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defaultThemeVersion="124226"/>
  <mc:AlternateContent xmlns:mc="http://schemas.openxmlformats.org/markup-compatibility/2006">
    <mc:Choice Requires="x15">
      <x15ac:absPath xmlns:x15ac="http://schemas.microsoft.com/office/spreadsheetml/2010/11/ac" url="C:\Users\Mary Francis Swint\Vensim\eps-us\InputData\trans\BNVP\"/>
    </mc:Choice>
  </mc:AlternateContent>
  <xr:revisionPtr revIDLastSave="0" documentId="13_ncr:1_{CDC4C958-3EA8-47DC-B5D2-6A1C7670103C}" xr6:coauthVersionLast="47" xr6:coauthVersionMax="47" xr10:uidLastSave="{00000000-0000-0000-0000-000000000000}"/>
  <bookViews>
    <workbookView xWindow="-110" yWindow="-110" windowWidth="19420" windowHeight="11500" firstSheet="37" activeTab="40" xr2:uid="{A6C0074D-B751-45E1-970C-BFD3304E04F6}"/>
    <workbookView xWindow="-110" yWindow="-110" windowWidth="19420" windowHeight="11500" firstSheet="34" activeTab="33" xr2:uid="{1825838C-C9A5-4DE9-B3C8-E8FD72D5611A}"/>
  </bookViews>
  <sheets>
    <sheet name="About" sheetId="1" r:id="rId1"/>
    <sheet name="AEO 2023 Table 38 Raw" sheetId="51" r:id="rId2"/>
    <sheet name="AEO 2023 Table 38" sheetId="44" r:id="rId3"/>
    <sheet name="AEO 2022 Table 38" sheetId="41" r:id="rId4"/>
    <sheet name="AEO 2023 Table 39 Raw" sheetId="52" r:id="rId5"/>
    <sheet name="AEO 2023 Table 39" sheetId="45" r:id="rId6"/>
    <sheet name="AEO 2022 Table 39" sheetId="26" r:id="rId7"/>
    <sheet name="AEO 2023 Table 42 Raw" sheetId="53" r:id="rId8"/>
    <sheet name="AEO 2023 Table 42" sheetId="46" r:id="rId9"/>
    <sheet name="AEO 2022 Table 42" sheetId="27" r:id="rId10"/>
    <sheet name="AEO 2023 Table 44 Raw" sheetId="54" r:id="rId11"/>
    <sheet name="AEO 2023 Table 44" sheetId="47" r:id="rId12"/>
    <sheet name="AEO 2022 Table 44" sheetId="39" r:id="rId13"/>
    <sheet name="AEO 2023 Table 49 Raw" sheetId="55" r:id="rId14"/>
    <sheet name="AEO 2023 Table 49" sheetId="48" r:id="rId15"/>
    <sheet name="AEO 2022 Table 49" sheetId="38" r:id="rId16"/>
    <sheet name="AEO 2023 Table 52 Raw" sheetId="56" r:id="rId17"/>
    <sheet name="AEO 2023 Table 52" sheetId="49" r:id="rId18"/>
    <sheet name="AEO 2022 Table 52" sheetId="19" r:id="rId19"/>
    <sheet name="AEO 2021 Table 52" sheetId="57" r:id="rId20"/>
    <sheet name="NREL_ATB_2020" sheetId="42" r:id="rId21"/>
    <sheet name="NREL Calcs" sheetId="43" r:id="rId22"/>
    <sheet name="LDV Cost Calcs" sheetId="40" r:id="rId23"/>
    <sheet name="PHEV Price Calcs" sheetId="30" r:id="rId24"/>
    <sheet name="CARB ACT ISOR" sheetId="36" r:id="rId25"/>
    <sheet name="LDV Shares" sheetId="50" r:id="rId26"/>
    <sheet name="Hydrogen Vehicle Calcs" sheetId="31" r:id="rId27"/>
    <sheet name="Freight HDVs" sheetId="33" r:id="rId28"/>
    <sheet name="Passenger Aircraft" sheetId="22" r:id="rId29"/>
    <sheet name="Ships" sheetId="25" r:id="rId30"/>
    <sheet name="Motorbikes" sheetId="23" r:id="rId31"/>
    <sheet name="BNVP-LDVs-psgr" sheetId="2" r:id="rId32"/>
    <sheet name="BNVP-LDVs-frgt" sheetId="8" r:id="rId33"/>
    <sheet name="BNVP-HDVs-psgr" sheetId="9" r:id="rId34"/>
    <sheet name="BNVP-HDVs-frgt" sheetId="10" r:id="rId35"/>
    <sheet name="BNVP-aircraft-psgr" sheetId="11" r:id="rId36"/>
    <sheet name="BNVP-aircraft-frgt" sheetId="12" r:id="rId37"/>
    <sheet name="BNVP-rail-psgr" sheetId="13" r:id="rId38"/>
    <sheet name="BNVP-rail-frgt" sheetId="14" r:id="rId39"/>
    <sheet name="BNVP-ships-psgr" sheetId="15" r:id="rId40"/>
    <sheet name="BNVP-ships-frgt" sheetId="16" r:id="rId41"/>
    <sheet name="BNVP-motorbikes-psgr" sheetId="17" r:id="rId42"/>
    <sheet name="BNVP-motorbikes-frgt" sheetId="18" r:id="rId43"/>
  </sheets>
  <externalReferences>
    <externalReference r:id="rId44"/>
    <externalReference r:id="rId45"/>
    <externalReference r:id="rId46"/>
    <externalReference r:id="rId47"/>
    <externalReference r:id="rId48"/>
  </externalReferences>
  <definedNames>
    <definedName name="_xlnm._FilterDatabase" localSheetId="20" hidden="1">NREL_ATB_2020!$A$1:$L$253</definedName>
    <definedName name="asdf" localSheetId="19">[1]About!$A$113</definedName>
    <definedName name="asdf">[2]About!$A$113</definedName>
    <definedName name="cpi_2010to2012" localSheetId="19">[3]About!#REF!</definedName>
    <definedName name="cpi_2010to2012" localSheetId="25">About!#REF!</definedName>
    <definedName name="cpi_2010to2012">About!#REF!</definedName>
    <definedName name="cpi_2013to2012">About!$A$123</definedName>
    <definedName name="cpi_2014to2012" localSheetId="19">[3]About!#REF!</definedName>
    <definedName name="cpi_2014to2012" localSheetId="25">About!#REF!</definedName>
    <definedName name="cpi_2014to2012">About!#REF!</definedName>
    <definedName name="cpi_2016to2012">About!$A$124</definedName>
    <definedName name="cpi_2017to2012" localSheetId="19">[3]About!$A$125</definedName>
    <definedName name="cpi_2017to2012" localSheetId="25">About!$A$125</definedName>
    <definedName name="cpi_2017to2012">About!$A$125</definedName>
    <definedName name="cpi_2018to2012" localSheetId="19">[3]About!$A$126</definedName>
    <definedName name="cpi_2018to2012" localSheetId="25">About!$A$126</definedName>
    <definedName name="cpi_2018to2012">About!$A$126</definedName>
    <definedName name="cpi_2019to2012" localSheetId="19">[3]About!$A$127</definedName>
    <definedName name="cpi_2019to2012" localSheetId="25">About!$A$127</definedName>
    <definedName name="cpi_2019to2012">About!$A$127</definedName>
    <definedName name="cpi_2020to2012" localSheetId="19">[3]About!$A$128</definedName>
    <definedName name="cpi_2020to2012" localSheetId="25">About!$A$128</definedName>
    <definedName name="cpi_2020to2012">About!$A$128</definedName>
    <definedName name="cpi_2021to2012" localSheetId="19">[3]About!$A$129</definedName>
    <definedName name="cpi_2021to2012">About!$A$129</definedName>
    <definedName name="H2_kg_to_MMBtu" localSheetId="19">[4]Constants!$D$7</definedName>
    <definedName name="H2_kg_to_MMBtu">[5]Constants!$D$7</definedName>
    <definedName name="kWh_to_Btu" localSheetId="19">[4]Constants!$D$4</definedName>
    <definedName name="kWh_to_Btu">[5]Constants!$D$4</definedName>
    <definedName name="US_salestax" localSheetId="19">[3]About!$B$133</definedName>
    <definedName name="US_salestax">About!$B$133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6" l="1"/>
  <c r="P5" i="16" s="1"/>
  <c r="D4" i="17"/>
  <c r="E4" i="17"/>
  <c r="F4" i="17"/>
  <c r="G4" i="17"/>
  <c r="H4" i="17"/>
  <c r="I4" i="17"/>
  <c r="J4" i="17"/>
  <c r="K4" i="17"/>
  <c r="L4" i="17"/>
  <c r="M4" i="17"/>
  <c r="N4" i="17"/>
  <c r="O4" i="17"/>
  <c r="P4" i="17"/>
  <c r="Q4" i="17"/>
  <c r="R4" i="17"/>
  <c r="S4" i="17"/>
  <c r="T4" i="17"/>
  <c r="U4" i="17"/>
  <c r="V4" i="17"/>
  <c r="W4" i="17"/>
  <c r="X4" i="17"/>
  <c r="Y4" i="17"/>
  <c r="Z4" i="17"/>
  <c r="AA4" i="17"/>
  <c r="AB4" i="17"/>
  <c r="AC4" i="17"/>
  <c r="AD4" i="17"/>
  <c r="AE4" i="17"/>
  <c r="C4" i="17"/>
  <c r="B4" i="17"/>
  <c r="B2" i="17" s="1"/>
  <c r="D5" i="16"/>
  <c r="E5" i="16"/>
  <c r="I5" i="16"/>
  <c r="J5" i="16"/>
  <c r="K5" i="16"/>
  <c r="L5" i="16"/>
  <c r="M5" i="16"/>
  <c r="N5" i="16"/>
  <c r="O5" i="16"/>
  <c r="V5" i="16"/>
  <c r="W5" i="16"/>
  <c r="X5" i="16"/>
  <c r="Y5" i="16"/>
  <c r="AC5" i="16"/>
  <c r="AD5" i="16"/>
  <c r="AE5" i="16"/>
  <c r="C5" i="16"/>
  <c r="B2" i="16"/>
  <c r="B2" i="13"/>
  <c r="B8" i="15"/>
  <c r="D5" i="15"/>
  <c r="E5" i="15"/>
  <c r="F5" i="15"/>
  <c r="G5" i="15"/>
  <c r="H5" i="15"/>
  <c r="I5" i="15"/>
  <c r="J5" i="15"/>
  <c r="K5" i="15"/>
  <c r="L5" i="15"/>
  <c r="M5" i="15"/>
  <c r="N5" i="15"/>
  <c r="O5" i="15"/>
  <c r="P5" i="15"/>
  <c r="Q5" i="15"/>
  <c r="R5" i="15"/>
  <c r="S5" i="15"/>
  <c r="T5" i="15"/>
  <c r="U5" i="15"/>
  <c r="V5" i="15"/>
  <c r="W5" i="15"/>
  <c r="X5" i="15"/>
  <c r="Y5" i="15"/>
  <c r="Z5" i="15"/>
  <c r="AA5" i="15"/>
  <c r="AB5" i="15"/>
  <c r="AC5" i="15"/>
  <c r="AD5" i="15"/>
  <c r="AE5" i="15"/>
  <c r="C5" i="15"/>
  <c r="B5" i="15"/>
  <c r="B2" i="15"/>
  <c r="D8" i="14"/>
  <c r="E8" i="14"/>
  <c r="F8" i="14"/>
  <c r="G8" i="14"/>
  <c r="H8" i="14"/>
  <c r="I8" i="14"/>
  <c r="J8" i="14"/>
  <c r="K8" i="14"/>
  <c r="L8" i="14"/>
  <c r="M8" i="14"/>
  <c r="N8" i="14"/>
  <c r="O8" i="14"/>
  <c r="P8" i="14"/>
  <c r="Q8" i="14"/>
  <c r="R8" i="14"/>
  <c r="S8" i="14"/>
  <c r="T8" i="14"/>
  <c r="U8" i="14"/>
  <c r="V8" i="14"/>
  <c r="W8" i="14"/>
  <c r="X8" i="14"/>
  <c r="Y8" i="14"/>
  <c r="Z8" i="14"/>
  <c r="AA8" i="14"/>
  <c r="AB8" i="14"/>
  <c r="AC8" i="14"/>
  <c r="AD8" i="14"/>
  <c r="AE8" i="14"/>
  <c r="C8" i="14"/>
  <c r="D5" i="14"/>
  <c r="E5" i="14"/>
  <c r="F5" i="14"/>
  <c r="G5" i="14"/>
  <c r="H5" i="14"/>
  <c r="I5" i="14"/>
  <c r="J5" i="14"/>
  <c r="K5" i="14"/>
  <c r="L5" i="14"/>
  <c r="M5" i="14"/>
  <c r="N5" i="14"/>
  <c r="O5" i="14"/>
  <c r="P5" i="14"/>
  <c r="Q5" i="14"/>
  <c r="R5" i="14"/>
  <c r="S5" i="14"/>
  <c r="T5" i="14"/>
  <c r="U5" i="14"/>
  <c r="V5" i="14"/>
  <c r="W5" i="14"/>
  <c r="X5" i="14"/>
  <c r="Y5" i="14"/>
  <c r="Z5" i="14"/>
  <c r="AA5" i="14"/>
  <c r="AB5" i="14"/>
  <c r="AC5" i="14"/>
  <c r="AD5" i="14"/>
  <c r="AE5" i="14"/>
  <c r="C5" i="14"/>
  <c r="B8" i="14"/>
  <c r="B5" i="14"/>
  <c r="B2" i="14"/>
  <c r="D8" i="13"/>
  <c r="E8" i="13"/>
  <c r="F8" i="13"/>
  <c r="G8" i="13"/>
  <c r="H8" i="13"/>
  <c r="I8" i="13"/>
  <c r="J8" i="13"/>
  <c r="K8" i="13"/>
  <c r="L8" i="13"/>
  <c r="M8" i="13"/>
  <c r="N8" i="13"/>
  <c r="O8" i="13"/>
  <c r="P8" i="13"/>
  <c r="Q8" i="13"/>
  <c r="R8" i="13"/>
  <c r="S8" i="13"/>
  <c r="T8" i="13"/>
  <c r="U8" i="13"/>
  <c r="V8" i="13"/>
  <c r="W8" i="13"/>
  <c r="X8" i="13"/>
  <c r="Y8" i="13"/>
  <c r="Z8" i="13"/>
  <c r="AA8" i="13"/>
  <c r="AB8" i="13"/>
  <c r="AC8" i="13"/>
  <c r="AD8" i="13"/>
  <c r="AE8" i="13"/>
  <c r="C8" i="13"/>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C5" i="13"/>
  <c r="B8" i="13"/>
  <c r="B5" i="13"/>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C5" i="12"/>
  <c r="B5" i="12"/>
  <c r="B2" i="12"/>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C5" i="11"/>
  <c r="B5" i="11"/>
  <c r="B2" i="11"/>
  <c r="D3" i="10"/>
  <c r="E3" i="10"/>
  <c r="F3" i="10"/>
  <c r="G3" i="10"/>
  <c r="H3" i="10"/>
  <c r="I3" i="10"/>
  <c r="J3" i="10"/>
  <c r="K3" i="10"/>
  <c r="L3" i="10"/>
  <c r="M3" i="10"/>
  <c r="N3" i="10"/>
  <c r="O3" i="10"/>
  <c r="P3" i="10"/>
  <c r="Q3" i="10"/>
  <c r="R3" i="10"/>
  <c r="S3" i="10"/>
  <c r="T3" i="10"/>
  <c r="U3" i="10"/>
  <c r="V3" i="10"/>
  <c r="W3" i="10"/>
  <c r="X3" i="10"/>
  <c r="Y3" i="10"/>
  <c r="Z3" i="10"/>
  <c r="AA3" i="10"/>
  <c r="AB3" i="10"/>
  <c r="AC3" i="10"/>
  <c r="AD3" i="10"/>
  <c r="AE3" i="10"/>
  <c r="H4" i="10"/>
  <c r="J4" i="10"/>
  <c r="K4" i="10"/>
  <c r="L4" i="10"/>
  <c r="M4" i="10"/>
  <c r="N4" i="10"/>
  <c r="O4" i="10"/>
  <c r="AB4" i="10"/>
  <c r="AD4" i="10"/>
  <c r="AE4" i="10"/>
  <c r="D5" i="10"/>
  <c r="D4" i="10" s="1"/>
  <c r="E5" i="10"/>
  <c r="E4" i="10" s="1"/>
  <c r="F5" i="10"/>
  <c r="F4" i="10" s="1"/>
  <c r="G5" i="10"/>
  <c r="G4" i="10" s="1"/>
  <c r="H5" i="10"/>
  <c r="I5" i="10"/>
  <c r="I4" i="10" s="1"/>
  <c r="J5" i="10"/>
  <c r="K5" i="10"/>
  <c r="L5" i="10"/>
  <c r="M5" i="10"/>
  <c r="N5" i="10"/>
  <c r="O5" i="10"/>
  <c r="P5" i="10"/>
  <c r="P4" i="10" s="1"/>
  <c r="Q5" i="10"/>
  <c r="Q4" i="10" s="1"/>
  <c r="R5" i="10"/>
  <c r="R4" i="10" s="1"/>
  <c r="S5" i="10"/>
  <c r="S4" i="10" s="1"/>
  <c r="T5" i="10"/>
  <c r="T4" i="10" s="1"/>
  <c r="U5" i="10"/>
  <c r="U4" i="10" s="1"/>
  <c r="V5" i="10"/>
  <c r="V4" i="10" s="1"/>
  <c r="W5" i="10"/>
  <c r="W4" i="10" s="1"/>
  <c r="X5" i="10"/>
  <c r="X4" i="10" s="1"/>
  <c r="Y5" i="10"/>
  <c r="Y4" i="10" s="1"/>
  <c r="Z5" i="10"/>
  <c r="Z4" i="10" s="1"/>
  <c r="AA5" i="10"/>
  <c r="AA4" i="10" s="1"/>
  <c r="AB5" i="10"/>
  <c r="AC5" i="10"/>
  <c r="AC4" i="10" s="1"/>
  <c r="AD5" i="10"/>
  <c r="AE5" i="10"/>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D7" i="10"/>
  <c r="E7" i="10"/>
  <c r="F7" i="10"/>
  <c r="G7" i="10"/>
  <c r="H7" i="10"/>
  <c r="I7" i="10"/>
  <c r="J7" i="10"/>
  <c r="K7" i="10"/>
  <c r="L7" i="10"/>
  <c r="M7" i="10"/>
  <c r="N7" i="10"/>
  <c r="O7" i="10"/>
  <c r="P7" i="10"/>
  <c r="Q7" i="10"/>
  <c r="R7" i="10"/>
  <c r="S7" i="10"/>
  <c r="T7" i="10"/>
  <c r="U7" i="10"/>
  <c r="V7" i="10"/>
  <c r="W7" i="10"/>
  <c r="X7" i="10"/>
  <c r="Y7" i="10"/>
  <c r="Z7" i="10"/>
  <c r="AA7" i="10"/>
  <c r="AB7" i="10"/>
  <c r="AC7" i="10"/>
  <c r="AD7" i="10"/>
  <c r="AE7"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C8" i="10"/>
  <c r="C7" i="10"/>
  <c r="C6" i="10"/>
  <c r="C5" i="10"/>
  <c r="C3" i="10"/>
  <c r="B8" i="10"/>
  <c r="B7" i="10"/>
  <c r="B6" i="10"/>
  <c r="B5" i="10"/>
  <c r="B2" i="10"/>
  <c r="D7" i="9"/>
  <c r="E7" i="9"/>
  <c r="F7" i="9"/>
  <c r="G7" i="9"/>
  <c r="H7" i="9"/>
  <c r="I7" i="9"/>
  <c r="J7" i="9"/>
  <c r="K7" i="9"/>
  <c r="L7" i="9"/>
  <c r="M7" i="9"/>
  <c r="N7" i="9"/>
  <c r="O7" i="9"/>
  <c r="P7" i="9"/>
  <c r="Q7" i="9"/>
  <c r="R7" i="9"/>
  <c r="S7" i="9"/>
  <c r="T7" i="9"/>
  <c r="U7" i="9"/>
  <c r="V7" i="9"/>
  <c r="W7" i="9"/>
  <c r="X7" i="9"/>
  <c r="Y7" i="9"/>
  <c r="Z7" i="9"/>
  <c r="AA7" i="9"/>
  <c r="AB7" i="9"/>
  <c r="AC7" i="9"/>
  <c r="AD7" i="9"/>
  <c r="AE7" i="9"/>
  <c r="D8" i="9"/>
  <c r="E8" i="9"/>
  <c r="F8" i="9"/>
  <c r="G8" i="9"/>
  <c r="H8" i="9"/>
  <c r="I8" i="9"/>
  <c r="J8" i="9"/>
  <c r="K8" i="9"/>
  <c r="L8" i="9"/>
  <c r="M8" i="9"/>
  <c r="N8" i="9"/>
  <c r="O8" i="9"/>
  <c r="P8" i="9"/>
  <c r="Q8" i="9"/>
  <c r="R8" i="9"/>
  <c r="S8" i="9"/>
  <c r="T8" i="9"/>
  <c r="U8" i="9"/>
  <c r="V8" i="9"/>
  <c r="W8" i="9"/>
  <c r="X8" i="9"/>
  <c r="Y8" i="9"/>
  <c r="Z8" i="9"/>
  <c r="AA8" i="9"/>
  <c r="AB8" i="9"/>
  <c r="AC8" i="9"/>
  <c r="AD8" i="9"/>
  <c r="AE8" i="9"/>
  <c r="C8" i="9"/>
  <c r="C7" i="9"/>
  <c r="B8" i="9"/>
  <c r="B7" i="9"/>
  <c r="D6" i="9"/>
  <c r="E6" i="9"/>
  <c r="F6" i="9"/>
  <c r="G6" i="9"/>
  <c r="H6" i="9"/>
  <c r="I6" i="9"/>
  <c r="J6" i="9"/>
  <c r="K6" i="9"/>
  <c r="L6" i="9"/>
  <c r="M6" i="9"/>
  <c r="N6" i="9"/>
  <c r="O6" i="9"/>
  <c r="P6" i="9"/>
  <c r="Q6" i="9"/>
  <c r="R6" i="9"/>
  <c r="S6" i="9"/>
  <c r="T6" i="9"/>
  <c r="U6" i="9"/>
  <c r="V6" i="9"/>
  <c r="W6" i="9"/>
  <c r="X6" i="9"/>
  <c r="Y6" i="9"/>
  <c r="Z6" i="9"/>
  <c r="AA6" i="9"/>
  <c r="AB6" i="9"/>
  <c r="AC6" i="9"/>
  <c r="AD6" i="9"/>
  <c r="AE6" i="9"/>
  <c r="C6" i="9"/>
  <c r="D5" i="9"/>
  <c r="E5" i="9"/>
  <c r="F5" i="9"/>
  <c r="G5" i="9"/>
  <c r="H5" i="9"/>
  <c r="I5" i="9"/>
  <c r="J5" i="9"/>
  <c r="K5" i="9"/>
  <c r="L5" i="9"/>
  <c r="M5" i="9"/>
  <c r="N5" i="9"/>
  <c r="O5" i="9"/>
  <c r="P5" i="9"/>
  <c r="Q5" i="9"/>
  <c r="R5" i="9"/>
  <c r="S5" i="9"/>
  <c r="T5" i="9"/>
  <c r="U5" i="9"/>
  <c r="V5" i="9"/>
  <c r="W5" i="9"/>
  <c r="X5" i="9"/>
  <c r="Y5" i="9"/>
  <c r="Z5" i="9"/>
  <c r="AA5" i="9"/>
  <c r="AB5" i="9"/>
  <c r="AC5" i="9"/>
  <c r="AD5" i="9"/>
  <c r="AE5" i="9"/>
  <c r="C5" i="9"/>
  <c r="D3" i="9"/>
  <c r="E3" i="9"/>
  <c r="F3" i="9"/>
  <c r="G3" i="9"/>
  <c r="H3" i="9"/>
  <c r="I3" i="9"/>
  <c r="J3" i="9"/>
  <c r="K3" i="9"/>
  <c r="L3" i="9"/>
  <c r="M3" i="9"/>
  <c r="N3" i="9"/>
  <c r="O3" i="9"/>
  <c r="P3" i="9"/>
  <c r="Q3" i="9"/>
  <c r="R3" i="9"/>
  <c r="S3" i="9"/>
  <c r="T3" i="9"/>
  <c r="U3" i="9"/>
  <c r="V3" i="9"/>
  <c r="W3" i="9"/>
  <c r="X3" i="9"/>
  <c r="Y3" i="9"/>
  <c r="Z3" i="9"/>
  <c r="AA3" i="9"/>
  <c r="AB3" i="9"/>
  <c r="AC3" i="9"/>
  <c r="AD3" i="9"/>
  <c r="AE3" i="9"/>
  <c r="C3" i="9"/>
  <c r="B2" i="9"/>
  <c r="B6" i="9"/>
  <c r="B3" i="9"/>
  <c r="B5" i="9"/>
  <c r="B4" i="9"/>
  <c r="D8" i="8"/>
  <c r="E8" i="8"/>
  <c r="F8" i="8"/>
  <c r="G8" i="8"/>
  <c r="H8" i="8"/>
  <c r="I8" i="8"/>
  <c r="J8" i="8"/>
  <c r="K8" i="8"/>
  <c r="L8" i="8"/>
  <c r="M8" i="8"/>
  <c r="N8" i="8"/>
  <c r="O8" i="8"/>
  <c r="P8" i="8"/>
  <c r="Q8" i="8"/>
  <c r="R8" i="8"/>
  <c r="S8" i="8"/>
  <c r="T8" i="8"/>
  <c r="U8" i="8"/>
  <c r="V8" i="8"/>
  <c r="W8" i="8"/>
  <c r="X8" i="8"/>
  <c r="Y8" i="8"/>
  <c r="Z8" i="8"/>
  <c r="AA8" i="8"/>
  <c r="AB8" i="8"/>
  <c r="AC8" i="8"/>
  <c r="AD8" i="8"/>
  <c r="AE8" i="8"/>
  <c r="C8" i="8"/>
  <c r="D7" i="8"/>
  <c r="E7" i="8"/>
  <c r="F7" i="8"/>
  <c r="G7" i="8"/>
  <c r="H7" i="8"/>
  <c r="I7" i="8"/>
  <c r="J7" i="8"/>
  <c r="K7" i="8"/>
  <c r="L7" i="8"/>
  <c r="M7" i="8"/>
  <c r="N7" i="8"/>
  <c r="O7" i="8"/>
  <c r="P7" i="8"/>
  <c r="Q7" i="8"/>
  <c r="R7" i="8"/>
  <c r="S7" i="8"/>
  <c r="T7" i="8"/>
  <c r="U7" i="8"/>
  <c r="V7" i="8"/>
  <c r="W7" i="8"/>
  <c r="X7" i="8"/>
  <c r="Y7" i="8"/>
  <c r="Z7" i="8"/>
  <c r="AA7" i="8"/>
  <c r="AB7" i="8"/>
  <c r="AC7" i="8"/>
  <c r="AD7" i="8"/>
  <c r="AE7" i="8"/>
  <c r="C7" i="8"/>
  <c r="B8" i="8"/>
  <c r="B7" i="8"/>
  <c r="D6" i="8"/>
  <c r="E6" i="8"/>
  <c r="F6" i="8"/>
  <c r="G6" i="8"/>
  <c r="H6" i="8"/>
  <c r="I6" i="8"/>
  <c r="J6" i="8"/>
  <c r="K6" i="8"/>
  <c r="L6" i="8"/>
  <c r="M6" i="8"/>
  <c r="N6" i="8"/>
  <c r="O6" i="8"/>
  <c r="P6" i="8"/>
  <c r="Q6" i="8"/>
  <c r="R6" i="8"/>
  <c r="S6" i="8"/>
  <c r="T6" i="8"/>
  <c r="U6" i="8"/>
  <c r="V6" i="8"/>
  <c r="W6" i="8"/>
  <c r="X6" i="8"/>
  <c r="Y6" i="8"/>
  <c r="Z6" i="8"/>
  <c r="AA6" i="8"/>
  <c r="AB6" i="8"/>
  <c r="AC6" i="8"/>
  <c r="AD6" i="8"/>
  <c r="AE6" i="8"/>
  <c r="C6" i="8"/>
  <c r="B6" i="8"/>
  <c r="D3" i="8"/>
  <c r="E3" i="8"/>
  <c r="F3" i="8"/>
  <c r="G3" i="8"/>
  <c r="H3" i="8"/>
  <c r="I3" i="8"/>
  <c r="J3" i="8"/>
  <c r="K3" i="8"/>
  <c r="L3" i="8"/>
  <c r="M3" i="8"/>
  <c r="N3" i="8"/>
  <c r="O3" i="8"/>
  <c r="P3" i="8"/>
  <c r="Q3" i="8"/>
  <c r="R3" i="8"/>
  <c r="S3" i="8"/>
  <c r="T3" i="8"/>
  <c r="U3" i="8"/>
  <c r="V3" i="8"/>
  <c r="W3" i="8"/>
  <c r="X3" i="8"/>
  <c r="Y3" i="8"/>
  <c r="Z3" i="8"/>
  <c r="AA3" i="8"/>
  <c r="AB3" i="8"/>
  <c r="AC3" i="8"/>
  <c r="AD3" i="8"/>
  <c r="AE3" i="8"/>
  <c r="C3" i="8"/>
  <c r="B3" i="8"/>
  <c r="B5" i="8"/>
  <c r="B4" i="8"/>
  <c r="D3" i="2"/>
  <c r="E3" i="2"/>
  <c r="F3" i="2"/>
  <c r="G3" i="2"/>
  <c r="H3" i="2"/>
  <c r="I3" i="2"/>
  <c r="J3" i="2"/>
  <c r="K3" i="2"/>
  <c r="L3" i="2"/>
  <c r="M3" i="2"/>
  <c r="N3" i="2"/>
  <c r="O3" i="2"/>
  <c r="P3" i="2"/>
  <c r="Q3" i="2"/>
  <c r="R3" i="2"/>
  <c r="S3" i="2"/>
  <c r="T3" i="2"/>
  <c r="U3" i="2"/>
  <c r="V3" i="2"/>
  <c r="W3" i="2"/>
  <c r="X3" i="2"/>
  <c r="Y3" i="2"/>
  <c r="Z3" i="2"/>
  <c r="AA3" i="2"/>
  <c r="AB3" i="2"/>
  <c r="AC3" i="2"/>
  <c r="AD3" i="2"/>
  <c r="AE3" i="2"/>
  <c r="C3" i="2"/>
  <c r="B3" i="2"/>
  <c r="C4" i="2"/>
  <c r="D4" i="2"/>
  <c r="E4" i="2"/>
  <c r="F4" i="2"/>
  <c r="G4" i="2"/>
  <c r="H4" i="2"/>
  <c r="I4" i="2"/>
  <c r="J4" i="2"/>
  <c r="K4" i="2"/>
  <c r="L4" i="2"/>
  <c r="M4" i="2"/>
  <c r="N4" i="2"/>
  <c r="O4" i="2"/>
  <c r="P4" i="2"/>
  <c r="Q4" i="2"/>
  <c r="R4" i="2"/>
  <c r="S4" i="2"/>
  <c r="T4" i="2"/>
  <c r="U4" i="2"/>
  <c r="V4" i="2"/>
  <c r="W4" i="2"/>
  <c r="X4" i="2"/>
  <c r="Y4" i="2"/>
  <c r="Z4" i="2"/>
  <c r="AA4" i="2"/>
  <c r="AB4" i="2"/>
  <c r="AC4" i="2"/>
  <c r="AD4" i="2"/>
  <c r="AE4" i="2"/>
  <c r="C5" i="2"/>
  <c r="D5" i="2"/>
  <c r="E5" i="2"/>
  <c r="F5" i="2"/>
  <c r="G5" i="2"/>
  <c r="H5" i="2"/>
  <c r="I5" i="2"/>
  <c r="J5" i="2"/>
  <c r="K5" i="2"/>
  <c r="L5" i="2"/>
  <c r="M5" i="2"/>
  <c r="N5" i="2"/>
  <c r="O5" i="2"/>
  <c r="P5" i="2"/>
  <c r="Q5" i="2"/>
  <c r="R5" i="2"/>
  <c r="S5" i="2"/>
  <c r="T5" i="2"/>
  <c r="U5" i="2"/>
  <c r="V5" i="2"/>
  <c r="W5" i="2"/>
  <c r="X5" i="2"/>
  <c r="Y5" i="2"/>
  <c r="Z5" i="2"/>
  <c r="AA5" i="2"/>
  <c r="AB5" i="2"/>
  <c r="AC5" i="2"/>
  <c r="AD5" i="2"/>
  <c r="AE5" i="2"/>
  <c r="B5" i="2"/>
  <c r="B4" i="2"/>
  <c r="B7" i="2"/>
  <c r="B17" i="31"/>
  <c r="B5" i="31"/>
  <c r="B16" i="31"/>
  <c r="B15" i="31"/>
  <c r="B14" i="31"/>
  <c r="B13" i="31"/>
  <c r="B12" i="31"/>
  <c r="B11" i="31"/>
  <c r="B10" i="31"/>
  <c r="B9" i="31"/>
  <c r="B8" i="31"/>
  <c r="B7" i="31"/>
  <c r="B6" i="31"/>
  <c r="B4" i="31"/>
  <c r="B3" i="31"/>
  <c r="I18" i="43"/>
  <c r="H18" i="43"/>
  <c r="G18" i="43"/>
  <c r="F18" i="43"/>
  <c r="E18" i="43"/>
  <c r="D18" i="43"/>
  <c r="C18" i="43"/>
  <c r="I17" i="43"/>
  <c r="H17" i="43"/>
  <c r="G17" i="43"/>
  <c r="F17" i="43"/>
  <c r="E17" i="43"/>
  <c r="D17" i="43"/>
  <c r="C17" i="43"/>
  <c r="I16" i="43"/>
  <c r="H16" i="43"/>
  <c r="G16" i="43"/>
  <c r="F16" i="43"/>
  <c r="E16" i="43"/>
  <c r="D16" i="43"/>
  <c r="C16" i="43"/>
  <c r="AB5" i="16" l="1"/>
  <c r="H5" i="16"/>
  <c r="AA5" i="16"/>
  <c r="G5" i="16"/>
  <c r="Z5" i="16"/>
  <c r="F5" i="16"/>
  <c r="T5" i="16"/>
  <c r="S5" i="16"/>
  <c r="R5" i="16"/>
  <c r="Q5" i="16"/>
  <c r="U5" i="16"/>
  <c r="B4" i="15"/>
  <c r="B4" i="10"/>
  <c r="B3" i="10" l="1"/>
  <c r="D8" i="36" l="1"/>
  <c r="C8" i="36"/>
  <c r="B8" i="36"/>
  <c r="D81" i="50" l="1"/>
  <c r="E81" i="50"/>
  <c r="F81" i="50"/>
  <c r="G81" i="50"/>
  <c r="H81" i="50"/>
  <c r="I81" i="50"/>
  <c r="J81" i="50"/>
  <c r="K81" i="50"/>
  <c r="L81" i="50"/>
  <c r="M81" i="50"/>
  <c r="N81" i="50"/>
  <c r="O81" i="50"/>
  <c r="P81" i="50"/>
  <c r="Q81" i="50"/>
  <c r="R81" i="50"/>
  <c r="S81" i="50"/>
  <c r="T81" i="50"/>
  <c r="U81" i="50"/>
  <c r="V81" i="50"/>
  <c r="W81" i="50"/>
  <c r="X81" i="50"/>
  <c r="Y81" i="50"/>
  <c r="Z81" i="50"/>
  <c r="AA81" i="50"/>
  <c r="AB81" i="50"/>
  <c r="AC81" i="50"/>
  <c r="AD81" i="50"/>
  <c r="AE81" i="50"/>
  <c r="AF81" i="50"/>
  <c r="D82" i="50"/>
  <c r="E82" i="50"/>
  <c r="F82" i="50"/>
  <c r="G82" i="50"/>
  <c r="H82" i="50"/>
  <c r="I82" i="50"/>
  <c r="J82" i="50"/>
  <c r="K82" i="50"/>
  <c r="L82" i="50"/>
  <c r="M82" i="50"/>
  <c r="N82" i="50"/>
  <c r="O82" i="50"/>
  <c r="P82" i="50"/>
  <c r="Q82" i="50"/>
  <c r="R82" i="50"/>
  <c r="S82" i="50"/>
  <c r="T82" i="50"/>
  <c r="U82" i="50"/>
  <c r="V82" i="50"/>
  <c r="W82" i="50"/>
  <c r="X82" i="50"/>
  <c r="Y82" i="50"/>
  <c r="Z82" i="50"/>
  <c r="AA82" i="50"/>
  <c r="AB82" i="50"/>
  <c r="AC82" i="50"/>
  <c r="AD82" i="50"/>
  <c r="AE82" i="50"/>
  <c r="AF82" i="50"/>
  <c r="D84" i="50"/>
  <c r="E84" i="50"/>
  <c r="F84" i="50"/>
  <c r="G84" i="50"/>
  <c r="H84" i="50"/>
  <c r="I84" i="50"/>
  <c r="J84" i="50"/>
  <c r="K84" i="50"/>
  <c r="L84" i="50"/>
  <c r="M84" i="50"/>
  <c r="N84" i="50"/>
  <c r="O84" i="50"/>
  <c r="P84" i="50"/>
  <c r="Q84" i="50"/>
  <c r="R84" i="50"/>
  <c r="S84" i="50"/>
  <c r="T84" i="50"/>
  <c r="U84" i="50"/>
  <c r="V84" i="50"/>
  <c r="W84" i="50"/>
  <c r="X84" i="50"/>
  <c r="Y84" i="50"/>
  <c r="Z84" i="50"/>
  <c r="AA84" i="50"/>
  <c r="AB84" i="50"/>
  <c r="AC84" i="50"/>
  <c r="AD84" i="50"/>
  <c r="AE84" i="50"/>
  <c r="AF84" i="50"/>
  <c r="C84" i="50"/>
  <c r="C82" i="50"/>
  <c r="C81" i="50"/>
  <c r="D80" i="50"/>
  <c r="E80" i="50"/>
  <c r="F80" i="50"/>
  <c r="G80" i="50"/>
  <c r="H80" i="50"/>
  <c r="I80" i="50"/>
  <c r="J80" i="50"/>
  <c r="K80" i="50"/>
  <c r="L80" i="50"/>
  <c r="M80" i="50"/>
  <c r="N80" i="50"/>
  <c r="O80" i="50"/>
  <c r="P80" i="50"/>
  <c r="Q80" i="50"/>
  <c r="R80" i="50"/>
  <c r="S80" i="50"/>
  <c r="T80" i="50"/>
  <c r="U80" i="50"/>
  <c r="V80" i="50"/>
  <c r="W80" i="50"/>
  <c r="X80" i="50"/>
  <c r="Y80" i="50"/>
  <c r="Z80" i="50"/>
  <c r="AA80" i="50"/>
  <c r="AB80" i="50"/>
  <c r="AC80" i="50"/>
  <c r="AD80" i="50"/>
  <c r="AE80" i="50"/>
  <c r="AF80" i="50"/>
  <c r="C80" i="50"/>
  <c r="D64" i="50"/>
  <c r="E64" i="50"/>
  <c r="F64" i="50"/>
  <c r="G64" i="50"/>
  <c r="H64" i="50"/>
  <c r="I64" i="50"/>
  <c r="J64" i="50"/>
  <c r="K64" i="50"/>
  <c r="L64" i="50"/>
  <c r="M64" i="50"/>
  <c r="N64" i="50"/>
  <c r="O64" i="50"/>
  <c r="P64" i="50"/>
  <c r="Q64" i="50"/>
  <c r="R64" i="50"/>
  <c r="S64" i="50"/>
  <c r="T64" i="50"/>
  <c r="U64" i="50"/>
  <c r="V64" i="50"/>
  <c r="W64" i="50"/>
  <c r="X64" i="50"/>
  <c r="Y64" i="50"/>
  <c r="Z64" i="50"/>
  <c r="AA64" i="50"/>
  <c r="AB64" i="50"/>
  <c r="AC64" i="50"/>
  <c r="AD64" i="50"/>
  <c r="AE64" i="50"/>
  <c r="AF64" i="50"/>
  <c r="D65" i="50"/>
  <c r="E65" i="50"/>
  <c r="F65" i="50"/>
  <c r="G65" i="50"/>
  <c r="H65" i="50"/>
  <c r="I65" i="50"/>
  <c r="J65" i="50"/>
  <c r="K65" i="50"/>
  <c r="L65" i="50"/>
  <c r="M65" i="50"/>
  <c r="N65" i="50"/>
  <c r="O65" i="50"/>
  <c r="P65" i="50"/>
  <c r="Q65" i="50"/>
  <c r="R65" i="50"/>
  <c r="S65" i="50"/>
  <c r="T65" i="50"/>
  <c r="U65" i="50"/>
  <c r="V65" i="50"/>
  <c r="W65" i="50"/>
  <c r="X65" i="50"/>
  <c r="Y65" i="50"/>
  <c r="Z65" i="50"/>
  <c r="AA65" i="50"/>
  <c r="AB65" i="50"/>
  <c r="AC65" i="50"/>
  <c r="AD65" i="50"/>
  <c r="AE65" i="50"/>
  <c r="AF65" i="50"/>
  <c r="C65" i="50"/>
  <c r="C64" i="50"/>
  <c r="C29" i="50"/>
  <c r="C28" i="50"/>
  <c r="C27" i="50"/>
  <c r="C26" i="50"/>
  <c r="C25" i="50"/>
  <c r="C24" i="50"/>
  <c r="C23" i="50"/>
  <c r="C22" i="50"/>
  <c r="C12" i="50"/>
  <c r="C19" i="50"/>
  <c r="C18" i="50"/>
  <c r="C17" i="50"/>
  <c r="C16" i="50"/>
  <c r="C15" i="50"/>
  <c r="C14" i="50"/>
  <c r="C13" i="50"/>
  <c r="B15" i="30"/>
  <c r="B14" i="30"/>
  <c r="B13" i="30"/>
  <c r="B12" i="30"/>
  <c r="B11" i="30"/>
  <c r="B3" i="30"/>
  <c r="B7" i="30"/>
  <c r="B6" i="30"/>
  <c r="B5" i="30"/>
  <c r="B4" i="3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D6" i="40"/>
  <c r="O5" i="33" l="1"/>
  <c r="N5" i="33"/>
  <c r="O4" i="33"/>
  <c r="N4" i="33"/>
  <c r="O3" i="33"/>
  <c r="N3" i="33"/>
  <c r="AF304" i="49"/>
  <c r="AE304" i="49"/>
  <c r="AD304" i="49"/>
  <c r="AC304" i="49"/>
  <c r="AB304" i="49"/>
  <c r="AA304" i="49"/>
  <c r="Z304" i="49"/>
  <c r="Y304" i="49"/>
  <c r="X304" i="49"/>
  <c r="W304" i="49"/>
  <c r="V304" i="49"/>
  <c r="U304" i="49"/>
  <c r="T304" i="49"/>
  <c r="S304" i="49"/>
  <c r="R304" i="49"/>
  <c r="Q304" i="49"/>
  <c r="P304" i="49"/>
  <c r="O304" i="49"/>
  <c r="N304" i="49"/>
  <c r="M304" i="49"/>
  <c r="L304" i="49"/>
  <c r="K304" i="49"/>
  <c r="J304" i="49"/>
  <c r="I304" i="49"/>
  <c r="H304" i="49"/>
  <c r="G304" i="49"/>
  <c r="F304" i="49"/>
  <c r="E304" i="49"/>
  <c r="D304" i="49"/>
  <c r="AF303" i="49"/>
  <c r="AE303" i="49"/>
  <c r="AD303" i="49"/>
  <c r="AC303" i="49"/>
  <c r="AB303" i="49"/>
  <c r="AA303" i="49"/>
  <c r="Z303" i="49"/>
  <c r="Y303" i="49"/>
  <c r="X303" i="49"/>
  <c r="W303" i="49"/>
  <c r="V303" i="49"/>
  <c r="U303" i="49"/>
  <c r="T303" i="49"/>
  <c r="S303" i="49"/>
  <c r="R303" i="49"/>
  <c r="Q303" i="49"/>
  <c r="P303" i="49"/>
  <c r="O303" i="49"/>
  <c r="N303" i="49"/>
  <c r="M303" i="49"/>
  <c r="L303" i="49"/>
  <c r="K303" i="49"/>
  <c r="J303" i="49"/>
  <c r="I303" i="49"/>
  <c r="H303" i="49"/>
  <c r="G303" i="49"/>
  <c r="F303" i="49"/>
  <c r="E303" i="49"/>
  <c r="D303" i="49"/>
  <c r="AF302" i="49"/>
  <c r="AE302" i="49"/>
  <c r="AD302" i="49"/>
  <c r="AC302" i="49"/>
  <c r="AB302" i="49"/>
  <c r="AA302" i="49"/>
  <c r="Z302" i="49"/>
  <c r="Y302" i="49"/>
  <c r="X302" i="49"/>
  <c r="W302" i="49"/>
  <c r="V302" i="49"/>
  <c r="U302" i="49"/>
  <c r="T302" i="49"/>
  <c r="S302" i="49"/>
  <c r="R302" i="49"/>
  <c r="Q302" i="49"/>
  <c r="P302" i="49"/>
  <c r="O302" i="49"/>
  <c r="N302" i="49"/>
  <c r="M302" i="49"/>
  <c r="L302" i="49"/>
  <c r="K302" i="49"/>
  <c r="J302" i="49"/>
  <c r="I302" i="49"/>
  <c r="H302" i="49"/>
  <c r="G302" i="49"/>
  <c r="F302" i="49"/>
  <c r="E302" i="49"/>
  <c r="D302" i="49"/>
  <c r="AF299" i="49"/>
  <c r="AE299" i="49"/>
  <c r="AD299" i="49"/>
  <c r="AC299" i="49"/>
  <c r="AB299" i="49"/>
  <c r="AA299" i="49"/>
  <c r="Z299" i="49"/>
  <c r="Y299" i="49"/>
  <c r="X299" i="49"/>
  <c r="W299" i="49"/>
  <c r="V299" i="49"/>
  <c r="U299" i="49"/>
  <c r="T299" i="49"/>
  <c r="S299" i="49"/>
  <c r="R299" i="49"/>
  <c r="Q299" i="49"/>
  <c r="P299" i="49"/>
  <c r="O299" i="49"/>
  <c r="N299" i="49"/>
  <c r="M299" i="49"/>
  <c r="L299" i="49"/>
  <c r="K299" i="49"/>
  <c r="J299" i="49"/>
  <c r="I299" i="49"/>
  <c r="H299" i="49"/>
  <c r="G299" i="49"/>
  <c r="F299" i="49"/>
  <c r="E299" i="49"/>
  <c r="D299" i="49"/>
  <c r="AF298" i="49"/>
  <c r="AE298" i="49"/>
  <c r="AD298" i="49"/>
  <c r="AC298" i="49"/>
  <c r="AB298" i="49"/>
  <c r="AA298" i="49"/>
  <c r="Z298" i="49"/>
  <c r="Y298" i="49"/>
  <c r="X298" i="49"/>
  <c r="W298" i="49"/>
  <c r="V298" i="49"/>
  <c r="U298" i="49"/>
  <c r="T298" i="49"/>
  <c r="S298" i="49"/>
  <c r="R298" i="49"/>
  <c r="Q298" i="49"/>
  <c r="P298" i="49"/>
  <c r="O298" i="49"/>
  <c r="N298" i="49"/>
  <c r="M298" i="49"/>
  <c r="L298" i="49"/>
  <c r="K298" i="49"/>
  <c r="J298" i="49"/>
  <c r="I298" i="49"/>
  <c r="H298" i="49"/>
  <c r="G298" i="49"/>
  <c r="F298" i="49"/>
  <c r="E298" i="49"/>
  <c r="D298" i="49"/>
  <c r="AF297" i="49"/>
  <c r="AE297" i="49"/>
  <c r="AD297" i="49"/>
  <c r="AC297" i="49"/>
  <c r="AB297" i="49"/>
  <c r="AA297" i="49"/>
  <c r="Z297" i="49"/>
  <c r="Y297" i="49"/>
  <c r="X297" i="49"/>
  <c r="W297" i="49"/>
  <c r="V297" i="49"/>
  <c r="U297" i="49"/>
  <c r="T297" i="49"/>
  <c r="S297" i="49"/>
  <c r="R297" i="49"/>
  <c r="Q297" i="49"/>
  <c r="P297" i="49"/>
  <c r="O297" i="49"/>
  <c r="N297" i="49"/>
  <c r="M297" i="49"/>
  <c r="L297" i="49"/>
  <c r="K297" i="49"/>
  <c r="J297" i="49"/>
  <c r="I297" i="49"/>
  <c r="H297" i="49"/>
  <c r="G297" i="49"/>
  <c r="F297" i="49"/>
  <c r="E297" i="49"/>
  <c r="D297" i="49"/>
  <c r="AF296" i="49"/>
  <c r="AE296" i="49"/>
  <c r="AD296" i="49"/>
  <c r="AC296" i="49"/>
  <c r="AB296" i="49"/>
  <c r="AA296" i="49"/>
  <c r="Z296" i="49"/>
  <c r="Y296" i="49"/>
  <c r="X296" i="49"/>
  <c r="W296" i="49"/>
  <c r="V296" i="49"/>
  <c r="U296" i="49"/>
  <c r="T296" i="49"/>
  <c r="S296" i="49"/>
  <c r="R296" i="49"/>
  <c r="Q296" i="49"/>
  <c r="P296" i="49"/>
  <c r="O296" i="49"/>
  <c r="N296" i="49"/>
  <c r="M296" i="49"/>
  <c r="L296" i="49"/>
  <c r="K296" i="49"/>
  <c r="J296" i="49"/>
  <c r="I296" i="49"/>
  <c r="H296" i="49"/>
  <c r="G296" i="49"/>
  <c r="F296" i="49"/>
  <c r="E296" i="49"/>
  <c r="D296" i="49"/>
  <c r="AF295" i="49"/>
  <c r="AE295" i="49"/>
  <c r="AD295" i="49"/>
  <c r="AC295" i="49"/>
  <c r="AB295" i="49"/>
  <c r="AA295" i="49"/>
  <c r="Z295" i="49"/>
  <c r="Y295" i="49"/>
  <c r="X295" i="49"/>
  <c r="W295" i="49"/>
  <c r="V295" i="49"/>
  <c r="U295" i="49"/>
  <c r="T295" i="49"/>
  <c r="S295" i="49"/>
  <c r="R295" i="49"/>
  <c r="Q295" i="49"/>
  <c r="P295" i="49"/>
  <c r="O295" i="49"/>
  <c r="N295" i="49"/>
  <c r="M295" i="49"/>
  <c r="L295" i="49"/>
  <c r="K295" i="49"/>
  <c r="J295" i="49"/>
  <c r="I295" i="49"/>
  <c r="H295" i="49"/>
  <c r="G295" i="49"/>
  <c r="F295" i="49"/>
  <c r="E295" i="49"/>
  <c r="D295" i="49"/>
  <c r="AF294" i="49"/>
  <c r="AE294" i="49"/>
  <c r="AD294" i="49"/>
  <c r="AC294" i="49"/>
  <c r="AB294" i="49"/>
  <c r="AA294" i="49"/>
  <c r="Z294" i="49"/>
  <c r="Y294" i="49"/>
  <c r="X294" i="49"/>
  <c r="W294" i="49"/>
  <c r="V294" i="49"/>
  <c r="U294" i="49"/>
  <c r="T294" i="49"/>
  <c r="S294" i="49"/>
  <c r="R294" i="49"/>
  <c r="Q294" i="49"/>
  <c r="P294" i="49"/>
  <c r="O294" i="49"/>
  <c r="N294" i="49"/>
  <c r="M294" i="49"/>
  <c r="L294" i="49"/>
  <c r="K294" i="49"/>
  <c r="J294" i="49"/>
  <c r="I294" i="49"/>
  <c r="H294" i="49"/>
  <c r="G294" i="49"/>
  <c r="F294" i="49"/>
  <c r="E294" i="49"/>
  <c r="D294" i="49"/>
  <c r="AF293" i="49"/>
  <c r="AE293" i="49"/>
  <c r="AD293" i="49"/>
  <c r="AC293" i="49"/>
  <c r="AB293" i="49"/>
  <c r="AA293" i="49"/>
  <c r="Z293" i="49"/>
  <c r="Y293" i="49"/>
  <c r="X293" i="49"/>
  <c r="W293" i="49"/>
  <c r="V293" i="49"/>
  <c r="U293" i="49"/>
  <c r="T293" i="49"/>
  <c r="S293" i="49"/>
  <c r="R293" i="49"/>
  <c r="Q293" i="49"/>
  <c r="P293" i="49"/>
  <c r="O293" i="49"/>
  <c r="N293" i="49"/>
  <c r="M293" i="49"/>
  <c r="L293" i="49"/>
  <c r="K293" i="49"/>
  <c r="J293" i="49"/>
  <c r="I293" i="49"/>
  <c r="H293" i="49"/>
  <c r="G293" i="49"/>
  <c r="F293" i="49"/>
  <c r="E293" i="49"/>
  <c r="D293" i="49"/>
  <c r="AF292" i="49"/>
  <c r="AE292" i="49"/>
  <c r="AD292" i="49"/>
  <c r="AC292" i="49"/>
  <c r="AB292" i="49"/>
  <c r="AA292" i="49"/>
  <c r="Z292" i="49"/>
  <c r="Y292" i="49"/>
  <c r="X292" i="49"/>
  <c r="W292" i="49"/>
  <c r="V292" i="49"/>
  <c r="U292" i="49"/>
  <c r="T292" i="49"/>
  <c r="S292" i="49"/>
  <c r="R292" i="49"/>
  <c r="Q292" i="49"/>
  <c r="P292" i="49"/>
  <c r="O292" i="49"/>
  <c r="N292" i="49"/>
  <c r="M292" i="49"/>
  <c r="L292" i="49"/>
  <c r="K292" i="49"/>
  <c r="J292" i="49"/>
  <c r="I292" i="49"/>
  <c r="H292" i="49"/>
  <c r="G292" i="49"/>
  <c r="F292" i="49"/>
  <c r="E292" i="49"/>
  <c r="D292" i="49"/>
  <c r="AF291" i="49"/>
  <c r="AE291" i="49"/>
  <c r="AD291" i="49"/>
  <c r="AC291" i="49"/>
  <c r="AB291" i="49"/>
  <c r="AA291" i="49"/>
  <c r="Z291" i="49"/>
  <c r="Y291" i="49"/>
  <c r="X291" i="49"/>
  <c r="W291" i="49"/>
  <c r="V291" i="49"/>
  <c r="U291" i="49"/>
  <c r="T291" i="49"/>
  <c r="S291" i="49"/>
  <c r="R291" i="49"/>
  <c r="Q291" i="49"/>
  <c r="P291" i="49"/>
  <c r="O291" i="49"/>
  <c r="N291" i="49"/>
  <c r="M291" i="49"/>
  <c r="L291" i="49"/>
  <c r="K291" i="49"/>
  <c r="J291" i="49"/>
  <c r="I291" i="49"/>
  <c r="H291" i="49"/>
  <c r="G291" i="49"/>
  <c r="F291" i="49"/>
  <c r="E291" i="49"/>
  <c r="D291" i="49"/>
  <c r="AF290" i="49"/>
  <c r="AE290" i="49"/>
  <c r="AD290" i="49"/>
  <c r="AC290" i="49"/>
  <c r="AB290" i="49"/>
  <c r="AA290" i="49"/>
  <c r="Z290" i="49"/>
  <c r="Y290" i="49"/>
  <c r="X290" i="49"/>
  <c r="W290" i="49"/>
  <c r="V290" i="49"/>
  <c r="U290" i="49"/>
  <c r="T290" i="49"/>
  <c r="S290" i="49"/>
  <c r="R290" i="49"/>
  <c r="Q290" i="49"/>
  <c r="P290" i="49"/>
  <c r="O290" i="49"/>
  <c r="N290" i="49"/>
  <c r="M290" i="49"/>
  <c r="L290" i="49"/>
  <c r="K290" i="49"/>
  <c r="J290" i="49"/>
  <c r="I290" i="49"/>
  <c r="H290" i="49"/>
  <c r="G290" i="49"/>
  <c r="F290" i="49"/>
  <c r="E290" i="49"/>
  <c r="D290" i="49"/>
  <c r="AF289" i="49"/>
  <c r="AE289" i="49"/>
  <c r="AD289" i="49"/>
  <c r="AC289" i="49"/>
  <c r="AB289" i="49"/>
  <c r="AA289" i="49"/>
  <c r="Z289" i="49"/>
  <c r="Y289" i="49"/>
  <c r="X289" i="49"/>
  <c r="W289" i="49"/>
  <c r="V289" i="49"/>
  <c r="U289" i="49"/>
  <c r="T289" i="49"/>
  <c r="S289" i="49"/>
  <c r="R289" i="49"/>
  <c r="Q289" i="49"/>
  <c r="P289" i="49"/>
  <c r="O289" i="49"/>
  <c r="N289" i="49"/>
  <c r="M289" i="49"/>
  <c r="L289" i="49"/>
  <c r="K289" i="49"/>
  <c r="J289" i="49"/>
  <c r="I289" i="49"/>
  <c r="H289" i="49"/>
  <c r="G289" i="49"/>
  <c r="F289" i="49"/>
  <c r="E289" i="49"/>
  <c r="D289" i="49"/>
  <c r="AF288" i="49"/>
  <c r="AE288" i="49"/>
  <c r="AD288" i="49"/>
  <c r="AC288" i="49"/>
  <c r="AB288" i="49"/>
  <c r="AA288" i="49"/>
  <c r="Z288" i="49"/>
  <c r="Y288" i="49"/>
  <c r="X288" i="49"/>
  <c r="W288" i="49"/>
  <c r="V288" i="49"/>
  <c r="U288" i="49"/>
  <c r="T288" i="49"/>
  <c r="S288" i="49"/>
  <c r="R288" i="49"/>
  <c r="Q288" i="49"/>
  <c r="P288" i="49"/>
  <c r="O288" i="49"/>
  <c r="N288" i="49"/>
  <c r="M288" i="49"/>
  <c r="L288" i="49"/>
  <c r="K288" i="49"/>
  <c r="J288" i="49"/>
  <c r="I288" i="49"/>
  <c r="H288" i="49"/>
  <c r="G288" i="49"/>
  <c r="F288" i="49"/>
  <c r="E288" i="49"/>
  <c r="D288" i="49"/>
  <c r="AF287" i="49"/>
  <c r="AE287" i="49"/>
  <c r="AD287" i="49"/>
  <c r="AC287" i="49"/>
  <c r="AB287" i="49"/>
  <c r="AA287" i="49"/>
  <c r="Z287" i="49"/>
  <c r="Y287" i="49"/>
  <c r="X287" i="49"/>
  <c r="W287" i="49"/>
  <c r="V287" i="49"/>
  <c r="U287" i="49"/>
  <c r="T287" i="49"/>
  <c r="S287" i="49"/>
  <c r="R287" i="49"/>
  <c r="Q287" i="49"/>
  <c r="P287" i="49"/>
  <c r="O287" i="49"/>
  <c r="N287" i="49"/>
  <c r="M287" i="49"/>
  <c r="L287" i="49"/>
  <c r="K287" i="49"/>
  <c r="J287" i="49"/>
  <c r="I287" i="49"/>
  <c r="H287" i="49"/>
  <c r="G287" i="49"/>
  <c r="F287" i="49"/>
  <c r="E287" i="49"/>
  <c r="D287" i="49"/>
  <c r="AF286" i="49"/>
  <c r="AE286" i="49"/>
  <c r="AD286" i="49"/>
  <c r="AC286" i="49"/>
  <c r="AB286" i="49"/>
  <c r="AA286" i="49"/>
  <c r="Z286" i="49"/>
  <c r="Y286" i="49"/>
  <c r="X286" i="49"/>
  <c r="W286" i="49"/>
  <c r="V286" i="49"/>
  <c r="U286" i="49"/>
  <c r="T286" i="49"/>
  <c r="S286" i="49"/>
  <c r="R286" i="49"/>
  <c r="Q286" i="49"/>
  <c r="P286" i="49"/>
  <c r="O286" i="49"/>
  <c r="N286" i="49"/>
  <c r="M286" i="49"/>
  <c r="L286" i="49"/>
  <c r="K286" i="49"/>
  <c r="J286" i="49"/>
  <c r="I286" i="49"/>
  <c r="H286" i="49"/>
  <c r="G286" i="49"/>
  <c r="F286" i="49"/>
  <c r="E286" i="49"/>
  <c r="D286" i="49"/>
  <c r="AF285" i="49"/>
  <c r="AE285" i="49"/>
  <c r="AD285" i="49"/>
  <c r="AC285" i="49"/>
  <c r="AB285" i="49"/>
  <c r="AA285" i="49"/>
  <c r="Z285" i="49"/>
  <c r="Y285" i="49"/>
  <c r="X285" i="49"/>
  <c r="W285" i="49"/>
  <c r="V285" i="49"/>
  <c r="U285" i="49"/>
  <c r="T285" i="49"/>
  <c r="S285" i="49"/>
  <c r="R285" i="49"/>
  <c r="Q285" i="49"/>
  <c r="P285" i="49"/>
  <c r="O285" i="49"/>
  <c r="N285" i="49"/>
  <c r="M285" i="49"/>
  <c r="L285" i="49"/>
  <c r="K285" i="49"/>
  <c r="J285" i="49"/>
  <c r="I285" i="49"/>
  <c r="H285" i="49"/>
  <c r="G285" i="49"/>
  <c r="F285" i="49"/>
  <c r="E285" i="49"/>
  <c r="D285" i="49"/>
  <c r="AF284" i="49"/>
  <c r="AE284" i="49"/>
  <c r="AD284" i="49"/>
  <c r="AC284" i="49"/>
  <c r="AB284" i="49"/>
  <c r="AA284" i="49"/>
  <c r="Z284" i="49"/>
  <c r="Y284" i="49"/>
  <c r="X284" i="49"/>
  <c r="W284" i="49"/>
  <c r="V284" i="49"/>
  <c r="U284" i="49"/>
  <c r="T284" i="49"/>
  <c r="S284" i="49"/>
  <c r="R284" i="49"/>
  <c r="Q284" i="49"/>
  <c r="P284" i="49"/>
  <c r="O284" i="49"/>
  <c r="N284" i="49"/>
  <c r="M284" i="49"/>
  <c r="L284" i="49"/>
  <c r="K284" i="49"/>
  <c r="J284" i="49"/>
  <c r="I284" i="49"/>
  <c r="H284" i="49"/>
  <c r="G284" i="49"/>
  <c r="F284" i="49"/>
  <c r="E284" i="49"/>
  <c r="D284" i="49"/>
  <c r="AF281" i="49"/>
  <c r="AE281" i="49"/>
  <c r="AD281" i="49"/>
  <c r="AC281" i="49"/>
  <c r="AB281" i="49"/>
  <c r="AA281" i="49"/>
  <c r="Z281" i="49"/>
  <c r="Y281" i="49"/>
  <c r="X281" i="49"/>
  <c r="W281" i="49"/>
  <c r="V281" i="49"/>
  <c r="U281" i="49"/>
  <c r="T281" i="49"/>
  <c r="S281" i="49"/>
  <c r="R281" i="49"/>
  <c r="Q281" i="49"/>
  <c r="P281" i="49"/>
  <c r="O281" i="49"/>
  <c r="N281" i="49"/>
  <c r="M281" i="49"/>
  <c r="L281" i="49"/>
  <c r="K281" i="49"/>
  <c r="J281" i="49"/>
  <c r="I281" i="49"/>
  <c r="H281" i="49"/>
  <c r="G281" i="49"/>
  <c r="F281" i="49"/>
  <c r="E281" i="49"/>
  <c r="D281" i="49"/>
  <c r="AF280" i="49"/>
  <c r="AE280" i="49"/>
  <c r="AD280" i="49"/>
  <c r="AC280" i="49"/>
  <c r="AB280" i="49"/>
  <c r="AA280" i="49"/>
  <c r="Z280" i="49"/>
  <c r="Y280" i="49"/>
  <c r="X280" i="49"/>
  <c r="W280" i="49"/>
  <c r="V280" i="49"/>
  <c r="U280" i="49"/>
  <c r="T280" i="49"/>
  <c r="S280" i="49"/>
  <c r="R280" i="49"/>
  <c r="Q280" i="49"/>
  <c r="P280" i="49"/>
  <c r="O280" i="49"/>
  <c r="N280" i="49"/>
  <c r="M280" i="49"/>
  <c r="L280" i="49"/>
  <c r="K280" i="49"/>
  <c r="J280" i="49"/>
  <c r="I280" i="49"/>
  <c r="H280" i="49"/>
  <c r="G280" i="49"/>
  <c r="F280" i="49"/>
  <c r="E280" i="49"/>
  <c r="D280" i="49"/>
  <c r="AF279" i="49"/>
  <c r="AE279" i="49"/>
  <c r="AD279" i="49"/>
  <c r="AC279" i="49"/>
  <c r="AB279" i="49"/>
  <c r="AA279" i="49"/>
  <c r="Z279" i="49"/>
  <c r="Y279" i="49"/>
  <c r="X279" i="49"/>
  <c r="W279" i="49"/>
  <c r="V279" i="49"/>
  <c r="U279" i="49"/>
  <c r="T279" i="49"/>
  <c r="S279" i="49"/>
  <c r="R279" i="49"/>
  <c r="Q279" i="49"/>
  <c r="P279" i="49"/>
  <c r="O279" i="49"/>
  <c r="N279" i="49"/>
  <c r="M279" i="49"/>
  <c r="L279" i="49"/>
  <c r="K279" i="49"/>
  <c r="J279" i="49"/>
  <c r="I279" i="49"/>
  <c r="H279" i="49"/>
  <c r="G279" i="49"/>
  <c r="F279" i="49"/>
  <c r="E279" i="49"/>
  <c r="D279" i="49"/>
  <c r="AF278" i="49"/>
  <c r="AE278" i="49"/>
  <c r="AD278" i="49"/>
  <c r="AC278" i="49"/>
  <c r="AB278" i="49"/>
  <c r="AA278" i="49"/>
  <c r="Z278" i="49"/>
  <c r="Y278" i="49"/>
  <c r="X278" i="49"/>
  <c r="W278" i="49"/>
  <c r="V278" i="49"/>
  <c r="U278" i="49"/>
  <c r="T278" i="49"/>
  <c r="S278" i="49"/>
  <c r="R278" i="49"/>
  <c r="Q278" i="49"/>
  <c r="P278" i="49"/>
  <c r="O278" i="49"/>
  <c r="N278" i="49"/>
  <c r="M278" i="49"/>
  <c r="L278" i="49"/>
  <c r="K278" i="49"/>
  <c r="J278" i="49"/>
  <c r="I278" i="49"/>
  <c r="H278" i="49"/>
  <c r="G278" i="49"/>
  <c r="F278" i="49"/>
  <c r="E278" i="49"/>
  <c r="D278" i="49"/>
  <c r="AF277" i="49"/>
  <c r="AE277" i="49"/>
  <c r="AD277" i="49"/>
  <c r="AC277" i="49"/>
  <c r="AB277" i="49"/>
  <c r="AA277" i="49"/>
  <c r="Z277" i="49"/>
  <c r="Y277" i="49"/>
  <c r="X277" i="49"/>
  <c r="W277" i="49"/>
  <c r="V277" i="49"/>
  <c r="U277" i="49"/>
  <c r="T277" i="49"/>
  <c r="S277" i="49"/>
  <c r="R277" i="49"/>
  <c r="Q277" i="49"/>
  <c r="P277" i="49"/>
  <c r="O277" i="49"/>
  <c r="N277" i="49"/>
  <c r="M277" i="49"/>
  <c r="L277" i="49"/>
  <c r="K277" i="49"/>
  <c r="J277" i="49"/>
  <c r="I277" i="49"/>
  <c r="H277" i="49"/>
  <c r="G277" i="49"/>
  <c r="F277" i="49"/>
  <c r="E277" i="49"/>
  <c r="D277" i="49"/>
  <c r="AF276" i="49"/>
  <c r="AE276" i="49"/>
  <c r="AD276" i="49"/>
  <c r="AC276" i="49"/>
  <c r="AB276" i="49"/>
  <c r="AA276" i="49"/>
  <c r="Z276" i="49"/>
  <c r="Y276" i="49"/>
  <c r="X276" i="49"/>
  <c r="W276" i="49"/>
  <c r="V276" i="49"/>
  <c r="U276" i="49"/>
  <c r="T276" i="49"/>
  <c r="S276" i="49"/>
  <c r="R276" i="49"/>
  <c r="Q276" i="49"/>
  <c r="P276" i="49"/>
  <c r="O276" i="49"/>
  <c r="N276" i="49"/>
  <c r="M276" i="49"/>
  <c r="L276" i="49"/>
  <c r="K276" i="49"/>
  <c r="J276" i="49"/>
  <c r="I276" i="49"/>
  <c r="H276" i="49"/>
  <c r="G276" i="49"/>
  <c r="F276" i="49"/>
  <c r="E276" i="49"/>
  <c r="D276" i="49"/>
  <c r="AF275" i="49"/>
  <c r="AE275" i="49"/>
  <c r="AD275" i="49"/>
  <c r="AC275" i="49"/>
  <c r="AB275" i="49"/>
  <c r="AA275" i="49"/>
  <c r="Z275" i="49"/>
  <c r="Y275" i="49"/>
  <c r="X275" i="49"/>
  <c r="W275" i="49"/>
  <c r="V275" i="49"/>
  <c r="U275" i="49"/>
  <c r="T275" i="49"/>
  <c r="S275" i="49"/>
  <c r="R275" i="49"/>
  <c r="Q275" i="49"/>
  <c r="P275" i="49"/>
  <c r="O275" i="49"/>
  <c r="N275" i="49"/>
  <c r="M275" i="49"/>
  <c r="L275" i="49"/>
  <c r="K275" i="49"/>
  <c r="J275" i="49"/>
  <c r="I275" i="49"/>
  <c r="H275" i="49"/>
  <c r="G275" i="49"/>
  <c r="F275" i="49"/>
  <c r="E275" i="49"/>
  <c r="D275" i="49"/>
  <c r="AF274" i="49"/>
  <c r="AE274" i="49"/>
  <c r="AD274" i="49"/>
  <c r="AC274" i="49"/>
  <c r="AB274" i="49"/>
  <c r="AA274" i="49"/>
  <c r="Z274" i="49"/>
  <c r="Y274" i="49"/>
  <c r="X274" i="49"/>
  <c r="W274" i="49"/>
  <c r="V274" i="49"/>
  <c r="U274" i="49"/>
  <c r="T274" i="49"/>
  <c r="S274" i="49"/>
  <c r="R274" i="49"/>
  <c r="Q274" i="49"/>
  <c r="P274" i="49"/>
  <c r="O274" i="49"/>
  <c r="N274" i="49"/>
  <c r="M274" i="49"/>
  <c r="L274" i="49"/>
  <c r="K274" i="49"/>
  <c r="J274" i="49"/>
  <c r="I274" i="49"/>
  <c r="H274" i="49"/>
  <c r="G274" i="49"/>
  <c r="F274" i="49"/>
  <c r="E274" i="49"/>
  <c r="D274" i="49"/>
  <c r="AF273" i="49"/>
  <c r="AE273" i="49"/>
  <c r="AD273" i="49"/>
  <c r="AC273" i="49"/>
  <c r="AB273" i="49"/>
  <c r="AA273" i="49"/>
  <c r="Z273" i="49"/>
  <c r="Y273" i="49"/>
  <c r="X273" i="49"/>
  <c r="W273" i="49"/>
  <c r="V273" i="49"/>
  <c r="U273" i="49"/>
  <c r="T273" i="49"/>
  <c r="S273" i="49"/>
  <c r="R273" i="49"/>
  <c r="Q273" i="49"/>
  <c r="P273" i="49"/>
  <c r="O273" i="49"/>
  <c r="N273" i="49"/>
  <c r="M273" i="49"/>
  <c r="L273" i="49"/>
  <c r="K273" i="49"/>
  <c r="J273" i="49"/>
  <c r="I273" i="49"/>
  <c r="H273" i="49"/>
  <c r="G273" i="49"/>
  <c r="F273" i="49"/>
  <c r="E273" i="49"/>
  <c r="D273" i="49"/>
  <c r="AF272" i="49"/>
  <c r="AE272" i="49"/>
  <c r="AD272" i="49"/>
  <c r="AC272" i="49"/>
  <c r="AB272" i="49"/>
  <c r="AA272" i="49"/>
  <c r="Z272" i="49"/>
  <c r="Y272" i="49"/>
  <c r="X272" i="49"/>
  <c r="W272" i="49"/>
  <c r="V272" i="49"/>
  <c r="U272" i="49"/>
  <c r="T272" i="49"/>
  <c r="S272" i="49"/>
  <c r="R272" i="49"/>
  <c r="Q272" i="49"/>
  <c r="P272" i="49"/>
  <c r="O272" i="49"/>
  <c r="N272" i="49"/>
  <c r="M272" i="49"/>
  <c r="L272" i="49"/>
  <c r="K272" i="49"/>
  <c r="J272" i="49"/>
  <c r="I272" i="49"/>
  <c r="H272" i="49"/>
  <c r="G272" i="49"/>
  <c r="F272" i="49"/>
  <c r="E272" i="49"/>
  <c r="D272" i="49"/>
  <c r="AF271" i="49"/>
  <c r="AE271" i="49"/>
  <c r="AD271" i="49"/>
  <c r="AC271" i="49"/>
  <c r="AB271" i="49"/>
  <c r="AA271" i="49"/>
  <c r="Z271" i="49"/>
  <c r="Y271" i="49"/>
  <c r="X271" i="49"/>
  <c r="W271" i="49"/>
  <c r="V271" i="49"/>
  <c r="U271" i="49"/>
  <c r="T271" i="49"/>
  <c r="S271" i="49"/>
  <c r="R271" i="49"/>
  <c r="Q271" i="49"/>
  <c r="P271" i="49"/>
  <c r="O271" i="49"/>
  <c r="N271" i="49"/>
  <c r="M271" i="49"/>
  <c r="L271" i="49"/>
  <c r="K271" i="49"/>
  <c r="J271" i="49"/>
  <c r="I271" i="49"/>
  <c r="H271" i="49"/>
  <c r="G271" i="49"/>
  <c r="F271" i="49"/>
  <c r="E271" i="49"/>
  <c r="D271" i="49"/>
  <c r="AF270" i="49"/>
  <c r="AE270" i="49"/>
  <c r="AD270" i="49"/>
  <c r="AC270" i="49"/>
  <c r="AB270" i="49"/>
  <c r="AA270" i="49"/>
  <c r="Z270" i="49"/>
  <c r="Y270" i="49"/>
  <c r="X270" i="49"/>
  <c r="W270" i="49"/>
  <c r="V270" i="49"/>
  <c r="U270" i="49"/>
  <c r="T270" i="49"/>
  <c r="S270" i="49"/>
  <c r="R270" i="49"/>
  <c r="Q270" i="49"/>
  <c r="P270" i="49"/>
  <c r="O270" i="49"/>
  <c r="N270" i="49"/>
  <c r="M270" i="49"/>
  <c r="L270" i="49"/>
  <c r="K270" i="49"/>
  <c r="J270" i="49"/>
  <c r="I270" i="49"/>
  <c r="H270" i="49"/>
  <c r="G270" i="49"/>
  <c r="F270" i="49"/>
  <c r="E270" i="49"/>
  <c r="D270" i="49"/>
  <c r="AF269" i="49"/>
  <c r="AE269" i="49"/>
  <c r="AD269" i="49"/>
  <c r="AC269" i="49"/>
  <c r="AB269" i="49"/>
  <c r="AA269" i="49"/>
  <c r="Z269" i="49"/>
  <c r="Y269" i="49"/>
  <c r="X269" i="49"/>
  <c r="W269" i="49"/>
  <c r="V269" i="49"/>
  <c r="U269" i="49"/>
  <c r="T269" i="49"/>
  <c r="S269" i="49"/>
  <c r="R269" i="49"/>
  <c r="Q269" i="49"/>
  <c r="P269" i="49"/>
  <c r="O269" i="49"/>
  <c r="N269" i="49"/>
  <c r="M269" i="49"/>
  <c r="L269" i="49"/>
  <c r="K269" i="49"/>
  <c r="J269" i="49"/>
  <c r="I269" i="49"/>
  <c r="H269" i="49"/>
  <c r="G269" i="49"/>
  <c r="F269" i="49"/>
  <c r="E269" i="49"/>
  <c r="D269" i="49"/>
  <c r="AF268" i="49"/>
  <c r="AE268" i="49"/>
  <c r="AD268" i="49"/>
  <c r="AC268" i="49"/>
  <c r="AB268" i="49"/>
  <c r="AA268" i="49"/>
  <c r="Z268" i="49"/>
  <c r="Y268" i="49"/>
  <c r="X268" i="49"/>
  <c r="W268" i="49"/>
  <c r="V268" i="49"/>
  <c r="U268" i="49"/>
  <c r="T268" i="49"/>
  <c r="S268" i="49"/>
  <c r="R268" i="49"/>
  <c r="Q268" i="49"/>
  <c r="P268" i="49"/>
  <c r="O268" i="49"/>
  <c r="N268" i="49"/>
  <c r="M268" i="49"/>
  <c r="L268" i="49"/>
  <c r="K268" i="49"/>
  <c r="J268" i="49"/>
  <c r="I268" i="49"/>
  <c r="H268" i="49"/>
  <c r="G268" i="49"/>
  <c r="F268" i="49"/>
  <c r="E268" i="49"/>
  <c r="D268" i="49"/>
  <c r="AF267" i="49"/>
  <c r="AE267" i="49"/>
  <c r="AD267" i="49"/>
  <c r="AC267" i="49"/>
  <c r="AB267" i="49"/>
  <c r="AA267" i="49"/>
  <c r="Z267" i="49"/>
  <c r="Y267" i="49"/>
  <c r="X267" i="49"/>
  <c r="W267" i="49"/>
  <c r="V267" i="49"/>
  <c r="U267" i="49"/>
  <c r="T267" i="49"/>
  <c r="S267" i="49"/>
  <c r="R267" i="49"/>
  <c r="Q267" i="49"/>
  <c r="P267" i="49"/>
  <c r="O267" i="49"/>
  <c r="N267" i="49"/>
  <c r="M267" i="49"/>
  <c r="L267" i="49"/>
  <c r="K267" i="49"/>
  <c r="J267" i="49"/>
  <c r="I267" i="49"/>
  <c r="H267" i="49"/>
  <c r="G267" i="49"/>
  <c r="F267" i="49"/>
  <c r="E267" i="49"/>
  <c r="D267" i="49"/>
  <c r="AF266" i="49"/>
  <c r="AE266" i="49"/>
  <c r="AD266" i="49"/>
  <c r="AC266" i="49"/>
  <c r="AB266" i="49"/>
  <c r="AA266" i="49"/>
  <c r="Z266" i="49"/>
  <c r="Y266" i="49"/>
  <c r="X266" i="49"/>
  <c r="W266" i="49"/>
  <c r="V266" i="49"/>
  <c r="U266" i="49"/>
  <c r="T266" i="49"/>
  <c r="S266" i="49"/>
  <c r="R266" i="49"/>
  <c r="Q266" i="49"/>
  <c r="P266" i="49"/>
  <c r="O266" i="49"/>
  <c r="N266" i="49"/>
  <c r="M266" i="49"/>
  <c r="L266" i="49"/>
  <c r="K266" i="49"/>
  <c r="J266" i="49"/>
  <c r="I266" i="49"/>
  <c r="H266" i="49"/>
  <c r="G266" i="49"/>
  <c r="F266" i="49"/>
  <c r="E266" i="49"/>
  <c r="D266" i="49"/>
  <c r="AF263" i="49"/>
  <c r="AE263" i="49"/>
  <c r="AD263" i="49"/>
  <c r="AC263" i="49"/>
  <c r="AB263" i="49"/>
  <c r="AA263" i="49"/>
  <c r="Z263" i="49"/>
  <c r="Y263" i="49"/>
  <c r="X263" i="49"/>
  <c r="W263" i="49"/>
  <c r="V263" i="49"/>
  <c r="U263" i="49"/>
  <c r="T263" i="49"/>
  <c r="S263" i="49"/>
  <c r="R263" i="49"/>
  <c r="Q263" i="49"/>
  <c r="P263" i="49"/>
  <c r="O263" i="49"/>
  <c r="N263" i="49"/>
  <c r="M263" i="49"/>
  <c r="L263" i="49"/>
  <c r="K263" i="49"/>
  <c r="J263" i="49"/>
  <c r="I263" i="49"/>
  <c r="H263" i="49"/>
  <c r="G263" i="49"/>
  <c r="F263" i="49"/>
  <c r="E263" i="49"/>
  <c r="D263" i="49"/>
  <c r="AF262" i="49"/>
  <c r="AE262" i="49"/>
  <c r="AD262" i="49"/>
  <c r="AC262" i="49"/>
  <c r="AB262" i="49"/>
  <c r="AA262" i="49"/>
  <c r="Z262" i="49"/>
  <c r="Y262" i="49"/>
  <c r="X262" i="49"/>
  <c r="W262" i="49"/>
  <c r="V262" i="49"/>
  <c r="U262" i="49"/>
  <c r="T262" i="49"/>
  <c r="S262" i="49"/>
  <c r="R262" i="49"/>
  <c r="Q262" i="49"/>
  <c r="P262" i="49"/>
  <c r="O262" i="49"/>
  <c r="N262" i="49"/>
  <c r="M262" i="49"/>
  <c r="L262" i="49"/>
  <c r="K262" i="49"/>
  <c r="J262" i="49"/>
  <c r="I262" i="49"/>
  <c r="H262" i="49"/>
  <c r="G262" i="49"/>
  <c r="F262" i="49"/>
  <c r="E262" i="49"/>
  <c r="D262" i="49"/>
  <c r="AF261" i="49"/>
  <c r="AE261" i="49"/>
  <c r="AD261" i="49"/>
  <c r="AC261" i="49"/>
  <c r="AB261" i="49"/>
  <c r="AA261" i="49"/>
  <c r="Z261" i="49"/>
  <c r="Y261" i="49"/>
  <c r="X261" i="49"/>
  <c r="W261" i="49"/>
  <c r="V261" i="49"/>
  <c r="U261" i="49"/>
  <c r="T261" i="49"/>
  <c r="S261" i="49"/>
  <c r="R261" i="49"/>
  <c r="Q261" i="49"/>
  <c r="P261" i="49"/>
  <c r="O261" i="49"/>
  <c r="N261" i="49"/>
  <c r="M261" i="49"/>
  <c r="L261" i="49"/>
  <c r="K261" i="49"/>
  <c r="J261" i="49"/>
  <c r="I261" i="49"/>
  <c r="H261" i="49"/>
  <c r="G261" i="49"/>
  <c r="F261" i="49"/>
  <c r="E261" i="49"/>
  <c r="D261" i="49"/>
  <c r="AF260" i="49"/>
  <c r="AE260" i="49"/>
  <c r="AD260" i="49"/>
  <c r="AC260" i="49"/>
  <c r="AB260" i="49"/>
  <c r="AA260" i="49"/>
  <c r="Z260" i="49"/>
  <c r="Y260" i="49"/>
  <c r="X260" i="49"/>
  <c r="W260" i="49"/>
  <c r="V260" i="49"/>
  <c r="U260" i="49"/>
  <c r="T260" i="49"/>
  <c r="S260" i="49"/>
  <c r="R260" i="49"/>
  <c r="Q260" i="49"/>
  <c r="P260" i="49"/>
  <c r="O260" i="49"/>
  <c r="N260" i="49"/>
  <c r="M260" i="49"/>
  <c r="L260" i="49"/>
  <c r="K260" i="49"/>
  <c r="J260" i="49"/>
  <c r="I260" i="49"/>
  <c r="H260" i="49"/>
  <c r="G260" i="49"/>
  <c r="F260" i="49"/>
  <c r="E260" i="49"/>
  <c r="D260" i="49"/>
  <c r="AF259" i="49"/>
  <c r="AE259" i="49"/>
  <c r="AD259" i="49"/>
  <c r="AC259" i="49"/>
  <c r="AB259" i="49"/>
  <c r="AA259" i="49"/>
  <c r="Z259" i="49"/>
  <c r="Y259" i="49"/>
  <c r="X259" i="49"/>
  <c r="W259" i="49"/>
  <c r="V259" i="49"/>
  <c r="U259" i="49"/>
  <c r="T259" i="49"/>
  <c r="S259" i="49"/>
  <c r="R259" i="49"/>
  <c r="Q259" i="49"/>
  <c r="P259" i="49"/>
  <c r="O259" i="49"/>
  <c r="N259" i="49"/>
  <c r="M259" i="49"/>
  <c r="L259" i="49"/>
  <c r="K259" i="49"/>
  <c r="J259" i="49"/>
  <c r="I259" i="49"/>
  <c r="H259" i="49"/>
  <c r="G259" i="49"/>
  <c r="F259" i="49"/>
  <c r="E259" i="49"/>
  <c r="D259" i="49"/>
  <c r="AF258" i="49"/>
  <c r="AE258" i="49"/>
  <c r="AD258" i="49"/>
  <c r="AC258" i="49"/>
  <c r="AB258" i="49"/>
  <c r="AA258" i="49"/>
  <c r="Z258" i="49"/>
  <c r="Y258" i="49"/>
  <c r="X258" i="49"/>
  <c r="W258" i="49"/>
  <c r="V258" i="49"/>
  <c r="U258" i="49"/>
  <c r="T258" i="49"/>
  <c r="S258" i="49"/>
  <c r="R258" i="49"/>
  <c r="Q258" i="49"/>
  <c r="P258" i="49"/>
  <c r="O258" i="49"/>
  <c r="N258" i="49"/>
  <c r="M258" i="49"/>
  <c r="L258" i="49"/>
  <c r="K258" i="49"/>
  <c r="J258" i="49"/>
  <c r="I258" i="49"/>
  <c r="H258" i="49"/>
  <c r="G258" i="49"/>
  <c r="F258" i="49"/>
  <c r="E258" i="49"/>
  <c r="D258" i="49"/>
  <c r="AF257" i="49"/>
  <c r="AE257" i="49"/>
  <c r="AD257" i="49"/>
  <c r="AC257" i="49"/>
  <c r="AB257" i="49"/>
  <c r="AA257" i="49"/>
  <c r="Z257" i="49"/>
  <c r="Y257" i="49"/>
  <c r="X257" i="49"/>
  <c r="W257" i="49"/>
  <c r="V257" i="49"/>
  <c r="U257" i="49"/>
  <c r="T257" i="49"/>
  <c r="S257" i="49"/>
  <c r="R257" i="49"/>
  <c r="Q257" i="49"/>
  <c r="P257" i="49"/>
  <c r="O257" i="49"/>
  <c r="N257" i="49"/>
  <c r="M257" i="49"/>
  <c r="L257" i="49"/>
  <c r="K257" i="49"/>
  <c r="J257" i="49"/>
  <c r="I257" i="49"/>
  <c r="H257" i="49"/>
  <c r="G257" i="49"/>
  <c r="F257" i="49"/>
  <c r="E257" i="49"/>
  <c r="D257" i="49"/>
  <c r="AF256" i="49"/>
  <c r="AE256" i="49"/>
  <c r="AD256" i="49"/>
  <c r="AC256" i="49"/>
  <c r="AB256" i="49"/>
  <c r="AA256" i="49"/>
  <c r="Z256" i="49"/>
  <c r="Y256" i="49"/>
  <c r="X256" i="49"/>
  <c r="W256" i="49"/>
  <c r="V256" i="49"/>
  <c r="U256" i="49"/>
  <c r="T256" i="49"/>
  <c r="S256" i="49"/>
  <c r="R256" i="49"/>
  <c r="Q256" i="49"/>
  <c r="P256" i="49"/>
  <c r="O256" i="49"/>
  <c r="N256" i="49"/>
  <c r="M256" i="49"/>
  <c r="L256" i="49"/>
  <c r="K256" i="49"/>
  <c r="J256" i="49"/>
  <c r="I256" i="49"/>
  <c r="H256" i="49"/>
  <c r="G256" i="49"/>
  <c r="F256" i="49"/>
  <c r="E256" i="49"/>
  <c r="D256" i="49"/>
  <c r="AF255" i="49"/>
  <c r="AE255" i="49"/>
  <c r="AD255" i="49"/>
  <c r="AC255" i="49"/>
  <c r="AB255" i="49"/>
  <c r="AA255" i="49"/>
  <c r="Z255" i="49"/>
  <c r="Y255" i="49"/>
  <c r="X255" i="49"/>
  <c r="W255" i="49"/>
  <c r="V255" i="49"/>
  <c r="U255" i="49"/>
  <c r="T255" i="49"/>
  <c r="S255" i="49"/>
  <c r="R255" i="49"/>
  <c r="Q255" i="49"/>
  <c r="P255" i="49"/>
  <c r="O255" i="49"/>
  <c r="N255" i="49"/>
  <c r="M255" i="49"/>
  <c r="L255" i="49"/>
  <c r="K255" i="49"/>
  <c r="J255" i="49"/>
  <c r="I255" i="49"/>
  <c r="H255" i="49"/>
  <c r="G255" i="49"/>
  <c r="F255" i="49"/>
  <c r="E255" i="49"/>
  <c r="D255" i="49"/>
  <c r="AF254" i="49"/>
  <c r="AE254" i="49"/>
  <c r="AD254" i="49"/>
  <c r="AC254" i="49"/>
  <c r="AB254" i="49"/>
  <c r="AA254" i="49"/>
  <c r="Z254" i="49"/>
  <c r="Y254" i="49"/>
  <c r="X254" i="49"/>
  <c r="W254" i="49"/>
  <c r="V254" i="49"/>
  <c r="U254" i="49"/>
  <c r="T254" i="49"/>
  <c r="S254" i="49"/>
  <c r="R254" i="49"/>
  <c r="Q254" i="49"/>
  <c r="P254" i="49"/>
  <c r="O254" i="49"/>
  <c r="N254" i="49"/>
  <c r="M254" i="49"/>
  <c r="L254" i="49"/>
  <c r="K254" i="49"/>
  <c r="J254" i="49"/>
  <c r="I254" i="49"/>
  <c r="H254" i="49"/>
  <c r="G254" i="49"/>
  <c r="F254" i="49"/>
  <c r="E254" i="49"/>
  <c r="D254" i="49"/>
  <c r="AF253" i="49"/>
  <c r="AE253" i="49"/>
  <c r="AD253" i="49"/>
  <c r="AC253" i="49"/>
  <c r="AB253" i="49"/>
  <c r="AA253" i="49"/>
  <c r="Z253" i="49"/>
  <c r="Y253" i="49"/>
  <c r="X253" i="49"/>
  <c r="W253" i="49"/>
  <c r="V253" i="49"/>
  <c r="U253" i="49"/>
  <c r="T253" i="49"/>
  <c r="S253" i="49"/>
  <c r="R253" i="49"/>
  <c r="Q253" i="49"/>
  <c r="P253" i="49"/>
  <c r="O253" i="49"/>
  <c r="N253" i="49"/>
  <c r="M253" i="49"/>
  <c r="L253" i="49"/>
  <c r="K253" i="49"/>
  <c r="J253" i="49"/>
  <c r="I253" i="49"/>
  <c r="H253" i="49"/>
  <c r="G253" i="49"/>
  <c r="F253" i="49"/>
  <c r="E253" i="49"/>
  <c r="D253" i="49"/>
  <c r="AF252" i="49"/>
  <c r="AE252" i="49"/>
  <c r="AD252" i="49"/>
  <c r="AC252" i="49"/>
  <c r="AB252" i="49"/>
  <c r="AA252" i="49"/>
  <c r="Z252" i="49"/>
  <c r="Y252" i="49"/>
  <c r="X252" i="49"/>
  <c r="W252" i="49"/>
  <c r="V252" i="49"/>
  <c r="U252" i="49"/>
  <c r="T252" i="49"/>
  <c r="S252" i="49"/>
  <c r="R252" i="49"/>
  <c r="Q252" i="49"/>
  <c r="P252" i="49"/>
  <c r="O252" i="49"/>
  <c r="N252" i="49"/>
  <c r="M252" i="49"/>
  <c r="L252" i="49"/>
  <c r="K252" i="49"/>
  <c r="J252" i="49"/>
  <c r="I252" i="49"/>
  <c r="H252" i="49"/>
  <c r="G252" i="49"/>
  <c r="F252" i="49"/>
  <c r="E252" i="49"/>
  <c r="D252" i="49"/>
  <c r="AF251" i="49"/>
  <c r="AE251" i="49"/>
  <c r="AD251" i="49"/>
  <c r="AC251" i="49"/>
  <c r="AB251" i="49"/>
  <c r="AA251" i="49"/>
  <c r="Z251" i="49"/>
  <c r="Y251" i="49"/>
  <c r="X251" i="49"/>
  <c r="W251" i="49"/>
  <c r="V251" i="49"/>
  <c r="U251" i="49"/>
  <c r="T251" i="49"/>
  <c r="S251" i="49"/>
  <c r="R251" i="49"/>
  <c r="Q251" i="49"/>
  <c r="P251" i="49"/>
  <c r="O251" i="49"/>
  <c r="N251" i="49"/>
  <c r="M251" i="49"/>
  <c r="L251" i="49"/>
  <c r="K251" i="49"/>
  <c r="J251" i="49"/>
  <c r="I251" i="49"/>
  <c r="H251" i="49"/>
  <c r="G251" i="49"/>
  <c r="F251" i="49"/>
  <c r="E251" i="49"/>
  <c r="D251" i="49"/>
  <c r="AF250" i="49"/>
  <c r="AE250" i="49"/>
  <c r="AD250" i="49"/>
  <c r="AC250" i="49"/>
  <c r="AB250" i="49"/>
  <c r="AA250" i="49"/>
  <c r="Z250" i="49"/>
  <c r="Y250" i="49"/>
  <c r="X250" i="49"/>
  <c r="W250" i="49"/>
  <c r="V250" i="49"/>
  <c r="U250" i="49"/>
  <c r="T250" i="49"/>
  <c r="S250" i="49"/>
  <c r="R250" i="49"/>
  <c r="Q250" i="49"/>
  <c r="P250" i="49"/>
  <c r="O250" i="49"/>
  <c r="N250" i="49"/>
  <c r="M250" i="49"/>
  <c r="L250" i="49"/>
  <c r="K250" i="49"/>
  <c r="J250" i="49"/>
  <c r="I250" i="49"/>
  <c r="H250" i="49"/>
  <c r="G250" i="49"/>
  <c r="F250" i="49"/>
  <c r="E250" i="49"/>
  <c r="D250" i="49"/>
  <c r="AF249" i="49"/>
  <c r="AE249" i="49"/>
  <c r="AD249" i="49"/>
  <c r="AC249" i="49"/>
  <c r="AB249" i="49"/>
  <c r="AA249" i="49"/>
  <c r="Z249" i="49"/>
  <c r="Y249" i="49"/>
  <c r="X249" i="49"/>
  <c r="W249" i="49"/>
  <c r="V249" i="49"/>
  <c r="U249" i="49"/>
  <c r="T249" i="49"/>
  <c r="S249" i="49"/>
  <c r="R249" i="49"/>
  <c r="Q249" i="49"/>
  <c r="P249" i="49"/>
  <c r="O249" i="49"/>
  <c r="N249" i="49"/>
  <c r="M249" i="49"/>
  <c r="L249" i="49"/>
  <c r="K249" i="49"/>
  <c r="J249" i="49"/>
  <c r="I249" i="49"/>
  <c r="H249" i="49"/>
  <c r="G249" i="49"/>
  <c r="F249" i="49"/>
  <c r="E249" i="49"/>
  <c r="D249" i="49"/>
  <c r="AF248" i="49"/>
  <c r="AE248" i="49"/>
  <c r="AD248" i="49"/>
  <c r="AC248" i="49"/>
  <c r="AB248" i="49"/>
  <c r="AA248" i="49"/>
  <c r="Z248" i="49"/>
  <c r="Y248" i="49"/>
  <c r="X248" i="49"/>
  <c r="W248" i="49"/>
  <c r="V248" i="49"/>
  <c r="U248" i="49"/>
  <c r="T248" i="49"/>
  <c r="S248" i="49"/>
  <c r="R248" i="49"/>
  <c r="Q248" i="49"/>
  <c r="P248" i="49"/>
  <c r="O248" i="49"/>
  <c r="N248" i="49"/>
  <c r="M248" i="49"/>
  <c r="L248" i="49"/>
  <c r="K248" i="49"/>
  <c r="J248" i="49"/>
  <c r="I248" i="49"/>
  <c r="H248" i="49"/>
  <c r="G248" i="49"/>
  <c r="F248" i="49"/>
  <c r="E248" i="49"/>
  <c r="D248" i="49"/>
  <c r="AF245" i="49"/>
  <c r="AE245" i="49"/>
  <c r="AD245" i="49"/>
  <c r="AC245" i="49"/>
  <c r="AB245" i="49"/>
  <c r="AA245" i="49"/>
  <c r="Z245" i="49"/>
  <c r="Y245" i="49"/>
  <c r="X245" i="49"/>
  <c r="W245" i="49"/>
  <c r="V245" i="49"/>
  <c r="U245" i="49"/>
  <c r="T245" i="49"/>
  <c r="S245" i="49"/>
  <c r="R245" i="49"/>
  <c r="Q245" i="49"/>
  <c r="P245" i="49"/>
  <c r="O245" i="49"/>
  <c r="N245" i="49"/>
  <c r="M245" i="49"/>
  <c r="L245" i="49"/>
  <c r="K245" i="49"/>
  <c r="J245" i="49"/>
  <c r="I245" i="49"/>
  <c r="H245" i="49"/>
  <c r="G245" i="49"/>
  <c r="F245" i="49"/>
  <c r="E245" i="49"/>
  <c r="D245" i="49"/>
  <c r="AF244" i="49"/>
  <c r="AE244" i="49"/>
  <c r="AD244" i="49"/>
  <c r="AC244" i="49"/>
  <c r="AB244" i="49"/>
  <c r="AA244" i="49"/>
  <c r="Z244" i="49"/>
  <c r="Y244" i="49"/>
  <c r="X244" i="49"/>
  <c r="W244" i="49"/>
  <c r="V244" i="49"/>
  <c r="U244" i="49"/>
  <c r="T244" i="49"/>
  <c r="S244" i="49"/>
  <c r="R244" i="49"/>
  <c r="Q244" i="49"/>
  <c r="P244" i="49"/>
  <c r="O244" i="49"/>
  <c r="N244" i="49"/>
  <c r="M244" i="49"/>
  <c r="L244" i="49"/>
  <c r="K244" i="49"/>
  <c r="J244" i="49"/>
  <c r="I244" i="49"/>
  <c r="H244" i="49"/>
  <c r="G244" i="49"/>
  <c r="F244" i="49"/>
  <c r="E244" i="49"/>
  <c r="D244" i="49"/>
  <c r="AF243" i="49"/>
  <c r="AE243" i="49"/>
  <c r="AD243" i="49"/>
  <c r="AC243" i="49"/>
  <c r="AB243" i="49"/>
  <c r="AA243" i="49"/>
  <c r="Z243" i="49"/>
  <c r="Y243" i="49"/>
  <c r="X243" i="49"/>
  <c r="W243" i="49"/>
  <c r="V243" i="49"/>
  <c r="U243" i="49"/>
  <c r="T243" i="49"/>
  <c r="S243" i="49"/>
  <c r="R243" i="49"/>
  <c r="Q243" i="49"/>
  <c r="P243" i="49"/>
  <c r="O243" i="49"/>
  <c r="N243" i="49"/>
  <c r="M243" i="49"/>
  <c r="L243" i="49"/>
  <c r="K243" i="49"/>
  <c r="J243" i="49"/>
  <c r="I243" i="49"/>
  <c r="H243" i="49"/>
  <c r="G243" i="49"/>
  <c r="F243" i="49"/>
  <c r="E243" i="49"/>
  <c r="D243" i="49"/>
  <c r="AF242" i="49"/>
  <c r="AE242" i="49"/>
  <c r="AD242" i="49"/>
  <c r="AC242" i="49"/>
  <c r="AB242" i="49"/>
  <c r="AA242" i="49"/>
  <c r="Z242" i="49"/>
  <c r="Y242" i="49"/>
  <c r="X242" i="49"/>
  <c r="W242" i="49"/>
  <c r="V242" i="49"/>
  <c r="U242" i="49"/>
  <c r="T242" i="49"/>
  <c r="S242" i="49"/>
  <c r="R242" i="49"/>
  <c r="Q242" i="49"/>
  <c r="P242" i="49"/>
  <c r="O242" i="49"/>
  <c r="N242" i="49"/>
  <c r="M242" i="49"/>
  <c r="L242" i="49"/>
  <c r="K242" i="49"/>
  <c r="J242" i="49"/>
  <c r="I242" i="49"/>
  <c r="H242" i="49"/>
  <c r="G242" i="49"/>
  <c r="F242" i="49"/>
  <c r="E242" i="49"/>
  <c r="D242" i="49"/>
  <c r="AF241" i="49"/>
  <c r="AE241" i="49"/>
  <c r="AD241" i="49"/>
  <c r="AC241" i="49"/>
  <c r="AB241" i="49"/>
  <c r="AA241" i="49"/>
  <c r="Z241" i="49"/>
  <c r="Y241" i="49"/>
  <c r="X241" i="49"/>
  <c r="W241" i="49"/>
  <c r="V241" i="49"/>
  <c r="U241" i="49"/>
  <c r="T241" i="49"/>
  <c r="S241" i="49"/>
  <c r="R241" i="49"/>
  <c r="Q241" i="49"/>
  <c r="P241" i="49"/>
  <c r="O241" i="49"/>
  <c r="N241" i="49"/>
  <c r="M241" i="49"/>
  <c r="L241" i="49"/>
  <c r="K241" i="49"/>
  <c r="J241" i="49"/>
  <c r="I241" i="49"/>
  <c r="H241" i="49"/>
  <c r="G241" i="49"/>
  <c r="F241" i="49"/>
  <c r="E241" i="49"/>
  <c r="D241" i="49"/>
  <c r="AF240" i="49"/>
  <c r="AE240" i="49"/>
  <c r="AD240" i="49"/>
  <c r="AC240" i="49"/>
  <c r="AB240" i="49"/>
  <c r="AA240" i="49"/>
  <c r="Z240" i="49"/>
  <c r="Y240" i="49"/>
  <c r="X240" i="49"/>
  <c r="W240" i="49"/>
  <c r="V240" i="49"/>
  <c r="U240" i="49"/>
  <c r="T240" i="49"/>
  <c r="S240" i="49"/>
  <c r="R240" i="49"/>
  <c r="Q240" i="49"/>
  <c r="P240" i="49"/>
  <c r="O240" i="49"/>
  <c r="N240" i="49"/>
  <c r="M240" i="49"/>
  <c r="L240" i="49"/>
  <c r="K240" i="49"/>
  <c r="J240" i="49"/>
  <c r="I240" i="49"/>
  <c r="H240" i="49"/>
  <c r="G240" i="49"/>
  <c r="F240" i="49"/>
  <c r="E240" i="49"/>
  <c r="D240" i="49"/>
  <c r="AF239" i="49"/>
  <c r="AE239" i="49"/>
  <c r="AD239" i="49"/>
  <c r="AC239" i="49"/>
  <c r="AB239" i="49"/>
  <c r="AA239" i="49"/>
  <c r="Z239" i="49"/>
  <c r="Y239" i="49"/>
  <c r="X239" i="49"/>
  <c r="W239" i="49"/>
  <c r="V239" i="49"/>
  <c r="U239" i="49"/>
  <c r="T239" i="49"/>
  <c r="S239" i="49"/>
  <c r="R239" i="49"/>
  <c r="Q239" i="49"/>
  <c r="P239" i="49"/>
  <c r="O239" i="49"/>
  <c r="N239" i="49"/>
  <c r="M239" i="49"/>
  <c r="L239" i="49"/>
  <c r="K239" i="49"/>
  <c r="J239" i="49"/>
  <c r="I239" i="49"/>
  <c r="H239" i="49"/>
  <c r="G239" i="49"/>
  <c r="F239" i="49"/>
  <c r="E239" i="49"/>
  <c r="D239" i="49"/>
  <c r="AF238" i="49"/>
  <c r="AE238" i="49"/>
  <c r="AD238" i="49"/>
  <c r="AC238" i="49"/>
  <c r="AB238" i="49"/>
  <c r="AA238" i="49"/>
  <c r="Z238" i="49"/>
  <c r="Y238" i="49"/>
  <c r="X238" i="49"/>
  <c r="W238" i="49"/>
  <c r="V238" i="49"/>
  <c r="U238" i="49"/>
  <c r="T238" i="49"/>
  <c r="S238" i="49"/>
  <c r="R238" i="49"/>
  <c r="Q238" i="49"/>
  <c r="P238" i="49"/>
  <c r="O238" i="49"/>
  <c r="N238" i="49"/>
  <c r="M238" i="49"/>
  <c r="L238" i="49"/>
  <c r="K238" i="49"/>
  <c r="J238" i="49"/>
  <c r="I238" i="49"/>
  <c r="H238" i="49"/>
  <c r="G238" i="49"/>
  <c r="F238" i="49"/>
  <c r="E238" i="49"/>
  <c r="D238" i="49"/>
  <c r="AF237" i="49"/>
  <c r="AE237" i="49"/>
  <c r="AD237" i="49"/>
  <c r="AC237" i="49"/>
  <c r="AB237" i="49"/>
  <c r="AA237" i="49"/>
  <c r="Z237" i="49"/>
  <c r="Y237" i="49"/>
  <c r="X237" i="49"/>
  <c r="W237" i="49"/>
  <c r="V237" i="49"/>
  <c r="U237" i="49"/>
  <c r="T237" i="49"/>
  <c r="S237" i="49"/>
  <c r="R237" i="49"/>
  <c r="Q237" i="49"/>
  <c r="P237" i="49"/>
  <c r="O237" i="49"/>
  <c r="N237" i="49"/>
  <c r="M237" i="49"/>
  <c r="L237" i="49"/>
  <c r="K237" i="49"/>
  <c r="J237" i="49"/>
  <c r="I237" i="49"/>
  <c r="H237" i="49"/>
  <c r="G237" i="49"/>
  <c r="F237" i="49"/>
  <c r="E237" i="49"/>
  <c r="D237" i="49"/>
  <c r="AF236" i="49"/>
  <c r="AE236" i="49"/>
  <c r="AD236" i="49"/>
  <c r="AC236" i="49"/>
  <c r="AB236" i="49"/>
  <c r="AA236" i="49"/>
  <c r="Z236" i="49"/>
  <c r="Y236" i="49"/>
  <c r="X236" i="49"/>
  <c r="W236" i="49"/>
  <c r="V236" i="49"/>
  <c r="U236" i="49"/>
  <c r="T236" i="49"/>
  <c r="S236" i="49"/>
  <c r="R236" i="49"/>
  <c r="Q236" i="49"/>
  <c r="P236" i="49"/>
  <c r="O236" i="49"/>
  <c r="N236" i="49"/>
  <c r="M236" i="49"/>
  <c r="L236" i="49"/>
  <c r="K236" i="49"/>
  <c r="J236" i="49"/>
  <c r="I236" i="49"/>
  <c r="H236" i="49"/>
  <c r="G236" i="49"/>
  <c r="F236" i="49"/>
  <c r="E236" i="49"/>
  <c r="D236" i="49"/>
  <c r="AF235" i="49"/>
  <c r="AE235" i="49"/>
  <c r="AD235" i="49"/>
  <c r="AC235" i="49"/>
  <c r="AB235" i="49"/>
  <c r="AA235" i="49"/>
  <c r="Z235" i="49"/>
  <c r="Y235" i="49"/>
  <c r="X235" i="49"/>
  <c r="W235" i="49"/>
  <c r="V235" i="49"/>
  <c r="U235" i="49"/>
  <c r="T235" i="49"/>
  <c r="S235" i="49"/>
  <c r="R235" i="49"/>
  <c r="Q235" i="49"/>
  <c r="P235" i="49"/>
  <c r="O235" i="49"/>
  <c r="N235" i="49"/>
  <c r="M235" i="49"/>
  <c r="L235" i="49"/>
  <c r="K235" i="49"/>
  <c r="J235" i="49"/>
  <c r="I235" i="49"/>
  <c r="H235" i="49"/>
  <c r="G235" i="49"/>
  <c r="F235" i="49"/>
  <c r="E235" i="49"/>
  <c r="D235" i="49"/>
  <c r="AF234" i="49"/>
  <c r="AE234" i="49"/>
  <c r="AD234" i="49"/>
  <c r="AC234" i="49"/>
  <c r="AB234" i="49"/>
  <c r="AA234" i="49"/>
  <c r="Z234" i="49"/>
  <c r="Y234" i="49"/>
  <c r="X234" i="49"/>
  <c r="W234" i="49"/>
  <c r="V234" i="49"/>
  <c r="U234" i="49"/>
  <c r="T234" i="49"/>
  <c r="S234" i="49"/>
  <c r="R234" i="49"/>
  <c r="Q234" i="49"/>
  <c r="P234" i="49"/>
  <c r="O234" i="49"/>
  <c r="N234" i="49"/>
  <c r="M234" i="49"/>
  <c r="L234" i="49"/>
  <c r="K234" i="49"/>
  <c r="J234" i="49"/>
  <c r="I234" i="49"/>
  <c r="H234" i="49"/>
  <c r="G234" i="49"/>
  <c r="F234" i="49"/>
  <c r="E234" i="49"/>
  <c r="D234" i="49"/>
  <c r="AF233" i="49"/>
  <c r="AE233" i="49"/>
  <c r="AD233" i="49"/>
  <c r="AC233" i="49"/>
  <c r="AB233" i="49"/>
  <c r="AA233" i="49"/>
  <c r="Z233" i="49"/>
  <c r="Y233" i="49"/>
  <c r="X233" i="49"/>
  <c r="W233" i="49"/>
  <c r="V233" i="49"/>
  <c r="U233" i="49"/>
  <c r="T233" i="49"/>
  <c r="S233" i="49"/>
  <c r="R233" i="49"/>
  <c r="Q233" i="49"/>
  <c r="P233" i="49"/>
  <c r="O233" i="49"/>
  <c r="N233" i="49"/>
  <c r="M233" i="49"/>
  <c r="L233" i="49"/>
  <c r="K233" i="49"/>
  <c r="J233" i="49"/>
  <c r="I233" i="49"/>
  <c r="H233" i="49"/>
  <c r="G233" i="49"/>
  <c r="F233" i="49"/>
  <c r="E233" i="49"/>
  <c r="D233" i="49"/>
  <c r="AF232" i="49"/>
  <c r="AE232" i="49"/>
  <c r="AD232" i="49"/>
  <c r="AC232" i="49"/>
  <c r="AB232" i="49"/>
  <c r="AA232" i="49"/>
  <c r="Z232" i="49"/>
  <c r="Y232" i="49"/>
  <c r="X232" i="49"/>
  <c r="W232" i="49"/>
  <c r="V232" i="49"/>
  <c r="U232" i="49"/>
  <c r="T232" i="49"/>
  <c r="S232" i="49"/>
  <c r="R232" i="49"/>
  <c r="Q232" i="49"/>
  <c r="P232" i="49"/>
  <c r="O232" i="49"/>
  <c r="N232" i="49"/>
  <c r="M232" i="49"/>
  <c r="L232" i="49"/>
  <c r="K232" i="49"/>
  <c r="J232" i="49"/>
  <c r="I232" i="49"/>
  <c r="H232" i="49"/>
  <c r="G232" i="49"/>
  <c r="F232" i="49"/>
  <c r="E232" i="49"/>
  <c r="D232" i="49"/>
  <c r="AF231" i="49"/>
  <c r="AE231" i="49"/>
  <c r="AD231" i="49"/>
  <c r="AC231" i="49"/>
  <c r="AB231" i="49"/>
  <c r="AA231" i="49"/>
  <c r="Z231" i="49"/>
  <c r="Y231" i="49"/>
  <c r="X231" i="49"/>
  <c r="W231" i="49"/>
  <c r="V231" i="49"/>
  <c r="U231" i="49"/>
  <c r="T231" i="49"/>
  <c r="S231" i="49"/>
  <c r="R231" i="49"/>
  <c r="Q231" i="49"/>
  <c r="P231" i="49"/>
  <c r="O231" i="49"/>
  <c r="N231" i="49"/>
  <c r="M231" i="49"/>
  <c r="L231" i="49"/>
  <c r="K231" i="49"/>
  <c r="J231" i="49"/>
  <c r="I231" i="49"/>
  <c r="H231" i="49"/>
  <c r="G231" i="49"/>
  <c r="F231" i="49"/>
  <c r="E231" i="49"/>
  <c r="D231" i="49"/>
  <c r="AF230" i="49"/>
  <c r="AE230" i="49"/>
  <c r="AD230" i="49"/>
  <c r="AC230" i="49"/>
  <c r="AB230" i="49"/>
  <c r="AA230" i="49"/>
  <c r="Z230" i="49"/>
  <c r="Y230" i="49"/>
  <c r="X230" i="49"/>
  <c r="W230" i="49"/>
  <c r="V230" i="49"/>
  <c r="U230" i="49"/>
  <c r="T230" i="49"/>
  <c r="S230" i="49"/>
  <c r="R230" i="49"/>
  <c r="Q230" i="49"/>
  <c r="P230" i="49"/>
  <c r="O230" i="49"/>
  <c r="N230" i="49"/>
  <c r="M230" i="49"/>
  <c r="L230" i="49"/>
  <c r="K230" i="49"/>
  <c r="J230" i="49"/>
  <c r="I230" i="49"/>
  <c r="H230" i="49"/>
  <c r="G230" i="49"/>
  <c r="F230" i="49"/>
  <c r="E230" i="49"/>
  <c r="D230" i="49"/>
  <c r="AF227" i="49"/>
  <c r="AE227" i="49"/>
  <c r="AD227" i="49"/>
  <c r="AC227" i="49"/>
  <c r="AB227" i="49"/>
  <c r="AA227" i="49"/>
  <c r="Z227" i="49"/>
  <c r="Y227" i="49"/>
  <c r="X227" i="49"/>
  <c r="W227" i="49"/>
  <c r="V227" i="49"/>
  <c r="U227" i="49"/>
  <c r="T227" i="49"/>
  <c r="S227" i="49"/>
  <c r="R227" i="49"/>
  <c r="Q227" i="49"/>
  <c r="P227" i="49"/>
  <c r="O227" i="49"/>
  <c r="N227" i="49"/>
  <c r="M227" i="49"/>
  <c r="L227" i="49"/>
  <c r="K227" i="49"/>
  <c r="J227" i="49"/>
  <c r="I227" i="49"/>
  <c r="H227" i="49"/>
  <c r="G227" i="49"/>
  <c r="F227" i="49"/>
  <c r="E227" i="49"/>
  <c r="D227" i="49"/>
  <c r="AF226" i="49"/>
  <c r="AE226" i="49"/>
  <c r="AD226" i="49"/>
  <c r="AC226" i="49"/>
  <c r="AB226" i="49"/>
  <c r="AA226" i="49"/>
  <c r="Z226" i="49"/>
  <c r="Y226" i="49"/>
  <c r="X226" i="49"/>
  <c r="W226" i="49"/>
  <c r="V226" i="49"/>
  <c r="U226" i="49"/>
  <c r="T226" i="49"/>
  <c r="S226" i="49"/>
  <c r="R226" i="49"/>
  <c r="Q226" i="49"/>
  <c r="P226" i="49"/>
  <c r="O226" i="49"/>
  <c r="N226" i="49"/>
  <c r="M226" i="49"/>
  <c r="L226" i="49"/>
  <c r="K226" i="49"/>
  <c r="J226" i="49"/>
  <c r="I226" i="49"/>
  <c r="H226" i="49"/>
  <c r="G226" i="49"/>
  <c r="F226" i="49"/>
  <c r="E226" i="49"/>
  <c r="D226" i="49"/>
  <c r="AF225" i="49"/>
  <c r="AE225" i="49"/>
  <c r="AD225" i="49"/>
  <c r="AC225" i="49"/>
  <c r="AB225" i="49"/>
  <c r="AA225" i="49"/>
  <c r="Z225" i="49"/>
  <c r="Y225" i="49"/>
  <c r="X225" i="49"/>
  <c r="W225" i="49"/>
  <c r="V225" i="49"/>
  <c r="U225" i="49"/>
  <c r="T225" i="49"/>
  <c r="S225" i="49"/>
  <c r="R225" i="49"/>
  <c r="Q225" i="49"/>
  <c r="P225" i="49"/>
  <c r="O225" i="49"/>
  <c r="N225" i="49"/>
  <c r="M225" i="49"/>
  <c r="L225" i="49"/>
  <c r="K225" i="49"/>
  <c r="J225" i="49"/>
  <c r="I225" i="49"/>
  <c r="H225" i="49"/>
  <c r="G225" i="49"/>
  <c r="F225" i="49"/>
  <c r="E225" i="49"/>
  <c r="D225" i="49"/>
  <c r="AF224" i="49"/>
  <c r="AE224" i="49"/>
  <c r="AD224" i="49"/>
  <c r="AC224" i="49"/>
  <c r="AB224" i="49"/>
  <c r="AA224" i="49"/>
  <c r="Z224" i="49"/>
  <c r="Y224" i="49"/>
  <c r="X224" i="49"/>
  <c r="W224" i="49"/>
  <c r="V224" i="49"/>
  <c r="U224" i="49"/>
  <c r="T224" i="49"/>
  <c r="S224" i="49"/>
  <c r="R224" i="49"/>
  <c r="Q224" i="49"/>
  <c r="P224" i="49"/>
  <c r="O224" i="49"/>
  <c r="N224" i="49"/>
  <c r="M224" i="49"/>
  <c r="L224" i="49"/>
  <c r="K224" i="49"/>
  <c r="J224" i="49"/>
  <c r="I224" i="49"/>
  <c r="H224" i="49"/>
  <c r="G224" i="49"/>
  <c r="F224" i="49"/>
  <c r="E224" i="49"/>
  <c r="D224" i="49"/>
  <c r="AF223" i="49"/>
  <c r="AE223" i="49"/>
  <c r="AD223" i="49"/>
  <c r="AC223" i="49"/>
  <c r="AB223" i="49"/>
  <c r="AA223" i="49"/>
  <c r="Z223" i="49"/>
  <c r="Y223" i="49"/>
  <c r="X223" i="49"/>
  <c r="W223" i="49"/>
  <c r="V223" i="49"/>
  <c r="U223" i="49"/>
  <c r="T223" i="49"/>
  <c r="S223" i="49"/>
  <c r="R223" i="49"/>
  <c r="Q223" i="49"/>
  <c r="P223" i="49"/>
  <c r="O223" i="49"/>
  <c r="N223" i="49"/>
  <c r="M223" i="49"/>
  <c r="L223" i="49"/>
  <c r="K223" i="49"/>
  <c r="J223" i="49"/>
  <c r="I223" i="49"/>
  <c r="H223" i="49"/>
  <c r="G223" i="49"/>
  <c r="F223" i="49"/>
  <c r="E223" i="49"/>
  <c r="D223" i="49"/>
  <c r="AF222" i="49"/>
  <c r="AE222" i="49"/>
  <c r="AD222" i="49"/>
  <c r="AC222" i="49"/>
  <c r="AB222" i="49"/>
  <c r="AA222" i="49"/>
  <c r="Z222" i="49"/>
  <c r="Y222" i="49"/>
  <c r="X222" i="49"/>
  <c r="W222" i="49"/>
  <c r="V222" i="49"/>
  <c r="U222" i="49"/>
  <c r="T222" i="49"/>
  <c r="S222" i="49"/>
  <c r="R222" i="49"/>
  <c r="Q222" i="49"/>
  <c r="P222" i="49"/>
  <c r="O222" i="49"/>
  <c r="N222" i="49"/>
  <c r="M222" i="49"/>
  <c r="L222" i="49"/>
  <c r="K222" i="49"/>
  <c r="J222" i="49"/>
  <c r="I222" i="49"/>
  <c r="H222" i="49"/>
  <c r="G222" i="49"/>
  <c r="F222" i="49"/>
  <c r="E222" i="49"/>
  <c r="D222" i="49"/>
  <c r="AF221" i="49"/>
  <c r="AE221" i="49"/>
  <c r="AD221" i="49"/>
  <c r="AC221" i="49"/>
  <c r="AB221" i="49"/>
  <c r="AA221" i="49"/>
  <c r="Z221" i="49"/>
  <c r="Y221" i="49"/>
  <c r="X221" i="49"/>
  <c r="W221" i="49"/>
  <c r="V221" i="49"/>
  <c r="U221" i="49"/>
  <c r="T221" i="49"/>
  <c r="S221" i="49"/>
  <c r="R221" i="49"/>
  <c r="Q221" i="49"/>
  <c r="P221" i="49"/>
  <c r="O221" i="49"/>
  <c r="N221" i="49"/>
  <c r="M221" i="49"/>
  <c r="L221" i="49"/>
  <c r="K221" i="49"/>
  <c r="J221" i="49"/>
  <c r="I221" i="49"/>
  <c r="H221" i="49"/>
  <c r="G221" i="49"/>
  <c r="F221" i="49"/>
  <c r="E221" i="49"/>
  <c r="D221" i="49"/>
  <c r="AF220" i="49"/>
  <c r="AE220" i="49"/>
  <c r="AD220" i="49"/>
  <c r="AC220" i="49"/>
  <c r="AB220" i="49"/>
  <c r="AA220" i="49"/>
  <c r="Z220" i="49"/>
  <c r="Y220" i="49"/>
  <c r="X220" i="49"/>
  <c r="W220" i="49"/>
  <c r="V220" i="49"/>
  <c r="U220" i="49"/>
  <c r="T220" i="49"/>
  <c r="S220" i="49"/>
  <c r="R220" i="49"/>
  <c r="Q220" i="49"/>
  <c r="P220" i="49"/>
  <c r="O220" i="49"/>
  <c r="N220" i="49"/>
  <c r="M220" i="49"/>
  <c r="L220" i="49"/>
  <c r="K220" i="49"/>
  <c r="J220" i="49"/>
  <c r="I220" i="49"/>
  <c r="H220" i="49"/>
  <c r="G220" i="49"/>
  <c r="F220" i="49"/>
  <c r="E220" i="49"/>
  <c r="D220" i="49"/>
  <c r="AF219" i="49"/>
  <c r="AE219" i="49"/>
  <c r="AD219" i="49"/>
  <c r="AC219" i="49"/>
  <c r="AB219" i="49"/>
  <c r="AA219" i="49"/>
  <c r="Z219" i="49"/>
  <c r="Y219" i="49"/>
  <c r="X219" i="49"/>
  <c r="W219" i="49"/>
  <c r="V219" i="49"/>
  <c r="U219" i="49"/>
  <c r="T219" i="49"/>
  <c r="S219" i="49"/>
  <c r="R219" i="49"/>
  <c r="Q219" i="49"/>
  <c r="P219" i="49"/>
  <c r="O219" i="49"/>
  <c r="N219" i="49"/>
  <c r="M219" i="49"/>
  <c r="L219" i="49"/>
  <c r="K219" i="49"/>
  <c r="J219" i="49"/>
  <c r="I219" i="49"/>
  <c r="H219" i="49"/>
  <c r="G219" i="49"/>
  <c r="F219" i="49"/>
  <c r="E219" i="49"/>
  <c r="D219" i="49"/>
  <c r="AF218" i="49"/>
  <c r="AE218" i="49"/>
  <c r="AD218" i="49"/>
  <c r="AC218" i="49"/>
  <c r="AB218" i="49"/>
  <c r="AA218" i="49"/>
  <c r="Z218" i="49"/>
  <c r="Y218" i="49"/>
  <c r="X218" i="49"/>
  <c r="W218" i="49"/>
  <c r="V218" i="49"/>
  <c r="U218" i="49"/>
  <c r="T218" i="49"/>
  <c r="S218" i="49"/>
  <c r="R218" i="49"/>
  <c r="Q218" i="49"/>
  <c r="P218" i="49"/>
  <c r="O218" i="49"/>
  <c r="N218" i="49"/>
  <c r="M218" i="49"/>
  <c r="L218" i="49"/>
  <c r="K218" i="49"/>
  <c r="J218" i="49"/>
  <c r="I218" i="49"/>
  <c r="H218" i="49"/>
  <c r="G218" i="49"/>
  <c r="F218" i="49"/>
  <c r="E218" i="49"/>
  <c r="D218" i="49"/>
  <c r="AF217" i="49"/>
  <c r="AE217" i="49"/>
  <c r="AD217" i="49"/>
  <c r="AC217" i="49"/>
  <c r="AB217" i="49"/>
  <c r="AA217" i="49"/>
  <c r="Z217" i="49"/>
  <c r="Y217" i="49"/>
  <c r="X217" i="49"/>
  <c r="W217" i="49"/>
  <c r="V217" i="49"/>
  <c r="U217" i="49"/>
  <c r="T217" i="49"/>
  <c r="S217" i="49"/>
  <c r="R217" i="49"/>
  <c r="Q217" i="49"/>
  <c r="P217" i="49"/>
  <c r="O217" i="49"/>
  <c r="N217" i="49"/>
  <c r="M217" i="49"/>
  <c r="L217" i="49"/>
  <c r="K217" i="49"/>
  <c r="J217" i="49"/>
  <c r="I217" i="49"/>
  <c r="H217" i="49"/>
  <c r="G217" i="49"/>
  <c r="F217" i="49"/>
  <c r="E217" i="49"/>
  <c r="D217" i="49"/>
  <c r="AF216" i="49"/>
  <c r="AE216" i="49"/>
  <c r="AD216" i="49"/>
  <c r="AC216" i="49"/>
  <c r="AB216" i="49"/>
  <c r="AA216" i="49"/>
  <c r="Z216" i="49"/>
  <c r="Y216" i="49"/>
  <c r="X216" i="49"/>
  <c r="W216" i="49"/>
  <c r="V216" i="49"/>
  <c r="U216" i="49"/>
  <c r="T216" i="49"/>
  <c r="S216" i="49"/>
  <c r="R216" i="49"/>
  <c r="Q216" i="49"/>
  <c r="P216" i="49"/>
  <c r="O216" i="49"/>
  <c r="N216" i="49"/>
  <c r="M216" i="49"/>
  <c r="L216" i="49"/>
  <c r="K216" i="49"/>
  <c r="J216" i="49"/>
  <c r="I216" i="49"/>
  <c r="H216" i="49"/>
  <c r="G216" i="49"/>
  <c r="F216" i="49"/>
  <c r="E216" i="49"/>
  <c r="D216" i="49"/>
  <c r="AF215" i="49"/>
  <c r="AE215" i="49"/>
  <c r="AD215" i="49"/>
  <c r="AC215" i="49"/>
  <c r="AB215" i="49"/>
  <c r="AA215" i="49"/>
  <c r="Z215" i="49"/>
  <c r="Y215" i="49"/>
  <c r="X215" i="49"/>
  <c r="W215" i="49"/>
  <c r="V215" i="49"/>
  <c r="U215" i="49"/>
  <c r="T215" i="49"/>
  <c r="S215" i="49"/>
  <c r="R215" i="49"/>
  <c r="Q215" i="49"/>
  <c r="P215" i="49"/>
  <c r="O215" i="49"/>
  <c r="N215" i="49"/>
  <c r="M215" i="49"/>
  <c r="L215" i="49"/>
  <c r="K215" i="49"/>
  <c r="J215" i="49"/>
  <c r="I215" i="49"/>
  <c r="H215" i="49"/>
  <c r="G215" i="49"/>
  <c r="F215" i="49"/>
  <c r="E215" i="49"/>
  <c r="D215" i="49"/>
  <c r="AF214" i="49"/>
  <c r="AE214" i="49"/>
  <c r="AD214" i="49"/>
  <c r="AC214" i="49"/>
  <c r="AB214" i="49"/>
  <c r="AA214" i="49"/>
  <c r="Z214" i="49"/>
  <c r="Y214" i="49"/>
  <c r="X214" i="49"/>
  <c r="W214" i="49"/>
  <c r="V214" i="49"/>
  <c r="U214" i="49"/>
  <c r="T214" i="49"/>
  <c r="S214" i="49"/>
  <c r="R214" i="49"/>
  <c r="Q214" i="49"/>
  <c r="P214" i="49"/>
  <c r="O214" i="49"/>
  <c r="N214" i="49"/>
  <c r="M214" i="49"/>
  <c r="L214" i="49"/>
  <c r="K214" i="49"/>
  <c r="J214" i="49"/>
  <c r="I214" i="49"/>
  <c r="H214" i="49"/>
  <c r="G214" i="49"/>
  <c r="F214" i="49"/>
  <c r="E214" i="49"/>
  <c r="D214" i="49"/>
  <c r="AF213" i="49"/>
  <c r="AE213" i="49"/>
  <c r="AD213" i="49"/>
  <c r="AC213" i="49"/>
  <c r="AB213" i="49"/>
  <c r="AA213" i="49"/>
  <c r="Z213" i="49"/>
  <c r="Y213" i="49"/>
  <c r="X213" i="49"/>
  <c r="W213" i="49"/>
  <c r="V213" i="49"/>
  <c r="U213" i="49"/>
  <c r="T213" i="49"/>
  <c r="S213" i="49"/>
  <c r="R213" i="49"/>
  <c r="Q213" i="49"/>
  <c r="P213" i="49"/>
  <c r="O213" i="49"/>
  <c r="N213" i="49"/>
  <c r="M213" i="49"/>
  <c r="L213" i="49"/>
  <c r="K213" i="49"/>
  <c r="J213" i="49"/>
  <c r="I213" i="49"/>
  <c r="H213" i="49"/>
  <c r="G213" i="49"/>
  <c r="F213" i="49"/>
  <c r="E213" i="49"/>
  <c r="D213" i="49"/>
  <c r="AF212" i="49"/>
  <c r="AE212" i="49"/>
  <c r="AD212" i="49"/>
  <c r="AC212" i="49"/>
  <c r="AB212" i="49"/>
  <c r="AA212" i="49"/>
  <c r="Z212" i="49"/>
  <c r="Y212" i="49"/>
  <c r="X212" i="49"/>
  <c r="W212" i="49"/>
  <c r="V212" i="49"/>
  <c r="U212" i="49"/>
  <c r="T212" i="49"/>
  <c r="S212" i="49"/>
  <c r="R212" i="49"/>
  <c r="Q212" i="49"/>
  <c r="P212" i="49"/>
  <c r="O212" i="49"/>
  <c r="N212" i="49"/>
  <c r="M212" i="49"/>
  <c r="L212" i="49"/>
  <c r="K212" i="49"/>
  <c r="J212" i="49"/>
  <c r="I212" i="49"/>
  <c r="H212" i="49"/>
  <c r="G212" i="49"/>
  <c r="F212" i="49"/>
  <c r="E212" i="49"/>
  <c r="D212" i="49"/>
  <c r="AF209" i="49"/>
  <c r="AE209" i="49"/>
  <c r="AD209" i="49"/>
  <c r="AC209" i="49"/>
  <c r="AB209" i="49"/>
  <c r="AA209" i="49"/>
  <c r="Z209" i="49"/>
  <c r="Y209" i="49"/>
  <c r="X209" i="49"/>
  <c r="W209" i="49"/>
  <c r="V209" i="49"/>
  <c r="U209" i="49"/>
  <c r="T209" i="49"/>
  <c r="S209" i="49"/>
  <c r="R209" i="49"/>
  <c r="Q209" i="49"/>
  <c r="P209" i="49"/>
  <c r="O209" i="49"/>
  <c r="N209" i="49"/>
  <c r="M209" i="49"/>
  <c r="L209" i="49"/>
  <c r="K209" i="49"/>
  <c r="J209" i="49"/>
  <c r="I209" i="49"/>
  <c r="H209" i="49"/>
  <c r="G209" i="49"/>
  <c r="F209" i="49"/>
  <c r="E209" i="49"/>
  <c r="D209" i="49"/>
  <c r="AF208" i="49"/>
  <c r="AE208" i="49"/>
  <c r="AD208" i="49"/>
  <c r="AC208" i="49"/>
  <c r="AB208" i="49"/>
  <c r="AA208" i="49"/>
  <c r="Z208" i="49"/>
  <c r="Y208" i="49"/>
  <c r="X208" i="49"/>
  <c r="W208" i="49"/>
  <c r="V208" i="49"/>
  <c r="U208" i="49"/>
  <c r="T208" i="49"/>
  <c r="S208" i="49"/>
  <c r="R208" i="49"/>
  <c r="Q208" i="49"/>
  <c r="P208" i="49"/>
  <c r="O208" i="49"/>
  <c r="N208" i="49"/>
  <c r="M208" i="49"/>
  <c r="L208" i="49"/>
  <c r="K208" i="49"/>
  <c r="J208" i="49"/>
  <c r="I208" i="49"/>
  <c r="H208" i="49"/>
  <c r="G208" i="49"/>
  <c r="F208" i="49"/>
  <c r="E208" i="49"/>
  <c r="D208" i="49"/>
  <c r="AF207" i="49"/>
  <c r="AE207" i="49"/>
  <c r="AD207" i="49"/>
  <c r="AC207" i="49"/>
  <c r="AB207" i="49"/>
  <c r="AA207" i="49"/>
  <c r="Z207" i="49"/>
  <c r="Y207" i="49"/>
  <c r="X207" i="49"/>
  <c r="W207" i="49"/>
  <c r="V207" i="49"/>
  <c r="U207" i="49"/>
  <c r="T207" i="49"/>
  <c r="S207" i="49"/>
  <c r="R207" i="49"/>
  <c r="Q207" i="49"/>
  <c r="P207" i="49"/>
  <c r="O207" i="49"/>
  <c r="N207" i="49"/>
  <c r="M207" i="49"/>
  <c r="L207" i="49"/>
  <c r="K207" i="49"/>
  <c r="J207" i="49"/>
  <c r="I207" i="49"/>
  <c r="H207" i="49"/>
  <c r="G207" i="49"/>
  <c r="F207" i="49"/>
  <c r="E207" i="49"/>
  <c r="D207" i="49"/>
  <c r="AF206" i="49"/>
  <c r="AE206" i="49"/>
  <c r="AD206" i="49"/>
  <c r="AC206" i="49"/>
  <c r="AB206" i="49"/>
  <c r="AA206" i="49"/>
  <c r="Z206" i="49"/>
  <c r="Y206" i="49"/>
  <c r="X206" i="49"/>
  <c r="W206" i="49"/>
  <c r="V206" i="49"/>
  <c r="U206" i="49"/>
  <c r="T206" i="49"/>
  <c r="S206" i="49"/>
  <c r="R206" i="49"/>
  <c r="Q206" i="49"/>
  <c r="P206" i="49"/>
  <c r="O206" i="49"/>
  <c r="N206" i="49"/>
  <c r="M206" i="49"/>
  <c r="L206" i="49"/>
  <c r="K206" i="49"/>
  <c r="J206" i="49"/>
  <c r="I206" i="49"/>
  <c r="H206" i="49"/>
  <c r="G206" i="49"/>
  <c r="F206" i="49"/>
  <c r="E206" i="49"/>
  <c r="D206" i="49"/>
  <c r="AF205" i="49"/>
  <c r="AE205" i="49"/>
  <c r="AD205" i="49"/>
  <c r="AC205" i="49"/>
  <c r="AB205" i="49"/>
  <c r="AA205" i="49"/>
  <c r="Z205" i="49"/>
  <c r="Y205" i="49"/>
  <c r="X205" i="49"/>
  <c r="W205" i="49"/>
  <c r="V205" i="49"/>
  <c r="U205" i="49"/>
  <c r="T205" i="49"/>
  <c r="S205" i="49"/>
  <c r="R205" i="49"/>
  <c r="Q205" i="49"/>
  <c r="P205" i="49"/>
  <c r="O205" i="49"/>
  <c r="N205" i="49"/>
  <c r="M205" i="49"/>
  <c r="L205" i="49"/>
  <c r="K205" i="49"/>
  <c r="J205" i="49"/>
  <c r="I205" i="49"/>
  <c r="H205" i="49"/>
  <c r="G205" i="49"/>
  <c r="F205" i="49"/>
  <c r="E205" i="49"/>
  <c r="D205" i="49"/>
  <c r="AF204" i="49"/>
  <c r="AE204" i="49"/>
  <c r="AD204" i="49"/>
  <c r="AC204" i="49"/>
  <c r="AB204" i="49"/>
  <c r="AA204" i="49"/>
  <c r="Z204" i="49"/>
  <c r="Y204" i="49"/>
  <c r="X204" i="49"/>
  <c r="W204" i="49"/>
  <c r="V204" i="49"/>
  <c r="U204" i="49"/>
  <c r="T204" i="49"/>
  <c r="S204" i="49"/>
  <c r="R204" i="49"/>
  <c r="Q204" i="49"/>
  <c r="P204" i="49"/>
  <c r="O204" i="49"/>
  <c r="N204" i="49"/>
  <c r="M204" i="49"/>
  <c r="L204" i="49"/>
  <c r="K204" i="49"/>
  <c r="J204" i="49"/>
  <c r="I204" i="49"/>
  <c r="H204" i="49"/>
  <c r="G204" i="49"/>
  <c r="F204" i="49"/>
  <c r="E204" i="49"/>
  <c r="D204" i="49"/>
  <c r="AF203" i="49"/>
  <c r="AE203" i="49"/>
  <c r="AD203" i="49"/>
  <c r="AC203" i="49"/>
  <c r="AB203" i="49"/>
  <c r="AA203" i="49"/>
  <c r="Z203" i="49"/>
  <c r="Y203" i="49"/>
  <c r="X203" i="49"/>
  <c r="W203" i="49"/>
  <c r="V203" i="49"/>
  <c r="U203" i="49"/>
  <c r="T203" i="49"/>
  <c r="S203" i="49"/>
  <c r="R203" i="49"/>
  <c r="Q203" i="49"/>
  <c r="P203" i="49"/>
  <c r="O203" i="49"/>
  <c r="N203" i="49"/>
  <c r="M203" i="49"/>
  <c r="L203" i="49"/>
  <c r="K203" i="49"/>
  <c r="J203" i="49"/>
  <c r="I203" i="49"/>
  <c r="H203" i="49"/>
  <c r="G203" i="49"/>
  <c r="F203" i="49"/>
  <c r="E203" i="49"/>
  <c r="D203" i="49"/>
  <c r="AF202" i="49"/>
  <c r="AE202" i="49"/>
  <c r="AD202" i="49"/>
  <c r="AC202" i="49"/>
  <c r="AB202" i="49"/>
  <c r="AA202" i="49"/>
  <c r="Z202" i="49"/>
  <c r="Y202" i="49"/>
  <c r="X202" i="49"/>
  <c r="W202" i="49"/>
  <c r="V202" i="49"/>
  <c r="U202" i="49"/>
  <c r="T202" i="49"/>
  <c r="S202" i="49"/>
  <c r="R202" i="49"/>
  <c r="Q202" i="49"/>
  <c r="P202" i="49"/>
  <c r="O202" i="49"/>
  <c r="N202" i="49"/>
  <c r="M202" i="49"/>
  <c r="L202" i="49"/>
  <c r="K202" i="49"/>
  <c r="J202" i="49"/>
  <c r="I202" i="49"/>
  <c r="H202" i="49"/>
  <c r="G202" i="49"/>
  <c r="F202" i="49"/>
  <c r="E202" i="49"/>
  <c r="D202" i="49"/>
  <c r="AF201" i="49"/>
  <c r="AE201" i="49"/>
  <c r="AD201" i="49"/>
  <c r="AC201" i="49"/>
  <c r="AB201" i="49"/>
  <c r="AA201" i="49"/>
  <c r="Z201" i="49"/>
  <c r="Y201" i="49"/>
  <c r="X201" i="49"/>
  <c r="W201" i="49"/>
  <c r="V201" i="49"/>
  <c r="U201" i="49"/>
  <c r="T201" i="49"/>
  <c r="S201" i="49"/>
  <c r="R201" i="49"/>
  <c r="Q201" i="49"/>
  <c r="P201" i="49"/>
  <c r="O201" i="49"/>
  <c r="N201" i="49"/>
  <c r="M201" i="49"/>
  <c r="L201" i="49"/>
  <c r="K201" i="49"/>
  <c r="J201" i="49"/>
  <c r="I201" i="49"/>
  <c r="H201" i="49"/>
  <c r="G201" i="49"/>
  <c r="F201" i="49"/>
  <c r="E201" i="49"/>
  <c r="D201" i="49"/>
  <c r="AF200" i="49"/>
  <c r="AE200" i="49"/>
  <c r="AD200" i="49"/>
  <c r="AC200" i="49"/>
  <c r="AB200" i="49"/>
  <c r="AA200" i="49"/>
  <c r="Z200" i="49"/>
  <c r="Y200" i="49"/>
  <c r="X200" i="49"/>
  <c r="W200" i="49"/>
  <c r="V200" i="49"/>
  <c r="U200" i="49"/>
  <c r="T200" i="49"/>
  <c r="S200" i="49"/>
  <c r="R200" i="49"/>
  <c r="Q200" i="49"/>
  <c r="P200" i="49"/>
  <c r="O200" i="49"/>
  <c r="N200" i="49"/>
  <c r="M200" i="49"/>
  <c r="L200" i="49"/>
  <c r="K200" i="49"/>
  <c r="J200" i="49"/>
  <c r="I200" i="49"/>
  <c r="H200" i="49"/>
  <c r="G200" i="49"/>
  <c r="F200" i="49"/>
  <c r="E200" i="49"/>
  <c r="D200" i="49"/>
  <c r="AF199" i="49"/>
  <c r="AE199" i="49"/>
  <c r="AD199" i="49"/>
  <c r="AC199" i="49"/>
  <c r="AB199" i="49"/>
  <c r="AA199" i="49"/>
  <c r="Z199" i="49"/>
  <c r="Y199" i="49"/>
  <c r="X199" i="49"/>
  <c r="W199" i="49"/>
  <c r="V199" i="49"/>
  <c r="U199" i="49"/>
  <c r="T199" i="49"/>
  <c r="S199" i="49"/>
  <c r="R199" i="49"/>
  <c r="Q199" i="49"/>
  <c r="P199" i="49"/>
  <c r="O199" i="49"/>
  <c r="N199" i="49"/>
  <c r="M199" i="49"/>
  <c r="L199" i="49"/>
  <c r="K199" i="49"/>
  <c r="J199" i="49"/>
  <c r="I199" i="49"/>
  <c r="H199" i="49"/>
  <c r="G199" i="49"/>
  <c r="F199" i="49"/>
  <c r="E199" i="49"/>
  <c r="D199" i="49"/>
  <c r="AF198" i="49"/>
  <c r="AE198" i="49"/>
  <c r="AD198" i="49"/>
  <c r="AC198" i="49"/>
  <c r="AB198" i="49"/>
  <c r="AA198" i="49"/>
  <c r="Z198" i="49"/>
  <c r="Y198" i="49"/>
  <c r="X198" i="49"/>
  <c r="W198" i="49"/>
  <c r="V198" i="49"/>
  <c r="U198" i="49"/>
  <c r="T198" i="49"/>
  <c r="S198" i="49"/>
  <c r="R198" i="49"/>
  <c r="Q198" i="49"/>
  <c r="P198" i="49"/>
  <c r="O198" i="49"/>
  <c r="N198" i="49"/>
  <c r="M198" i="49"/>
  <c r="L198" i="49"/>
  <c r="K198" i="49"/>
  <c r="J198" i="49"/>
  <c r="I198" i="49"/>
  <c r="H198" i="49"/>
  <c r="G198" i="49"/>
  <c r="F198" i="49"/>
  <c r="E198" i="49"/>
  <c r="D198" i="49"/>
  <c r="AF197" i="49"/>
  <c r="AE197" i="49"/>
  <c r="AD197" i="49"/>
  <c r="AC197" i="49"/>
  <c r="AB197" i="49"/>
  <c r="AA197" i="49"/>
  <c r="Z197" i="49"/>
  <c r="Y197" i="49"/>
  <c r="X197" i="49"/>
  <c r="W197" i="49"/>
  <c r="V197" i="49"/>
  <c r="U197" i="49"/>
  <c r="T197" i="49"/>
  <c r="S197" i="49"/>
  <c r="R197" i="49"/>
  <c r="Q197" i="49"/>
  <c r="P197" i="49"/>
  <c r="O197" i="49"/>
  <c r="N197" i="49"/>
  <c r="M197" i="49"/>
  <c r="L197" i="49"/>
  <c r="K197" i="49"/>
  <c r="J197" i="49"/>
  <c r="I197" i="49"/>
  <c r="H197" i="49"/>
  <c r="G197" i="49"/>
  <c r="F197" i="49"/>
  <c r="E197" i="49"/>
  <c r="D197" i="49"/>
  <c r="AF196" i="49"/>
  <c r="AE196" i="49"/>
  <c r="AD196" i="49"/>
  <c r="AC196" i="49"/>
  <c r="AB196" i="49"/>
  <c r="AA196" i="49"/>
  <c r="Z196" i="49"/>
  <c r="Y196" i="49"/>
  <c r="X196" i="49"/>
  <c r="W196" i="49"/>
  <c r="V196" i="49"/>
  <c r="U196" i="49"/>
  <c r="T196" i="49"/>
  <c r="S196" i="49"/>
  <c r="R196" i="49"/>
  <c r="Q196" i="49"/>
  <c r="P196" i="49"/>
  <c r="O196" i="49"/>
  <c r="N196" i="49"/>
  <c r="M196" i="49"/>
  <c r="L196" i="49"/>
  <c r="K196" i="49"/>
  <c r="J196" i="49"/>
  <c r="I196" i="49"/>
  <c r="H196" i="49"/>
  <c r="G196" i="49"/>
  <c r="F196" i="49"/>
  <c r="E196" i="49"/>
  <c r="D196" i="49"/>
  <c r="AF195" i="49"/>
  <c r="AE195" i="49"/>
  <c r="AD195" i="49"/>
  <c r="AC195" i="49"/>
  <c r="AB195" i="49"/>
  <c r="AA195" i="49"/>
  <c r="Z195" i="49"/>
  <c r="Y195" i="49"/>
  <c r="X195" i="49"/>
  <c r="W195" i="49"/>
  <c r="V195" i="49"/>
  <c r="U195" i="49"/>
  <c r="T195" i="49"/>
  <c r="S195" i="49"/>
  <c r="R195" i="49"/>
  <c r="Q195" i="49"/>
  <c r="P195" i="49"/>
  <c r="O195" i="49"/>
  <c r="N195" i="49"/>
  <c r="M195" i="49"/>
  <c r="L195" i="49"/>
  <c r="K195" i="49"/>
  <c r="J195" i="49"/>
  <c r="I195" i="49"/>
  <c r="H195" i="49"/>
  <c r="G195" i="49"/>
  <c r="F195" i="49"/>
  <c r="E195" i="49"/>
  <c r="D195" i="49"/>
  <c r="AF194" i="49"/>
  <c r="AE194" i="49"/>
  <c r="AD194" i="49"/>
  <c r="AC194" i="49"/>
  <c r="AB194" i="49"/>
  <c r="AA194" i="49"/>
  <c r="Z194" i="49"/>
  <c r="Y194" i="49"/>
  <c r="X194" i="49"/>
  <c r="W194" i="49"/>
  <c r="V194" i="49"/>
  <c r="U194" i="49"/>
  <c r="T194" i="49"/>
  <c r="S194" i="49"/>
  <c r="R194" i="49"/>
  <c r="Q194" i="49"/>
  <c r="P194" i="49"/>
  <c r="O194" i="49"/>
  <c r="N194" i="49"/>
  <c r="M194" i="49"/>
  <c r="L194" i="49"/>
  <c r="K194" i="49"/>
  <c r="J194" i="49"/>
  <c r="I194" i="49"/>
  <c r="H194" i="49"/>
  <c r="G194" i="49"/>
  <c r="F194" i="49"/>
  <c r="E194" i="49"/>
  <c r="D194" i="49"/>
  <c r="AF191" i="49"/>
  <c r="AE191" i="49"/>
  <c r="AD191" i="49"/>
  <c r="AC191" i="49"/>
  <c r="AB191" i="49"/>
  <c r="AA191" i="49"/>
  <c r="Z191" i="49"/>
  <c r="Y191" i="49"/>
  <c r="X191" i="49"/>
  <c r="W191" i="49"/>
  <c r="V191" i="49"/>
  <c r="U191" i="49"/>
  <c r="T191" i="49"/>
  <c r="S191" i="49"/>
  <c r="R191" i="49"/>
  <c r="Q191" i="49"/>
  <c r="P191" i="49"/>
  <c r="O191" i="49"/>
  <c r="N191" i="49"/>
  <c r="M191" i="49"/>
  <c r="L191" i="49"/>
  <c r="K191" i="49"/>
  <c r="J191" i="49"/>
  <c r="I191" i="49"/>
  <c r="H191" i="49"/>
  <c r="G191" i="49"/>
  <c r="F191" i="49"/>
  <c r="E191" i="49"/>
  <c r="D191" i="49"/>
  <c r="AF190" i="49"/>
  <c r="AE190" i="49"/>
  <c r="AD190" i="49"/>
  <c r="AC190" i="49"/>
  <c r="AB190" i="49"/>
  <c r="AA190" i="49"/>
  <c r="Z190" i="49"/>
  <c r="Y190" i="49"/>
  <c r="X190" i="49"/>
  <c r="W190" i="49"/>
  <c r="V190" i="49"/>
  <c r="U190" i="49"/>
  <c r="T190" i="49"/>
  <c r="S190" i="49"/>
  <c r="R190" i="49"/>
  <c r="Q190" i="49"/>
  <c r="P190" i="49"/>
  <c r="O190" i="49"/>
  <c r="N190" i="49"/>
  <c r="M190" i="49"/>
  <c r="L190" i="49"/>
  <c r="K190" i="49"/>
  <c r="J190" i="49"/>
  <c r="I190" i="49"/>
  <c r="H190" i="49"/>
  <c r="G190" i="49"/>
  <c r="F190" i="49"/>
  <c r="E190" i="49"/>
  <c r="D190" i="49"/>
  <c r="AF189" i="49"/>
  <c r="AE189" i="49"/>
  <c r="AD189" i="49"/>
  <c r="AC189" i="49"/>
  <c r="AB189" i="49"/>
  <c r="AA189" i="49"/>
  <c r="Z189" i="49"/>
  <c r="Y189" i="49"/>
  <c r="X189" i="49"/>
  <c r="W189" i="49"/>
  <c r="V189" i="49"/>
  <c r="U189" i="49"/>
  <c r="T189" i="49"/>
  <c r="S189" i="49"/>
  <c r="R189" i="49"/>
  <c r="Q189" i="49"/>
  <c r="P189" i="49"/>
  <c r="O189" i="49"/>
  <c r="N189" i="49"/>
  <c r="M189" i="49"/>
  <c r="L189" i="49"/>
  <c r="K189" i="49"/>
  <c r="J189" i="49"/>
  <c r="I189" i="49"/>
  <c r="H189" i="49"/>
  <c r="G189" i="49"/>
  <c r="F189" i="49"/>
  <c r="E189" i="49"/>
  <c r="D189" i="49"/>
  <c r="AF188" i="49"/>
  <c r="AE188" i="49"/>
  <c r="AD188" i="49"/>
  <c r="AC188" i="49"/>
  <c r="AB188" i="49"/>
  <c r="AA188" i="49"/>
  <c r="Z188" i="49"/>
  <c r="Y188" i="49"/>
  <c r="X188" i="49"/>
  <c r="W188" i="49"/>
  <c r="V188" i="49"/>
  <c r="U188" i="49"/>
  <c r="T188" i="49"/>
  <c r="S188" i="49"/>
  <c r="R188" i="49"/>
  <c r="Q188" i="49"/>
  <c r="P188" i="49"/>
  <c r="O188" i="49"/>
  <c r="N188" i="49"/>
  <c r="M188" i="49"/>
  <c r="L188" i="49"/>
  <c r="K188" i="49"/>
  <c r="J188" i="49"/>
  <c r="I188" i="49"/>
  <c r="H188" i="49"/>
  <c r="G188" i="49"/>
  <c r="F188" i="49"/>
  <c r="E188" i="49"/>
  <c r="D188" i="49"/>
  <c r="AF187" i="49"/>
  <c r="AE187" i="49"/>
  <c r="AD187" i="49"/>
  <c r="AC187" i="49"/>
  <c r="AB187" i="49"/>
  <c r="AA187" i="49"/>
  <c r="Z187" i="49"/>
  <c r="Y187" i="49"/>
  <c r="X187" i="49"/>
  <c r="W187" i="49"/>
  <c r="V187" i="49"/>
  <c r="U187" i="49"/>
  <c r="T187" i="49"/>
  <c r="S187" i="49"/>
  <c r="R187" i="49"/>
  <c r="Q187" i="49"/>
  <c r="P187" i="49"/>
  <c r="O187" i="49"/>
  <c r="N187" i="49"/>
  <c r="M187" i="49"/>
  <c r="L187" i="49"/>
  <c r="K187" i="49"/>
  <c r="J187" i="49"/>
  <c r="I187" i="49"/>
  <c r="H187" i="49"/>
  <c r="G187" i="49"/>
  <c r="F187" i="49"/>
  <c r="E187" i="49"/>
  <c r="D187" i="49"/>
  <c r="AF186" i="49"/>
  <c r="AE186" i="49"/>
  <c r="AD186" i="49"/>
  <c r="AC186" i="49"/>
  <c r="AB186" i="49"/>
  <c r="AA186" i="49"/>
  <c r="Z186" i="49"/>
  <c r="Y186" i="49"/>
  <c r="X186" i="49"/>
  <c r="W186" i="49"/>
  <c r="V186" i="49"/>
  <c r="U186" i="49"/>
  <c r="T186" i="49"/>
  <c r="S186" i="49"/>
  <c r="R186" i="49"/>
  <c r="Q186" i="49"/>
  <c r="P186" i="49"/>
  <c r="O186" i="49"/>
  <c r="N186" i="49"/>
  <c r="M186" i="49"/>
  <c r="L186" i="49"/>
  <c r="K186" i="49"/>
  <c r="J186" i="49"/>
  <c r="I186" i="49"/>
  <c r="H186" i="49"/>
  <c r="G186" i="49"/>
  <c r="F186" i="49"/>
  <c r="E186" i="49"/>
  <c r="D186" i="49"/>
  <c r="AF185" i="49"/>
  <c r="AE185" i="49"/>
  <c r="AD185" i="49"/>
  <c r="AC185" i="49"/>
  <c r="AB185" i="49"/>
  <c r="AA185" i="49"/>
  <c r="Z185" i="49"/>
  <c r="Y185" i="49"/>
  <c r="X185" i="49"/>
  <c r="W185" i="49"/>
  <c r="V185" i="49"/>
  <c r="U185" i="49"/>
  <c r="T185" i="49"/>
  <c r="S185" i="49"/>
  <c r="R185" i="49"/>
  <c r="Q185" i="49"/>
  <c r="P185" i="49"/>
  <c r="O185" i="49"/>
  <c r="N185" i="49"/>
  <c r="M185" i="49"/>
  <c r="L185" i="49"/>
  <c r="K185" i="49"/>
  <c r="J185" i="49"/>
  <c r="I185" i="49"/>
  <c r="H185" i="49"/>
  <c r="G185" i="49"/>
  <c r="F185" i="49"/>
  <c r="E185" i="49"/>
  <c r="D185" i="49"/>
  <c r="AF184" i="49"/>
  <c r="AE184" i="49"/>
  <c r="AD184" i="49"/>
  <c r="AC184" i="49"/>
  <c r="AB184" i="49"/>
  <c r="AA184" i="49"/>
  <c r="Z184" i="49"/>
  <c r="Y184" i="49"/>
  <c r="X184" i="49"/>
  <c r="W184" i="49"/>
  <c r="V184" i="49"/>
  <c r="U184" i="49"/>
  <c r="T184" i="49"/>
  <c r="S184" i="49"/>
  <c r="R184" i="49"/>
  <c r="Q184" i="49"/>
  <c r="P184" i="49"/>
  <c r="O184" i="49"/>
  <c r="N184" i="49"/>
  <c r="M184" i="49"/>
  <c r="L184" i="49"/>
  <c r="K184" i="49"/>
  <c r="J184" i="49"/>
  <c r="I184" i="49"/>
  <c r="H184" i="49"/>
  <c r="G184" i="49"/>
  <c r="F184" i="49"/>
  <c r="E184" i="49"/>
  <c r="D184" i="49"/>
  <c r="AF183" i="49"/>
  <c r="AE183" i="49"/>
  <c r="AD183" i="49"/>
  <c r="AC183" i="49"/>
  <c r="AB183" i="49"/>
  <c r="AA183" i="49"/>
  <c r="Z183" i="49"/>
  <c r="Y183" i="49"/>
  <c r="X183" i="49"/>
  <c r="W183" i="49"/>
  <c r="V183" i="49"/>
  <c r="U183" i="49"/>
  <c r="T183" i="49"/>
  <c r="S183" i="49"/>
  <c r="R183" i="49"/>
  <c r="Q183" i="49"/>
  <c r="P183" i="49"/>
  <c r="O183" i="49"/>
  <c r="N183" i="49"/>
  <c r="M183" i="49"/>
  <c r="L183" i="49"/>
  <c r="K183" i="49"/>
  <c r="J183" i="49"/>
  <c r="I183" i="49"/>
  <c r="H183" i="49"/>
  <c r="G183" i="49"/>
  <c r="F183" i="49"/>
  <c r="E183" i="49"/>
  <c r="D183" i="49"/>
  <c r="AF182" i="49"/>
  <c r="AE182" i="49"/>
  <c r="AD182" i="49"/>
  <c r="AC182" i="49"/>
  <c r="AB182" i="49"/>
  <c r="AA182" i="49"/>
  <c r="Z182" i="49"/>
  <c r="Y182" i="49"/>
  <c r="X182" i="49"/>
  <c r="W182" i="49"/>
  <c r="V182" i="49"/>
  <c r="U182" i="49"/>
  <c r="T182" i="49"/>
  <c r="S182" i="49"/>
  <c r="R182" i="49"/>
  <c r="Q182" i="49"/>
  <c r="P182" i="49"/>
  <c r="O182" i="49"/>
  <c r="N182" i="49"/>
  <c r="M182" i="49"/>
  <c r="L182" i="49"/>
  <c r="K182" i="49"/>
  <c r="J182" i="49"/>
  <c r="I182" i="49"/>
  <c r="H182" i="49"/>
  <c r="G182" i="49"/>
  <c r="F182" i="49"/>
  <c r="E182" i="49"/>
  <c r="D182" i="49"/>
  <c r="AF181" i="49"/>
  <c r="AE181" i="49"/>
  <c r="AD181" i="49"/>
  <c r="AC181" i="49"/>
  <c r="AB181" i="49"/>
  <c r="AA181" i="49"/>
  <c r="Z181" i="49"/>
  <c r="Y181" i="49"/>
  <c r="X181" i="49"/>
  <c r="W181" i="49"/>
  <c r="V181" i="49"/>
  <c r="U181" i="49"/>
  <c r="T181" i="49"/>
  <c r="S181" i="49"/>
  <c r="R181" i="49"/>
  <c r="Q181" i="49"/>
  <c r="P181" i="49"/>
  <c r="O181" i="49"/>
  <c r="N181" i="49"/>
  <c r="M181" i="49"/>
  <c r="L181" i="49"/>
  <c r="K181" i="49"/>
  <c r="J181" i="49"/>
  <c r="I181" i="49"/>
  <c r="H181" i="49"/>
  <c r="G181" i="49"/>
  <c r="F181" i="49"/>
  <c r="E181" i="49"/>
  <c r="D181" i="49"/>
  <c r="AF180" i="49"/>
  <c r="AE180" i="49"/>
  <c r="AD180" i="49"/>
  <c r="AC180" i="49"/>
  <c r="AB180" i="49"/>
  <c r="AA180" i="49"/>
  <c r="Z180" i="49"/>
  <c r="Y180" i="49"/>
  <c r="X180" i="49"/>
  <c r="W180" i="49"/>
  <c r="V180" i="49"/>
  <c r="U180" i="49"/>
  <c r="T180" i="49"/>
  <c r="S180" i="49"/>
  <c r="R180" i="49"/>
  <c r="Q180" i="49"/>
  <c r="P180" i="49"/>
  <c r="O180" i="49"/>
  <c r="N180" i="49"/>
  <c r="M180" i="49"/>
  <c r="L180" i="49"/>
  <c r="K180" i="49"/>
  <c r="J180" i="49"/>
  <c r="I180" i="49"/>
  <c r="H180" i="49"/>
  <c r="G180" i="49"/>
  <c r="F180" i="49"/>
  <c r="E180" i="49"/>
  <c r="D180" i="49"/>
  <c r="AF179" i="49"/>
  <c r="AE179" i="49"/>
  <c r="AD179" i="49"/>
  <c r="AC179" i="49"/>
  <c r="AB179" i="49"/>
  <c r="AA179" i="49"/>
  <c r="Z179" i="49"/>
  <c r="Y179" i="49"/>
  <c r="X179" i="49"/>
  <c r="W179" i="49"/>
  <c r="V179" i="49"/>
  <c r="U179" i="49"/>
  <c r="T179" i="49"/>
  <c r="S179" i="49"/>
  <c r="R179" i="49"/>
  <c r="Q179" i="49"/>
  <c r="P179" i="49"/>
  <c r="O179" i="49"/>
  <c r="N179" i="49"/>
  <c r="M179" i="49"/>
  <c r="L179" i="49"/>
  <c r="K179" i="49"/>
  <c r="J179" i="49"/>
  <c r="I179" i="49"/>
  <c r="H179" i="49"/>
  <c r="G179" i="49"/>
  <c r="F179" i="49"/>
  <c r="E179" i="49"/>
  <c r="D179" i="49"/>
  <c r="AF178" i="49"/>
  <c r="AE178" i="49"/>
  <c r="AD178" i="49"/>
  <c r="AC178" i="49"/>
  <c r="AB178" i="49"/>
  <c r="AA178" i="49"/>
  <c r="Z178" i="49"/>
  <c r="Y178" i="49"/>
  <c r="X178" i="49"/>
  <c r="W178" i="49"/>
  <c r="V178" i="49"/>
  <c r="U178" i="49"/>
  <c r="T178" i="49"/>
  <c r="S178" i="49"/>
  <c r="R178" i="49"/>
  <c r="Q178" i="49"/>
  <c r="P178" i="49"/>
  <c r="O178" i="49"/>
  <c r="N178" i="49"/>
  <c r="M178" i="49"/>
  <c r="L178" i="49"/>
  <c r="K178" i="49"/>
  <c r="J178" i="49"/>
  <c r="I178" i="49"/>
  <c r="H178" i="49"/>
  <c r="G178" i="49"/>
  <c r="F178" i="49"/>
  <c r="E178" i="49"/>
  <c r="D178" i="49"/>
  <c r="AF177" i="49"/>
  <c r="AE177" i="49"/>
  <c r="AD177" i="49"/>
  <c r="AC177" i="49"/>
  <c r="AB177" i="49"/>
  <c r="AA177" i="49"/>
  <c r="Z177" i="49"/>
  <c r="Y177" i="49"/>
  <c r="X177" i="49"/>
  <c r="W177" i="49"/>
  <c r="V177" i="49"/>
  <c r="U177" i="49"/>
  <c r="T177" i="49"/>
  <c r="S177" i="49"/>
  <c r="R177" i="49"/>
  <c r="Q177" i="49"/>
  <c r="P177" i="49"/>
  <c r="O177" i="49"/>
  <c r="N177" i="49"/>
  <c r="M177" i="49"/>
  <c r="L177" i="49"/>
  <c r="K177" i="49"/>
  <c r="J177" i="49"/>
  <c r="I177" i="49"/>
  <c r="H177" i="49"/>
  <c r="G177" i="49"/>
  <c r="F177" i="49"/>
  <c r="E177" i="49"/>
  <c r="D177" i="49"/>
  <c r="AF176" i="49"/>
  <c r="AE176" i="49"/>
  <c r="AD176" i="49"/>
  <c r="AC176" i="49"/>
  <c r="AB176" i="49"/>
  <c r="AA176" i="49"/>
  <c r="Z176" i="49"/>
  <c r="Y176" i="49"/>
  <c r="X176" i="49"/>
  <c r="W176" i="49"/>
  <c r="V176" i="49"/>
  <c r="U176" i="49"/>
  <c r="T176" i="49"/>
  <c r="S176" i="49"/>
  <c r="R176" i="49"/>
  <c r="Q176" i="49"/>
  <c r="P176" i="49"/>
  <c r="O176" i="49"/>
  <c r="N176" i="49"/>
  <c r="M176" i="49"/>
  <c r="L176" i="49"/>
  <c r="K176" i="49"/>
  <c r="J176" i="49"/>
  <c r="I176" i="49"/>
  <c r="H176" i="49"/>
  <c r="G176" i="49"/>
  <c r="F176" i="49"/>
  <c r="E176" i="49"/>
  <c r="D176" i="49"/>
  <c r="AF173" i="49"/>
  <c r="AE173" i="49"/>
  <c r="AD173" i="49"/>
  <c r="AC173" i="49"/>
  <c r="AB173" i="49"/>
  <c r="AA173" i="49"/>
  <c r="Z173" i="49"/>
  <c r="Y173" i="49"/>
  <c r="X173" i="49"/>
  <c r="W173" i="49"/>
  <c r="V173" i="49"/>
  <c r="U173" i="49"/>
  <c r="T173" i="49"/>
  <c r="S173" i="49"/>
  <c r="R173" i="49"/>
  <c r="Q173" i="49"/>
  <c r="P173" i="49"/>
  <c r="O173" i="49"/>
  <c r="N173" i="49"/>
  <c r="M173" i="49"/>
  <c r="L173" i="49"/>
  <c r="K173" i="49"/>
  <c r="J173" i="49"/>
  <c r="I173" i="49"/>
  <c r="H173" i="49"/>
  <c r="G173" i="49"/>
  <c r="F173" i="49"/>
  <c r="E173" i="49"/>
  <c r="D173" i="49"/>
  <c r="AF172" i="49"/>
  <c r="AE172" i="49"/>
  <c r="AD172" i="49"/>
  <c r="AC172" i="49"/>
  <c r="AB172" i="49"/>
  <c r="AA172" i="49"/>
  <c r="Z172" i="49"/>
  <c r="Y172" i="49"/>
  <c r="X172" i="49"/>
  <c r="W172" i="49"/>
  <c r="V172" i="49"/>
  <c r="U172" i="49"/>
  <c r="T172" i="49"/>
  <c r="S172" i="49"/>
  <c r="R172" i="49"/>
  <c r="Q172" i="49"/>
  <c r="P172" i="49"/>
  <c r="O172" i="49"/>
  <c r="N172" i="49"/>
  <c r="M172" i="49"/>
  <c r="L172" i="49"/>
  <c r="K172" i="49"/>
  <c r="J172" i="49"/>
  <c r="I172" i="49"/>
  <c r="H172" i="49"/>
  <c r="G172" i="49"/>
  <c r="F172" i="49"/>
  <c r="E172" i="49"/>
  <c r="D172" i="49"/>
  <c r="AF171" i="49"/>
  <c r="AE171" i="49"/>
  <c r="AD171" i="49"/>
  <c r="AC171" i="49"/>
  <c r="AB171" i="49"/>
  <c r="AA171" i="49"/>
  <c r="Z171" i="49"/>
  <c r="Y171" i="49"/>
  <c r="X171" i="49"/>
  <c r="W171" i="49"/>
  <c r="V171" i="49"/>
  <c r="U171" i="49"/>
  <c r="T171" i="49"/>
  <c r="S171" i="49"/>
  <c r="R171" i="49"/>
  <c r="Q171" i="49"/>
  <c r="P171" i="49"/>
  <c r="O171" i="49"/>
  <c r="N171" i="49"/>
  <c r="M171" i="49"/>
  <c r="L171" i="49"/>
  <c r="K171" i="49"/>
  <c r="J171" i="49"/>
  <c r="I171" i="49"/>
  <c r="H171" i="49"/>
  <c r="G171" i="49"/>
  <c r="F171" i="49"/>
  <c r="E171" i="49"/>
  <c r="D171" i="49"/>
  <c r="AF170" i="49"/>
  <c r="AE170" i="49"/>
  <c r="AD170" i="49"/>
  <c r="AC170" i="49"/>
  <c r="AB170" i="49"/>
  <c r="AA170" i="49"/>
  <c r="Z170" i="49"/>
  <c r="Y170" i="49"/>
  <c r="X170" i="49"/>
  <c r="W170" i="49"/>
  <c r="V170" i="49"/>
  <c r="U170" i="49"/>
  <c r="T170" i="49"/>
  <c r="S170" i="49"/>
  <c r="R170" i="49"/>
  <c r="Q170" i="49"/>
  <c r="P170" i="49"/>
  <c r="O170" i="49"/>
  <c r="N170" i="49"/>
  <c r="M170" i="49"/>
  <c r="L170" i="49"/>
  <c r="K170" i="49"/>
  <c r="J170" i="49"/>
  <c r="I170" i="49"/>
  <c r="H170" i="49"/>
  <c r="G170" i="49"/>
  <c r="F170" i="49"/>
  <c r="E170" i="49"/>
  <c r="D170" i="49"/>
  <c r="AF169" i="49"/>
  <c r="AE169" i="49"/>
  <c r="AD169" i="49"/>
  <c r="AC169" i="49"/>
  <c r="AB169" i="49"/>
  <c r="AA169" i="49"/>
  <c r="Z169" i="49"/>
  <c r="Y169" i="49"/>
  <c r="X169" i="49"/>
  <c r="W169" i="49"/>
  <c r="V169" i="49"/>
  <c r="U169" i="49"/>
  <c r="T169" i="49"/>
  <c r="S169" i="49"/>
  <c r="R169" i="49"/>
  <c r="Q169" i="49"/>
  <c r="P169" i="49"/>
  <c r="O169" i="49"/>
  <c r="N169" i="49"/>
  <c r="M169" i="49"/>
  <c r="L169" i="49"/>
  <c r="K169" i="49"/>
  <c r="J169" i="49"/>
  <c r="I169" i="49"/>
  <c r="H169" i="49"/>
  <c r="G169" i="49"/>
  <c r="F169" i="49"/>
  <c r="E169" i="49"/>
  <c r="D169" i="49"/>
  <c r="AF168" i="49"/>
  <c r="AE168" i="49"/>
  <c r="AD168" i="49"/>
  <c r="AC168" i="49"/>
  <c r="AB168" i="49"/>
  <c r="AA168" i="49"/>
  <c r="Z168" i="49"/>
  <c r="Y168" i="49"/>
  <c r="X168" i="49"/>
  <c r="W168" i="49"/>
  <c r="V168" i="49"/>
  <c r="U168" i="49"/>
  <c r="T168" i="49"/>
  <c r="S168" i="49"/>
  <c r="R168" i="49"/>
  <c r="Q168" i="49"/>
  <c r="P168" i="49"/>
  <c r="O168" i="49"/>
  <c r="N168" i="49"/>
  <c r="M168" i="49"/>
  <c r="L168" i="49"/>
  <c r="K168" i="49"/>
  <c r="J168" i="49"/>
  <c r="I168" i="49"/>
  <c r="H168" i="49"/>
  <c r="G168" i="49"/>
  <c r="F168" i="49"/>
  <c r="E168" i="49"/>
  <c r="D168" i="49"/>
  <c r="AF167" i="49"/>
  <c r="AE167" i="49"/>
  <c r="AD167" i="49"/>
  <c r="AC167" i="49"/>
  <c r="AB167" i="49"/>
  <c r="AA167" i="49"/>
  <c r="Z167" i="49"/>
  <c r="Y167" i="49"/>
  <c r="X167" i="49"/>
  <c r="W167" i="49"/>
  <c r="V167" i="49"/>
  <c r="U167" i="49"/>
  <c r="T167" i="49"/>
  <c r="S167" i="49"/>
  <c r="R167" i="49"/>
  <c r="Q167" i="49"/>
  <c r="P167" i="49"/>
  <c r="O167" i="49"/>
  <c r="N167" i="49"/>
  <c r="M167" i="49"/>
  <c r="L167" i="49"/>
  <c r="K167" i="49"/>
  <c r="J167" i="49"/>
  <c r="I167" i="49"/>
  <c r="H167" i="49"/>
  <c r="G167" i="49"/>
  <c r="F167" i="49"/>
  <c r="E167" i="49"/>
  <c r="D167" i="49"/>
  <c r="AF166" i="49"/>
  <c r="AE166" i="49"/>
  <c r="AD166" i="49"/>
  <c r="AC166" i="49"/>
  <c r="AB166" i="49"/>
  <c r="AA166" i="49"/>
  <c r="Z166" i="49"/>
  <c r="Y166" i="49"/>
  <c r="X166" i="49"/>
  <c r="W166" i="49"/>
  <c r="V166" i="49"/>
  <c r="U166" i="49"/>
  <c r="T166" i="49"/>
  <c r="S166" i="49"/>
  <c r="R166" i="49"/>
  <c r="Q166" i="49"/>
  <c r="P166" i="49"/>
  <c r="O166" i="49"/>
  <c r="N166" i="49"/>
  <c r="M166" i="49"/>
  <c r="L166" i="49"/>
  <c r="K166" i="49"/>
  <c r="J166" i="49"/>
  <c r="I166" i="49"/>
  <c r="H166" i="49"/>
  <c r="G166" i="49"/>
  <c r="F166" i="49"/>
  <c r="E166" i="49"/>
  <c r="D166" i="49"/>
  <c r="AF165" i="49"/>
  <c r="AE165" i="49"/>
  <c r="AD165" i="49"/>
  <c r="AC165" i="49"/>
  <c r="AB165" i="49"/>
  <c r="AA165" i="49"/>
  <c r="Z165" i="49"/>
  <c r="Y165" i="49"/>
  <c r="X165" i="49"/>
  <c r="W165" i="49"/>
  <c r="V165" i="49"/>
  <c r="U165" i="49"/>
  <c r="T165" i="49"/>
  <c r="S165" i="49"/>
  <c r="R165" i="49"/>
  <c r="Q165" i="49"/>
  <c r="P165" i="49"/>
  <c r="O165" i="49"/>
  <c r="N165" i="49"/>
  <c r="M165" i="49"/>
  <c r="L165" i="49"/>
  <c r="K165" i="49"/>
  <c r="J165" i="49"/>
  <c r="I165" i="49"/>
  <c r="H165" i="49"/>
  <c r="G165" i="49"/>
  <c r="F165" i="49"/>
  <c r="E165" i="49"/>
  <c r="D165" i="49"/>
  <c r="AF164" i="49"/>
  <c r="AE164" i="49"/>
  <c r="AD164" i="49"/>
  <c r="AC164" i="49"/>
  <c r="AB164" i="49"/>
  <c r="AA164" i="49"/>
  <c r="Z164" i="49"/>
  <c r="Y164" i="49"/>
  <c r="X164" i="49"/>
  <c r="W164" i="49"/>
  <c r="V164" i="49"/>
  <c r="U164" i="49"/>
  <c r="T164" i="49"/>
  <c r="S164" i="49"/>
  <c r="R164" i="49"/>
  <c r="Q164" i="49"/>
  <c r="P164" i="49"/>
  <c r="O164" i="49"/>
  <c r="N164" i="49"/>
  <c r="M164" i="49"/>
  <c r="L164" i="49"/>
  <c r="K164" i="49"/>
  <c r="J164" i="49"/>
  <c r="I164" i="49"/>
  <c r="H164" i="49"/>
  <c r="G164" i="49"/>
  <c r="F164" i="49"/>
  <c r="E164" i="49"/>
  <c r="D164" i="49"/>
  <c r="AF163" i="49"/>
  <c r="AE163" i="49"/>
  <c r="AD163" i="49"/>
  <c r="AC163" i="49"/>
  <c r="AB163" i="49"/>
  <c r="AA163" i="49"/>
  <c r="Z163" i="49"/>
  <c r="Y163" i="49"/>
  <c r="X163" i="49"/>
  <c r="W163" i="49"/>
  <c r="V163" i="49"/>
  <c r="U163" i="49"/>
  <c r="T163" i="49"/>
  <c r="S163" i="49"/>
  <c r="R163" i="49"/>
  <c r="Q163" i="49"/>
  <c r="P163" i="49"/>
  <c r="O163" i="49"/>
  <c r="N163" i="49"/>
  <c r="M163" i="49"/>
  <c r="L163" i="49"/>
  <c r="K163" i="49"/>
  <c r="J163" i="49"/>
  <c r="I163" i="49"/>
  <c r="H163" i="49"/>
  <c r="G163" i="49"/>
  <c r="F163" i="49"/>
  <c r="E163" i="49"/>
  <c r="D163" i="49"/>
  <c r="AF162" i="49"/>
  <c r="AE162" i="49"/>
  <c r="AD162" i="49"/>
  <c r="AC162" i="49"/>
  <c r="AB162" i="49"/>
  <c r="AA162" i="49"/>
  <c r="Z162" i="49"/>
  <c r="Y162" i="49"/>
  <c r="X162" i="49"/>
  <c r="W162" i="49"/>
  <c r="V162" i="49"/>
  <c r="U162" i="49"/>
  <c r="T162" i="49"/>
  <c r="S162" i="49"/>
  <c r="R162" i="49"/>
  <c r="Q162" i="49"/>
  <c r="P162" i="49"/>
  <c r="O162" i="49"/>
  <c r="N162" i="49"/>
  <c r="M162" i="49"/>
  <c r="L162" i="49"/>
  <c r="K162" i="49"/>
  <c r="J162" i="49"/>
  <c r="I162" i="49"/>
  <c r="H162" i="49"/>
  <c r="G162" i="49"/>
  <c r="F162" i="49"/>
  <c r="E162" i="49"/>
  <c r="D162" i="49"/>
  <c r="AF161" i="49"/>
  <c r="AE161" i="49"/>
  <c r="AD161" i="49"/>
  <c r="AC161" i="49"/>
  <c r="AB161" i="49"/>
  <c r="AA161" i="49"/>
  <c r="Z161" i="49"/>
  <c r="Y161" i="49"/>
  <c r="X161" i="49"/>
  <c r="W161" i="49"/>
  <c r="V161" i="49"/>
  <c r="U161" i="49"/>
  <c r="T161" i="49"/>
  <c r="S161" i="49"/>
  <c r="R161" i="49"/>
  <c r="Q161" i="49"/>
  <c r="P161" i="49"/>
  <c r="O161" i="49"/>
  <c r="N161" i="49"/>
  <c r="M161" i="49"/>
  <c r="L161" i="49"/>
  <c r="K161" i="49"/>
  <c r="J161" i="49"/>
  <c r="I161" i="49"/>
  <c r="H161" i="49"/>
  <c r="G161" i="49"/>
  <c r="F161" i="49"/>
  <c r="E161" i="49"/>
  <c r="D161" i="49"/>
  <c r="AF160" i="49"/>
  <c r="AE160" i="49"/>
  <c r="AD160" i="49"/>
  <c r="AC160" i="49"/>
  <c r="AB160" i="49"/>
  <c r="AA160" i="49"/>
  <c r="Z160" i="49"/>
  <c r="Y160" i="49"/>
  <c r="X160" i="49"/>
  <c r="W160" i="49"/>
  <c r="V160" i="49"/>
  <c r="U160" i="49"/>
  <c r="T160" i="49"/>
  <c r="S160" i="49"/>
  <c r="R160" i="49"/>
  <c r="Q160" i="49"/>
  <c r="P160" i="49"/>
  <c r="O160" i="49"/>
  <c r="N160" i="49"/>
  <c r="M160" i="49"/>
  <c r="L160" i="49"/>
  <c r="K160" i="49"/>
  <c r="J160" i="49"/>
  <c r="I160" i="49"/>
  <c r="H160" i="49"/>
  <c r="G160" i="49"/>
  <c r="F160" i="49"/>
  <c r="E160" i="49"/>
  <c r="D160" i="49"/>
  <c r="AF159" i="49"/>
  <c r="AE159" i="49"/>
  <c r="AD159" i="49"/>
  <c r="AC159" i="49"/>
  <c r="AB159" i="49"/>
  <c r="AA159" i="49"/>
  <c r="Z159" i="49"/>
  <c r="Y159" i="49"/>
  <c r="X159" i="49"/>
  <c r="W159" i="49"/>
  <c r="V159" i="49"/>
  <c r="U159" i="49"/>
  <c r="T159" i="49"/>
  <c r="S159" i="49"/>
  <c r="R159" i="49"/>
  <c r="Q159" i="49"/>
  <c r="P159" i="49"/>
  <c r="O159" i="49"/>
  <c r="N159" i="49"/>
  <c r="M159" i="49"/>
  <c r="L159" i="49"/>
  <c r="K159" i="49"/>
  <c r="J159" i="49"/>
  <c r="I159" i="49"/>
  <c r="H159" i="49"/>
  <c r="G159" i="49"/>
  <c r="F159" i="49"/>
  <c r="E159" i="49"/>
  <c r="D159" i="49"/>
  <c r="AF158" i="49"/>
  <c r="AE158" i="49"/>
  <c r="AD158" i="49"/>
  <c r="AC158" i="49"/>
  <c r="AB158" i="49"/>
  <c r="AA158" i="49"/>
  <c r="Z158" i="49"/>
  <c r="Y158" i="49"/>
  <c r="X158" i="49"/>
  <c r="W158" i="49"/>
  <c r="V158" i="49"/>
  <c r="U158" i="49"/>
  <c r="T158" i="49"/>
  <c r="S158" i="49"/>
  <c r="R158" i="49"/>
  <c r="Q158" i="49"/>
  <c r="P158" i="49"/>
  <c r="O158" i="49"/>
  <c r="N158" i="49"/>
  <c r="M158" i="49"/>
  <c r="L158" i="49"/>
  <c r="K158" i="49"/>
  <c r="J158" i="49"/>
  <c r="I158" i="49"/>
  <c r="H158" i="49"/>
  <c r="G158" i="49"/>
  <c r="F158" i="49"/>
  <c r="E158" i="49"/>
  <c r="D158" i="49"/>
  <c r="AF156" i="49"/>
  <c r="AE156" i="49"/>
  <c r="AD156" i="49"/>
  <c r="AC156" i="49"/>
  <c r="AB156" i="49"/>
  <c r="AA156" i="49"/>
  <c r="Z156" i="49"/>
  <c r="Y156" i="49"/>
  <c r="X156" i="49"/>
  <c r="W156" i="49"/>
  <c r="V156" i="49"/>
  <c r="U156" i="49"/>
  <c r="T156" i="49"/>
  <c r="S156" i="49"/>
  <c r="R156" i="49"/>
  <c r="Q156" i="49"/>
  <c r="P156" i="49"/>
  <c r="O156" i="49"/>
  <c r="N156" i="49"/>
  <c r="M156" i="49"/>
  <c r="L156" i="49"/>
  <c r="K156" i="49"/>
  <c r="J156" i="49"/>
  <c r="I156" i="49"/>
  <c r="H156" i="49"/>
  <c r="G156" i="49"/>
  <c r="F156" i="49"/>
  <c r="E156" i="49"/>
  <c r="D156" i="49"/>
  <c r="AF155" i="49"/>
  <c r="AE155" i="49"/>
  <c r="AD155" i="49"/>
  <c r="AC155" i="49"/>
  <c r="AB155" i="49"/>
  <c r="AA155" i="49"/>
  <c r="Z155" i="49"/>
  <c r="Y155" i="49"/>
  <c r="X155" i="49"/>
  <c r="W155" i="49"/>
  <c r="V155" i="49"/>
  <c r="U155" i="49"/>
  <c r="T155" i="49"/>
  <c r="S155" i="49"/>
  <c r="R155" i="49"/>
  <c r="Q155" i="49"/>
  <c r="P155" i="49"/>
  <c r="O155" i="49"/>
  <c r="N155" i="49"/>
  <c r="M155" i="49"/>
  <c r="L155" i="49"/>
  <c r="K155" i="49"/>
  <c r="J155" i="49"/>
  <c r="I155" i="49"/>
  <c r="H155" i="49"/>
  <c r="G155" i="49"/>
  <c r="F155" i="49"/>
  <c r="E155" i="49"/>
  <c r="D155" i="49"/>
  <c r="AF154" i="49"/>
  <c r="AE154" i="49"/>
  <c r="AD154" i="49"/>
  <c r="AC154" i="49"/>
  <c r="AB154" i="49"/>
  <c r="AA154" i="49"/>
  <c r="Z154" i="49"/>
  <c r="Y154" i="49"/>
  <c r="X154" i="49"/>
  <c r="W154" i="49"/>
  <c r="V154" i="49"/>
  <c r="U154" i="49"/>
  <c r="T154" i="49"/>
  <c r="S154" i="49"/>
  <c r="R154" i="49"/>
  <c r="Q154" i="49"/>
  <c r="P154" i="49"/>
  <c r="O154" i="49"/>
  <c r="N154" i="49"/>
  <c r="M154" i="49"/>
  <c r="L154" i="49"/>
  <c r="K154" i="49"/>
  <c r="J154" i="49"/>
  <c r="I154" i="49"/>
  <c r="H154" i="49"/>
  <c r="G154" i="49"/>
  <c r="F154" i="49"/>
  <c r="E154" i="49"/>
  <c r="D154" i="49"/>
  <c r="AF153" i="49"/>
  <c r="AE153" i="49"/>
  <c r="AD153" i="49"/>
  <c r="AC153" i="49"/>
  <c r="AB153" i="49"/>
  <c r="AA153" i="49"/>
  <c r="Z153" i="49"/>
  <c r="Y153" i="49"/>
  <c r="X153" i="49"/>
  <c r="W153" i="49"/>
  <c r="V153" i="49"/>
  <c r="U153" i="49"/>
  <c r="T153" i="49"/>
  <c r="S153" i="49"/>
  <c r="R153" i="49"/>
  <c r="Q153" i="49"/>
  <c r="P153" i="49"/>
  <c r="O153" i="49"/>
  <c r="N153" i="49"/>
  <c r="M153" i="49"/>
  <c r="L153" i="49"/>
  <c r="K153" i="49"/>
  <c r="J153" i="49"/>
  <c r="I153" i="49"/>
  <c r="H153" i="49"/>
  <c r="G153" i="49"/>
  <c r="F153" i="49"/>
  <c r="E153" i="49"/>
  <c r="D153" i="49"/>
  <c r="AF152" i="49"/>
  <c r="AE152" i="49"/>
  <c r="AD152" i="49"/>
  <c r="AC152" i="49"/>
  <c r="AB152" i="49"/>
  <c r="AA152" i="49"/>
  <c r="Z152" i="49"/>
  <c r="Y152" i="49"/>
  <c r="X152" i="49"/>
  <c r="W152" i="49"/>
  <c r="V152" i="49"/>
  <c r="U152" i="49"/>
  <c r="T152" i="49"/>
  <c r="S152" i="49"/>
  <c r="R152" i="49"/>
  <c r="Q152" i="49"/>
  <c r="P152" i="49"/>
  <c r="O152" i="49"/>
  <c r="N152" i="49"/>
  <c r="M152" i="49"/>
  <c r="L152" i="49"/>
  <c r="K152" i="49"/>
  <c r="J152" i="49"/>
  <c r="I152" i="49"/>
  <c r="H152" i="49"/>
  <c r="G152" i="49"/>
  <c r="F152" i="49"/>
  <c r="E152" i="49"/>
  <c r="D152" i="49"/>
  <c r="AF151" i="49"/>
  <c r="AE151" i="49"/>
  <c r="AD151" i="49"/>
  <c r="AC151" i="49"/>
  <c r="AB151" i="49"/>
  <c r="AA151" i="49"/>
  <c r="Z151" i="49"/>
  <c r="Y151" i="49"/>
  <c r="X151" i="49"/>
  <c r="W151" i="49"/>
  <c r="V151" i="49"/>
  <c r="U151" i="49"/>
  <c r="T151" i="49"/>
  <c r="S151" i="49"/>
  <c r="R151" i="49"/>
  <c r="Q151" i="49"/>
  <c r="P151" i="49"/>
  <c r="O151" i="49"/>
  <c r="N151" i="49"/>
  <c r="M151" i="49"/>
  <c r="L151" i="49"/>
  <c r="K151" i="49"/>
  <c r="J151" i="49"/>
  <c r="I151" i="49"/>
  <c r="H151" i="49"/>
  <c r="G151" i="49"/>
  <c r="F151" i="49"/>
  <c r="E151" i="49"/>
  <c r="D151" i="49"/>
  <c r="AF150" i="49"/>
  <c r="AE150" i="49"/>
  <c r="AD150" i="49"/>
  <c r="AC150" i="49"/>
  <c r="AB150" i="49"/>
  <c r="AA150" i="49"/>
  <c r="Z150" i="49"/>
  <c r="Y150" i="49"/>
  <c r="X150" i="49"/>
  <c r="W150" i="49"/>
  <c r="V150" i="49"/>
  <c r="U150" i="49"/>
  <c r="T150" i="49"/>
  <c r="S150" i="49"/>
  <c r="R150" i="49"/>
  <c r="Q150" i="49"/>
  <c r="P150" i="49"/>
  <c r="O150" i="49"/>
  <c r="N150" i="49"/>
  <c r="M150" i="49"/>
  <c r="L150" i="49"/>
  <c r="K150" i="49"/>
  <c r="J150" i="49"/>
  <c r="I150" i="49"/>
  <c r="H150" i="49"/>
  <c r="G150" i="49"/>
  <c r="F150" i="49"/>
  <c r="E150" i="49"/>
  <c r="D150" i="49"/>
  <c r="AF149" i="49"/>
  <c r="AE149" i="49"/>
  <c r="AD149" i="49"/>
  <c r="AC149" i="49"/>
  <c r="AB149" i="49"/>
  <c r="AA149" i="49"/>
  <c r="Z149" i="49"/>
  <c r="Y149" i="49"/>
  <c r="X149" i="49"/>
  <c r="W149" i="49"/>
  <c r="V149" i="49"/>
  <c r="U149" i="49"/>
  <c r="T149" i="49"/>
  <c r="S149" i="49"/>
  <c r="R149" i="49"/>
  <c r="Q149" i="49"/>
  <c r="P149" i="49"/>
  <c r="O149" i="49"/>
  <c r="N149" i="49"/>
  <c r="M149" i="49"/>
  <c r="L149" i="49"/>
  <c r="K149" i="49"/>
  <c r="J149" i="49"/>
  <c r="I149" i="49"/>
  <c r="H149" i="49"/>
  <c r="G149" i="49"/>
  <c r="F149" i="49"/>
  <c r="E149" i="49"/>
  <c r="D149" i="49"/>
  <c r="AF148" i="49"/>
  <c r="AE148" i="49"/>
  <c r="AD148" i="49"/>
  <c r="AC148" i="49"/>
  <c r="AB148" i="49"/>
  <c r="AA148" i="49"/>
  <c r="Z148" i="49"/>
  <c r="Y148" i="49"/>
  <c r="X148" i="49"/>
  <c r="W148" i="49"/>
  <c r="V148" i="49"/>
  <c r="U148" i="49"/>
  <c r="T148" i="49"/>
  <c r="S148" i="49"/>
  <c r="R148" i="49"/>
  <c r="Q148" i="49"/>
  <c r="P148" i="49"/>
  <c r="O148" i="49"/>
  <c r="N148" i="49"/>
  <c r="M148" i="49"/>
  <c r="L148" i="49"/>
  <c r="K148" i="49"/>
  <c r="J148" i="49"/>
  <c r="I148" i="49"/>
  <c r="H148" i="49"/>
  <c r="G148" i="49"/>
  <c r="F148" i="49"/>
  <c r="E148" i="49"/>
  <c r="D148" i="49"/>
  <c r="AF147" i="49"/>
  <c r="AE147" i="49"/>
  <c r="AD147" i="49"/>
  <c r="AC147" i="49"/>
  <c r="AB147" i="49"/>
  <c r="AA147" i="49"/>
  <c r="Z147" i="49"/>
  <c r="Y147" i="49"/>
  <c r="X147" i="49"/>
  <c r="W147" i="49"/>
  <c r="V147" i="49"/>
  <c r="U147" i="49"/>
  <c r="T147" i="49"/>
  <c r="S147" i="49"/>
  <c r="R147" i="49"/>
  <c r="Q147" i="49"/>
  <c r="P147" i="49"/>
  <c r="O147" i="49"/>
  <c r="N147" i="49"/>
  <c r="M147" i="49"/>
  <c r="L147" i="49"/>
  <c r="K147" i="49"/>
  <c r="J147" i="49"/>
  <c r="I147" i="49"/>
  <c r="H147" i="49"/>
  <c r="G147" i="49"/>
  <c r="F147" i="49"/>
  <c r="E147" i="49"/>
  <c r="D147" i="49"/>
  <c r="AF146" i="49"/>
  <c r="AE146" i="49"/>
  <c r="AD146" i="49"/>
  <c r="AC146" i="49"/>
  <c r="AB146" i="49"/>
  <c r="AA146" i="49"/>
  <c r="Z146" i="49"/>
  <c r="Y146" i="49"/>
  <c r="X146" i="49"/>
  <c r="W146" i="49"/>
  <c r="V146" i="49"/>
  <c r="U146" i="49"/>
  <c r="T146" i="49"/>
  <c r="S146" i="49"/>
  <c r="R146" i="49"/>
  <c r="Q146" i="49"/>
  <c r="P146" i="49"/>
  <c r="O146" i="49"/>
  <c r="N146" i="49"/>
  <c r="M146" i="49"/>
  <c r="L146" i="49"/>
  <c r="K146" i="49"/>
  <c r="J146" i="49"/>
  <c r="I146" i="49"/>
  <c r="H146" i="49"/>
  <c r="G146" i="49"/>
  <c r="F146" i="49"/>
  <c r="E146" i="49"/>
  <c r="D146" i="49"/>
  <c r="AF145" i="49"/>
  <c r="AE145" i="49"/>
  <c r="AD145" i="49"/>
  <c r="AC145" i="49"/>
  <c r="AB145" i="49"/>
  <c r="AA145" i="49"/>
  <c r="Z145" i="49"/>
  <c r="Y145" i="49"/>
  <c r="X145" i="49"/>
  <c r="W145" i="49"/>
  <c r="V145" i="49"/>
  <c r="U145" i="49"/>
  <c r="T145" i="49"/>
  <c r="S145" i="49"/>
  <c r="R145" i="49"/>
  <c r="Q145" i="49"/>
  <c r="P145" i="49"/>
  <c r="O145" i="49"/>
  <c r="N145" i="49"/>
  <c r="M145" i="49"/>
  <c r="L145" i="49"/>
  <c r="K145" i="49"/>
  <c r="J145" i="49"/>
  <c r="I145" i="49"/>
  <c r="H145" i="49"/>
  <c r="G145" i="49"/>
  <c r="F145" i="49"/>
  <c r="E145" i="49"/>
  <c r="D145" i="49"/>
  <c r="AF144" i="49"/>
  <c r="AE144" i="49"/>
  <c r="AD144" i="49"/>
  <c r="AC144" i="49"/>
  <c r="AB144" i="49"/>
  <c r="AA144" i="49"/>
  <c r="Z144" i="49"/>
  <c r="Y144" i="49"/>
  <c r="X144" i="49"/>
  <c r="W144" i="49"/>
  <c r="V144" i="49"/>
  <c r="U144" i="49"/>
  <c r="T144" i="49"/>
  <c r="S144" i="49"/>
  <c r="R144" i="49"/>
  <c r="Q144" i="49"/>
  <c r="P144" i="49"/>
  <c r="O144" i="49"/>
  <c r="N144" i="49"/>
  <c r="M144" i="49"/>
  <c r="L144" i="49"/>
  <c r="K144" i="49"/>
  <c r="J144" i="49"/>
  <c r="I144" i="49"/>
  <c r="H144" i="49"/>
  <c r="G144" i="49"/>
  <c r="F144" i="49"/>
  <c r="E144" i="49"/>
  <c r="D144" i="49"/>
  <c r="AF143" i="49"/>
  <c r="AE143" i="49"/>
  <c r="AD143" i="49"/>
  <c r="AC143" i="49"/>
  <c r="AB143" i="49"/>
  <c r="AA143" i="49"/>
  <c r="Z143" i="49"/>
  <c r="Y143" i="49"/>
  <c r="X143" i="49"/>
  <c r="W143" i="49"/>
  <c r="V143" i="49"/>
  <c r="U143" i="49"/>
  <c r="T143" i="49"/>
  <c r="S143" i="49"/>
  <c r="R143" i="49"/>
  <c r="Q143" i="49"/>
  <c r="P143" i="49"/>
  <c r="O143" i="49"/>
  <c r="N143" i="49"/>
  <c r="M143" i="49"/>
  <c r="L143" i="49"/>
  <c r="K143" i="49"/>
  <c r="J143" i="49"/>
  <c r="I143" i="49"/>
  <c r="H143" i="49"/>
  <c r="G143" i="49"/>
  <c r="F143" i="49"/>
  <c r="E143" i="49"/>
  <c r="D143" i="49"/>
  <c r="AF142" i="49"/>
  <c r="AE142" i="49"/>
  <c r="AD142" i="49"/>
  <c r="AC142" i="49"/>
  <c r="AB142" i="49"/>
  <c r="AA142" i="49"/>
  <c r="Z142" i="49"/>
  <c r="Y142" i="49"/>
  <c r="X142" i="49"/>
  <c r="W142" i="49"/>
  <c r="V142" i="49"/>
  <c r="U142" i="49"/>
  <c r="T142" i="49"/>
  <c r="S142" i="49"/>
  <c r="R142" i="49"/>
  <c r="Q142" i="49"/>
  <c r="P142" i="49"/>
  <c r="O142" i="49"/>
  <c r="N142" i="49"/>
  <c r="M142" i="49"/>
  <c r="L142" i="49"/>
  <c r="K142" i="49"/>
  <c r="J142" i="49"/>
  <c r="I142" i="49"/>
  <c r="H142" i="49"/>
  <c r="G142" i="49"/>
  <c r="F142" i="49"/>
  <c r="E142" i="49"/>
  <c r="D142" i="49"/>
  <c r="AF141" i="49"/>
  <c r="AE141" i="49"/>
  <c r="AD141" i="49"/>
  <c r="AC141" i="49"/>
  <c r="AB141" i="49"/>
  <c r="AA141" i="49"/>
  <c r="Z141" i="49"/>
  <c r="Y141" i="49"/>
  <c r="X141" i="49"/>
  <c r="W141" i="49"/>
  <c r="V141" i="49"/>
  <c r="U141" i="49"/>
  <c r="T141" i="49"/>
  <c r="S141" i="49"/>
  <c r="R141" i="49"/>
  <c r="Q141" i="49"/>
  <c r="P141" i="49"/>
  <c r="O141" i="49"/>
  <c r="N141" i="49"/>
  <c r="M141" i="49"/>
  <c r="L141" i="49"/>
  <c r="K141" i="49"/>
  <c r="J141" i="49"/>
  <c r="I141" i="49"/>
  <c r="H141" i="49"/>
  <c r="G141" i="49"/>
  <c r="F141" i="49"/>
  <c r="E141" i="49"/>
  <c r="D141" i="49"/>
  <c r="AF138" i="49"/>
  <c r="AE138" i="49"/>
  <c r="AD138" i="49"/>
  <c r="AC138" i="49"/>
  <c r="AB138" i="49"/>
  <c r="AA138" i="49"/>
  <c r="Z138" i="49"/>
  <c r="Y138" i="49"/>
  <c r="X138" i="49"/>
  <c r="W138" i="49"/>
  <c r="V138" i="49"/>
  <c r="U138" i="49"/>
  <c r="T138" i="49"/>
  <c r="S138" i="49"/>
  <c r="R138" i="49"/>
  <c r="Q138" i="49"/>
  <c r="P138" i="49"/>
  <c r="O138" i="49"/>
  <c r="N138" i="49"/>
  <c r="M138" i="49"/>
  <c r="L138" i="49"/>
  <c r="K138" i="49"/>
  <c r="J138" i="49"/>
  <c r="I138" i="49"/>
  <c r="H138" i="49"/>
  <c r="G138" i="49"/>
  <c r="F138" i="49"/>
  <c r="E138" i="49"/>
  <c r="D138" i="49"/>
  <c r="AF137" i="49"/>
  <c r="AE137" i="49"/>
  <c r="AD137" i="49"/>
  <c r="AC137" i="49"/>
  <c r="AB137" i="49"/>
  <c r="AA137" i="49"/>
  <c r="Z137" i="49"/>
  <c r="Y137" i="49"/>
  <c r="X137" i="49"/>
  <c r="W137" i="49"/>
  <c r="V137" i="49"/>
  <c r="U137" i="49"/>
  <c r="T137" i="49"/>
  <c r="S137" i="49"/>
  <c r="R137" i="49"/>
  <c r="Q137" i="49"/>
  <c r="P137" i="49"/>
  <c r="O137" i="49"/>
  <c r="N137" i="49"/>
  <c r="M137" i="49"/>
  <c r="L137" i="49"/>
  <c r="K137" i="49"/>
  <c r="J137" i="49"/>
  <c r="I137" i="49"/>
  <c r="H137" i="49"/>
  <c r="G137" i="49"/>
  <c r="F137" i="49"/>
  <c r="E137" i="49"/>
  <c r="D137" i="49"/>
  <c r="AF136" i="49"/>
  <c r="AE136" i="49"/>
  <c r="AD136" i="49"/>
  <c r="AC136" i="49"/>
  <c r="AB136" i="49"/>
  <c r="AA136" i="49"/>
  <c r="Z136" i="49"/>
  <c r="Y136" i="49"/>
  <c r="X136" i="49"/>
  <c r="W136" i="49"/>
  <c r="V136" i="49"/>
  <c r="U136" i="49"/>
  <c r="T136" i="49"/>
  <c r="S136" i="49"/>
  <c r="R136" i="49"/>
  <c r="Q136" i="49"/>
  <c r="P136" i="49"/>
  <c r="O136" i="49"/>
  <c r="N136" i="49"/>
  <c r="M136" i="49"/>
  <c r="L136" i="49"/>
  <c r="K136" i="49"/>
  <c r="J136" i="49"/>
  <c r="I136" i="49"/>
  <c r="H136" i="49"/>
  <c r="G136" i="49"/>
  <c r="F136" i="49"/>
  <c r="E136" i="49"/>
  <c r="D136" i="49"/>
  <c r="AF135" i="49"/>
  <c r="AE135" i="49"/>
  <c r="AD135" i="49"/>
  <c r="AC135" i="49"/>
  <c r="AB135" i="49"/>
  <c r="AA135" i="49"/>
  <c r="Z135" i="49"/>
  <c r="Y135" i="49"/>
  <c r="X135" i="49"/>
  <c r="W135" i="49"/>
  <c r="V135" i="49"/>
  <c r="U135" i="49"/>
  <c r="T135" i="49"/>
  <c r="S135" i="49"/>
  <c r="R135" i="49"/>
  <c r="Q135" i="49"/>
  <c r="P135" i="49"/>
  <c r="O135" i="49"/>
  <c r="N135" i="49"/>
  <c r="M135" i="49"/>
  <c r="L135" i="49"/>
  <c r="K135" i="49"/>
  <c r="J135" i="49"/>
  <c r="I135" i="49"/>
  <c r="H135" i="49"/>
  <c r="G135" i="49"/>
  <c r="F135" i="49"/>
  <c r="E135" i="49"/>
  <c r="D135" i="49"/>
  <c r="AF134" i="49"/>
  <c r="AE134" i="49"/>
  <c r="AD134" i="49"/>
  <c r="AC134" i="49"/>
  <c r="AB134" i="49"/>
  <c r="AA134" i="49"/>
  <c r="Z134" i="49"/>
  <c r="Y134" i="49"/>
  <c r="X134" i="49"/>
  <c r="W134" i="49"/>
  <c r="V134" i="49"/>
  <c r="U134" i="49"/>
  <c r="T134" i="49"/>
  <c r="S134" i="49"/>
  <c r="R134" i="49"/>
  <c r="Q134" i="49"/>
  <c r="P134" i="49"/>
  <c r="O134" i="49"/>
  <c r="N134" i="49"/>
  <c r="M134" i="49"/>
  <c r="L134" i="49"/>
  <c r="K134" i="49"/>
  <c r="J134" i="49"/>
  <c r="I134" i="49"/>
  <c r="H134" i="49"/>
  <c r="G134" i="49"/>
  <c r="F134" i="49"/>
  <c r="E134" i="49"/>
  <c r="D134" i="49"/>
  <c r="AF133" i="49"/>
  <c r="AE133" i="49"/>
  <c r="AD133" i="49"/>
  <c r="AC133" i="49"/>
  <c r="AB133" i="49"/>
  <c r="AA133" i="49"/>
  <c r="Z133" i="49"/>
  <c r="Y133" i="49"/>
  <c r="X133" i="49"/>
  <c r="W133" i="49"/>
  <c r="V133" i="49"/>
  <c r="U133" i="49"/>
  <c r="T133" i="49"/>
  <c r="S133" i="49"/>
  <c r="R133" i="49"/>
  <c r="Q133" i="49"/>
  <c r="P133" i="49"/>
  <c r="O133" i="49"/>
  <c r="N133" i="49"/>
  <c r="M133" i="49"/>
  <c r="L133" i="49"/>
  <c r="K133" i="49"/>
  <c r="J133" i="49"/>
  <c r="I133" i="49"/>
  <c r="H133" i="49"/>
  <c r="G133" i="49"/>
  <c r="F133" i="49"/>
  <c r="E133" i="49"/>
  <c r="D133" i="49"/>
  <c r="AF132" i="49"/>
  <c r="AE132" i="49"/>
  <c r="AD132" i="49"/>
  <c r="AC132" i="49"/>
  <c r="AB132" i="49"/>
  <c r="AA132" i="49"/>
  <c r="Z132" i="49"/>
  <c r="Y132" i="49"/>
  <c r="X132" i="49"/>
  <c r="W132" i="49"/>
  <c r="V132" i="49"/>
  <c r="U132" i="49"/>
  <c r="T132" i="49"/>
  <c r="S132" i="49"/>
  <c r="R132" i="49"/>
  <c r="Q132" i="49"/>
  <c r="P132" i="49"/>
  <c r="O132" i="49"/>
  <c r="N132" i="49"/>
  <c r="M132" i="49"/>
  <c r="L132" i="49"/>
  <c r="K132" i="49"/>
  <c r="J132" i="49"/>
  <c r="I132" i="49"/>
  <c r="H132" i="49"/>
  <c r="G132" i="49"/>
  <c r="F132" i="49"/>
  <c r="E132" i="49"/>
  <c r="D132" i="49"/>
  <c r="AF131" i="49"/>
  <c r="AE131" i="49"/>
  <c r="AD131" i="49"/>
  <c r="AC131" i="49"/>
  <c r="AB131" i="49"/>
  <c r="AA131" i="49"/>
  <c r="Z131" i="49"/>
  <c r="Y131" i="49"/>
  <c r="X131" i="49"/>
  <c r="W131" i="49"/>
  <c r="V131" i="49"/>
  <c r="U131" i="49"/>
  <c r="T131" i="49"/>
  <c r="S131" i="49"/>
  <c r="R131" i="49"/>
  <c r="Q131" i="49"/>
  <c r="P131" i="49"/>
  <c r="O131" i="49"/>
  <c r="N131" i="49"/>
  <c r="M131" i="49"/>
  <c r="L131" i="49"/>
  <c r="K131" i="49"/>
  <c r="J131" i="49"/>
  <c r="I131" i="49"/>
  <c r="H131" i="49"/>
  <c r="G131" i="49"/>
  <c r="F131" i="49"/>
  <c r="E131" i="49"/>
  <c r="D131" i="49"/>
  <c r="AF130" i="49"/>
  <c r="AE130" i="49"/>
  <c r="AD130" i="49"/>
  <c r="AC130" i="49"/>
  <c r="AB130" i="49"/>
  <c r="AA130" i="49"/>
  <c r="Z130" i="49"/>
  <c r="Y130" i="49"/>
  <c r="X130" i="49"/>
  <c r="W130" i="49"/>
  <c r="V130" i="49"/>
  <c r="U130" i="49"/>
  <c r="T130" i="49"/>
  <c r="S130" i="49"/>
  <c r="R130" i="49"/>
  <c r="Q130" i="49"/>
  <c r="P130" i="49"/>
  <c r="O130" i="49"/>
  <c r="N130" i="49"/>
  <c r="M130" i="49"/>
  <c r="L130" i="49"/>
  <c r="K130" i="49"/>
  <c r="J130" i="49"/>
  <c r="I130" i="49"/>
  <c r="H130" i="49"/>
  <c r="G130" i="49"/>
  <c r="F130" i="49"/>
  <c r="E130" i="49"/>
  <c r="D130" i="49"/>
  <c r="AF129" i="49"/>
  <c r="AE129" i="49"/>
  <c r="AD129" i="49"/>
  <c r="AC129" i="49"/>
  <c r="AB129" i="49"/>
  <c r="AA129" i="49"/>
  <c r="Z129" i="49"/>
  <c r="Y129" i="49"/>
  <c r="X129" i="49"/>
  <c r="W129" i="49"/>
  <c r="V129" i="49"/>
  <c r="U129" i="49"/>
  <c r="T129" i="49"/>
  <c r="S129" i="49"/>
  <c r="R129" i="49"/>
  <c r="Q129" i="49"/>
  <c r="P129" i="49"/>
  <c r="O129" i="49"/>
  <c r="N129" i="49"/>
  <c r="M129" i="49"/>
  <c r="L129" i="49"/>
  <c r="K129" i="49"/>
  <c r="J129" i="49"/>
  <c r="I129" i="49"/>
  <c r="H129" i="49"/>
  <c r="G129" i="49"/>
  <c r="F129" i="49"/>
  <c r="E129" i="49"/>
  <c r="D129" i="49"/>
  <c r="AF128" i="49"/>
  <c r="AE128" i="49"/>
  <c r="AD128" i="49"/>
  <c r="AC128" i="49"/>
  <c r="AB128" i="49"/>
  <c r="AA128" i="49"/>
  <c r="Z128" i="49"/>
  <c r="Y128" i="49"/>
  <c r="X128" i="49"/>
  <c r="W128" i="49"/>
  <c r="V128" i="49"/>
  <c r="U128" i="49"/>
  <c r="T128" i="49"/>
  <c r="S128" i="49"/>
  <c r="R128" i="49"/>
  <c r="Q128" i="49"/>
  <c r="P128" i="49"/>
  <c r="O128" i="49"/>
  <c r="N128" i="49"/>
  <c r="M128" i="49"/>
  <c r="L128" i="49"/>
  <c r="K128" i="49"/>
  <c r="J128" i="49"/>
  <c r="I128" i="49"/>
  <c r="H128" i="49"/>
  <c r="G128" i="49"/>
  <c r="F128" i="49"/>
  <c r="E128" i="49"/>
  <c r="D128" i="49"/>
  <c r="AF127" i="49"/>
  <c r="AE127" i="49"/>
  <c r="AD127" i="49"/>
  <c r="AC127" i="49"/>
  <c r="AB127" i="49"/>
  <c r="AA127" i="49"/>
  <c r="Z127" i="49"/>
  <c r="Y127" i="49"/>
  <c r="X127" i="49"/>
  <c r="W127" i="49"/>
  <c r="V127" i="49"/>
  <c r="U127" i="49"/>
  <c r="T127" i="49"/>
  <c r="S127" i="49"/>
  <c r="R127" i="49"/>
  <c r="Q127" i="49"/>
  <c r="P127" i="49"/>
  <c r="O127" i="49"/>
  <c r="N127" i="49"/>
  <c r="M127" i="49"/>
  <c r="L127" i="49"/>
  <c r="K127" i="49"/>
  <c r="J127" i="49"/>
  <c r="I127" i="49"/>
  <c r="H127" i="49"/>
  <c r="G127" i="49"/>
  <c r="F127" i="49"/>
  <c r="E127" i="49"/>
  <c r="D127" i="49"/>
  <c r="AF126" i="49"/>
  <c r="AE126" i="49"/>
  <c r="AD126" i="49"/>
  <c r="AC126" i="49"/>
  <c r="AB126" i="49"/>
  <c r="AA126" i="49"/>
  <c r="Z126" i="49"/>
  <c r="Y126" i="49"/>
  <c r="X126" i="49"/>
  <c r="W126" i="49"/>
  <c r="V126" i="49"/>
  <c r="U126" i="49"/>
  <c r="T126" i="49"/>
  <c r="S126" i="49"/>
  <c r="R126" i="49"/>
  <c r="Q126" i="49"/>
  <c r="P126" i="49"/>
  <c r="O126" i="49"/>
  <c r="N126" i="49"/>
  <c r="M126" i="49"/>
  <c r="L126" i="49"/>
  <c r="K126" i="49"/>
  <c r="J126" i="49"/>
  <c r="I126" i="49"/>
  <c r="H126" i="49"/>
  <c r="G126" i="49"/>
  <c r="F126" i="49"/>
  <c r="E126" i="49"/>
  <c r="D126" i="49"/>
  <c r="AF125" i="49"/>
  <c r="AE125" i="49"/>
  <c r="AD125" i="49"/>
  <c r="AC125" i="49"/>
  <c r="AB125" i="49"/>
  <c r="AA125" i="49"/>
  <c r="Z125" i="49"/>
  <c r="Y125" i="49"/>
  <c r="X125" i="49"/>
  <c r="W125" i="49"/>
  <c r="V125" i="49"/>
  <c r="U125" i="49"/>
  <c r="T125" i="49"/>
  <c r="S125" i="49"/>
  <c r="R125" i="49"/>
  <c r="Q125" i="49"/>
  <c r="P125" i="49"/>
  <c r="O125" i="49"/>
  <c r="N125" i="49"/>
  <c r="M125" i="49"/>
  <c r="L125" i="49"/>
  <c r="K125" i="49"/>
  <c r="J125" i="49"/>
  <c r="I125" i="49"/>
  <c r="H125" i="49"/>
  <c r="G125" i="49"/>
  <c r="F125" i="49"/>
  <c r="E125" i="49"/>
  <c r="D125" i="49"/>
  <c r="AF124" i="49"/>
  <c r="AE124" i="49"/>
  <c r="AD124" i="49"/>
  <c r="AC124" i="49"/>
  <c r="AB124" i="49"/>
  <c r="AA124" i="49"/>
  <c r="Z124" i="49"/>
  <c r="Y124" i="49"/>
  <c r="X124" i="49"/>
  <c r="W124" i="49"/>
  <c r="V124" i="49"/>
  <c r="U124" i="49"/>
  <c r="T124" i="49"/>
  <c r="S124" i="49"/>
  <c r="R124" i="49"/>
  <c r="Q124" i="49"/>
  <c r="P124" i="49"/>
  <c r="O124" i="49"/>
  <c r="N124" i="49"/>
  <c r="M124" i="49"/>
  <c r="L124" i="49"/>
  <c r="K124" i="49"/>
  <c r="J124" i="49"/>
  <c r="I124" i="49"/>
  <c r="H124" i="49"/>
  <c r="G124" i="49"/>
  <c r="F124" i="49"/>
  <c r="E124" i="49"/>
  <c r="D124" i="49"/>
  <c r="AF123" i="49"/>
  <c r="AE123" i="49"/>
  <c r="AD123" i="49"/>
  <c r="AC123" i="49"/>
  <c r="AB123" i="49"/>
  <c r="AA123" i="49"/>
  <c r="Z123" i="49"/>
  <c r="Y123" i="49"/>
  <c r="X123" i="49"/>
  <c r="W123" i="49"/>
  <c r="V123" i="49"/>
  <c r="U123" i="49"/>
  <c r="T123" i="49"/>
  <c r="S123" i="49"/>
  <c r="R123" i="49"/>
  <c r="Q123" i="49"/>
  <c r="P123" i="49"/>
  <c r="O123" i="49"/>
  <c r="N123" i="49"/>
  <c r="M123" i="49"/>
  <c r="L123" i="49"/>
  <c r="K123" i="49"/>
  <c r="J123" i="49"/>
  <c r="I123" i="49"/>
  <c r="H123" i="49"/>
  <c r="G123" i="49"/>
  <c r="F123" i="49"/>
  <c r="E123" i="49"/>
  <c r="D123" i="49"/>
  <c r="AF120" i="49"/>
  <c r="AE120" i="49"/>
  <c r="AD120" i="49"/>
  <c r="AC120" i="49"/>
  <c r="AB120" i="49"/>
  <c r="AA120" i="49"/>
  <c r="Z120" i="49"/>
  <c r="Y120" i="49"/>
  <c r="X120" i="49"/>
  <c r="W120" i="49"/>
  <c r="V120" i="49"/>
  <c r="U120" i="49"/>
  <c r="T120" i="49"/>
  <c r="S120" i="49"/>
  <c r="R120" i="49"/>
  <c r="Q120" i="49"/>
  <c r="P120" i="49"/>
  <c r="O120" i="49"/>
  <c r="N120" i="49"/>
  <c r="M120" i="49"/>
  <c r="L120" i="49"/>
  <c r="K120" i="49"/>
  <c r="J120" i="49"/>
  <c r="I120" i="49"/>
  <c r="H120" i="49"/>
  <c r="G120" i="49"/>
  <c r="F120" i="49"/>
  <c r="E120" i="49"/>
  <c r="D120" i="49"/>
  <c r="AF119" i="49"/>
  <c r="AE119" i="49"/>
  <c r="AD119" i="49"/>
  <c r="AC119" i="49"/>
  <c r="AB119" i="49"/>
  <c r="AA119" i="49"/>
  <c r="Z119" i="49"/>
  <c r="Y119" i="49"/>
  <c r="X119" i="49"/>
  <c r="W119" i="49"/>
  <c r="V119" i="49"/>
  <c r="U119" i="49"/>
  <c r="T119" i="49"/>
  <c r="S119" i="49"/>
  <c r="R119" i="49"/>
  <c r="Q119" i="49"/>
  <c r="P119" i="49"/>
  <c r="O119" i="49"/>
  <c r="N119" i="49"/>
  <c r="M119" i="49"/>
  <c r="L119" i="49"/>
  <c r="K119" i="49"/>
  <c r="J119" i="49"/>
  <c r="I119" i="49"/>
  <c r="H119" i="49"/>
  <c r="G119" i="49"/>
  <c r="F119" i="49"/>
  <c r="E119" i="49"/>
  <c r="D119" i="49"/>
  <c r="AF118" i="49"/>
  <c r="AE118" i="49"/>
  <c r="AD118" i="49"/>
  <c r="AC118" i="49"/>
  <c r="AB118" i="49"/>
  <c r="AA118" i="49"/>
  <c r="Z118" i="49"/>
  <c r="Y118" i="49"/>
  <c r="X118" i="49"/>
  <c r="W118" i="49"/>
  <c r="V118" i="49"/>
  <c r="U118" i="49"/>
  <c r="T118" i="49"/>
  <c r="S118" i="49"/>
  <c r="R118" i="49"/>
  <c r="Q118" i="49"/>
  <c r="P118" i="49"/>
  <c r="O118" i="49"/>
  <c r="N118" i="49"/>
  <c r="M118" i="49"/>
  <c r="L118" i="49"/>
  <c r="K118" i="49"/>
  <c r="J118" i="49"/>
  <c r="I118" i="49"/>
  <c r="H118" i="49"/>
  <c r="G118" i="49"/>
  <c r="F118" i="49"/>
  <c r="E118" i="49"/>
  <c r="D118" i="49"/>
  <c r="AF117" i="49"/>
  <c r="AE117" i="49"/>
  <c r="AD117" i="49"/>
  <c r="AC117" i="49"/>
  <c r="AB117" i="49"/>
  <c r="AA117" i="49"/>
  <c r="Z117" i="49"/>
  <c r="Y117" i="49"/>
  <c r="X117" i="49"/>
  <c r="W117" i="49"/>
  <c r="V117" i="49"/>
  <c r="U117" i="49"/>
  <c r="T117" i="49"/>
  <c r="S117" i="49"/>
  <c r="R117" i="49"/>
  <c r="Q117" i="49"/>
  <c r="P117" i="49"/>
  <c r="O117" i="49"/>
  <c r="N117" i="49"/>
  <c r="M117" i="49"/>
  <c r="L117" i="49"/>
  <c r="K117" i="49"/>
  <c r="J117" i="49"/>
  <c r="I117" i="49"/>
  <c r="H117" i="49"/>
  <c r="G117" i="49"/>
  <c r="F117" i="49"/>
  <c r="E117" i="49"/>
  <c r="D117" i="49"/>
  <c r="AF116" i="49"/>
  <c r="AE116" i="49"/>
  <c r="AD116" i="49"/>
  <c r="AC116" i="49"/>
  <c r="AB116" i="49"/>
  <c r="AA116" i="49"/>
  <c r="Z116" i="49"/>
  <c r="Y116" i="49"/>
  <c r="X116" i="49"/>
  <c r="W116" i="49"/>
  <c r="V116" i="49"/>
  <c r="U116" i="49"/>
  <c r="T116" i="49"/>
  <c r="S116" i="49"/>
  <c r="R116" i="49"/>
  <c r="Q116" i="49"/>
  <c r="P116" i="49"/>
  <c r="O116" i="49"/>
  <c r="N116" i="49"/>
  <c r="M116" i="49"/>
  <c r="L116" i="49"/>
  <c r="K116" i="49"/>
  <c r="J116" i="49"/>
  <c r="I116" i="49"/>
  <c r="H116" i="49"/>
  <c r="G116" i="49"/>
  <c r="F116" i="49"/>
  <c r="E116" i="49"/>
  <c r="D116" i="49"/>
  <c r="AF115" i="49"/>
  <c r="AE115" i="49"/>
  <c r="AD115" i="49"/>
  <c r="AC115" i="49"/>
  <c r="AB115" i="49"/>
  <c r="AA115" i="49"/>
  <c r="Z115" i="49"/>
  <c r="Y115" i="49"/>
  <c r="X115" i="49"/>
  <c r="W115" i="49"/>
  <c r="V115" i="49"/>
  <c r="U115" i="49"/>
  <c r="T115" i="49"/>
  <c r="S115" i="49"/>
  <c r="R115" i="49"/>
  <c r="Q115" i="49"/>
  <c r="P115" i="49"/>
  <c r="O115" i="49"/>
  <c r="N115" i="49"/>
  <c r="M115" i="49"/>
  <c r="L115" i="49"/>
  <c r="K115" i="49"/>
  <c r="J115" i="49"/>
  <c r="I115" i="49"/>
  <c r="H115" i="49"/>
  <c r="G115" i="49"/>
  <c r="F115" i="49"/>
  <c r="E115" i="49"/>
  <c r="D115" i="49"/>
  <c r="AF114" i="49"/>
  <c r="AE114" i="49"/>
  <c r="AD114" i="49"/>
  <c r="AC114" i="49"/>
  <c r="AB114" i="49"/>
  <c r="AA114" i="49"/>
  <c r="Z114" i="49"/>
  <c r="Y114" i="49"/>
  <c r="X114" i="49"/>
  <c r="W114" i="49"/>
  <c r="V114" i="49"/>
  <c r="U114" i="49"/>
  <c r="T114" i="49"/>
  <c r="S114" i="49"/>
  <c r="R114" i="49"/>
  <c r="Q114" i="49"/>
  <c r="P114" i="49"/>
  <c r="O114" i="49"/>
  <c r="N114" i="49"/>
  <c r="M114" i="49"/>
  <c r="L114" i="49"/>
  <c r="K114" i="49"/>
  <c r="J114" i="49"/>
  <c r="I114" i="49"/>
  <c r="H114" i="49"/>
  <c r="G114" i="49"/>
  <c r="F114" i="49"/>
  <c r="E114" i="49"/>
  <c r="D114" i="49"/>
  <c r="AF113" i="49"/>
  <c r="AE113" i="49"/>
  <c r="AD113" i="49"/>
  <c r="AC113" i="49"/>
  <c r="AB113" i="49"/>
  <c r="AA113" i="49"/>
  <c r="Z113" i="49"/>
  <c r="Y113" i="49"/>
  <c r="X113" i="49"/>
  <c r="W113" i="49"/>
  <c r="V113" i="49"/>
  <c r="U113" i="49"/>
  <c r="T113" i="49"/>
  <c r="S113" i="49"/>
  <c r="R113" i="49"/>
  <c r="Q113" i="49"/>
  <c r="P113" i="49"/>
  <c r="O113" i="49"/>
  <c r="N113" i="49"/>
  <c r="M113" i="49"/>
  <c r="L113" i="49"/>
  <c r="K113" i="49"/>
  <c r="J113" i="49"/>
  <c r="I113" i="49"/>
  <c r="H113" i="49"/>
  <c r="G113" i="49"/>
  <c r="F113" i="49"/>
  <c r="E113" i="49"/>
  <c r="D113" i="49"/>
  <c r="AF112" i="49"/>
  <c r="AE112" i="49"/>
  <c r="AD112" i="49"/>
  <c r="AC112" i="49"/>
  <c r="AB112" i="49"/>
  <c r="AA112" i="49"/>
  <c r="Z112" i="49"/>
  <c r="Y112" i="49"/>
  <c r="X112" i="49"/>
  <c r="W112" i="49"/>
  <c r="V112" i="49"/>
  <c r="U112" i="49"/>
  <c r="T112" i="49"/>
  <c r="S112" i="49"/>
  <c r="R112" i="49"/>
  <c r="Q112" i="49"/>
  <c r="P112" i="49"/>
  <c r="O112" i="49"/>
  <c r="N112" i="49"/>
  <c r="M112" i="49"/>
  <c r="L112" i="49"/>
  <c r="K112" i="49"/>
  <c r="J112" i="49"/>
  <c r="I112" i="49"/>
  <c r="H112" i="49"/>
  <c r="G112" i="49"/>
  <c r="F112" i="49"/>
  <c r="E112" i="49"/>
  <c r="D112" i="49"/>
  <c r="AF111" i="49"/>
  <c r="AE111" i="49"/>
  <c r="AD111" i="49"/>
  <c r="AC111" i="49"/>
  <c r="AB111" i="49"/>
  <c r="AA111" i="49"/>
  <c r="Z111" i="49"/>
  <c r="Y111" i="49"/>
  <c r="X111" i="49"/>
  <c r="W111" i="49"/>
  <c r="V111" i="49"/>
  <c r="U111" i="49"/>
  <c r="T111" i="49"/>
  <c r="S111" i="49"/>
  <c r="R111" i="49"/>
  <c r="Q111" i="49"/>
  <c r="P111" i="49"/>
  <c r="O111" i="49"/>
  <c r="N111" i="49"/>
  <c r="M111" i="49"/>
  <c r="L111" i="49"/>
  <c r="K111" i="49"/>
  <c r="J111" i="49"/>
  <c r="I111" i="49"/>
  <c r="H111" i="49"/>
  <c r="G111" i="49"/>
  <c r="F111" i="49"/>
  <c r="E111" i="49"/>
  <c r="D111" i="49"/>
  <c r="AF110" i="49"/>
  <c r="AE110" i="49"/>
  <c r="AD110" i="49"/>
  <c r="AC110" i="49"/>
  <c r="AB110" i="49"/>
  <c r="AA110" i="49"/>
  <c r="Z110" i="49"/>
  <c r="Y110" i="49"/>
  <c r="X110" i="49"/>
  <c r="W110" i="49"/>
  <c r="V110" i="49"/>
  <c r="U110" i="49"/>
  <c r="T110" i="49"/>
  <c r="S110" i="49"/>
  <c r="R110" i="49"/>
  <c r="Q110" i="49"/>
  <c r="P110" i="49"/>
  <c r="O110" i="49"/>
  <c r="N110" i="49"/>
  <c r="M110" i="49"/>
  <c r="L110" i="49"/>
  <c r="K110" i="49"/>
  <c r="J110" i="49"/>
  <c r="I110" i="49"/>
  <c r="H110" i="49"/>
  <c r="G110" i="49"/>
  <c r="F110" i="49"/>
  <c r="E110" i="49"/>
  <c r="D110" i="49"/>
  <c r="AF109" i="49"/>
  <c r="AE109" i="49"/>
  <c r="AD109" i="49"/>
  <c r="AC109" i="49"/>
  <c r="AB109" i="49"/>
  <c r="AA109" i="49"/>
  <c r="Z109" i="49"/>
  <c r="Y109" i="49"/>
  <c r="X109" i="49"/>
  <c r="W109" i="49"/>
  <c r="V109" i="49"/>
  <c r="U109" i="49"/>
  <c r="T109" i="49"/>
  <c r="S109" i="49"/>
  <c r="R109" i="49"/>
  <c r="Q109" i="49"/>
  <c r="P109" i="49"/>
  <c r="O109" i="49"/>
  <c r="N109" i="49"/>
  <c r="M109" i="49"/>
  <c r="L109" i="49"/>
  <c r="K109" i="49"/>
  <c r="J109" i="49"/>
  <c r="I109" i="49"/>
  <c r="H109" i="49"/>
  <c r="G109" i="49"/>
  <c r="F109" i="49"/>
  <c r="E109" i="49"/>
  <c r="D109" i="49"/>
  <c r="AF108" i="49"/>
  <c r="AE108" i="49"/>
  <c r="AD108" i="49"/>
  <c r="AC108" i="49"/>
  <c r="AB108" i="49"/>
  <c r="AA108" i="49"/>
  <c r="Z108" i="49"/>
  <c r="Y108" i="49"/>
  <c r="X108" i="49"/>
  <c r="W108" i="49"/>
  <c r="V108" i="49"/>
  <c r="U108" i="49"/>
  <c r="T108" i="49"/>
  <c r="S108" i="49"/>
  <c r="R108" i="49"/>
  <c r="Q108" i="49"/>
  <c r="P108" i="49"/>
  <c r="O108" i="49"/>
  <c r="N108" i="49"/>
  <c r="M108" i="49"/>
  <c r="L108" i="49"/>
  <c r="K108" i="49"/>
  <c r="J108" i="49"/>
  <c r="I108" i="49"/>
  <c r="H108" i="49"/>
  <c r="G108" i="49"/>
  <c r="F108" i="49"/>
  <c r="E108" i="49"/>
  <c r="D108" i="49"/>
  <c r="AF107" i="49"/>
  <c r="AE107" i="49"/>
  <c r="AD107" i="49"/>
  <c r="AC107" i="49"/>
  <c r="AB107" i="49"/>
  <c r="AA107" i="49"/>
  <c r="Z107" i="49"/>
  <c r="Y107" i="49"/>
  <c r="X107" i="49"/>
  <c r="W107" i="49"/>
  <c r="V107" i="49"/>
  <c r="U107" i="49"/>
  <c r="T107" i="49"/>
  <c r="S107" i="49"/>
  <c r="R107" i="49"/>
  <c r="Q107" i="49"/>
  <c r="P107" i="49"/>
  <c r="O107" i="49"/>
  <c r="N107" i="49"/>
  <c r="M107" i="49"/>
  <c r="L107" i="49"/>
  <c r="K107" i="49"/>
  <c r="J107" i="49"/>
  <c r="I107" i="49"/>
  <c r="H107" i="49"/>
  <c r="G107" i="49"/>
  <c r="F107" i="49"/>
  <c r="E107" i="49"/>
  <c r="D107" i="49"/>
  <c r="AF106" i="49"/>
  <c r="AE106" i="49"/>
  <c r="AD106" i="49"/>
  <c r="AC106" i="49"/>
  <c r="AB106" i="49"/>
  <c r="AA106" i="49"/>
  <c r="Z106" i="49"/>
  <c r="Y106" i="49"/>
  <c r="X106" i="49"/>
  <c r="W106" i="49"/>
  <c r="V106" i="49"/>
  <c r="U106" i="49"/>
  <c r="T106" i="49"/>
  <c r="S106" i="49"/>
  <c r="R106" i="49"/>
  <c r="Q106" i="49"/>
  <c r="P106" i="49"/>
  <c r="O106" i="49"/>
  <c r="N106" i="49"/>
  <c r="M106" i="49"/>
  <c r="L106" i="49"/>
  <c r="K106" i="49"/>
  <c r="J106" i="49"/>
  <c r="I106" i="49"/>
  <c r="H106" i="49"/>
  <c r="G106" i="49"/>
  <c r="F106" i="49"/>
  <c r="E106" i="49"/>
  <c r="D106" i="49"/>
  <c r="AF105" i="49"/>
  <c r="AE105" i="49"/>
  <c r="AD105" i="49"/>
  <c r="AC105" i="49"/>
  <c r="AB105" i="49"/>
  <c r="AA105" i="49"/>
  <c r="Z105" i="49"/>
  <c r="Y105" i="49"/>
  <c r="X105" i="49"/>
  <c r="W105" i="49"/>
  <c r="V105" i="49"/>
  <c r="U105" i="49"/>
  <c r="T105" i="49"/>
  <c r="S105" i="49"/>
  <c r="R105" i="49"/>
  <c r="Q105" i="49"/>
  <c r="P105" i="49"/>
  <c r="O105" i="49"/>
  <c r="N105" i="49"/>
  <c r="M105" i="49"/>
  <c r="L105" i="49"/>
  <c r="K105" i="49"/>
  <c r="J105" i="49"/>
  <c r="I105" i="49"/>
  <c r="H105" i="49"/>
  <c r="G105" i="49"/>
  <c r="F105" i="49"/>
  <c r="E105" i="49"/>
  <c r="D105" i="49"/>
  <c r="AF103" i="49"/>
  <c r="AE103" i="49"/>
  <c r="AD103" i="49"/>
  <c r="AC103" i="49"/>
  <c r="AB103" i="49"/>
  <c r="AA103" i="49"/>
  <c r="Z103" i="49"/>
  <c r="Y103" i="49"/>
  <c r="X103" i="49"/>
  <c r="W103" i="49"/>
  <c r="V103" i="49"/>
  <c r="U103" i="49"/>
  <c r="T103" i="49"/>
  <c r="S103" i="49"/>
  <c r="R103" i="49"/>
  <c r="Q103" i="49"/>
  <c r="P103" i="49"/>
  <c r="O103" i="49"/>
  <c r="N103" i="49"/>
  <c r="M103" i="49"/>
  <c r="L103" i="49"/>
  <c r="K103" i="49"/>
  <c r="J103" i="49"/>
  <c r="I103" i="49"/>
  <c r="H103" i="49"/>
  <c r="G103" i="49"/>
  <c r="F103" i="49"/>
  <c r="E103" i="49"/>
  <c r="D103" i="49"/>
  <c r="AF102" i="49"/>
  <c r="AE102" i="49"/>
  <c r="AD102" i="49"/>
  <c r="AC102" i="49"/>
  <c r="AB102" i="49"/>
  <c r="AA102" i="49"/>
  <c r="Z102" i="49"/>
  <c r="Y102" i="49"/>
  <c r="X102" i="49"/>
  <c r="W102" i="49"/>
  <c r="V102" i="49"/>
  <c r="U102" i="49"/>
  <c r="T102" i="49"/>
  <c r="S102" i="49"/>
  <c r="R102" i="49"/>
  <c r="Q102" i="49"/>
  <c r="P102" i="49"/>
  <c r="O102" i="49"/>
  <c r="N102" i="49"/>
  <c r="M102" i="49"/>
  <c r="L102" i="49"/>
  <c r="K102" i="49"/>
  <c r="J102" i="49"/>
  <c r="I102" i="49"/>
  <c r="H102" i="49"/>
  <c r="G102" i="49"/>
  <c r="F102" i="49"/>
  <c r="E102" i="49"/>
  <c r="D102" i="49"/>
  <c r="AF101" i="49"/>
  <c r="AE101" i="49"/>
  <c r="AD101" i="49"/>
  <c r="AC101" i="49"/>
  <c r="AB101" i="49"/>
  <c r="AA101" i="49"/>
  <c r="Z101" i="49"/>
  <c r="Y101" i="49"/>
  <c r="X101" i="49"/>
  <c r="W101" i="49"/>
  <c r="V101" i="49"/>
  <c r="U101" i="49"/>
  <c r="T101" i="49"/>
  <c r="S101" i="49"/>
  <c r="R101" i="49"/>
  <c r="Q101" i="49"/>
  <c r="P101" i="49"/>
  <c r="O101" i="49"/>
  <c r="N101" i="49"/>
  <c r="M101" i="49"/>
  <c r="L101" i="49"/>
  <c r="K101" i="49"/>
  <c r="J101" i="49"/>
  <c r="I101" i="49"/>
  <c r="H101" i="49"/>
  <c r="G101" i="49"/>
  <c r="F101" i="49"/>
  <c r="E101" i="49"/>
  <c r="D101" i="49"/>
  <c r="AF100" i="49"/>
  <c r="AE100" i="49"/>
  <c r="AD100" i="49"/>
  <c r="AC100" i="49"/>
  <c r="AB100" i="49"/>
  <c r="AA100" i="49"/>
  <c r="Z100" i="49"/>
  <c r="Y100" i="49"/>
  <c r="X100" i="49"/>
  <c r="W100" i="49"/>
  <c r="V100" i="49"/>
  <c r="U100" i="49"/>
  <c r="T100" i="49"/>
  <c r="S100" i="49"/>
  <c r="R100" i="49"/>
  <c r="Q100" i="49"/>
  <c r="P100" i="49"/>
  <c r="O100" i="49"/>
  <c r="N100" i="49"/>
  <c r="M100" i="49"/>
  <c r="L100" i="49"/>
  <c r="K100" i="49"/>
  <c r="J100" i="49"/>
  <c r="I100" i="49"/>
  <c r="H100" i="49"/>
  <c r="G100" i="49"/>
  <c r="F100" i="49"/>
  <c r="E100" i="49"/>
  <c r="D100" i="49"/>
  <c r="AF99" i="49"/>
  <c r="AE99" i="49"/>
  <c r="AD99" i="49"/>
  <c r="AC99" i="49"/>
  <c r="AB99" i="49"/>
  <c r="AA99" i="49"/>
  <c r="Z99" i="49"/>
  <c r="Y99" i="49"/>
  <c r="X99" i="49"/>
  <c r="W99" i="49"/>
  <c r="V99" i="49"/>
  <c r="U99" i="49"/>
  <c r="T99" i="49"/>
  <c r="S99" i="49"/>
  <c r="R99" i="49"/>
  <c r="Q99" i="49"/>
  <c r="P99" i="49"/>
  <c r="O99" i="49"/>
  <c r="N99" i="49"/>
  <c r="M99" i="49"/>
  <c r="L99" i="49"/>
  <c r="K99" i="49"/>
  <c r="J99" i="49"/>
  <c r="I99" i="49"/>
  <c r="H99" i="49"/>
  <c r="G99" i="49"/>
  <c r="F99" i="49"/>
  <c r="E99" i="49"/>
  <c r="D99" i="49"/>
  <c r="AF98" i="49"/>
  <c r="AE98" i="49"/>
  <c r="AD98" i="49"/>
  <c r="AC98" i="49"/>
  <c r="AB98" i="49"/>
  <c r="AA98" i="49"/>
  <c r="Z98" i="49"/>
  <c r="Y98" i="49"/>
  <c r="X98" i="49"/>
  <c r="W98" i="49"/>
  <c r="V98" i="49"/>
  <c r="U98" i="49"/>
  <c r="T98" i="49"/>
  <c r="S98" i="49"/>
  <c r="R98" i="49"/>
  <c r="Q98" i="49"/>
  <c r="P98" i="49"/>
  <c r="O98" i="49"/>
  <c r="N98" i="49"/>
  <c r="M98" i="49"/>
  <c r="L98" i="49"/>
  <c r="K98" i="49"/>
  <c r="J98" i="49"/>
  <c r="I98" i="49"/>
  <c r="H98" i="49"/>
  <c r="G98" i="49"/>
  <c r="F98" i="49"/>
  <c r="E98" i="49"/>
  <c r="D98" i="49"/>
  <c r="AF97" i="49"/>
  <c r="AE97" i="49"/>
  <c r="AD97" i="49"/>
  <c r="AC97" i="49"/>
  <c r="AB97" i="49"/>
  <c r="AA97" i="49"/>
  <c r="Z97" i="49"/>
  <c r="Y97" i="49"/>
  <c r="X97" i="49"/>
  <c r="W97" i="49"/>
  <c r="V97" i="49"/>
  <c r="U97" i="49"/>
  <c r="T97" i="49"/>
  <c r="S97" i="49"/>
  <c r="R97" i="49"/>
  <c r="Q97" i="49"/>
  <c r="P97" i="49"/>
  <c r="O97" i="49"/>
  <c r="N97" i="49"/>
  <c r="M97" i="49"/>
  <c r="L97" i="49"/>
  <c r="K97" i="49"/>
  <c r="J97" i="49"/>
  <c r="I97" i="49"/>
  <c r="H97" i="49"/>
  <c r="G97" i="49"/>
  <c r="F97" i="49"/>
  <c r="E97" i="49"/>
  <c r="D97" i="49"/>
  <c r="AF96" i="49"/>
  <c r="AE96" i="49"/>
  <c r="AD96" i="49"/>
  <c r="AC96" i="49"/>
  <c r="AB96" i="49"/>
  <c r="AA96" i="49"/>
  <c r="Z96" i="49"/>
  <c r="Y96" i="49"/>
  <c r="X96" i="49"/>
  <c r="W96" i="49"/>
  <c r="V96" i="49"/>
  <c r="U96" i="49"/>
  <c r="T96" i="49"/>
  <c r="S96" i="49"/>
  <c r="R96" i="49"/>
  <c r="Q96" i="49"/>
  <c r="P96" i="49"/>
  <c r="O96" i="49"/>
  <c r="N96" i="49"/>
  <c r="M96" i="49"/>
  <c r="L96" i="49"/>
  <c r="K96" i="49"/>
  <c r="J96" i="49"/>
  <c r="I96" i="49"/>
  <c r="H96" i="49"/>
  <c r="G96" i="49"/>
  <c r="F96" i="49"/>
  <c r="E96" i="49"/>
  <c r="D96" i="49"/>
  <c r="AF95" i="49"/>
  <c r="AE95" i="49"/>
  <c r="AD95" i="49"/>
  <c r="AC95" i="49"/>
  <c r="AB95" i="49"/>
  <c r="AA95" i="49"/>
  <c r="Z95" i="49"/>
  <c r="Y95" i="49"/>
  <c r="X95" i="49"/>
  <c r="W95" i="49"/>
  <c r="V95" i="49"/>
  <c r="U95" i="49"/>
  <c r="T95" i="49"/>
  <c r="S95" i="49"/>
  <c r="R95" i="49"/>
  <c r="Q95" i="49"/>
  <c r="P95" i="49"/>
  <c r="O95" i="49"/>
  <c r="N95" i="49"/>
  <c r="M95" i="49"/>
  <c r="L95" i="49"/>
  <c r="K95" i="49"/>
  <c r="J95" i="49"/>
  <c r="I95" i="49"/>
  <c r="H95" i="49"/>
  <c r="G95" i="49"/>
  <c r="F95" i="49"/>
  <c r="E95" i="49"/>
  <c r="D95" i="49"/>
  <c r="AF94" i="49"/>
  <c r="AE94" i="49"/>
  <c r="AD94" i="49"/>
  <c r="AC94" i="49"/>
  <c r="AB94" i="49"/>
  <c r="AA94" i="49"/>
  <c r="Z94" i="49"/>
  <c r="Y94" i="49"/>
  <c r="X94" i="49"/>
  <c r="W94" i="49"/>
  <c r="V94" i="49"/>
  <c r="U94" i="49"/>
  <c r="T94" i="49"/>
  <c r="S94" i="49"/>
  <c r="R94" i="49"/>
  <c r="Q94" i="49"/>
  <c r="P94" i="49"/>
  <c r="O94" i="49"/>
  <c r="N94" i="49"/>
  <c r="M94" i="49"/>
  <c r="L94" i="49"/>
  <c r="K94" i="49"/>
  <c r="J94" i="49"/>
  <c r="I94" i="49"/>
  <c r="H94" i="49"/>
  <c r="G94" i="49"/>
  <c r="F94" i="49"/>
  <c r="E94" i="49"/>
  <c r="D94" i="49"/>
  <c r="AF93" i="49"/>
  <c r="AE93" i="49"/>
  <c r="AD93" i="49"/>
  <c r="AC93" i="49"/>
  <c r="AB93" i="49"/>
  <c r="AA93" i="49"/>
  <c r="Z93" i="49"/>
  <c r="Y93" i="49"/>
  <c r="X93" i="49"/>
  <c r="W93" i="49"/>
  <c r="V93" i="49"/>
  <c r="U93" i="49"/>
  <c r="T93" i="49"/>
  <c r="S93" i="49"/>
  <c r="R93" i="49"/>
  <c r="Q93" i="49"/>
  <c r="P93" i="49"/>
  <c r="O93" i="49"/>
  <c r="N93" i="49"/>
  <c r="M93" i="49"/>
  <c r="L93" i="49"/>
  <c r="K93" i="49"/>
  <c r="J93" i="49"/>
  <c r="I93" i="49"/>
  <c r="H93" i="49"/>
  <c r="G93" i="49"/>
  <c r="F93" i="49"/>
  <c r="E93" i="49"/>
  <c r="D93" i="49"/>
  <c r="AF92" i="49"/>
  <c r="AE92" i="49"/>
  <c r="AD92" i="49"/>
  <c r="AC92" i="49"/>
  <c r="AB92" i="49"/>
  <c r="AA92" i="49"/>
  <c r="Z92" i="49"/>
  <c r="Y92" i="49"/>
  <c r="X92" i="49"/>
  <c r="W92" i="49"/>
  <c r="V92" i="49"/>
  <c r="U92" i="49"/>
  <c r="T92" i="49"/>
  <c r="S92" i="49"/>
  <c r="R92" i="49"/>
  <c r="Q92" i="49"/>
  <c r="P92" i="49"/>
  <c r="O92" i="49"/>
  <c r="N92" i="49"/>
  <c r="M92" i="49"/>
  <c r="L92" i="49"/>
  <c r="K92" i="49"/>
  <c r="J92" i="49"/>
  <c r="I92" i="49"/>
  <c r="H92" i="49"/>
  <c r="G92" i="49"/>
  <c r="F92" i="49"/>
  <c r="E92" i="49"/>
  <c r="D92" i="49"/>
  <c r="AF91" i="49"/>
  <c r="AE91" i="49"/>
  <c r="AD91" i="49"/>
  <c r="AC91" i="49"/>
  <c r="AB91" i="49"/>
  <c r="AA91" i="49"/>
  <c r="Z91" i="49"/>
  <c r="Y91" i="49"/>
  <c r="X91" i="49"/>
  <c r="W91" i="49"/>
  <c r="V91" i="49"/>
  <c r="U91" i="49"/>
  <c r="T91" i="49"/>
  <c r="S91" i="49"/>
  <c r="R91" i="49"/>
  <c r="Q91" i="49"/>
  <c r="P91" i="49"/>
  <c r="O91" i="49"/>
  <c r="N91" i="49"/>
  <c r="M91" i="49"/>
  <c r="L91" i="49"/>
  <c r="K91" i="49"/>
  <c r="J91" i="49"/>
  <c r="I91" i="49"/>
  <c r="H91" i="49"/>
  <c r="G91" i="49"/>
  <c r="F91" i="49"/>
  <c r="E91" i="49"/>
  <c r="D91" i="49"/>
  <c r="AF90" i="49"/>
  <c r="AE90" i="49"/>
  <c r="AD90" i="49"/>
  <c r="AC90" i="49"/>
  <c r="AB90" i="49"/>
  <c r="AA90" i="49"/>
  <c r="Z90" i="49"/>
  <c r="Y90" i="49"/>
  <c r="X90" i="49"/>
  <c r="W90" i="49"/>
  <c r="V90" i="49"/>
  <c r="U90" i="49"/>
  <c r="T90" i="49"/>
  <c r="S90" i="49"/>
  <c r="R90" i="49"/>
  <c r="Q90" i="49"/>
  <c r="P90" i="49"/>
  <c r="O90" i="49"/>
  <c r="N90" i="49"/>
  <c r="M90" i="49"/>
  <c r="L90" i="49"/>
  <c r="K90" i="49"/>
  <c r="J90" i="49"/>
  <c r="I90" i="49"/>
  <c r="H90" i="49"/>
  <c r="G90" i="49"/>
  <c r="F90" i="49"/>
  <c r="E90" i="49"/>
  <c r="D90" i="49"/>
  <c r="AF89" i="49"/>
  <c r="AE89" i="49"/>
  <c r="AD89" i="49"/>
  <c r="AC89" i="49"/>
  <c r="AB89" i="49"/>
  <c r="AA89" i="49"/>
  <c r="Z89" i="49"/>
  <c r="Y89" i="49"/>
  <c r="X89" i="49"/>
  <c r="W89" i="49"/>
  <c r="V89" i="49"/>
  <c r="U89" i="49"/>
  <c r="T89" i="49"/>
  <c r="S89" i="49"/>
  <c r="R89" i="49"/>
  <c r="Q89" i="49"/>
  <c r="P89" i="49"/>
  <c r="O89" i="49"/>
  <c r="N89" i="49"/>
  <c r="M89" i="49"/>
  <c r="L89" i="49"/>
  <c r="K89" i="49"/>
  <c r="J89" i="49"/>
  <c r="I89" i="49"/>
  <c r="H89" i="49"/>
  <c r="G89" i="49"/>
  <c r="F89" i="49"/>
  <c r="E89" i="49"/>
  <c r="D89" i="49"/>
  <c r="AF88" i="49"/>
  <c r="AE88" i="49"/>
  <c r="AD88" i="49"/>
  <c r="AC88" i="49"/>
  <c r="AB88" i="49"/>
  <c r="AA88" i="49"/>
  <c r="Z88" i="49"/>
  <c r="Y88" i="49"/>
  <c r="X88" i="49"/>
  <c r="W88" i="49"/>
  <c r="V88" i="49"/>
  <c r="U88" i="49"/>
  <c r="T88" i="49"/>
  <c r="S88" i="49"/>
  <c r="R88" i="49"/>
  <c r="Q88" i="49"/>
  <c r="P88" i="49"/>
  <c r="O88" i="49"/>
  <c r="N88" i="49"/>
  <c r="M88" i="49"/>
  <c r="L88" i="49"/>
  <c r="K88" i="49"/>
  <c r="J88" i="49"/>
  <c r="I88" i="49"/>
  <c r="H88" i="49"/>
  <c r="G88" i="49"/>
  <c r="F88" i="49"/>
  <c r="E88" i="49"/>
  <c r="D88" i="49"/>
  <c r="AF85" i="49"/>
  <c r="AE85" i="49"/>
  <c r="AD85" i="49"/>
  <c r="AC85" i="49"/>
  <c r="AB85" i="49"/>
  <c r="AA85" i="49"/>
  <c r="Z85" i="49"/>
  <c r="Y85" i="49"/>
  <c r="X85" i="49"/>
  <c r="W85" i="49"/>
  <c r="V85" i="49"/>
  <c r="U85" i="49"/>
  <c r="T85" i="49"/>
  <c r="S85" i="49"/>
  <c r="R85" i="49"/>
  <c r="Q85" i="49"/>
  <c r="P85" i="49"/>
  <c r="O85" i="49"/>
  <c r="N85" i="49"/>
  <c r="M85" i="49"/>
  <c r="L85" i="49"/>
  <c r="K85" i="49"/>
  <c r="J85" i="49"/>
  <c r="I85" i="49"/>
  <c r="H85" i="49"/>
  <c r="G85" i="49"/>
  <c r="F85" i="49"/>
  <c r="E85" i="49"/>
  <c r="D85" i="49"/>
  <c r="AF84" i="49"/>
  <c r="AE84" i="49"/>
  <c r="AD84" i="49"/>
  <c r="AC84" i="49"/>
  <c r="AB84" i="49"/>
  <c r="AA84" i="49"/>
  <c r="Z84" i="49"/>
  <c r="Y84" i="49"/>
  <c r="X84" i="49"/>
  <c r="W84" i="49"/>
  <c r="V84" i="49"/>
  <c r="U84" i="49"/>
  <c r="T84" i="49"/>
  <c r="S84" i="49"/>
  <c r="R84" i="49"/>
  <c r="Q84" i="49"/>
  <c r="P84" i="49"/>
  <c r="O84" i="49"/>
  <c r="N84" i="49"/>
  <c r="M84" i="49"/>
  <c r="L84" i="49"/>
  <c r="K84" i="49"/>
  <c r="J84" i="49"/>
  <c r="I84" i="49"/>
  <c r="H84" i="49"/>
  <c r="G84" i="49"/>
  <c r="F84" i="49"/>
  <c r="E84" i="49"/>
  <c r="D84" i="49"/>
  <c r="AF83" i="49"/>
  <c r="AE83" i="49"/>
  <c r="AD83" i="49"/>
  <c r="AC83" i="49"/>
  <c r="AB83" i="49"/>
  <c r="AA83" i="49"/>
  <c r="Z83" i="49"/>
  <c r="Y83" i="49"/>
  <c r="X83" i="49"/>
  <c r="W83" i="49"/>
  <c r="V83" i="49"/>
  <c r="U83" i="49"/>
  <c r="T83" i="49"/>
  <c r="S83" i="49"/>
  <c r="R83" i="49"/>
  <c r="Q83" i="49"/>
  <c r="P83" i="49"/>
  <c r="O83" i="49"/>
  <c r="N83" i="49"/>
  <c r="M83" i="49"/>
  <c r="L83" i="49"/>
  <c r="K83" i="49"/>
  <c r="J83" i="49"/>
  <c r="I83" i="49"/>
  <c r="H83" i="49"/>
  <c r="G83" i="49"/>
  <c r="F83" i="49"/>
  <c r="E83" i="49"/>
  <c r="D83" i="49"/>
  <c r="AF82" i="49"/>
  <c r="AE82" i="49"/>
  <c r="AD82" i="49"/>
  <c r="AC82" i="49"/>
  <c r="AB82" i="49"/>
  <c r="AA82" i="49"/>
  <c r="Z82" i="49"/>
  <c r="Y82" i="49"/>
  <c r="X82" i="49"/>
  <c r="W82" i="49"/>
  <c r="V82" i="49"/>
  <c r="U82" i="49"/>
  <c r="T82" i="49"/>
  <c r="S82" i="49"/>
  <c r="R82" i="49"/>
  <c r="Q82" i="49"/>
  <c r="P82" i="49"/>
  <c r="O82" i="49"/>
  <c r="N82" i="49"/>
  <c r="M82" i="49"/>
  <c r="L82" i="49"/>
  <c r="K82" i="49"/>
  <c r="J82" i="49"/>
  <c r="I82" i="49"/>
  <c r="H82" i="49"/>
  <c r="G82" i="49"/>
  <c r="F82" i="49"/>
  <c r="E82" i="49"/>
  <c r="D82" i="49"/>
  <c r="AF81" i="49"/>
  <c r="AE81" i="49"/>
  <c r="AD81" i="49"/>
  <c r="AC81" i="49"/>
  <c r="AB81" i="49"/>
  <c r="AA81" i="49"/>
  <c r="Z81" i="49"/>
  <c r="Y81" i="49"/>
  <c r="X81" i="49"/>
  <c r="W81" i="49"/>
  <c r="V81" i="49"/>
  <c r="U81" i="49"/>
  <c r="T81" i="49"/>
  <c r="S81" i="49"/>
  <c r="R81" i="49"/>
  <c r="Q81" i="49"/>
  <c r="P81" i="49"/>
  <c r="O81" i="49"/>
  <c r="N81" i="49"/>
  <c r="M81" i="49"/>
  <c r="L81" i="49"/>
  <c r="K81" i="49"/>
  <c r="J81" i="49"/>
  <c r="I81" i="49"/>
  <c r="H81" i="49"/>
  <c r="G81" i="49"/>
  <c r="F81" i="49"/>
  <c r="E81" i="49"/>
  <c r="D81" i="49"/>
  <c r="AF80" i="49"/>
  <c r="AE80" i="49"/>
  <c r="AD80" i="49"/>
  <c r="AC80" i="49"/>
  <c r="AB80" i="49"/>
  <c r="AA80" i="49"/>
  <c r="Z80" i="49"/>
  <c r="Y80" i="49"/>
  <c r="X80" i="49"/>
  <c r="W80" i="49"/>
  <c r="V80" i="49"/>
  <c r="U80" i="49"/>
  <c r="T80" i="49"/>
  <c r="S80" i="49"/>
  <c r="R80" i="49"/>
  <c r="Q80" i="49"/>
  <c r="P80" i="49"/>
  <c r="O80" i="49"/>
  <c r="N80" i="49"/>
  <c r="M80" i="49"/>
  <c r="L80" i="49"/>
  <c r="K80" i="49"/>
  <c r="J80" i="49"/>
  <c r="I80" i="49"/>
  <c r="H80" i="49"/>
  <c r="G80" i="49"/>
  <c r="F80" i="49"/>
  <c r="E80" i="49"/>
  <c r="D80" i="49"/>
  <c r="AF79" i="49"/>
  <c r="AE79" i="49"/>
  <c r="AD79" i="49"/>
  <c r="AC79" i="49"/>
  <c r="AB79" i="49"/>
  <c r="AA79" i="49"/>
  <c r="Z79" i="49"/>
  <c r="Y79" i="49"/>
  <c r="X79" i="49"/>
  <c r="W79" i="49"/>
  <c r="V79" i="49"/>
  <c r="U79" i="49"/>
  <c r="T79" i="49"/>
  <c r="S79" i="49"/>
  <c r="R79" i="49"/>
  <c r="Q79" i="49"/>
  <c r="P79" i="49"/>
  <c r="O79" i="49"/>
  <c r="N79" i="49"/>
  <c r="M79" i="49"/>
  <c r="L79" i="49"/>
  <c r="K79" i="49"/>
  <c r="J79" i="49"/>
  <c r="I79" i="49"/>
  <c r="H79" i="49"/>
  <c r="G79" i="49"/>
  <c r="F79" i="49"/>
  <c r="E79" i="49"/>
  <c r="D79" i="49"/>
  <c r="AF78" i="49"/>
  <c r="AE78" i="49"/>
  <c r="AD78" i="49"/>
  <c r="AC78" i="49"/>
  <c r="AB78" i="49"/>
  <c r="AA78" i="49"/>
  <c r="Z78" i="49"/>
  <c r="Y78" i="49"/>
  <c r="X78" i="49"/>
  <c r="W78" i="49"/>
  <c r="V78" i="49"/>
  <c r="U78" i="49"/>
  <c r="T78" i="49"/>
  <c r="S78" i="49"/>
  <c r="R78" i="49"/>
  <c r="Q78" i="49"/>
  <c r="P78" i="49"/>
  <c r="O78" i="49"/>
  <c r="N78" i="49"/>
  <c r="M78" i="49"/>
  <c r="L78" i="49"/>
  <c r="K78" i="49"/>
  <c r="J78" i="49"/>
  <c r="I78" i="49"/>
  <c r="H78" i="49"/>
  <c r="G78" i="49"/>
  <c r="F78" i="49"/>
  <c r="E78" i="49"/>
  <c r="D78" i="49"/>
  <c r="AF77" i="49"/>
  <c r="AE77" i="49"/>
  <c r="AD77" i="49"/>
  <c r="AC77" i="49"/>
  <c r="AB77" i="49"/>
  <c r="AA77" i="49"/>
  <c r="Z77" i="49"/>
  <c r="Y77" i="49"/>
  <c r="X77" i="49"/>
  <c r="W77" i="49"/>
  <c r="V77" i="49"/>
  <c r="U77" i="49"/>
  <c r="T77" i="49"/>
  <c r="S77" i="49"/>
  <c r="R77" i="49"/>
  <c r="Q77" i="49"/>
  <c r="P77" i="49"/>
  <c r="O77" i="49"/>
  <c r="N77" i="49"/>
  <c r="M77" i="49"/>
  <c r="L77" i="49"/>
  <c r="K77" i="49"/>
  <c r="J77" i="49"/>
  <c r="I77" i="49"/>
  <c r="H77" i="49"/>
  <c r="G77" i="49"/>
  <c r="F77" i="49"/>
  <c r="E77" i="49"/>
  <c r="D77" i="49"/>
  <c r="AF76" i="49"/>
  <c r="AE76" i="49"/>
  <c r="AD76" i="49"/>
  <c r="AC76" i="49"/>
  <c r="AB76" i="49"/>
  <c r="AA76" i="49"/>
  <c r="Z76" i="49"/>
  <c r="Y76" i="49"/>
  <c r="X76" i="49"/>
  <c r="W76" i="49"/>
  <c r="V76" i="49"/>
  <c r="U76" i="49"/>
  <c r="T76" i="49"/>
  <c r="S76" i="49"/>
  <c r="R76" i="49"/>
  <c r="Q76" i="49"/>
  <c r="P76" i="49"/>
  <c r="O76" i="49"/>
  <c r="N76" i="49"/>
  <c r="M76" i="49"/>
  <c r="L76" i="49"/>
  <c r="K76" i="49"/>
  <c r="J76" i="49"/>
  <c r="I76" i="49"/>
  <c r="H76" i="49"/>
  <c r="G76" i="49"/>
  <c r="F76" i="49"/>
  <c r="E76" i="49"/>
  <c r="D76" i="49"/>
  <c r="AF75" i="49"/>
  <c r="AE75" i="49"/>
  <c r="AD75" i="49"/>
  <c r="AC75" i="49"/>
  <c r="AB75" i="49"/>
  <c r="AA75" i="49"/>
  <c r="Z75" i="49"/>
  <c r="Y75" i="49"/>
  <c r="X75" i="49"/>
  <c r="W75" i="49"/>
  <c r="V75" i="49"/>
  <c r="U75" i="49"/>
  <c r="T75" i="49"/>
  <c r="S75" i="49"/>
  <c r="R75" i="49"/>
  <c r="Q75" i="49"/>
  <c r="P75" i="49"/>
  <c r="O75" i="49"/>
  <c r="N75" i="49"/>
  <c r="M75" i="49"/>
  <c r="L75" i="49"/>
  <c r="K75" i="49"/>
  <c r="J75" i="49"/>
  <c r="I75" i="49"/>
  <c r="H75" i="49"/>
  <c r="G75" i="49"/>
  <c r="F75" i="49"/>
  <c r="E75" i="49"/>
  <c r="D75"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AF73" i="49"/>
  <c r="AE73" i="49"/>
  <c r="AD73" i="49"/>
  <c r="AC73" i="49"/>
  <c r="AB73" i="49"/>
  <c r="AA73" i="49"/>
  <c r="Z73" i="49"/>
  <c r="Y73" i="49"/>
  <c r="X73" i="49"/>
  <c r="W73" i="49"/>
  <c r="V73" i="49"/>
  <c r="U73" i="49"/>
  <c r="T73" i="49"/>
  <c r="S73" i="49"/>
  <c r="R73" i="49"/>
  <c r="Q73" i="49"/>
  <c r="P73" i="49"/>
  <c r="O73" i="49"/>
  <c r="N73" i="49"/>
  <c r="M73" i="49"/>
  <c r="L73" i="49"/>
  <c r="K73" i="49"/>
  <c r="J73" i="49"/>
  <c r="I73" i="49"/>
  <c r="H73" i="49"/>
  <c r="G73" i="49"/>
  <c r="F73" i="49"/>
  <c r="E73" i="49"/>
  <c r="D73"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AF58" i="49"/>
  <c r="AE58" i="49"/>
  <c r="AD58" i="49"/>
  <c r="AC58" i="49"/>
  <c r="AB58" i="49"/>
  <c r="AA58" i="49"/>
  <c r="Z58" i="49"/>
  <c r="Y58" i="49"/>
  <c r="X58" i="49"/>
  <c r="W58" i="49"/>
  <c r="V58" i="49"/>
  <c r="U58" i="49"/>
  <c r="T58" i="49"/>
  <c r="S58" i="49"/>
  <c r="R58" i="49"/>
  <c r="Q58" i="49"/>
  <c r="P58" i="49"/>
  <c r="O58" i="49"/>
  <c r="N58" i="49"/>
  <c r="M58" i="49"/>
  <c r="L58" i="49"/>
  <c r="K58" i="49"/>
  <c r="J58" i="49"/>
  <c r="I58" i="49"/>
  <c r="H58" i="49"/>
  <c r="G58" i="49"/>
  <c r="F58" i="49"/>
  <c r="E58" i="49"/>
  <c r="D58" i="49"/>
  <c r="AF57" i="49"/>
  <c r="AE57" i="49"/>
  <c r="AD57" i="49"/>
  <c r="AC57" i="49"/>
  <c r="AB57" i="49"/>
  <c r="AA57" i="49"/>
  <c r="Z57" i="49"/>
  <c r="Y57" i="49"/>
  <c r="X57" i="49"/>
  <c r="W57" i="49"/>
  <c r="V57" i="49"/>
  <c r="U57" i="49"/>
  <c r="T57" i="49"/>
  <c r="S57" i="49"/>
  <c r="R57" i="49"/>
  <c r="Q57" i="49"/>
  <c r="P57" i="49"/>
  <c r="O57" i="49"/>
  <c r="N57" i="49"/>
  <c r="M57" i="49"/>
  <c r="L57" i="49"/>
  <c r="K57" i="49"/>
  <c r="J57" i="49"/>
  <c r="I57" i="49"/>
  <c r="H57" i="49"/>
  <c r="G57" i="49"/>
  <c r="F57" i="49"/>
  <c r="E57" i="49"/>
  <c r="D57"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AF55" i="49"/>
  <c r="AE55" i="49"/>
  <c r="AD55" i="49"/>
  <c r="AC55" i="49"/>
  <c r="AB55" i="49"/>
  <c r="AA55" i="49"/>
  <c r="Z55" i="49"/>
  <c r="Y55" i="49"/>
  <c r="X55" i="49"/>
  <c r="W55" i="49"/>
  <c r="V55" i="49"/>
  <c r="U55" i="49"/>
  <c r="T55" i="49"/>
  <c r="S55" i="49"/>
  <c r="R55" i="49"/>
  <c r="Q55" i="49"/>
  <c r="P55" i="49"/>
  <c r="O55" i="49"/>
  <c r="N55" i="49"/>
  <c r="M55" i="49"/>
  <c r="L55" i="49"/>
  <c r="K55" i="49"/>
  <c r="J55" i="49"/>
  <c r="I55" i="49"/>
  <c r="H55" i="49"/>
  <c r="G55" i="49"/>
  <c r="F55" i="49"/>
  <c r="E55" i="49"/>
  <c r="D55"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AF31" i="49"/>
  <c r="AE31" i="49"/>
  <c r="AD31" i="49"/>
  <c r="AC31" i="49"/>
  <c r="AB31" i="49"/>
  <c r="AA31" i="49"/>
  <c r="Z31" i="49"/>
  <c r="Y31" i="49"/>
  <c r="X31" i="49"/>
  <c r="W31" i="49"/>
  <c r="V31" i="49"/>
  <c r="U31" i="49"/>
  <c r="T31" i="49"/>
  <c r="S31" i="49"/>
  <c r="R31" i="49"/>
  <c r="Q31" i="49"/>
  <c r="P31" i="49"/>
  <c r="O31" i="49"/>
  <c r="N31" i="49"/>
  <c r="M31" i="49"/>
  <c r="L31" i="49"/>
  <c r="K31" i="49"/>
  <c r="J31" i="49"/>
  <c r="I31" i="49"/>
  <c r="H31" i="49"/>
  <c r="G31" i="49"/>
  <c r="F31" i="49"/>
  <c r="E31" i="49"/>
  <c r="D31" i="49"/>
  <c r="AF30" i="49"/>
  <c r="AE30" i="49"/>
  <c r="AD30" i="49"/>
  <c r="AC30" i="49"/>
  <c r="AB30" i="49"/>
  <c r="AA30" i="49"/>
  <c r="Z30" i="49"/>
  <c r="Y30" i="49"/>
  <c r="X30" i="49"/>
  <c r="W30" i="49"/>
  <c r="V30" i="49"/>
  <c r="U30" i="49"/>
  <c r="T30" i="49"/>
  <c r="S30" i="49"/>
  <c r="R30" i="49"/>
  <c r="Q30" i="49"/>
  <c r="P30" i="49"/>
  <c r="O30" i="49"/>
  <c r="N30" i="49"/>
  <c r="M30" i="49"/>
  <c r="L30" i="49"/>
  <c r="K30" i="49"/>
  <c r="J30" i="49"/>
  <c r="I30" i="49"/>
  <c r="H30" i="49"/>
  <c r="G30" i="49"/>
  <c r="F30" i="49"/>
  <c r="E30" i="49"/>
  <c r="D30"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AF16" i="49"/>
  <c r="AE16" i="49"/>
  <c r="AD16" i="49"/>
  <c r="AC16" i="49"/>
  <c r="AB16" i="49"/>
  <c r="AA16" i="49"/>
  <c r="Z16" i="49"/>
  <c r="Y16" i="49"/>
  <c r="X16" i="49"/>
  <c r="W16" i="49"/>
  <c r="V16" i="49"/>
  <c r="U16" i="49"/>
  <c r="T16" i="49"/>
  <c r="S16" i="49"/>
  <c r="R16" i="49"/>
  <c r="Q16" i="49"/>
  <c r="P16" i="49"/>
  <c r="O16" i="49"/>
  <c r="N16" i="49"/>
  <c r="M16" i="49"/>
  <c r="L16" i="49"/>
  <c r="K16" i="49"/>
  <c r="J16" i="49"/>
  <c r="I16" i="49"/>
  <c r="H16" i="49"/>
  <c r="G16" i="49"/>
  <c r="F16" i="49"/>
  <c r="E16" i="49"/>
  <c r="D16" i="49"/>
  <c r="C303" i="49"/>
  <c r="C304" i="49"/>
  <c r="C302" i="49"/>
  <c r="C285" i="49"/>
  <c r="C286" i="49"/>
  <c r="C287" i="49"/>
  <c r="C288" i="49"/>
  <c r="C289" i="49"/>
  <c r="C290" i="49"/>
  <c r="C291" i="49"/>
  <c r="C292" i="49"/>
  <c r="C293" i="49"/>
  <c r="C294" i="49"/>
  <c r="C295" i="49"/>
  <c r="C296" i="49"/>
  <c r="C297" i="49"/>
  <c r="C298" i="49"/>
  <c r="C299" i="49"/>
  <c r="C284" i="49"/>
  <c r="C267" i="49"/>
  <c r="C268" i="49"/>
  <c r="C269" i="49"/>
  <c r="C270" i="49"/>
  <c r="C271" i="49"/>
  <c r="C272" i="49"/>
  <c r="C273" i="49"/>
  <c r="C274" i="49"/>
  <c r="C275" i="49"/>
  <c r="C276" i="49"/>
  <c r="C277" i="49"/>
  <c r="C278" i="49"/>
  <c r="C279" i="49"/>
  <c r="C280" i="49"/>
  <c r="C281" i="49"/>
  <c r="C266" i="49"/>
  <c r="C249" i="49"/>
  <c r="C250" i="49"/>
  <c r="C251" i="49"/>
  <c r="C252" i="49"/>
  <c r="C253" i="49"/>
  <c r="C254" i="49"/>
  <c r="C255" i="49"/>
  <c r="C256" i="49"/>
  <c r="C257" i="49"/>
  <c r="C258" i="49"/>
  <c r="C259" i="49"/>
  <c r="C260" i="49"/>
  <c r="C261" i="49"/>
  <c r="C262" i="49"/>
  <c r="C263" i="49"/>
  <c r="C248" i="49"/>
  <c r="C231" i="49"/>
  <c r="C232" i="49"/>
  <c r="C233" i="49"/>
  <c r="C234" i="49"/>
  <c r="C235" i="49"/>
  <c r="C236" i="49"/>
  <c r="C237" i="49"/>
  <c r="C238" i="49"/>
  <c r="C239" i="49"/>
  <c r="C240" i="49"/>
  <c r="C241" i="49"/>
  <c r="C242" i="49"/>
  <c r="C243" i="49"/>
  <c r="C244" i="49"/>
  <c r="C245" i="49"/>
  <c r="C230" i="49"/>
  <c r="C213" i="49"/>
  <c r="C214" i="49"/>
  <c r="C215" i="49"/>
  <c r="C216" i="49"/>
  <c r="C217" i="49"/>
  <c r="C218" i="49"/>
  <c r="C219" i="49"/>
  <c r="C220" i="49"/>
  <c r="C221" i="49"/>
  <c r="C222" i="49"/>
  <c r="C223" i="49"/>
  <c r="C224" i="49"/>
  <c r="C225" i="49"/>
  <c r="C226" i="49"/>
  <c r="C227" i="49"/>
  <c r="C212" i="49"/>
  <c r="C195" i="49"/>
  <c r="C196" i="49"/>
  <c r="C197" i="49"/>
  <c r="C198" i="49"/>
  <c r="C199" i="49"/>
  <c r="C200" i="49"/>
  <c r="C201" i="49"/>
  <c r="C202" i="49"/>
  <c r="C203" i="49"/>
  <c r="C204" i="49"/>
  <c r="C205" i="49"/>
  <c r="C206" i="49"/>
  <c r="C207" i="49"/>
  <c r="C208" i="49"/>
  <c r="C209" i="49"/>
  <c r="C194" i="49"/>
  <c r="C177" i="49"/>
  <c r="C178" i="49"/>
  <c r="C179" i="49"/>
  <c r="C180" i="49"/>
  <c r="C181" i="49"/>
  <c r="C182" i="49"/>
  <c r="C183" i="49"/>
  <c r="C184" i="49"/>
  <c r="C185" i="49"/>
  <c r="C186" i="49"/>
  <c r="C187" i="49"/>
  <c r="C188" i="49"/>
  <c r="C189" i="49"/>
  <c r="C190" i="49"/>
  <c r="C191" i="49"/>
  <c r="C176" i="49"/>
  <c r="C159" i="49"/>
  <c r="C160" i="49"/>
  <c r="C161" i="49"/>
  <c r="C162" i="49"/>
  <c r="C163" i="49"/>
  <c r="C164" i="49"/>
  <c r="C165" i="49"/>
  <c r="C166" i="49"/>
  <c r="C167" i="49"/>
  <c r="C168" i="49"/>
  <c r="C169" i="49"/>
  <c r="C170" i="49"/>
  <c r="C171" i="49"/>
  <c r="C172" i="49"/>
  <c r="C173" i="49"/>
  <c r="C158" i="49"/>
  <c r="C142" i="49"/>
  <c r="C143" i="49"/>
  <c r="C144" i="49"/>
  <c r="C145" i="49"/>
  <c r="C146" i="49"/>
  <c r="C147" i="49"/>
  <c r="C148" i="49"/>
  <c r="C149" i="49"/>
  <c r="C150" i="49"/>
  <c r="C151" i="49"/>
  <c r="C152" i="49"/>
  <c r="C153" i="49"/>
  <c r="C154" i="49"/>
  <c r="C155" i="49"/>
  <c r="C156" i="49"/>
  <c r="C141" i="49"/>
  <c r="C124" i="49"/>
  <c r="C125" i="49"/>
  <c r="C126" i="49"/>
  <c r="C127" i="49"/>
  <c r="C128" i="49"/>
  <c r="C129" i="49"/>
  <c r="C130" i="49"/>
  <c r="C131" i="49"/>
  <c r="C132" i="49"/>
  <c r="C133" i="49"/>
  <c r="C134" i="49"/>
  <c r="C135" i="49"/>
  <c r="C136" i="49"/>
  <c r="C137" i="49"/>
  <c r="C138" i="49"/>
  <c r="C123" i="49"/>
  <c r="C89" i="49"/>
  <c r="C90" i="49"/>
  <c r="C91" i="49"/>
  <c r="C92" i="49"/>
  <c r="C93" i="49"/>
  <c r="C94" i="49"/>
  <c r="C95" i="49"/>
  <c r="C96" i="49"/>
  <c r="C97" i="49"/>
  <c r="C98" i="49"/>
  <c r="C99" i="49"/>
  <c r="C100" i="49"/>
  <c r="C101" i="49"/>
  <c r="C102" i="49"/>
  <c r="C103" i="49"/>
  <c r="C105" i="49"/>
  <c r="C106" i="49"/>
  <c r="C107" i="49"/>
  <c r="C108" i="49"/>
  <c r="C109" i="49"/>
  <c r="C110" i="49"/>
  <c r="C111" i="49"/>
  <c r="C112" i="49"/>
  <c r="C113" i="49"/>
  <c r="C114" i="49"/>
  <c r="C115" i="49"/>
  <c r="C116" i="49"/>
  <c r="C117" i="49"/>
  <c r="C118" i="49"/>
  <c r="C119" i="49"/>
  <c r="C120" i="49"/>
  <c r="C88" i="49"/>
  <c r="C71" i="49"/>
  <c r="C72" i="49"/>
  <c r="C73" i="49"/>
  <c r="C74" i="49"/>
  <c r="C75" i="49"/>
  <c r="C76" i="49"/>
  <c r="C77" i="49"/>
  <c r="C78" i="49"/>
  <c r="C79" i="49"/>
  <c r="C80" i="49"/>
  <c r="C81" i="49"/>
  <c r="C82" i="49"/>
  <c r="C83" i="49"/>
  <c r="C84" i="49"/>
  <c r="C85" i="49"/>
  <c r="C70" i="49"/>
  <c r="C53" i="49"/>
  <c r="C54" i="49"/>
  <c r="C55" i="49"/>
  <c r="C56" i="49"/>
  <c r="C57" i="49"/>
  <c r="C58" i="49"/>
  <c r="C59" i="49"/>
  <c r="C60" i="49"/>
  <c r="C61" i="49"/>
  <c r="C62" i="49"/>
  <c r="C63" i="49"/>
  <c r="C64" i="49"/>
  <c r="C65" i="49"/>
  <c r="C66" i="49"/>
  <c r="C67" i="49"/>
  <c r="C52" i="49"/>
  <c r="C35" i="49"/>
  <c r="C36" i="49"/>
  <c r="C37" i="49"/>
  <c r="C38" i="49"/>
  <c r="C39" i="49"/>
  <c r="C40" i="49"/>
  <c r="C41" i="49"/>
  <c r="C42" i="49"/>
  <c r="C43" i="49"/>
  <c r="C44" i="49"/>
  <c r="C45" i="49"/>
  <c r="C46" i="49"/>
  <c r="C47" i="49"/>
  <c r="C48" i="49"/>
  <c r="C49" i="49"/>
  <c r="C34" i="49"/>
  <c r="C17" i="49"/>
  <c r="C18" i="49"/>
  <c r="C19" i="49"/>
  <c r="C20" i="49"/>
  <c r="C21" i="49"/>
  <c r="C22" i="49"/>
  <c r="C23" i="49"/>
  <c r="C24" i="49"/>
  <c r="C25" i="49"/>
  <c r="C26" i="49"/>
  <c r="C27" i="49"/>
  <c r="C28" i="49"/>
  <c r="C29" i="49"/>
  <c r="C30" i="49"/>
  <c r="C31" i="49"/>
  <c r="C16" i="49"/>
  <c r="AF273" i="48"/>
  <c r="AE273" i="48"/>
  <c r="AD273" i="48"/>
  <c r="AC273" i="48"/>
  <c r="AB273" i="48"/>
  <c r="AA273" i="48"/>
  <c r="Z273" i="48"/>
  <c r="Y273" i="48"/>
  <c r="X273" i="48"/>
  <c r="W273" i="48"/>
  <c r="V273" i="48"/>
  <c r="U273" i="48"/>
  <c r="T273" i="48"/>
  <c r="S273" i="48"/>
  <c r="R273" i="48"/>
  <c r="Q273" i="48"/>
  <c r="P273" i="48"/>
  <c r="O273" i="48"/>
  <c r="N273" i="48"/>
  <c r="M273" i="48"/>
  <c r="L273" i="48"/>
  <c r="K273" i="48"/>
  <c r="J273" i="48"/>
  <c r="I273" i="48"/>
  <c r="H273" i="48"/>
  <c r="G273" i="48"/>
  <c r="F273" i="48"/>
  <c r="E273" i="48"/>
  <c r="D273" i="48"/>
  <c r="AF272" i="48"/>
  <c r="AE272" i="48"/>
  <c r="AD272" i="48"/>
  <c r="AC272" i="48"/>
  <c r="AB272" i="48"/>
  <c r="AA272" i="48"/>
  <c r="Z272" i="48"/>
  <c r="Y272" i="48"/>
  <c r="X272" i="48"/>
  <c r="W272" i="48"/>
  <c r="V272" i="48"/>
  <c r="U272" i="48"/>
  <c r="T272" i="48"/>
  <c r="S272" i="48"/>
  <c r="R272" i="48"/>
  <c r="Q272" i="48"/>
  <c r="P272" i="48"/>
  <c r="O272" i="48"/>
  <c r="N272" i="48"/>
  <c r="M272" i="48"/>
  <c r="L272" i="48"/>
  <c r="K272" i="48"/>
  <c r="J272" i="48"/>
  <c r="I272" i="48"/>
  <c r="H272" i="48"/>
  <c r="G272" i="48"/>
  <c r="F272" i="48"/>
  <c r="E272" i="48"/>
  <c r="D272" i="48"/>
  <c r="AF271" i="48"/>
  <c r="AE271" i="48"/>
  <c r="AD271" i="48"/>
  <c r="AC271" i="48"/>
  <c r="AB271" i="48"/>
  <c r="AA271" i="48"/>
  <c r="Z271" i="48"/>
  <c r="Y271" i="48"/>
  <c r="X271" i="48"/>
  <c r="W271" i="48"/>
  <c r="V271" i="48"/>
  <c r="U271" i="48"/>
  <c r="T271" i="48"/>
  <c r="S271" i="48"/>
  <c r="R271" i="48"/>
  <c r="Q271" i="48"/>
  <c r="P271" i="48"/>
  <c r="O271" i="48"/>
  <c r="N271" i="48"/>
  <c r="M271" i="48"/>
  <c r="L271" i="48"/>
  <c r="K271" i="48"/>
  <c r="J271" i="48"/>
  <c r="I271" i="48"/>
  <c r="H271" i="48"/>
  <c r="G271" i="48"/>
  <c r="F271" i="48"/>
  <c r="E271" i="48"/>
  <c r="D271" i="48"/>
  <c r="AF270" i="48"/>
  <c r="AE270" i="48"/>
  <c r="AD270" i="48"/>
  <c r="AC270" i="48"/>
  <c r="AB270" i="48"/>
  <c r="AA270" i="48"/>
  <c r="Z270" i="48"/>
  <c r="Y270" i="48"/>
  <c r="X270" i="48"/>
  <c r="W270" i="48"/>
  <c r="V270" i="48"/>
  <c r="U270" i="48"/>
  <c r="T270" i="48"/>
  <c r="S270" i="48"/>
  <c r="R270" i="48"/>
  <c r="Q270" i="48"/>
  <c r="P270" i="48"/>
  <c r="O270" i="48"/>
  <c r="N270" i="48"/>
  <c r="M270" i="48"/>
  <c r="L270" i="48"/>
  <c r="K270" i="48"/>
  <c r="J270" i="48"/>
  <c r="I270" i="48"/>
  <c r="H270" i="48"/>
  <c r="G270" i="48"/>
  <c r="F270" i="48"/>
  <c r="E270" i="48"/>
  <c r="D270" i="48"/>
  <c r="AF268" i="48"/>
  <c r="AE268" i="48"/>
  <c r="AD268" i="48"/>
  <c r="AC268" i="48"/>
  <c r="AB268" i="48"/>
  <c r="AA268" i="48"/>
  <c r="Z268" i="48"/>
  <c r="Y268" i="48"/>
  <c r="X268" i="48"/>
  <c r="W268" i="48"/>
  <c r="V268" i="48"/>
  <c r="U268" i="48"/>
  <c r="T268" i="48"/>
  <c r="S268" i="48"/>
  <c r="R268" i="48"/>
  <c r="Q268" i="48"/>
  <c r="P268" i="48"/>
  <c r="O268" i="48"/>
  <c r="N268" i="48"/>
  <c r="M268" i="48"/>
  <c r="L268" i="48"/>
  <c r="K268" i="48"/>
  <c r="J268" i="48"/>
  <c r="I268" i="48"/>
  <c r="H268" i="48"/>
  <c r="G268" i="48"/>
  <c r="F268" i="48"/>
  <c r="E268" i="48"/>
  <c r="D268" i="48"/>
  <c r="AF267" i="48"/>
  <c r="AE267" i="48"/>
  <c r="AD267" i="48"/>
  <c r="AC267" i="48"/>
  <c r="AB267" i="48"/>
  <c r="AA267" i="48"/>
  <c r="Z267" i="48"/>
  <c r="Y267" i="48"/>
  <c r="X267" i="48"/>
  <c r="W267" i="48"/>
  <c r="V267" i="48"/>
  <c r="U267" i="48"/>
  <c r="T267" i="48"/>
  <c r="S267" i="48"/>
  <c r="R267" i="48"/>
  <c r="Q267" i="48"/>
  <c r="P267" i="48"/>
  <c r="O267" i="48"/>
  <c r="N267" i="48"/>
  <c r="M267" i="48"/>
  <c r="L267" i="48"/>
  <c r="K267" i="48"/>
  <c r="J267" i="48"/>
  <c r="I267" i="48"/>
  <c r="H267" i="48"/>
  <c r="G267" i="48"/>
  <c r="F267" i="48"/>
  <c r="E267" i="48"/>
  <c r="D267" i="48"/>
  <c r="AF266" i="48"/>
  <c r="AE266" i="48"/>
  <c r="AD266" i="48"/>
  <c r="AC266" i="48"/>
  <c r="AB266" i="48"/>
  <c r="AA266" i="48"/>
  <c r="Z266" i="48"/>
  <c r="Y266" i="48"/>
  <c r="X266" i="48"/>
  <c r="W266" i="48"/>
  <c r="V266" i="48"/>
  <c r="U266" i="48"/>
  <c r="T266" i="48"/>
  <c r="S266" i="48"/>
  <c r="R266" i="48"/>
  <c r="Q266" i="48"/>
  <c r="P266" i="48"/>
  <c r="O266" i="48"/>
  <c r="N266" i="48"/>
  <c r="M266" i="48"/>
  <c r="L266" i="48"/>
  <c r="K266" i="48"/>
  <c r="J266" i="48"/>
  <c r="I266" i="48"/>
  <c r="H266" i="48"/>
  <c r="G266" i="48"/>
  <c r="F266" i="48"/>
  <c r="E266" i="48"/>
  <c r="D266" i="48"/>
  <c r="AF263" i="48"/>
  <c r="AE263" i="48"/>
  <c r="AD263" i="48"/>
  <c r="AC263" i="48"/>
  <c r="AB263" i="48"/>
  <c r="AA263" i="48"/>
  <c r="Z263" i="48"/>
  <c r="Y263" i="48"/>
  <c r="X263" i="48"/>
  <c r="W263" i="48"/>
  <c r="V263" i="48"/>
  <c r="U263" i="48"/>
  <c r="T263" i="48"/>
  <c r="S263" i="48"/>
  <c r="R263" i="48"/>
  <c r="Q263" i="48"/>
  <c r="P263" i="48"/>
  <c r="O263" i="48"/>
  <c r="N263" i="48"/>
  <c r="M263" i="48"/>
  <c r="L263" i="48"/>
  <c r="K263" i="48"/>
  <c r="J263" i="48"/>
  <c r="I263" i="48"/>
  <c r="H263" i="48"/>
  <c r="G263" i="48"/>
  <c r="F263" i="48"/>
  <c r="E263" i="48"/>
  <c r="D263" i="48"/>
  <c r="AF262" i="48"/>
  <c r="AE262" i="48"/>
  <c r="AD262" i="48"/>
  <c r="AC262" i="48"/>
  <c r="AB262" i="48"/>
  <c r="AA262" i="48"/>
  <c r="Z262" i="48"/>
  <c r="Y262" i="48"/>
  <c r="X262" i="48"/>
  <c r="W262" i="48"/>
  <c r="V262" i="48"/>
  <c r="U262" i="48"/>
  <c r="T262" i="48"/>
  <c r="S262" i="48"/>
  <c r="R262" i="48"/>
  <c r="Q262" i="48"/>
  <c r="P262" i="48"/>
  <c r="O262" i="48"/>
  <c r="N262" i="48"/>
  <c r="M262" i="48"/>
  <c r="L262" i="48"/>
  <c r="K262" i="48"/>
  <c r="J262" i="48"/>
  <c r="I262" i="48"/>
  <c r="H262" i="48"/>
  <c r="G262" i="48"/>
  <c r="F262" i="48"/>
  <c r="E262" i="48"/>
  <c r="D262" i="48"/>
  <c r="AF261" i="48"/>
  <c r="AE261" i="48"/>
  <c r="AD261" i="48"/>
  <c r="AC261" i="48"/>
  <c r="AB261" i="48"/>
  <c r="AA261" i="48"/>
  <c r="Z261" i="48"/>
  <c r="Y261" i="48"/>
  <c r="X261" i="48"/>
  <c r="W261" i="48"/>
  <c r="V261" i="48"/>
  <c r="U261" i="48"/>
  <c r="T261" i="48"/>
  <c r="S261" i="48"/>
  <c r="R261" i="48"/>
  <c r="Q261" i="48"/>
  <c r="P261" i="48"/>
  <c r="O261" i="48"/>
  <c r="N261" i="48"/>
  <c r="M261" i="48"/>
  <c r="L261" i="48"/>
  <c r="K261" i="48"/>
  <c r="J261" i="48"/>
  <c r="I261" i="48"/>
  <c r="H261" i="48"/>
  <c r="G261" i="48"/>
  <c r="F261" i="48"/>
  <c r="E261" i="48"/>
  <c r="D261" i="48"/>
  <c r="AF260" i="48"/>
  <c r="AE260" i="48"/>
  <c r="AD260" i="48"/>
  <c r="AC260" i="48"/>
  <c r="AB260" i="48"/>
  <c r="AA260" i="48"/>
  <c r="Z260" i="48"/>
  <c r="Y260" i="48"/>
  <c r="X260" i="48"/>
  <c r="W260" i="48"/>
  <c r="V260" i="48"/>
  <c r="U260" i="48"/>
  <c r="T260" i="48"/>
  <c r="S260" i="48"/>
  <c r="R260" i="48"/>
  <c r="Q260" i="48"/>
  <c r="P260" i="48"/>
  <c r="O260" i="48"/>
  <c r="N260" i="48"/>
  <c r="M260" i="48"/>
  <c r="L260" i="48"/>
  <c r="K260" i="48"/>
  <c r="J260" i="48"/>
  <c r="I260" i="48"/>
  <c r="H260" i="48"/>
  <c r="G260" i="48"/>
  <c r="F260" i="48"/>
  <c r="E260" i="48"/>
  <c r="D260" i="48"/>
  <c r="AF259" i="48"/>
  <c r="AE259" i="48"/>
  <c r="AD259" i="48"/>
  <c r="AC259" i="48"/>
  <c r="AB259" i="48"/>
  <c r="AA259" i="48"/>
  <c r="Z259" i="48"/>
  <c r="Y259" i="48"/>
  <c r="X259" i="48"/>
  <c r="W259" i="48"/>
  <c r="V259" i="48"/>
  <c r="U259" i="48"/>
  <c r="T259" i="48"/>
  <c r="S259" i="48"/>
  <c r="R259" i="48"/>
  <c r="Q259" i="48"/>
  <c r="P259" i="48"/>
  <c r="O259" i="48"/>
  <c r="N259" i="48"/>
  <c r="M259" i="48"/>
  <c r="L259" i="48"/>
  <c r="K259" i="48"/>
  <c r="J259" i="48"/>
  <c r="I259" i="48"/>
  <c r="H259" i="48"/>
  <c r="G259" i="48"/>
  <c r="F259" i="48"/>
  <c r="E259" i="48"/>
  <c r="D259" i="48"/>
  <c r="AF258" i="48"/>
  <c r="AE258" i="48"/>
  <c r="AD258" i="48"/>
  <c r="AC258" i="48"/>
  <c r="AB258" i="48"/>
  <c r="AA258" i="48"/>
  <c r="Z258" i="48"/>
  <c r="Y258" i="48"/>
  <c r="X258" i="48"/>
  <c r="W258" i="48"/>
  <c r="V258" i="48"/>
  <c r="U258" i="48"/>
  <c r="T258" i="48"/>
  <c r="S258" i="48"/>
  <c r="R258" i="48"/>
  <c r="Q258" i="48"/>
  <c r="P258" i="48"/>
  <c r="O258" i="48"/>
  <c r="N258" i="48"/>
  <c r="M258" i="48"/>
  <c r="L258" i="48"/>
  <c r="K258" i="48"/>
  <c r="J258" i="48"/>
  <c r="I258" i="48"/>
  <c r="H258" i="48"/>
  <c r="G258" i="48"/>
  <c r="F258" i="48"/>
  <c r="E258" i="48"/>
  <c r="D258" i="48"/>
  <c r="AF257" i="48"/>
  <c r="AE257" i="48"/>
  <c r="AD257" i="48"/>
  <c r="AC257" i="48"/>
  <c r="AB257" i="48"/>
  <c r="AA257" i="48"/>
  <c r="Z257" i="48"/>
  <c r="Y257" i="48"/>
  <c r="X257" i="48"/>
  <c r="W257" i="48"/>
  <c r="V257" i="48"/>
  <c r="U257" i="48"/>
  <c r="T257" i="48"/>
  <c r="S257" i="48"/>
  <c r="R257" i="48"/>
  <c r="Q257" i="48"/>
  <c r="P257" i="48"/>
  <c r="O257" i="48"/>
  <c r="N257" i="48"/>
  <c r="M257" i="48"/>
  <c r="L257" i="48"/>
  <c r="K257" i="48"/>
  <c r="J257" i="48"/>
  <c r="I257" i="48"/>
  <c r="H257" i="48"/>
  <c r="G257" i="48"/>
  <c r="F257" i="48"/>
  <c r="E257" i="48"/>
  <c r="D257" i="48"/>
  <c r="AF254" i="48"/>
  <c r="AE254" i="48"/>
  <c r="AD254" i="48"/>
  <c r="AC254" i="48"/>
  <c r="AB254" i="48"/>
  <c r="AA254" i="48"/>
  <c r="Z254" i="48"/>
  <c r="Y254" i="48"/>
  <c r="X254" i="48"/>
  <c r="W254" i="48"/>
  <c r="V254" i="48"/>
  <c r="U254" i="48"/>
  <c r="T254" i="48"/>
  <c r="S254" i="48"/>
  <c r="R254" i="48"/>
  <c r="Q254" i="48"/>
  <c r="P254" i="48"/>
  <c r="O254" i="48"/>
  <c r="N254" i="48"/>
  <c r="M254" i="48"/>
  <c r="L254" i="48"/>
  <c r="K254" i="48"/>
  <c r="J254" i="48"/>
  <c r="I254" i="48"/>
  <c r="H254" i="48"/>
  <c r="G254" i="48"/>
  <c r="F254" i="48"/>
  <c r="E254" i="48"/>
  <c r="D254" i="48"/>
  <c r="AF253" i="48"/>
  <c r="AE253" i="48"/>
  <c r="AD253" i="48"/>
  <c r="AC253" i="48"/>
  <c r="AB253" i="48"/>
  <c r="AA253" i="48"/>
  <c r="Z253" i="48"/>
  <c r="Y253" i="48"/>
  <c r="X253" i="48"/>
  <c r="W253" i="48"/>
  <c r="V253" i="48"/>
  <c r="U253" i="48"/>
  <c r="T253" i="48"/>
  <c r="S253" i="48"/>
  <c r="R253" i="48"/>
  <c r="Q253" i="48"/>
  <c r="P253" i="48"/>
  <c r="O253" i="48"/>
  <c r="N253" i="48"/>
  <c r="M253" i="48"/>
  <c r="L253" i="48"/>
  <c r="K253" i="48"/>
  <c r="J253" i="48"/>
  <c r="I253" i="48"/>
  <c r="H253" i="48"/>
  <c r="G253" i="48"/>
  <c r="F253" i="48"/>
  <c r="E253" i="48"/>
  <c r="D253" i="48"/>
  <c r="AF252" i="48"/>
  <c r="AE252" i="48"/>
  <c r="AD252" i="48"/>
  <c r="AC252" i="48"/>
  <c r="AB252" i="48"/>
  <c r="AA252" i="48"/>
  <c r="Z252" i="48"/>
  <c r="Y252" i="48"/>
  <c r="X252" i="48"/>
  <c r="W252" i="48"/>
  <c r="V252" i="48"/>
  <c r="U252" i="48"/>
  <c r="T252" i="48"/>
  <c r="S252" i="48"/>
  <c r="R252" i="48"/>
  <c r="Q252" i="48"/>
  <c r="P252" i="48"/>
  <c r="O252" i="48"/>
  <c r="N252" i="48"/>
  <c r="M252" i="48"/>
  <c r="L252" i="48"/>
  <c r="K252" i="48"/>
  <c r="J252" i="48"/>
  <c r="I252" i="48"/>
  <c r="H252" i="48"/>
  <c r="G252" i="48"/>
  <c r="F252" i="48"/>
  <c r="E252" i="48"/>
  <c r="D252" i="48"/>
  <c r="AF251" i="48"/>
  <c r="AE251" i="48"/>
  <c r="AD251" i="48"/>
  <c r="AC251" i="48"/>
  <c r="AB251" i="48"/>
  <c r="AA251" i="48"/>
  <c r="Z251" i="48"/>
  <c r="Y251" i="48"/>
  <c r="X251" i="48"/>
  <c r="W251" i="48"/>
  <c r="V251" i="48"/>
  <c r="U251" i="48"/>
  <c r="T251" i="48"/>
  <c r="S251" i="48"/>
  <c r="R251" i="48"/>
  <c r="Q251" i="48"/>
  <c r="P251" i="48"/>
  <c r="O251" i="48"/>
  <c r="N251" i="48"/>
  <c r="M251" i="48"/>
  <c r="L251" i="48"/>
  <c r="K251" i="48"/>
  <c r="J251" i="48"/>
  <c r="I251" i="48"/>
  <c r="H251" i="48"/>
  <c r="G251" i="48"/>
  <c r="F251" i="48"/>
  <c r="E251" i="48"/>
  <c r="D251" i="48"/>
  <c r="AF250" i="48"/>
  <c r="AE250" i="48"/>
  <c r="AD250" i="48"/>
  <c r="AC250" i="48"/>
  <c r="AB250" i="48"/>
  <c r="AA250" i="48"/>
  <c r="Z250" i="48"/>
  <c r="Y250" i="48"/>
  <c r="X250" i="48"/>
  <c r="W250" i="48"/>
  <c r="V250" i="48"/>
  <c r="U250" i="48"/>
  <c r="T250" i="48"/>
  <c r="S250" i="48"/>
  <c r="R250" i="48"/>
  <c r="Q250" i="48"/>
  <c r="P250" i="48"/>
  <c r="O250" i="48"/>
  <c r="N250" i="48"/>
  <c r="M250" i="48"/>
  <c r="L250" i="48"/>
  <c r="K250" i="48"/>
  <c r="J250" i="48"/>
  <c r="I250" i="48"/>
  <c r="H250" i="48"/>
  <c r="G250" i="48"/>
  <c r="F250" i="48"/>
  <c r="E250" i="48"/>
  <c r="D250" i="48"/>
  <c r="AF249" i="48"/>
  <c r="AE249" i="48"/>
  <c r="AD249" i="48"/>
  <c r="AC249" i="48"/>
  <c r="AB249" i="48"/>
  <c r="AA249" i="48"/>
  <c r="Z249" i="48"/>
  <c r="Y249" i="48"/>
  <c r="X249" i="48"/>
  <c r="W249" i="48"/>
  <c r="V249" i="48"/>
  <c r="U249" i="48"/>
  <c r="T249" i="48"/>
  <c r="S249" i="48"/>
  <c r="R249" i="48"/>
  <c r="Q249" i="48"/>
  <c r="P249" i="48"/>
  <c r="O249" i="48"/>
  <c r="N249" i="48"/>
  <c r="M249" i="48"/>
  <c r="L249" i="48"/>
  <c r="K249" i="48"/>
  <c r="J249" i="48"/>
  <c r="I249" i="48"/>
  <c r="H249" i="48"/>
  <c r="G249" i="48"/>
  <c r="F249" i="48"/>
  <c r="E249" i="48"/>
  <c r="D249" i="48"/>
  <c r="AF248" i="48"/>
  <c r="AE248" i="48"/>
  <c r="AD248" i="48"/>
  <c r="AC248" i="48"/>
  <c r="AB248" i="48"/>
  <c r="AA248" i="48"/>
  <c r="Z248" i="48"/>
  <c r="Y248" i="48"/>
  <c r="X248" i="48"/>
  <c r="W248" i="48"/>
  <c r="V248" i="48"/>
  <c r="U248" i="48"/>
  <c r="T248" i="48"/>
  <c r="S248" i="48"/>
  <c r="R248" i="48"/>
  <c r="Q248" i="48"/>
  <c r="P248" i="48"/>
  <c r="O248" i="48"/>
  <c r="N248" i="48"/>
  <c r="M248" i="48"/>
  <c r="L248" i="48"/>
  <c r="K248" i="48"/>
  <c r="J248" i="48"/>
  <c r="I248" i="48"/>
  <c r="H248" i="48"/>
  <c r="G248" i="48"/>
  <c r="F248" i="48"/>
  <c r="E248" i="48"/>
  <c r="D248" i="48"/>
  <c r="AF243" i="48"/>
  <c r="AE243" i="48"/>
  <c r="AD243" i="48"/>
  <c r="AC243" i="48"/>
  <c r="AB243" i="48"/>
  <c r="AA243" i="48"/>
  <c r="Z243" i="48"/>
  <c r="Y243" i="48"/>
  <c r="X243" i="48"/>
  <c r="W243" i="48"/>
  <c r="V243" i="48"/>
  <c r="U243" i="48"/>
  <c r="T243" i="48"/>
  <c r="S243" i="48"/>
  <c r="R243" i="48"/>
  <c r="Q243" i="48"/>
  <c r="P243" i="48"/>
  <c r="O243" i="48"/>
  <c r="N243" i="48"/>
  <c r="M243" i="48"/>
  <c r="L243" i="48"/>
  <c r="K243" i="48"/>
  <c r="J243" i="48"/>
  <c r="I243" i="48"/>
  <c r="H243" i="48"/>
  <c r="G243" i="48"/>
  <c r="F243" i="48"/>
  <c r="E243" i="48"/>
  <c r="D243" i="48"/>
  <c r="AF242" i="48"/>
  <c r="AE242" i="48"/>
  <c r="AD242" i="48"/>
  <c r="AC242" i="48"/>
  <c r="AB242" i="48"/>
  <c r="AA242" i="48"/>
  <c r="Z242" i="48"/>
  <c r="Y242" i="48"/>
  <c r="X242" i="48"/>
  <c r="W242" i="48"/>
  <c r="V242" i="48"/>
  <c r="U242" i="48"/>
  <c r="T242" i="48"/>
  <c r="S242" i="48"/>
  <c r="R242" i="48"/>
  <c r="Q242" i="48"/>
  <c r="P242" i="48"/>
  <c r="O242" i="48"/>
  <c r="N242" i="48"/>
  <c r="M242" i="48"/>
  <c r="L242" i="48"/>
  <c r="K242" i="48"/>
  <c r="J242" i="48"/>
  <c r="I242" i="48"/>
  <c r="H242" i="48"/>
  <c r="G242" i="48"/>
  <c r="F242" i="48"/>
  <c r="E242" i="48"/>
  <c r="D242" i="48"/>
  <c r="AF241" i="48"/>
  <c r="AE241" i="48"/>
  <c r="AD241" i="48"/>
  <c r="AC241" i="48"/>
  <c r="AB241" i="48"/>
  <c r="AA241" i="48"/>
  <c r="Z241" i="48"/>
  <c r="Y241" i="48"/>
  <c r="X241" i="48"/>
  <c r="W241" i="48"/>
  <c r="V241" i="48"/>
  <c r="U241" i="48"/>
  <c r="T241" i="48"/>
  <c r="S241" i="48"/>
  <c r="R241" i="48"/>
  <c r="Q241" i="48"/>
  <c r="P241" i="48"/>
  <c r="O241" i="48"/>
  <c r="N241" i="48"/>
  <c r="M241" i="48"/>
  <c r="L241" i="48"/>
  <c r="K241" i="48"/>
  <c r="J241" i="48"/>
  <c r="I241" i="48"/>
  <c r="H241" i="48"/>
  <c r="G241" i="48"/>
  <c r="F241" i="48"/>
  <c r="E241" i="48"/>
  <c r="D241" i="48"/>
  <c r="AF240" i="48"/>
  <c r="AE240" i="48"/>
  <c r="AD240" i="48"/>
  <c r="AC240" i="48"/>
  <c r="AB240" i="48"/>
  <c r="AA240" i="48"/>
  <c r="Z240" i="48"/>
  <c r="Y240" i="48"/>
  <c r="X240" i="48"/>
  <c r="W240" i="48"/>
  <c r="V240" i="48"/>
  <c r="U240" i="48"/>
  <c r="T240" i="48"/>
  <c r="S240" i="48"/>
  <c r="R240" i="48"/>
  <c r="Q240" i="48"/>
  <c r="P240" i="48"/>
  <c r="O240" i="48"/>
  <c r="N240" i="48"/>
  <c r="M240" i="48"/>
  <c r="L240" i="48"/>
  <c r="K240" i="48"/>
  <c r="J240" i="48"/>
  <c r="I240" i="48"/>
  <c r="H240" i="48"/>
  <c r="G240" i="48"/>
  <c r="F240" i="48"/>
  <c r="E240" i="48"/>
  <c r="D240" i="48"/>
  <c r="AF239" i="48"/>
  <c r="AE239" i="48"/>
  <c r="AD239" i="48"/>
  <c r="AC239" i="48"/>
  <c r="AB239" i="48"/>
  <c r="AA239" i="48"/>
  <c r="Z239" i="48"/>
  <c r="Y239" i="48"/>
  <c r="X239" i="48"/>
  <c r="W239" i="48"/>
  <c r="V239" i="48"/>
  <c r="U239" i="48"/>
  <c r="T239" i="48"/>
  <c r="S239" i="48"/>
  <c r="R239" i="48"/>
  <c r="Q239" i="48"/>
  <c r="P239" i="48"/>
  <c r="O239" i="48"/>
  <c r="N239" i="48"/>
  <c r="M239" i="48"/>
  <c r="L239" i="48"/>
  <c r="K239" i="48"/>
  <c r="J239" i="48"/>
  <c r="I239" i="48"/>
  <c r="H239" i="48"/>
  <c r="G239" i="48"/>
  <c r="F239" i="48"/>
  <c r="E239" i="48"/>
  <c r="D239" i="48"/>
  <c r="AF238" i="48"/>
  <c r="AE238" i="48"/>
  <c r="AD238" i="48"/>
  <c r="AC238" i="48"/>
  <c r="AB238" i="48"/>
  <c r="AA238" i="48"/>
  <c r="Z238" i="48"/>
  <c r="Y238" i="48"/>
  <c r="X238" i="48"/>
  <c r="W238" i="48"/>
  <c r="V238" i="48"/>
  <c r="U238" i="48"/>
  <c r="T238" i="48"/>
  <c r="S238" i="48"/>
  <c r="R238" i="48"/>
  <c r="Q238" i="48"/>
  <c r="P238" i="48"/>
  <c r="O238" i="48"/>
  <c r="N238" i="48"/>
  <c r="M238" i="48"/>
  <c r="L238" i="48"/>
  <c r="K238" i="48"/>
  <c r="J238" i="48"/>
  <c r="I238" i="48"/>
  <c r="H238" i="48"/>
  <c r="G238" i="48"/>
  <c r="F238" i="48"/>
  <c r="E238" i="48"/>
  <c r="D238" i="48"/>
  <c r="AF237" i="48"/>
  <c r="AE237" i="48"/>
  <c r="AD237" i="48"/>
  <c r="AC237" i="48"/>
  <c r="AB237" i="48"/>
  <c r="AA237" i="48"/>
  <c r="Z237" i="48"/>
  <c r="Y237" i="48"/>
  <c r="X237" i="48"/>
  <c r="W237" i="48"/>
  <c r="V237" i="48"/>
  <c r="U237" i="48"/>
  <c r="T237" i="48"/>
  <c r="S237" i="48"/>
  <c r="R237" i="48"/>
  <c r="Q237" i="48"/>
  <c r="P237" i="48"/>
  <c r="O237" i="48"/>
  <c r="N237" i="48"/>
  <c r="M237" i="48"/>
  <c r="L237" i="48"/>
  <c r="K237" i="48"/>
  <c r="J237" i="48"/>
  <c r="I237" i="48"/>
  <c r="H237" i="48"/>
  <c r="G237" i="48"/>
  <c r="F237" i="48"/>
  <c r="E237" i="48"/>
  <c r="D237" i="48"/>
  <c r="AF236" i="48"/>
  <c r="AE236" i="48"/>
  <c r="AD236" i="48"/>
  <c r="AC236" i="48"/>
  <c r="AB236" i="48"/>
  <c r="AA236" i="48"/>
  <c r="Z236" i="48"/>
  <c r="Y236" i="48"/>
  <c r="X236" i="48"/>
  <c r="W236" i="48"/>
  <c r="V236" i="48"/>
  <c r="U236" i="48"/>
  <c r="T236" i="48"/>
  <c r="S236" i="48"/>
  <c r="R236" i="48"/>
  <c r="Q236" i="48"/>
  <c r="P236" i="48"/>
  <c r="O236" i="48"/>
  <c r="N236" i="48"/>
  <c r="M236" i="48"/>
  <c r="L236" i="48"/>
  <c r="K236" i="48"/>
  <c r="J236" i="48"/>
  <c r="I236" i="48"/>
  <c r="H236" i="48"/>
  <c r="G236" i="48"/>
  <c r="F236" i="48"/>
  <c r="E236" i="48"/>
  <c r="D236" i="48"/>
  <c r="AF235" i="48"/>
  <c r="AE235" i="48"/>
  <c r="AD235" i="48"/>
  <c r="AC235" i="48"/>
  <c r="AB235" i="48"/>
  <c r="AA235" i="48"/>
  <c r="Z235" i="48"/>
  <c r="Y235" i="48"/>
  <c r="X235" i="48"/>
  <c r="W235" i="48"/>
  <c r="V235" i="48"/>
  <c r="U235" i="48"/>
  <c r="T235" i="48"/>
  <c r="S235" i="48"/>
  <c r="R235" i="48"/>
  <c r="Q235" i="48"/>
  <c r="P235" i="48"/>
  <c r="O235" i="48"/>
  <c r="N235" i="48"/>
  <c r="M235" i="48"/>
  <c r="L235" i="48"/>
  <c r="K235" i="48"/>
  <c r="J235" i="48"/>
  <c r="I235" i="48"/>
  <c r="H235" i="48"/>
  <c r="G235" i="48"/>
  <c r="F235" i="48"/>
  <c r="E235" i="48"/>
  <c r="D235" i="48"/>
  <c r="AF234" i="48"/>
  <c r="AE234" i="48"/>
  <c r="AD234" i="48"/>
  <c r="AC234" i="48"/>
  <c r="AB234" i="48"/>
  <c r="AA234" i="48"/>
  <c r="Z234" i="48"/>
  <c r="Y234" i="48"/>
  <c r="X234" i="48"/>
  <c r="W234" i="48"/>
  <c r="V234" i="48"/>
  <c r="U234" i="48"/>
  <c r="T234" i="48"/>
  <c r="S234" i="48"/>
  <c r="R234" i="48"/>
  <c r="Q234" i="48"/>
  <c r="P234" i="48"/>
  <c r="O234" i="48"/>
  <c r="N234" i="48"/>
  <c r="M234" i="48"/>
  <c r="L234" i="48"/>
  <c r="K234" i="48"/>
  <c r="J234" i="48"/>
  <c r="I234" i="48"/>
  <c r="H234" i="48"/>
  <c r="G234" i="48"/>
  <c r="F234" i="48"/>
  <c r="E234" i="48"/>
  <c r="D234" i="48"/>
  <c r="AF233" i="48"/>
  <c r="AE233" i="48"/>
  <c r="AD233" i="48"/>
  <c r="AC233" i="48"/>
  <c r="AB233" i="48"/>
  <c r="AA233" i="48"/>
  <c r="Z233" i="48"/>
  <c r="Y233" i="48"/>
  <c r="X233" i="48"/>
  <c r="W233" i="48"/>
  <c r="V233" i="48"/>
  <c r="U233" i="48"/>
  <c r="T233" i="48"/>
  <c r="S233" i="48"/>
  <c r="R233" i="48"/>
  <c r="Q233" i="48"/>
  <c r="P233" i="48"/>
  <c r="O233" i="48"/>
  <c r="N233" i="48"/>
  <c r="M233" i="48"/>
  <c r="L233" i="48"/>
  <c r="K233" i="48"/>
  <c r="J233" i="48"/>
  <c r="I233" i="48"/>
  <c r="H233" i="48"/>
  <c r="G233" i="48"/>
  <c r="F233" i="48"/>
  <c r="E233" i="48"/>
  <c r="D233" i="48"/>
  <c r="AF231" i="48"/>
  <c r="AE231" i="48"/>
  <c r="AD231" i="48"/>
  <c r="AC231" i="48"/>
  <c r="AB231" i="48"/>
  <c r="AA231" i="48"/>
  <c r="Z231" i="48"/>
  <c r="Y231" i="48"/>
  <c r="X231" i="48"/>
  <c r="W231" i="48"/>
  <c r="V231" i="48"/>
  <c r="U231" i="48"/>
  <c r="T231" i="48"/>
  <c r="S231" i="48"/>
  <c r="R231" i="48"/>
  <c r="Q231" i="48"/>
  <c r="P231" i="48"/>
  <c r="O231" i="48"/>
  <c r="N231" i="48"/>
  <c r="M231" i="48"/>
  <c r="L231" i="48"/>
  <c r="K231" i="48"/>
  <c r="J231" i="48"/>
  <c r="I231" i="48"/>
  <c r="H231" i="48"/>
  <c r="G231" i="48"/>
  <c r="F231" i="48"/>
  <c r="E231" i="48"/>
  <c r="D231" i="48"/>
  <c r="AF230" i="48"/>
  <c r="AE230" i="48"/>
  <c r="AD230" i="48"/>
  <c r="AC230" i="48"/>
  <c r="AB230" i="48"/>
  <c r="AA230" i="48"/>
  <c r="Z230" i="48"/>
  <c r="Y230" i="48"/>
  <c r="X230" i="48"/>
  <c r="W230" i="48"/>
  <c r="V230" i="48"/>
  <c r="U230" i="48"/>
  <c r="T230" i="48"/>
  <c r="S230" i="48"/>
  <c r="R230" i="48"/>
  <c r="Q230" i="48"/>
  <c r="P230" i="48"/>
  <c r="O230" i="48"/>
  <c r="N230" i="48"/>
  <c r="M230" i="48"/>
  <c r="L230" i="48"/>
  <c r="K230" i="48"/>
  <c r="J230" i="48"/>
  <c r="I230" i="48"/>
  <c r="H230" i="48"/>
  <c r="G230" i="48"/>
  <c r="F230" i="48"/>
  <c r="E230" i="48"/>
  <c r="D230" i="48"/>
  <c r="AF229" i="48"/>
  <c r="AE229" i="48"/>
  <c r="AD229" i="48"/>
  <c r="AC229" i="48"/>
  <c r="AB229" i="48"/>
  <c r="AA229" i="48"/>
  <c r="Z229" i="48"/>
  <c r="Y229" i="48"/>
  <c r="X229" i="48"/>
  <c r="W229" i="48"/>
  <c r="V229" i="48"/>
  <c r="U229" i="48"/>
  <c r="T229" i="48"/>
  <c r="S229" i="48"/>
  <c r="R229" i="48"/>
  <c r="Q229" i="48"/>
  <c r="P229" i="48"/>
  <c r="O229" i="48"/>
  <c r="N229" i="48"/>
  <c r="M229" i="48"/>
  <c r="L229" i="48"/>
  <c r="K229" i="48"/>
  <c r="J229" i="48"/>
  <c r="I229" i="48"/>
  <c r="H229" i="48"/>
  <c r="G229" i="48"/>
  <c r="F229" i="48"/>
  <c r="E229" i="48"/>
  <c r="D229" i="48"/>
  <c r="AF228" i="48"/>
  <c r="AE228" i="48"/>
  <c r="AD228" i="48"/>
  <c r="AC228" i="48"/>
  <c r="AB228" i="48"/>
  <c r="AA228" i="48"/>
  <c r="Z228" i="48"/>
  <c r="Y228" i="48"/>
  <c r="X228" i="48"/>
  <c r="W228" i="48"/>
  <c r="V228" i="48"/>
  <c r="U228" i="48"/>
  <c r="T228" i="48"/>
  <c r="S228" i="48"/>
  <c r="R228" i="48"/>
  <c r="Q228" i="48"/>
  <c r="P228" i="48"/>
  <c r="O228" i="48"/>
  <c r="N228" i="48"/>
  <c r="M228" i="48"/>
  <c r="L228" i="48"/>
  <c r="K228" i="48"/>
  <c r="J228" i="48"/>
  <c r="I228" i="48"/>
  <c r="H228" i="48"/>
  <c r="G228" i="48"/>
  <c r="F228" i="48"/>
  <c r="E228" i="48"/>
  <c r="D228" i="48"/>
  <c r="AF227" i="48"/>
  <c r="AE227" i="48"/>
  <c r="AD227" i="48"/>
  <c r="AC227" i="48"/>
  <c r="AB227" i="48"/>
  <c r="AA227" i="48"/>
  <c r="Z227" i="48"/>
  <c r="Y227" i="48"/>
  <c r="X227" i="48"/>
  <c r="W227" i="48"/>
  <c r="V227" i="48"/>
  <c r="U227" i="48"/>
  <c r="T227" i="48"/>
  <c r="S227" i="48"/>
  <c r="R227" i="48"/>
  <c r="Q227" i="48"/>
  <c r="P227" i="48"/>
  <c r="O227" i="48"/>
  <c r="N227" i="48"/>
  <c r="M227" i="48"/>
  <c r="L227" i="48"/>
  <c r="K227" i="48"/>
  <c r="J227" i="48"/>
  <c r="I227" i="48"/>
  <c r="H227" i="48"/>
  <c r="G227" i="48"/>
  <c r="F227" i="48"/>
  <c r="E227" i="48"/>
  <c r="D227" i="48"/>
  <c r="AF226" i="48"/>
  <c r="AE226" i="48"/>
  <c r="AD226" i="48"/>
  <c r="AC226" i="48"/>
  <c r="AB226" i="48"/>
  <c r="AA226" i="48"/>
  <c r="Z226" i="48"/>
  <c r="Y226" i="48"/>
  <c r="X226" i="48"/>
  <c r="W226" i="48"/>
  <c r="V226" i="48"/>
  <c r="U226" i="48"/>
  <c r="T226" i="48"/>
  <c r="S226" i="48"/>
  <c r="R226" i="48"/>
  <c r="Q226" i="48"/>
  <c r="P226" i="48"/>
  <c r="O226" i="48"/>
  <c r="N226" i="48"/>
  <c r="M226" i="48"/>
  <c r="L226" i="48"/>
  <c r="K226" i="48"/>
  <c r="J226" i="48"/>
  <c r="I226" i="48"/>
  <c r="H226" i="48"/>
  <c r="G226" i="48"/>
  <c r="F226" i="48"/>
  <c r="E226" i="48"/>
  <c r="D226" i="48"/>
  <c r="AF225" i="48"/>
  <c r="AE225" i="48"/>
  <c r="AD225" i="48"/>
  <c r="AC225" i="48"/>
  <c r="AB225" i="48"/>
  <c r="AA225" i="48"/>
  <c r="Z225" i="48"/>
  <c r="Y225" i="48"/>
  <c r="X225" i="48"/>
  <c r="W225" i="48"/>
  <c r="V225" i="48"/>
  <c r="U225" i="48"/>
  <c r="T225" i="48"/>
  <c r="S225" i="48"/>
  <c r="R225" i="48"/>
  <c r="Q225" i="48"/>
  <c r="P225" i="48"/>
  <c r="O225" i="48"/>
  <c r="N225" i="48"/>
  <c r="M225" i="48"/>
  <c r="L225" i="48"/>
  <c r="K225" i="48"/>
  <c r="J225" i="48"/>
  <c r="I225" i="48"/>
  <c r="H225" i="48"/>
  <c r="G225" i="48"/>
  <c r="F225" i="48"/>
  <c r="E225" i="48"/>
  <c r="D225" i="48"/>
  <c r="AF224" i="48"/>
  <c r="AE224" i="48"/>
  <c r="AD224" i="48"/>
  <c r="AC224" i="48"/>
  <c r="AB224" i="48"/>
  <c r="AA224" i="48"/>
  <c r="Z224" i="48"/>
  <c r="Y224" i="48"/>
  <c r="X224" i="48"/>
  <c r="W224" i="48"/>
  <c r="V224" i="48"/>
  <c r="U224" i="48"/>
  <c r="T224" i="48"/>
  <c r="S224" i="48"/>
  <c r="R224" i="48"/>
  <c r="Q224" i="48"/>
  <c r="P224" i="48"/>
  <c r="O224" i="48"/>
  <c r="N224" i="48"/>
  <c r="M224" i="48"/>
  <c r="L224" i="48"/>
  <c r="K224" i="48"/>
  <c r="J224" i="48"/>
  <c r="I224" i="48"/>
  <c r="H224" i="48"/>
  <c r="G224" i="48"/>
  <c r="F224" i="48"/>
  <c r="E224" i="48"/>
  <c r="D224" i="48"/>
  <c r="AF223" i="48"/>
  <c r="AE223" i="48"/>
  <c r="AD223" i="48"/>
  <c r="AC223" i="48"/>
  <c r="AB223" i="48"/>
  <c r="AA223" i="48"/>
  <c r="Z223" i="48"/>
  <c r="Y223" i="48"/>
  <c r="X223" i="48"/>
  <c r="W223" i="48"/>
  <c r="V223" i="48"/>
  <c r="U223" i="48"/>
  <c r="T223" i="48"/>
  <c r="S223" i="48"/>
  <c r="R223" i="48"/>
  <c r="Q223" i="48"/>
  <c r="P223" i="48"/>
  <c r="O223" i="48"/>
  <c r="N223" i="48"/>
  <c r="M223" i="48"/>
  <c r="L223" i="48"/>
  <c r="K223" i="48"/>
  <c r="J223" i="48"/>
  <c r="I223" i="48"/>
  <c r="H223" i="48"/>
  <c r="G223" i="48"/>
  <c r="F223" i="48"/>
  <c r="E223" i="48"/>
  <c r="D223" i="48"/>
  <c r="AF222" i="48"/>
  <c r="AE222" i="48"/>
  <c r="AD222" i="48"/>
  <c r="AC222" i="48"/>
  <c r="AB222" i="48"/>
  <c r="AA222" i="48"/>
  <c r="Z222" i="48"/>
  <c r="Y222" i="48"/>
  <c r="X222" i="48"/>
  <c r="W222" i="48"/>
  <c r="V222" i="48"/>
  <c r="U222" i="48"/>
  <c r="T222" i="48"/>
  <c r="S222" i="48"/>
  <c r="R222" i="48"/>
  <c r="Q222" i="48"/>
  <c r="P222" i="48"/>
  <c r="O222" i="48"/>
  <c r="N222" i="48"/>
  <c r="M222" i="48"/>
  <c r="L222" i="48"/>
  <c r="K222" i="48"/>
  <c r="J222" i="48"/>
  <c r="I222" i="48"/>
  <c r="H222" i="48"/>
  <c r="G222" i="48"/>
  <c r="F222" i="48"/>
  <c r="E222" i="48"/>
  <c r="D222" i="48"/>
  <c r="AF220" i="48"/>
  <c r="AE220" i="48"/>
  <c r="AD220" i="48"/>
  <c r="AC220" i="48"/>
  <c r="AB220" i="48"/>
  <c r="AA220" i="48"/>
  <c r="Z220" i="48"/>
  <c r="Y220" i="48"/>
  <c r="X220" i="48"/>
  <c r="W220" i="48"/>
  <c r="V220" i="48"/>
  <c r="U220" i="48"/>
  <c r="T220" i="48"/>
  <c r="S220" i="48"/>
  <c r="R220" i="48"/>
  <c r="Q220" i="48"/>
  <c r="P220" i="48"/>
  <c r="O220" i="48"/>
  <c r="N220" i="48"/>
  <c r="M220" i="48"/>
  <c r="L220" i="48"/>
  <c r="K220" i="48"/>
  <c r="J220" i="48"/>
  <c r="I220" i="48"/>
  <c r="H220" i="48"/>
  <c r="G220" i="48"/>
  <c r="F220" i="48"/>
  <c r="E220" i="48"/>
  <c r="D220" i="48"/>
  <c r="AF219" i="48"/>
  <c r="AE219" i="48"/>
  <c r="AD219" i="48"/>
  <c r="AC219" i="48"/>
  <c r="AB219" i="48"/>
  <c r="AA219" i="48"/>
  <c r="Z219" i="48"/>
  <c r="Y219" i="48"/>
  <c r="X219" i="48"/>
  <c r="W219" i="48"/>
  <c r="V219" i="48"/>
  <c r="U219" i="48"/>
  <c r="T219" i="48"/>
  <c r="S219" i="48"/>
  <c r="R219" i="48"/>
  <c r="Q219" i="48"/>
  <c r="P219" i="48"/>
  <c r="O219" i="48"/>
  <c r="N219" i="48"/>
  <c r="M219" i="48"/>
  <c r="L219" i="48"/>
  <c r="K219" i="48"/>
  <c r="J219" i="48"/>
  <c r="I219" i="48"/>
  <c r="H219" i="48"/>
  <c r="G219" i="48"/>
  <c r="F219" i="48"/>
  <c r="E219" i="48"/>
  <c r="D219" i="48"/>
  <c r="AF218" i="48"/>
  <c r="AE218" i="48"/>
  <c r="AD218" i="48"/>
  <c r="AC218" i="48"/>
  <c r="AB218" i="48"/>
  <c r="AA218" i="48"/>
  <c r="Z218" i="48"/>
  <c r="Y218" i="48"/>
  <c r="X218" i="48"/>
  <c r="W218" i="48"/>
  <c r="V218" i="48"/>
  <c r="U218" i="48"/>
  <c r="T218" i="48"/>
  <c r="S218" i="48"/>
  <c r="R218" i="48"/>
  <c r="Q218" i="48"/>
  <c r="P218" i="48"/>
  <c r="O218" i="48"/>
  <c r="N218" i="48"/>
  <c r="M218" i="48"/>
  <c r="L218" i="48"/>
  <c r="K218" i="48"/>
  <c r="J218" i="48"/>
  <c r="I218" i="48"/>
  <c r="H218" i="48"/>
  <c r="G218" i="48"/>
  <c r="F218" i="48"/>
  <c r="E218" i="48"/>
  <c r="D218" i="48"/>
  <c r="AF217" i="48"/>
  <c r="AE217" i="48"/>
  <c r="AD217" i="48"/>
  <c r="AC217" i="48"/>
  <c r="AB217" i="48"/>
  <c r="AA217" i="48"/>
  <c r="Z217" i="48"/>
  <c r="Y217" i="48"/>
  <c r="X217" i="48"/>
  <c r="W217" i="48"/>
  <c r="V217" i="48"/>
  <c r="U217" i="48"/>
  <c r="T217" i="48"/>
  <c r="S217" i="48"/>
  <c r="R217" i="48"/>
  <c r="Q217" i="48"/>
  <c r="P217" i="48"/>
  <c r="O217" i="48"/>
  <c r="N217" i="48"/>
  <c r="M217" i="48"/>
  <c r="L217" i="48"/>
  <c r="K217" i="48"/>
  <c r="J217" i="48"/>
  <c r="I217" i="48"/>
  <c r="H217" i="48"/>
  <c r="G217" i="48"/>
  <c r="F217" i="48"/>
  <c r="E217" i="48"/>
  <c r="D217" i="48"/>
  <c r="AF216" i="48"/>
  <c r="AE216" i="48"/>
  <c r="AD216" i="48"/>
  <c r="AC216" i="48"/>
  <c r="AB216" i="48"/>
  <c r="AA216" i="48"/>
  <c r="Z216" i="48"/>
  <c r="Y216" i="48"/>
  <c r="X216" i="48"/>
  <c r="W216" i="48"/>
  <c r="V216" i="48"/>
  <c r="U216" i="48"/>
  <c r="T216" i="48"/>
  <c r="S216" i="48"/>
  <c r="R216" i="48"/>
  <c r="Q216" i="48"/>
  <c r="P216" i="48"/>
  <c r="O216" i="48"/>
  <c r="N216" i="48"/>
  <c r="M216" i="48"/>
  <c r="L216" i="48"/>
  <c r="K216" i="48"/>
  <c r="J216" i="48"/>
  <c r="I216" i="48"/>
  <c r="H216" i="48"/>
  <c r="G216" i="48"/>
  <c r="F216" i="48"/>
  <c r="E216" i="48"/>
  <c r="D216" i="48"/>
  <c r="AF215" i="48"/>
  <c r="AE215" i="48"/>
  <c r="AD215" i="48"/>
  <c r="AC215" i="48"/>
  <c r="AB215" i="48"/>
  <c r="AA215" i="48"/>
  <c r="Z215" i="48"/>
  <c r="Y215" i="48"/>
  <c r="X215" i="48"/>
  <c r="W215" i="48"/>
  <c r="V215" i="48"/>
  <c r="U215" i="48"/>
  <c r="T215" i="48"/>
  <c r="S215" i="48"/>
  <c r="R215" i="48"/>
  <c r="Q215" i="48"/>
  <c r="P215" i="48"/>
  <c r="O215" i="48"/>
  <c r="N215" i="48"/>
  <c r="M215" i="48"/>
  <c r="L215" i="48"/>
  <c r="K215" i="48"/>
  <c r="J215" i="48"/>
  <c r="I215" i="48"/>
  <c r="H215" i="48"/>
  <c r="G215" i="48"/>
  <c r="F215" i="48"/>
  <c r="E215" i="48"/>
  <c r="D215" i="48"/>
  <c r="AF214" i="48"/>
  <c r="AE214" i="48"/>
  <c r="AD214" i="48"/>
  <c r="AC214" i="48"/>
  <c r="AB214" i="48"/>
  <c r="AA214" i="48"/>
  <c r="Z214" i="48"/>
  <c r="Y214" i="48"/>
  <c r="X214" i="48"/>
  <c r="W214" i="48"/>
  <c r="V214" i="48"/>
  <c r="U214" i="48"/>
  <c r="T214" i="48"/>
  <c r="S214" i="48"/>
  <c r="R214" i="48"/>
  <c r="Q214" i="48"/>
  <c r="P214" i="48"/>
  <c r="O214" i="48"/>
  <c r="N214" i="48"/>
  <c r="M214" i="48"/>
  <c r="L214" i="48"/>
  <c r="K214" i="48"/>
  <c r="J214" i="48"/>
  <c r="I214" i="48"/>
  <c r="H214" i="48"/>
  <c r="G214" i="48"/>
  <c r="F214" i="48"/>
  <c r="E214" i="48"/>
  <c r="D214" i="48"/>
  <c r="AF213" i="48"/>
  <c r="AE213" i="48"/>
  <c r="AD213" i="48"/>
  <c r="AC213" i="48"/>
  <c r="AB213" i="48"/>
  <c r="AA213" i="48"/>
  <c r="Z213" i="48"/>
  <c r="Y213" i="48"/>
  <c r="X213" i="48"/>
  <c r="W213" i="48"/>
  <c r="V213" i="48"/>
  <c r="U213" i="48"/>
  <c r="T213" i="48"/>
  <c r="S213" i="48"/>
  <c r="R213" i="48"/>
  <c r="Q213" i="48"/>
  <c r="P213" i="48"/>
  <c r="O213" i="48"/>
  <c r="N213" i="48"/>
  <c r="M213" i="48"/>
  <c r="L213" i="48"/>
  <c r="K213" i="48"/>
  <c r="J213" i="48"/>
  <c r="I213" i="48"/>
  <c r="H213" i="48"/>
  <c r="G213" i="48"/>
  <c r="F213" i="48"/>
  <c r="E213" i="48"/>
  <c r="D213" i="48"/>
  <c r="AF212" i="48"/>
  <c r="AE212" i="48"/>
  <c r="AD212" i="48"/>
  <c r="AC212" i="48"/>
  <c r="AB212" i="48"/>
  <c r="AA212" i="48"/>
  <c r="Z212" i="48"/>
  <c r="Y212" i="48"/>
  <c r="X212" i="48"/>
  <c r="W212" i="48"/>
  <c r="V212" i="48"/>
  <c r="U212" i="48"/>
  <c r="T212" i="48"/>
  <c r="S212" i="48"/>
  <c r="R212" i="48"/>
  <c r="Q212" i="48"/>
  <c r="P212" i="48"/>
  <c r="O212" i="48"/>
  <c r="N212" i="48"/>
  <c r="M212" i="48"/>
  <c r="L212" i="48"/>
  <c r="K212" i="48"/>
  <c r="J212" i="48"/>
  <c r="I212" i="48"/>
  <c r="H212" i="48"/>
  <c r="G212" i="48"/>
  <c r="F212" i="48"/>
  <c r="E212" i="48"/>
  <c r="D212" i="48"/>
  <c r="AF211" i="48"/>
  <c r="AE211" i="48"/>
  <c r="AD211" i="48"/>
  <c r="AC211" i="48"/>
  <c r="AB211" i="48"/>
  <c r="AA211" i="48"/>
  <c r="Z211" i="48"/>
  <c r="Y211" i="48"/>
  <c r="X211" i="48"/>
  <c r="W211" i="48"/>
  <c r="V211" i="48"/>
  <c r="U211" i="48"/>
  <c r="T211" i="48"/>
  <c r="S211" i="48"/>
  <c r="R211" i="48"/>
  <c r="Q211" i="48"/>
  <c r="P211" i="48"/>
  <c r="O211" i="48"/>
  <c r="N211" i="48"/>
  <c r="M211" i="48"/>
  <c r="L211" i="48"/>
  <c r="K211" i="48"/>
  <c r="J211" i="48"/>
  <c r="I211" i="48"/>
  <c r="H211" i="48"/>
  <c r="G211" i="48"/>
  <c r="F211" i="48"/>
  <c r="E211" i="48"/>
  <c r="D211" i="48"/>
  <c r="AF207" i="48"/>
  <c r="AE207" i="48"/>
  <c r="AD207" i="48"/>
  <c r="AC207" i="48"/>
  <c r="AB207" i="48"/>
  <c r="AA207" i="48"/>
  <c r="Z207" i="48"/>
  <c r="Y207" i="48"/>
  <c r="X207" i="48"/>
  <c r="W207" i="48"/>
  <c r="V207" i="48"/>
  <c r="U207" i="48"/>
  <c r="T207" i="48"/>
  <c r="S207" i="48"/>
  <c r="R207" i="48"/>
  <c r="Q207" i="48"/>
  <c r="P207" i="48"/>
  <c r="O207" i="48"/>
  <c r="N207" i="48"/>
  <c r="M207" i="48"/>
  <c r="L207" i="48"/>
  <c r="K207" i="48"/>
  <c r="J207" i="48"/>
  <c r="I207" i="48"/>
  <c r="H207" i="48"/>
  <c r="G207" i="48"/>
  <c r="F207" i="48"/>
  <c r="E207" i="48"/>
  <c r="D207" i="48"/>
  <c r="AF206" i="48"/>
  <c r="AE206" i="48"/>
  <c r="AD206" i="48"/>
  <c r="AC206" i="48"/>
  <c r="AB206" i="48"/>
  <c r="AA206" i="48"/>
  <c r="Z206" i="48"/>
  <c r="Y206" i="48"/>
  <c r="X206" i="48"/>
  <c r="W206" i="48"/>
  <c r="V206" i="48"/>
  <c r="U206" i="48"/>
  <c r="T206" i="48"/>
  <c r="S206" i="48"/>
  <c r="R206" i="48"/>
  <c r="Q206" i="48"/>
  <c r="P206" i="48"/>
  <c r="O206" i="48"/>
  <c r="N206" i="48"/>
  <c r="M206" i="48"/>
  <c r="L206" i="48"/>
  <c r="K206" i="48"/>
  <c r="J206" i="48"/>
  <c r="I206" i="48"/>
  <c r="H206" i="48"/>
  <c r="G206" i="48"/>
  <c r="F206" i="48"/>
  <c r="E206" i="48"/>
  <c r="D206" i="48"/>
  <c r="AF205" i="48"/>
  <c r="AE205" i="48"/>
  <c r="AD205" i="48"/>
  <c r="AC205" i="48"/>
  <c r="AB205" i="48"/>
  <c r="AA205" i="48"/>
  <c r="Z205" i="48"/>
  <c r="Y205" i="48"/>
  <c r="X205" i="48"/>
  <c r="W205" i="48"/>
  <c r="V205" i="48"/>
  <c r="U205" i="48"/>
  <c r="T205" i="48"/>
  <c r="S205" i="48"/>
  <c r="R205" i="48"/>
  <c r="Q205" i="48"/>
  <c r="P205" i="48"/>
  <c r="O205" i="48"/>
  <c r="N205" i="48"/>
  <c r="M205" i="48"/>
  <c r="L205" i="48"/>
  <c r="K205" i="48"/>
  <c r="J205" i="48"/>
  <c r="I205" i="48"/>
  <c r="H205" i="48"/>
  <c r="G205" i="48"/>
  <c r="F205" i="48"/>
  <c r="E205" i="48"/>
  <c r="D205" i="48"/>
  <c r="AF204" i="48"/>
  <c r="AE204" i="48"/>
  <c r="AD204" i="48"/>
  <c r="AC204" i="48"/>
  <c r="AB204" i="48"/>
  <c r="AA204" i="48"/>
  <c r="Z204" i="48"/>
  <c r="Y204" i="48"/>
  <c r="X204" i="48"/>
  <c r="W204" i="48"/>
  <c r="V204" i="48"/>
  <c r="U204" i="48"/>
  <c r="T204" i="48"/>
  <c r="S204" i="48"/>
  <c r="R204" i="48"/>
  <c r="Q204" i="48"/>
  <c r="P204" i="48"/>
  <c r="O204" i="48"/>
  <c r="N204" i="48"/>
  <c r="M204" i="48"/>
  <c r="L204" i="48"/>
  <c r="K204" i="48"/>
  <c r="J204" i="48"/>
  <c r="I204" i="48"/>
  <c r="H204" i="48"/>
  <c r="G204" i="48"/>
  <c r="F204" i="48"/>
  <c r="E204" i="48"/>
  <c r="D204" i="48"/>
  <c r="AF203" i="48"/>
  <c r="AE203" i="48"/>
  <c r="AD203" i="48"/>
  <c r="AC203" i="48"/>
  <c r="AB203" i="48"/>
  <c r="AA203" i="48"/>
  <c r="Z203" i="48"/>
  <c r="Y203" i="48"/>
  <c r="X203" i="48"/>
  <c r="W203" i="48"/>
  <c r="V203" i="48"/>
  <c r="U203" i="48"/>
  <c r="T203" i="48"/>
  <c r="S203" i="48"/>
  <c r="R203" i="48"/>
  <c r="Q203" i="48"/>
  <c r="P203" i="48"/>
  <c r="O203" i="48"/>
  <c r="N203" i="48"/>
  <c r="M203" i="48"/>
  <c r="L203" i="48"/>
  <c r="K203" i="48"/>
  <c r="J203" i="48"/>
  <c r="I203" i="48"/>
  <c r="H203" i="48"/>
  <c r="G203" i="48"/>
  <c r="F203" i="48"/>
  <c r="E203" i="48"/>
  <c r="D203" i="48"/>
  <c r="AF202" i="48"/>
  <c r="AE202" i="48"/>
  <c r="AD202" i="48"/>
  <c r="AC202" i="48"/>
  <c r="AB202" i="48"/>
  <c r="AA202" i="48"/>
  <c r="Z202" i="48"/>
  <c r="Y202" i="48"/>
  <c r="X202" i="48"/>
  <c r="W202" i="48"/>
  <c r="V202" i="48"/>
  <c r="U202" i="48"/>
  <c r="T202" i="48"/>
  <c r="S202" i="48"/>
  <c r="R202" i="48"/>
  <c r="Q202" i="48"/>
  <c r="P202" i="48"/>
  <c r="O202" i="48"/>
  <c r="N202" i="48"/>
  <c r="M202" i="48"/>
  <c r="L202" i="48"/>
  <c r="K202" i="48"/>
  <c r="J202" i="48"/>
  <c r="I202" i="48"/>
  <c r="H202" i="48"/>
  <c r="G202" i="48"/>
  <c r="F202" i="48"/>
  <c r="E202" i="48"/>
  <c r="D202" i="48"/>
  <c r="AF201" i="48"/>
  <c r="AE201" i="48"/>
  <c r="AD201" i="48"/>
  <c r="AC201" i="48"/>
  <c r="AB201" i="48"/>
  <c r="AA201" i="48"/>
  <c r="Z201" i="48"/>
  <c r="Y201" i="48"/>
  <c r="X201" i="48"/>
  <c r="W201" i="48"/>
  <c r="V201" i="48"/>
  <c r="U201" i="48"/>
  <c r="T201" i="48"/>
  <c r="S201" i="48"/>
  <c r="R201" i="48"/>
  <c r="Q201" i="48"/>
  <c r="P201" i="48"/>
  <c r="O201" i="48"/>
  <c r="N201" i="48"/>
  <c r="M201" i="48"/>
  <c r="L201" i="48"/>
  <c r="K201" i="48"/>
  <c r="J201" i="48"/>
  <c r="I201" i="48"/>
  <c r="H201" i="48"/>
  <c r="G201" i="48"/>
  <c r="F201" i="48"/>
  <c r="E201" i="48"/>
  <c r="D201" i="48"/>
  <c r="AF200" i="48"/>
  <c r="AE200" i="48"/>
  <c r="AD200" i="48"/>
  <c r="AC200" i="48"/>
  <c r="AB200" i="48"/>
  <c r="AA200" i="48"/>
  <c r="Z200" i="48"/>
  <c r="Y200" i="48"/>
  <c r="X200" i="48"/>
  <c r="W200" i="48"/>
  <c r="V200" i="48"/>
  <c r="U200" i="48"/>
  <c r="T200" i="48"/>
  <c r="S200" i="48"/>
  <c r="R200" i="48"/>
  <c r="Q200" i="48"/>
  <c r="P200" i="48"/>
  <c r="O200" i="48"/>
  <c r="N200" i="48"/>
  <c r="M200" i="48"/>
  <c r="L200" i="48"/>
  <c r="K200" i="48"/>
  <c r="J200" i="48"/>
  <c r="I200" i="48"/>
  <c r="H200" i="48"/>
  <c r="G200" i="48"/>
  <c r="F200" i="48"/>
  <c r="E200" i="48"/>
  <c r="D200" i="48"/>
  <c r="AF199" i="48"/>
  <c r="AE199" i="48"/>
  <c r="AD199" i="48"/>
  <c r="AC199" i="48"/>
  <c r="AB199" i="48"/>
  <c r="AA199" i="48"/>
  <c r="Z199" i="48"/>
  <c r="Y199" i="48"/>
  <c r="X199" i="48"/>
  <c r="W199" i="48"/>
  <c r="V199" i="48"/>
  <c r="U199" i="48"/>
  <c r="T199" i="48"/>
  <c r="S199" i="48"/>
  <c r="R199" i="48"/>
  <c r="Q199" i="48"/>
  <c r="P199" i="48"/>
  <c r="O199" i="48"/>
  <c r="N199" i="48"/>
  <c r="M199" i="48"/>
  <c r="L199" i="48"/>
  <c r="K199" i="48"/>
  <c r="J199" i="48"/>
  <c r="I199" i="48"/>
  <c r="H199" i="48"/>
  <c r="G199" i="48"/>
  <c r="F199" i="48"/>
  <c r="E199" i="48"/>
  <c r="D199" i="48"/>
  <c r="AF198" i="48"/>
  <c r="AE198" i="48"/>
  <c r="AD198" i="48"/>
  <c r="AC198" i="48"/>
  <c r="AB198" i="48"/>
  <c r="AA198" i="48"/>
  <c r="Z198" i="48"/>
  <c r="Y198" i="48"/>
  <c r="X198" i="48"/>
  <c r="W198" i="48"/>
  <c r="V198" i="48"/>
  <c r="U198" i="48"/>
  <c r="T198" i="48"/>
  <c r="S198" i="48"/>
  <c r="R198" i="48"/>
  <c r="Q198" i="48"/>
  <c r="P198" i="48"/>
  <c r="O198" i="48"/>
  <c r="N198" i="48"/>
  <c r="M198" i="48"/>
  <c r="L198" i="48"/>
  <c r="K198" i="48"/>
  <c r="J198" i="48"/>
  <c r="I198" i="48"/>
  <c r="H198" i="48"/>
  <c r="G198" i="48"/>
  <c r="F198" i="48"/>
  <c r="E198" i="48"/>
  <c r="D198" i="48"/>
  <c r="AF197" i="48"/>
  <c r="AE197" i="48"/>
  <c r="AD197" i="48"/>
  <c r="AC197" i="48"/>
  <c r="AB197" i="48"/>
  <c r="AA197" i="48"/>
  <c r="Z197" i="48"/>
  <c r="Y197" i="48"/>
  <c r="X197" i="48"/>
  <c r="W197" i="48"/>
  <c r="V197" i="48"/>
  <c r="U197" i="48"/>
  <c r="T197" i="48"/>
  <c r="S197" i="48"/>
  <c r="R197" i="48"/>
  <c r="Q197" i="48"/>
  <c r="P197" i="48"/>
  <c r="O197" i="48"/>
  <c r="N197" i="48"/>
  <c r="M197" i="48"/>
  <c r="L197" i="48"/>
  <c r="K197" i="48"/>
  <c r="J197" i="48"/>
  <c r="I197" i="48"/>
  <c r="H197" i="48"/>
  <c r="G197" i="48"/>
  <c r="F197" i="48"/>
  <c r="E197" i="48"/>
  <c r="D197" i="48"/>
  <c r="AF195" i="48"/>
  <c r="AE195" i="48"/>
  <c r="AD195" i="48"/>
  <c r="AC195" i="48"/>
  <c r="AB195" i="48"/>
  <c r="AA195" i="48"/>
  <c r="Z195" i="48"/>
  <c r="Y195" i="48"/>
  <c r="X195" i="48"/>
  <c r="W195" i="48"/>
  <c r="V195" i="48"/>
  <c r="U195" i="48"/>
  <c r="T195" i="48"/>
  <c r="S195" i="48"/>
  <c r="R195" i="48"/>
  <c r="Q195" i="48"/>
  <c r="P195" i="48"/>
  <c r="O195" i="48"/>
  <c r="N195" i="48"/>
  <c r="M195" i="48"/>
  <c r="L195" i="48"/>
  <c r="K195" i="48"/>
  <c r="J195" i="48"/>
  <c r="I195" i="48"/>
  <c r="H195" i="48"/>
  <c r="G195" i="48"/>
  <c r="F195" i="48"/>
  <c r="E195" i="48"/>
  <c r="D195" i="48"/>
  <c r="AF194" i="48"/>
  <c r="AE194" i="48"/>
  <c r="AD194" i="48"/>
  <c r="AC194" i="48"/>
  <c r="AB194" i="48"/>
  <c r="AA194" i="48"/>
  <c r="Z194" i="48"/>
  <c r="Y194" i="48"/>
  <c r="X194" i="48"/>
  <c r="W194" i="48"/>
  <c r="V194" i="48"/>
  <c r="U194" i="48"/>
  <c r="T194" i="48"/>
  <c r="S194" i="48"/>
  <c r="R194" i="48"/>
  <c r="Q194" i="48"/>
  <c r="P194" i="48"/>
  <c r="O194" i="48"/>
  <c r="N194" i="48"/>
  <c r="M194" i="48"/>
  <c r="L194" i="48"/>
  <c r="K194" i="48"/>
  <c r="J194" i="48"/>
  <c r="I194" i="48"/>
  <c r="H194" i="48"/>
  <c r="G194" i="48"/>
  <c r="F194" i="48"/>
  <c r="E194" i="48"/>
  <c r="D194" i="48"/>
  <c r="AF193" i="48"/>
  <c r="AE193" i="48"/>
  <c r="AD193" i="48"/>
  <c r="AC193" i="48"/>
  <c r="AB193" i="48"/>
  <c r="AA193" i="48"/>
  <c r="Z193" i="48"/>
  <c r="Y193" i="48"/>
  <c r="X193" i="48"/>
  <c r="W193" i="48"/>
  <c r="V193" i="48"/>
  <c r="U193" i="48"/>
  <c r="T193" i="48"/>
  <c r="S193" i="48"/>
  <c r="R193" i="48"/>
  <c r="Q193" i="48"/>
  <c r="P193" i="48"/>
  <c r="O193" i="48"/>
  <c r="N193" i="48"/>
  <c r="M193" i="48"/>
  <c r="L193" i="48"/>
  <c r="K193" i="48"/>
  <c r="J193" i="48"/>
  <c r="I193" i="48"/>
  <c r="H193" i="48"/>
  <c r="G193" i="48"/>
  <c r="F193" i="48"/>
  <c r="E193" i="48"/>
  <c r="D193" i="48"/>
  <c r="AF192" i="48"/>
  <c r="AE192" i="48"/>
  <c r="AD192" i="48"/>
  <c r="AC192" i="48"/>
  <c r="AB192" i="48"/>
  <c r="AA192" i="48"/>
  <c r="Z192" i="48"/>
  <c r="Y192" i="48"/>
  <c r="X192" i="48"/>
  <c r="W192" i="48"/>
  <c r="V192" i="48"/>
  <c r="U192" i="48"/>
  <c r="T192" i="48"/>
  <c r="S192" i="48"/>
  <c r="R192" i="48"/>
  <c r="Q192" i="48"/>
  <c r="P192" i="48"/>
  <c r="O192" i="48"/>
  <c r="N192" i="48"/>
  <c r="M192" i="48"/>
  <c r="L192" i="48"/>
  <c r="K192" i="48"/>
  <c r="J192" i="48"/>
  <c r="I192" i="48"/>
  <c r="H192" i="48"/>
  <c r="G192" i="48"/>
  <c r="F192" i="48"/>
  <c r="E192" i="48"/>
  <c r="D192" i="48"/>
  <c r="AF191" i="48"/>
  <c r="AE191" i="48"/>
  <c r="AD191" i="48"/>
  <c r="AC191" i="48"/>
  <c r="AB191" i="48"/>
  <c r="AA191" i="48"/>
  <c r="Z191" i="48"/>
  <c r="Y191" i="48"/>
  <c r="X191" i="48"/>
  <c r="W191" i="48"/>
  <c r="V191" i="48"/>
  <c r="U191" i="48"/>
  <c r="T191" i="48"/>
  <c r="S191" i="48"/>
  <c r="R191" i="48"/>
  <c r="Q191" i="48"/>
  <c r="P191" i="48"/>
  <c r="O191" i="48"/>
  <c r="N191" i="48"/>
  <c r="M191" i="48"/>
  <c r="L191" i="48"/>
  <c r="K191" i="48"/>
  <c r="J191" i="48"/>
  <c r="I191" i="48"/>
  <c r="H191" i="48"/>
  <c r="G191" i="48"/>
  <c r="F191" i="48"/>
  <c r="E191" i="48"/>
  <c r="D191" i="48"/>
  <c r="AF190" i="48"/>
  <c r="AE190" i="48"/>
  <c r="AD190" i="48"/>
  <c r="AC190" i="48"/>
  <c r="AB190" i="48"/>
  <c r="AA190" i="48"/>
  <c r="Z190" i="48"/>
  <c r="Y190" i="48"/>
  <c r="X190" i="48"/>
  <c r="W190" i="48"/>
  <c r="V190" i="48"/>
  <c r="U190" i="48"/>
  <c r="T190" i="48"/>
  <c r="S190" i="48"/>
  <c r="R190" i="48"/>
  <c r="Q190" i="48"/>
  <c r="P190" i="48"/>
  <c r="O190" i="48"/>
  <c r="N190" i="48"/>
  <c r="M190" i="48"/>
  <c r="L190" i="48"/>
  <c r="K190" i="48"/>
  <c r="J190" i="48"/>
  <c r="I190" i="48"/>
  <c r="H190" i="48"/>
  <c r="G190" i="48"/>
  <c r="F190" i="48"/>
  <c r="E190" i="48"/>
  <c r="D190" i="48"/>
  <c r="AF189" i="48"/>
  <c r="AE189" i="48"/>
  <c r="AD189" i="48"/>
  <c r="AC189" i="48"/>
  <c r="AB189" i="48"/>
  <c r="AA189" i="48"/>
  <c r="Z189" i="48"/>
  <c r="Y189" i="48"/>
  <c r="X189" i="48"/>
  <c r="W189" i="48"/>
  <c r="V189" i="48"/>
  <c r="U189" i="48"/>
  <c r="T189" i="48"/>
  <c r="S189" i="48"/>
  <c r="R189" i="48"/>
  <c r="Q189" i="48"/>
  <c r="P189" i="48"/>
  <c r="O189" i="48"/>
  <c r="N189" i="48"/>
  <c r="M189" i="48"/>
  <c r="L189" i="48"/>
  <c r="K189" i="48"/>
  <c r="J189" i="48"/>
  <c r="I189" i="48"/>
  <c r="H189" i="48"/>
  <c r="G189" i="48"/>
  <c r="F189" i="48"/>
  <c r="E189" i="48"/>
  <c r="D189" i="48"/>
  <c r="AF188" i="48"/>
  <c r="AE188" i="48"/>
  <c r="AD188" i="48"/>
  <c r="AC188" i="48"/>
  <c r="AB188" i="48"/>
  <c r="AA188" i="48"/>
  <c r="Z188" i="48"/>
  <c r="Y188" i="48"/>
  <c r="X188" i="48"/>
  <c r="W188" i="48"/>
  <c r="V188" i="48"/>
  <c r="U188" i="48"/>
  <c r="T188" i="48"/>
  <c r="S188" i="48"/>
  <c r="R188" i="48"/>
  <c r="Q188" i="48"/>
  <c r="P188" i="48"/>
  <c r="O188" i="48"/>
  <c r="N188" i="48"/>
  <c r="M188" i="48"/>
  <c r="L188" i="48"/>
  <c r="K188" i="48"/>
  <c r="J188" i="48"/>
  <c r="I188" i="48"/>
  <c r="H188" i="48"/>
  <c r="G188" i="48"/>
  <c r="F188" i="48"/>
  <c r="E188" i="48"/>
  <c r="D188" i="48"/>
  <c r="AF187" i="48"/>
  <c r="AE187" i="48"/>
  <c r="AD187" i="48"/>
  <c r="AC187" i="48"/>
  <c r="AB187" i="48"/>
  <c r="AA187" i="48"/>
  <c r="Z187" i="48"/>
  <c r="Y187" i="48"/>
  <c r="X187" i="48"/>
  <c r="W187" i="48"/>
  <c r="V187" i="48"/>
  <c r="U187" i="48"/>
  <c r="T187" i="48"/>
  <c r="S187" i="48"/>
  <c r="R187" i="48"/>
  <c r="Q187" i="48"/>
  <c r="P187" i="48"/>
  <c r="O187" i="48"/>
  <c r="N187" i="48"/>
  <c r="M187" i="48"/>
  <c r="L187" i="48"/>
  <c r="K187" i="48"/>
  <c r="J187" i="48"/>
  <c r="I187" i="48"/>
  <c r="H187" i="48"/>
  <c r="G187" i="48"/>
  <c r="F187" i="48"/>
  <c r="E187" i="48"/>
  <c r="D187" i="48"/>
  <c r="AF186" i="48"/>
  <c r="AE186" i="48"/>
  <c r="AD186" i="48"/>
  <c r="AC186" i="48"/>
  <c r="AB186" i="48"/>
  <c r="AA186" i="48"/>
  <c r="Z186" i="48"/>
  <c r="Y186" i="48"/>
  <c r="X186" i="48"/>
  <c r="W186" i="48"/>
  <c r="V186" i="48"/>
  <c r="U186" i="48"/>
  <c r="T186" i="48"/>
  <c r="S186" i="48"/>
  <c r="R186" i="48"/>
  <c r="Q186" i="48"/>
  <c r="P186" i="48"/>
  <c r="O186" i="48"/>
  <c r="N186" i="48"/>
  <c r="M186" i="48"/>
  <c r="L186" i="48"/>
  <c r="K186" i="48"/>
  <c r="J186" i="48"/>
  <c r="I186" i="48"/>
  <c r="H186" i="48"/>
  <c r="G186" i="48"/>
  <c r="F186" i="48"/>
  <c r="E186" i="48"/>
  <c r="D186" i="48"/>
  <c r="AF184" i="48"/>
  <c r="AE184" i="48"/>
  <c r="AD184" i="48"/>
  <c r="AC184" i="48"/>
  <c r="AB184" i="48"/>
  <c r="AA184" i="48"/>
  <c r="Z184" i="48"/>
  <c r="Y184" i="48"/>
  <c r="X184" i="48"/>
  <c r="W184" i="48"/>
  <c r="V184" i="48"/>
  <c r="U184" i="48"/>
  <c r="T184" i="48"/>
  <c r="S184" i="48"/>
  <c r="R184" i="48"/>
  <c r="Q184" i="48"/>
  <c r="P184" i="48"/>
  <c r="O184" i="48"/>
  <c r="N184" i="48"/>
  <c r="M184" i="48"/>
  <c r="L184" i="48"/>
  <c r="K184" i="48"/>
  <c r="J184" i="48"/>
  <c r="I184" i="48"/>
  <c r="H184" i="48"/>
  <c r="G184" i="48"/>
  <c r="F184" i="48"/>
  <c r="E184" i="48"/>
  <c r="D184" i="48"/>
  <c r="AF183" i="48"/>
  <c r="AE183" i="48"/>
  <c r="AD183" i="48"/>
  <c r="AC183" i="48"/>
  <c r="AB183" i="48"/>
  <c r="AA183" i="48"/>
  <c r="Z183" i="48"/>
  <c r="Y183" i="48"/>
  <c r="X183" i="48"/>
  <c r="W183" i="48"/>
  <c r="V183" i="48"/>
  <c r="U183" i="48"/>
  <c r="T183" i="48"/>
  <c r="S183" i="48"/>
  <c r="R183" i="48"/>
  <c r="Q183" i="48"/>
  <c r="P183" i="48"/>
  <c r="O183" i="48"/>
  <c r="N183" i="48"/>
  <c r="M183" i="48"/>
  <c r="L183" i="48"/>
  <c r="K183" i="48"/>
  <c r="J183" i="48"/>
  <c r="I183" i="48"/>
  <c r="H183" i="48"/>
  <c r="G183" i="48"/>
  <c r="F183" i="48"/>
  <c r="E183" i="48"/>
  <c r="D183" i="48"/>
  <c r="AF182" i="48"/>
  <c r="AE182" i="48"/>
  <c r="AD182" i="48"/>
  <c r="AC182" i="48"/>
  <c r="AB182" i="48"/>
  <c r="AA182" i="48"/>
  <c r="Z182" i="48"/>
  <c r="Y182" i="48"/>
  <c r="X182" i="48"/>
  <c r="W182" i="48"/>
  <c r="V182" i="48"/>
  <c r="U182" i="48"/>
  <c r="T182" i="48"/>
  <c r="S182" i="48"/>
  <c r="R182" i="48"/>
  <c r="Q182" i="48"/>
  <c r="P182" i="48"/>
  <c r="O182" i="48"/>
  <c r="N182" i="48"/>
  <c r="M182" i="48"/>
  <c r="L182" i="48"/>
  <c r="K182" i="48"/>
  <c r="J182" i="48"/>
  <c r="I182" i="48"/>
  <c r="H182" i="48"/>
  <c r="G182" i="48"/>
  <c r="F182" i="48"/>
  <c r="E182" i="48"/>
  <c r="D182" i="48"/>
  <c r="AF181" i="48"/>
  <c r="AE181" i="48"/>
  <c r="AD181"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F181" i="48"/>
  <c r="E181" i="48"/>
  <c r="D181" i="48"/>
  <c r="AF180" i="48"/>
  <c r="AE180" i="48"/>
  <c r="AD180" i="48"/>
  <c r="AC180" i="48"/>
  <c r="AB180" i="48"/>
  <c r="AA180" i="48"/>
  <c r="Z180" i="48"/>
  <c r="Y180" i="48"/>
  <c r="X180" i="48"/>
  <c r="W180" i="48"/>
  <c r="V180" i="48"/>
  <c r="U180" i="48"/>
  <c r="T180" i="48"/>
  <c r="S180" i="48"/>
  <c r="R180" i="48"/>
  <c r="Q180" i="48"/>
  <c r="P180" i="48"/>
  <c r="O180" i="48"/>
  <c r="N180" i="48"/>
  <c r="M180" i="48"/>
  <c r="L180" i="48"/>
  <c r="K180" i="48"/>
  <c r="J180" i="48"/>
  <c r="I180" i="48"/>
  <c r="H180" i="48"/>
  <c r="G180" i="48"/>
  <c r="F180" i="48"/>
  <c r="E180" i="48"/>
  <c r="D180" i="48"/>
  <c r="AF179" i="48"/>
  <c r="AE179" i="48"/>
  <c r="AD179" i="48"/>
  <c r="AC179" i="48"/>
  <c r="AB179" i="48"/>
  <c r="AA179" i="48"/>
  <c r="Z179" i="48"/>
  <c r="Y179" i="48"/>
  <c r="X179" i="48"/>
  <c r="W179" i="48"/>
  <c r="V179" i="48"/>
  <c r="U179" i="48"/>
  <c r="T179" i="48"/>
  <c r="S179" i="48"/>
  <c r="R179" i="48"/>
  <c r="Q179" i="48"/>
  <c r="P179" i="48"/>
  <c r="O179" i="48"/>
  <c r="N179" i="48"/>
  <c r="M179" i="48"/>
  <c r="L179" i="48"/>
  <c r="K179" i="48"/>
  <c r="J179" i="48"/>
  <c r="I179" i="48"/>
  <c r="H179" i="48"/>
  <c r="G179" i="48"/>
  <c r="F179" i="48"/>
  <c r="E179" i="48"/>
  <c r="D179" i="48"/>
  <c r="AF178" i="48"/>
  <c r="AE178" i="48"/>
  <c r="AD178" i="48"/>
  <c r="AC178" i="48"/>
  <c r="AB178" i="48"/>
  <c r="AA178" i="48"/>
  <c r="Z178" i="48"/>
  <c r="Y178" i="48"/>
  <c r="X178" i="48"/>
  <c r="W178" i="48"/>
  <c r="V178" i="48"/>
  <c r="U178" i="48"/>
  <c r="T178" i="48"/>
  <c r="S178" i="48"/>
  <c r="R178" i="48"/>
  <c r="Q178" i="48"/>
  <c r="P178" i="48"/>
  <c r="O178" i="48"/>
  <c r="N178" i="48"/>
  <c r="M178" i="48"/>
  <c r="L178" i="48"/>
  <c r="K178" i="48"/>
  <c r="J178" i="48"/>
  <c r="I178" i="48"/>
  <c r="H178" i="48"/>
  <c r="G178" i="48"/>
  <c r="F178" i="48"/>
  <c r="E178" i="48"/>
  <c r="D178" i="48"/>
  <c r="AF177" i="48"/>
  <c r="AE177" i="48"/>
  <c r="AD177" i="48"/>
  <c r="AC177" i="48"/>
  <c r="AB177" i="48"/>
  <c r="AA177" i="48"/>
  <c r="Z177" i="48"/>
  <c r="Y177" i="48"/>
  <c r="X177" i="48"/>
  <c r="W177" i="48"/>
  <c r="V177" i="48"/>
  <c r="U177" i="48"/>
  <c r="T177" i="48"/>
  <c r="S177" i="48"/>
  <c r="R177" i="48"/>
  <c r="Q177" i="48"/>
  <c r="P177" i="48"/>
  <c r="O177" i="48"/>
  <c r="N177" i="48"/>
  <c r="M177" i="48"/>
  <c r="L177" i="48"/>
  <c r="K177" i="48"/>
  <c r="J177" i="48"/>
  <c r="I177" i="48"/>
  <c r="H177" i="48"/>
  <c r="G177" i="48"/>
  <c r="F177" i="48"/>
  <c r="E177" i="48"/>
  <c r="D177" i="48"/>
  <c r="AF176" i="48"/>
  <c r="AE176" i="48"/>
  <c r="AD176" i="48"/>
  <c r="AC176" i="48"/>
  <c r="AB176" i="48"/>
  <c r="AA176" i="48"/>
  <c r="Z176" i="48"/>
  <c r="Y176" i="48"/>
  <c r="X176" i="48"/>
  <c r="W176" i="48"/>
  <c r="V176" i="48"/>
  <c r="U176" i="48"/>
  <c r="T176" i="48"/>
  <c r="S176" i="48"/>
  <c r="R176" i="48"/>
  <c r="Q176" i="48"/>
  <c r="P176" i="48"/>
  <c r="O176" i="48"/>
  <c r="N176" i="48"/>
  <c r="M176" i="48"/>
  <c r="L176" i="48"/>
  <c r="K176" i="48"/>
  <c r="J176" i="48"/>
  <c r="I176" i="48"/>
  <c r="H176" i="48"/>
  <c r="G176" i="48"/>
  <c r="F176" i="48"/>
  <c r="E176" i="48"/>
  <c r="D176" i="48"/>
  <c r="AF175" i="48"/>
  <c r="AE175" i="48"/>
  <c r="AD175" i="48"/>
  <c r="AC175" i="48"/>
  <c r="AB175" i="48"/>
  <c r="AA175" i="48"/>
  <c r="Z175" i="48"/>
  <c r="Y175" i="48"/>
  <c r="X175" i="48"/>
  <c r="W175" i="48"/>
  <c r="V175" i="48"/>
  <c r="U175" i="48"/>
  <c r="T175" i="48"/>
  <c r="S175" i="48"/>
  <c r="R175" i="48"/>
  <c r="Q175" i="48"/>
  <c r="P175" i="48"/>
  <c r="O175" i="48"/>
  <c r="N175" i="48"/>
  <c r="M175" i="48"/>
  <c r="L175" i="48"/>
  <c r="K175" i="48"/>
  <c r="J175" i="48"/>
  <c r="I175" i="48"/>
  <c r="H175" i="48"/>
  <c r="G175" i="48"/>
  <c r="F175" i="48"/>
  <c r="E175" i="48"/>
  <c r="D175" i="48"/>
  <c r="AF169" i="48"/>
  <c r="AE169" i="48"/>
  <c r="AD169" i="48"/>
  <c r="AC169" i="48"/>
  <c r="AB169" i="48"/>
  <c r="AA169" i="48"/>
  <c r="Z169" i="48"/>
  <c r="Y169" i="48"/>
  <c r="X169" i="48"/>
  <c r="W169" i="48"/>
  <c r="V169" i="48"/>
  <c r="U169" i="48"/>
  <c r="T169" i="48"/>
  <c r="S169" i="48"/>
  <c r="R169" i="48"/>
  <c r="Q169" i="48"/>
  <c r="P169" i="48"/>
  <c r="O169" i="48"/>
  <c r="N169" i="48"/>
  <c r="M169" i="48"/>
  <c r="L169" i="48"/>
  <c r="K169" i="48"/>
  <c r="J169" i="48"/>
  <c r="I169" i="48"/>
  <c r="H169" i="48"/>
  <c r="G169" i="48"/>
  <c r="F169" i="48"/>
  <c r="E169" i="48"/>
  <c r="D169" i="48"/>
  <c r="AF168" i="48"/>
  <c r="AE168" i="48"/>
  <c r="AD168" i="48"/>
  <c r="AC168" i="48"/>
  <c r="AB168" i="48"/>
  <c r="AA168" i="48"/>
  <c r="Z168" i="48"/>
  <c r="Y168" i="48"/>
  <c r="X168" i="48"/>
  <c r="W168" i="48"/>
  <c r="V168" i="48"/>
  <c r="U168" i="48"/>
  <c r="T168" i="48"/>
  <c r="S168" i="48"/>
  <c r="R168" i="48"/>
  <c r="Q168" i="48"/>
  <c r="P168" i="48"/>
  <c r="O168" i="48"/>
  <c r="N168" i="48"/>
  <c r="M168" i="48"/>
  <c r="L168" i="48"/>
  <c r="K168" i="48"/>
  <c r="J168" i="48"/>
  <c r="I168" i="48"/>
  <c r="H168" i="48"/>
  <c r="G168" i="48"/>
  <c r="F168" i="48"/>
  <c r="E168" i="48"/>
  <c r="D168" i="48"/>
  <c r="AF167" i="48"/>
  <c r="AE167" i="48"/>
  <c r="AD167" i="48"/>
  <c r="AC167" i="48"/>
  <c r="AB167" i="48"/>
  <c r="AA167" i="48"/>
  <c r="Z167" i="48"/>
  <c r="Y167" i="48"/>
  <c r="X167" i="48"/>
  <c r="W167" i="48"/>
  <c r="V167" i="48"/>
  <c r="U167" i="48"/>
  <c r="T167" i="48"/>
  <c r="S167" i="48"/>
  <c r="R167" i="48"/>
  <c r="Q167" i="48"/>
  <c r="P167" i="48"/>
  <c r="O167" i="48"/>
  <c r="N167" i="48"/>
  <c r="M167" i="48"/>
  <c r="L167" i="48"/>
  <c r="K167" i="48"/>
  <c r="J167" i="48"/>
  <c r="I167" i="48"/>
  <c r="H167" i="48"/>
  <c r="G167" i="48"/>
  <c r="F167" i="48"/>
  <c r="E167" i="48"/>
  <c r="D167" i="48"/>
  <c r="AF166" i="48"/>
  <c r="AE166" i="48"/>
  <c r="AD166" i="48"/>
  <c r="AC166" i="48"/>
  <c r="AB166" i="48"/>
  <c r="AA166" i="48"/>
  <c r="Z166" i="48"/>
  <c r="Y166" i="48"/>
  <c r="X166" i="48"/>
  <c r="W166" i="48"/>
  <c r="V166" i="48"/>
  <c r="U166" i="48"/>
  <c r="T166" i="48"/>
  <c r="S166" i="48"/>
  <c r="R166" i="48"/>
  <c r="Q166" i="48"/>
  <c r="P166" i="48"/>
  <c r="O166" i="48"/>
  <c r="N166" i="48"/>
  <c r="M166" i="48"/>
  <c r="L166" i="48"/>
  <c r="K166" i="48"/>
  <c r="J166" i="48"/>
  <c r="I166" i="48"/>
  <c r="H166" i="48"/>
  <c r="G166" i="48"/>
  <c r="F166" i="48"/>
  <c r="E166" i="48"/>
  <c r="D166" i="48"/>
  <c r="AF165" i="48"/>
  <c r="AE165" i="48"/>
  <c r="AD165" i="48"/>
  <c r="AC165" i="48"/>
  <c r="AB165" i="48"/>
  <c r="AA165" i="48"/>
  <c r="Z165" i="48"/>
  <c r="Y165" i="48"/>
  <c r="X165" i="48"/>
  <c r="W165" i="48"/>
  <c r="V165" i="48"/>
  <c r="U165" i="48"/>
  <c r="T165" i="48"/>
  <c r="S165" i="48"/>
  <c r="R165" i="48"/>
  <c r="Q165" i="48"/>
  <c r="P165" i="48"/>
  <c r="O165" i="48"/>
  <c r="N165" i="48"/>
  <c r="M165" i="48"/>
  <c r="L165" i="48"/>
  <c r="K165" i="48"/>
  <c r="J165" i="48"/>
  <c r="I165" i="48"/>
  <c r="H165" i="48"/>
  <c r="G165" i="48"/>
  <c r="F165" i="48"/>
  <c r="E165" i="48"/>
  <c r="D165" i="48"/>
  <c r="AF164" i="48"/>
  <c r="AE164" i="48"/>
  <c r="AD164"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F164" i="48"/>
  <c r="E164" i="48"/>
  <c r="D164" i="48"/>
  <c r="AF163" i="48"/>
  <c r="AE163" i="48"/>
  <c r="AD163" i="48"/>
  <c r="AC163" i="48"/>
  <c r="AB163" i="48"/>
  <c r="AA163" i="48"/>
  <c r="Z163" i="48"/>
  <c r="Y163" i="48"/>
  <c r="X163" i="48"/>
  <c r="W163" i="48"/>
  <c r="V163" i="48"/>
  <c r="U163" i="48"/>
  <c r="T163" i="48"/>
  <c r="S163" i="48"/>
  <c r="R163" i="48"/>
  <c r="Q163" i="48"/>
  <c r="P163" i="48"/>
  <c r="O163" i="48"/>
  <c r="N163" i="48"/>
  <c r="M163" i="48"/>
  <c r="L163" i="48"/>
  <c r="K163" i="48"/>
  <c r="J163" i="48"/>
  <c r="I163" i="48"/>
  <c r="H163" i="48"/>
  <c r="G163" i="48"/>
  <c r="F163" i="48"/>
  <c r="E163" i="48"/>
  <c r="D163" i="48"/>
  <c r="AF162" i="48"/>
  <c r="AE162" i="48"/>
  <c r="AD162"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F162" i="48"/>
  <c r="E162" i="48"/>
  <c r="D162" i="48"/>
  <c r="AF161" i="48"/>
  <c r="AE161" i="48"/>
  <c r="AD161"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F161" i="48"/>
  <c r="E161" i="48"/>
  <c r="D161" i="48"/>
  <c r="AF160" i="48"/>
  <c r="AE160" i="48"/>
  <c r="AD160"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F160" i="48"/>
  <c r="E160" i="48"/>
  <c r="D160" i="48"/>
  <c r="AF159" i="48"/>
  <c r="AE159" i="48"/>
  <c r="AD159"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F159" i="48"/>
  <c r="E159" i="48"/>
  <c r="D159" i="48"/>
  <c r="AF157" i="48"/>
  <c r="AE157" i="48"/>
  <c r="AD157" i="48"/>
  <c r="AC157" i="48"/>
  <c r="AB157" i="48"/>
  <c r="AA157" i="48"/>
  <c r="Z157" i="48"/>
  <c r="Y157" i="48"/>
  <c r="X157" i="48"/>
  <c r="W157" i="48"/>
  <c r="V157" i="48"/>
  <c r="U157" i="48"/>
  <c r="T157" i="48"/>
  <c r="S157" i="48"/>
  <c r="R157" i="48"/>
  <c r="Q157" i="48"/>
  <c r="P157" i="48"/>
  <c r="O157" i="48"/>
  <c r="N157" i="48"/>
  <c r="M157" i="48"/>
  <c r="L157" i="48"/>
  <c r="K157" i="48"/>
  <c r="J157" i="48"/>
  <c r="I157" i="48"/>
  <c r="H157" i="48"/>
  <c r="G157" i="48"/>
  <c r="F157" i="48"/>
  <c r="E157" i="48"/>
  <c r="D157" i="48"/>
  <c r="AF156" i="48"/>
  <c r="AE156" i="48"/>
  <c r="AD156" i="48"/>
  <c r="AC156" i="48"/>
  <c r="AB156" i="48"/>
  <c r="AA156" i="48"/>
  <c r="Z156" i="48"/>
  <c r="Y156" i="48"/>
  <c r="X156" i="48"/>
  <c r="W156" i="48"/>
  <c r="V156" i="48"/>
  <c r="U156" i="48"/>
  <c r="T156" i="48"/>
  <c r="S156" i="48"/>
  <c r="R156" i="48"/>
  <c r="Q156" i="48"/>
  <c r="P156" i="48"/>
  <c r="O156" i="48"/>
  <c r="N156" i="48"/>
  <c r="M156" i="48"/>
  <c r="L156" i="48"/>
  <c r="K156" i="48"/>
  <c r="J156" i="48"/>
  <c r="I156" i="48"/>
  <c r="H156" i="48"/>
  <c r="G156" i="48"/>
  <c r="F156" i="48"/>
  <c r="E156" i="48"/>
  <c r="D156" i="48"/>
  <c r="AF155" i="48"/>
  <c r="AE155" i="48"/>
  <c r="AD155" i="48"/>
  <c r="AC155" i="48"/>
  <c r="AB155" i="48"/>
  <c r="AA155" i="48"/>
  <c r="Z155" i="48"/>
  <c r="Y155" i="48"/>
  <c r="X155" i="48"/>
  <c r="W155" i="48"/>
  <c r="V155" i="48"/>
  <c r="U155" i="48"/>
  <c r="T155" i="48"/>
  <c r="S155" i="48"/>
  <c r="R155" i="48"/>
  <c r="Q155" i="48"/>
  <c r="P155" i="48"/>
  <c r="O155" i="48"/>
  <c r="N155" i="48"/>
  <c r="M155" i="48"/>
  <c r="L155" i="48"/>
  <c r="K155" i="48"/>
  <c r="J155" i="48"/>
  <c r="I155" i="48"/>
  <c r="H155" i="48"/>
  <c r="G155" i="48"/>
  <c r="F155" i="48"/>
  <c r="E155" i="48"/>
  <c r="D155" i="48"/>
  <c r="AF154" i="48"/>
  <c r="AE154" i="48"/>
  <c r="AD154"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F154" i="48"/>
  <c r="E154" i="48"/>
  <c r="D154" i="48"/>
  <c r="AF153" i="48"/>
  <c r="AE153" i="48"/>
  <c r="AD153" i="48"/>
  <c r="AC153" i="48"/>
  <c r="AB153" i="48"/>
  <c r="AA153" i="48"/>
  <c r="Z153" i="48"/>
  <c r="Y153" i="48"/>
  <c r="X153" i="48"/>
  <c r="W153" i="48"/>
  <c r="V153" i="48"/>
  <c r="U153" i="48"/>
  <c r="T153" i="48"/>
  <c r="S153" i="48"/>
  <c r="R153" i="48"/>
  <c r="Q153" i="48"/>
  <c r="P153" i="48"/>
  <c r="O153" i="48"/>
  <c r="N153" i="48"/>
  <c r="M153" i="48"/>
  <c r="L153" i="48"/>
  <c r="K153" i="48"/>
  <c r="J153" i="48"/>
  <c r="I153" i="48"/>
  <c r="H153" i="48"/>
  <c r="G153" i="48"/>
  <c r="F153" i="48"/>
  <c r="E153" i="48"/>
  <c r="D153" i="48"/>
  <c r="AF152" i="48"/>
  <c r="AE152" i="48"/>
  <c r="AD152" i="48"/>
  <c r="AC152" i="48"/>
  <c r="AB152" i="48"/>
  <c r="AA152" i="48"/>
  <c r="Z152" i="48"/>
  <c r="Y152" i="48"/>
  <c r="X152" i="48"/>
  <c r="W152" i="48"/>
  <c r="V152" i="48"/>
  <c r="U152" i="48"/>
  <c r="T152" i="48"/>
  <c r="S152" i="48"/>
  <c r="R152" i="48"/>
  <c r="Q152" i="48"/>
  <c r="P152" i="48"/>
  <c r="O152" i="48"/>
  <c r="N152" i="48"/>
  <c r="M152" i="48"/>
  <c r="L152" i="48"/>
  <c r="K152" i="48"/>
  <c r="J152" i="48"/>
  <c r="I152" i="48"/>
  <c r="H152" i="48"/>
  <c r="G152" i="48"/>
  <c r="F152" i="48"/>
  <c r="E152" i="48"/>
  <c r="D152" i="48"/>
  <c r="AF151" i="48"/>
  <c r="AE151" i="48"/>
  <c r="AD151"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F151" i="48"/>
  <c r="E151" i="48"/>
  <c r="D151" i="48"/>
  <c r="AF150" i="48"/>
  <c r="AE150" i="48"/>
  <c r="AD150" i="48"/>
  <c r="AC150" i="48"/>
  <c r="AB150" i="48"/>
  <c r="AA150" i="48"/>
  <c r="Z150" i="48"/>
  <c r="Y150" i="48"/>
  <c r="X150" i="48"/>
  <c r="W150" i="48"/>
  <c r="V150" i="48"/>
  <c r="U150" i="48"/>
  <c r="T150" i="48"/>
  <c r="S150" i="48"/>
  <c r="R150" i="48"/>
  <c r="Q150" i="48"/>
  <c r="P150" i="48"/>
  <c r="O150" i="48"/>
  <c r="N150" i="48"/>
  <c r="M150" i="48"/>
  <c r="L150" i="48"/>
  <c r="K150" i="48"/>
  <c r="J150" i="48"/>
  <c r="I150" i="48"/>
  <c r="H150" i="48"/>
  <c r="G150" i="48"/>
  <c r="F150" i="48"/>
  <c r="E150" i="48"/>
  <c r="D150" i="48"/>
  <c r="AF149" i="48"/>
  <c r="AE149" i="48"/>
  <c r="AD149" i="48"/>
  <c r="AC149" i="48"/>
  <c r="AB149" i="48"/>
  <c r="AA149" i="48"/>
  <c r="Z149" i="48"/>
  <c r="Y149" i="48"/>
  <c r="X149" i="48"/>
  <c r="W149" i="48"/>
  <c r="V149" i="48"/>
  <c r="U149" i="48"/>
  <c r="T149" i="48"/>
  <c r="S149" i="48"/>
  <c r="R149" i="48"/>
  <c r="Q149" i="48"/>
  <c r="P149" i="48"/>
  <c r="O149" i="48"/>
  <c r="N149" i="48"/>
  <c r="M149" i="48"/>
  <c r="L149" i="48"/>
  <c r="K149" i="48"/>
  <c r="J149" i="48"/>
  <c r="I149" i="48"/>
  <c r="H149" i="48"/>
  <c r="G149" i="48"/>
  <c r="F149" i="48"/>
  <c r="E149" i="48"/>
  <c r="D149" i="48"/>
  <c r="AF148" i="48"/>
  <c r="AE148" i="48"/>
  <c r="AD148" i="48"/>
  <c r="AC148" i="48"/>
  <c r="AB148" i="48"/>
  <c r="AA148" i="48"/>
  <c r="Z148" i="48"/>
  <c r="Y148" i="48"/>
  <c r="X148" i="48"/>
  <c r="W148" i="48"/>
  <c r="V148" i="48"/>
  <c r="U148" i="48"/>
  <c r="T148" i="48"/>
  <c r="S148" i="48"/>
  <c r="R148" i="48"/>
  <c r="Q148" i="48"/>
  <c r="P148" i="48"/>
  <c r="O148" i="48"/>
  <c r="N148" i="48"/>
  <c r="M148" i="48"/>
  <c r="L148" i="48"/>
  <c r="K148" i="48"/>
  <c r="J148" i="48"/>
  <c r="I148" i="48"/>
  <c r="H148" i="48"/>
  <c r="G148" i="48"/>
  <c r="F148" i="48"/>
  <c r="E148" i="48"/>
  <c r="D148" i="48"/>
  <c r="AF146" i="48"/>
  <c r="AE146" i="48"/>
  <c r="AD146" i="48"/>
  <c r="AC146" i="48"/>
  <c r="AB146" i="48"/>
  <c r="AA146" i="48"/>
  <c r="Z146" i="48"/>
  <c r="Y146" i="48"/>
  <c r="X146" i="48"/>
  <c r="W146" i="48"/>
  <c r="V146" i="48"/>
  <c r="U146" i="48"/>
  <c r="T146" i="48"/>
  <c r="S146" i="48"/>
  <c r="R146" i="48"/>
  <c r="Q146" i="48"/>
  <c r="P146" i="48"/>
  <c r="O146" i="48"/>
  <c r="N146" i="48"/>
  <c r="M146" i="48"/>
  <c r="L146" i="48"/>
  <c r="K146" i="48"/>
  <c r="J146" i="48"/>
  <c r="I146" i="48"/>
  <c r="H146" i="48"/>
  <c r="G146" i="48"/>
  <c r="F146" i="48"/>
  <c r="E146" i="48"/>
  <c r="D146" i="48"/>
  <c r="AF145" i="48"/>
  <c r="AE145" i="48"/>
  <c r="AD145" i="48"/>
  <c r="AC145" i="48"/>
  <c r="AB145" i="48"/>
  <c r="AA145" i="48"/>
  <c r="Z145" i="48"/>
  <c r="Y145" i="48"/>
  <c r="X145" i="48"/>
  <c r="W145" i="48"/>
  <c r="V145" i="48"/>
  <c r="U145" i="48"/>
  <c r="T145" i="48"/>
  <c r="S145" i="48"/>
  <c r="R145" i="48"/>
  <c r="Q145" i="48"/>
  <c r="P145" i="48"/>
  <c r="O145" i="48"/>
  <c r="N145" i="48"/>
  <c r="M145" i="48"/>
  <c r="L145" i="48"/>
  <c r="K145" i="48"/>
  <c r="J145" i="48"/>
  <c r="I145" i="48"/>
  <c r="H145" i="48"/>
  <c r="G145" i="48"/>
  <c r="F145" i="48"/>
  <c r="E145" i="48"/>
  <c r="D145" i="48"/>
  <c r="AF144" i="48"/>
  <c r="AE144" i="48"/>
  <c r="AD144" i="48"/>
  <c r="AC144" i="48"/>
  <c r="AB144" i="48"/>
  <c r="AA144" i="48"/>
  <c r="Z144" i="48"/>
  <c r="Y144" i="48"/>
  <c r="X144" i="48"/>
  <c r="W144" i="48"/>
  <c r="V144" i="48"/>
  <c r="U144" i="48"/>
  <c r="T144" i="48"/>
  <c r="S144" i="48"/>
  <c r="R144" i="48"/>
  <c r="Q144" i="48"/>
  <c r="P144" i="48"/>
  <c r="O144" i="48"/>
  <c r="N144" i="48"/>
  <c r="M144" i="48"/>
  <c r="L144" i="48"/>
  <c r="K144" i="48"/>
  <c r="J144" i="48"/>
  <c r="I144" i="48"/>
  <c r="H144" i="48"/>
  <c r="G144" i="48"/>
  <c r="F144" i="48"/>
  <c r="E144" i="48"/>
  <c r="D144" i="48"/>
  <c r="AF143" i="48"/>
  <c r="AE143" i="48"/>
  <c r="AD143" i="48"/>
  <c r="AC143" i="48"/>
  <c r="AB143" i="48"/>
  <c r="AA143" i="48"/>
  <c r="Z143" i="48"/>
  <c r="Y143" i="48"/>
  <c r="X143" i="48"/>
  <c r="W143" i="48"/>
  <c r="V143" i="48"/>
  <c r="U143" i="48"/>
  <c r="T143" i="48"/>
  <c r="S143" i="48"/>
  <c r="R143" i="48"/>
  <c r="Q143" i="48"/>
  <c r="P143" i="48"/>
  <c r="O143" i="48"/>
  <c r="N143" i="48"/>
  <c r="M143" i="48"/>
  <c r="L143" i="48"/>
  <c r="K143" i="48"/>
  <c r="J143" i="48"/>
  <c r="I143" i="48"/>
  <c r="H143" i="48"/>
  <c r="G143" i="48"/>
  <c r="F143" i="48"/>
  <c r="E143" i="48"/>
  <c r="D143" i="48"/>
  <c r="AF142" i="48"/>
  <c r="AE142" i="48"/>
  <c r="AD142" i="48"/>
  <c r="AC142" i="48"/>
  <c r="AB142" i="48"/>
  <c r="AA142" i="48"/>
  <c r="Z142" i="48"/>
  <c r="Y142" i="48"/>
  <c r="X142" i="48"/>
  <c r="W142" i="48"/>
  <c r="V142" i="48"/>
  <c r="U142" i="48"/>
  <c r="T142" i="48"/>
  <c r="S142" i="48"/>
  <c r="R142" i="48"/>
  <c r="Q142" i="48"/>
  <c r="P142" i="48"/>
  <c r="O142" i="48"/>
  <c r="N142" i="48"/>
  <c r="M142" i="48"/>
  <c r="L142" i="48"/>
  <c r="K142" i="48"/>
  <c r="J142" i="48"/>
  <c r="I142" i="48"/>
  <c r="H142" i="48"/>
  <c r="G142" i="48"/>
  <c r="F142" i="48"/>
  <c r="E142" i="48"/>
  <c r="D142" i="48"/>
  <c r="AF141" i="48"/>
  <c r="AE141" i="48"/>
  <c r="AD141" i="48"/>
  <c r="AC141" i="48"/>
  <c r="AB141" i="48"/>
  <c r="AA141" i="48"/>
  <c r="Z141" i="48"/>
  <c r="Y141" i="48"/>
  <c r="X141" i="48"/>
  <c r="W141" i="48"/>
  <c r="V141" i="48"/>
  <c r="U141" i="48"/>
  <c r="T141" i="48"/>
  <c r="S141" i="48"/>
  <c r="R141" i="48"/>
  <c r="Q141" i="48"/>
  <c r="P141" i="48"/>
  <c r="O141" i="48"/>
  <c r="N141" i="48"/>
  <c r="M141" i="48"/>
  <c r="L141" i="48"/>
  <c r="K141" i="48"/>
  <c r="J141" i="48"/>
  <c r="I141" i="48"/>
  <c r="H141" i="48"/>
  <c r="G141" i="48"/>
  <c r="F141" i="48"/>
  <c r="E141" i="48"/>
  <c r="D141" i="48"/>
  <c r="AF140" i="48"/>
  <c r="AE140" i="48"/>
  <c r="AD140" i="48"/>
  <c r="AC140" i="48"/>
  <c r="AB140" i="48"/>
  <c r="AA140" i="48"/>
  <c r="Z140" i="48"/>
  <c r="Y140" i="48"/>
  <c r="X140" i="48"/>
  <c r="W140" i="48"/>
  <c r="V140" i="48"/>
  <c r="U140" i="48"/>
  <c r="T140" i="48"/>
  <c r="S140" i="48"/>
  <c r="R140" i="48"/>
  <c r="Q140" i="48"/>
  <c r="P140" i="48"/>
  <c r="O140" i="48"/>
  <c r="N140" i="48"/>
  <c r="M140" i="48"/>
  <c r="L140" i="48"/>
  <c r="K140" i="48"/>
  <c r="J140" i="48"/>
  <c r="I140" i="48"/>
  <c r="H140" i="48"/>
  <c r="G140" i="48"/>
  <c r="F140" i="48"/>
  <c r="E140" i="48"/>
  <c r="D140" i="48"/>
  <c r="AF139" i="48"/>
  <c r="AE139" i="48"/>
  <c r="AD139" i="48"/>
  <c r="AC139" i="48"/>
  <c r="AB139" i="48"/>
  <c r="AA139" i="48"/>
  <c r="Z139" i="48"/>
  <c r="Y139" i="48"/>
  <c r="X139" i="48"/>
  <c r="W139" i="48"/>
  <c r="V139" i="48"/>
  <c r="U139" i="48"/>
  <c r="T139" i="48"/>
  <c r="S139" i="48"/>
  <c r="R139" i="48"/>
  <c r="Q139" i="48"/>
  <c r="P139" i="48"/>
  <c r="O139" i="48"/>
  <c r="N139" i="48"/>
  <c r="M139" i="48"/>
  <c r="L139" i="48"/>
  <c r="K139" i="48"/>
  <c r="J139" i="48"/>
  <c r="I139" i="48"/>
  <c r="H139" i="48"/>
  <c r="G139" i="48"/>
  <c r="F139" i="48"/>
  <c r="E139" i="48"/>
  <c r="D139" i="48"/>
  <c r="AF138" i="48"/>
  <c r="AE138" i="48"/>
  <c r="AD138" i="48"/>
  <c r="AC138" i="48"/>
  <c r="AB138" i="48"/>
  <c r="AA138" i="48"/>
  <c r="Z138" i="48"/>
  <c r="Y138" i="48"/>
  <c r="X138" i="48"/>
  <c r="W138" i="48"/>
  <c r="V138" i="48"/>
  <c r="U138" i="48"/>
  <c r="T138" i="48"/>
  <c r="S138" i="48"/>
  <c r="R138" i="48"/>
  <c r="Q138" i="48"/>
  <c r="P138" i="48"/>
  <c r="O138" i="48"/>
  <c r="N138" i="48"/>
  <c r="M138" i="48"/>
  <c r="L138" i="48"/>
  <c r="K138" i="48"/>
  <c r="J138" i="48"/>
  <c r="I138" i="48"/>
  <c r="H138" i="48"/>
  <c r="G138" i="48"/>
  <c r="F138" i="48"/>
  <c r="E138" i="48"/>
  <c r="D138" i="48"/>
  <c r="AF137" i="48"/>
  <c r="AE137" i="48"/>
  <c r="AD137" i="48"/>
  <c r="AC137" i="48"/>
  <c r="AB137" i="48"/>
  <c r="AA137" i="48"/>
  <c r="Z137" i="48"/>
  <c r="Y137" i="48"/>
  <c r="X137" i="48"/>
  <c r="W137" i="48"/>
  <c r="V137" i="48"/>
  <c r="U137" i="48"/>
  <c r="T137" i="48"/>
  <c r="S137" i="48"/>
  <c r="R137" i="48"/>
  <c r="Q137" i="48"/>
  <c r="P137" i="48"/>
  <c r="O137" i="48"/>
  <c r="N137" i="48"/>
  <c r="M137" i="48"/>
  <c r="L137" i="48"/>
  <c r="K137" i="48"/>
  <c r="J137" i="48"/>
  <c r="I137" i="48"/>
  <c r="H137" i="48"/>
  <c r="G137" i="48"/>
  <c r="F137" i="48"/>
  <c r="E137" i="48"/>
  <c r="D137" i="48"/>
  <c r="AF133" i="48"/>
  <c r="AE133" i="48"/>
  <c r="AD133" i="48"/>
  <c r="AC133" i="48"/>
  <c r="AB133" i="48"/>
  <c r="AA133" i="48"/>
  <c r="Z133" i="48"/>
  <c r="Y133" i="48"/>
  <c r="X133" i="48"/>
  <c r="W133" i="48"/>
  <c r="V133" i="48"/>
  <c r="U133" i="48"/>
  <c r="T133" i="48"/>
  <c r="S133" i="48"/>
  <c r="R133" i="48"/>
  <c r="Q133" i="48"/>
  <c r="P133" i="48"/>
  <c r="O133" i="48"/>
  <c r="N133" i="48"/>
  <c r="M133" i="48"/>
  <c r="L133" i="48"/>
  <c r="K133" i="48"/>
  <c r="J133" i="48"/>
  <c r="I133" i="48"/>
  <c r="H133" i="48"/>
  <c r="G133" i="48"/>
  <c r="F133" i="48"/>
  <c r="E133" i="48"/>
  <c r="D133" i="48"/>
  <c r="AF132" i="48"/>
  <c r="AE132" i="48"/>
  <c r="AD132" i="48"/>
  <c r="AC132" i="48"/>
  <c r="AB132" i="48"/>
  <c r="AA132" i="48"/>
  <c r="Z132" i="48"/>
  <c r="Y132" i="48"/>
  <c r="X132" i="48"/>
  <c r="W132" i="48"/>
  <c r="V132" i="48"/>
  <c r="U132" i="48"/>
  <c r="T132" i="48"/>
  <c r="S132" i="48"/>
  <c r="R132" i="48"/>
  <c r="Q132" i="48"/>
  <c r="P132" i="48"/>
  <c r="O132" i="48"/>
  <c r="N132" i="48"/>
  <c r="M132" i="48"/>
  <c r="L132" i="48"/>
  <c r="K132" i="48"/>
  <c r="J132" i="48"/>
  <c r="I132" i="48"/>
  <c r="H132" i="48"/>
  <c r="G132" i="48"/>
  <c r="F132" i="48"/>
  <c r="E132" i="48"/>
  <c r="D132" i="48"/>
  <c r="AF131" i="48"/>
  <c r="AE131" i="48"/>
  <c r="AD131" i="48"/>
  <c r="AC131" i="48"/>
  <c r="AB131" i="48"/>
  <c r="AA131" i="48"/>
  <c r="Z131" i="48"/>
  <c r="Y131" i="48"/>
  <c r="X131" i="48"/>
  <c r="W131" i="48"/>
  <c r="V131" i="48"/>
  <c r="U131" i="48"/>
  <c r="T131" i="48"/>
  <c r="S131" i="48"/>
  <c r="R131" i="48"/>
  <c r="Q131" i="48"/>
  <c r="P131" i="48"/>
  <c r="O131" i="48"/>
  <c r="N131" i="48"/>
  <c r="M131" i="48"/>
  <c r="L131" i="48"/>
  <c r="K131" i="48"/>
  <c r="J131" i="48"/>
  <c r="I131" i="48"/>
  <c r="H131" i="48"/>
  <c r="G131" i="48"/>
  <c r="F131" i="48"/>
  <c r="E131" i="48"/>
  <c r="D131" i="48"/>
  <c r="AF130" i="48"/>
  <c r="AE130" i="48"/>
  <c r="AD130" i="48"/>
  <c r="AC130" i="48"/>
  <c r="AB130" i="48"/>
  <c r="AA130" i="48"/>
  <c r="Z130" i="48"/>
  <c r="Y130" i="48"/>
  <c r="X130" i="48"/>
  <c r="W130" i="48"/>
  <c r="V130" i="48"/>
  <c r="U130" i="48"/>
  <c r="T130" i="48"/>
  <c r="S130" i="48"/>
  <c r="R130" i="48"/>
  <c r="Q130" i="48"/>
  <c r="P130" i="48"/>
  <c r="O130" i="48"/>
  <c r="N130" i="48"/>
  <c r="M130" i="48"/>
  <c r="L130" i="48"/>
  <c r="K130" i="48"/>
  <c r="J130" i="48"/>
  <c r="I130" i="48"/>
  <c r="H130" i="48"/>
  <c r="G130" i="48"/>
  <c r="F130" i="48"/>
  <c r="E130" i="48"/>
  <c r="D130" i="48"/>
  <c r="AF129" i="48"/>
  <c r="AE129" i="48"/>
  <c r="AD129" i="48"/>
  <c r="AC129" i="48"/>
  <c r="AB129" i="48"/>
  <c r="AA129" i="48"/>
  <c r="Z129" i="48"/>
  <c r="Y129" i="48"/>
  <c r="X129" i="48"/>
  <c r="W129" i="48"/>
  <c r="V129" i="48"/>
  <c r="U129" i="48"/>
  <c r="T129" i="48"/>
  <c r="S129" i="48"/>
  <c r="R129" i="48"/>
  <c r="Q129" i="48"/>
  <c r="P129" i="48"/>
  <c r="O129" i="48"/>
  <c r="N129" i="48"/>
  <c r="M129" i="48"/>
  <c r="L129" i="48"/>
  <c r="K129" i="48"/>
  <c r="J129" i="48"/>
  <c r="I129" i="48"/>
  <c r="H129" i="48"/>
  <c r="G129" i="48"/>
  <c r="F129" i="48"/>
  <c r="E129" i="48"/>
  <c r="D129" i="48"/>
  <c r="AF128" i="48"/>
  <c r="AE128" i="48"/>
  <c r="AD128" i="48"/>
  <c r="AC128" i="48"/>
  <c r="AB128" i="48"/>
  <c r="AA128" i="48"/>
  <c r="Z128" i="48"/>
  <c r="Y128" i="48"/>
  <c r="X128" i="48"/>
  <c r="W128" i="48"/>
  <c r="V128" i="48"/>
  <c r="U128" i="48"/>
  <c r="T128" i="48"/>
  <c r="S128" i="48"/>
  <c r="R128" i="48"/>
  <c r="Q128" i="48"/>
  <c r="P128" i="48"/>
  <c r="O128" i="48"/>
  <c r="N128" i="48"/>
  <c r="M128" i="48"/>
  <c r="L128" i="48"/>
  <c r="K128" i="48"/>
  <c r="J128" i="48"/>
  <c r="I128" i="48"/>
  <c r="H128" i="48"/>
  <c r="G128" i="48"/>
  <c r="F128" i="48"/>
  <c r="E128" i="48"/>
  <c r="D128" i="48"/>
  <c r="AF127" i="48"/>
  <c r="AE127" i="48"/>
  <c r="AD127" i="48"/>
  <c r="AC127" i="48"/>
  <c r="AB127" i="48"/>
  <c r="AA127" i="48"/>
  <c r="Z127" i="48"/>
  <c r="Y127" i="48"/>
  <c r="X127" i="48"/>
  <c r="W127" i="48"/>
  <c r="V127" i="48"/>
  <c r="U127" i="48"/>
  <c r="T127" i="48"/>
  <c r="S127" i="48"/>
  <c r="R127" i="48"/>
  <c r="Q127" i="48"/>
  <c r="P127" i="48"/>
  <c r="O127" i="48"/>
  <c r="N127" i="48"/>
  <c r="M127" i="48"/>
  <c r="L127" i="48"/>
  <c r="K127" i="48"/>
  <c r="J127" i="48"/>
  <c r="I127" i="48"/>
  <c r="H127" i="48"/>
  <c r="G127" i="48"/>
  <c r="F127" i="48"/>
  <c r="E127" i="48"/>
  <c r="D127" i="48"/>
  <c r="AF126" i="48"/>
  <c r="AE126" i="48"/>
  <c r="AD126" i="48"/>
  <c r="AC126" i="48"/>
  <c r="AB126" i="48"/>
  <c r="AA126" i="48"/>
  <c r="Z126" i="48"/>
  <c r="Y126" i="48"/>
  <c r="X126" i="48"/>
  <c r="W126" i="48"/>
  <c r="V126" i="48"/>
  <c r="U126" i="48"/>
  <c r="T126" i="48"/>
  <c r="S126" i="48"/>
  <c r="R126" i="48"/>
  <c r="Q126" i="48"/>
  <c r="P126" i="48"/>
  <c r="O126" i="48"/>
  <c r="N126" i="48"/>
  <c r="M126" i="48"/>
  <c r="L126" i="48"/>
  <c r="K126" i="48"/>
  <c r="J126" i="48"/>
  <c r="I126" i="48"/>
  <c r="H126" i="48"/>
  <c r="G126" i="48"/>
  <c r="F126" i="48"/>
  <c r="E126" i="48"/>
  <c r="D126" i="48"/>
  <c r="AF125" i="48"/>
  <c r="AE125" i="48"/>
  <c r="AD125" i="48"/>
  <c r="AC125" i="48"/>
  <c r="AB125" i="48"/>
  <c r="AA125" i="48"/>
  <c r="Z125" i="48"/>
  <c r="Y125" i="48"/>
  <c r="X125" i="48"/>
  <c r="W125" i="48"/>
  <c r="V125" i="48"/>
  <c r="U125" i="48"/>
  <c r="T125" i="48"/>
  <c r="S125" i="48"/>
  <c r="R125" i="48"/>
  <c r="Q125" i="48"/>
  <c r="P125" i="48"/>
  <c r="O125" i="48"/>
  <c r="N125" i="48"/>
  <c r="M125" i="48"/>
  <c r="L125" i="48"/>
  <c r="K125" i="48"/>
  <c r="J125" i="48"/>
  <c r="I125" i="48"/>
  <c r="H125" i="48"/>
  <c r="G125" i="48"/>
  <c r="F125" i="48"/>
  <c r="E125" i="48"/>
  <c r="D125" i="48"/>
  <c r="AF124" i="48"/>
  <c r="AE124" i="48"/>
  <c r="AD124" i="48"/>
  <c r="AC124" i="48"/>
  <c r="AB124" i="48"/>
  <c r="AA124" i="48"/>
  <c r="Z124" i="48"/>
  <c r="Y124" i="48"/>
  <c r="X124" i="48"/>
  <c r="W124" i="48"/>
  <c r="V124" i="48"/>
  <c r="U124" i="48"/>
  <c r="T124" i="48"/>
  <c r="S124" i="48"/>
  <c r="R124" i="48"/>
  <c r="Q124" i="48"/>
  <c r="P124" i="48"/>
  <c r="O124" i="48"/>
  <c r="N124" i="48"/>
  <c r="M124" i="48"/>
  <c r="L124" i="48"/>
  <c r="K124" i="48"/>
  <c r="J124" i="48"/>
  <c r="I124" i="48"/>
  <c r="H124" i="48"/>
  <c r="G124" i="48"/>
  <c r="F124" i="48"/>
  <c r="E124" i="48"/>
  <c r="D124" i="48"/>
  <c r="AF123" i="48"/>
  <c r="AE123" i="48"/>
  <c r="AD123" i="48"/>
  <c r="AC123" i="48"/>
  <c r="AB123" i="48"/>
  <c r="AA123" i="48"/>
  <c r="Z123" i="48"/>
  <c r="Y123" i="48"/>
  <c r="X123" i="48"/>
  <c r="W123" i="48"/>
  <c r="V123" i="48"/>
  <c r="U123" i="48"/>
  <c r="T123" i="48"/>
  <c r="S123" i="48"/>
  <c r="R123" i="48"/>
  <c r="Q123" i="48"/>
  <c r="P123" i="48"/>
  <c r="O123" i="48"/>
  <c r="N123" i="48"/>
  <c r="M123" i="48"/>
  <c r="L123" i="48"/>
  <c r="K123" i="48"/>
  <c r="J123" i="48"/>
  <c r="I123" i="48"/>
  <c r="H123" i="48"/>
  <c r="G123" i="48"/>
  <c r="F123" i="48"/>
  <c r="E123" i="48"/>
  <c r="D123" i="48"/>
  <c r="AF121" i="48"/>
  <c r="AE121" i="48"/>
  <c r="AD121" i="48"/>
  <c r="AC121" i="48"/>
  <c r="AB121" i="48"/>
  <c r="AA121" i="48"/>
  <c r="Z121" i="48"/>
  <c r="Y121" i="48"/>
  <c r="X121" i="48"/>
  <c r="W121" i="48"/>
  <c r="V121" i="48"/>
  <c r="U121" i="48"/>
  <c r="T121" i="48"/>
  <c r="S121" i="48"/>
  <c r="R121" i="48"/>
  <c r="Q121" i="48"/>
  <c r="P121" i="48"/>
  <c r="O121" i="48"/>
  <c r="N121" i="48"/>
  <c r="M121" i="48"/>
  <c r="L121" i="48"/>
  <c r="K121" i="48"/>
  <c r="J121" i="48"/>
  <c r="I121" i="48"/>
  <c r="H121" i="48"/>
  <c r="G121" i="48"/>
  <c r="F121" i="48"/>
  <c r="E121" i="48"/>
  <c r="D121" i="48"/>
  <c r="AF120" i="48"/>
  <c r="AE120" i="48"/>
  <c r="AD120" i="48"/>
  <c r="AC120" i="48"/>
  <c r="AB120" i="48"/>
  <c r="AA120" i="48"/>
  <c r="Z120" i="48"/>
  <c r="Y120" i="48"/>
  <c r="X120" i="48"/>
  <c r="W120" i="48"/>
  <c r="V120" i="48"/>
  <c r="U120" i="48"/>
  <c r="T120" i="48"/>
  <c r="S120" i="48"/>
  <c r="R120" i="48"/>
  <c r="Q120" i="48"/>
  <c r="P120" i="48"/>
  <c r="O120" i="48"/>
  <c r="N120" i="48"/>
  <c r="M120" i="48"/>
  <c r="L120" i="48"/>
  <c r="K120" i="48"/>
  <c r="J120" i="48"/>
  <c r="I120" i="48"/>
  <c r="H120" i="48"/>
  <c r="G120" i="48"/>
  <c r="F120" i="48"/>
  <c r="E120" i="48"/>
  <c r="D120" i="48"/>
  <c r="AF119" i="48"/>
  <c r="AE119" i="48"/>
  <c r="AD119" i="48"/>
  <c r="AC119" i="48"/>
  <c r="AB119" i="48"/>
  <c r="AA119" i="48"/>
  <c r="Z119" i="48"/>
  <c r="Y119" i="48"/>
  <c r="X119" i="48"/>
  <c r="W119" i="48"/>
  <c r="V119" i="48"/>
  <c r="U119" i="48"/>
  <c r="T119" i="48"/>
  <c r="S119" i="48"/>
  <c r="R119" i="48"/>
  <c r="Q119" i="48"/>
  <c r="P119" i="48"/>
  <c r="O119" i="48"/>
  <c r="N119" i="48"/>
  <c r="M119" i="48"/>
  <c r="L119" i="48"/>
  <c r="K119" i="48"/>
  <c r="J119" i="48"/>
  <c r="I119" i="48"/>
  <c r="H119" i="48"/>
  <c r="G119" i="48"/>
  <c r="F119" i="48"/>
  <c r="E119" i="48"/>
  <c r="D119" i="48"/>
  <c r="AF118" i="48"/>
  <c r="AE118" i="48"/>
  <c r="AD118" i="48"/>
  <c r="AC118" i="48"/>
  <c r="AB118" i="48"/>
  <c r="AA118" i="48"/>
  <c r="Z118" i="48"/>
  <c r="Y118" i="48"/>
  <c r="X118" i="48"/>
  <c r="W118" i="48"/>
  <c r="V118" i="48"/>
  <c r="U118" i="48"/>
  <c r="T118" i="48"/>
  <c r="S118" i="48"/>
  <c r="R118" i="48"/>
  <c r="Q118" i="48"/>
  <c r="P118" i="48"/>
  <c r="O118" i="48"/>
  <c r="N118" i="48"/>
  <c r="M118" i="48"/>
  <c r="L118" i="48"/>
  <c r="K118" i="48"/>
  <c r="J118" i="48"/>
  <c r="I118" i="48"/>
  <c r="H118" i="48"/>
  <c r="G118" i="48"/>
  <c r="F118" i="48"/>
  <c r="E118" i="48"/>
  <c r="D118" i="48"/>
  <c r="AF117" i="48"/>
  <c r="AE117" i="48"/>
  <c r="AD117" i="48"/>
  <c r="AC117" i="48"/>
  <c r="AB117" i="48"/>
  <c r="AA117" i="48"/>
  <c r="Z117" i="48"/>
  <c r="Y117" i="48"/>
  <c r="X117" i="48"/>
  <c r="W117" i="48"/>
  <c r="V117" i="48"/>
  <c r="U117" i="48"/>
  <c r="T117" i="48"/>
  <c r="S117" i="48"/>
  <c r="R117" i="48"/>
  <c r="Q117" i="48"/>
  <c r="P117" i="48"/>
  <c r="O117" i="48"/>
  <c r="N117" i="48"/>
  <c r="M117" i="48"/>
  <c r="L117" i="48"/>
  <c r="K117" i="48"/>
  <c r="J117" i="48"/>
  <c r="I117" i="48"/>
  <c r="H117" i="48"/>
  <c r="G117" i="48"/>
  <c r="F117" i="48"/>
  <c r="E117" i="48"/>
  <c r="D117" i="48"/>
  <c r="AF116" i="48"/>
  <c r="AE116" i="48"/>
  <c r="AD116" i="48"/>
  <c r="AC116" i="48"/>
  <c r="AB116" i="48"/>
  <c r="AA116" i="48"/>
  <c r="Z116" i="48"/>
  <c r="Y116" i="48"/>
  <c r="X116" i="48"/>
  <c r="W116" i="48"/>
  <c r="V116" i="48"/>
  <c r="U116" i="48"/>
  <c r="T116" i="48"/>
  <c r="S116" i="48"/>
  <c r="R116" i="48"/>
  <c r="Q116" i="48"/>
  <c r="P116" i="48"/>
  <c r="O116" i="48"/>
  <c r="N116" i="48"/>
  <c r="M116" i="48"/>
  <c r="L116" i="48"/>
  <c r="K116" i="48"/>
  <c r="J116" i="48"/>
  <c r="I116" i="48"/>
  <c r="H116" i="48"/>
  <c r="G116" i="48"/>
  <c r="F116" i="48"/>
  <c r="E116" i="48"/>
  <c r="D116" i="48"/>
  <c r="AF115" i="48"/>
  <c r="AE115" i="48"/>
  <c r="AD115" i="48"/>
  <c r="AC115" i="48"/>
  <c r="AB115" i="48"/>
  <c r="AA115" i="48"/>
  <c r="Z115" i="48"/>
  <c r="Y115" i="48"/>
  <c r="X115" i="48"/>
  <c r="W115" i="48"/>
  <c r="V115" i="48"/>
  <c r="U115" i="48"/>
  <c r="T115" i="48"/>
  <c r="S115" i="48"/>
  <c r="R115" i="48"/>
  <c r="Q115" i="48"/>
  <c r="P115" i="48"/>
  <c r="O115" i="48"/>
  <c r="N115" i="48"/>
  <c r="M115" i="48"/>
  <c r="L115" i="48"/>
  <c r="K115" i="48"/>
  <c r="J115" i="48"/>
  <c r="I115" i="48"/>
  <c r="H115" i="48"/>
  <c r="G115" i="48"/>
  <c r="F115" i="48"/>
  <c r="E115" i="48"/>
  <c r="D115" i="48"/>
  <c r="AF114" i="48"/>
  <c r="AE114" i="48"/>
  <c r="AD114" i="48"/>
  <c r="AC114" i="48"/>
  <c r="AB114" i="48"/>
  <c r="AA114" i="48"/>
  <c r="Z114" i="48"/>
  <c r="Y114" i="48"/>
  <c r="X114" i="48"/>
  <c r="W114" i="48"/>
  <c r="V114" i="48"/>
  <c r="U114" i="48"/>
  <c r="T114" i="48"/>
  <c r="S114" i="48"/>
  <c r="R114" i="48"/>
  <c r="Q114" i="48"/>
  <c r="P114" i="48"/>
  <c r="O114" i="48"/>
  <c r="N114" i="48"/>
  <c r="M114" i="48"/>
  <c r="L114" i="48"/>
  <c r="K114" i="48"/>
  <c r="J114" i="48"/>
  <c r="I114" i="48"/>
  <c r="H114" i="48"/>
  <c r="G114" i="48"/>
  <c r="F114" i="48"/>
  <c r="E114" i="48"/>
  <c r="D114" i="48"/>
  <c r="AF113" i="48"/>
  <c r="AE113" i="48"/>
  <c r="AD113" i="48"/>
  <c r="AC113" i="48"/>
  <c r="AB113" i="48"/>
  <c r="AA113" i="48"/>
  <c r="Z113" i="48"/>
  <c r="Y113" i="48"/>
  <c r="X113" i="48"/>
  <c r="W113" i="48"/>
  <c r="V113" i="48"/>
  <c r="U113" i="48"/>
  <c r="T113" i="48"/>
  <c r="S113" i="48"/>
  <c r="R113" i="48"/>
  <c r="Q113" i="48"/>
  <c r="P113" i="48"/>
  <c r="O113" i="48"/>
  <c r="N113" i="48"/>
  <c r="M113" i="48"/>
  <c r="L113" i="48"/>
  <c r="K113" i="48"/>
  <c r="J113" i="48"/>
  <c r="I113" i="48"/>
  <c r="H113" i="48"/>
  <c r="G113" i="48"/>
  <c r="F113" i="48"/>
  <c r="E113" i="48"/>
  <c r="D113" i="48"/>
  <c r="AF112" i="48"/>
  <c r="AE112" i="48"/>
  <c r="AD112" i="48"/>
  <c r="AC112" i="48"/>
  <c r="AB112" i="48"/>
  <c r="AA112" i="48"/>
  <c r="Z112" i="48"/>
  <c r="Y112" i="48"/>
  <c r="X112" i="48"/>
  <c r="W112" i="48"/>
  <c r="V112" i="48"/>
  <c r="U112" i="48"/>
  <c r="T112" i="48"/>
  <c r="S112" i="48"/>
  <c r="R112" i="48"/>
  <c r="Q112" i="48"/>
  <c r="P112" i="48"/>
  <c r="O112" i="48"/>
  <c r="N112" i="48"/>
  <c r="M112" i="48"/>
  <c r="L112" i="48"/>
  <c r="K112" i="48"/>
  <c r="J112" i="48"/>
  <c r="I112" i="48"/>
  <c r="H112" i="48"/>
  <c r="G112" i="48"/>
  <c r="F112" i="48"/>
  <c r="E112" i="48"/>
  <c r="D112" i="48"/>
  <c r="AF110" i="48"/>
  <c r="AE110" i="48"/>
  <c r="AD110" i="48"/>
  <c r="AC110" i="48"/>
  <c r="AB110" i="48"/>
  <c r="AA110" i="48"/>
  <c r="Z110" i="48"/>
  <c r="Y110" i="48"/>
  <c r="X110" i="48"/>
  <c r="W110" i="48"/>
  <c r="V110" i="48"/>
  <c r="U110" i="48"/>
  <c r="T110" i="48"/>
  <c r="S110" i="48"/>
  <c r="R110" i="48"/>
  <c r="Q110" i="48"/>
  <c r="P110" i="48"/>
  <c r="O110" i="48"/>
  <c r="N110" i="48"/>
  <c r="M110" i="48"/>
  <c r="L110" i="48"/>
  <c r="K110" i="48"/>
  <c r="J110" i="48"/>
  <c r="I110" i="48"/>
  <c r="H110" i="48"/>
  <c r="G110" i="48"/>
  <c r="F110" i="48"/>
  <c r="E110" i="48"/>
  <c r="D110" i="48"/>
  <c r="AF109" i="48"/>
  <c r="AE109" i="48"/>
  <c r="AD109" i="48"/>
  <c r="AC109" i="48"/>
  <c r="AB109" i="48"/>
  <c r="AA109" i="48"/>
  <c r="Z109" i="48"/>
  <c r="Y109" i="48"/>
  <c r="X109" i="48"/>
  <c r="W109" i="48"/>
  <c r="V109" i="48"/>
  <c r="U109" i="48"/>
  <c r="T109" i="48"/>
  <c r="S109" i="48"/>
  <c r="R109" i="48"/>
  <c r="Q109" i="48"/>
  <c r="P109" i="48"/>
  <c r="O109" i="48"/>
  <c r="N109" i="48"/>
  <c r="M109" i="48"/>
  <c r="L109" i="48"/>
  <c r="K109" i="48"/>
  <c r="J109" i="48"/>
  <c r="I109" i="48"/>
  <c r="H109" i="48"/>
  <c r="G109" i="48"/>
  <c r="F109" i="48"/>
  <c r="E109" i="48"/>
  <c r="D109" i="48"/>
  <c r="AF108" i="48"/>
  <c r="AE108" i="48"/>
  <c r="AD108" i="48"/>
  <c r="AC108" i="48"/>
  <c r="AB108" i="48"/>
  <c r="AA108" i="48"/>
  <c r="Z108" i="48"/>
  <c r="Y108" i="48"/>
  <c r="X108" i="48"/>
  <c r="W108" i="48"/>
  <c r="V108" i="48"/>
  <c r="U108" i="48"/>
  <c r="T108" i="48"/>
  <c r="S108" i="48"/>
  <c r="R108" i="48"/>
  <c r="Q108" i="48"/>
  <c r="P108" i="48"/>
  <c r="O108" i="48"/>
  <c r="N108" i="48"/>
  <c r="M108" i="48"/>
  <c r="L108" i="48"/>
  <c r="K108" i="48"/>
  <c r="J108" i="48"/>
  <c r="I108" i="48"/>
  <c r="H108" i="48"/>
  <c r="G108" i="48"/>
  <c r="F108" i="48"/>
  <c r="E108" i="48"/>
  <c r="D108" i="48"/>
  <c r="AF107" i="48"/>
  <c r="AE107" i="48"/>
  <c r="AD107" i="48"/>
  <c r="AC107" i="48"/>
  <c r="AB107" i="48"/>
  <c r="AA107" i="48"/>
  <c r="Z107" i="48"/>
  <c r="Y107" i="48"/>
  <c r="X107" i="48"/>
  <c r="W107" i="48"/>
  <c r="V107" i="48"/>
  <c r="U107" i="48"/>
  <c r="T107" i="48"/>
  <c r="S107" i="48"/>
  <c r="R107" i="48"/>
  <c r="Q107" i="48"/>
  <c r="P107" i="48"/>
  <c r="O107" i="48"/>
  <c r="N107" i="48"/>
  <c r="M107" i="48"/>
  <c r="L107" i="48"/>
  <c r="K107" i="48"/>
  <c r="J107" i="48"/>
  <c r="I107" i="48"/>
  <c r="H107" i="48"/>
  <c r="G107" i="48"/>
  <c r="F107" i="48"/>
  <c r="E107" i="48"/>
  <c r="D107" i="48"/>
  <c r="AF106" i="48"/>
  <c r="AE106" i="48"/>
  <c r="AD106" i="48"/>
  <c r="AC106" i="48"/>
  <c r="AB106" i="48"/>
  <c r="AA106" i="48"/>
  <c r="Z106" i="48"/>
  <c r="Y106" i="48"/>
  <c r="X106" i="48"/>
  <c r="W106" i="48"/>
  <c r="V106" i="48"/>
  <c r="U106" i="48"/>
  <c r="T106" i="48"/>
  <c r="S106" i="48"/>
  <c r="R106" i="48"/>
  <c r="Q106" i="48"/>
  <c r="P106" i="48"/>
  <c r="O106" i="48"/>
  <c r="N106" i="48"/>
  <c r="M106" i="48"/>
  <c r="L106" i="48"/>
  <c r="K106" i="48"/>
  <c r="J106" i="48"/>
  <c r="I106" i="48"/>
  <c r="H106" i="48"/>
  <c r="G106" i="48"/>
  <c r="F106" i="48"/>
  <c r="E106" i="48"/>
  <c r="D106" i="48"/>
  <c r="AF105" i="48"/>
  <c r="AE105" i="48"/>
  <c r="AD105" i="48"/>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E105" i="48"/>
  <c r="D105" i="48"/>
  <c r="AF104" i="48"/>
  <c r="AE104" i="48"/>
  <c r="AD104" i="48"/>
  <c r="AC104" i="48"/>
  <c r="AB104" i="48"/>
  <c r="AA104" i="48"/>
  <c r="Z104" i="48"/>
  <c r="Y104" i="48"/>
  <c r="X104" i="48"/>
  <c r="W104" i="48"/>
  <c r="V104" i="48"/>
  <c r="U104" i="48"/>
  <c r="T104" i="48"/>
  <c r="S104" i="48"/>
  <c r="R104" i="48"/>
  <c r="Q104" i="48"/>
  <c r="P104" i="48"/>
  <c r="O104" i="48"/>
  <c r="N104" i="48"/>
  <c r="M104" i="48"/>
  <c r="L104" i="48"/>
  <c r="K104" i="48"/>
  <c r="J104" i="48"/>
  <c r="I104" i="48"/>
  <c r="H104" i="48"/>
  <c r="G104" i="48"/>
  <c r="F104" i="48"/>
  <c r="E104" i="48"/>
  <c r="D104" i="48"/>
  <c r="AF103" i="48"/>
  <c r="AE103" i="48"/>
  <c r="AD103" i="48"/>
  <c r="AC103" i="48"/>
  <c r="AB103" i="48"/>
  <c r="AA103" i="48"/>
  <c r="Z103" i="48"/>
  <c r="Y103" i="48"/>
  <c r="X103" i="48"/>
  <c r="W103" i="48"/>
  <c r="V103" i="48"/>
  <c r="U103" i="48"/>
  <c r="T103" i="48"/>
  <c r="S103" i="48"/>
  <c r="R103" i="48"/>
  <c r="Q103" i="48"/>
  <c r="P103" i="48"/>
  <c r="O103" i="48"/>
  <c r="N103" i="48"/>
  <c r="M103" i="48"/>
  <c r="L103" i="48"/>
  <c r="K103" i="48"/>
  <c r="J103" i="48"/>
  <c r="I103" i="48"/>
  <c r="H103" i="48"/>
  <c r="G103" i="48"/>
  <c r="F103" i="48"/>
  <c r="E103" i="48"/>
  <c r="D103" i="48"/>
  <c r="AF102" i="48"/>
  <c r="AE102" i="48"/>
  <c r="AD102" i="48"/>
  <c r="AC102" i="48"/>
  <c r="AB102" i="48"/>
  <c r="AA102" i="48"/>
  <c r="Z102" i="48"/>
  <c r="Y102" i="48"/>
  <c r="X102" i="48"/>
  <c r="W102" i="48"/>
  <c r="V102" i="48"/>
  <c r="U102" i="48"/>
  <c r="T102" i="48"/>
  <c r="S102" i="48"/>
  <c r="R102" i="48"/>
  <c r="Q102" i="48"/>
  <c r="P102" i="48"/>
  <c r="O102" i="48"/>
  <c r="N102" i="48"/>
  <c r="M102" i="48"/>
  <c r="L102" i="48"/>
  <c r="K102" i="48"/>
  <c r="J102" i="48"/>
  <c r="I102" i="48"/>
  <c r="H102" i="48"/>
  <c r="G102" i="48"/>
  <c r="F102" i="48"/>
  <c r="E102" i="48"/>
  <c r="D102" i="48"/>
  <c r="AF101" i="48"/>
  <c r="AE101" i="48"/>
  <c r="AD101"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F101" i="48"/>
  <c r="E101" i="48"/>
  <c r="D101" i="48"/>
  <c r="AF97" i="48"/>
  <c r="AE97" i="48"/>
  <c r="AD97" i="48"/>
  <c r="AC97" i="48"/>
  <c r="AB97" i="48"/>
  <c r="AA97" i="48"/>
  <c r="Z97" i="48"/>
  <c r="Y97" i="48"/>
  <c r="X97" i="48"/>
  <c r="W97" i="48"/>
  <c r="V97" i="48"/>
  <c r="U97" i="48"/>
  <c r="T97" i="48"/>
  <c r="S97" i="48"/>
  <c r="R97" i="48"/>
  <c r="Q97" i="48"/>
  <c r="P97" i="48"/>
  <c r="O97" i="48"/>
  <c r="N97" i="48"/>
  <c r="M97" i="48"/>
  <c r="L97" i="48"/>
  <c r="K97" i="48"/>
  <c r="J97" i="48"/>
  <c r="I97" i="48"/>
  <c r="H97" i="48"/>
  <c r="G97" i="48"/>
  <c r="F97" i="48"/>
  <c r="E97" i="48"/>
  <c r="D97" i="48"/>
  <c r="AF96" i="48"/>
  <c r="AE96" i="48"/>
  <c r="AD96" i="48"/>
  <c r="AC96" i="48"/>
  <c r="AB96" i="48"/>
  <c r="AA96" i="48"/>
  <c r="Z96" i="48"/>
  <c r="Y96" i="48"/>
  <c r="X96" i="48"/>
  <c r="W96" i="48"/>
  <c r="V96" i="48"/>
  <c r="U96" i="48"/>
  <c r="T96" i="48"/>
  <c r="S96" i="48"/>
  <c r="R96" i="48"/>
  <c r="Q96" i="48"/>
  <c r="P96" i="48"/>
  <c r="O96" i="48"/>
  <c r="N96" i="48"/>
  <c r="M96" i="48"/>
  <c r="L96" i="48"/>
  <c r="K96" i="48"/>
  <c r="J96" i="48"/>
  <c r="I96" i="48"/>
  <c r="H96" i="48"/>
  <c r="G96" i="48"/>
  <c r="F96" i="48"/>
  <c r="E96" i="48"/>
  <c r="D96" i="48"/>
  <c r="AF95" i="48"/>
  <c r="AE95" i="48"/>
  <c r="AD95" i="48"/>
  <c r="AC95" i="48"/>
  <c r="AB95" i="48"/>
  <c r="AA95" i="48"/>
  <c r="Z95" i="48"/>
  <c r="Y95" i="48"/>
  <c r="X95" i="48"/>
  <c r="W95" i="48"/>
  <c r="V95" i="48"/>
  <c r="U95" i="48"/>
  <c r="T95" i="48"/>
  <c r="S95" i="48"/>
  <c r="R95" i="48"/>
  <c r="Q95" i="48"/>
  <c r="P95" i="48"/>
  <c r="O95" i="48"/>
  <c r="N95" i="48"/>
  <c r="M95" i="48"/>
  <c r="L95" i="48"/>
  <c r="K95" i="48"/>
  <c r="J95" i="48"/>
  <c r="I95" i="48"/>
  <c r="H95" i="48"/>
  <c r="G95" i="48"/>
  <c r="F95" i="48"/>
  <c r="E95" i="48"/>
  <c r="D95" i="48"/>
  <c r="AF94" i="48"/>
  <c r="AE94" i="48"/>
  <c r="AD94" i="48"/>
  <c r="AC94" i="48"/>
  <c r="AB94" i="48"/>
  <c r="AA94" i="48"/>
  <c r="Z94" i="48"/>
  <c r="Y94" i="48"/>
  <c r="X94" i="48"/>
  <c r="W94" i="48"/>
  <c r="V94" i="48"/>
  <c r="U94" i="48"/>
  <c r="T94" i="48"/>
  <c r="S94" i="48"/>
  <c r="R94" i="48"/>
  <c r="Q94" i="48"/>
  <c r="P94" i="48"/>
  <c r="O94" i="48"/>
  <c r="N94" i="48"/>
  <c r="M94" i="48"/>
  <c r="L94" i="48"/>
  <c r="K94" i="48"/>
  <c r="J94" i="48"/>
  <c r="I94" i="48"/>
  <c r="H94" i="48"/>
  <c r="G94" i="48"/>
  <c r="F94" i="48"/>
  <c r="E94" i="48"/>
  <c r="D94" i="48"/>
  <c r="AF93" i="48"/>
  <c r="AE93" i="48"/>
  <c r="AD93" i="48"/>
  <c r="AC93" i="48"/>
  <c r="AB93" i="48"/>
  <c r="AA93" i="48"/>
  <c r="Z93" i="48"/>
  <c r="Y93" i="48"/>
  <c r="X93" i="48"/>
  <c r="W93" i="48"/>
  <c r="V93" i="48"/>
  <c r="U93" i="48"/>
  <c r="T93" i="48"/>
  <c r="S93" i="48"/>
  <c r="R93" i="48"/>
  <c r="Q93" i="48"/>
  <c r="P93" i="48"/>
  <c r="O93" i="48"/>
  <c r="N93" i="48"/>
  <c r="M93" i="48"/>
  <c r="L93" i="48"/>
  <c r="K93" i="48"/>
  <c r="J93" i="48"/>
  <c r="I93" i="48"/>
  <c r="H93" i="48"/>
  <c r="G93" i="48"/>
  <c r="F93" i="48"/>
  <c r="E93" i="48"/>
  <c r="D93" i="48"/>
  <c r="AF92" i="48"/>
  <c r="AE92" i="48"/>
  <c r="AD92" i="48"/>
  <c r="AC92" i="48"/>
  <c r="AB92" i="48"/>
  <c r="AA92" i="48"/>
  <c r="Z92" i="48"/>
  <c r="Y92" i="48"/>
  <c r="X92" i="48"/>
  <c r="W92" i="48"/>
  <c r="V92" i="48"/>
  <c r="U92" i="48"/>
  <c r="T92" i="48"/>
  <c r="S92" i="48"/>
  <c r="R92" i="48"/>
  <c r="Q92" i="48"/>
  <c r="P92" i="48"/>
  <c r="O92" i="48"/>
  <c r="N92" i="48"/>
  <c r="M92" i="48"/>
  <c r="L92" i="48"/>
  <c r="K92" i="48"/>
  <c r="J92" i="48"/>
  <c r="I92" i="48"/>
  <c r="H92" i="48"/>
  <c r="G92" i="48"/>
  <c r="F92" i="48"/>
  <c r="E92" i="48"/>
  <c r="D92" i="48"/>
  <c r="AF91" i="48"/>
  <c r="AE91" i="48"/>
  <c r="AD91" i="48"/>
  <c r="AC91" i="48"/>
  <c r="AB91" i="48"/>
  <c r="AA91" i="48"/>
  <c r="Z91" i="48"/>
  <c r="Y91" i="48"/>
  <c r="X91" i="48"/>
  <c r="W91" i="48"/>
  <c r="V91" i="48"/>
  <c r="U91" i="48"/>
  <c r="T91" i="48"/>
  <c r="S91" i="48"/>
  <c r="R91" i="48"/>
  <c r="Q91" i="48"/>
  <c r="P91" i="48"/>
  <c r="O91" i="48"/>
  <c r="N91" i="48"/>
  <c r="M91" i="48"/>
  <c r="L91" i="48"/>
  <c r="K91" i="48"/>
  <c r="J91" i="48"/>
  <c r="I91" i="48"/>
  <c r="H91" i="48"/>
  <c r="G91" i="48"/>
  <c r="F91" i="48"/>
  <c r="E91" i="48"/>
  <c r="D91" i="48"/>
  <c r="AF90" i="48"/>
  <c r="AE90" i="48"/>
  <c r="AD90" i="48"/>
  <c r="AC90" i="48"/>
  <c r="AB90" i="48"/>
  <c r="AA90" i="48"/>
  <c r="Z90" i="48"/>
  <c r="Y90" i="48"/>
  <c r="X90" i="48"/>
  <c r="W90" i="48"/>
  <c r="V90" i="48"/>
  <c r="U90" i="48"/>
  <c r="T90" i="48"/>
  <c r="S90" i="48"/>
  <c r="R90" i="48"/>
  <c r="Q90" i="48"/>
  <c r="P90" i="48"/>
  <c r="O90" i="48"/>
  <c r="N90" i="48"/>
  <c r="M90" i="48"/>
  <c r="L90" i="48"/>
  <c r="K90" i="48"/>
  <c r="J90" i="48"/>
  <c r="I90" i="48"/>
  <c r="H90" i="48"/>
  <c r="G90" i="48"/>
  <c r="F90" i="48"/>
  <c r="E90" i="48"/>
  <c r="D90" i="48"/>
  <c r="AF89" i="48"/>
  <c r="AE89" i="48"/>
  <c r="AD89" i="48"/>
  <c r="AC89" i="48"/>
  <c r="AB89" i="48"/>
  <c r="AA89" i="48"/>
  <c r="Z89" i="48"/>
  <c r="Y89" i="48"/>
  <c r="X89" i="48"/>
  <c r="W89" i="48"/>
  <c r="V89" i="48"/>
  <c r="U89" i="48"/>
  <c r="T89" i="48"/>
  <c r="S89" i="48"/>
  <c r="R89" i="48"/>
  <c r="Q89" i="48"/>
  <c r="P89" i="48"/>
  <c r="O89" i="48"/>
  <c r="N89" i="48"/>
  <c r="M89" i="48"/>
  <c r="L89" i="48"/>
  <c r="K89" i="48"/>
  <c r="J89" i="48"/>
  <c r="I89" i="48"/>
  <c r="H89" i="48"/>
  <c r="G89" i="48"/>
  <c r="F89" i="48"/>
  <c r="E89" i="48"/>
  <c r="D89" i="48"/>
  <c r="AF88" i="48"/>
  <c r="AE88" i="48"/>
  <c r="AD88" i="48"/>
  <c r="AC88" i="48"/>
  <c r="AB88" i="48"/>
  <c r="AA88" i="48"/>
  <c r="Z88" i="48"/>
  <c r="Y88" i="48"/>
  <c r="X88" i="48"/>
  <c r="W88" i="48"/>
  <c r="V88" i="48"/>
  <c r="U88" i="48"/>
  <c r="T88" i="48"/>
  <c r="S88" i="48"/>
  <c r="R88" i="48"/>
  <c r="Q88" i="48"/>
  <c r="P88" i="48"/>
  <c r="O88" i="48"/>
  <c r="N88" i="48"/>
  <c r="M88" i="48"/>
  <c r="L88" i="48"/>
  <c r="K88" i="48"/>
  <c r="J88" i="48"/>
  <c r="I88" i="48"/>
  <c r="H88" i="48"/>
  <c r="G88" i="48"/>
  <c r="F88" i="48"/>
  <c r="E88" i="48"/>
  <c r="D88" i="48"/>
  <c r="AF86" i="48"/>
  <c r="AE86" i="48"/>
  <c r="AD86" i="48"/>
  <c r="AC86" i="48"/>
  <c r="AB86" i="48"/>
  <c r="AA86" i="48"/>
  <c r="Z86" i="48"/>
  <c r="Y86" i="48"/>
  <c r="X86" i="48"/>
  <c r="W86" i="48"/>
  <c r="V86" i="48"/>
  <c r="U86" i="48"/>
  <c r="T86" i="48"/>
  <c r="S86" i="48"/>
  <c r="R86" i="48"/>
  <c r="Q86" i="48"/>
  <c r="P86" i="48"/>
  <c r="O86" i="48"/>
  <c r="N86" i="48"/>
  <c r="M86" i="48"/>
  <c r="L86" i="48"/>
  <c r="K86" i="48"/>
  <c r="J86" i="48"/>
  <c r="I86" i="48"/>
  <c r="H86" i="48"/>
  <c r="G86" i="48"/>
  <c r="F86" i="48"/>
  <c r="E86" i="48"/>
  <c r="D86" i="48"/>
  <c r="AF85" i="48"/>
  <c r="AE85" i="48"/>
  <c r="AD85" i="48"/>
  <c r="AC85" i="48"/>
  <c r="AB85" i="48"/>
  <c r="AA85" i="48"/>
  <c r="Z85" i="48"/>
  <c r="Y85" i="48"/>
  <c r="X85" i="48"/>
  <c r="W85" i="48"/>
  <c r="V85" i="48"/>
  <c r="U85" i="48"/>
  <c r="T85" i="48"/>
  <c r="S85" i="48"/>
  <c r="R85" i="48"/>
  <c r="Q85" i="48"/>
  <c r="P85" i="48"/>
  <c r="O85" i="48"/>
  <c r="N85" i="48"/>
  <c r="M85" i="48"/>
  <c r="L85" i="48"/>
  <c r="K85" i="48"/>
  <c r="J85" i="48"/>
  <c r="I85" i="48"/>
  <c r="H85" i="48"/>
  <c r="G85" i="48"/>
  <c r="F85" i="48"/>
  <c r="E85" i="48"/>
  <c r="D85" i="48"/>
  <c r="AF84" i="48"/>
  <c r="AE84" i="48"/>
  <c r="AD84" i="48"/>
  <c r="AC84" i="48"/>
  <c r="AB84" i="48"/>
  <c r="AA84" i="48"/>
  <c r="Z84" i="48"/>
  <c r="Y84" i="48"/>
  <c r="X84" i="48"/>
  <c r="W84" i="48"/>
  <c r="V84" i="48"/>
  <c r="U84" i="48"/>
  <c r="T84" i="48"/>
  <c r="S84" i="48"/>
  <c r="R84" i="48"/>
  <c r="Q84" i="48"/>
  <c r="P84" i="48"/>
  <c r="O84" i="48"/>
  <c r="N84" i="48"/>
  <c r="M84" i="48"/>
  <c r="L84" i="48"/>
  <c r="K84" i="48"/>
  <c r="J84" i="48"/>
  <c r="I84" i="48"/>
  <c r="H84" i="48"/>
  <c r="G84" i="48"/>
  <c r="F84" i="48"/>
  <c r="E84" i="48"/>
  <c r="D84" i="48"/>
  <c r="AF83" i="48"/>
  <c r="AE83" i="48"/>
  <c r="AD83" i="48"/>
  <c r="AC83" i="48"/>
  <c r="AB83" i="48"/>
  <c r="AA83" i="48"/>
  <c r="Z83" i="48"/>
  <c r="Y83" i="48"/>
  <c r="X83" i="48"/>
  <c r="W83" i="48"/>
  <c r="V83" i="48"/>
  <c r="U83" i="48"/>
  <c r="T83" i="48"/>
  <c r="S83" i="48"/>
  <c r="R83" i="48"/>
  <c r="Q83" i="48"/>
  <c r="P83" i="48"/>
  <c r="O83" i="48"/>
  <c r="N83" i="48"/>
  <c r="M83" i="48"/>
  <c r="L83" i="48"/>
  <c r="K83" i="48"/>
  <c r="J83" i="48"/>
  <c r="I83" i="48"/>
  <c r="H83" i="48"/>
  <c r="G83" i="48"/>
  <c r="F83" i="48"/>
  <c r="E83" i="48"/>
  <c r="D83" i="48"/>
  <c r="AF82" i="48"/>
  <c r="AE82" i="48"/>
  <c r="AD82" i="48"/>
  <c r="AC82" i="48"/>
  <c r="AB82" i="48"/>
  <c r="AA82" i="48"/>
  <c r="Z82" i="48"/>
  <c r="Y82" i="48"/>
  <c r="X82" i="48"/>
  <c r="W82" i="48"/>
  <c r="V82" i="48"/>
  <c r="U82" i="48"/>
  <c r="T82" i="48"/>
  <c r="S82" i="48"/>
  <c r="R82" i="48"/>
  <c r="Q82" i="48"/>
  <c r="P82" i="48"/>
  <c r="O82" i="48"/>
  <c r="N82" i="48"/>
  <c r="M82" i="48"/>
  <c r="L82" i="48"/>
  <c r="K82" i="48"/>
  <c r="J82" i="48"/>
  <c r="I82" i="48"/>
  <c r="H82" i="48"/>
  <c r="G82" i="48"/>
  <c r="F82" i="48"/>
  <c r="E82" i="48"/>
  <c r="D82" i="48"/>
  <c r="AF81" i="48"/>
  <c r="AE81" i="48"/>
  <c r="AD81" i="48"/>
  <c r="AC81" i="48"/>
  <c r="AB81" i="48"/>
  <c r="AA81" i="48"/>
  <c r="Z81" i="48"/>
  <c r="Y81" i="48"/>
  <c r="X81" i="48"/>
  <c r="W81" i="48"/>
  <c r="V81" i="48"/>
  <c r="U81" i="48"/>
  <c r="T81" i="48"/>
  <c r="S81" i="48"/>
  <c r="R81" i="48"/>
  <c r="Q81" i="48"/>
  <c r="P81" i="48"/>
  <c r="O81" i="48"/>
  <c r="N81" i="48"/>
  <c r="M81" i="48"/>
  <c r="L81" i="48"/>
  <c r="K81" i="48"/>
  <c r="J81" i="48"/>
  <c r="I81" i="48"/>
  <c r="H81" i="48"/>
  <c r="G81" i="48"/>
  <c r="F81" i="48"/>
  <c r="E81" i="48"/>
  <c r="D81" i="48"/>
  <c r="AF80" i="48"/>
  <c r="AE80" i="48"/>
  <c r="AD80" i="48"/>
  <c r="AC80" i="48"/>
  <c r="AB80" i="48"/>
  <c r="AA80" i="48"/>
  <c r="Z80" i="48"/>
  <c r="Y80" i="48"/>
  <c r="X80" i="48"/>
  <c r="W80" i="48"/>
  <c r="V80" i="48"/>
  <c r="U80" i="48"/>
  <c r="T80" i="48"/>
  <c r="S80" i="48"/>
  <c r="R80" i="48"/>
  <c r="Q80" i="48"/>
  <c r="P80" i="48"/>
  <c r="O80" i="48"/>
  <c r="N80" i="48"/>
  <c r="M80" i="48"/>
  <c r="L80" i="48"/>
  <c r="K80" i="48"/>
  <c r="J80" i="48"/>
  <c r="I80" i="48"/>
  <c r="H80" i="48"/>
  <c r="G80" i="48"/>
  <c r="F80" i="48"/>
  <c r="E80" i="48"/>
  <c r="D80" i="48"/>
  <c r="AF79" i="48"/>
  <c r="AE79" i="48"/>
  <c r="AD79" i="48"/>
  <c r="AC79" i="48"/>
  <c r="AB79" i="48"/>
  <c r="AA79" i="48"/>
  <c r="Z79" i="48"/>
  <c r="Y79" i="48"/>
  <c r="X79" i="48"/>
  <c r="W79" i="48"/>
  <c r="V79" i="48"/>
  <c r="U79" i="48"/>
  <c r="T79" i="48"/>
  <c r="S79" i="48"/>
  <c r="R79" i="48"/>
  <c r="Q79" i="48"/>
  <c r="P79" i="48"/>
  <c r="O79" i="48"/>
  <c r="N79" i="48"/>
  <c r="M79" i="48"/>
  <c r="L79" i="48"/>
  <c r="K79" i="48"/>
  <c r="J79" i="48"/>
  <c r="I79" i="48"/>
  <c r="H79" i="48"/>
  <c r="G79" i="48"/>
  <c r="F79" i="48"/>
  <c r="E79" i="48"/>
  <c r="D79" i="48"/>
  <c r="AF78" i="48"/>
  <c r="AE78" i="48"/>
  <c r="AD78" i="48"/>
  <c r="AC78" i="48"/>
  <c r="AB78" i="48"/>
  <c r="AA78" i="48"/>
  <c r="Z78" i="48"/>
  <c r="Y78" i="48"/>
  <c r="X78" i="48"/>
  <c r="W78" i="48"/>
  <c r="V78" i="48"/>
  <c r="U78" i="48"/>
  <c r="T78" i="48"/>
  <c r="S78" i="48"/>
  <c r="R78" i="48"/>
  <c r="Q78" i="48"/>
  <c r="P78" i="48"/>
  <c r="O78" i="48"/>
  <c r="N78" i="48"/>
  <c r="M78" i="48"/>
  <c r="L78" i="48"/>
  <c r="K78" i="48"/>
  <c r="J78" i="48"/>
  <c r="I78" i="48"/>
  <c r="H78" i="48"/>
  <c r="G78" i="48"/>
  <c r="F78" i="48"/>
  <c r="E78" i="48"/>
  <c r="D78" i="48"/>
  <c r="AF77" i="48"/>
  <c r="AE77" i="48"/>
  <c r="AD77" i="48"/>
  <c r="AC77" i="48"/>
  <c r="AB77" i="48"/>
  <c r="AA77" i="48"/>
  <c r="Z77" i="48"/>
  <c r="Y77" i="48"/>
  <c r="X77" i="48"/>
  <c r="W77" i="48"/>
  <c r="V77" i="48"/>
  <c r="U77" i="48"/>
  <c r="T77" i="48"/>
  <c r="S77" i="48"/>
  <c r="R77" i="48"/>
  <c r="Q77" i="48"/>
  <c r="P77" i="48"/>
  <c r="O77" i="48"/>
  <c r="N77" i="48"/>
  <c r="M77" i="48"/>
  <c r="L77" i="48"/>
  <c r="K77" i="48"/>
  <c r="J77" i="48"/>
  <c r="I77" i="48"/>
  <c r="H77" i="48"/>
  <c r="G77" i="48"/>
  <c r="F77" i="48"/>
  <c r="E77" i="48"/>
  <c r="D77" i="48"/>
  <c r="AF75" i="48"/>
  <c r="AE75" i="48"/>
  <c r="AD75" i="48"/>
  <c r="AC75" i="48"/>
  <c r="AB75" i="48"/>
  <c r="AA75" i="48"/>
  <c r="Z75" i="48"/>
  <c r="Y75" i="48"/>
  <c r="X75" i="48"/>
  <c r="W75" i="48"/>
  <c r="V75" i="48"/>
  <c r="U75" i="48"/>
  <c r="T75" i="48"/>
  <c r="S75" i="48"/>
  <c r="R75" i="48"/>
  <c r="Q75" i="48"/>
  <c r="P75" i="48"/>
  <c r="O75" i="48"/>
  <c r="N75" i="48"/>
  <c r="M75" i="48"/>
  <c r="L75" i="48"/>
  <c r="K75" i="48"/>
  <c r="J75" i="48"/>
  <c r="I75" i="48"/>
  <c r="H75" i="48"/>
  <c r="G75" i="48"/>
  <c r="F75" i="48"/>
  <c r="E75" i="48"/>
  <c r="D75" i="48"/>
  <c r="AF74" i="48"/>
  <c r="AE74" i="48"/>
  <c r="AD74" i="48"/>
  <c r="AC74" i="48"/>
  <c r="AB74" i="48"/>
  <c r="AA74" i="48"/>
  <c r="Z74" i="48"/>
  <c r="Y74" i="48"/>
  <c r="X74" i="48"/>
  <c r="W74" i="48"/>
  <c r="V74" i="48"/>
  <c r="U74" i="48"/>
  <c r="T74" i="48"/>
  <c r="S74" i="48"/>
  <c r="R74" i="48"/>
  <c r="Q74" i="48"/>
  <c r="P74" i="48"/>
  <c r="O74" i="48"/>
  <c r="N74" i="48"/>
  <c r="M74" i="48"/>
  <c r="L74" i="48"/>
  <c r="K74" i="48"/>
  <c r="J74" i="48"/>
  <c r="I74" i="48"/>
  <c r="H74" i="48"/>
  <c r="G74" i="48"/>
  <c r="F74" i="48"/>
  <c r="E74" i="48"/>
  <c r="D74" i="48"/>
  <c r="AF73" i="48"/>
  <c r="AE73" i="48"/>
  <c r="AD73" i="48"/>
  <c r="AC73" i="48"/>
  <c r="AB73" i="48"/>
  <c r="AA73" i="48"/>
  <c r="Z73" i="48"/>
  <c r="Y73" i="48"/>
  <c r="X73" i="48"/>
  <c r="W73" i="48"/>
  <c r="V73" i="48"/>
  <c r="U73" i="48"/>
  <c r="T73" i="48"/>
  <c r="S73" i="48"/>
  <c r="R73" i="48"/>
  <c r="Q73" i="48"/>
  <c r="P73" i="48"/>
  <c r="O73" i="48"/>
  <c r="N73" i="48"/>
  <c r="M73" i="48"/>
  <c r="L73" i="48"/>
  <c r="K73" i="48"/>
  <c r="J73" i="48"/>
  <c r="I73" i="48"/>
  <c r="H73" i="48"/>
  <c r="G73" i="48"/>
  <c r="F73" i="48"/>
  <c r="E73" i="48"/>
  <c r="D73" i="48"/>
  <c r="AF72" i="48"/>
  <c r="AE72" i="48"/>
  <c r="AD72" i="48"/>
  <c r="AC72" i="48"/>
  <c r="AB72" i="48"/>
  <c r="AA72" i="48"/>
  <c r="Z72" i="48"/>
  <c r="Y72" i="48"/>
  <c r="X72" i="48"/>
  <c r="W72" i="48"/>
  <c r="V72" i="48"/>
  <c r="U72" i="48"/>
  <c r="T72" i="48"/>
  <c r="S72" i="48"/>
  <c r="R72" i="48"/>
  <c r="Q72" i="48"/>
  <c r="P72" i="48"/>
  <c r="O72" i="48"/>
  <c r="N72" i="48"/>
  <c r="M72" i="48"/>
  <c r="L72" i="48"/>
  <c r="K72" i="48"/>
  <c r="J72" i="48"/>
  <c r="I72" i="48"/>
  <c r="H72" i="48"/>
  <c r="G72" i="48"/>
  <c r="F72" i="48"/>
  <c r="E72" i="48"/>
  <c r="D72" i="48"/>
  <c r="AF71" i="48"/>
  <c r="AE71" i="48"/>
  <c r="AD71" i="48"/>
  <c r="AC71" i="48"/>
  <c r="AB71" i="48"/>
  <c r="AA71" i="48"/>
  <c r="Z71" i="48"/>
  <c r="Y71" i="48"/>
  <c r="X71" i="48"/>
  <c r="W71" i="48"/>
  <c r="V71" i="48"/>
  <c r="U71" i="48"/>
  <c r="T71" i="48"/>
  <c r="S71" i="48"/>
  <c r="R71" i="48"/>
  <c r="Q71" i="48"/>
  <c r="P71" i="48"/>
  <c r="O71" i="48"/>
  <c r="N71" i="48"/>
  <c r="M71" i="48"/>
  <c r="L71" i="48"/>
  <c r="K71" i="48"/>
  <c r="J71" i="48"/>
  <c r="I71" i="48"/>
  <c r="H71" i="48"/>
  <c r="G71" i="48"/>
  <c r="F71" i="48"/>
  <c r="E71" i="48"/>
  <c r="D71" i="48"/>
  <c r="AF70" i="48"/>
  <c r="AE70" i="48"/>
  <c r="AD70" i="48"/>
  <c r="AC70" i="48"/>
  <c r="AB70" i="48"/>
  <c r="AA70" i="48"/>
  <c r="Z70" i="48"/>
  <c r="Y70" i="48"/>
  <c r="X70" i="48"/>
  <c r="W70" i="48"/>
  <c r="V70" i="48"/>
  <c r="U70" i="48"/>
  <c r="T70" i="48"/>
  <c r="S70" i="48"/>
  <c r="R70" i="48"/>
  <c r="Q70" i="48"/>
  <c r="P70" i="48"/>
  <c r="O70" i="48"/>
  <c r="N70" i="48"/>
  <c r="M70" i="48"/>
  <c r="L70" i="48"/>
  <c r="K70" i="48"/>
  <c r="J70" i="48"/>
  <c r="I70" i="48"/>
  <c r="H70" i="48"/>
  <c r="G70" i="48"/>
  <c r="F70" i="48"/>
  <c r="E70" i="48"/>
  <c r="D70" i="48"/>
  <c r="AF69" i="48"/>
  <c r="AE69" i="48"/>
  <c r="AD69" i="48"/>
  <c r="AC69" i="48"/>
  <c r="AB69" i="48"/>
  <c r="AA69" i="48"/>
  <c r="Z69" i="48"/>
  <c r="Y69" i="48"/>
  <c r="X69" i="48"/>
  <c r="W69" i="48"/>
  <c r="V69" i="48"/>
  <c r="U69" i="48"/>
  <c r="T69" i="48"/>
  <c r="S69" i="48"/>
  <c r="R69" i="48"/>
  <c r="Q69" i="48"/>
  <c r="P69" i="48"/>
  <c r="O69" i="48"/>
  <c r="N69" i="48"/>
  <c r="M69" i="48"/>
  <c r="L69" i="48"/>
  <c r="K69" i="48"/>
  <c r="J69" i="48"/>
  <c r="I69" i="48"/>
  <c r="H69" i="48"/>
  <c r="G69" i="48"/>
  <c r="F69" i="48"/>
  <c r="E69" i="48"/>
  <c r="D69" i="48"/>
  <c r="AF68" i="48"/>
  <c r="AE68" i="48"/>
  <c r="AD68" i="48"/>
  <c r="AC68" i="48"/>
  <c r="AB68" i="48"/>
  <c r="AA68" i="48"/>
  <c r="Z68" i="48"/>
  <c r="Y68" i="48"/>
  <c r="X68" i="48"/>
  <c r="W68" i="48"/>
  <c r="V68" i="48"/>
  <c r="U68" i="48"/>
  <c r="T68" i="48"/>
  <c r="S68" i="48"/>
  <c r="R68" i="48"/>
  <c r="Q68" i="48"/>
  <c r="P68" i="48"/>
  <c r="O68" i="48"/>
  <c r="N68" i="48"/>
  <c r="M68" i="48"/>
  <c r="L68" i="48"/>
  <c r="K68" i="48"/>
  <c r="J68" i="48"/>
  <c r="I68" i="48"/>
  <c r="H68" i="48"/>
  <c r="G68" i="48"/>
  <c r="F68" i="48"/>
  <c r="E68" i="48"/>
  <c r="D68" i="48"/>
  <c r="AF67" i="48"/>
  <c r="AE67" i="48"/>
  <c r="AD67" i="48"/>
  <c r="AC67" i="48"/>
  <c r="AB67" i="48"/>
  <c r="AA67" i="48"/>
  <c r="Z67" i="48"/>
  <c r="Y67" i="48"/>
  <c r="X67" i="48"/>
  <c r="W67" i="48"/>
  <c r="V67" i="48"/>
  <c r="U67" i="48"/>
  <c r="T67" i="48"/>
  <c r="S67" i="48"/>
  <c r="R67" i="48"/>
  <c r="Q67" i="48"/>
  <c r="P67" i="48"/>
  <c r="O67" i="48"/>
  <c r="N67" i="48"/>
  <c r="M67" i="48"/>
  <c r="L67" i="48"/>
  <c r="K67" i="48"/>
  <c r="J67" i="48"/>
  <c r="I67" i="48"/>
  <c r="H67" i="48"/>
  <c r="G67" i="48"/>
  <c r="F67" i="48"/>
  <c r="E67" i="48"/>
  <c r="D67" i="48"/>
  <c r="AF66" i="48"/>
  <c r="AE66" i="48"/>
  <c r="AD66" i="48"/>
  <c r="AC66" i="48"/>
  <c r="AB66" i="48"/>
  <c r="AA66" i="48"/>
  <c r="Z66" i="48"/>
  <c r="Y66" i="48"/>
  <c r="X66" i="48"/>
  <c r="W66" i="48"/>
  <c r="V66" i="48"/>
  <c r="U66" i="48"/>
  <c r="T66" i="48"/>
  <c r="S66" i="48"/>
  <c r="R66" i="48"/>
  <c r="Q66" i="48"/>
  <c r="P66" i="48"/>
  <c r="O66" i="48"/>
  <c r="N66" i="48"/>
  <c r="M66" i="48"/>
  <c r="L66" i="48"/>
  <c r="K66" i="48"/>
  <c r="J66" i="48"/>
  <c r="I66" i="48"/>
  <c r="H66" i="48"/>
  <c r="G66" i="48"/>
  <c r="F66" i="48"/>
  <c r="E66" i="48"/>
  <c r="D66" i="48"/>
  <c r="AF64" i="48"/>
  <c r="AE64" i="48"/>
  <c r="AD64" i="48"/>
  <c r="AC64" i="48"/>
  <c r="AB64" i="48"/>
  <c r="AA64" i="48"/>
  <c r="Z64" i="48"/>
  <c r="Y64" i="48"/>
  <c r="X64" i="48"/>
  <c r="W64" i="48"/>
  <c r="V64" i="48"/>
  <c r="U64" i="48"/>
  <c r="T64" i="48"/>
  <c r="S64" i="48"/>
  <c r="R64" i="48"/>
  <c r="Q64" i="48"/>
  <c r="P64" i="48"/>
  <c r="O64" i="48"/>
  <c r="N64" i="48"/>
  <c r="M64" i="48"/>
  <c r="L64" i="48"/>
  <c r="K64" i="48"/>
  <c r="J64" i="48"/>
  <c r="I64" i="48"/>
  <c r="H64" i="48"/>
  <c r="G64" i="48"/>
  <c r="F64" i="48"/>
  <c r="E64" i="48"/>
  <c r="D64" i="48"/>
  <c r="AF63" i="48"/>
  <c r="AE63" i="48"/>
  <c r="AD63" i="48"/>
  <c r="AC63" i="48"/>
  <c r="AB63" i="48"/>
  <c r="AA63" i="48"/>
  <c r="Z63" i="48"/>
  <c r="Y63" i="48"/>
  <c r="X63" i="48"/>
  <c r="W63" i="48"/>
  <c r="V63" i="48"/>
  <c r="U63" i="48"/>
  <c r="T63" i="48"/>
  <c r="S63" i="48"/>
  <c r="R63" i="48"/>
  <c r="Q63" i="48"/>
  <c r="P63" i="48"/>
  <c r="O63" i="48"/>
  <c r="N63" i="48"/>
  <c r="M63" i="48"/>
  <c r="L63" i="48"/>
  <c r="K63" i="48"/>
  <c r="J63" i="48"/>
  <c r="I63" i="48"/>
  <c r="H63" i="48"/>
  <c r="G63" i="48"/>
  <c r="F63" i="48"/>
  <c r="E63" i="48"/>
  <c r="D63" i="48"/>
  <c r="AF62" i="48"/>
  <c r="AE62" i="48"/>
  <c r="AD62" i="48"/>
  <c r="AC62" i="48"/>
  <c r="AB62" i="48"/>
  <c r="AA62" i="48"/>
  <c r="Z62" i="48"/>
  <c r="Y62" i="48"/>
  <c r="X62" i="48"/>
  <c r="W62" i="48"/>
  <c r="V62" i="48"/>
  <c r="U62" i="48"/>
  <c r="T62" i="48"/>
  <c r="S62" i="48"/>
  <c r="R62" i="48"/>
  <c r="Q62" i="48"/>
  <c r="P62" i="48"/>
  <c r="O62" i="48"/>
  <c r="N62" i="48"/>
  <c r="M62" i="48"/>
  <c r="L62" i="48"/>
  <c r="K62" i="48"/>
  <c r="J62" i="48"/>
  <c r="I62" i="48"/>
  <c r="H62" i="48"/>
  <c r="G62" i="48"/>
  <c r="F62" i="48"/>
  <c r="E62" i="48"/>
  <c r="D62" i="48"/>
  <c r="AF61" i="48"/>
  <c r="AE61" i="48"/>
  <c r="AD61" i="48"/>
  <c r="AC61" i="48"/>
  <c r="AB61" i="48"/>
  <c r="AA61" i="48"/>
  <c r="Z61" i="48"/>
  <c r="Y61" i="48"/>
  <c r="X61" i="48"/>
  <c r="W61" i="48"/>
  <c r="V61" i="48"/>
  <c r="U61" i="48"/>
  <c r="T61" i="48"/>
  <c r="S61" i="48"/>
  <c r="R61" i="48"/>
  <c r="Q61" i="48"/>
  <c r="P61" i="48"/>
  <c r="O61" i="48"/>
  <c r="N61" i="48"/>
  <c r="M61" i="48"/>
  <c r="L61" i="48"/>
  <c r="K61" i="48"/>
  <c r="J61" i="48"/>
  <c r="I61" i="48"/>
  <c r="H61" i="48"/>
  <c r="G61" i="48"/>
  <c r="F61" i="48"/>
  <c r="E61" i="48"/>
  <c r="D61" i="48"/>
  <c r="AF60" i="48"/>
  <c r="AE60" i="48"/>
  <c r="AD60" i="48"/>
  <c r="AC60" i="48"/>
  <c r="AB60" i="48"/>
  <c r="AA60" i="48"/>
  <c r="Z60" i="48"/>
  <c r="Y60" i="48"/>
  <c r="X60" i="48"/>
  <c r="W60" i="48"/>
  <c r="V60" i="48"/>
  <c r="U60" i="48"/>
  <c r="T60" i="48"/>
  <c r="S60" i="48"/>
  <c r="R60" i="48"/>
  <c r="Q60" i="48"/>
  <c r="P60" i="48"/>
  <c r="O60" i="48"/>
  <c r="N60" i="48"/>
  <c r="M60" i="48"/>
  <c r="L60" i="48"/>
  <c r="K60" i="48"/>
  <c r="J60" i="48"/>
  <c r="I60" i="48"/>
  <c r="H60" i="48"/>
  <c r="G60" i="48"/>
  <c r="F60" i="48"/>
  <c r="E60" i="48"/>
  <c r="D60" i="48"/>
  <c r="AF59" i="48"/>
  <c r="AE59" i="48"/>
  <c r="AD59" i="48"/>
  <c r="AC59" i="48"/>
  <c r="AB59" i="48"/>
  <c r="AA59" i="48"/>
  <c r="Z59" i="48"/>
  <c r="Y59" i="48"/>
  <c r="X59" i="48"/>
  <c r="W59" i="48"/>
  <c r="V59" i="48"/>
  <c r="U59" i="48"/>
  <c r="T59" i="48"/>
  <c r="S59" i="48"/>
  <c r="R59" i="48"/>
  <c r="Q59" i="48"/>
  <c r="P59" i="48"/>
  <c r="O59" i="48"/>
  <c r="N59" i="48"/>
  <c r="M59" i="48"/>
  <c r="L59" i="48"/>
  <c r="K59" i="48"/>
  <c r="J59" i="48"/>
  <c r="I59" i="48"/>
  <c r="H59" i="48"/>
  <c r="G59" i="48"/>
  <c r="F59" i="48"/>
  <c r="E59" i="48"/>
  <c r="D59" i="48"/>
  <c r="AF58" i="48"/>
  <c r="AE58" i="48"/>
  <c r="AD58" i="48"/>
  <c r="AC58" i="48"/>
  <c r="AB58" i="48"/>
  <c r="AA58" i="48"/>
  <c r="Z58" i="48"/>
  <c r="Y58" i="48"/>
  <c r="X58" i="48"/>
  <c r="W58" i="48"/>
  <c r="V58" i="48"/>
  <c r="U58" i="48"/>
  <c r="T58" i="48"/>
  <c r="S58" i="48"/>
  <c r="R58" i="48"/>
  <c r="Q58" i="48"/>
  <c r="P58" i="48"/>
  <c r="O58" i="48"/>
  <c r="N58" i="48"/>
  <c r="M58" i="48"/>
  <c r="L58" i="48"/>
  <c r="K58" i="48"/>
  <c r="J58" i="48"/>
  <c r="I58" i="48"/>
  <c r="H58" i="48"/>
  <c r="G58" i="48"/>
  <c r="F58" i="48"/>
  <c r="E58" i="48"/>
  <c r="D58" i="48"/>
  <c r="AF57" i="48"/>
  <c r="AE57" i="48"/>
  <c r="AD57" i="48"/>
  <c r="AC57" i="48"/>
  <c r="AB57" i="48"/>
  <c r="AA57" i="48"/>
  <c r="Z57" i="48"/>
  <c r="Y57" i="48"/>
  <c r="X57" i="48"/>
  <c r="W57" i="48"/>
  <c r="V57" i="48"/>
  <c r="U57" i="48"/>
  <c r="T57" i="48"/>
  <c r="S57" i="48"/>
  <c r="R57" i="48"/>
  <c r="Q57" i="48"/>
  <c r="P57" i="48"/>
  <c r="O57" i="48"/>
  <c r="N57" i="48"/>
  <c r="M57" i="48"/>
  <c r="L57" i="48"/>
  <c r="K57" i="48"/>
  <c r="J57" i="48"/>
  <c r="I57" i="48"/>
  <c r="H57" i="48"/>
  <c r="G57" i="48"/>
  <c r="F57" i="48"/>
  <c r="E57" i="48"/>
  <c r="D57" i="48"/>
  <c r="AF56" i="48"/>
  <c r="AE56" i="48"/>
  <c r="AD56" i="48"/>
  <c r="AC56" i="48"/>
  <c r="AB56" i="48"/>
  <c r="AA56" i="48"/>
  <c r="Z56" i="48"/>
  <c r="Y56" i="48"/>
  <c r="X56" i="48"/>
  <c r="W56" i="48"/>
  <c r="V56" i="48"/>
  <c r="U56" i="48"/>
  <c r="T56" i="48"/>
  <c r="S56" i="48"/>
  <c r="R56" i="48"/>
  <c r="Q56" i="48"/>
  <c r="P56" i="48"/>
  <c r="O56" i="48"/>
  <c r="N56" i="48"/>
  <c r="M56" i="48"/>
  <c r="L56" i="48"/>
  <c r="K56" i="48"/>
  <c r="J56" i="48"/>
  <c r="I56" i="48"/>
  <c r="H56" i="48"/>
  <c r="G56" i="48"/>
  <c r="F56" i="48"/>
  <c r="E56" i="48"/>
  <c r="D56" i="48"/>
  <c r="AF55" i="48"/>
  <c r="AE55" i="48"/>
  <c r="AD55" i="48"/>
  <c r="AC55" i="48"/>
  <c r="AB55" i="48"/>
  <c r="AA55" i="48"/>
  <c r="Z55" i="48"/>
  <c r="Y55" i="48"/>
  <c r="X55" i="48"/>
  <c r="W55" i="48"/>
  <c r="V55" i="48"/>
  <c r="U55" i="48"/>
  <c r="T55" i="48"/>
  <c r="S55" i="48"/>
  <c r="R55" i="48"/>
  <c r="Q55" i="48"/>
  <c r="P55" i="48"/>
  <c r="O55" i="48"/>
  <c r="N55" i="48"/>
  <c r="M55" i="48"/>
  <c r="L55" i="48"/>
  <c r="K55" i="48"/>
  <c r="J55" i="48"/>
  <c r="I55" i="48"/>
  <c r="H55" i="48"/>
  <c r="G55" i="48"/>
  <c r="F55" i="48"/>
  <c r="E55" i="48"/>
  <c r="D55" i="48"/>
  <c r="AF51" i="48"/>
  <c r="AE51" i="48"/>
  <c r="AD51" i="48"/>
  <c r="AC51" i="48"/>
  <c r="AB51" i="48"/>
  <c r="AA51" i="48"/>
  <c r="Z51" i="48"/>
  <c r="Y51" i="48"/>
  <c r="X51" i="48"/>
  <c r="W51" i="48"/>
  <c r="V51" i="48"/>
  <c r="U51" i="48"/>
  <c r="T51" i="48"/>
  <c r="S51" i="48"/>
  <c r="R51" i="48"/>
  <c r="Q51" i="48"/>
  <c r="P51" i="48"/>
  <c r="O51" i="48"/>
  <c r="N51" i="48"/>
  <c r="M51" i="48"/>
  <c r="L51" i="48"/>
  <c r="K51" i="48"/>
  <c r="J51" i="48"/>
  <c r="I51" i="48"/>
  <c r="H51" i="48"/>
  <c r="G51" i="48"/>
  <c r="F51" i="48"/>
  <c r="E51" i="48"/>
  <c r="D51" i="48"/>
  <c r="AF50" i="48"/>
  <c r="AE50" i="48"/>
  <c r="AD50" i="48"/>
  <c r="AC50" i="48"/>
  <c r="AB50" i="48"/>
  <c r="AA50" i="48"/>
  <c r="Z50" i="48"/>
  <c r="Y50" i="48"/>
  <c r="X50" i="48"/>
  <c r="W50" i="48"/>
  <c r="V50" i="48"/>
  <c r="U50" i="48"/>
  <c r="T50" i="48"/>
  <c r="S50" i="48"/>
  <c r="R50" i="48"/>
  <c r="Q50" i="48"/>
  <c r="P50" i="48"/>
  <c r="O50" i="48"/>
  <c r="N50" i="48"/>
  <c r="M50" i="48"/>
  <c r="L50" i="48"/>
  <c r="K50" i="48"/>
  <c r="J50" i="48"/>
  <c r="I50" i="48"/>
  <c r="H50" i="48"/>
  <c r="G50" i="48"/>
  <c r="F50" i="48"/>
  <c r="E50" i="48"/>
  <c r="D50" i="48"/>
  <c r="AF49" i="48"/>
  <c r="AE49" i="48"/>
  <c r="AD49" i="48"/>
  <c r="AC49" i="48"/>
  <c r="AB49" i="48"/>
  <c r="AA49" i="48"/>
  <c r="Z49" i="48"/>
  <c r="Y49" i="48"/>
  <c r="X49" i="48"/>
  <c r="W49" i="48"/>
  <c r="V49" i="48"/>
  <c r="U49" i="48"/>
  <c r="T49" i="48"/>
  <c r="S49" i="48"/>
  <c r="R49" i="48"/>
  <c r="Q49" i="48"/>
  <c r="P49" i="48"/>
  <c r="O49" i="48"/>
  <c r="N49" i="48"/>
  <c r="M49" i="48"/>
  <c r="L49" i="48"/>
  <c r="K49" i="48"/>
  <c r="J49" i="48"/>
  <c r="I49" i="48"/>
  <c r="H49" i="48"/>
  <c r="G49" i="48"/>
  <c r="F49" i="48"/>
  <c r="E49" i="48"/>
  <c r="D49" i="48"/>
  <c r="AF48" i="48"/>
  <c r="AE48" i="48"/>
  <c r="AD48" i="48"/>
  <c r="AC48" i="48"/>
  <c r="AB48" i="48"/>
  <c r="AA48" i="48"/>
  <c r="Z48" i="48"/>
  <c r="Y48" i="48"/>
  <c r="X48" i="48"/>
  <c r="W48" i="48"/>
  <c r="V48" i="48"/>
  <c r="U48" i="48"/>
  <c r="T48" i="48"/>
  <c r="S48" i="48"/>
  <c r="R48" i="48"/>
  <c r="Q48" i="48"/>
  <c r="P48" i="48"/>
  <c r="O48" i="48"/>
  <c r="N48" i="48"/>
  <c r="M48" i="48"/>
  <c r="L48" i="48"/>
  <c r="K48" i="48"/>
  <c r="J48" i="48"/>
  <c r="I48" i="48"/>
  <c r="H48" i="48"/>
  <c r="G48" i="48"/>
  <c r="F48" i="48"/>
  <c r="E48" i="48"/>
  <c r="D48" i="48"/>
  <c r="AF47" i="48"/>
  <c r="AE47" i="48"/>
  <c r="AD47" i="48"/>
  <c r="AC47" i="48"/>
  <c r="AB47" i="48"/>
  <c r="AA47" i="48"/>
  <c r="Z47" i="48"/>
  <c r="Y47" i="48"/>
  <c r="X47" i="48"/>
  <c r="W47" i="48"/>
  <c r="V47" i="48"/>
  <c r="U47" i="48"/>
  <c r="T47" i="48"/>
  <c r="S47" i="48"/>
  <c r="R47" i="48"/>
  <c r="Q47" i="48"/>
  <c r="P47" i="48"/>
  <c r="O47" i="48"/>
  <c r="N47" i="48"/>
  <c r="M47" i="48"/>
  <c r="L47" i="48"/>
  <c r="K47" i="48"/>
  <c r="J47" i="48"/>
  <c r="I47" i="48"/>
  <c r="H47" i="48"/>
  <c r="G47" i="48"/>
  <c r="F47" i="48"/>
  <c r="E47" i="48"/>
  <c r="D47" i="48"/>
  <c r="AF46" i="48"/>
  <c r="AE46" i="48"/>
  <c r="AD46" i="48"/>
  <c r="AC46" i="48"/>
  <c r="AB46" i="48"/>
  <c r="AA46" i="48"/>
  <c r="Z46" i="48"/>
  <c r="Y46" i="48"/>
  <c r="X46" i="48"/>
  <c r="W46" i="48"/>
  <c r="V46" i="48"/>
  <c r="U46" i="48"/>
  <c r="T46" i="48"/>
  <c r="S46" i="48"/>
  <c r="R46" i="48"/>
  <c r="Q46" i="48"/>
  <c r="P46" i="48"/>
  <c r="O46" i="48"/>
  <c r="N46" i="48"/>
  <c r="M46" i="48"/>
  <c r="L46" i="48"/>
  <c r="K46" i="48"/>
  <c r="J46" i="48"/>
  <c r="I46" i="48"/>
  <c r="H46" i="48"/>
  <c r="G46" i="48"/>
  <c r="F46" i="48"/>
  <c r="E46" i="48"/>
  <c r="D46" i="48"/>
  <c r="AF45" i="48"/>
  <c r="AE45" i="48"/>
  <c r="AD45" i="48"/>
  <c r="AC45" i="48"/>
  <c r="AB45" i="48"/>
  <c r="AA45" i="48"/>
  <c r="Z45" i="48"/>
  <c r="Y45" i="48"/>
  <c r="X45" i="48"/>
  <c r="W45" i="48"/>
  <c r="V45" i="48"/>
  <c r="U45" i="48"/>
  <c r="T45" i="48"/>
  <c r="S45" i="48"/>
  <c r="R45" i="48"/>
  <c r="Q45" i="48"/>
  <c r="P45" i="48"/>
  <c r="O45" i="48"/>
  <c r="N45" i="48"/>
  <c r="M45" i="48"/>
  <c r="L45" i="48"/>
  <c r="K45" i="48"/>
  <c r="J45" i="48"/>
  <c r="I45" i="48"/>
  <c r="H45" i="48"/>
  <c r="G45" i="48"/>
  <c r="F45" i="48"/>
  <c r="E45" i="48"/>
  <c r="D45" i="48"/>
  <c r="AF44" i="48"/>
  <c r="AE44" i="48"/>
  <c r="AD44" i="48"/>
  <c r="AC44" i="48"/>
  <c r="AB44" i="48"/>
  <c r="AA44" i="48"/>
  <c r="Z44" i="48"/>
  <c r="Y44" i="48"/>
  <c r="X44" i="48"/>
  <c r="W44" i="48"/>
  <c r="V44" i="48"/>
  <c r="U44" i="48"/>
  <c r="T44" i="48"/>
  <c r="S44" i="48"/>
  <c r="R44" i="48"/>
  <c r="Q44" i="48"/>
  <c r="P44" i="48"/>
  <c r="O44" i="48"/>
  <c r="N44" i="48"/>
  <c r="M44" i="48"/>
  <c r="L44" i="48"/>
  <c r="K44" i="48"/>
  <c r="J44" i="48"/>
  <c r="I44" i="48"/>
  <c r="H44" i="48"/>
  <c r="G44" i="48"/>
  <c r="F44" i="48"/>
  <c r="E44" i="48"/>
  <c r="D44" i="48"/>
  <c r="AF43" i="48"/>
  <c r="AE43" i="48"/>
  <c r="AD43" i="48"/>
  <c r="AC43" i="48"/>
  <c r="AB43" i="48"/>
  <c r="AA43" i="48"/>
  <c r="Z43" i="48"/>
  <c r="Y43" i="48"/>
  <c r="X43" i="48"/>
  <c r="W43" i="48"/>
  <c r="V43" i="48"/>
  <c r="U43" i="48"/>
  <c r="T43" i="48"/>
  <c r="S43" i="48"/>
  <c r="R43" i="48"/>
  <c r="Q43" i="48"/>
  <c r="P43" i="48"/>
  <c r="O43" i="48"/>
  <c r="N43" i="48"/>
  <c r="M43" i="48"/>
  <c r="L43" i="48"/>
  <c r="K43" i="48"/>
  <c r="J43" i="48"/>
  <c r="I43" i="48"/>
  <c r="H43" i="48"/>
  <c r="G43" i="48"/>
  <c r="F43" i="48"/>
  <c r="E43" i="48"/>
  <c r="D43" i="48"/>
  <c r="AF42" i="48"/>
  <c r="AE42" i="48"/>
  <c r="AD42" i="48"/>
  <c r="AC42" i="48"/>
  <c r="AB42" i="48"/>
  <c r="AA42" i="48"/>
  <c r="Z42" i="48"/>
  <c r="Y42" i="48"/>
  <c r="X42" i="48"/>
  <c r="W42" i="48"/>
  <c r="V42" i="48"/>
  <c r="U42" i="48"/>
  <c r="T42" i="48"/>
  <c r="S42" i="48"/>
  <c r="R42" i="48"/>
  <c r="Q42" i="48"/>
  <c r="P42" i="48"/>
  <c r="O42" i="48"/>
  <c r="N42" i="48"/>
  <c r="M42" i="48"/>
  <c r="L42" i="48"/>
  <c r="K42" i="48"/>
  <c r="J42" i="48"/>
  <c r="I42" i="48"/>
  <c r="H42" i="48"/>
  <c r="G42" i="48"/>
  <c r="F42" i="48"/>
  <c r="E42" i="48"/>
  <c r="D42" i="48"/>
  <c r="AF41" i="48"/>
  <c r="AE41" i="48"/>
  <c r="AD41" i="48"/>
  <c r="AC41" i="48"/>
  <c r="AB41" i="48"/>
  <c r="AA41" i="48"/>
  <c r="Z41" i="48"/>
  <c r="Y41" i="48"/>
  <c r="X41" i="48"/>
  <c r="W41" i="48"/>
  <c r="V41" i="48"/>
  <c r="U41" i="48"/>
  <c r="T41" i="48"/>
  <c r="S41" i="48"/>
  <c r="R41" i="48"/>
  <c r="Q41" i="48"/>
  <c r="P41" i="48"/>
  <c r="O41" i="48"/>
  <c r="N41" i="48"/>
  <c r="M41" i="48"/>
  <c r="L41" i="48"/>
  <c r="K41" i="48"/>
  <c r="J41" i="48"/>
  <c r="I41" i="48"/>
  <c r="H41" i="48"/>
  <c r="G41" i="48"/>
  <c r="F41" i="48"/>
  <c r="E41" i="48"/>
  <c r="D41" i="48"/>
  <c r="AF39" i="48"/>
  <c r="AE39" i="48"/>
  <c r="AD39" i="48"/>
  <c r="AC39" i="48"/>
  <c r="AB39" i="48"/>
  <c r="AA39" i="48"/>
  <c r="Z39" i="48"/>
  <c r="Y39" i="48"/>
  <c r="X39" i="48"/>
  <c r="W39" i="48"/>
  <c r="V39" i="48"/>
  <c r="U39" i="48"/>
  <c r="T39" i="48"/>
  <c r="S39" i="48"/>
  <c r="R39" i="48"/>
  <c r="Q39" i="48"/>
  <c r="P39" i="48"/>
  <c r="O39" i="48"/>
  <c r="N39" i="48"/>
  <c r="M39" i="48"/>
  <c r="L39" i="48"/>
  <c r="K39" i="48"/>
  <c r="J39" i="48"/>
  <c r="I39" i="48"/>
  <c r="H39" i="48"/>
  <c r="G39" i="48"/>
  <c r="F39" i="48"/>
  <c r="E39" i="48"/>
  <c r="D39" i="48"/>
  <c r="AF38" i="48"/>
  <c r="AE38" i="48"/>
  <c r="AD38" i="48"/>
  <c r="AC38" i="48"/>
  <c r="AB38" i="48"/>
  <c r="AA38" i="48"/>
  <c r="Z38" i="48"/>
  <c r="Y38" i="48"/>
  <c r="X38" i="48"/>
  <c r="W38" i="48"/>
  <c r="V38" i="48"/>
  <c r="U38" i="48"/>
  <c r="T38" i="48"/>
  <c r="S38" i="48"/>
  <c r="R38" i="48"/>
  <c r="Q38" i="48"/>
  <c r="P38" i="48"/>
  <c r="O38" i="48"/>
  <c r="N38" i="48"/>
  <c r="M38" i="48"/>
  <c r="L38" i="48"/>
  <c r="K38" i="48"/>
  <c r="J38" i="48"/>
  <c r="I38" i="48"/>
  <c r="H38" i="48"/>
  <c r="G38" i="48"/>
  <c r="F38" i="48"/>
  <c r="E38" i="48"/>
  <c r="D38" i="48"/>
  <c r="AF37" i="48"/>
  <c r="AE37" i="48"/>
  <c r="AD37" i="48"/>
  <c r="AC37" i="48"/>
  <c r="AB37" i="48"/>
  <c r="AA37" i="48"/>
  <c r="Z37" i="48"/>
  <c r="Y37" i="48"/>
  <c r="X37" i="48"/>
  <c r="W37" i="48"/>
  <c r="V37" i="48"/>
  <c r="U37" i="48"/>
  <c r="T37" i="48"/>
  <c r="S37" i="48"/>
  <c r="R37" i="48"/>
  <c r="Q37" i="48"/>
  <c r="P37" i="48"/>
  <c r="O37" i="48"/>
  <c r="N37" i="48"/>
  <c r="M37" i="48"/>
  <c r="L37" i="48"/>
  <c r="K37" i="48"/>
  <c r="J37" i="48"/>
  <c r="I37" i="48"/>
  <c r="H37" i="48"/>
  <c r="G37" i="48"/>
  <c r="F37" i="48"/>
  <c r="E37" i="48"/>
  <c r="D37" i="48"/>
  <c r="AF36" i="48"/>
  <c r="AE36" i="48"/>
  <c r="AD36" i="48"/>
  <c r="AC36" i="48"/>
  <c r="AB36" i="48"/>
  <c r="AA36" i="48"/>
  <c r="Z36" i="48"/>
  <c r="Y36" i="48"/>
  <c r="X36" i="48"/>
  <c r="W36" i="48"/>
  <c r="V36" i="48"/>
  <c r="U36" i="48"/>
  <c r="T36" i="48"/>
  <c r="S36" i="48"/>
  <c r="R36" i="48"/>
  <c r="Q36" i="48"/>
  <c r="P36" i="48"/>
  <c r="O36" i="48"/>
  <c r="N36" i="48"/>
  <c r="M36" i="48"/>
  <c r="L36" i="48"/>
  <c r="K36" i="48"/>
  <c r="J36" i="48"/>
  <c r="I36" i="48"/>
  <c r="H36" i="48"/>
  <c r="G36" i="48"/>
  <c r="F36" i="48"/>
  <c r="E36" i="48"/>
  <c r="D36" i="48"/>
  <c r="AF35" i="48"/>
  <c r="AE35" i="48"/>
  <c r="AD35" i="48"/>
  <c r="AC35" i="48"/>
  <c r="AB35" i="48"/>
  <c r="AA35" i="48"/>
  <c r="Z35" i="48"/>
  <c r="Y35" i="48"/>
  <c r="X35" i="48"/>
  <c r="W35" i="48"/>
  <c r="V35" i="48"/>
  <c r="U35" i="48"/>
  <c r="T35" i="48"/>
  <c r="S35" i="48"/>
  <c r="R35" i="48"/>
  <c r="Q35" i="48"/>
  <c r="P35" i="48"/>
  <c r="O35" i="48"/>
  <c r="N35" i="48"/>
  <c r="M35" i="48"/>
  <c r="L35" i="48"/>
  <c r="K35" i="48"/>
  <c r="J35" i="48"/>
  <c r="I35" i="48"/>
  <c r="H35" i="48"/>
  <c r="G35" i="48"/>
  <c r="F35" i="48"/>
  <c r="E35" i="48"/>
  <c r="D35" i="48"/>
  <c r="AF34" i="48"/>
  <c r="AE34" i="48"/>
  <c r="AD34" i="48"/>
  <c r="AC34" i="48"/>
  <c r="AB34" i="48"/>
  <c r="AA34" i="48"/>
  <c r="Z34" i="48"/>
  <c r="Y34" i="48"/>
  <c r="X34" i="48"/>
  <c r="W34" i="48"/>
  <c r="V34" i="48"/>
  <c r="U34" i="48"/>
  <c r="T34" i="48"/>
  <c r="S34" i="48"/>
  <c r="R34" i="48"/>
  <c r="Q34" i="48"/>
  <c r="P34" i="48"/>
  <c r="O34" i="48"/>
  <c r="N34" i="48"/>
  <c r="M34" i="48"/>
  <c r="L34" i="48"/>
  <c r="K34" i="48"/>
  <c r="J34" i="48"/>
  <c r="I34" i="48"/>
  <c r="H34" i="48"/>
  <c r="G34" i="48"/>
  <c r="F34" i="48"/>
  <c r="E34" i="48"/>
  <c r="D34" i="48"/>
  <c r="AF33" i="48"/>
  <c r="AE33" i="48"/>
  <c r="AD33" i="48"/>
  <c r="AC33" i="48"/>
  <c r="AB33" i="48"/>
  <c r="AA33" i="48"/>
  <c r="Z33" i="48"/>
  <c r="Y33" i="48"/>
  <c r="X33" i="48"/>
  <c r="W33" i="48"/>
  <c r="V33" i="48"/>
  <c r="U33" i="48"/>
  <c r="T33" i="48"/>
  <c r="S33" i="48"/>
  <c r="R33" i="48"/>
  <c r="Q33" i="48"/>
  <c r="P33" i="48"/>
  <c r="O33" i="48"/>
  <c r="N33" i="48"/>
  <c r="M33" i="48"/>
  <c r="L33" i="48"/>
  <c r="K33" i="48"/>
  <c r="J33" i="48"/>
  <c r="I33" i="48"/>
  <c r="H33" i="48"/>
  <c r="G33" i="48"/>
  <c r="F33" i="48"/>
  <c r="E33" i="48"/>
  <c r="D33" i="48"/>
  <c r="AF32" i="48"/>
  <c r="AE32" i="48"/>
  <c r="AD32" i="48"/>
  <c r="AC32" i="48"/>
  <c r="AB32" i="48"/>
  <c r="AA32" i="48"/>
  <c r="Z32" i="48"/>
  <c r="Y32" i="48"/>
  <c r="X32" i="48"/>
  <c r="W32" i="48"/>
  <c r="V32" i="48"/>
  <c r="U32" i="48"/>
  <c r="T32" i="48"/>
  <c r="S32" i="48"/>
  <c r="R32" i="48"/>
  <c r="Q32" i="48"/>
  <c r="P32" i="48"/>
  <c r="O32" i="48"/>
  <c r="N32" i="48"/>
  <c r="M32" i="48"/>
  <c r="L32" i="48"/>
  <c r="K32" i="48"/>
  <c r="J32" i="48"/>
  <c r="I32" i="48"/>
  <c r="H32" i="48"/>
  <c r="G32" i="48"/>
  <c r="F32" i="48"/>
  <c r="E32" i="48"/>
  <c r="D32" i="48"/>
  <c r="AF31" i="48"/>
  <c r="AE31" i="48"/>
  <c r="AD31" i="48"/>
  <c r="AC31" i="48"/>
  <c r="AB31" i="48"/>
  <c r="AA31" i="48"/>
  <c r="Z31" i="48"/>
  <c r="Y31" i="48"/>
  <c r="X31" i="48"/>
  <c r="W31" i="48"/>
  <c r="V31" i="48"/>
  <c r="U31" i="48"/>
  <c r="T31" i="48"/>
  <c r="S31" i="48"/>
  <c r="R31" i="48"/>
  <c r="Q31" i="48"/>
  <c r="P31" i="48"/>
  <c r="O31" i="48"/>
  <c r="N31" i="48"/>
  <c r="M31" i="48"/>
  <c r="L31" i="48"/>
  <c r="K31" i="48"/>
  <c r="J31" i="48"/>
  <c r="I31" i="48"/>
  <c r="H31" i="48"/>
  <c r="G31" i="48"/>
  <c r="F31" i="48"/>
  <c r="E31" i="48"/>
  <c r="D31" i="48"/>
  <c r="AF30" i="48"/>
  <c r="AE30" i="48"/>
  <c r="AD30" i="48"/>
  <c r="AC30" i="48"/>
  <c r="AB30" i="48"/>
  <c r="AA30" i="48"/>
  <c r="Z30" i="48"/>
  <c r="Y30" i="48"/>
  <c r="X30" i="48"/>
  <c r="W30" i="48"/>
  <c r="V30" i="48"/>
  <c r="U30" i="48"/>
  <c r="T30" i="48"/>
  <c r="S30" i="48"/>
  <c r="R30" i="48"/>
  <c r="Q30" i="48"/>
  <c r="P30" i="48"/>
  <c r="O30" i="48"/>
  <c r="N30" i="48"/>
  <c r="M30" i="48"/>
  <c r="L30" i="48"/>
  <c r="K30" i="48"/>
  <c r="J30" i="48"/>
  <c r="I30" i="48"/>
  <c r="H30" i="48"/>
  <c r="G30" i="48"/>
  <c r="F30" i="48"/>
  <c r="E30" i="48"/>
  <c r="D30" i="48"/>
  <c r="AF28" i="48"/>
  <c r="AE28" i="48"/>
  <c r="AD28" i="48"/>
  <c r="AC28" i="48"/>
  <c r="AB28" i="48"/>
  <c r="AA28" i="48"/>
  <c r="Z28" i="48"/>
  <c r="Y28" i="48"/>
  <c r="X28" i="48"/>
  <c r="W28" i="48"/>
  <c r="V28" i="48"/>
  <c r="U28" i="48"/>
  <c r="T28" i="48"/>
  <c r="S28" i="48"/>
  <c r="R28" i="48"/>
  <c r="Q28" i="48"/>
  <c r="P28" i="48"/>
  <c r="O28" i="48"/>
  <c r="N28" i="48"/>
  <c r="M28" i="48"/>
  <c r="L28" i="48"/>
  <c r="K28" i="48"/>
  <c r="J28" i="48"/>
  <c r="I28" i="48"/>
  <c r="H28" i="48"/>
  <c r="G28" i="48"/>
  <c r="F28" i="48"/>
  <c r="E28" i="48"/>
  <c r="D28" i="48"/>
  <c r="AF27" i="48"/>
  <c r="AE27" i="48"/>
  <c r="AD27" i="48"/>
  <c r="AC27" i="48"/>
  <c r="AB27" i="48"/>
  <c r="AA27" i="48"/>
  <c r="Z27" i="48"/>
  <c r="Y27" i="48"/>
  <c r="X27" i="48"/>
  <c r="W27" i="48"/>
  <c r="V27" i="48"/>
  <c r="U27" i="48"/>
  <c r="T27" i="48"/>
  <c r="S27" i="48"/>
  <c r="R27" i="48"/>
  <c r="Q27" i="48"/>
  <c r="P27" i="48"/>
  <c r="O27" i="48"/>
  <c r="N27" i="48"/>
  <c r="M27" i="48"/>
  <c r="L27" i="48"/>
  <c r="K27" i="48"/>
  <c r="J27" i="48"/>
  <c r="I27" i="48"/>
  <c r="H27" i="48"/>
  <c r="G27" i="48"/>
  <c r="F27" i="48"/>
  <c r="E27" i="48"/>
  <c r="D27" i="48"/>
  <c r="AF26" i="48"/>
  <c r="AE26" i="48"/>
  <c r="AD26" i="48"/>
  <c r="AC26" i="48"/>
  <c r="AB26" i="48"/>
  <c r="AA26" i="48"/>
  <c r="Z26" i="48"/>
  <c r="Y26" i="48"/>
  <c r="X26" i="48"/>
  <c r="W26" i="48"/>
  <c r="V26" i="48"/>
  <c r="U26" i="48"/>
  <c r="T26" i="48"/>
  <c r="S26" i="48"/>
  <c r="R26" i="48"/>
  <c r="Q26" i="48"/>
  <c r="P26" i="48"/>
  <c r="O26" i="48"/>
  <c r="N26" i="48"/>
  <c r="M26" i="48"/>
  <c r="L26" i="48"/>
  <c r="K26" i="48"/>
  <c r="J26" i="48"/>
  <c r="I26" i="48"/>
  <c r="H26" i="48"/>
  <c r="G26" i="48"/>
  <c r="F26" i="48"/>
  <c r="E26" i="48"/>
  <c r="D26" i="48"/>
  <c r="AF25" i="48"/>
  <c r="AE25" i="48"/>
  <c r="AD25" i="48"/>
  <c r="AC25" i="48"/>
  <c r="AB25" i="48"/>
  <c r="AA25" i="48"/>
  <c r="Z25" i="48"/>
  <c r="Y25" i="48"/>
  <c r="X25" i="48"/>
  <c r="W25" i="48"/>
  <c r="V25" i="48"/>
  <c r="U25" i="48"/>
  <c r="T25" i="48"/>
  <c r="S25" i="48"/>
  <c r="R25" i="48"/>
  <c r="Q25" i="48"/>
  <c r="P25" i="48"/>
  <c r="O25" i="48"/>
  <c r="N25" i="48"/>
  <c r="M25" i="48"/>
  <c r="L25" i="48"/>
  <c r="K25" i="48"/>
  <c r="J25" i="48"/>
  <c r="I25" i="48"/>
  <c r="H25" i="48"/>
  <c r="G25" i="48"/>
  <c r="F25" i="48"/>
  <c r="E25" i="48"/>
  <c r="D25" i="48"/>
  <c r="AF24" i="48"/>
  <c r="AE24" i="48"/>
  <c r="AD24" i="48"/>
  <c r="AC24" i="48"/>
  <c r="AB24" i="48"/>
  <c r="AA24" i="48"/>
  <c r="Z24" i="48"/>
  <c r="Y24" i="48"/>
  <c r="X24" i="48"/>
  <c r="W24" i="48"/>
  <c r="V24" i="48"/>
  <c r="U24" i="48"/>
  <c r="T24" i="48"/>
  <c r="S24" i="48"/>
  <c r="R24" i="48"/>
  <c r="Q24" i="48"/>
  <c r="P24" i="48"/>
  <c r="O24" i="48"/>
  <c r="N24" i="48"/>
  <c r="M24" i="48"/>
  <c r="L24" i="48"/>
  <c r="K24" i="48"/>
  <c r="J24" i="48"/>
  <c r="I24" i="48"/>
  <c r="H24" i="48"/>
  <c r="G24" i="48"/>
  <c r="F24" i="48"/>
  <c r="E24" i="48"/>
  <c r="D24" i="48"/>
  <c r="AF23" i="48"/>
  <c r="AE23" i="48"/>
  <c r="AD23" i="48"/>
  <c r="AC23" i="48"/>
  <c r="AB23" i="48"/>
  <c r="AA23" i="48"/>
  <c r="Z23" i="48"/>
  <c r="Y23" i="48"/>
  <c r="X23" i="48"/>
  <c r="W23" i="48"/>
  <c r="V23" i="48"/>
  <c r="U23" i="48"/>
  <c r="T23" i="48"/>
  <c r="S23" i="48"/>
  <c r="R23" i="48"/>
  <c r="Q23" i="48"/>
  <c r="P23" i="48"/>
  <c r="O23" i="48"/>
  <c r="N23" i="48"/>
  <c r="M23" i="48"/>
  <c r="L23" i="48"/>
  <c r="K23" i="48"/>
  <c r="J23" i="48"/>
  <c r="I23" i="48"/>
  <c r="H23" i="48"/>
  <c r="G23" i="48"/>
  <c r="F23" i="48"/>
  <c r="E23" i="48"/>
  <c r="D23" i="48"/>
  <c r="AF22" i="48"/>
  <c r="AE22" i="48"/>
  <c r="AD22" i="48"/>
  <c r="AC22" i="48"/>
  <c r="AB22" i="48"/>
  <c r="AA22" i="48"/>
  <c r="Z22" i="48"/>
  <c r="Y22" i="48"/>
  <c r="X22" i="48"/>
  <c r="W22" i="48"/>
  <c r="V22" i="48"/>
  <c r="U22" i="48"/>
  <c r="T22" i="48"/>
  <c r="S22" i="48"/>
  <c r="R22" i="48"/>
  <c r="Q22" i="48"/>
  <c r="P22" i="48"/>
  <c r="O22" i="48"/>
  <c r="N22" i="48"/>
  <c r="M22" i="48"/>
  <c r="L22" i="48"/>
  <c r="K22" i="48"/>
  <c r="J22" i="48"/>
  <c r="I22" i="48"/>
  <c r="H22" i="48"/>
  <c r="G22" i="48"/>
  <c r="F22" i="48"/>
  <c r="E22" i="48"/>
  <c r="D22" i="48"/>
  <c r="AF21" i="48"/>
  <c r="AE21" i="48"/>
  <c r="AD21" i="48"/>
  <c r="AC21" i="48"/>
  <c r="AB21" i="48"/>
  <c r="AA21" i="48"/>
  <c r="Z21" i="48"/>
  <c r="Y21" i="48"/>
  <c r="X21" i="48"/>
  <c r="W21" i="48"/>
  <c r="V21" i="48"/>
  <c r="U21" i="48"/>
  <c r="T21" i="48"/>
  <c r="S21" i="48"/>
  <c r="R21" i="48"/>
  <c r="Q21" i="48"/>
  <c r="P21" i="48"/>
  <c r="O21" i="48"/>
  <c r="N21" i="48"/>
  <c r="M21" i="48"/>
  <c r="L21" i="48"/>
  <c r="K21" i="48"/>
  <c r="J21" i="48"/>
  <c r="I21" i="48"/>
  <c r="H21" i="48"/>
  <c r="G21" i="48"/>
  <c r="F21" i="48"/>
  <c r="E21" i="48"/>
  <c r="D21" i="48"/>
  <c r="AF20" i="48"/>
  <c r="AE20" i="48"/>
  <c r="AD20" i="48"/>
  <c r="AC20" i="48"/>
  <c r="AB20" i="48"/>
  <c r="AA20" i="48"/>
  <c r="Z20" i="48"/>
  <c r="Y20" i="48"/>
  <c r="X20" i="48"/>
  <c r="W20" i="48"/>
  <c r="V20" i="48"/>
  <c r="U20" i="48"/>
  <c r="T20" i="48"/>
  <c r="S20" i="48"/>
  <c r="R20" i="48"/>
  <c r="Q20" i="48"/>
  <c r="P20" i="48"/>
  <c r="O20" i="48"/>
  <c r="N20" i="48"/>
  <c r="M20" i="48"/>
  <c r="L20" i="48"/>
  <c r="K20" i="48"/>
  <c r="J20" i="48"/>
  <c r="I20" i="48"/>
  <c r="H20" i="48"/>
  <c r="G20" i="48"/>
  <c r="F20" i="48"/>
  <c r="E20" i="48"/>
  <c r="D20" i="48"/>
  <c r="AF19" i="48"/>
  <c r="AE19" i="48"/>
  <c r="AD19" i="48"/>
  <c r="AC19" i="48"/>
  <c r="AB19" i="48"/>
  <c r="AA19" i="48"/>
  <c r="Z19" i="48"/>
  <c r="Y19" i="48"/>
  <c r="X19" i="48"/>
  <c r="W19" i="48"/>
  <c r="V19" i="48"/>
  <c r="U19" i="48"/>
  <c r="T19" i="48"/>
  <c r="S19" i="48"/>
  <c r="R19" i="48"/>
  <c r="Q19" i="48"/>
  <c r="P19" i="48"/>
  <c r="O19" i="48"/>
  <c r="N19" i="48"/>
  <c r="M19" i="48"/>
  <c r="L19" i="48"/>
  <c r="K19" i="48"/>
  <c r="J19" i="48"/>
  <c r="I19" i="48"/>
  <c r="H19" i="48"/>
  <c r="G19" i="48"/>
  <c r="F19" i="48"/>
  <c r="E19" i="48"/>
  <c r="D19" i="48"/>
  <c r="C267" i="48"/>
  <c r="C268" i="48"/>
  <c r="C270" i="48"/>
  <c r="C271" i="48"/>
  <c r="C272" i="48"/>
  <c r="C273" i="48"/>
  <c r="C266" i="48"/>
  <c r="C258" i="48"/>
  <c r="C259" i="48"/>
  <c r="C260" i="48"/>
  <c r="C261" i="48"/>
  <c r="C262" i="48"/>
  <c r="C263" i="48"/>
  <c r="C257" i="48"/>
  <c r="C249" i="48"/>
  <c r="C250" i="48"/>
  <c r="C251" i="48"/>
  <c r="C252" i="48"/>
  <c r="C253" i="48"/>
  <c r="C254" i="48"/>
  <c r="C248" i="48"/>
  <c r="C212" i="48"/>
  <c r="C213" i="48"/>
  <c r="C214" i="48"/>
  <c r="C215" i="48"/>
  <c r="C216" i="48"/>
  <c r="C217" i="48"/>
  <c r="C218" i="48"/>
  <c r="C219" i="48"/>
  <c r="C220" i="48"/>
  <c r="C222" i="48"/>
  <c r="C223" i="48"/>
  <c r="C224" i="48"/>
  <c r="C225" i="48"/>
  <c r="C226" i="48"/>
  <c r="C227" i="48"/>
  <c r="C228" i="48"/>
  <c r="C229" i="48"/>
  <c r="C230" i="48"/>
  <c r="C231" i="48"/>
  <c r="C233" i="48"/>
  <c r="C234" i="48"/>
  <c r="C235" i="48"/>
  <c r="C236" i="48"/>
  <c r="C237" i="48"/>
  <c r="C238" i="48"/>
  <c r="C239" i="48"/>
  <c r="C240" i="48"/>
  <c r="C241" i="48"/>
  <c r="C242" i="48"/>
  <c r="C243" i="48"/>
  <c r="C211" i="48"/>
  <c r="C176" i="48"/>
  <c r="C177" i="48"/>
  <c r="C178" i="48"/>
  <c r="C179" i="48"/>
  <c r="C180" i="48"/>
  <c r="C181" i="48"/>
  <c r="C182" i="48"/>
  <c r="C183" i="48"/>
  <c r="C184" i="48"/>
  <c r="C186" i="48"/>
  <c r="C187" i="48"/>
  <c r="C188" i="48"/>
  <c r="C189" i="48"/>
  <c r="C190" i="48"/>
  <c r="C191" i="48"/>
  <c r="C192" i="48"/>
  <c r="C193" i="48"/>
  <c r="C194" i="48"/>
  <c r="C195" i="48"/>
  <c r="C197" i="48"/>
  <c r="C198" i="48"/>
  <c r="C199" i="48"/>
  <c r="C200" i="48"/>
  <c r="C201" i="48"/>
  <c r="C202" i="48"/>
  <c r="C203" i="48"/>
  <c r="C204" i="48"/>
  <c r="C205" i="48"/>
  <c r="C206" i="48"/>
  <c r="C207" i="48"/>
  <c r="C175" i="48"/>
  <c r="C138" i="48"/>
  <c r="C139" i="48"/>
  <c r="C140" i="48"/>
  <c r="C141" i="48"/>
  <c r="C142" i="48"/>
  <c r="C143" i="48"/>
  <c r="C144" i="48"/>
  <c r="C145" i="48"/>
  <c r="C146" i="48"/>
  <c r="C148" i="48"/>
  <c r="C149" i="48"/>
  <c r="C150" i="48"/>
  <c r="C151" i="48"/>
  <c r="C152" i="48"/>
  <c r="C153" i="48"/>
  <c r="C154" i="48"/>
  <c r="C155" i="48"/>
  <c r="C156" i="48"/>
  <c r="C157" i="48"/>
  <c r="C159" i="48"/>
  <c r="C160" i="48"/>
  <c r="C161" i="48"/>
  <c r="C162" i="48"/>
  <c r="C163" i="48"/>
  <c r="C164" i="48"/>
  <c r="C165" i="48"/>
  <c r="C166" i="48"/>
  <c r="C167" i="48"/>
  <c r="C168" i="48"/>
  <c r="C169" i="48"/>
  <c r="C137" i="48"/>
  <c r="C102" i="48"/>
  <c r="C103" i="48"/>
  <c r="C104" i="48"/>
  <c r="C105" i="48"/>
  <c r="C106" i="48"/>
  <c r="C107" i="48"/>
  <c r="C108" i="48"/>
  <c r="C109" i="48"/>
  <c r="C110" i="48"/>
  <c r="C112" i="48"/>
  <c r="C113" i="48"/>
  <c r="C114" i="48"/>
  <c r="C115" i="48"/>
  <c r="C116" i="48"/>
  <c r="C117" i="48"/>
  <c r="C118" i="48"/>
  <c r="C119" i="48"/>
  <c r="C120" i="48"/>
  <c r="C121" i="48"/>
  <c r="C123" i="48"/>
  <c r="C124" i="48"/>
  <c r="C125" i="48"/>
  <c r="C126" i="48"/>
  <c r="C127" i="48"/>
  <c r="C128" i="48"/>
  <c r="C129" i="48"/>
  <c r="C130" i="48"/>
  <c r="C131" i="48"/>
  <c r="C132" i="48"/>
  <c r="C133" i="48"/>
  <c r="C101" i="48"/>
  <c r="C56" i="48"/>
  <c r="C57" i="48"/>
  <c r="C58" i="48"/>
  <c r="C59" i="48"/>
  <c r="C60" i="48"/>
  <c r="C61" i="48"/>
  <c r="C62" i="48"/>
  <c r="C63" i="48"/>
  <c r="C64" i="48"/>
  <c r="C66" i="48"/>
  <c r="C67" i="48"/>
  <c r="C68" i="48"/>
  <c r="C69" i="48"/>
  <c r="C70" i="48"/>
  <c r="C71" i="48"/>
  <c r="C72" i="48"/>
  <c r="C73" i="48"/>
  <c r="C74" i="48"/>
  <c r="C75" i="48"/>
  <c r="C77" i="48"/>
  <c r="C78" i="48"/>
  <c r="C79" i="48"/>
  <c r="C80" i="48"/>
  <c r="C81" i="48"/>
  <c r="C82" i="48"/>
  <c r="C83" i="48"/>
  <c r="C84" i="48"/>
  <c r="C85" i="48"/>
  <c r="C86" i="48"/>
  <c r="C88" i="48"/>
  <c r="C89" i="48"/>
  <c r="C90" i="48"/>
  <c r="C91" i="48"/>
  <c r="C92" i="48"/>
  <c r="C93" i="48"/>
  <c r="C94" i="48"/>
  <c r="C95" i="48"/>
  <c r="C96" i="48"/>
  <c r="C97" i="48"/>
  <c r="C55" i="48"/>
  <c r="C20" i="48"/>
  <c r="C21" i="48"/>
  <c r="C22" i="48"/>
  <c r="C23" i="48"/>
  <c r="C24" i="48"/>
  <c r="C25" i="48"/>
  <c r="C26" i="48"/>
  <c r="C27" i="48"/>
  <c r="C28" i="48"/>
  <c r="C30" i="48"/>
  <c r="C31" i="48"/>
  <c r="C32" i="48"/>
  <c r="C33" i="48"/>
  <c r="C34" i="48"/>
  <c r="C35" i="48"/>
  <c r="C36" i="48"/>
  <c r="C37" i="48"/>
  <c r="C38" i="48"/>
  <c r="C39" i="48"/>
  <c r="C41" i="48"/>
  <c r="C42" i="48"/>
  <c r="C43" i="48"/>
  <c r="C44" i="48"/>
  <c r="C45" i="48"/>
  <c r="C46" i="48"/>
  <c r="C47" i="48"/>
  <c r="C48" i="48"/>
  <c r="C49" i="48"/>
  <c r="C50" i="48"/>
  <c r="C51" i="48"/>
  <c r="C19" i="48"/>
  <c r="D17"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D18" i="47"/>
  <c r="E18" i="47"/>
  <c r="F18" i="47"/>
  <c r="G18" i="47"/>
  <c r="H18" i="47"/>
  <c r="I18" i="47"/>
  <c r="J18" i="47"/>
  <c r="K18" i="47"/>
  <c r="L18" i="47"/>
  <c r="M18" i="47"/>
  <c r="N18" i="47"/>
  <c r="O18" i="47"/>
  <c r="P18" i="47"/>
  <c r="Q18" i="47"/>
  <c r="R18" i="47"/>
  <c r="S18" i="47"/>
  <c r="T18" i="47"/>
  <c r="U18" i="47"/>
  <c r="V18" i="47"/>
  <c r="W18" i="47"/>
  <c r="X18" i="47"/>
  <c r="Y18" i="47"/>
  <c r="Z18" i="47"/>
  <c r="AA18" i="47"/>
  <c r="AB18" i="47"/>
  <c r="AC18" i="47"/>
  <c r="AD18" i="47"/>
  <c r="AE18" i="47"/>
  <c r="AF18" i="47"/>
  <c r="D19" i="47"/>
  <c r="E19" i="47"/>
  <c r="F19" i="47"/>
  <c r="G19" i="47"/>
  <c r="H19" i="47"/>
  <c r="I19" i="47"/>
  <c r="J19" i="47"/>
  <c r="K19" i="47"/>
  <c r="L19" i="47"/>
  <c r="M19" i="47"/>
  <c r="N19" i="47"/>
  <c r="O19" i="47"/>
  <c r="P19" i="47"/>
  <c r="Q19" i="47"/>
  <c r="R19" i="47"/>
  <c r="S19" i="47"/>
  <c r="T19" i="47"/>
  <c r="U19" i="47"/>
  <c r="V19" i="47"/>
  <c r="W19" i="47"/>
  <c r="X19" i="47"/>
  <c r="Y19" i="47"/>
  <c r="Z19" i="47"/>
  <c r="AA19" i="47"/>
  <c r="AB19" i="47"/>
  <c r="AC19" i="47"/>
  <c r="AD19" i="47"/>
  <c r="AE19" i="47"/>
  <c r="AF19" i="47"/>
  <c r="D22" i="47"/>
  <c r="E22" i="47"/>
  <c r="F22" i="47"/>
  <c r="G22" i="47"/>
  <c r="H22" i="47"/>
  <c r="I22" i="47"/>
  <c r="J22" i="47"/>
  <c r="K22" i="47"/>
  <c r="L22" i="47"/>
  <c r="M22" i="47"/>
  <c r="N22" i="47"/>
  <c r="O22" i="47"/>
  <c r="P22" i="47"/>
  <c r="Q22" i="47"/>
  <c r="R22" i="47"/>
  <c r="S22" i="47"/>
  <c r="T22" i="47"/>
  <c r="U22" i="47"/>
  <c r="V22" i="47"/>
  <c r="W22" i="47"/>
  <c r="X22" i="47"/>
  <c r="Y22" i="47"/>
  <c r="Z22" i="47"/>
  <c r="AA22" i="47"/>
  <c r="AB22" i="47"/>
  <c r="AC22" i="47"/>
  <c r="AD22" i="47"/>
  <c r="AE22" i="47"/>
  <c r="AF22" i="47"/>
  <c r="D23" i="47"/>
  <c r="E23" i="47"/>
  <c r="F23" i="47"/>
  <c r="G23" i="47"/>
  <c r="H23" i="47"/>
  <c r="I23" i="47"/>
  <c r="J23" i="47"/>
  <c r="K23" i="47"/>
  <c r="L23" i="47"/>
  <c r="M23" i="47"/>
  <c r="N23" i="47"/>
  <c r="O23" i="47"/>
  <c r="P23" i="47"/>
  <c r="Q23" i="47"/>
  <c r="R23" i="47"/>
  <c r="S23" i="47"/>
  <c r="T23" i="47"/>
  <c r="U23" i="47"/>
  <c r="V23" i="47"/>
  <c r="W23" i="47"/>
  <c r="X23" i="47"/>
  <c r="Y23" i="47"/>
  <c r="Z23" i="47"/>
  <c r="AA23" i="47"/>
  <c r="AB23" i="47"/>
  <c r="AC23" i="47"/>
  <c r="AD23" i="47"/>
  <c r="AE23" i="47"/>
  <c r="AF23" i="47"/>
  <c r="D24" i="47"/>
  <c r="E24" i="47"/>
  <c r="F24" i="47"/>
  <c r="G24" i="47"/>
  <c r="H24" i="47"/>
  <c r="I24" i="47"/>
  <c r="J24" i="47"/>
  <c r="K24" i="47"/>
  <c r="L24" i="47"/>
  <c r="M24" i="47"/>
  <c r="N24" i="47"/>
  <c r="O24" i="47"/>
  <c r="P24" i="47"/>
  <c r="Q24" i="47"/>
  <c r="R24" i="47"/>
  <c r="S24" i="47"/>
  <c r="T24" i="47"/>
  <c r="U24" i="47"/>
  <c r="V24" i="47"/>
  <c r="W24" i="47"/>
  <c r="X24" i="47"/>
  <c r="Y24" i="47"/>
  <c r="Z24" i="47"/>
  <c r="AA24" i="47"/>
  <c r="AB24" i="47"/>
  <c r="AC24" i="47"/>
  <c r="AD24" i="47"/>
  <c r="AE24" i="47"/>
  <c r="AF24" i="47"/>
  <c r="D25" i="47"/>
  <c r="E25" i="47"/>
  <c r="F25" i="47"/>
  <c r="G25" i="47"/>
  <c r="H25" i="47"/>
  <c r="I25" i="47"/>
  <c r="J25" i="47"/>
  <c r="K25" i="47"/>
  <c r="L25" i="47"/>
  <c r="M25" i="47"/>
  <c r="N25" i="47"/>
  <c r="O25" i="47"/>
  <c r="P25" i="47"/>
  <c r="Q25" i="47"/>
  <c r="R25" i="47"/>
  <c r="S25" i="47"/>
  <c r="T25" i="47"/>
  <c r="U25" i="47"/>
  <c r="V25" i="47"/>
  <c r="W25" i="47"/>
  <c r="X25" i="47"/>
  <c r="Y25" i="47"/>
  <c r="Z25" i="47"/>
  <c r="AA25" i="47"/>
  <c r="AB25" i="47"/>
  <c r="AC25" i="47"/>
  <c r="AD25" i="47"/>
  <c r="AE25" i="47"/>
  <c r="AF25" i="47"/>
  <c r="D26" i="47"/>
  <c r="E26" i="47"/>
  <c r="F26" i="47"/>
  <c r="G26" i="47"/>
  <c r="H26" i="47"/>
  <c r="I26" i="47"/>
  <c r="J26" i="47"/>
  <c r="K26" i="47"/>
  <c r="L26" i="47"/>
  <c r="M26" i="47"/>
  <c r="N26" i="47"/>
  <c r="O26" i="47"/>
  <c r="P26" i="47"/>
  <c r="Q26" i="47"/>
  <c r="R26" i="47"/>
  <c r="S26" i="47"/>
  <c r="T26" i="47"/>
  <c r="U26" i="47"/>
  <c r="V26" i="47"/>
  <c r="W26" i="47"/>
  <c r="X26" i="47"/>
  <c r="Y26" i="47"/>
  <c r="Z26" i="47"/>
  <c r="AA26" i="47"/>
  <c r="AB26" i="47"/>
  <c r="AC26" i="47"/>
  <c r="AD26" i="47"/>
  <c r="AE26" i="47"/>
  <c r="AF26" i="47"/>
  <c r="D27" i="47"/>
  <c r="E27" i="47"/>
  <c r="F27" i="47"/>
  <c r="G27" i="47"/>
  <c r="H27" i="47"/>
  <c r="I27" i="47"/>
  <c r="J27" i="47"/>
  <c r="K27" i="47"/>
  <c r="L27" i="47"/>
  <c r="M27" i="47"/>
  <c r="N27" i="47"/>
  <c r="O27" i="47"/>
  <c r="P27" i="47"/>
  <c r="Q27" i="47"/>
  <c r="R27" i="47"/>
  <c r="S27" i="47"/>
  <c r="T27" i="47"/>
  <c r="U27" i="47"/>
  <c r="V27" i="47"/>
  <c r="W27" i="47"/>
  <c r="X27" i="47"/>
  <c r="Y27" i="47"/>
  <c r="Z27" i="47"/>
  <c r="AA27" i="47"/>
  <c r="AB27" i="47"/>
  <c r="AC27" i="47"/>
  <c r="AD27" i="47"/>
  <c r="AE27" i="47"/>
  <c r="AF27" i="47"/>
  <c r="D28" i="47"/>
  <c r="E28" i="47"/>
  <c r="F28" i="47"/>
  <c r="G28" i="47"/>
  <c r="H28" i="47"/>
  <c r="I28" i="47"/>
  <c r="J28" i="47"/>
  <c r="K28" i="47"/>
  <c r="L28" i="47"/>
  <c r="M28" i="47"/>
  <c r="N28" i="47"/>
  <c r="O28" i="47"/>
  <c r="P28" i="47"/>
  <c r="Q28" i="47"/>
  <c r="R28" i="47"/>
  <c r="S28" i="47"/>
  <c r="T28" i="47"/>
  <c r="U28" i="47"/>
  <c r="V28" i="47"/>
  <c r="W28" i="47"/>
  <c r="X28" i="47"/>
  <c r="Y28" i="47"/>
  <c r="Z28" i="47"/>
  <c r="AA28" i="47"/>
  <c r="AB28" i="47"/>
  <c r="AC28" i="47"/>
  <c r="AD28" i="47"/>
  <c r="AE28" i="47"/>
  <c r="AF28" i="47"/>
  <c r="D29" i="47"/>
  <c r="E29" i="47"/>
  <c r="F29" i="47"/>
  <c r="G29" i="47"/>
  <c r="H29" i="47"/>
  <c r="I29" i="47"/>
  <c r="J29" i="47"/>
  <c r="K29" i="47"/>
  <c r="L29" i="47"/>
  <c r="M29" i="47"/>
  <c r="N29" i="47"/>
  <c r="O29" i="47"/>
  <c r="P29" i="47"/>
  <c r="Q29" i="47"/>
  <c r="R29" i="47"/>
  <c r="S29" i="47"/>
  <c r="T29" i="47"/>
  <c r="U29" i="47"/>
  <c r="V29" i="47"/>
  <c r="W29" i="47"/>
  <c r="X29" i="47"/>
  <c r="Y29" i="47"/>
  <c r="Z29" i="47"/>
  <c r="AA29" i="47"/>
  <c r="AB29" i="47"/>
  <c r="AC29" i="47"/>
  <c r="AD29" i="47"/>
  <c r="AE29" i="47"/>
  <c r="AF29" i="47"/>
  <c r="D30" i="47"/>
  <c r="E30" i="47"/>
  <c r="F30" i="47"/>
  <c r="G30" i="47"/>
  <c r="H30" i="47"/>
  <c r="I30" i="47"/>
  <c r="J30" i="47"/>
  <c r="K30" i="47"/>
  <c r="L30" i="47"/>
  <c r="M30" i="47"/>
  <c r="N30" i="47"/>
  <c r="O30" i="47"/>
  <c r="P30" i="47"/>
  <c r="Q30" i="47"/>
  <c r="R30" i="47"/>
  <c r="S30" i="47"/>
  <c r="T30" i="47"/>
  <c r="U30" i="47"/>
  <c r="V30" i="47"/>
  <c r="W30" i="47"/>
  <c r="X30" i="47"/>
  <c r="Y30" i="47"/>
  <c r="Z30" i="47"/>
  <c r="AA30" i="47"/>
  <c r="AB30" i="47"/>
  <c r="AC30" i="47"/>
  <c r="AD30" i="47"/>
  <c r="AE30" i="47"/>
  <c r="AF30" i="47"/>
  <c r="D31" i="47"/>
  <c r="E31" i="47"/>
  <c r="F31" i="47"/>
  <c r="G31" i="47"/>
  <c r="H31" i="47"/>
  <c r="I31" i="47"/>
  <c r="J31" i="47"/>
  <c r="K31" i="47"/>
  <c r="L31" i="47"/>
  <c r="M31" i="47"/>
  <c r="N31" i="47"/>
  <c r="O31" i="47"/>
  <c r="P31" i="47"/>
  <c r="Q31" i="47"/>
  <c r="R31" i="47"/>
  <c r="S31" i="47"/>
  <c r="T31" i="47"/>
  <c r="U31" i="47"/>
  <c r="V31" i="47"/>
  <c r="W31" i="47"/>
  <c r="X31" i="47"/>
  <c r="Y31" i="47"/>
  <c r="Z31" i="47"/>
  <c r="AA31" i="47"/>
  <c r="AB31" i="47"/>
  <c r="AC31" i="47"/>
  <c r="AD31" i="47"/>
  <c r="AE31" i="47"/>
  <c r="AF31" i="47"/>
  <c r="D32" i="47"/>
  <c r="E32" i="47"/>
  <c r="F32" i="47"/>
  <c r="G32" i="47"/>
  <c r="H32" i="47"/>
  <c r="I32" i="47"/>
  <c r="J32" i="47"/>
  <c r="K32" i="47"/>
  <c r="L32" i="47"/>
  <c r="M32" i="47"/>
  <c r="N32" i="47"/>
  <c r="O32" i="47"/>
  <c r="P32" i="47"/>
  <c r="Q32" i="47"/>
  <c r="R32" i="47"/>
  <c r="S32" i="47"/>
  <c r="T32" i="47"/>
  <c r="U32" i="47"/>
  <c r="V32" i="47"/>
  <c r="W32" i="47"/>
  <c r="X32" i="47"/>
  <c r="Y32" i="47"/>
  <c r="Z32" i="47"/>
  <c r="AA32" i="47"/>
  <c r="AB32" i="47"/>
  <c r="AC32" i="47"/>
  <c r="AD32" i="47"/>
  <c r="AE32" i="47"/>
  <c r="AF32" i="47"/>
  <c r="D33" i="47"/>
  <c r="E33" i="47"/>
  <c r="F33" i="47"/>
  <c r="G33" i="47"/>
  <c r="H33" i="47"/>
  <c r="I33" i="47"/>
  <c r="J33" i="47"/>
  <c r="K33" i="47"/>
  <c r="L33" i="47"/>
  <c r="M33" i="47"/>
  <c r="N33" i="47"/>
  <c r="O33" i="47"/>
  <c r="P33" i="47"/>
  <c r="Q33" i="47"/>
  <c r="R33" i="47"/>
  <c r="S33" i="47"/>
  <c r="T33" i="47"/>
  <c r="U33" i="47"/>
  <c r="V33" i="47"/>
  <c r="W33" i="47"/>
  <c r="X33" i="47"/>
  <c r="Y33" i="47"/>
  <c r="Z33" i="47"/>
  <c r="AA33" i="47"/>
  <c r="AB33" i="47"/>
  <c r="AC33" i="47"/>
  <c r="AD33" i="47"/>
  <c r="AE33" i="47"/>
  <c r="AF33" i="47"/>
  <c r="D34" i="47"/>
  <c r="E34" i="47"/>
  <c r="F34" i="47"/>
  <c r="G34" i="47"/>
  <c r="H34" i="47"/>
  <c r="I34" i="47"/>
  <c r="J34" i="47"/>
  <c r="K34" i="47"/>
  <c r="L34" i="47"/>
  <c r="M34" i="47"/>
  <c r="N34" i="47"/>
  <c r="O34" i="47"/>
  <c r="P34" i="47"/>
  <c r="Q34" i="47"/>
  <c r="R34" i="47"/>
  <c r="S34" i="47"/>
  <c r="T34" i="47"/>
  <c r="U34" i="47"/>
  <c r="V34" i="47"/>
  <c r="W34" i="47"/>
  <c r="X34" i="47"/>
  <c r="Y34" i="47"/>
  <c r="Z34" i="47"/>
  <c r="AA34" i="47"/>
  <c r="AB34" i="47"/>
  <c r="AC34" i="47"/>
  <c r="AD34" i="47"/>
  <c r="AE34" i="47"/>
  <c r="AF34" i="47"/>
  <c r="D35" i="47"/>
  <c r="E35" i="47"/>
  <c r="F35" i="47"/>
  <c r="G35" i="47"/>
  <c r="H35" i="47"/>
  <c r="I35" i="47"/>
  <c r="J35" i="47"/>
  <c r="K35" i="47"/>
  <c r="L35" i="47"/>
  <c r="M35" i="47"/>
  <c r="N35" i="47"/>
  <c r="O35" i="47"/>
  <c r="P35" i="47"/>
  <c r="Q35" i="47"/>
  <c r="R35" i="47"/>
  <c r="S35" i="47"/>
  <c r="T35" i="47"/>
  <c r="U35" i="47"/>
  <c r="V35" i="47"/>
  <c r="W35" i="47"/>
  <c r="X35" i="47"/>
  <c r="Y35" i="47"/>
  <c r="Z35" i="47"/>
  <c r="AA35" i="47"/>
  <c r="AB35" i="47"/>
  <c r="AC35" i="47"/>
  <c r="AD35" i="47"/>
  <c r="AE35" i="47"/>
  <c r="AF35" i="47"/>
  <c r="D36" i="47"/>
  <c r="E36" i="47"/>
  <c r="F36" i="47"/>
  <c r="G36" i="47"/>
  <c r="H36" i="47"/>
  <c r="I36" i="47"/>
  <c r="J36" i="47"/>
  <c r="K36" i="47"/>
  <c r="L36" i="47"/>
  <c r="M36" i="47"/>
  <c r="N36" i="47"/>
  <c r="O36" i="47"/>
  <c r="P36" i="47"/>
  <c r="Q36" i="47"/>
  <c r="R36" i="47"/>
  <c r="S36" i="47"/>
  <c r="T36" i="47"/>
  <c r="U36" i="47"/>
  <c r="V36" i="47"/>
  <c r="W36" i="47"/>
  <c r="X36" i="47"/>
  <c r="Y36" i="47"/>
  <c r="Z36" i="47"/>
  <c r="AA36" i="47"/>
  <c r="AB36" i="47"/>
  <c r="AC36" i="47"/>
  <c r="AD36" i="47"/>
  <c r="AE36" i="47"/>
  <c r="AF36" i="47"/>
  <c r="D38" i="47"/>
  <c r="E38" i="47"/>
  <c r="F38" i="47"/>
  <c r="G38" i="47"/>
  <c r="H38" i="47"/>
  <c r="I38" i="47"/>
  <c r="J38" i="47"/>
  <c r="K38" i="47"/>
  <c r="L38" i="47"/>
  <c r="M38" i="47"/>
  <c r="N38" i="47"/>
  <c r="O38" i="47"/>
  <c r="P38" i="47"/>
  <c r="Q38" i="47"/>
  <c r="R38" i="47"/>
  <c r="S38" i="47"/>
  <c r="T38" i="47"/>
  <c r="U38" i="47"/>
  <c r="V38" i="47"/>
  <c r="W38" i="47"/>
  <c r="X38" i="47"/>
  <c r="Y38" i="47"/>
  <c r="Z38" i="47"/>
  <c r="AA38" i="47"/>
  <c r="AB38" i="47"/>
  <c r="AC38" i="47"/>
  <c r="AD38" i="47"/>
  <c r="AE38" i="47"/>
  <c r="AF38" i="47"/>
  <c r="D39" i="47"/>
  <c r="E39" i="47"/>
  <c r="F39" i="47"/>
  <c r="G39" i="47"/>
  <c r="H39" i="47"/>
  <c r="I39" i="47"/>
  <c r="J39" i="47"/>
  <c r="K39" i="47"/>
  <c r="L39" i="47"/>
  <c r="M39" i="47"/>
  <c r="N39" i="47"/>
  <c r="O39" i="47"/>
  <c r="P39" i="47"/>
  <c r="Q39" i="47"/>
  <c r="R39" i="47"/>
  <c r="S39" i="47"/>
  <c r="T39" i="47"/>
  <c r="U39" i="47"/>
  <c r="V39" i="47"/>
  <c r="W39" i="47"/>
  <c r="X39" i="47"/>
  <c r="Y39" i="47"/>
  <c r="Z39" i="47"/>
  <c r="AA39" i="47"/>
  <c r="AB39" i="47"/>
  <c r="AC39" i="47"/>
  <c r="AD39" i="47"/>
  <c r="AE39" i="47"/>
  <c r="AF39" i="47"/>
  <c r="D43" i="47"/>
  <c r="E43" i="47"/>
  <c r="F43" i="47"/>
  <c r="G43" i="47"/>
  <c r="H43" i="47"/>
  <c r="I43" i="47"/>
  <c r="J43" i="47"/>
  <c r="K43" i="47"/>
  <c r="L43" i="47"/>
  <c r="M43" i="47"/>
  <c r="N43" i="47"/>
  <c r="O43" i="47"/>
  <c r="P43" i="47"/>
  <c r="Q43" i="47"/>
  <c r="R43" i="47"/>
  <c r="S43" i="47"/>
  <c r="T43" i="47"/>
  <c r="U43" i="47"/>
  <c r="V43" i="47"/>
  <c r="W43" i="47"/>
  <c r="X43" i="47"/>
  <c r="Y43" i="47"/>
  <c r="Z43" i="47"/>
  <c r="AA43" i="47"/>
  <c r="AB43" i="47"/>
  <c r="AC43" i="47"/>
  <c r="AD43" i="47"/>
  <c r="AE43" i="47"/>
  <c r="AF43" i="47"/>
  <c r="D44" i="47"/>
  <c r="E44" i="47"/>
  <c r="F44" i="47"/>
  <c r="G44" i="47"/>
  <c r="H44" i="47"/>
  <c r="I44" i="47"/>
  <c r="J44" i="47"/>
  <c r="K44" i="47"/>
  <c r="L44" i="47"/>
  <c r="M44" i="47"/>
  <c r="N44" i="47"/>
  <c r="O44" i="47"/>
  <c r="P44" i="47"/>
  <c r="Q44" i="47"/>
  <c r="R44" i="47"/>
  <c r="S44" i="47"/>
  <c r="T44" i="47"/>
  <c r="U44" i="47"/>
  <c r="V44" i="47"/>
  <c r="W44" i="47"/>
  <c r="X44" i="47"/>
  <c r="Y44" i="47"/>
  <c r="Z44" i="47"/>
  <c r="AA44" i="47"/>
  <c r="AB44" i="47"/>
  <c r="AC44" i="47"/>
  <c r="AD44" i="47"/>
  <c r="AE44" i="47"/>
  <c r="AF44" i="47"/>
  <c r="D45" i="47"/>
  <c r="E45" i="47"/>
  <c r="F45" i="47"/>
  <c r="G45" i="47"/>
  <c r="H45" i="47"/>
  <c r="I45" i="47"/>
  <c r="J45" i="47"/>
  <c r="K45" i="47"/>
  <c r="L45" i="47"/>
  <c r="M45" i="47"/>
  <c r="N45" i="47"/>
  <c r="O45" i="47"/>
  <c r="P45" i="47"/>
  <c r="Q45" i="47"/>
  <c r="R45" i="47"/>
  <c r="S45" i="47"/>
  <c r="T45" i="47"/>
  <c r="U45" i="47"/>
  <c r="V45" i="47"/>
  <c r="W45" i="47"/>
  <c r="X45" i="47"/>
  <c r="Y45" i="47"/>
  <c r="Z45" i="47"/>
  <c r="AA45" i="47"/>
  <c r="AB45" i="47"/>
  <c r="AC45" i="47"/>
  <c r="AD45" i="47"/>
  <c r="AE45" i="47"/>
  <c r="AF45" i="47"/>
  <c r="D48" i="47"/>
  <c r="E48" i="47"/>
  <c r="F48" i="47"/>
  <c r="G48" i="47"/>
  <c r="H48" i="47"/>
  <c r="I48" i="47"/>
  <c r="J48" i="47"/>
  <c r="K48" i="47"/>
  <c r="L48" i="47"/>
  <c r="M48" i="47"/>
  <c r="N48" i="47"/>
  <c r="O48" i="47"/>
  <c r="P48" i="47"/>
  <c r="Q48" i="47"/>
  <c r="R48" i="47"/>
  <c r="S48" i="47"/>
  <c r="T48" i="47"/>
  <c r="U48" i="47"/>
  <c r="V48" i="47"/>
  <c r="W48" i="47"/>
  <c r="X48" i="47"/>
  <c r="Y48" i="47"/>
  <c r="Z48" i="47"/>
  <c r="AA48" i="47"/>
  <c r="AB48" i="47"/>
  <c r="AC48" i="47"/>
  <c r="AD48" i="47"/>
  <c r="AE48" i="47"/>
  <c r="AF48" i="47"/>
  <c r="D49" i="47"/>
  <c r="E49" i="47"/>
  <c r="F49" i="47"/>
  <c r="G49" i="47"/>
  <c r="H49" i="47"/>
  <c r="I49" i="47"/>
  <c r="J49" i="47"/>
  <c r="K49" i="47"/>
  <c r="L49" i="47"/>
  <c r="M49" i="47"/>
  <c r="N49" i="47"/>
  <c r="O49" i="47"/>
  <c r="P49" i="47"/>
  <c r="Q49" i="47"/>
  <c r="R49" i="47"/>
  <c r="S49" i="47"/>
  <c r="T49" i="47"/>
  <c r="U49" i="47"/>
  <c r="V49" i="47"/>
  <c r="W49" i="47"/>
  <c r="X49" i="47"/>
  <c r="Y49" i="47"/>
  <c r="Z49" i="47"/>
  <c r="AA49" i="47"/>
  <c r="AB49" i="47"/>
  <c r="AC49" i="47"/>
  <c r="AD49" i="47"/>
  <c r="AE49" i="47"/>
  <c r="AF49" i="47"/>
  <c r="D50" i="47"/>
  <c r="E50" i="47"/>
  <c r="F50" i="47"/>
  <c r="G50" i="47"/>
  <c r="H50" i="47"/>
  <c r="I50" i="47"/>
  <c r="J50" i="47"/>
  <c r="K50" i="47"/>
  <c r="L50" i="47"/>
  <c r="M50" i="47"/>
  <c r="N50" i="47"/>
  <c r="O50" i="47"/>
  <c r="P50" i="47"/>
  <c r="Q50" i="47"/>
  <c r="R50" i="47"/>
  <c r="S50" i="47"/>
  <c r="T50" i="47"/>
  <c r="U50" i="47"/>
  <c r="V50" i="47"/>
  <c r="W50" i="47"/>
  <c r="X50" i="47"/>
  <c r="Y50" i="47"/>
  <c r="Z50" i="47"/>
  <c r="AA50" i="47"/>
  <c r="AB50" i="47"/>
  <c r="AC50" i="47"/>
  <c r="AD50" i="47"/>
  <c r="AE50" i="47"/>
  <c r="AF50" i="47"/>
  <c r="D51" i="47"/>
  <c r="E51" i="47"/>
  <c r="F51" i="47"/>
  <c r="G51" i="47"/>
  <c r="H51" i="47"/>
  <c r="I51" i="47"/>
  <c r="J51" i="47"/>
  <c r="K51" i="47"/>
  <c r="L51" i="47"/>
  <c r="M51" i="47"/>
  <c r="N51" i="47"/>
  <c r="O51" i="47"/>
  <c r="P51" i="47"/>
  <c r="Q51" i="47"/>
  <c r="R51" i="47"/>
  <c r="S51" i="47"/>
  <c r="T51" i="47"/>
  <c r="U51" i="47"/>
  <c r="V51" i="47"/>
  <c r="W51" i="47"/>
  <c r="X51" i="47"/>
  <c r="Y51" i="47"/>
  <c r="Z51" i="47"/>
  <c r="AA51" i="47"/>
  <c r="AB51" i="47"/>
  <c r="AC51" i="47"/>
  <c r="AD51" i="47"/>
  <c r="AE51" i="47"/>
  <c r="AF51" i="47"/>
  <c r="D52" i="47"/>
  <c r="E52" i="47"/>
  <c r="F52" i="47"/>
  <c r="G52" i="47"/>
  <c r="H52" i="47"/>
  <c r="I52" i="47"/>
  <c r="J52" i="47"/>
  <c r="K52" i="47"/>
  <c r="L52" i="47"/>
  <c r="M52" i="47"/>
  <c r="N52" i="47"/>
  <c r="O52" i="47"/>
  <c r="P52" i="47"/>
  <c r="Q52" i="47"/>
  <c r="R52" i="47"/>
  <c r="S52" i="47"/>
  <c r="T52" i="47"/>
  <c r="U52" i="47"/>
  <c r="V52" i="47"/>
  <c r="W52" i="47"/>
  <c r="X52" i="47"/>
  <c r="Y52" i="47"/>
  <c r="Z52" i="47"/>
  <c r="AA52" i="47"/>
  <c r="AB52" i="47"/>
  <c r="AC52" i="47"/>
  <c r="AD52" i="47"/>
  <c r="AE52" i="47"/>
  <c r="AF52" i="47"/>
  <c r="D53" i="47"/>
  <c r="E53" i="47"/>
  <c r="F53" i="47"/>
  <c r="G53" i="47"/>
  <c r="H53" i="47"/>
  <c r="I53" i="47"/>
  <c r="J53" i="47"/>
  <c r="K53" i="47"/>
  <c r="L53" i="47"/>
  <c r="M53" i="47"/>
  <c r="N53" i="47"/>
  <c r="O53" i="47"/>
  <c r="P53" i="47"/>
  <c r="Q53" i="47"/>
  <c r="R53" i="47"/>
  <c r="S53" i="47"/>
  <c r="T53" i="47"/>
  <c r="U53" i="47"/>
  <c r="V53" i="47"/>
  <c r="W53" i="47"/>
  <c r="X53" i="47"/>
  <c r="Y53" i="47"/>
  <c r="Z53" i="47"/>
  <c r="AA53" i="47"/>
  <c r="AB53" i="47"/>
  <c r="AC53" i="47"/>
  <c r="AD53" i="47"/>
  <c r="AE53" i="47"/>
  <c r="AF53" i="47"/>
  <c r="D54" i="47"/>
  <c r="E54" i="47"/>
  <c r="F54" i="47"/>
  <c r="G54" i="47"/>
  <c r="H54" i="47"/>
  <c r="I54" i="47"/>
  <c r="J54" i="47"/>
  <c r="K54" i="47"/>
  <c r="L54" i="47"/>
  <c r="M54" i="47"/>
  <c r="N54" i="47"/>
  <c r="O54" i="47"/>
  <c r="P54" i="47"/>
  <c r="Q54" i="47"/>
  <c r="R54" i="47"/>
  <c r="S54" i="47"/>
  <c r="T54" i="47"/>
  <c r="U54" i="47"/>
  <c r="V54" i="47"/>
  <c r="W54" i="47"/>
  <c r="X54" i="47"/>
  <c r="Y54" i="47"/>
  <c r="Z54" i="47"/>
  <c r="AA54" i="47"/>
  <c r="AB54" i="47"/>
  <c r="AC54" i="47"/>
  <c r="AD54" i="47"/>
  <c r="AE54" i="47"/>
  <c r="AF54" i="47"/>
  <c r="D55" i="47"/>
  <c r="E55" i="47"/>
  <c r="F55" i="47"/>
  <c r="G55" i="47"/>
  <c r="H55" i="47"/>
  <c r="I55" i="47"/>
  <c r="J55" i="47"/>
  <c r="K55" i="47"/>
  <c r="L55" i="47"/>
  <c r="M55" i="47"/>
  <c r="N55" i="47"/>
  <c r="O55" i="47"/>
  <c r="P55" i="47"/>
  <c r="Q55" i="47"/>
  <c r="R55" i="47"/>
  <c r="S55" i="47"/>
  <c r="T55" i="47"/>
  <c r="U55" i="47"/>
  <c r="V55" i="47"/>
  <c r="W55" i="47"/>
  <c r="X55" i="47"/>
  <c r="Y55" i="47"/>
  <c r="Z55" i="47"/>
  <c r="AA55" i="47"/>
  <c r="AB55" i="47"/>
  <c r="AC55" i="47"/>
  <c r="AD55" i="47"/>
  <c r="AE55" i="47"/>
  <c r="AF55" i="47"/>
  <c r="D56" i="47"/>
  <c r="E56" i="47"/>
  <c r="F56" i="47"/>
  <c r="G56" i="47"/>
  <c r="H56" i="47"/>
  <c r="I56" i="47"/>
  <c r="J56" i="47"/>
  <c r="K56" i="47"/>
  <c r="L56" i="47"/>
  <c r="M56" i="47"/>
  <c r="N56" i="47"/>
  <c r="O56" i="47"/>
  <c r="P56" i="47"/>
  <c r="Q56" i="47"/>
  <c r="R56" i="47"/>
  <c r="S56" i="47"/>
  <c r="T56" i="47"/>
  <c r="U56" i="47"/>
  <c r="V56" i="47"/>
  <c r="W56" i="47"/>
  <c r="X56" i="47"/>
  <c r="Y56" i="47"/>
  <c r="Z56" i="47"/>
  <c r="AA56" i="47"/>
  <c r="AB56" i="47"/>
  <c r="AC56" i="47"/>
  <c r="AD56" i="47"/>
  <c r="AE56" i="47"/>
  <c r="AF56" i="47"/>
  <c r="D57" i="47"/>
  <c r="E57" i="47"/>
  <c r="F57" i="47"/>
  <c r="G57" i="47"/>
  <c r="H57" i="47"/>
  <c r="I57" i="47"/>
  <c r="J57" i="47"/>
  <c r="K57" i="47"/>
  <c r="L57" i="47"/>
  <c r="M57" i="47"/>
  <c r="N57" i="47"/>
  <c r="O57" i="47"/>
  <c r="P57" i="47"/>
  <c r="Q57" i="47"/>
  <c r="R57" i="47"/>
  <c r="S57" i="47"/>
  <c r="T57" i="47"/>
  <c r="U57" i="47"/>
  <c r="V57" i="47"/>
  <c r="W57" i="47"/>
  <c r="X57" i="47"/>
  <c r="Y57" i="47"/>
  <c r="Z57" i="47"/>
  <c r="AA57" i="47"/>
  <c r="AB57" i="47"/>
  <c r="AC57" i="47"/>
  <c r="AD57" i="47"/>
  <c r="AE57" i="47"/>
  <c r="AF57" i="47"/>
  <c r="D58" i="47"/>
  <c r="E58" i="47"/>
  <c r="F58" i="47"/>
  <c r="G58" i="47"/>
  <c r="H58" i="47"/>
  <c r="I58" i="47"/>
  <c r="J58" i="47"/>
  <c r="K58" i="47"/>
  <c r="L58" i="47"/>
  <c r="M58" i="47"/>
  <c r="N58" i="47"/>
  <c r="O58" i="47"/>
  <c r="P58" i="47"/>
  <c r="Q58" i="47"/>
  <c r="R58" i="47"/>
  <c r="S58" i="47"/>
  <c r="T58" i="47"/>
  <c r="U58" i="47"/>
  <c r="V58" i="47"/>
  <c r="W58" i="47"/>
  <c r="X58" i="47"/>
  <c r="Y58" i="47"/>
  <c r="Z58" i="47"/>
  <c r="AA58" i="47"/>
  <c r="AB58" i="47"/>
  <c r="AC58" i="47"/>
  <c r="AD58" i="47"/>
  <c r="AE58" i="47"/>
  <c r="AF58" i="47"/>
  <c r="D59" i="47"/>
  <c r="E59" i="47"/>
  <c r="F59" i="47"/>
  <c r="G59" i="47"/>
  <c r="H59" i="47"/>
  <c r="I59" i="47"/>
  <c r="J59" i="47"/>
  <c r="K59" i="47"/>
  <c r="L59" i="47"/>
  <c r="M59" i="47"/>
  <c r="N59" i="47"/>
  <c r="O59" i="47"/>
  <c r="P59" i="47"/>
  <c r="Q59" i="47"/>
  <c r="R59" i="47"/>
  <c r="S59" i="47"/>
  <c r="T59" i="47"/>
  <c r="U59" i="47"/>
  <c r="V59" i="47"/>
  <c r="W59" i="47"/>
  <c r="X59" i="47"/>
  <c r="Y59" i="47"/>
  <c r="Z59" i="47"/>
  <c r="AA59" i="47"/>
  <c r="AB59" i="47"/>
  <c r="AC59" i="47"/>
  <c r="AD59" i="47"/>
  <c r="AE59" i="47"/>
  <c r="AF59" i="47"/>
  <c r="D60" i="47"/>
  <c r="E60" i="47"/>
  <c r="F60" i="47"/>
  <c r="G60" i="47"/>
  <c r="H60" i="47"/>
  <c r="I60" i="47"/>
  <c r="J60" i="47"/>
  <c r="K60" i="47"/>
  <c r="L60" i="47"/>
  <c r="M60" i="47"/>
  <c r="N60" i="47"/>
  <c r="O60" i="47"/>
  <c r="P60" i="47"/>
  <c r="Q60" i="47"/>
  <c r="R60" i="47"/>
  <c r="S60" i="47"/>
  <c r="T60" i="47"/>
  <c r="U60" i="47"/>
  <c r="V60" i="47"/>
  <c r="W60" i="47"/>
  <c r="X60" i="47"/>
  <c r="Y60" i="47"/>
  <c r="Z60" i="47"/>
  <c r="AA60" i="47"/>
  <c r="AB60" i="47"/>
  <c r="AC60" i="47"/>
  <c r="AD60" i="47"/>
  <c r="AE60" i="47"/>
  <c r="AF60" i="47"/>
  <c r="D61" i="47"/>
  <c r="E61" i="47"/>
  <c r="F61" i="47"/>
  <c r="G61" i="47"/>
  <c r="H61" i="47"/>
  <c r="I61" i="47"/>
  <c r="J61" i="47"/>
  <c r="K61" i="47"/>
  <c r="L61" i="47"/>
  <c r="M61" i="47"/>
  <c r="N61" i="47"/>
  <c r="O61" i="47"/>
  <c r="P61" i="47"/>
  <c r="Q61" i="47"/>
  <c r="R61" i="47"/>
  <c r="S61" i="47"/>
  <c r="T61" i="47"/>
  <c r="U61" i="47"/>
  <c r="V61" i="47"/>
  <c r="W61" i="47"/>
  <c r="X61" i="47"/>
  <c r="Y61" i="47"/>
  <c r="Z61" i="47"/>
  <c r="AA61" i="47"/>
  <c r="AB61" i="47"/>
  <c r="AC61" i="47"/>
  <c r="AD61" i="47"/>
  <c r="AE61" i="47"/>
  <c r="AF61" i="47"/>
  <c r="D62" i="47"/>
  <c r="E62" i="47"/>
  <c r="F62" i="47"/>
  <c r="G62" i="47"/>
  <c r="H62" i="47"/>
  <c r="I62" i="47"/>
  <c r="J62" i="47"/>
  <c r="K62" i="47"/>
  <c r="L62" i="47"/>
  <c r="M62" i="47"/>
  <c r="N62" i="47"/>
  <c r="O62" i="47"/>
  <c r="P62" i="47"/>
  <c r="Q62" i="47"/>
  <c r="R62" i="47"/>
  <c r="S62" i="47"/>
  <c r="T62" i="47"/>
  <c r="U62" i="47"/>
  <c r="V62" i="47"/>
  <c r="W62" i="47"/>
  <c r="X62" i="47"/>
  <c r="Y62" i="47"/>
  <c r="Z62" i="47"/>
  <c r="AA62" i="47"/>
  <c r="AB62" i="47"/>
  <c r="AC62" i="47"/>
  <c r="AD62" i="47"/>
  <c r="AE62" i="47"/>
  <c r="AF62" i="47"/>
  <c r="D64" i="47"/>
  <c r="E64" i="47"/>
  <c r="F64" i="47"/>
  <c r="G64" i="47"/>
  <c r="H64" i="47"/>
  <c r="I64" i="47"/>
  <c r="J64" i="47"/>
  <c r="K64" i="47"/>
  <c r="L64" i="47"/>
  <c r="M64" i="47"/>
  <c r="N64" i="47"/>
  <c r="O64" i="47"/>
  <c r="P64" i="47"/>
  <c r="Q64" i="47"/>
  <c r="R64" i="47"/>
  <c r="S64" i="47"/>
  <c r="T64" i="47"/>
  <c r="U64" i="47"/>
  <c r="V64" i="47"/>
  <c r="W64" i="47"/>
  <c r="X64" i="47"/>
  <c r="Y64" i="47"/>
  <c r="Z64" i="47"/>
  <c r="AA64" i="47"/>
  <c r="AB64" i="47"/>
  <c r="AC64" i="47"/>
  <c r="AD64" i="47"/>
  <c r="AE64" i="47"/>
  <c r="AF64" i="47"/>
  <c r="D65" i="47"/>
  <c r="E65" i="47"/>
  <c r="F65" i="47"/>
  <c r="G65" i="47"/>
  <c r="H65" i="47"/>
  <c r="I65" i="47"/>
  <c r="J65" i="47"/>
  <c r="K65" i="47"/>
  <c r="L65" i="47"/>
  <c r="M65" i="47"/>
  <c r="N65" i="47"/>
  <c r="O65" i="47"/>
  <c r="P65" i="47"/>
  <c r="Q65" i="47"/>
  <c r="R65" i="47"/>
  <c r="S65" i="47"/>
  <c r="T65" i="47"/>
  <c r="U65" i="47"/>
  <c r="V65" i="47"/>
  <c r="W65" i="47"/>
  <c r="X65" i="47"/>
  <c r="Y65" i="47"/>
  <c r="Z65" i="47"/>
  <c r="AA65" i="47"/>
  <c r="AB65" i="47"/>
  <c r="AC65" i="47"/>
  <c r="AD65" i="47"/>
  <c r="AE65" i="47"/>
  <c r="AF65" i="47"/>
  <c r="D67" i="47"/>
  <c r="E67" i="47"/>
  <c r="F67" i="47"/>
  <c r="G67" i="47"/>
  <c r="H67" i="47"/>
  <c r="I67" i="47"/>
  <c r="J67" i="47"/>
  <c r="K67" i="47"/>
  <c r="L67" i="47"/>
  <c r="M67" i="47"/>
  <c r="N67" i="47"/>
  <c r="O67" i="47"/>
  <c r="P67" i="47"/>
  <c r="Q67" i="47"/>
  <c r="R67" i="47"/>
  <c r="S67" i="47"/>
  <c r="T67" i="47"/>
  <c r="U67" i="47"/>
  <c r="V67" i="47"/>
  <c r="W67" i="47"/>
  <c r="X67" i="47"/>
  <c r="Y67" i="47"/>
  <c r="Z67" i="47"/>
  <c r="AA67" i="47"/>
  <c r="AB67" i="47"/>
  <c r="AC67" i="47"/>
  <c r="AD67" i="47"/>
  <c r="AE67" i="47"/>
  <c r="AF67" i="47"/>
  <c r="D70" i="47"/>
  <c r="E70" i="47"/>
  <c r="F70" i="47"/>
  <c r="G70" i="47"/>
  <c r="H70" i="47"/>
  <c r="I70" i="47"/>
  <c r="J70" i="47"/>
  <c r="K70" i="47"/>
  <c r="L70" i="47"/>
  <c r="M70" i="47"/>
  <c r="N70" i="47"/>
  <c r="O70" i="47"/>
  <c r="P70" i="47"/>
  <c r="Q70" i="47"/>
  <c r="R70" i="47"/>
  <c r="S70" i="47"/>
  <c r="T70" i="47"/>
  <c r="U70" i="47"/>
  <c r="V70" i="47"/>
  <c r="W70" i="47"/>
  <c r="X70" i="47"/>
  <c r="Y70" i="47"/>
  <c r="Z70" i="47"/>
  <c r="AA70" i="47"/>
  <c r="AB70" i="47"/>
  <c r="AC70" i="47"/>
  <c r="AD70" i="47"/>
  <c r="AE70" i="47"/>
  <c r="AF70" i="47"/>
  <c r="D71" i="47"/>
  <c r="E71" i="47"/>
  <c r="F71" i="47"/>
  <c r="G71" i="47"/>
  <c r="H71" i="47"/>
  <c r="I71" i="47"/>
  <c r="J71" i="47"/>
  <c r="K71" i="47"/>
  <c r="L71" i="47"/>
  <c r="M71" i="47"/>
  <c r="N71" i="47"/>
  <c r="O71" i="47"/>
  <c r="P71" i="47"/>
  <c r="Q71" i="47"/>
  <c r="R71" i="47"/>
  <c r="S71" i="47"/>
  <c r="T71" i="47"/>
  <c r="U71" i="47"/>
  <c r="V71" i="47"/>
  <c r="W71" i="47"/>
  <c r="X71" i="47"/>
  <c r="Y71" i="47"/>
  <c r="Z71" i="47"/>
  <c r="AA71" i="47"/>
  <c r="AB71" i="47"/>
  <c r="AC71" i="47"/>
  <c r="AD71" i="47"/>
  <c r="AE71" i="47"/>
  <c r="AF71" i="47"/>
  <c r="D72" i="47"/>
  <c r="E72" i="47"/>
  <c r="F72" i="47"/>
  <c r="G72" i="47"/>
  <c r="H72" i="47"/>
  <c r="I72" i="47"/>
  <c r="J72" i="47"/>
  <c r="K72" i="47"/>
  <c r="L72" i="47"/>
  <c r="M72" i="47"/>
  <c r="N72" i="47"/>
  <c r="O72" i="47"/>
  <c r="P72" i="47"/>
  <c r="Q72" i="47"/>
  <c r="R72" i="47"/>
  <c r="S72" i="47"/>
  <c r="T72" i="47"/>
  <c r="U72" i="47"/>
  <c r="V72" i="47"/>
  <c r="W72" i="47"/>
  <c r="X72" i="47"/>
  <c r="Y72" i="47"/>
  <c r="Z72" i="47"/>
  <c r="AA72" i="47"/>
  <c r="AB72" i="47"/>
  <c r="AC72" i="47"/>
  <c r="AD72" i="47"/>
  <c r="AE72" i="47"/>
  <c r="AF72" i="47"/>
  <c r="D73" i="47"/>
  <c r="E73" i="47"/>
  <c r="F73" i="47"/>
  <c r="G73" i="47"/>
  <c r="H73" i="47"/>
  <c r="I73" i="47"/>
  <c r="J73" i="47"/>
  <c r="K73" i="47"/>
  <c r="L73" i="47"/>
  <c r="M73" i="47"/>
  <c r="N73" i="47"/>
  <c r="O73" i="47"/>
  <c r="P73" i="47"/>
  <c r="Q73" i="47"/>
  <c r="R73" i="47"/>
  <c r="S73" i="47"/>
  <c r="T73" i="47"/>
  <c r="U73" i="47"/>
  <c r="V73" i="47"/>
  <c r="W73" i="47"/>
  <c r="X73" i="47"/>
  <c r="Y73" i="47"/>
  <c r="Z73" i="47"/>
  <c r="AA73" i="47"/>
  <c r="AB73" i="47"/>
  <c r="AC73" i="47"/>
  <c r="AD73" i="47"/>
  <c r="AE73" i="47"/>
  <c r="AF73" i="47"/>
  <c r="D74" i="47"/>
  <c r="E74" i="47"/>
  <c r="F74" i="47"/>
  <c r="G74" i="47"/>
  <c r="H74" i="47"/>
  <c r="I74" i="47"/>
  <c r="J74" i="47"/>
  <c r="K74" i="47"/>
  <c r="L74" i="47"/>
  <c r="M74" i="47"/>
  <c r="N74" i="47"/>
  <c r="O74" i="47"/>
  <c r="P74" i="47"/>
  <c r="Q74" i="47"/>
  <c r="R74" i="47"/>
  <c r="S74" i="47"/>
  <c r="T74" i="47"/>
  <c r="U74" i="47"/>
  <c r="V74" i="47"/>
  <c r="W74" i="47"/>
  <c r="X74" i="47"/>
  <c r="Y74" i="47"/>
  <c r="Z74" i="47"/>
  <c r="AA74" i="47"/>
  <c r="AB74" i="47"/>
  <c r="AC74" i="47"/>
  <c r="AD74" i="47"/>
  <c r="AE74" i="47"/>
  <c r="AF74" i="47"/>
  <c r="D75" i="47"/>
  <c r="E75" i="47"/>
  <c r="F75" i="47"/>
  <c r="G75" i="47"/>
  <c r="H75" i="47"/>
  <c r="I75" i="47"/>
  <c r="J75" i="47"/>
  <c r="K75" i="47"/>
  <c r="L75" i="47"/>
  <c r="M75" i="47"/>
  <c r="N75" i="47"/>
  <c r="O75" i="47"/>
  <c r="P75" i="47"/>
  <c r="Q75" i="47"/>
  <c r="R75" i="47"/>
  <c r="S75" i="47"/>
  <c r="T75" i="47"/>
  <c r="U75" i="47"/>
  <c r="V75" i="47"/>
  <c r="W75" i="47"/>
  <c r="X75" i="47"/>
  <c r="Y75" i="47"/>
  <c r="Z75" i="47"/>
  <c r="AA75" i="47"/>
  <c r="AB75" i="47"/>
  <c r="AC75" i="47"/>
  <c r="AD75" i="47"/>
  <c r="AE75" i="47"/>
  <c r="AF75" i="47"/>
  <c r="D76" i="47"/>
  <c r="E76" i="47"/>
  <c r="F76" i="47"/>
  <c r="G76" i="47"/>
  <c r="H76" i="47"/>
  <c r="I76" i="47"/>
  <c r="J76" i="47"/>
  <c r="K76" i="47"/>
  <c r="L76" i="47"/>
  <c r="M76" i="47"/>
  <c r="N76" i="47"/>
  <c r="O76" i="47"/>
  <c r="P76" i="47"/>
  <c r="Q76" i="47"/>
  <c r="R76" i="47"/>
  <c r="S76" i="47"/>
  <c r="T76" i="47"/>
  <c r="U76" i="47"/>
  <c r="V76" i="47"/>
  <c r="W76" i="47"/>
  <c r="X76" i="47"/>
  <c r="Y76" i="47"/>
  <c r="Z76" i="47"/>
  <c r="AA76" i="47"/>
  <c r="AB76" i="47"/>
  <c r="AC76" i="47"/>
  <c r="AD76" i="47"/>
  <c r="AE76" i="47"/>
  <c r="AF76" i="47"/>
  <c r="D77" i="47"/>
  <c r="E77" i="47"/>
  <c r="F77" i="47"/>
  <c r="G77" i="47"/>
  <c r="H77" i="47"/>
  <c r="I77" i="47"/>
  <c r="J77" i="47"/>
  <c r="K77" i="47"/>
  <c r="L77" i="47"/>
  <c r="M77" i="47"/>
  <c r="N77" i="47"/>
  <c r="O77" i="47"/>
  <c r="P77" i="47"/>
  <c r="Q77" i="47"/>
  <c r="R77" i="47"/>
  <c r="S77" i="47"/>
  <c r="T77" i="47"/>
  <c r="U77" i="47"/>
  <c r="V77" i="47"/>
  <c r="W77" i="47"/>
  <c r="X77" i="47"/>
  <c r="Y77" i="47"/>
  <c r="Z77" i="47"/>
  <c r="AA77" i="47"/>
  <c r="AB77" i="47"/>
  <c r="AC77" i="47"/>
  <c r="AD77" i="47"/>
  <c r="AE77" i="47"/>
  <c r="AF77" i="47"/>
  <c r="D78" i="47"/>
  <c r="E78" i="47"/>
  <c r="F78" i="47"/>
  <c r="G78" i="47"/>
  <c r="H78" i="47"/>
  <c r="I78" i="47"/>
  <c r="J78" i="47"/>
  <c r="K78" i="47"/>
  <c r="L78" i="47"/>
  <c r="M78" i="47"/>
  <c r="N78" i="47"/>
  <c r="O78" i="47"/>
  <c r="P78" i="47"/>
  <c r="Q78" i="47"/>
  <c r="R78" i="47"/>
  <c r="S78" i="47"/>
  <c r="T78" i="47"/>
  <c r="U78" i="47"/>
  <c r="V78" i="47"/>
  <c r="W78" i="47"/>
  <c r="X78" i="47"/>
  <c r="Y78" i="47"/>
  <c r="Z78" i="47"/>
  <c r="AA78" i="47"/>
  <c r="AB78" i="47"/>
  <c r="AC78" i="47"/>
  <c r="AD78" i="47"/>
  <c r="AE78" i="47"/>
  <c r="AF78" i="47"/>
  <c r="D79" i="47"/>
  <c r="E79" i="47"/>
  <c r="F79" i="47"/>
  <c r="G79" i="47"/>
  <c r="H79" i="47"/>
  <c r="I79" i="47"/>
  <c r="J79" i="47"/>
  <c r="K79" i="47"/>
  <c r="L79" i="47"/>
  <c r="M79" i="47"/>
  <c r="N79" i="47"/>
  <c r="O79" i="47"/>
  <c r="P79" i="47"/>
  <c r="Q79" i="47"/>
  <c r="R79" i="47"/>
  <c r="S79" i="47"/>
  <c r="T79" i="47"/>
  <c r="U79" i="47"/>
  <c r="V79" i="47"/>
  <c r="W79" i="47"/>
  <c r="X79" i="47"/>
  <c r="Y79" i="47"/>
  <c r="Z79" i="47"/>
  <c r="AA79" i="47"/>
  <c r="AB79" i="47"/>
  <c r="AC79" i="47"/>
  <c r="AD79" i="47"/>
  <c r="AE79" i="47"/>
  <c r="AF79" i="47"/>
  <c r="C71" i="47"/>
  <c r="C72" i="47"/>
  <c r="C73" i="47"/>
  <c r="C74" i="47"/>
  <c r="C75" i="47"/>
  <c r="C76" i="47"/>
  <c r="C77" i="47"/>
  <c r="C78" i="47"/>
  <c r="C79" i="47"/>
  <c r="C70" i="47"/>
  <c r="C67" i="47"/>
  <c r="C65" i="47"/>
  <c r="C64" i="47"/>
  <c r="C49" i="47"/>
  <c r="C50" i="47"/>
  <c r="C51" i="47"/>
  <c r="C52" i="47"/>
  <c r="C53" i="47"/>
  <c r="C54" i="47"/>
  <c r="C55" i="47"/>
  <c r="C56" i="47"/>
  <c r="C57" i="47"/>
  <c r="C58" i="47"/>
  <c r="C59" i="47"/>
  <c r="C60" i="47"/>
  <c r="C61" i="47"/>
  <c r="C62" i="47"/>
  <c r="C48" i="47"/>
  <c r="C44" i="47"/>
  <c r="C45" i="47"/>
  <c r="C43" i="47"/>
  <c r="C39" i="47"/>
  <c r="C38" i="47"/>
  <c r="C23" i="47"/>
  <c r="C24" i="47"/>
  <c r="C25" i="47"/>
  <c r="C26" i="47"/>
  <c r="C27" i="47"/>
  <c r="C28" i="47"/>
  <c r="C29" i="47"/>
  <c r="C30" i="47"/>
  <c r="C31" i="47"/>
  <c r="C32" i="47"/>
  <c r="C33" i="47"/>
  <c r="C34" i="47"/>
  <c r="C35" i="47"/>
  <c r="C36" i="47"/>
  <c r="C22" i="47"/>
  <c r="C18" i="47"/>
  <c r="C19" i="47"/>
  <c r="C17" i="47"/>
  <c r="D18" i="46" l="1"/>
  <c r="E18" i="46"/>
  <c r="F18" i="46"/>
  <c r="G18" i="46"/>
  <c r="H18" i="46"/>
  <c r="I18" i="46"/>
  <c r="J18" i="46"/>
  <c r="K18" i="46"/>
  <c r="L18" i="46"/>
  <c r="M18" i="46"/>
  <c r="N18" i="46"/>
  <c r="O18" i="46"/>
  <c r="P18" i="46"/>
  <c r="Q18" i="46"/>
  <c r="R18" i="46"/>
  <c r="S18" i="46"/>
  <c r="T18" i="46"/>
  <c r="U18" i="46"/>
  <c r="V18" i="46"/>
  <c r="W18" i="46"/>
  <c r="X18" i="46"/>
  <c r="Y18" i="46"/>
  <c r="Z18" i="46"/>
  <c r="AA18" i="46"/>
  <c r="AB18" i="46"/>
  <c r="AC18" i="46"/>
  <c r="AD18" i="46"/>
  <c r="AE18" i="46"/>
  <c r="AF18" i="46"/>
  <c r="D19" i="46"/>
  <c r="E19" i="46"/>
  <c r="F19" i="46"/>
  <c r="G19" i="46"/>
  <c r="H19" i="46"/>
  <c r="I19" i="46"/>
  <c r="J19" i="46"/>
  <c r="K19" i="46"/>
  <c r="L19" i="46"/>
  <c r="M19" i="46"/>
  <c r="N19" i="46"/>
  <c r="O19" i="46"/>
  <c r="P19" i="46"/>
  <c r="Q19" i="46"/>
  <c r="R19" i="46"/>
  <c r="S19" i="46"/>
  <c r="T19" i="46"/>
  <c r="U19" i="46"/>
  <c r="V19" i="46"/>
  <c r="W19" i="46"/>
  <c r="X19" i="46"/>
  <c r="Y19" i="46"/>
  <c r="Z19" i="46"/>
  <c r="AA19" i="46"/>
  <c r="AB19" i="46"/>
  <c r="AC19" i="46"/>
  <c r="AD19" i="46"/>
  <c r="AE19" i="46"/>
  <c r="AF19" i="46"/>
  <c r="D20" i="46"/>
  <c r="E20" i="46"/>
  <c r="F20" i="46"/>
  <c r="G20" i="46"/>
  <c r="H20" i="46"/>
  <c r="I20" i="46"/>
  <c r="J20" i="46"/>
  <c r="K20" i="46"/>
  <c r="L20" i="46"/>
  <c r="M20" i="46"/>
  <c r="N20" i="46"/>
  <c r="O20" i="46"/>
  <c r="P20" i="46"/>
  <c r="Q20" i="46"/>
  <c r="R20" i="46"/>
  <c r="S20" i="46"/>
  <c r="T20" i="46"/>
  <c r="U20" i="46"/>
  <c r="V20" i="46"/>
  <c r="W20" i="46"/>
  <c r="X20" i="46"/>
  <c r="Y20" i="46"/>
  <c r="Z20" i="46"/>
  <c r="AA20" i="46"/>
  <c r="AB20" i="46"/>
  <c r="AC20" i="46"/>
  <c r="AD20" i="46"/>
  <c r="AE20" i="46"/>
  <c r="AF20" i="46"/>
  <c r="D21" i="46"/>
  <c r="E21" i="46"/>
  <c r="F21" i="46"/>
  <c r="G21" i="46"/>
  <c r="H21" i="46"/>
  <c r="I21" i="46"/>
  <c r="J21" i="46"/>
  <c r="K21" i="46"/>
  <c r="L21" i="46"/>
  <c r="M21" i="46"/>
  <c r="N21" i="46"/>
  <c r="O21" i="46"/>
  <c r="P21" i="46"/>
  <c r="Q21" i="46"/>
  <c r="R21" i="46"/>
  <c r="S21" i="46"/>
  <c r="T21" i="46"/>
  <c r="U21" i="46"/>
  <c r="V21" i="46"/>
  <c r="W21" i="46"/>
  <c r="X21" i="46"/>
  <c r="Y21" i="46"/>
  <c r="Z21" i="46"/>
  <c r="AA21" i="46"/>
  <c r="AB21" i="46"/>
  <c r="AC21" i="46"/>
  <c r="AD21" i="46"/>
  <c r="AE21" i="46"/>
  <c r="AF21" i="46"/>
  <c r="D22" i="46"/>
  <c r="E22" i="46"/>
  <c r="F22" i="46"/>
  <c r="G22" i="46"/>
  <c r="H22" i="46"/>
  <c r="I22" i="46"/>
  <c r="J22" i="46"/>
  <c r="K22" i="46"/>
  <c r="L22" i="46"/>
  <c r="M22" i="46"/>
  <c r="N22" i="46"/>
  <c r="O22" i="46"/>
  <c r="P22" i="46"/>
  <c r="Q22" i="46"/>
  <c r="R22" i="46"/>
  <c r="S22" i="46"/>
  <c r="T22" i="46"/>
  <c r="U22" i="46"/>
  <c r="V22" i="46"/>
  <c r="W22" i="46"/>
  <c r="X22" i="46"/>
  <c r="Y22" i="46"/>
  <c r="Z22" i="46"/>
  <c r="AA22" i="46"/>
  <c r="AB22" i="46"/>
  <c r="AC22" i="46"/>
  <c r="AD22" i="46"/>
  <c r="AE22" i="46"/>
  <c r="AF22" i="46"/>
  <c r="D23" i="46"/>
  <c r="E23" i="46"/>
  <c r="F23" i="46"/>
  <c r="G23" i="46"/>
  <c r="H23" i="46"/>
  <c r="I23" i="46"/>
  <c r="J23" i="46"/>
  <c r="K23" i="46"/>
  <c r="L23" i="46"/>
  <c r="M23" i="46"/>
  <c r="N23" i="46"/>
  <c r="O23" i="46"/>
  <c r="P23" i="46"/>
  <c r="Q23" i="46"/>
  <c r="R23" i="46"/>
  <c r="S23" i="46"/>
  <c r="T23" i="46"/>
  <c r="U23" i="46"/>
  <c r="V23" i="46"/>
  <c r="W23" i="46"/>
  <c r="X23" i="46"/>
  <c r="Y23" i="46"/>
  <c r="Z23" i="46"/>
  <c r="AA23" i="46"/>
  <c r="AB23" i="46"/>
  <c r="AC23" i="46"/>
  <c r="AD23" i="46"/>
  <c r="AE23" i="46"/>
  <c r="AF23" i="46"/>
  <c r="D24" i="46"/>
  <c r="E24" i="46"/>
  <c r="F24" i="46"/>
  <c r="G24" i="46"/>
  <c r="H24" i="46"/>
  <c r="I24" i="46"/>
  <c r="J24" i="46"/>
  <c r="K24" i="46"/>
  <c r="L24" i="46"/>
  <c r="M24" i="46"/>
  <c r="N24" i="46"/>
  <c r="O24" i="46"/>
  <c r="P24" i="46"/>
  <c r="Q24" i="46"/>
  <c r="R24" i="46"/>
  <c r="S24" i="46"/>
  <c r="T24" i="46"/>
  <c r="U24" i="46"/>
  <c r="V24" i="46"/>
  <c r="W24" i="46"/>
  <c r="X24" i="46"/>
  <c r="Y24" i="46"/>
  <c r="Z24" i="46"/>
  <c r="AA24" i="46"/>
  <c r="AB24" i="46"/>
  <c r="AC24" i="46"/>
  <c r="AD24" i="46"/>
  <c r="AE24" i="46"/>
  <c r="AF24" i="46"/>
  <c r="D25" i="46"/>
  <c r="E25" i="46"/>
  <c r="F25" i="46"/>
  <c r="G25" i="46"/>
  <c r="H25" i="46"/>
  <c r="I25" i="46"/>
  <c r="J25" i="46"/>
  <c r="K25" i="46"/>
  <c r="L25" i="46"/>
  <c r="M25" i="46"/>
  <c r="N25" i="46"/>
  <c r="O25" i="46"/>
  <c r="P25" i="46"/>
  <c r="Q25" i="46"/>
  <c r="R25" i="46"/>
  <c r="S25" i="46"/>
  <c r="T25" i="46"/>
  <c r="U25" i="46"/>
  <c r="V25" i="46"/>
  <c r="W25" i="46"/>
  <c r="X25" i="46"/>
  <c r="Y25" i="46"/>
  <c r="Z25" i="46"/>
  <c r="AA25" i="46"/>
  <c r="AB25" i="46"/>
  <c r="AC25" i="46"/>
  <c r="AD25" i="46"/>
  <c r="AE25" i="46"/>
  <c r="AF25" i="46"/>
  <c r="D26" i="46"/>
  <c r="E26" i="46"/>
  <c r="F26" i="46"/>
  <c r="G26" i="46"/>
  <c r="H26" i="46"/>
  <c r="I26" i="46"/>
  <c r="J26" i="46"/>
  <c r="K26" i="46"/>
  <c r="L26" i="46"/>
  <c r="M26" i="46"/>
  <c r="N26" i="46"/>
  <c r="O26" i="46"/>
  <c r="P26" i="46"/>
  <c r="Q26" i="46"/>
  <c r="R26" i="46"/>
  <c r="S26" i="46"/>
  <c r="T26" i="46"/>
  <c r="U26" i="46"/>
  <c r="V26" i="46"/>
  <c r="W26" i="46"/>
  <c r="X26" i="46"/>
  <c r="Y26" i="46"/>
  <c r="Z26" i="46"/>
  <c r="AA26" i="46"/>
  <c r="AB26" i="46"/>
  <c r="AC26" i="46"/>
  <c r="AD26" i="46"/>
  <c r="AE26" i="46"/>
  <c r="AF26" i="46"/>
  <c r="D27" i="46"/>
  <c r="E27" i="46"/>
  <c r="F27" i="46"/>
  <c r="G27" i="46"/>
  <c r="H27" i="46"/>
  <c r="I27" i="46"/>
  <c r="J27" i="46"/>
  <c r="K27" i="46"/>
  <c r="L27" i="46"/>
  <c r="M27" i="46"/>
  <c r="N27" i="46"/>
  <c r="O27" i="46"/>
  <c r="P27" i="46"/>
  <c r="Q27" i="46"/>
  <c r="R27" i="46"/>
  <c r="S27" i="46"/>
  <c r="T27" i="46"/>
  <c r="U27" i="46"/>
  <c r="V27" i="46"/>
  <c r="W27" i="46"/>
  <c r="X27" i="46"/>
  <c r="Y27" i="46"/>
  <c r="Z27" i="46"/>
  <c r="AA27" i="46"/>
  <c r="AB27" i="46"/>
  <c r="AC27" i="46"/>
  <c r="AD27" i="46"/>
  <c r="AE27" i="46"/>
  <c r="AF27" i="46"/>
  <c r="D30" i="46"/>
  <c r="E30" i="46"/>
  <c r="F30" i="46"/>
  <c r="G30" i="46"/>
  <c r="H30" i="46"/>
  <c r="I30" i="46"/>
  <c r="J30" i="46"/>
  <c r="K30" i="46"/>
  <c r="L30" i="46"/>
  <c r="M30" i="46"/>
  <c r="N30" i="46"/>
  <c r="O30" i="46"/>
  <c r="P30" i="46"/>
  <c r="Q30" i="46"/>
  <c r="R30" i="46"/>
  <c r="S30" i="46"/>
  <c r="T30" i="46"/>
  <c r="U30" i="46"/>
  <c r="V30" i="46"/>
  <c r="W30" i="46"/>
  <c r="X30" i="46"/>
  <c r="Y30" i="46"/>
  <c r="Z30" i="46"/>
  <c r="AA30" i="46"/>
  <c r="AB30" i="46"/>
  <c r="AC30" i="46"/>
  <c r="AD30" i="46"/>
  <c r="AE30" i="46"/>
  <c r="AF30" i="46"/>
  <c r="D31" i="46"/>
  <c r="E31" i="46"/>
  <c r="F31" i="46"/>
  <c r="G31" i="46"/>
  <c r="H31" i="46"/>
  <c r="I31" i="46"/>
  <c r="J31" i="46"/>
  <c r="K31" i="46"/>
  <c r="L31" i="46"/>
  <c r="M31" i="46"/>
  <c r="N31" i="46"/>
  <c r="O31" i="46"/>
  <c r="P31" i="46"/>
  <c r="Q31" i="46"/>
  <c r="R31" i="46"/>
  <c r="S31" i="46"/>
  <c r="T31" i="46"/>
  <c r="U31" i="46"/>
  <c r="V31" i="46"/>
  <c r="W31" i="46"/>
  <c r="X31" i="46"/>
  <c r="Y31" i="46"/>
  <c r="Z31" i="46"/>
  <c r="AA31" i="46"/>
  <c r="AB31" i="46"/>
  <c r="AC31" i="46"/>
  <c r="AD31" i="46"/>
  <c r="AE31" i="46"/>
  <c r="AF31" i="46"/>
  <c r="D32" i="46"/>
  <c r="E32" i="46"/>
  <c r="F32" i="46"/>
  <c r="G32" i="46"/>
  <c r="H32" i="46"/>
  <c r="I32" i="46"/>
  <c r="J32" i="46"/>
  <c r="K32" i="46"/>
  <c r="L32" i="46"/>
  <c r="M32" i="46"/>
  <c r="N32" i="46"/>
  <c r="O32" i="46"/>
  <c r="P32" i="46"/>
  <c r="Q32" i="46"/>
  <c r="R32" i="46"/>
  <c r="S32" i="46"/>
  <c r="T32" i="46"/>
  <c r="U32" i="46"/>
  <c r="V32" i="46"/>
  <c r="W32" i="46"/>
  <c r="X32" i="46"/>
  <c r="Y32" i="46"/>
  <c r="Z32" i="46"/>
  <c r="AA32" i="46"/>
  <c r="AB32" i="46"/>
  <c r="AC32" i="46"/>
  <c r="AD32" i="46"/>
  <c r="AE32" i="46"/>
  <c r="AF32" i="46"/>
  <c r="D33" i="46"/>
  <c r="E33" i="46"/>
  <c r="F33" i="46"/>
  <c r="G33" i="46"/>
  <c r="H33" i="46"/>
  <c r="I33" i="46"/>
  <c r="J33" i="46"/>
  <c r="K33" i="46"/>
  <c r="L33" i="46"/>
  <c r="M33" i="46"/>
  <c r="N33" i="46"/>
  <c r="O33" i="46"/>
  <c r="P33" i="46"/>
  <c r="Q33" i="46"/>
  <c r="R33" i="46"/>
  <c r="S33" i="46"/>
  <c r="T33" i="46"/>
  <c r="U33" i="46"/>
  <c r="V33" i="46"/>
  <c r="W33" i="46"/>
  <c r="X33" i="46"/>
  <c r="Y33" i="46"/>
  <c r="Z33" i="46"/>
  <c r="AA33" i="46"/>
  <c r="AB33" i="46"/>
  <c r="AC33" i="46"/>
  <c r="AD33" i="46"/>
  <c r="AE33" i="46"/>
  <c r="AF33" i="46"/>
  <c r="D34" i="46"/>
  <c r="E34" i="46"/>
  <c r="F34" i="46"/>
  <c r="G34" i="46"/>
  <c r="H34" i="46"/>
  <c r="I34" i="46"/>
  <c r="J34" i="46"/>
  <c r="K34" i="46"/>
  <c r="L34" i="46"/>
  <c r="M34" i="46"/>
  <c r="N34" i="46"/>
  <c r="O34" i="46"/>
  <c r="P34" i="46"/>
  <c r="Q34" i="46"/>
  <c r="R34" i="46"/>
  <c r="S34" i="46"/>
  <c r="T34" i="46"/>
  <c r="U34" i="46"/>
  <c r="V34" i="46"/>
  <c r="W34" i="46"/>
  <c r="X34" i="46"/>
  <c r="Y34" i="46"/>
  <c r="Z34" i="46"/>
  <c r="AA34" i="46"/>
  <c r="AB34" i="46"/>
  <c r="AC34" i="46"/>
  <c r="AD34" i="46"/>
  <c r="AE34" i="46"/>
  <c r="AF34" i="46"/>
  <c r="D35" i="46"/>
  <c r="E35" i="46"/>
  <c r="F35" i="46"/>
  <c r="G35" i="46"/>
  <c r="H35" i="46"/>
  <c r="I35" i="46"/>
  <c r="J35" i="46"/>
  <c r="K35" i="46"/>
  <c r="L35" i="46"/>
  <c r="M35" i="46"/>
  <c r="N35" i="46"/>
  <c r="O35" i="46"/>
  <c r="P35" i="46"/>
  <c r="Q35" i="46"/>
  <c r="R35" i="46"/>
  <c r="S35" i="46"/>
  <c r="T35" i="46"/>
  <c r="U35" i="46"/>
  <c r="V35" i="46"/>
  <c r="W35" i="46"/>
  <c r="X35" i="46"/>
  <c r="Y35" i="46"/>
  <c r="Z35" i="46"/>
  <c r="AA35" i="46"/>
  <c r="AB35" i="46"/>
  <c r="AC35" i="46"/>
  <c r="AD35" i="46"/>
  <c r="AE35" i="46"/>
  <c r="AF35" i="46"/>
  <c r="D36" i="46"/>
  <c r="E36" i="46"/>
  <c r="F36" i="46"/>
  <c r="G36" i="46"/>
  <c r="H36" i="46"/>
  <c r="I36" i="46"/>
  <c r="J36" i="46"/>
  <c r="K36" i="46"/>
  <c r="L36" i="46"/>
  <c r="M36" i="46"/>
  <c r="N36" i="46"/>
  <c r="O36" i="46"/>
  <c r="P36" i="46"/>
  <c r="Q36" i="46"/>
  <c r="R36" i="46"/>
  <c r="S36" i="46"/>
  <c r="T36" i="46"/>
  <c r="U36" i="46"/>
  <c r="V36" i="46"/>
  <c r="W36" i="46"/>
  <c r="X36" i="46"/>
  <c r="Y36" i="46"/>
  <c r="Z36" i="46"/>
  <c r="AA36" i="46"/>
  <c r="AB36" i="46"/>
  <c r="AC36" i="46"/>
  <c r="AD36" i="46"/>
  <c r="AE36" i="46"/>
  <c r="AF36" i="46"/>
  <c r="D37" i="46"/>
  <c r="E37" i="46"/>
  <c r="F37" i="46"/>
  <c r="G37" i="46"/>
  <c r="H37" i="46"/>
  <c r="I37" i="46"/>
  <c r="J37" i="46"/>
  <c r="K37" i="46"/>
  <c r="L37" i="46"/>
  <c r="M37" i="46"/>
  <c r="N37" i="46"/>
  <c r="O37" i="46"/>
  <c r="P37" i="46"/>
  <c r="Q37" i="46"/>
  <c r="R37" i="46"/>
  <c r="S37" i="46"/>
  <c r="T37" i="46"/>
  <c r="U37" i="46"/>
  <c r="V37" i="46"/>
  <c r="W37" i="46"/>
  <c r="X37" i="46"/>
  <c r="Y37" i="46"/>
  <c r="Z37" i="46"/>
  <c r="AA37" i="46"/>
  <c r="AB37" i="46"/>
  <c r="AC37" i="46"/>
  <c r="AD37" i="46"/>
  <c r="AE37" i="46"/>
  <c r="AF37" i="46"/>
  <c r="D38" i="46"/>
  <c r="E38" i="46"/>
  <c r="F38" i="46"/>
  <c r="G38" i="46"/>
  <c r="H38" i="46"/>
  <c r="I38" i="46"/>
  <c r="J38" i="46"/>
  <c r="K38" i="46"/>
  <c r="L38" i="46"/>
  <c r="M38" i="46"/>
  <c r="N38" i="46"/>
  <c r="O38" i="46"/>
  <c r="P38" i="46"/>
  <c r="Q38" i="46"/>
  <c r="R38" i="46"/>
  <c r="S38" i="46"/>
  <c r="T38" i="46"/>
  <c r="U38" i="46"/>
  <c r="V38" i="46"/>
  <c r="W38" i="46"/>
  <c r="X38" i="46"/>
  <c r="Y38" i="46"/>
  <c r="Z38" i="46"/>
  <c r="AA38" i="46"/>
  <c r="AB38" i="46"/>
  <c r="AC38" i="46"/>
  <c r="AD38" i="46"/>
  <c r="AE38" i="46"/>
  <c r="AF38" i="46"/>
  <c r="D39" i="46"/>
  <c r="E39" i="46"/>
  <c r="F39" i="46"/>
  <c r="G39" i="46"/>
  <c r="H39" i="46"/>
  <c r="I39" i="46"/>
  <c r="J39" i="46"/>
  <c r="K39" i="46"/>
  <c r="L39" i="46"/>
  <c r="M39" i="46"/>
  <c r="N39" i="46"/>
  <c r="O39" i="46"/>
  <c r="P39" i="46"/>
  <c r="Q39" i="46"/>
  <c r="R39" i="46"/>
  <c r="S39" i="46"/>
  <c r="T39" i="46"/>
  <c r="U39" i="46"/>
  <c r="V39" i="46"/>
  <c r="W39" i="46"/>
  <c r="X39" i="46"/>
  <c r="Y39" i="46"/>
  <c r="Z39" i="46"/>
  <c r="AA39" i="46"/>
  <c r="AB39" i="46"/>
  <c r="AC39" i="46"/>
  <c r="AD39" i="46"/>
  <c r="AE39" i="46"/>
  <c r="AF39" i="46"/>
  <c r="D42" i="46"/>
  <c r="E42" i="46"/>
  <c r="F42" i="46"/>
  <c r="G42" i="46"/>
  <c r="H42" i="46"/>
  <c r="I42" i="46"/>
  <c r="J42" i="46"/>
  <c r="K42" i="46"/>
  <c r="L42" i="46"/>
  <c r="M42" i="46"/>
  <c r="N42" i="46"/>
  <c r="O42" i="46"/>
  <c r="P42" i="46"/>
  <c r="Q42" i="46"/>
  <c r="R42" i="46"/>
  <c r="S42" i="46"/>
  <c r="T42" i="46"/>
  <c r="U42" i="46"/>
  <c r="V42" i="46"/>
  <c r="W42" i="46"/>
  <c r="X42" i="46"/>
  <c r="Y42" i="46"/>
  <c r="Z42" i="46"/>
  <c r="AA42" i="46"/>
  <c r="AB42" i="46"/>
  <c r="AC42" i="46"/>
  <c r="AD42" i="46"/>
  <c r="AE42" i="46"/>
  <c r="AF42" i="46"/>
  <c r="D43" i="46"/>
  <c r="E43" i="46"/>
  <c r="F43" i="46"/>
  <c r="G43" i="46"/>
  <c r="H43" i="46"/>
  <c r="I43" i="46"/>
  <c r="J43" i="46"/>
  <c r="K43" i="46"/>
  <c r="L43" i="46"/>
  <c r="M43" i="46"/>
  <c r="N43" i="46"/>
  <c r="O43" i="46"/>
  <c r="P43" i="46"/>
  <c r="Q43" i="46"/>
  <c r="R43" i="46"/>
  <c r="S43" i="46"/>
  <c r="T43" i="46"/>
  <c r="U43" i="46"/>
  <c r="V43" i="46"/>
  <c r="W43" i="46"/>
  <c r="X43" i="46"/>
  <c r="Y43" i="46"/>
  <c r="Z43" i="46"/>
  <c r="AA43" i="46"/>
  <c r="AB43" i="46"/>
  <c r="AC43" i="46"/>
  <c r="AD43" i="46"/>
  <c r="AE43" i="46"/>
  <c r="AF43" i="46"/>
  <c r="D47" i="46"/>
  <c r="E47" i="46"/>
  <c r="F47" i="46"/>
  <c r="G47" i="46"/>
  <c r="H47" i="46"/>
  <c r="I47" i="46"/>
  <c r="J47" i="46"/>
  <c r="K47" i="46"/>
  <c r="L47" i="46"/>
  <c r="M47" i="46"/>
  <c r="N47" i="46"/>
  <c r="O47" i="46"/>
  <c r="P47" i="46"/>
  <c r="Q47" i="46"/>
  <c r="R47" i="46"/>
  <c r="S47" i="46"/>
  <c r="T47" i="46"/>
  <c r="U47" i="46"/>
  <c r="V47" i="46"/>
  <c r="W47" i="46"/>
  <c r="X47" i="46"/>
  <c r="Y47" i="46"/>
  <c r="Z47" i="46"/>
  <c r="AA47" i="46"/>
  <c r="AB47" i="46"/>
  <c r="AC47" i="46"/>
  <c r="AD47" i="46"/>
  <c r="AE47" i="46"/>
  <c r="AF47" i="46"/>
  <c r="D48" i="46"/>
  <c r="E48" i="46"/>
  <c r="F48" i="46"/>
  <c r="G48" i="46"/>
  <c r="H48" i="46"/>
  <c r="I48" i="46"/>
  <c r="J48" i="46"/>
  <c r="K48" i="46"/>
  <c r="L48" i="46"/>
  <c r="M48" i="46"/>
  <c r="N48" i="46"/>
  <c r="O48" i="46"/>
  <c r="P48" i="46"/>
  <c r="Q48" i="46"/>
  <c r="R48" i="46"/>
  <c r="S48" i="46"/>
  <c r="T48" i="46"/>
  <c r="U48" i="46"/>
  <c r="V48" i="46"/>
  <c r="W48" i="46"/>
  <c r="X48" i="46"/>
  <c r="Y48" i="46"/>
  <c r="Z48" i="46"/>
  <c r="AA48" i="46"/>
  <c r="AB48" i="46"/>
  <c r="AC48" i="46"/>
  <c r="AD48" i="46"/>
  <c r="AE48" i="46"/>
  <c r="AF48" i="46"/>
  <c r="D49" i="46"/>
  <c r="E49" i="46"/>
  <c r="F49" i="46"/>
  <c r="G49" i="46"/>
  <c r="H49" i="46"/>
  <c r="I49" i="46"/>
  <c r="J49" i="46"/>
  <c r="K49" i="46"/>
  <c r="L49" i="46"/>
  <c r="M49" i="46"/>
  <c r="N49" i="46"/>
  <c r="O49" i="46"/>
  <c r="P49" i="46"/>
  <c r="Q49" i="46"/>
  <c r="R49" i="46"/>
  <c r="S49" i="46"/>
  <c r="T49" i="46"/>
  <c r="U49" i="46"/>
  <c r="V49" i="46"/>
  <c r="W49" i="46"/>
  <c r="X49" i="46"/>
  <c r="Y49" i="46"/>
  <c r="Z49" i="46"/>
  <c r="AA49" i="46"/>
  <c r="AB49" i="46"/>
  <c r="AC49" i="46"/>
  <c r="AD49" i="46"/>
  <c r="AE49" i="46"/>
  <c r="AF49" i="46"/>
  <c r="D50" i="46"/>
  <c r="E50" i="46"/>
  <c r="F50" i="46"/>
  <c r="G50" i="46"/>
  <c r="H50" i="46"/>
  <c r="I50" i="46"/>
  <c r="J50" i="46"/>
  <c r="K50" i="46"/>
  <c r="L50" i="46"/>
  <c r="M50" i="46"/>
  <c r="N50" i="46"/>
  <c r="O50" i="46"/>
  <c r="P50" i="46"/>
  <c r="Q50" i="46"/>
  <c r="R50" i="46"/>
  <c r="S50" i="46"/>
  <c r="T50" i="46"/>
  <c r="U50" i="46"/>
  <c r="V50" i="46"/>
  <c r="W50" i="46"/>
  <c r="X50" i="46"/>
  <c r="Y50" i="46"/>
  <c r="Z50" i="46"/>
  <c r="AA50" i="46"/>
  <c r="AB50" i="46"/>
  <c r="AC50" i="46"/>
  <c r="AD50" i="46"/>
  <c r="AE50" i="46"/>
  <c r="AF50" i="46"/>
  <c r="D51" i="46"/>
  <c r="E51" i="46"/>
  <c r="F51" i="46"/>
  <c r="G51" i="46"/>
  <c r="H51" i="46"/>
  <c r="I51" i="46"/>
  <c r="J51" i="46"/>
  <c r="K51" i="46"/>
  <c r="L51" i="46"/>
  <c r="M51" i="46"/>
  <c r="N51" i="46"/>
  <c r="O51" i="46"/>
  <c r="P51" i="46"/>
  <c r="Q51" i="46"/>
  <c r="R51" i="46"/>
  <c r="S51" i="46"/>
  <c r="T51" i="46"/>
  <c r="U51" i="46"/>
  <c r="V51" i="46"/>
  <c r="W51" i="46"/>
  <c r="X51" i="46"/>
  <c r="Y51" i="46"/>
  <c r="Z51" i="46"/>
  <c r="AA51" i="46"/>
  <c r="AB51" i="46"/>
  <c r="AC51" i="46"/>
  <c r="AD51" i="46"/>
  <c r="AE51" i="46"/>
  <c r="AF51" i="46"/>
  <c r="D52" i="46"/>
  <c r="E52" i="46"/>
  <c r="F52" i="46"/>
  <c r="G52" i="46"/>
  <c r="H52" i="46"/>
  <c r="I52" i="46"/>
  <c r="J52" i="46"/>
  <c r="K52" i="46"/>
  <c r="L52" i="46"/>
  <c r="M52" i="46"/>
  <c r="N52" i="46"/>
  <c r="O52" i="46"/>
  <c r="P52" i="46"/>
  <c r="Q52" i="46"/>
  <c r="R52" i="46"/>
  <c r="S52" i="46"/>
  <c r="T52" i="46"/>
  <c r="U52" i="46"/>
  <c r="V52" i="46"/>
  <c r="W52" i="46"/>
  <c r="X52" i="46"/>
  <c r="Y52" i="46"/>
  <c r="Z52" i="46"/>
  <c r="AA52" i="46"/>
  <c r="AB52" i="46"/>
  <c r="AC52" i="46"/>
  <c r="AD52" i="46"/>
  <c r="AE52" i="46"/>
  <c r="AF52" i="46"/>
  <c r="D53" i="46"/>
  <c r="E53" i="46"/>
  <c r="F53" i="46"/>
  <c r="G53" i="46"/>
  <c r="H53" i="46"/>
  <c r="I53" i="46"/>
  <c r="J53" i="46"/>
  <c r="K53" i="46"/>
  <c r="L53" i="46"/>
  <c r="M53" i="46"/>
  <c r="N53" i="46"/>
  <c r="O53" i="46"/>
  <c r="P53" i="46"/>
  <c r="Q53" i="46"/>
  <c r="R53" i="46"/>
  <c r="S53" i="46"/>
  <c r="T53" i="46"/>
  <c r="U53" i="46"/>
  <c r="V53" i="46"/>
  <c r="W53" i="46"/>
  <c r="X53" i="46"/>
  <c r="Y53" i="46"/>
  <c r="Z53" i="46"/>
  <c r="AA53" i="46"/>
  <c r="AB53" i="46"/>
  <c r="AC53" i="46"/>
  <c r="AD53" i="46"/>
  <c r="AE53" i="46"/>
  <c r="AF53" i="46"/>
  <c r="D54" i="46"/>
  <c r="E54" i="46"/>
  <c r="F54" i="46"/>
  <c r="G54" i="46"/>
  <c r="H54" i="46"/>
  <c r="I54" i="46"/>
  <c r="J54" i="46"/>
  <c r="K54" i="46"/>
  <c r="L54" i="46"/>
  <c r="M54" i="46"/>
  <c r="N54" i="46"/>
  <c r="O54" i="46"/>
  <c r="P54" i="46"/>
  <c r="Q54" i="46"/>
  <c r="R54" i="46"/>
  <c r="S54" i="46"/>
  <c r="T54" i="46"/>
  <c r="U54" i="46"/>
  <c r="V54" i="46"/>
  <c r="W54" i="46"/>
  <c r="X54" i="46"/>
  <c r="Y54" i="46"/>
  <c r="Z54" i="46"/>
  <c r="AA54" i="46"/>
  <c r="AB54" i="46"/>
  <c r="AC54" i="46"/>
  <c r="AD54" i="46"/>
  <c r="AE54" i="46"/>
  <c r="AF54" i="46"/>
  <c r="D55" i="46"/>
  <c r="E55" i="46"/>
  <c r="F55" i="46"/>
  <c r="G55" i="46"/>
  <c r="H55" i="46"/>
  <c r="I55" i="46"/>
  <c r="J55" i="46"/>
  <c r="K55" i="46"/>
  <c r="L55" i="46"/>
  <c r="M55" i="46"/>
  <c r="N55" i="46"/>
  <c r="O55" i="46"/>
  <c r="P55" i="46"/>
  <c r="Q55" i="46"/>
  <c r="R55" i="46"/>
  <c r="S55" i="46"/>
  <c r="T55" i="46"/>
  <c r="U55" i="46"/>
  <c r="V55" i="46"/>
  <c r="W55" i="46"/>
  <c r="X55" i="46"/>
  <c r="Y55" i="46"/>
  <c r="Z55" i="46"/>
  <c r="AA55" i="46"/>
  <c r="AB55" i="46"/>
  <c r="AC55" i="46"/>
  <c r="AD55" i="46"/>
  <c r="AE55" i="46"/>
  <c r="AF55" i="46"/>
  <c r="D58" i="46"/>
  <c r="E58" i="46"/>
  <c r="F58" i="46"/>
  <c r="G58" i="46"/>
  <c r="H58" i="46"/>
  <c r="I58" i="46"/>
  <c r="J58" i="46"/>
  <c r="K58" i="46"/>
  <c r="L58" i="46"/>
  <c r="M58" i="46"/>
  <c r="N58" i="46"/>
  <c r="O58" i="46"/>
  <c r="P58" i="46"/>
  <c r="Q58" i="46"/>
  <c r="R58" i="46"/>
  <c r="S58" i="46"/>
  <c r="T58" i="46"/>
  <c r="U58" i="46"/>
  <c r="V58" i="46"/>
  <c r="W58" i="46"/>
  <c r="X58" i="46"/>
  <c r="Y58" i="46"/>
  <c r="Z58" i="46"/>
  <c r="AA58" i="46"/>
  <c r="AB58" i="46"/>
  <c r="AC58" i="46"/>
  <c r="AD58" i="46"/>
  <c r="AE58" i="46"/>
  <c r="AF58" i="46"/>
  <c r="D59" i="46"/>
  <c r="E59" i="46"/>
  <c r="F59" i="46"/>
  <c r="G59" i="46"/>
  <c r="H59" i="46"/>
  <c r="I59" i="46"/>
  <c r="J59" i="46"/>
  <c r="K59" i="46"/>
  <c r="L59" i="46"/>
  <c r="M59" i="46"/>
  <c r="N59" i="46"/>
  <c r="O59" i="46"/>
  <c r="P59" i="46"/>
  <c r="Q59" i="46"/>
  <c r="R59" i="46"/>
  <c r="S59" i="46"/>
  <c r="T59" i="46"/>
  <c r="U59" i="46"/>
  <c r="V59" i="46"/>
  <c r="W59" i="46"/>
  <c r="X59" i="46"/>
  <c r="Y59" i="46"/>
  <c r="Z59" i="46"/>
  <c r="AA59" i="46"/>
  <c r="AB59" i="46"/>
  <c r="AC59" i="46"/>
  <c r="AD59" i="46"/>
  <c r="AE59" i="46"/>
  <c r="AF59" i="46"/>
  <c r="D60" i="46"/>
  <c r="E60" i="46"/>
  <c r="F60" i="46"/>
  <c r="G60" i="46"/>
  <c r="H60" i="46"/>
  <c r="I60" i="46"/>
  <c r="J60" i="46"/>
  <c r="K60" i="46"/>
  <c r="L60" i="46"/>
  <c r="M60" i="46"/>
  <c r="N60" i="46"/>
  <c r="O60" i="46"/>
  <c r="P60" i="46"/>
  <c r="Q60" i="46"/>
  <c r="R60" i="46"/>
  <c r="S60" i="46"/>
  <c r="T60" i="46"/>
  <c r="U60" i="46"/>
  <c r="V60" i="46"/>
  <c r="W60" i="46"/>
  <c r="X60" i="46"/>
  <c r="Y60" i="46"/>
  <c r="Z60" i="46"/>
  <c r="AA60" i="46"/>
  <c r="AB60" i="46"/>
  <c r="AC60" i="46"/>
  <c r="AD60" i="46"/>
  <c r="AE60" i="46"/>
  <c r="AF60" i="46"/>
  <c r="D61" i="46"/>
  <c r="E61" i="46"/>
  <c r="F61" i="46"/>
  <c r="G61" i="46"/>
  <c r="H61" i="46"/>
  <c r="I61" i="46"/>
  <c r="J61" i="46"/>
  <c r="K61" i="46"/>
  <c r="L61" i="46"/>
  <c r="M61" i="46"/>
  <c r="N61" i="46"/>
  <c r="O61" i="46"/>
  <c r="P61" i="46"/>
  <c r="Q61" i="46"/>
  <c r="R61" i="46"/>
  <c r="S61" i="46"/>
  <c r="T61" i="46"/>
  <c r="U61" i="46"/>
  <c r="V61" i="46"/>
  <c r="W61" i="46"/>
  <c r="X61" i="46"/>
  <c r="Y61" i="46"/>
  <c r="Z61" i="46"/>
  <c r="AA61" i="46"/>
  <c r="AB61" i="46"/>
  <c r="AC61" i="46"/>
  <c r="AD61" i="46"/>
  <c r="AE61" i="46"/>
  <c r="AF61" i="46"/>
  <c r="D62" i="46"/>
  <c r="E62" i="46"/>
  <c r="F62" i="46"/>
  <c r="G62" i="46"/>
  <c r="H62" i="46"/>
  <c r="I62" i="46"/>
  <c r="J62" i="46"/>
  <c r="K62" i="46"/>
  <c r="L62" i="46"/>
  <c r="M62" i="46"/>
  <c r="N62" i="46"/>
  <c r="O62" i="46"/>
  <c r="P62" i="46"/>
  <c r="Q62" i="46"/>
  <c r="R62" i="46"/>
  <c r="S62" i="46"/>
  <c r="T62" i="46"/>
  <c r="U62" i="46"/>
  <c r="V62" i="46"/>
  <c r="W62" i="46"/>
  <c r="X62" i="46"/>
  <c r="Y62" i="46"/>
  <c r="Z62" i="46"/>
  <c r="AA62" i="46"/>
  <c r="AB62" i="46"/>
  <c r="AC62" i="46"/>
  <c r="AD62" i="46"/>
  <c r="AE62" i="46"/>
  <c r="AF62" i="46"/>
  <c r="D63" i="46"/>
  <c r="E63" i="46"/>
  <c r="F63" i="46"/>
  <c r="G63" i="46"/>
  <c r="H63" i="46"/>
  <c r="I63" i="46"/>
  <c r="J63" i="46"/>
  <c r="K63" i="46"/>
  <c r="L63" i="46"/>
  <c r="M63" i="46"/>
  <c r="N63" i="46"/>
  <c r="O63" i="46"/>
  <c r="P63" i="46"/>
  <c r="Q63" i="46"/>
  <c r="R63" i="46"/>
  <c r="S63" i="46"/>
  <c r="T63" i="46"/>
  <c r="U63" i="46"/>
  <c r="V63" i="46"/>
  <c r="W63" i="46"/>
  <c r="X63" i="46"/>
  <c r="Y63" i="46"/>
  <c r="Z63" i="46"/>
  <c r="AA63" i="46"/>
  <c r="AB63" i="46"/>
  <c r="AC63" i="46"/>
  <c r="AD63" i="46"/>
  <c r="AE63" i="46"/>
  <c r="AF63" i="46"/>
  <c r="D64" i="46"/>
  <c r="E64" i="46"/>
  <c r="F64" i="46"/>
  <c r="G64" i="46"/>
  <c r="H64" i="46"/>
  <c r="I64" i="46"/>
  <c r="J64" i="46"/>
  <c r="K64" i="46"/>
  <c r="L64" i="46"/>
  <c r="M64" i="46"/>
  <c r="N64" i="46"/>
  <c r="O64" i="46"/>
  <c r="P64" i="46"/>
  <c r="Q64" i="46"/>
  <c r="R64" i="46"/>
  <c r="S64" i="46"/>
  <c r="T64" i="46"/>
  <c r="U64" i="46"/>
  <c r="V64" i="46"/>
  <c r="W64" i="46"/>
  <c r="X64" i="46"/>
  <c r="Y64" i="46"/>
  <c r="Z64" i="46"/>
  <c r="AA64" i="46"/>
  <c r="AB64" i="46"/>
  <c r="AC64" i="46"/>
  <c r="AD64" i="46"/>
  <c r="AE64" i="46"/>
  <c r="AF64" i="46"/>
  <c r="D65" i="46"/>
  <c r="E65" i="46"/>
  <c r="F65" i="46"/>
  <c r="G65" i="46"/>
  <c r="H65" i="46"/>
  <c r="I65" i="46"/>
  <c r="J65" i="46"/>
  <c r="K65" i="46"/>
  <c r="L65" i="46"/>
  <c r="M65" i="46"/>
  <c r="N65" i="46"/>
  <c r="O65" i="46"/>
  <c r="P65" i="46"/>
  <c r="Q65" i="46"/>
  <c r="R65" i="46"/>
  <c r="S65" i="46"/>
  <c r="T65" i="46"/>
  <c r="U65" i="46"/>
  <c r="V65" i="46"/>
  <c r="W65" i="46"/>
  <c r="X65" i="46"/>
  <c r="Y65" i="46"/>
  <c r="Z65" i="46"/>
  <c r="AA65" i="46"/>
  <c r="AB65" i="46"/>
  <c r="AC65" i="46"/>
  <c r="AD65" i="46"/>
  <c r="AE65" i="46"/>
  <c r="AF65" i="46"/>
  <c r="D68" i="46"/>
  <c r="E68" i="46"/>
  <c r="F68" i="46"/>
  <c r="G68" i="46"/>
  <c r="H68" i="46"/>
  <c r="I68" i="46"/>
  <c r="J68" i="46"/>
  <c r="K68" i="46"/>
  <c r="L68" i="46"/>
  <c r="M68" i="46"/>
  <c r="N68" i="46"/>
  <c r="O68" i="46"/>
  <c r="P68" i="46"/>
  <c r="Q68" i="46"/>
  <c r="R68" i="46"/>
  <c r="S68" i="46"/>
  <c r="T68" i="46"/>
  <c r="U68" i="46"/>
  <c r="V68" i="46"/>
  <c r="W68" i="46"/>
  <c r="X68" i="46"/>
  <c r="Y68" i="46"/>
  <c r="Z68" i="46"/>
  <c r="AA68" i="46"/>
  <c r="AB68" i="46"/>
  <c r="AC68" i="46"/>
  <c r="AD68" i="46"/>
  <c r="AE68" i="46"/>
  <c r="AF68" i="46"/>
  <c r="D69" i="46"/>
  <c r="E69" i="46"/>
  <c r="F69" i="46"/>
  <c r="G69" i="46"/>
  <c r="H69" i="46"/>
  <c r="I69" i="46"/>
  <c r="J69" i="46"/>
  <c r="K69" i="46"/>
  <c r="L69" i="46"/>
  <c r="M69" i="46"/>
  <c r="N69" i="46"/>
  <c r="O69" i="46"/>
  <c r="P69" i="46"/>
  <c r="Q69" i="46"/>
  <c r="R69" i="46"/>
  <c r="S69" i="46"/>
  <c r="T69" i="46"/>
  <c r="U69" i="46"/>
  <c r="V69" i="46"/>
  <c r="W69" i="46"/>
  <c r="X69" i="46"/>
  <c r="Y69" i="46"/>
  <c r="Z69" i="46"/>
  <c r="AA69" i="46"/>
  <c r="AB69" i="46"/>
  <c r="AC69" i="46"/>
  <c r="AD69" i="46"/>
  <c r="AE69" i="46"/>
  <c r="AF69" i="46"/>
  <c r="D72" i="46"/>
  <c r="E72" i="46"/>
  <c r="F72" i="46"/>
  <c r="G72" i="46"/>
  <c r="H72" i="46"/>
  <c r="I72" i="46"/>
  <c r="J72" i="46"/>
  <c r="K72" i="46"/>
  <c r="L72" i="46"/>
  <c r="M72" i="46"/>
  <c r="N72" i="46"/>
  <c r="O72" i="46"/>
  <c r="P72" i="46"/>
  <c r="Q72" i="46"/>
  <c r="R72" i="46"/>
  <c r="S72" i="46"/>
  <c r="T72" i="46"/>
  <c r="U72" i="46"/>
  <c r="V72" i="46"/>
  <c r="W72" i="46"/>
  <c r="X72" i="46"/>
  <c r="Y72" i="46"/>
  <c r="Z72" i="46"/>
  <c r="AA72" i="46"/>
  <c r="AB72" i="46"/>
  <c r="AC72" i="46"/>
  <c r="AD72" i="46"/>
  <c r="AE72" i="46"/>
  <c r="AF72" i="46"/>
  <c r="D73" i="46"/>
  <c r="E73" i="46"/>
  <c r="F73" i="46"/>
  <c r="G73" i="46"/>
  <c r="H73" i="46"/>
  <c r="I73" i="46"/>
  <c r="J73" i="46"/>
  <c r="K73" i="46"/>
  <c r="L73" i="46"/>
  <c r="M73" i="46"/>
  <c r="N73" i="46"/>
  <c r="O73" i="46"/>
  <c r="P73" i="46"/>
  <c r="Q73" i="46"/>
  <c r="R73" i="46"/>
  <c r="S73" i="46"/>
  <c r="T73" i="46"/>
  <c r="U73" i="46"/>
  <c r="V73" i="46"/>
  <c r="W73" i="46"/>
  <c r="X73" i="46"/>
  <c r="Y73" i="46"/>
  <c r="Z73" i="46"/>
  <c r="AA73" i="46"/>
  <c r="AB73" i="46"/>
  <c r="AC73" i="46"/>
  <c r="AD73" i="46"/>
  <c r="AE73" i="46"/>
  <c r="AF73" i="46"/>
  <c r="D77" i="46"/>
  <c r="E77" i="46"/>
  <c r="F77" i="46"/>
  <c r="G77" i="46"/>
  <c r="H77" i="46"/>
  <c r="I77" i="46"/>
  <c r="J77" i="46"/>
  <c r="K77" i="46"/>
  <c r="L77" i="46"/>
  <c r="M77" i="46"/>
  <c r="N77" i="46"/>
  <c r="O77" i="46"/>
  <c r="P77" i="46"/>
  <c r="Q77" i="46"/>
  <c r="R77" i="46"/>
  <c r="S77" i="46"/>
  <c r="T77" i="46"/>
  <c r="U77" i="46"/>
  <c r="V77" i="46"/>
  <c r="W77" i="46"/>
  <c r="X77" i="46"/>
  <c r="Y77" i="46"/>
  <c r="Z77" i="46"/>
  <c r="AA77" i="46"/>
  <c r="AB77" i="46"/>
  <c r="AC77" i="46"/>
  <c r="AD77" i="46"/>
  <c r="AE77" i="46"/>
  <c r="AF77" i="46"/>
  <c r="D78" i="46"/>
  <c r="E78" i="46"/>
  <c r="F78" i="46"/>
  <c r="G78" i="46"/>
  <c r="H78" i="46"/>
  <c r="I78" i="46"/>
  <c r="J78" i="46"/>
  <c r="K78" i="46"/>
  <c r="L78" i="46"/>
  <c r="M78" i="46"/>
  <c r="N78" i="46"/>
  <c r="O78" i="46"/>
  <c r="P78" i="46"/>
  <c r="Q78" i="46"/>
  <c r="R78" i="46"/>
  <c r="S78" i="46"/>
  <c r="T78" i="46"/>
  <c r="U78" i="46"/>
  <c r="V78" i="46"/>
  <c r="W78" i="46"/>
  <c r="X78" i="46"/>
  <c r="Y78" i="46"/>
  <c r="Z78" i="46"/>
  <c r="AA78" i="46"/>
  <c r="AB78" i="46"/>
  <c r="AC78" i="46"/>
  <c r="AD78" i="46"/>
  <c r="AE78" i="46"/>
  <c r="AF78" i="46"/>
  <c r="D79" i="46"/>
  <c r="E79" i="46"/>
  <c r="F79" i="46"/>
  <c r="G79" i="46"/>
  <c r="H79" i="46"/>
  <c r="I79" i="46"/>
  <c r="J79" i="46"/>
  <c r="K79" i="46"/>
  <c r="L79" i="46"/>
  <c r="M79" i="46"/>
  <c r="N79" i="46"/>
  <c r="O79" i="46"/>
  <c r="P79" i="46"/>
  <c r="Q79" i="46"/>
  <c r="R79" i="46"/>
  <c r="S79" i="46"/>
  <c r="T79" i="46"/>
  <c r="U79" i="46"/>
  <c r="V79" i="46"/>
  <c r="W79" i="46"/>
  <c r="X79" i="46"/>
  <c r="Y79" i="46"/>
  <c r="Z79" i="46"/>
  <c r="AA79" i="46"/>
  <c r="AB79" i="46"/>
  <c r="AC79" i="46"/>
  <c r="AD79" i="46"/>
  <c r="AE79" i="46"/>
  <c r="AF79" i="46"/>
  <c r="D80" i="46"/>
  <c r="E80" i="46"/>
  <c r="F80" i="46"/>
  <c r="G80" i="46"/>
  <c r="H80" i="46"/>
  <c r="I80" i="46"/>
  <c r="J80" i="46"/>
  <c r="K80" i="46"/>
  <c r="L80" i="46"/>
  <c r="M80" i="46"/>
  <c r="N80" i="46"/>
  <c r="O80" i="46"/>
  <c r="P80" i="46"/>
  <c r="Q80" i="46"/>
  <c r="R80" i="46"/>
  <c r="S80" i="46"/>
  <c r="T80" i="46"/>
  <c r="U80" i="46"/>
  <c r="V80" i="46"/>
  <c r="W80" i="46"/>
  <c r="X80" i="46"/>
  <c r="Y80" i="46"/>
  <c r="Z80" i="46"/>
  <c r="AA80" i="46"/>
  <c r="AB80" i="46"/>
  <c r="AC80" i="46"/>
  <c r="AD80" i="46"/>
  <c r="AE80" i="46"/>
  <c r="AF80" i="46"/>
  <c r="D81" i="46"/>
  <c r="E81" i="46"/>
  <c r="F81" i="46"/>
  <c r="G81" i="46"/>
  <c r="H81" i="46"/>
  <c r="I81" i="46"/>
  <c r="J81" i="46"/>
  <c r="K81" i="46"/>
  <c r="L81" i="46"/>
  <c r="M81" i="46"/>
  <c r="N81" i="46"/>
  <c r="O81" i="46"/>
  <c r="P81" i="46"/>
  <c r="Q81" i="46"/>
  <c r="R81" i="46"/>
  <c r="S81" i="46"/>
  <c r="T81" i="46"/>
  <c r="U81" i="46"/>
  <c r="V81" i="46"/>
  <c r="W81" i="46"/>
  <c r="X81" i="46"/>
  <c r="Y81" i="46"/>
  <c r="Z81" i="46"/>
  <c r="AA81" i="46"/>
  <c r="AB81" i="46"/>
  <c r="AC81" i="46"/>
  <c r="AD81" i="46"/>
  <c r="AE81" i="46"/>
  <c r="AF81" i="46"/>
  <c r="D82" i="46"/>
  <c r="E82" i="46"/>
  <c r="F82" i="46"/>
  <c r="G82" i="46"/>
  <c r="H82" i="46"/>
  <c r="I82" i="46"/>
  <c r="J82" i="46"/>
  <c r="K82" i="46"/>
  <c r="L82" i="46"/>
  <c r="M82" i="46"/>
  <c r="N82" i="46"/>
  <c r="O82" i="46"/>
  <c r="P82" i="46"/>
  <c r="Q82" i="46"/>
  <c r="R82" i="46"/>
  <c r="S82" i="46"/>
  <c r="T82" i="46"/>
  <c r="U82" i="46"/>
  <c r="V82" i="46"/>
  <c r="W82" i="46"/>
  <c r="X82" i="46"/>
  <c r="Y82" i="46"/>
  <c r="Z82" i="46"/>
  <c r="AA82" i="46"/>
  <c r="AB82" i="46"/>
  <c r="AC82" i="46"/>
  <c r="AD82" i="46"/>
  <c r="AE82" i="46"/>
  <c r="AF82" i="46"/>
  <c r="D83" i="46"/>
  <c r="E83" i="46"/>
  <c r="F83" i="46"/>
  <c r="G83" i="46"/>
  <c r="H83" i="46"/>
  <c r="I83" i="46"/>
  <c r="J83" i="46"/>
  <c r="K83" i="46"/>
  <c r="L83" i="46"/>
  <c r="M83" i="46"/>
  <c r="N83" i="46"/>
  <c r="O83" i="46"/>
  <c r="P83" i="46"/>
  <c r="Q83" i="46"/>
  <c r="R83" i="46"/>
  <c r="S83" i="46"/>
  <c r="T83" i="46"/>
  <c r="U83" i="46"/>
  <c r="V83" i="46"/>
  <c r="W83" i="46"/>
  <c r="X83" i="46"/>
  <c r="Y83" i="46"/>
  <c r="Z83" i="46"/>
  <c r="AA83" i="46"/>
  <c r="AB83" i="46"/>
  <c r="AC83" i="46"/>
  <c r="AD83" i="46"/>
  <c r="AE83" i="46"/>
  <c r="AF83" i="46"/>
  <c r="D84" i="46"/>
  <c r="E84" i="46"/>
  <c r="F84" i="46"/>
  <c r="G84" i="46"/>
  <c r="H84" i="46"/>
  <c r="I84" i="46"/>
  <c r="J84" i="46"/>
  <c r="K84" i="46"/>
  <c r="L84" i="46"/>
  <c r="M84" i="46"/>
  <c r="N84" i="46"/>
  <c r="O84" i="46"/>
  <c r="P84" i="46"/>
  <c r="Q84" i="46"/>
  <c r="R84" i="46"/>
  <c r="S84" i="46"/>
  <c r="T84" i="46"/>
  <c r="U84" i="46"/>
  <c r="V84" i="46"/>
  <c r="W84" i="46"/>
  <c r="X84" i="46"/>
  <c r="Y84" i="46"/>
  <c r="Z84" i="46"/>
  <c r="AA84" i="46"/>
  <c r="AB84" i="46"/>
  <c r="AC84" i="46"/>
  <c r="AD84" i="46"/>
  <c r="AE84" i="46"/>
  <c r="AF84" i="46"/>
  <c r="D87" i="46"/>
  <c r="E87" i="46"/>
  <c r="F87" i="46"/>
  <c r="G87" i="46"/>
  <c r="H87" i="46"/>
  <c r="I87" i="46"/>
  <c r="J87" i="46"/>
  <c r="K87" i="46"/>
  <c r="L87" i="46"/>
  <c r="M87" i="46"/>
  <c r="N87" i="46"/>
  <c r="O87" i="46"/>
  <c r="P87" i="46"/>
  <c r="Q87" i="46"/>
  <c r="R87" i="46"/>
  <c r="S87" i="46"/>
  <c r="T87" i="46"/>
  <c r="U87" i="46"/>
  <c r="V87" i="46"/>
  <c r="W87" i="46"/>
  <c r="X87" i="46"/>
  <c r="Y87" i="46"/>
  <c r="Z87" i="46"/>
  <c r="AA87" i="46"/>
  <c r="AB87" i="46"/>
  <c r="AC87" i="46"/>
  <c r="AD87" i="46"/>
  <c r="AE87" i="46"/>
  <c r="AF87" i="46"/>
  <c r="D88" i="46"/>
  <c r="E88" i="46"/>
  <c r="F88" i="46"/>
  <c r="G88" i="46"/>
  <c r="H88" i="46"/>
  <c r="I88" i="46"/>
  <c r="J88" i="46"/>
  <c r="K88" i="46"/>
  <c r="L88" i="46"/>
  <c r="M88" i="46"/>
  <c r="N88" i="46"/>
  <c r="O88" i="46"/>
  <c r="P88" i="46"/>
  <c r="Q88" i="46"/>
  <c r="R88" i="46"/>
  <c r="S88" i="46"/>
  <c r="T88" i="46"/>
  <c r="U88" i="46"/>
  <c r="V88" i="46"/>
  <c r="W88" i="46"/>
  <c r="X88" i="46"/>
  <c r="Y88" i="46"/>
  <c r="Z88" i="46"/>
  <c r="AA88" i="46"/>
  <c r="AB88" i="46"/>
  <c r="AC88" i="46"/>
  <c r="AD88" i="46"/>
  <c r="AE88" i="46"/>
  <c r="AF88" i="46"/>
  <c r="D89" i="46"/>
  <c r="E89" i="46"/>
  <c r="F89" i="46"/>
  <c r="G89" i="46"/>
  <c r="H89" i="46"/>
  <c r="I89" i="46"/>
  <c r="J89" i="46"/>
  <c r="K89" i="46"/>
  <c r="L89" i="46"/>
  <c r="M89" i="46"/>
  <c r="N89" i="46"/>
  <c r="O89" i="46"/>
  <c r="P89" i="46"/>
  <c r="Q89" i="46"/>
  <c r="R89" i="46"/>
  <c r="S89" i="46"/>
  <c r="T89" i="46"/>
  <c r="U89" i="46"/>
  <c r="V89" i="46"/>
  <c r="W89" i="46"/>
  <c r="X89" i="46"/>
  <c r="Y89" i="46"/>
  <c r="Z89" i="46"/>
  <c r="AA89" i="46"/>
  <c r="AB89" i="46"/>
  <c r="AC89" i="46"/>
  <c r="AD89" i="46"/>
  <c r="AE89" i="46"/>
  <c r="AF89" i="46"/>
  <c r="D90" i="46"/>
  <c r="E90" i="46"/>
  <c r="F90" i="46"/>
  <c r="G90" i="46"/>
  <c r="H90" i="46"/>
  <c r="I90" i="46"/>
  <c r="J90" i="46"/>
  <c r="K90" i="46"/>
  <c r="L90" i="46"/>
  <c r="M90" i="46"/>
  <c r="N90" i="46"/>
  <c r="O90" i="46"/>
  <c r="P90" i="46"/>
  <c r="Q90" i="46"/>
  <c r="R90" i="46"/>
  <c r="S90" i="46"/>
  <c r="T90" i="46"/>
  <c r="U90" i="46"/>
  <c r="V90" i="46"/>
  <c r="W90" i="46"/>
  <c r="X90" i="46"/>
  <c r="Y90" i="46"/>
  <c r="Z90" i="46"/>
  <c r="AA90" i="46"/>
  <c r="AB90" i="46"/>
  <c r="AC90" i="46"/>
  <c r="AD90" i="46"/>
  <c r="AE90" i="46"/>
  <c r="AF90" i="46"/>
  <c r="D91" i="46"/>
  <c r="E91" i="46"/>
  <c r="F91" i="46"/>
  <c r="G91" i="46"/>
  <c r="H91" i="46"/>
  <c r="I91" i="46"/>
  <c r="J91" i="46"/>
  <c r="K91" i="46"/>
  <c r="L91" i="46"/>
  <c r="M91" i="46"/>
  <c r="N91" i="46"/>
  <c r="O91" i="46"/>
  <c r="P91" i="46"/>
  <c r="Q91" i="46"/>
  <c r="R91" i="46"/>
  <c r="S91" i="46"/>
  <c r="T91" i="46"/>
  <c r="U91" i="46"/>
  <c r="V91" i="46"/>
  <c r="W91" i="46"/>
  <c r="X91" i="46"/>
  <c r="Y91" i="46"/>
  <c r="Z91" i="46"/>
  <c r="AA91" i="46"/>
  <c r="AB91" i="46"/>
  <c r="AC91" i="46"/>
  <c r="AD91" i="46"/>
  <c r="AE91" i="46"/>
  <c r="AF91" i="46"/>
  <c r="D92" i="46"/>
  <c r="E92" i="46"/>
  <c r="F92" i="46"/>
  <c r="G92" i="46"/>
  <c r="H92" i="46"/>
  <c r="I92" i="46"/>
  <c r="J92" i="46"/>
  <c r="K92" i="46"/>
  <c r="L92" i="46"/>
  <c r="M92" i="46"/>
  <c r="N92" i="46"/>
  <c r="O92" i="46"/>
  <c r="P92" i="46"/>
  <c r="Q92" i="46"/>
  <c r="R92" i="46"/>
  <c r="S92" i="46"/>
  <c r="T92" i="46"/>
  <c r="U92" i="46"/>
  <c r="V92" i="46"/>
  <c r="W92" i="46"/>
  <c r="X92" i="46"/>
  <c r="Y92" i="46"/>
  <c r="Z92" i="46"/>
  <c r="AA92" i="46"/>
  <c r="AB92" i="46"/>
  <c r="AC92" i="46"/>
  <c r="AD92" i="46"/>
  <c r="AE92" i="46"/>
  <c r="AF92" i="46"/>
  <c r="D93" i="46"/>
  <c r="E93" i="46"/>
  <c r="F93" i="46"/>
  <c r="G93" i="46"/>
  <c r="H93" i="46"/>
  <c r="I93" i="46"/>
  <c r="J93" i="46"/>
  <c r="K93" i="46"/>
  <c r="L93" i="46"/>
  <c r="M93" i="46"/>
  <c r="N93" i="46"/>
  <c r="O93" i="46"/>
  <c r="P93" i="46"/>
  <c r="Q93" i="46"/>
  <c r="R93" i="46"/>
  <c r="S93" i="46"/>
  <c r="T93" i="46"/>
  <c r="U93" i="46"/>
  <c r="V93" i="46"/>
  <c r="W93" i="46"/>
  <c r="X93" i="46"/>
  <c r="Y93" i="46"/>
  <c r="Z93" i="46"/>
  <c r="AA93" i="46"/>
  <c r="AB93" i="46"/>
  <c r="AC93" i="46"/>
  <c r="AD93" i="46"/>
  <c r="AE93" i="46"/>
  <c r="AF93" i="46"/>
  <c r="D94" i="46"/>
  <c r="E94" i="46"/>
  <c r="F94" i="46"/>
  <c r="G94" i="46"/>
  <c r="H94" i="46"/>
  <c r="I94" i="46"/>
  <c r="J94" i="46"/>
  <c r="K94" i="46"/>
  <c r="L94" i="46"/>
  <c r="M94" i="46"/>
  <c r="N94" i="46"/>
  <c r="O94" i="46"/>
  <c r="P94" i="46"/>
  <c r="Q94" i="46"/>
  <c r="R94" i="46"/>
  <c r="S94" i="46"/>
  <c r="T94" i="46"/>
  <c r="U94" i="46"/>
  <c r="V94" i="46"/>
  <c r="W94" i="46"/>
  <c r="X94" i="46"/>
  <c r="Y94" i="46"/>
  <c r="Z94" i="46"/>
  <c r="AA94" i="46"/>
  <c r="AB94" i="46"/>
  <c r="AC94" i="46"/>
  <c r="AD94" i="46"/>
  <c r="AE94" i="46"/>
  <c r="AF94" i="46"/>
  <c r="D98" i="46"/>
  <c r="E98" i="46"/>
  <c r="F98" i="46"/>
  <c r="G98" i="46"/>
  <c r="H98" i="46"/>
  <c r="I98" i="46"/>
  <c r="J98" i="46"/>
  <c r="K98" i="46"/>
  <c r="L98" i="46"/>
  <c r="M98" i="46"/>
  <c r="N98" i="46"/>
  <c r="O98" i="46"/>
  <c r="P98" i="46"/>
  <c r="Q98" i="46"/>
  <c r="R98" i="46"/>
  <c r="S98" i="46"/>
  <c r="T98" i="46"/>
  <c r="U98" i="46"/>
  <c r="V98" i="46"/>
  <c r="W98" i="46"/>
  <c r="X98" i="46"/>
  <c r="Y98" i="46"/>
  <c r="Z98" i="46"/>
  <c r="AA98" i="46"/>
  <c r="AB98" i="46"/>
  <c r="AC98" i="46"/>
  <c r="AD98" i="46"/>
  <c r="AE98" i="46"/>
  <c r="AF98" i="46"/>
  <c r="D99" i="46"/>
  <c r="E99" i="46"/>
  <c r="F99" i="46"/>
  <c r="G99" i="46"/>
  <c r="H99" i="46"/>
  <c r="I99" i="46"/>
  <c r="J99" i="46"/>
  <c r="K99" i="46"/>
  <c r="L99" i="46"/>
  <c r="M99" i="46"/>
  <c r="N99" i="46"/>
  <c r="O99" i="46"/>
  <c r="P99" i="46"/>
  <c r="Q99" i="46"/>
  <c r="R99" i="46"/>
  <c r="S99" i="46"/>
  <c r="T99" i="46"/>
  <c r="U99" i="46"/>
  <c r="V99" i="46"/>
  <c r="W99" i="46"/>
  <c r="X99" i="46"/>
  <c r="Y99" i="46"/>
  <c r="Z99" i="46"/>
  <c r="AA99" i="46"/>
  <c r="AB99" i="46"/>
  <c r="AC99" i="46"/>
  <c r="AD99" i="46"/>
  <c r="AE99" i="46"/>
  <c r="AF99" i="46"/>
  <c r="D100" i="46"/>
  <c r="E100" i="46"/>
  <c r="F100" i="46"/>
  <c r="G100" i="46"/>
  <c r="H100" i="46"/>
  <c r="I100" i="46"/>
  <c r="J100" i="46"/>
  <c r="K100" i="46"/>
  <c r="L100" i="46"/>
  <c r="M100" i="46"/>
  <c r="N100" i="46"/>
  <c r="O100" i="46"/>
  <c r="P100" i="46"/>
  <c r="Q100" i="46"/>
  <c r="R100" i="46"/>
  <c r="S100" i="46"/>
  <c r="T100" i="46"/>
  <c r="U100" i="46"/>
  <c r="V100" i="46"/>
  <c r="W100" i="46"/>
  <c r="X100" i="46"/>
  <c r="Y100" i="46"/>
  <c r="Z100" i="46"/>
  <c r="AA100" i="46"/>
  <c r="AB100" i="46"/>
  <c r="AC100" i="46"/>
  <c r="AD100" i="46"/>
  <c r="AE100" i="46"/>
  <c r="AF100" i="46"/>
  <c r="D101" i="46"/>
  <c r="E101" i="46"/>
  <c r="F101" i="46"/>
  <c r="G101" i="46"/>
  <c r="H101" i="46"/>
  <c r="I101" i="46"/>
  <c r="J101" i="46"/>
  <c r="K101" i="46"/>
  <c r="L101" i="46"/>
  <c r="M101" i="46"/>
  <c r="N101" i="46"/>
  <c r="O101" i="46"/>
  <c r="P101" i="46"/>
  <c r="Q101" i="46"/>
  <c r="R101" i="46"/>
  <c r="S101" i="46"/>
  <c r="T101" i="46"/>
  <c r="U101" i="46"/>
  <c r="V101" i="46"/>
  <c r="W101" i="46"/>
  <c r="X101" i="46"/>
  <c r="Y101" i="46"/>
  <c r="Z101" i="46"/>
  <c r="AA101" i="46"/>
  <c r="AB101" i="46"/>
  <c r="AC101" i="46"/>
  <c r="AD101" i="46"/>
  <c r="AE101" i="46"/>
  <c r="AF101" i="46"/>
  <c r="D102" i="46"/>
  <c r="E102" i="46"/>
  <c r="F102" i="46"/>
  <c r="G102" i="46"/>
  <c r="H102" i="46"/>
  <c r="I102" i="46"/>
  <c r="J102" i="46"/>
  <c r="K102" i="46"/>
  <c r="L102" i="46"/>
  <c r="M102" i="46"/>
  <c r="N102" i="46"/>
  <c r="O102" i="46"/>
  <c r="P102" i="46"/>
  <c r="Q102" i="46"/>
  <c r="R102" i="46"/>
  <c r="S102" i="46"/>
  <c r="T102" i="46"/>
  <c r="U102" i="46"/>
  <c r="V102" i="46"/>
  <c r="W102" i="46"/>
  <c r="X102" i="46"/>
  <c r="Y102" i="46"/>
  <c r="Z102" i="46"/>
  <c r="AA102" i="46"/>
  <c r="AB102" i="46"/>
  <c r="AC102" i="46"/>
  <c r="AD102" i="46"/>
  <c r="AE102" i="46"/>
  <c r="AF102" i="46"/>
  <c r="D103" i="46"/>
  <c r="E103" i="46"/>
  <c r="F103" i="46"/>
  <c r="G103" i="46"/>
  <c r="H103" i="46"/>
  <c r="I103" i="46"/>
  <c r="J103" i="46"/>
  <c r="K103" i="46"/>
  <c r="L103" i="46"/>
  <c r="M103" i="46"/>
  <c r="N103" i="46"/>
  <c r="O103" i="46"/>
  <c r="P103" i="46"/>
  <c r="Q103" i="46"/>
  <c r="R103" i="46"/>
  <c r="S103" i="46"/>
  <c r="T103" i="46"/>
  <c r="U103" i="46"/>
  <c r="V103" i="46"/>
  <c r="W103" i="46"/>
  <c r="X103" i="46"/>
  <c r="Y103" i="46"/>
  <c r="Z103" i="46"/>
  <c r="AA103" i="46"/>
  <c r="AB103" i="46"/>
  <c r="AC103" i="46"/>
  <c r="AD103" i="46"/>
  <c r="AE103" i="46"/>
  <c r="AF103" i="46"/>
  <c r="D104" i="46"/>
  <c r="E104" i="46"/>
  <c r="F104" i="46"/>
  <c r="G104" i="46"/>
  <c r="H104" i="46"/>
  <c r="I104" i="46"/>
  <c r="J104" i="46"/>
  <c r="K104" i="46"/>
  <c r="L104" i="46"/>
  <c r="M104" i="46"/>
  <c r="N104" i="46"/>
  <c r="O104" i="46"/>
  <c r="P104" i="46"/>
  <c r="Q104" i="46"/>
  <c r="R104" i="46"/>
  <c r="S104" i="46"/>
  <c r="T104" i="46"/>
  <c r="U104" i="46"/>
  <c r="V104" i="46"/>
  <c r="W104" i="46"/>
  <c r="X104" i="46"/>
  <c r="Y104" i="46"/>
  <c r="Z104" i="46"/>
  <c r="AA104" i="46"/>
  <c r="AB104" i="46"/>
  <c r="AC104" i="46"/>
  <c r="AD104" i="46"/>
  <c r="AE104" i="46"/>
  <c r="AF104" i="46"/>
  <c r="D105" i="46"/>
  <c r="E105" i="46"/>
  <c r="F105" i="46"/>
  <c r="G105" i="46"/>
  <c r="H105" i="46"/>
  <c r="I105" i="46"/>
  <c r="J105" i="46"/>
  <c r="K105" i="46"/>
  <c r="L105" i="46"/>
  <c r="M105" i="46"/>
  <c r="N105" i="46"/>
  <c r="O105" i="46"/>
  <c r="P105" i="46"/>
  <c r="Q105" i="46"/>
  <c r="R105" i="46"/>
  <c r="S105" i="46"/>
  <c r="T105" i="46"/>
  <c r="U105" i="46"/>
  <c r="V105" i="46"/>
  <c r="W105" i="46"/>
  <c r="X105" i="46"/>
  <c r="Y105" i="46"/>
  <c r="Z105" i="46"/>
  <c r="AA105" i="46"/>
  <c r="AB105" i="46"/>
  <c r="AC105" i="46"/>
  <c r="AD105" i="46"/>
  <c r="AE105" i="46"/>
  <c r="AF105" i="46"/>
  <c r="D106" i="46"/>
  <c r="E106" i="46"/>
  <c r="F106" i="46"/>
  <c r="G106" i="46"/>
  <c r="H106" i="46"/>
  <c r="I106" i="46"/>
  <c r="J106" i="46"/>
  <c r="K106" i="46"/>
  <c r="L106" i="46"/>
  <c r="M106" i="46"/>
  <c r="N106" i="46"/>
  <c r="O106" i="46"/>
  <c r="P106" i="46"/>
  <c r="Q106" i="46"/>
  <c r="R106" i="46"/>
  <c r="S106" i="46"/>
  <c r="T106" i="46"/>
  <c r="U106" i="46"/>
  <c r="V106" i="46"/>
  <c r="W106" i="46"/>
  <c r="X106" i="46"/>
  <c r="Y106" i="46"/>
  <c r="Z106" i="46"/>
  <c r="AA106" i="46"/>
  <c r="AB106" i="46"/>
  <c r="AC106" i="46"/>
  <c r="AD106" i="46"/>
  <c r="AE106" i="46"/>
  <c r="AF106" i="46"/>
  <c r="D109" i="46"/>
  <c r="E109" i="46"/>
  <c r="F109" i="46"/>
  <c r="G109" i="46"/>
  <c r="H109" i="46"/>
  <c r="I109" i="46"/>
  <c r="J109" i="46"/>
  <c r="K109" i="46"/>
  <c r="L109" i="46"/>
  <c r="M109" i="46"/>
  <c r="N109" i="46"/>
  <c r="O109" i="46"/>
  <c r="P109" i="46"/>
  <c r="Q109" i="46"/>
  <c r="R109" i="46"/>
  <c r="S109" i="46"/>
  <c r="T109" i="46"/>
  <c r="U109" i="46"/>
  <c r="V109" i="46"/>
  <c r="W109" i="46"/>
  <c r="X109" i="46"/>
  <c r="Y109" i="46"/>
  <c r="Z109" i="46"/>
  <c r="AA109" i="46"/>
  <c r="AB109" i="46"/>
  <c r="AC109" i="46"/>
  <c r="AD109" i="46"/>
  <c r="AE109" i="46"/>
  <c r="AF109" i="46"/>
  <c r="D110" i="46"/>
  <c r="E110" i="46"/>
  <c r="F110" i="46"/>
  <c r="G110" i="46"/>
  <c r="H110" i="46"/>
  <c r="I110" i="46"/>
  <c r="J110" i="46"/>
  <c r="K110" i="46"/>
  <c r="L110" i="46"/>
  <c r="M110" i="46"/>
  <c r="N110" i="46"/>
  <c r="O110" i="46"/>
  <c r="P110" i="46"/>
  <c r="Q110" i="46"/>
  <c r="R110" i="46"/>
  <c r="S110" i="46"/>
  <c r="T110" i="46"/>
  <c r="U110" i="46"/>
  <c r="V110" i="46"/>
  <c r="W110" i="46"/>
  <c r="X110" i="46"/>
  <c r="Y110" i="46"/>
  <c r="Z110" i="46"/>
  <c r="AA110" i="46"/>
  <c r="AB110" i="46"/>
  <c r="AC110" i="46"/>
  <c r="AD110" i="46"/>
  <c r="AE110" i="46"/>
  <c r="AF110" i="46"/>
  <c r="D111" i="46"/>
  <c r="E111" i="46"/>
  <c r="F111" i="46"/>
  <c r="G111" i="46"/>
  <c r="H111" i="46"/>
  <c r="I111" i="46"/>
  <c r="J111" i="46"/>
  <c r="K111" i="46"/>
  <c r="L111" i="46"/>
  <c r="M111" i="46"/>
  <c r="N111" i="46"/>
  <c r="O111" i="46"/>
  <c r="P111" i="46"/>
  <c r="Q111" i="46"/>
  <c r="R111" i="46"/>
  <c r="S111" i="46"/>
  <c r="T111" i="46"/>
  <c r="U111" i="46"/>
  <c r="V111" i="46"/>
  <c r="W111" i="46"/>
  <c r="X111" i="46"/>
  <c r="Y111" i="46"/>
  <c r="Z111" i="46"/>
  <c r="AA111" i="46"/>
  <c r="AB111" i="46"/>
  <c r="AC111" i="46"/>
  <c r="AD111" i="46"/>
  <c r="AE111" i="46"/>
  <c r="AF111" i="46"/>
  <c r="D112" i="46"/>
  <c r="E112" i="46"/>
  <c r="F112" i="46"/>
  <c r="G112" i="46"/>
  <c r="H112" i="46"/>
  <c r="I112" i="46"/>
  <c r="J112" i="46"/>
  <c r="K112" i="46"/>
  <c r="L112" i="46"/>
  <c r="M112" i="46"/>
  <c r="N112" i="46"/>
  <c r="O112" i="46"/>
  <c r="P112" i="46"/>
  <c r="Q112" i="46"/>
  <c r="R112" i="46"/>
  <c r="S112" i="46"/>
  <c r="T112" i="46"/>
  <c r="U112" i="46"/>
  <c r="V112" i="46"/>
  <c r="W112" i="46"/>
  <c r="X112" i="46"/>
  <c r="Y112" i="46"/>
  <c r="Z112" i="46"/>
  <c r="AA112" i="46"/>
  <c r="AB112" i="46"/>
  <c r="AC112" i="46"/>
  <c r="AD112" i="46"/>
  <c r="AE112" i="46"/>
  <c r="AF112" i="46"/>
  <c r="D113" i="46"/>
  <c r="E113" i="46"/>
  <c r="F113" i="46"/>
  <c r="G113" i="46"/>
  <c r="H113" i="46"/>
  <c r="I113" i="46"/>
  <c r="J113" i="46"/>
  <c r="K113" i="46"/>
  <c r="L113" i="46"/>
  <c r="M113" i="46"/>
  <c r="N113" i="46"/>
  <c r="O113" i="46"/>
  <c r="P113" i="46"/>
  <c r="Q113" i="46"/>
  <c r="R113" i="46"/>
  <c r="S113" i="46"/>
  <c r="T113" i="46"/>
  <c r="U113" i="46"/>
  <c r="V113" i="46"/>
  <c r="W113" i="46"/>
  <c r="X113" i="46"/>
  <c r="Y113" i="46"/>
  <c r="Z113" i="46"/>
  <c r="AA113" i="46"/>
  <c r="AB113" i="46"/>
  <c r="AC113" i="46"/>
  <c r="AD113" i="46"/>
  <c r="AE113" i="46"/>
  <c r="AF113" i="46"/>
  <c r="D114" i="46"/>
  <c r="E114" i="46"/>
  <c r="F114" i="46"/>
  <c r="G114" i="46"/>
  <c r="H114" i="46"/>
  <c r="I114" i="46"/>
  <c r="J114" i="46"/>
  <c r="K114" i="46"/>
  <c r="L114" i="46"/>
  <c r="M114" i="46"/>
  <c r="N114" i="46"/>
  <c r="O114" i="46"/>
  <c r="P114" i="46"/>
  <c r="Q114" i="46"/>
  <c r="R114" i="46"/>
  <c r="S114" i="46"/>
  <c r="T114" i="46"/>
  <c r="U114" i="46"/>
  <c r="V114" i="46"/>
  <c r="W114" i="46"/>
  <c r="X114" i="46"/>
  <c r="Y114" i="46"/>
  <c r="Z114" i="46"/>
  <c r="AA114" i="46"/>
  <c r="AB114" i="46"/>
  <c r="AC114" i="46"/>
  <c r="AD114" i="46"/>
  <c r="AE114" i="46"/>
  <c r="AF114" i="46"/>
  <c r="D115" i="46"/>
  <c r="E115" i="46"/>
  <c r="F115" i="46"/>
  <c r="G115" i="46"/>
  <c r="H115" i="46"/>
  <c r="I115" i="46"/>
  <c r="J115" i="46"/>
  <c r="K115" i="46"/>
  <c r="L115" i="46"/>
  <c r="M115" i="46"/>
  <c r="N115" i="46"/>
  <c r="O115" i="46"/>
  <c r="P115" i="46"/>
  <c r="Q115" i="46"/>
  <c r="R115" i="46"/>
  <c r="S115" i="46"/>
  <c r="T115" i="46"/>
  <c r="U115" i="46"/>
  <c r="V115" i="46"/>
  <c r="W115" i="46"/>
  <c r="X115" i="46"/>
  <c r="Y115" i="46"/>
  <c r="Z115" i="46"/>
  <c r="AA115" i="46"/>
  <c r="AB115" i="46"/>
  <c r="AC115" i="46"/>
  <c r="AD115" i="46"/>
  <c r="AE115" i="46"/>
  <c r="AF115" i="46"/>
  <c r="D116" i="46"/>
  <c r="E116" i="46"/>
  <c r="F116" i="46"/>
  <c r="G116" i="46"/>
  <c r="H116" i="46"/>
  <c r="I116" i="46"/>
  <c r="J116" i="46"/>
  <c r="K116" i="46"/>
  <c r="L116" i="46"/>
  <c r="M116" i="46"/>
  <c r="N116" i="46"/>
  <c r="O116" i="46"/>
  <c r="P116" i="46"/>
  <c r="Q116" i="46"/>
  <c r="R116" i="46"/>
  <c r="S116" i="46"/>
  <c r="T116" i="46"/>
  <c r="U116" i="46"/>
  <c r="V116" i="46"/>
  <c r="W116" i="46"/>
  <c r="X116" i="46"/>
  <c r="Y116" i="46"/>
  <c r="Z116" i="46"/>
  <c r="AA116" i="46"/>
  <c r="AB116" i="46"/>
  <c r="AC116" i="46"/>
  <c r="AD116" i="46"/>
  <c r="AE116" i="46"/>
  <c r="AF116" i="46"/>
  <c r="D117" i="46"/>
  <c r="E117" i="46"/>
  <c r="F117" i="46"/>
  <c r="G117" i="46"/>
  <c r="H117" i="46"/>
  <c r="I117" i="46"/>
  <c r="J117" i="46"/>
  <c r="K117" i="46"/>
  <c r="L117" i="46"/>
  <c r="M117" i="46"/>
  <c r="N117" i="46"/>
  <c r="O117" i="46"/>
  <c r="P117" i="46"/>
  <c r="Q117" i="46"/>
  <c r="R117" i="46"/>
  <c r="S117" i="46"/>
  <c r="T117" i="46"/>
  <c r="U117" i="46"/>
  <c r="V117" i="46"/>
  <c r="W117" i="46"/>
  <c r="X117" i="46"/>
  <c r="Y117" i="46"/>
  <c r="Z117" i="46"/>
  <c r="AA117" i="46"/>
  <c r="AB117" i="46"/>
  <c r="AC117" i="46"/>
  <c r="AD117" i="46"/>
  <c r="AE117" i="46"/>
  <c r="AF117" i="46"/>
  <c r="D121" i="46"/>
  <c r="E121" i="46"/>
  <c r="F121" i="46"/>
  <c r="G121" i="46"/>
  <c r="H121" i="46"/>
  <c r="I121" i="46"/>
  <c r="J121" i="46"/>
  <c r="K121" i="46"/>
  <c r="L121" i="46"/>
  <c r="M121" i="46"/>
  <c r="N121" i="46"/>
  <c r="O121" i="46"/>
  <c r="P121" i="46"/>
  <c r="Q121" i="46"/>
  <c r="R121" i="46"/>
  <c r="S121" i="46"/>
  <c r="T121" i="46"/>
  <c r="U121" i="46"/>
  <c r="V121" i="46"/>
  <c r="W121" i="46"/>
  <c r="X121" i="46"/>
  <c r="Y121" i="46"/>
  <c r="Z121" i="46"/>
  <c r="AA121" i="46"/>
  <c r="AB121" i="46"/>
  <c r="AC121" i="46"/>
  <c r="AD121" i="46"/>
  <c r="AE121" i="46"/>
  <c r="AF121" i="46"/>
  <c r="D122" i="46"/>
  <c r="E122" i="46"/>
  <c r="F122" i="46"/>
  <c r="G122" i="46"/>
  <c r="H122" i="46"/>
  <c r="I122" i="46"/>
  <c r="J122" i="46"/>
  <c r="K122" i="46"/>
  <c r="L122" i="46"/>
  <c r="M122" i="46"/>
  <c r="N122" i="46"/>
  <c r="O122" i="46"/>
  <c r="P122" i="46"/>
  <c r="Q122" i="46"/>
  <c r="R122" i="46"/>
  <c r="S122" i="46"/>
  <c r="T122" i="46"/>
  <c r="U122" i="46"/>
  <c r="V122" i="46"/>
  <c r="W122" i="46"/>
  <c r="X122" i="46"/>
  <c r="Y122" i="46"/>
  <c r="Z122" i="46"/>
  <c r="AA122" i="46"/>
  <c r="AB122" i="46"/>
  <c r="AC122" i="46"/>
  <c r="AD122" i="46"/>
  <c r="AE122" i="46"/>
  <c r="AF122" i="46"/>
  <c r="D123" i="46"/>
  <c r="E123" i="46"/>
  <c r="F123" i="46"/>
  <c r="G123" i="46"/>
  <c r="H123" i="46"/>
  <c r="I123" i="46"/>
  <c r="J123" i="46"/>
  <c r="K123" i="46"/>
  <c r="L123" i="46"/>
  <c r="M123" i="46"/>
  <c r="N123" i="46"/>
  <c r="O123" i="46"/>
  <c r="P123" i="46"/>
  <c r="Q123" i="46"/>
  <c r="R123" i="46"/>
  <c r="S123" i="46"/>
  <c r="T123" i="46"/>
  <c r="U123" i="46"/>
  <c r="V123" i="46"/>
  <c r="W123" i="46"/>
  <c r="X123" i="46"/>
  <c r="Y123" i="46"/>
  <c r="Z123" i="46"/>
  <c r="AA123" i="46"/>
  <c r="AB123" i="46"/>
  <c r="AC123" i="46"/>
  <c r="AD123" i="46"/>
  <c r="AE123" i="46"/>
  <c r="AF123" i="46"/>
  <c r="D124" i="46"/>
  <c r="E124" i="46"/>
  <c r="F124" i="46"/>
  <c r="G124" i="46"/>
  <c r="H124" i="46"/>
  <c r="I124" i="46"/>
  <c r="J124" i="46"/>
  <c r="K124" i="46"/>
  <c r="L124" i="46"/>
  <c r="M124" i="46"/>
  <c r="N124" i="46"/>
  <c r="O124" i="46"/>
  <c r="P124" i="46"/>
  <c r="Q124" i="46"/>
  <c r="R124" i="46"/>
  <c r="S124" i="46"/>
  <c r="T124" i="46"/>
  <c r="U124" i="46"/>
  <c r="V124" i="46"/>
  <c r="W124" i="46"/>
  <c r="X124" i="46"/>
  <c r="Y124" i="46"/>
  <c r="Z124" i="46"/>
  <c r="AA124" i="46"/>
  <c r="AB124" i="46"/>
  <c r="AC124" i="46"/>
  <c r="AD124" i="46"/>
  <c r="AE124" i="46"/>
  <c r="AF124" i="46"/>
  <c r="D125" i="46"/>
  <c r="E125" i="46"/>
  <c r="F125" i="46"/>
  <c r="G125" i="46"/>
  <c r="H125" i="46"/>
  <c r="I125" i="46"/>
  <c r="J125" i="46"/>
  <c r="K125" i="46"/>
  <c r="L125" i="46"/>
  <c r="M125" i="46"/>
  <c r="N125" i="46"/>
  <c r="O125" i="46"/>
  <c r="P125" i="46"/>
  <c r="Q125" i="46"/>
  <c r="R125" i="46"/>
  <c r="S125" i="46"/>
  <c r="T125" i="46"/>
  <c r="U125" i="46"/>
  <c r="V125" i="46"/>
  <c r="W125" i="46"/>
  <c r="X125" i="46"/>
  <c r="Y125" i="46"/>
  <c r="Z125" i="46"/>
  <c r="AA125" i="46"/>
  <c r="AB125" i="46"/>
  <c r="AC125" i="46"/>
  <c r="AD125" i="46"/>
  <c r="AE125" i="46"/>
  <c r="AF125" i="46"/>
  <c r="D126" i="46"/>
  <c r="E126" i="46"/>
  <c r="F126" i="46"/>
  <c r="G126" i="46"/>
  <c r="H126" i="46"/>
  <c r="I126" i="46"/>
  <c r="J126" i="46"/>
  <c r="K126" i="46"/>
  <c r="L126" i="46"/>
  <c r="M126" i="46"/>
  <c r="N126" i="46"/>
  <c r="O126" i="46"/>
  <c r="P126" i="46"/>
  <c r="Q126" i="46"/>
  <c r="R126" i="46"/>
  <c r="S126" i="46"/>
  <c r="T126" i="46"/>
  <c r="U126" i="46"/>
  <c r="V126" i="46"/>
  <c r="W126" i="46"/>
  <c r="X126" i="46"/>
  <c r="Y126" i="46"/>
  <c r="Z126" i="46"/>
  <c r="AA126" i="46"/>
  <c r="AB126" i="46"/>
  <c r="AC126" i="46"/>
  <c r="AD126" i="46"/>
  <c r="AE126" i="46"/>
  <c r="AF126" i="46"/>
  <c r="D127" i="46"/>
  <c r="E127" i="46"/>
  <c r="F127" i="46"/>
  <c r="G127" i="46"/>
  <c r="H127" i="46"/>
  <c r="I127" i="46"/>
  <c r="J127" i="46"/>
  <c r="K127" i="46"/>
  <c r="L127" i="46"/>
  <c r="M127" i="46"/>
  <c r="N127" i="46"/>
  <c r="O127" i="46"/>
  <c r="P127" i="46"/>
  <c r="Q127" i="46"/>
  <c r="R127" i="46"/>
  <c r="S127" i="46"/>
  <c r="T127" i="46"/>
  <c r="U127" i="46"/>
  <c r="V127" i="46"/>
  <c r="W127" i="46"/>
  <c r="X127" i="46"/>
  <c r="Y127" i="46"/>
  <c r="Z127" i="46"/>
  <c r="AA127" i="46"/>
  <c r="AB127" i="46"/>
  <c r="AC127" i="46"/>
  <c r="AD127" i="46"/>
  <c r="AE127" i="46"/>
  <c r="AF127" i="46"/>
  <c r="D128" i="46"/>
  <c r="E128" i="46"/>
  <c r="F128" i="46"/>
  <c r="G128" i="46"/>
  <c r="H128" i="46"/>
  <c r="I128" i="46"/>
  <c r="J128" i="46"/>
  <c r="K128" i="46"/>
  <c r="L128" i="46"/>
  <c r="M128" i="46"/>
  <c r="N128" i="46"/>
  <c r="O128" i="46"/>
  <c r="P128" i="46"/>
  <c r="Q128" i="46"/>
  <c r="R128" i="46"/>
  <c r="S128" i="46"/>
  <c r="T128" i="46"/>
  <c r="U128" i="46"/>
  <c r="V128" i="46"/>
  <c r="W128" i="46"/>
  <c r="X128" i="46"/>
  <c r="Y128" i="46"/>
  <c r="Z128" i="46"/>
  <c r="AA128" i="46"/>
  <c r="AB128" i="46"/>
  <c r="AC128" i="46"/>
  <c r="AD128" i="46"/>
  <c r="AE128" i="46"/>
  <c r="AF128" i="46"/>
  <c r="D129" i="46"/>
  <c r="E129" i="46"/>
  <c r="F129" i="46"/>
  <c r="G129" i="46"/>
  <c r="H129" i="46"/>
  <c r="I129" i="46"/>
  <c r="J129" i="46"/>
  <c r="K129" i="46"/>
  <c r="L129" i="46"/>
  <c r="M129" i="46"/>
  <c r="N129" i="46"/>
  <c r="O129" i="46"/>
  <c r="P129" i="46"/>
  <c r="Q129" i="46"/>
  <c r="R129" i="46"/>
  <c r="S129" i="46"/>
  <c r="T129" i="46"/>
  <c r="U129" i="46"/>
  <c r="V129" i="46"/>
  <c r="W129" i="46"/>
  <c r="X129" i="46"/>
  <c r="Y129" i="46"/>
  <c r="Z129" i="46"/>
  <c r="AA129" i="46"/>
  <c r="AB129" i="46"/>
  <c r="AC129" i="46"/>
  <c r="AD129" i="46"/>
  <c r="AE129" i="46"/>
  <c r="AF129" i="46"/>
  <c r="D132" i="46"/>
  <c r="E132" i="46"/>
  <c r="F132" i="46"/>
  <c r="G132" i="46"/>
  <c r="H132" i="46"/>
  <c r="I132" i="46"/>
  <c r="J132" i="46"/>
  <c r="K132" i="46"/>
  <c r="L132" i="46"/>
  <c r="M132" i="46"/>
  <c r="N132" i="46"/>
  <c r="O132" i="46"/>
  <c r="P132" i="46"/>
  <c r="Q132" i="46"/>
  <c r="R132" i="46"/>
  <c r="S132" i="46"/>
  <c r="T132" i="46"/>
  <c r="U132" i="46"/>
  <c r="V132" i="46"/>
  <c r="W132" i="46"/>
  <c r="X132" i="46"/>
  <c r="Y132" i="46"/>
  <c r="Z132" i="46"/>
  <c r="AA132" i="46"/>
  <c r="AB132" i="46"/>
  <c r="AC132" i="46"/>
  <c r="AD132" i="46"/>
  <c r="AE132" i="46"/>
  <c r="AF132" i="46"/>
  <c r="D133" i="46"/>
  <c r="E133" i="46"/>
  <c r="F133" i="46"/>
  <c r="G133" i="46"/>
  <c r="H133" i="46"/>
  <c r="I133" i="46"/>
  <c r="J133" i="46"/>
  <c r="K133" i="46"/>
  <c r="L133" i="46"/>
  <c r="M133" i="46"/>
  <c r="N133" i="46"/>
  <c r="O133" i="46"/>
  <c r="P133" i="46"/>
  <c r="Q133" i="46"/>
  <c r="R133" i="46"/>
  <c r="S133" i="46"/>
  <c r="T133" i="46"/>
  <c r="U133" i="46"/>
  <c r="V133" i="46"/>
  <c r="W133" i="46"/>
  <c r="X133" i="46"/>
  <c r="Y133" i="46"/>
  <c r="Z133" i="46"/>
  <c r="AA133" i="46"/>
  <c r="AB133" i="46"/>
  <c r="AC133" i="46"/>
  <c r="AD133" i="46"/>
  <c r="AE133" i="46"/>
  <c r="AF133" i="46"/>
  <c r="D134" i="46"/>
  <c r="E134" i="46"/>
  <c r="F134" i="46"/>
  <c r="G134" i="46"/>
  <c r="H134" i="46"/>
  <c r="I134" i="46"/>
  <c r="J134" i="46"/>
  <c r="K134" i="46"/>
  <c r="L134" i="46"/>
  <c r="M134" i="46"/>
  <c r="N134" i="46"/>
  <c r="O134" i="46"/>
  <c r="P134" i="46"/>
  <c r="Q134" i="46"/>
  <c r="R134" i="46"/>
  <c r="S134" i="46"/>
  <c r="T134" i="46"/>
  <c r="U134" i="46"/>
  <c r="V134" i="46"/>
  <c r="W134" i="46"/>
  <c r="X134" i="46"/>
  <c r="Y134" i="46"/>
  <c r="Z134" i="46"/>
  <c r="AA134" i="46"/>
  <c r="AB134" i="46"/>
  <c r="AC134" i="46"/>
  <c r="AD134" i="46"/>
  <c r="AE134" i="46"/>
  <c r="AF134" i="46"/>
  <c r="D135" i="46"/>
  <c r="E135" i="46"/>
  <c r="F135" i="46"/>
  <c r="G135" i="46"/>
  <c r="H135" i="46"/>
  <c r="I135" i="46"/>
  <c r="J135" i="46"/>
  <c r="K135" i="46"/>
  <c r="L135" i="46"/>
  <c r="M135" i="46"/>
  <c r="N135" i="46"/>
  <c r="O135" i="46"/>
  <c r="P135" i="46"/>
  <c r="Q135" i="46"/>
  <c r="R135" i="46"/>
  <c r="S135" i="46"/>
  <c r="T135" i="46"/>
  <c r="U135" i="46"/>
  <c r="V135" i="46"/>
  <c r="W135" i="46"/>
  <c r="X135" i="46"/>
  <c r="Y135" i="46"/>
  <c r="Z135" i="46"/>
  <c r="AA135" i="46"/>
  <c r="AB135" i="46"/>
  <c r="AC135" i="46"/>
  <c r="AD135" i="46"/>
  <c r="AE135" i="46"/>
  <c r="AF135" i="46"/>
  <c r="D136" i="46"/>
  <c r="E136" i="46"/>
  <c r="F136" i="46"/>
  <c r="G136" i="46"/>
  <c r="H136" i="46"/>
  <c r="I136" i="46"/>
  <c r="J136" i="46"/>
  <c r="K136" i="46"/>
  <c r="L136" i="46"/>
  <c r="M136" i="46"/>
  <c r="N136" i="46"/>
  <c r="O136" i="46"/>
  <c r="P136" i="46"/>
  <c r="Q136" i="46"/>
  <c r="R136" i="46"/>
  <c r="S136" i="46"/>
  <c r="T136" i="46"/>
  <c r="U136" i="46"/>
  <c r="V136" i="46"/>
  <c r="W136" i="46"/>
  <c r="X136" i="46"/>
  <c r="Y136" i="46"/>
  <c r="Z136" i="46"/>
  <c r="AA136" i="46"/>
  <c r="AB136" i="46"/>
  <c r="AC136" i="46"/>
  <c r="AD136" i="46"/>
  <c r="AE136" i="46"/>
  <c r="AF136" i="46"/>
  <c r="D137" i="46"/>
  <c r="E137" i="46"/>
  <c r="F137" i="46"/>
  <c r="G137" i="46"/>
  <c r="H137" i="46"/>
  <c r="I137" i="46"/>
  <c r="J137" i="46"/>
  <c r="K137" i="46"/>
  <c r="L137" i="46"/>
  <c r="M137" i="46"/>
  <c r="N137" i="46"/>
  <c r="O137" i="46"/>
  <c r="P137" i="46"/>
  <c r="Q137" i="46"/>
  <c r="R137" i="46"/>
  <c r="S137" i="46"/>
  <c r="T137" i="46"/>
  <c r="U137" i="46"/>
  <c r="V137" i="46"/>
  <c r="W137" i="46"/>
  <c r="X137" i="46"/>
  <c r="Y137" i="46"/>
  <c r="Z137" i="46"/>
  <c r="AA137" i="46"/>
  <c r="AB137" i="46"/>
  <c r="AC137" i="46"/>
  <c r="AD137" i="46"/>
  <c r="AE137" i="46"/>
  <c r="AF137" i="46"/>
  <c r="D138" i="46"/>
  <c r="E138" i="46"/>
  <c r="F138" i="46"/>
  <c r="G138" i="46"/>
  <c r="H138" i="46"/>
  <c r="I138" i="46"/>
  <c r="J138" i="46"/>
  <c r="K138" i="46"/>
  <c r="L138" i="46"/>
  <c r="M138" i="46"/>
  <c r="N138" i="46"/>
  <c r="O138" i="46"/>
  <c r="P138" i="46"/>
  <c r="Q138" i="46"/>
  <c r="R138" i="46"/>
  <c r="S138" i="46"/>
  <c r="T138" i="46"/>
  <c r="U138" i="46"/>
  <c r="V138" i="46"/>
  <c r="W138" i="46"/>
  <c r="X138" i="46"/>
  <c r="Y138" i="46"/>
  <c r="Z138" i="46"/>
  <c r="AA138" i="46"/>
  <c r="AB138" i="46"/>
  <c r="AC138" i="46"/>
  <c r="AD138" i="46"/>
  <c r="AE138" i="46"/>
  <c r="AF138" i="46"/>
  <c r="D139" i="46"/>
  <c r="E139" i="46"/>
  <c r="F139" i="46"/>
  <c r="G139" i="46"/>
  <c r="H139" i="46"/>
  <c r="I139" i="46"/>
  <c r="J139" i="46"/>
  <c r="K139" i="46"/>
  <c r="L139" i="46"/>
  <c r="M139" i="46"/>
  <c r="N139" i="46"/>
  <c r="O139" i="46"/>
  <c r="P139" i="46"/>
  <c r="Q139" i="46"/>
  <c r="R139" i="46"/>
  <c r="S139" i="46"/>
  <c r="T139" i="46"/>
  <c r="U139" i="46"/>
  <c r="V139" i="46"/>
  <c r="W139" i="46"/>
  <c r="X139" i="46"/>
  <c r="Y139" i="46"/>
  <c r="Z139" i="46"/>
  <c r="AA139" i="46"/>
  <c r="AB139" i="46"/>
  <c r="AC139" i="46"/>
  <c r="AD139" i="46"/>
  <c r="AE139" i="46"/>
  <c r="AF139" i="46"/>
  <c r="D140" i="46"/>
  <c r="E140" i="46"/>
  <c r="F140" i="46"/>
  <c r="G140" i="46"/>
  <c r="H140" i="46"/>
  <c r="I140" i="46"/>
  <c r="J140" i="46"/>
  <c r="K140" i="46"/>
  <c r="L140" i="46"/>
  <c r="M140" i="46"/>
  <c r="N140" i="46"/>
  <c r="O140" i="46"/>
  <c r="P140" i="46"/>
  <c r="Q140" i="46"/>
  <c r="R140" i="46"/>
  <c r="S140" i="46"/>
  <c r="T140" i="46"/>
  <c r="U140" i="46"/>
  <c r="V140" i="46"/>
  <c r="W140" i="46"/>
  <c r="X140" i="46"/>
  <c r="Y140" i="46"/>
  <c r="Z140" i="46"/>
  <c r="AA140" i="46"/>
  <c r="AB140" i="46"/>
  <c r="AC140" i="46"/>
  <c r="AD140" i="46"/>
  <c r="AE140" i="46"/>
  <c r="AF140" i="46"/>
  <c r="D143" i="46"/>
  <c r="E143" i="46"/>
  <c r="F143" i="46"/>
  <c r="G143" i="46"/>
  <c r="H143" i="46"/>
  <c r="I143" i="46"/>
  <c r="J143" i="46"/>
  <c r="K143" i="46"/>
  <c r="L143" i="46"/>
  <c r="M143" i="46"/>
  <c r="N143" i="46"/>
  <c r="O143" i="46"/>
  <c r="P143" i="46"/>
  <c r="Q143" i="46"/>
  <c r="R143" i="46"/>
  <c r="S143" i="46"/>
  <c r="T143" i="46"/>
  <c r="U143" i="46"/>
  <c r="V143" i="46"/>
  <c r="W143" i="46"/>
  <c r="X143" i="46"/>
  <c r="Y143" i="46"/>
  <c r="Z143" i="46"/>
  <c r="AA143" i="46"/>
  <c r="AB143" i="46"/>
  <c r="AC143" i="46"/>
  <c r="AD143" i="46"/>
  <c r="AE143" i="46"/>
  <c r="AF143" i="46"/>
  <c r="D144" i="46"/>
  <c r="E144" i="46"/>
  <c r="F144" i="46"/>
  <c r="G144" i="46"/>
  <c r="H144" i="46"/>
  <c r="I144" i="46"/>
  <c r="J144" i="46"/>
  <c r="K144" i="46"/>
  <c r="L144" i="46"/>
  <c r="M144" i="46"/>
  <c r="N144" i="46"/>
  <c r="O144" i="46"/>
  <c r="P144" i="46"/>
  <c r="Q144" i="46"/>
  <c r="R144" i="46"/>
  <c r="S144" i="46"/>
  <c r="T144" i="46"/>
  <c r="U144" i="46"/>
  <c r="V144" i="46"/>
  <c r="W144" i="46"/>
  <c r="X144" i="46"/>
  <c r="Y144" i="46"/>
  <c r="Z144" i="46"/>
  <c r="AA144" i="46"/>
  <c r="AB144" i="46"/>
  <c r="AC144" i="46"/>
  <c r="AD144" i="46"/>
  <c r="AE144" i="46"/>
  <c r="AF144" i="46"/>
  <c r="C144" i="46"/>
  <c r="C143" i="46"/>
  <c r="C133" i="46"/>
  <c r="C134" i="46"/>
  <c r="C135" i="46"/>
  <c r="C136" i="46"/>
  <c r="C137" i="46"/>
  <c r="C138" i="46"/>
  <c r="C139" i="46"/>
  <c r="C140" i="46"/>
  <c r="C132" i="46"/>
  <c r="C122" i="46"/>
  <c r="C123" i="46"/>
  <c r="C124" i="46"/>
  <c r="C125" i="46"/>
  <c r="C126" i="46"/>
  <c r="C127" i="46"/>
  <c r="C128" i="46"/>
  <c r="C129" i="46"/>
  <c r="C121" i="46"/>
  <c r="C110" i="46"/>
  <c r="C111" i="46"/>
  <c r="C112" i="46"/>
  <c r="C113" i="46"/>
  <c r="C114" i="46"/>
  <c r="C115" i="46"/>
  <c r="C116" i="46"/>
  <c r="C117" i="46"/>
  <c r="C109" i="46"/>
  <c r="C99" i="46"/>
  <c r="C100" i="46"/>
  <c r="C101" i="46"/>
  <c r="C102" i="46"/>
  <c r="C103" i="46"/>
  <c r="C104" i="46"/>
  <c r="C105" i="46"/>
  <c r="C106" i="46"/>
  <c r="C98" i="46"/>
  <c r="C88" i="46"/>
  <c r="C89" i="46"/>
  <c r="C90" i="46"/>
  <c r="C91" i="46"/>
  <c r="C92" i="46"/>
  <c r="C93" i="46"/>
  <c r="C94" i="46"/>
  <c r="C87" i="46"/>
  <c r="C78" i="46"/>
  <c r="C79" i="46"/>
  <c r="C80" i="46"/>
  <c r="C81" i="46"/>
  <c r="C82" i="46"/>
  <c r="C83" i="46"/>
  <c r="C84" i="46"/>
  <c r="C77" i="46"/>
  <c r="C73" i="46"/>
  <c r="C72" i="46"/>
  <c r="C69" i="46"/>
  <c r="C68" i="46"/>
  <c r="C59" i="46"/>
  <c r="C60" i="46"/>
  <c r="C61" i="46"/>
  <c r="C62" i="46"/>
  <c r="C63" i="46"/>
  <c r="C64" i="46"/>
  <c r="C65" i="46"/>
  <c r="C58" i="46"/>
  <c r="C48" i="46"/>
  <c r="C49" i="46"/>
  <c r="C50" i="46"/>
  <c r="C51" i="46"/>
  <c r="C52" i="46"/>
  <c r="C53" i="46"/>
  <c r="C54" i="46"/>
  <c r="C55" i="46"/>
  <c r="C47" i="46"/>
  <c r="C43" i="46"/>
  <c r="C42" i="46"/>
  <c r="C31" i="46"/>
  <c r="C32" i="46"/>
  <c r="C33" i="46"/>
  <c r="C34" i="46"/>
  <c r="C35" i="46"/>
  <c r="C36" i="46"/>
  <c r="C37" i="46"/>
  <c r="C38" i="46"/>
  <c r="C39" i="46"/>
  <c r="C30" i="46"/>
  <c r="C19" i="46"/>
  <c r="C20" i="46"/>
  <c r="C21" i="46"/>
  <c r="C22" i="46"/>
  <c r="C23" i="46"/>
  <c r="C24" i="46"/>
  <c r="C25" i="46"/>
  <c r="C26" i="46"/>
  <c r="C27" i="46"/>
  <c r="C18" i="46"/>
  <c r="D17" i="45"/>
  <c r="E17" i="45"/>
  <c r="F17" i="45"/>
  <c r="G17" i="45"/>
  <c r="H17" i="45"/>
  <c r="I17" i="45"/>
  <c r="J17" i="45"/>
  <c r="K17" i="45"/>
  <c r="L17" i="45"/>
  <c r="M17" i="45"/>
  <c r="N17" i="45"/>
  <c r="O17" i="45"/>
  <c r="P17" i="45"/>
  <c r="Q17" i="45"/>
  <c r="R17" i="45"/>
  <c r="S17" i="45"/>
  <c r="T17" i="45"/>
  <c r="U17" i="45"/>
  <c r="V17" i="45"/>
  <c r="W17" i="45"/>
  <c r="X17" i="45"/>
  <c r="Y17" i="45"/>
  <c r="Z17" i="45"/>
  <c r="AA17" i="45"/>
  <c r="AB17" i="45"/>
  <c r="AC17" i="45"/>
  <c r="AD17" i="45"/>
  <c r="AE17" i="45"/>
  <c r="AF17" i="45"/>
  <c r="D18" i="45"/>
  <c r="E18" i="45"/>
  <c r="F18" i="45"/>
  <c r="G18" i="45"/>
  <c r="H18" i="45"/>
  <c r="I18" i="45"/>
  <c r="J18" i="45"/>
  <c r="K18" i="45"/>
  <c r="L18" i="45"/>
  <c r="M18" i="45"/>
  <c r="N18" i="45"/>
  <c r="O18" i="45"/>
  <c r="P18" i="45"/>
  <c r="Q18" i="45"/>
  <c r="R18" i="45"/>
  <c r="S18" i="45"/>
  <c r="T18" i="45"/>
  <c r="U18" i="45"/>
  <c r="V18" i="45"/>
  <c r="W18" i="45"/>
  <c r="X18" i="45"/>
  <c r="Y18" i="45"/>
  <c r="Z18" i="45"/>
  <c r="AA18" i="45"/>
  <c r="AB18" i="45"/>
  <c r="AC18" i="45"/>
  <c r="AD18" i="45"/>
  <c r="AE18" i="45"/>
  <c r="AF18" i="45"/>
  <c r="D19" i="45"/>
  <c r="E19" i="45"/>
  <c r="F19" i="45"/>
  <c r="G19" i="45"/>
  <c r="H19" i="45"/>
  <c r="I19" i="45"/>
  <c r="J19" i="45"/>
  <c r="K19" i="45"/>
  <c r="L19" i="45"/>
  <c r="M19" i="45"/>
  <c r="N19" i="45"/>
  <c r="O19" i="45"/>
  <c r="P19" i="45"/>
  <c r="Q19" i="45"/>
  <c r="R19" i="45"/>
  <c r="S19" i="45"/>
  <c r="T19" i="45"/>
  <c r="U19" i="45"/>
  <c r="V19" i="45"/>
  <c r="W19" i="45"/>
  <c r="X19" i="45"/>
  <c r="Y19" i="45"/>
  <c r="Z19" i="45"/>
  <c r="AA19" i="45"/>
  <c r="AB19" i="45"/>
  <c r="AC19" i="45"/>
  <c r="AD19" i="45"/>
  <c r="AE19" i="45"/>
  <c r="AF19" i="45"/>
  <c r="D22" i="45"/>
  <c r="E22" i="45"/>
  <c r="F22" i="45"/>
  <c r="G22" i="45"/>
  <c r="H22" i="45"/>
  <c r="I22" i="45"/>
  <c r="J22" i="45"/>
  <c r="K22" i="45"/>
  <c r="L22" i="45"/>
  <c r="M22" i="45"/>
  <c r="N22" i="45"/>
  <c r="O22" i="45"/>
  <c r="P22" i="45"/>
  <c r="Q22" i="45"/>
  <c r="R22" i="45"/>
  <c r="S22" i="45"/>
  <c r="T22" i="45"/>
  <c r="U22" i="45"/>
  <c r="V22" i="45"/>
  <c r="W22" i="45"/>
  <c r="X22" i="45"/>
  <c r="Y22" i="45"/>
  <c r="Z22" i="45"/>
  <c r="AA22" i="45"/>
  <c r="AB22" i="45"/>
  <c r="AC22" i="45"/>
  <c r="AD22" i="45"/>
  <c r="AE22" i="45"/>
  <c r="AF22" i="45"/>
  <c r="D23" i="45"/>
  <c r="E23" i="45"/>
  <c r="F23" i="45"/>
  <c r="G23" i="45"/>
  <c r="H23" i="45"/>
  <c r="I23" i="45"/>
  <c r="J23" i="45"/>
  <c r="K23" i="45"/>
  <c r="L23" i="45"/>
  <c r="M23" i="45"/>
  <c r="N23" i="45"/>
  <c r="O23" i="45"/>
  <c r="P23" i="45"/>
  <c r="Q23" i="45"/>
  <c r="R23" i="45"/>
  <c r="S23" i="45"/>
  <c r="T23" i="45"/>
  <c r="U23" i="45"/>
  <c r="V23" i="45"/>
  <c r="W23" i="45"/>
  <c r="X23" i="45"/>
  <c r="Y23" i="45"/>
  <c r="Z23" i="45"/>
  <c r="AA23" i="45"/>
  <c r="AB23" i="45"/>
  <c r="AC23" i="45"/>
  <c r="AD23" i="45"/>
  <c r="AE23" i="45"/>
  <c r="AF23" i="45"/>
  <c r="D24" i="45"/>
  <c r="E24" i="45"/>
  <c r="F24" i="45"/>
  <c r="G24" i="45"/>
  <c r="H24" i="45"/>
  <c r="I24" i="45"/>
  <c r="J24" i="45"/>
  <c r="K24" i="45"/>
  <c r="L24" i="45"/>
  <c r="M24" i="45"/>
  <c r="N24" i="45"/>
  <c r="O24" i="45"/>
  <c r="P24" i="45"/>
  <c r="Q24" i="45"/>
  <c r="R24" i="45"/>
  <c r="S24" i="45"/>
  <c r="T24" i="45"/>
  <c r="U24" i="45"/>
  <c r="V24" i="45"/>
  <c r="W24" i="45"/>
  <c r="X24" i="45"/>
  <c r="Y24" i="45"/>
  <c r="Z24" i="45"/>
  <c r="AA24" i="45"/>
  <c r="AB24" i="45"/>
  <c r="AC24" i="45"/>
  <c r="AD24" i="45"/>
  <c r="AE24" i="45"/>
  <c r="AF24" i="45"/>
  <c r="D25" i="45"/>
  <c r="E25" i="45"/>
  <c r="F25" i="45"/>
  <c r="G25" i="45"/>
  <c r="H25" i="45"/>
  <c r="I25" i="45"/>
  <c r="J25" i="45"/>
  <c r="K25" i="45"/>
  <c r="L25" i="45"/>
  <c r="M25" i="45"/>
  <c r="N25" i="45"/>
  <c r="O25" i="45"/>
  <c r="P25" i="45"/>
  <c r="Q25" i="45"/>
  <c r="R25" i="45"/>
  <c r="S25" i="45"/>
  <c r="T25" i="45"/>
  <c r="U25" i="45"/>
  <c r="V25" i="45"/>
  <c r="W25" i="45"/>
  <c r="X25" i="45"/>
  <c r="Y25" i="45"/>
  <c r="Z25" i="45"/>
  <c r="AA25" i="45"/>
  <c r="AB25" i="45"/>
  <c r="AC25" i="45"/>
  <c r="AD25" i="45"/>
  <c r="AE25" i="45"/>
  <c r="AF25" i="45"/>
  <c r="D26" i="45"/>
  <c r="E26" i="45"/>
  <c r="F26" i="45"/>
  <c r="G26" i="45"/>
  <c r="H26" i="45"/>
  <c r="I26" i="45"/>
  <c r="J26" i="45"/>
  <c r="K26" i="45"/>
  <c r="L26" i="45"/>
  <c r="M26" i="45"/>
  <c r="N26" i="45"/>
  <c r="O26" i="45"/>
  <c r="P26" i="45"/>
  <c r="Q26" i="45"/>
  <c r="R26" i="45"/>
  <c r="S26" i="45"/>
  <c r="T26" i="45"/>
  <c r="U26" i="45"/>
  <c r="V26" i="45"/>
  <c r="W26" i="45"/>
  <c r="X26" i="45"/>
  <c r="Y26" i="45"/>
  <c r="Z26" i="45"/>
  <c r="AA26" i="45"/>
  <c r="AB26" i="45"/>
  <c r="AC26" i="45"/>
  <c r="AD26" i="45"/>
  <c r="AE26" i="45"/>
  <c r="AF26" i="45"/>
  <c r="D27" i="45"/>
  <c r="E27" i="45"/>
  <c r="F27" i="45"/>
  <c r="G27" i="45"/>
  <c r="H27" i="45"/>
  <c r="I27" i="45"/>
  <c r="J27" i="45"/>
  <c r="K27" i="45"/>
  <c r="L27" i="45"/>
  <c r="M27" i="45"/>
  <c r="N27" i="45"/>
  <c r="O27" i="45"/>
  <c r="P27" i="45"/>
  <c r="Q27" i="45"/>
  <c r="R27" i="45"/>
  <c r="S27" i="45"/>
  <c r="T27" i="45"/>
  <c r="U27" i="45"/>
  <c r="V27" i="45"/>
  <c r="W27" i="45"/>
  <c r="X27" i="45"/>
  <c r="Y27" i="45"/>
  <c r="Z27" i="45"/>
  <c r="AA27" i="45"/>
  <c r="AB27" i="45"/>
  <c r="AC27" i="45"/>
  <c r="AD27" i="45"/>
  <c r="AE27" i="45"/>
  <c r="AF27" i="45"/>
  <c r="D28" i="45"/>
  <c r="E28" i="45"/>
  <c r="F28" i="45"/>
  <c r="G28" i="45"/>
  <c r="H28" i="45"/>
  <c r="I28" i="45"/>
  <c r="J28" i="45"/>
  <c r="K28" i="45"/>
  <c r="L28" i="45"/>
  <c r="M28" i="45"/>
  <c r="N28" i="45"/>
  <c r="O28" i="45"/>
  <c r="P28" i="45"/>
  <c r="Q28" i="45"/>
  <c r="R28" i="45"/>
  <c r="S28" i="45"/>
  <c r="T28" i="45"/>
  <c r="U28" i="45"/>
  <c r="V28" i="45"/>
  <c r="W28" i="45"/>
  <c r="X28" i="45"/>
  <c r="Y28" i="45"/>
  <c r="Z28" i="45"/>
  <c r="AA28" i="45"/>
  <c r="AB28" i="45"/>
  <c r="AC28" i="45"/>
  <c r="AD28" i="45"/>
  <c r="AE28" i="45"/>
  <c r="AF28" i="45"/>
  <c r="D29" i="45"/>
  <c r="E29" i="45"/>
  <c r="F29" i="45"/>
  <c r="G29" i="45"/>
  <c r="H29" i="45"/>
  <c r="I29" i="45"/>
  <c r="J29" i="45"/>
  <c r="K29" i="45"/>
  <c r="L29" i="45"/>
  <c r="M29" i="45"/>
  <c r="N29" i="45"/>
  <c r="O29" i="45"/>
  <c r="P29" i="45"/>
  <c r="Q29" i="45"/>
  <c r="R29" i="45"/>
  <c r="S29" i="45"/>
  <c r="T29" i="45"/>
  <c r="U29" i="45"/>
  <c r="V29" i="45"/>
  <c r="W29" i="45"/>
  <c r="X29" i="45"/>
  <c r="Y29" i="45"/>
  <c r="Z29" i="45"/>
  <c r="AA29" i="45"/>
  <c r="AB29" i="45"/>
  <c r="AC29" i="45"/>
  <c r="AD29" i="45"/>
  <c r="AE29" i="45"/>
  <c r="AF29" i="45"/>
  <c r="D30" i="45"/>
  <c r="E30" i="45"/>
  <c r="F30" i="45"/>
  <c r="G30" i="45"/>
  <c r="H30" i="45"/>
  <c r="I30" i="45"/>
  <c r="J30" i="45"/>
  <c r="K30" i="45"/>
  <c r="L30" i="45"/>
  <c r="M30" i="45"/>
  <c r="N30" i="45"/>
  <c r="O30" i="45"/>
  <c r="P30" i="45"/>
  <c r="Q30" i="45"/>
  <c r="R30" i="45"/>
  <c r="S30" i="45"/>
  <c r="T30" i="45"/>
  <c r="U30" i="45"/>
  <c r="V30" i="45"/>
  <c r="W30" i="45"/>
  <c r="X30" i="45"/>
  <c r="Y30" i="45"/>
  <c r="Z30" i="45"/>
  <c r="AA30" i="45"/>
  <c r="AB30" i="45"/>
  <c r="AC30" i="45"/>
  <c r="AD30" i="45"/>
  <c r="AE30" i="45"/>
  <c r="AF30" i="45"/>
  <c r="D31" i="45"/>
  <c r="E31" i="45"/>
  <c r="F31" i="45"/>
  <c r="G31" i="45"/>
  <c r="H31" i="45"/>
  <c r="I31" i="45"/>
  <c r="J31" i="45"/>
  <c r="K31" i="45"/>
  <c r="L31" i="45"/>
  <c r="M31" i="45"/>
  <c r="N31" i="45"/>
  <c r="O31" i="45"/>
  <c r="P31" i="45"/>
  <c r="Q31" i="45"/>
  <c r="R31" i="45"/>
  <c r="S31" i="45"/>
  <c r="T31" i="45"/>
  <c r="U31" i="45"/>
  <c r="V31" i="45"/>
  <c r="W31" i="45"/>
  <c r="X31" i="45"/>
  <c r="Y31" i="45"/>
  <c r="Z31" i="45"/>
  <c r="AA31" i="45"/>
  <c r="AB31" i="45"/>
  <c r="AC31" i="45"/>
  <c r="AD31" i="45"/>
  <c r="AE31" i="45"/>
  <c r="AF31" i="45"/>
  <c r="D32" i="45"/>
  <c r="E32" i="45"/>
  <c r="F32" i="45"/>
  <c r="G32" i="45"/>
  <c r="H32" i="45"/>
  <c r="I32" i="45"/>
  <c r="J32" i="45"/>
  <c r="K32" i="45"/>
  <c r="L32" i="45"/>
  <c r="M32" i="45"/>
  <c r="N32" i="45"/>
  <c r="O32" i="45"/>
  <c r="P32" i="45"/>
  <c r="Q32" i="45"/>
  <c r="R32" i="45"/>
  <c r="S32" i="45"/>
  <c r="T32" i="45"/>
  <c r="U32" i="45"/>
  <c r="V32" i="45"/>
  <c r="W32" i="45"/>
  <c r="X32" i="45"/>
  <c r="Y32" i="45"/>
  <c r="Z32" i="45"/>
  <c r="AA32" i="45"/>
  <c r="AB32" i="45"/>
  <c r="AC32" i="45"/>
  <c r="AD32" i="45"/>
  <c r="AE32" i="45"/>
  <c r="AF32" i="45"/>
  <c r="D33" i="45"/>
  <c r="E33" i="45"/>
  <c r="F33" i="45"/>
  <c r="G33" i="45"/>
  <c r="H33" i="45"/>
  <c r="I33" i="45"/>
  <c r="J33" i="45"/>
  <c r="K33" i="45"/>
  <c r="L33" i="45"/>
  <c r="M33" i="45"/>
  <c r="N33" i="45"/>
  <c r="O33" i="45"/>
  <c r="P33" i="45"/>
  <c r="Q33" i="45"/>
  <c r="R33" i="45"/>
  <c r="S33" i="45"/>
  <c r="T33" i="45"/>
  <c r="U33" i="45"/>
  <c r="V33" i="45"/>
  <c r="W33" i="45"/>
  <c r="X33" i="45"/>
  <c r="Y33" i="45"/>
  <c r="Z33" i="45"/>
  <c r="AA33" i="45"/>
  <c r="AB33" i="45"/>
  <c r="AC33" i="45"/>
  <c r="AD33" i="45"/>
  <c r="AE33" i="45"/>
  <c r="AF33" i="45"/>
  <c r="D34" i="45"/>
  <c r="E34" i="45"/>
  <c r="F34" i="45"/>
  <c r="G34" i="45"/>
  <c r="H34" i="45"/>
  <c r="I34" i="45"/>
  <c r="J34" i="45"/>
  <c r="K34" i="45"/>
  <c r="L34" i="45"/>
  <c r="M34" i="45"/>
  <c r="N34" i="45"/>
  <c r="O34" i="45"/>
  <c r="P34" i="45"/>
  <c r="Q34" i="45"/>
  <c r="R34" i="45"/>
  <c r="S34" i="45"/>
  <c r="T34" i="45"/>
  <c r="U34" i="45"/>
  <c r="V34" i="45"/>
  <c r="W34" i="45"/>
  <c r="X34" i="45"/>
  <c r="Y34" i="45"/>
  <c r="Z34" i="45"/>
  <c r="AA34" i="45"/>
  <c r="AB34" i="45"/>
  <c r="AC34" i="45"/>
  <c r="AD34" i="45"/>
  <c r="AE34" i="45"/>
  <c r="AF34" i="45"/>
  <c r="D35" i="45"/>
  <c r="E35" i="45"/>
  <c r="F35" i="45"/>
  <c r="G35" i="45"/>
  <c r="H35" i="45"/>
  <c r="I35" i="45"/>
  <c r="J35" i="45"/>
  <c r="K35" i="45"/>
  <c r="L35" i="45"/>
  <c r="M35" i="45"/>
  <c r="N35" i="45"/>
  <c r="O35" i="45"/>
  <c r="P35" i="45"/>
  <c r="Q35" i="45"/>
  <c r="R35" i="45"/>
  <c r="S35" i="45"/>
  <c r="T35" i="45"/>
  <c r="U35" i="45"/>
  <c r="V35" i="45"/>
  <c r="W35" i="45"/>
  <c r="X35" i="45"/>
  <c r="Y35" i="45"/>
  <c r="Z35" i="45"/>
  <c r="AA35" i="45"/>
  <c r="AB35" i="45"/>
  <c r="AC35" i="45"/>
  <c r="AD35" i="45"/>
  <c r="AE35" i="45"/>
  <c r="AF35" i="45"/>
  <c r="D36" i="45"/>
  <c r="E36" i="45"/>
  <c r="F36" i="45"/>
  <c r="G36" i="45"/>
  <c r="H36" i="45"/>
  <c r="I36" i="45"/>
  <c r="J36" i="45"/>
  <c r="K36" i="45"/>
  <c r="L36" i="45"/>
  <c r="M36" i="45"/>
  <c r="N36" i="45"/>
  <c r="O36" i="45"/>
  <c r="P36" i="45"/>
  <c r="Q36" i="45"/>
  <c r="R36" i="45"/>
  <c r="S36" i="45"/>
  <c r="T36" i="45"/>
  <c r="U36" i="45"/>
  <c r="V36" i="45"/>
  <c r="W36" i="45"/>
  <c r="X36" i="45"/>
  <c r="Y36" i="45"/>
  <c r="Z36" i="45"/>
  <c r="AA36" i="45"/>
  <c r="AB36" i="45"/>
  <c r="AC36" i="45"/>
  <c r="AD36" i="45"/>
  <c r="AE36" i="45"/>
  <c r="AF36" i="45"/>
  <c r="D38" i="45"/>
  <c r="E38" i="45"/>
  <c r="F38" i="45"/>
  <c r="G38" i="45"/>
  <c r="H38" i="45"/>
  <c r="I38" i="45"/>
  <c r="J38" i="45"/>
  <c r="K38" i="45"/>
  <c r="L38" i="45"/>
  <c r="M38" i="45"/>
  <c r="N38" i="45"/>
  <c r="O38" i="45"/>
  <c r="P38" i="45"/>
  <c r="Q38" i="45"/>
  <c r="R38" i="45"/>
  <c r="S38" i="45"/>
  <c r="T38" i="45"/>
  <c r="U38" i="45"/>
  <c r="V38" i="45"/>
  <c r="W38" i="45"/>
  <c r="X38" i="45"/>
  <c r="Y38" i="45"/>
  <c r="Z38" i="45"/>
  <c r="AA38" i="45"/>
  <c r="AB38" i="45"/>
  <c r="AC38" i="45"/>
  <c r="AD38" i="45"/>
  <c r="AE38" i="45"/>
  <c r="AF38" i="45"/>
  <c r="D42" i="45"/>
  <c r="E42" i="45"/>
  <c r="F42" i="45"/>
  <c r="G42" i="45"/>
  <c r="H42" i="45"/>
  <c r="I42" i="45"/>
  <c r="J42" i="45"/>
  <c r="K42" i="45"/>
  <c r="L42" i="45"/>
  <c r="M42" i="45"/>
  <c r="N42" i="45"/>
  <c r="O42" i="45"/>
  <c r="P42" i="45"/>
  <c r="Q42" i="45"/>
  <c r="R42" i="45"/>
  <c r="S42" i="45"/>
  <c r="T42" i="45"/>
  <c r="U42" i="45"/>
  <c r="V42" i="45"/>
  <c r="W42" i="45"/>
  <c r="X42" i="45"/>
  <c r="Y42" i="45"/>
  <c r="Z42" i="45"/>
  <c r="AA42" i="45"/>
  <c r="AB42" i="45"/>
  <c r="AC42" i="45"/>
  <c r="AD42" i="45"/>
  <c r="AE42" i="45"/>
  <c r="AF42" i="45"/>
  <c r="D43" i="45"/>
  <c r="E43" i="45"/>
  <c r="F43" i="45"/>
  <c r="G43" i="45"/>
  <c r="H43" i="45"/>
  <c r="I43" i="45"/>
  <c r="J43" i="45"/>
  <c r="K43" i="45"/>
  <c r="L43" i="45"/>
  <c r="M43" i="45"/>
  <c r="N43" i="45"/>
  <c r="O43" i="45"/>
  <c r="P43" i="45"/>
  <c r="Q43" i="45"/>
  <c r="R43" i="45"/>
  <c r="S43" i="45"/>
  <c r="T43" i="45"/>
  <c r="U43" i="45"/>
  <c r="V43" i="45"/>
  <c r="W43" i="45"/>
  <c r="X43" i="45"/>
  <c r="Y43" i="45"/>
  <c r="Z43" i="45"/>
  <c r="AA43" i="45"/>
  <c r="AB43" i="45"/>
  <c r="AC43" i="45"/>
  <c r="AD43" i="45"/>
  <c r="AE43" i="45"/>
  <c r="AF43" i="45"/>
  <c r="D44" i="45"/>
  <c r="E44" i="45"/>
  <c r="F44" i="45"/>
  <c r="G44" i="45"/>
  <c r="H44" i="45"/>
  <c r="I44" i="45"/>
  <c r="J44" i="45"/>
  <c r="K44" i="45"/>
  <c r="L44" i="45"/>
  <c r="M44" i="45"/>
  <c r="N44" i="45"/>
  <c r="O44" i="45"/>
  <c r="P44" i="45"/>
  <c r="Q44" i="45"/>
  <c r="R44" i="45"/>
  <c r="S44" i="45"/>
  <c r="T44" i="45"/>
  <c r="U44" i="45"/>
  <c r="V44" i="45"/>
  <c r="W44" i="45"/>
  <c r="X44" i="45"/>
  <c r="Y44" i="45"/>
  <c r="Z44" i="45"/>
  <c r="AA44" i="45"/>
  <c r="AB44" i="45"/>
  <c r="AC44" i="45"/>
  <c r="AD44" i="45"/>
  <c r="AE44" i="45"/>
  <c r="AF44" i="45"/>
  <c r="D47" i="45"/>
  <c r="E47" i="45"/>
  <c r="F47" i="45"/>
  <c r="G47" i="45"/>
  <c r="H47" i="45"/>
  <c r="I47" i="45"/>
  <c r="J47" i="45"/>
  <c r="K47" i="45"/>
  <c r="L47" i="45"/>
  <c r="M47" i="45"/>
  <c r="N47" i="45"/>
  <c r="O47" i="45"/>
  <c r="P47" i="45"/>
  <c r="Q47" i="45"/>
  <c r="R47" i="45"/>
  <c r="S47" i="45"/>
  <c r="T47" i="45"/>
  <c r="U47" i="45"/>
  <c r="V47" i="45"/>
  <c r="W47" i="45"/>
  <c r="X47" i="45"/>
  <c r="Y47" i="45"/>
  <c r="Z47" i="45"/>
  <c r="AA47" i="45"/>
  <c r="AB47" i="45"/>
  <c r="AC47" i="45"/>
  <c r="AD47" i="45"/>
  <c r="AE47" i="45"/>
  <c r="AF47" i="45"/>
  <c r="D48" i="45"/>
  <c r="E48" i="45"/>
  <c r="F48" i="45"/>
  <c r="G48" i="45"/>
  <c r="H48" i="45"/>
  <c r="I48" i="45"/>
  <c r="J48" i="45"/>
  <c r="K48" i="45"/>
  <c r="L48" i="45"/>
  <c r="M48" i="45"/>
  <c r="N48" i="45"/>
  <c r="O48" i="45"/>
  <c r="P48" i="45"/>
  <c r="Q48" i="45"/>
  <c r="R48" i="45"/>
  <c r="S48" i="45"/>
  <c r="T48" i="45"/>
  <c r="U48" i="45"/>
  <c r="V48" i="45"/>
  <c r="W48" i="45"/>
  <c r="X48" i="45"/>
  <c r="Y48" i="45"/>
  <c r="Z48" i="45"/>
  <c r="AA48" i="45"/>
  <c r="AB48" i="45"/>
  <c r="AC48" i="45"/>
  <c r="AD48" i="45"/>
  <c r="AE48" i="45"/>
  <c r="AF48" i="45"/>
  <c r="D49" i="45"/>
  <c r="E49" i="45"/>
  <c r="F49" i="45"/>
  <c r="G49" i="45"/>
  <c r="H49" i="45"/>
  <c r="I49" i="45"/>
  <c r="J49" i="45"/>
  <c r="K49" i="45"/>
  <c r="L49" i="45"/>
  <c r="M49" i="45"/>
  <c r="N49" i="45"/>
  <c r="O49" i="45"/>
  <c r="P49" i="45"/>
  <c r="Q49" i="45"/>
  <c r="R49" i="45"/>
  <c r="S49" i="45"/>
  <c r="T49" i="45"/>
  <c r="U49" i="45"/>
  <c r="V49" i="45"/>
  <c r="W49" i="45"/>
  <c r="X49" i="45"/>
  <c r="Y49" i="45"/>
  <c r="Z49" i="45"/>
  <c r="AA49" i="45"/>
  <c r="AB49" i="45"/>
  <c r="AC49" i="45"/>
  <c r="AD49" i="45"/>
  <c r="AE49" i="45"/>
  <c r="AF49" i="45"/>
  <c r="D50" i="45"/>
  <c r="E50" i="45"/>
  <c r="F50" i="45"/>
  <c r="G50" i="45"/>
  <c r="H50" i="45"/>
  <c r="I50" i="45"/>
  <c r="J50" i="45"/>
  <c r="K50" i="45"/>
  <c r="L50" i="45"/>
  <c r="M50" i="45"/>
  <c r="N50" i="45"/>
  <c r="O50" i="45"/>
  <c r="P50" i="45"/>
  <c r="Q50" i="45"/>
  <c r="R50" i="45"/>
  <c r="S50" i="45"/>
  <c r="T50" i="45"/>
  <c r="U50" i="45"/>
  <c r="V50" i="45"/>
  <c r="W50" i="45"/>
  <c r="X50" i="45"/>
  <c r="Y50" i="45"/>
  <c r="Z50" i="45"/>
  <c r="AA50" i="45"/>
  <c r="AB50" i="45"/>
  <c r="AC50" i="45"/>
  <c r="AD50" i="45"/>
  <c r="AE50" i="45"/>
  <c r="AF50" i="45"/>
  <c r="D51" i="45"/>
  <c r="E51" i="45"/>
  <c r="F51" i="45"/>
  <c r="G51" i="45"/>
  <c r="H51" i="45"/>
  <c r="I51" i="45"/>
  <c r="J51" i="45"/>
  <c r="K51" i="45"/>
  <c r="L51" i="45"/>
  <c r="M51" i="45"/>
  <c r="N51" i="45"/>
  <c r="O51" i="45"/>
  <c r="P51" i="45"/>
  <c r="Q51" i="45"/>
  <c r="R51" i="45"/>
  <c r="S51" i="45"/>
  <c r="T51" i="45"/>
  <c r="U51" i="45"/>
  <c r="V51" i="45"/>
  <c r="W51" i="45"/>
  <c r="X51" i="45"/>
  <c r="Y51" i="45"/>
  <c r="Z51" i="45"/>
  <c r="AA51" i="45"/>
  <c r="AB51" i="45"/>
  <c r="AC51" i="45"/>
  <c r="AD51" i="45"/>
  <c r="AE51" i="45"/>
  <c r="AF51" i="45"/>
  <c r="D52" i="45"/>
  <c r="E52" i="45"/>
  <c r="F52" i="45"/>
  <c r="G52" i="45"/>
  <c r="H52" i="45"/>
  <c r="I52" i="45"/>
  <c r="J52" i="45"/>
  <c r="K52" i="45"/>
  <c r="L52" i="45"/>
  <c r="M52" i="45"/>
  <c r="N52" i="45"/>
  <c r="O52" i="45"/>
  <c r="P52" i="45"/>
  <c r="Q52" i="45"/>
  <c r="R52" i="45"/>
  <c r="S52" i="45"/>
  <c r="T52" i="45"/>
  <c r="U52" i="45"/>
  <c r="V52" i="45"/>
  <c r="W52" i="45"/>
  <c r="X52" i="45"/>
  <c r="Y52" i="45"/>
  <c r="Z52" i="45"/>
  <c r="AA52" i="45"/>
  <c r="AB52" i="45"/>
  <c r="AC52" i="45"/>
  <c r="AD52" i="45"/>
  <c r="AE52" i="45"/>
  <c r="AF52" i="45"/>
  <c r="D53" i="45"/>
  <c r="E53" i="45"/>
  <c r="F53" i="45"/>
  <c r="G53" i="45"/>
  <c r="H53" i="45"/>
  <c r="I53" i="45"/>
  <c r="J53" i="45"/>
  <c r="K53" i="45"/>
  <c r="L53" i="45"/>
  <c r="M53" i="45"/>
  <c r="N53" i="45"/>
  <c r="O53" i="45"/>
  <c r="P53" i="45"/>
  <c r="Q53" i="45"/>
  <c r="R53" i="45"/>
  <c r="S53" i="45"/>
  <c r="T53" i="45"/>
  <c r="U53" i="45"/>
  <c r="V53" i="45"/>
  <c r="W53" i="45"/>
  <c r="X53" i="45"/>
  <c r="Y53" i="45"/>
  <c r="Z53" i="45"/>
  <c r="AA53" i="45"/>
  <c r="AB53" i="45"/>
  <c r="AC53" i="45"/>
  <c r="AD53" i="45"/>
  <c r="AE53" i="45"/>
  <c r="AF53" i="45"/>
  <c r="D54" i="45"/>
  <c r="E54" i="45"/>
  <c r="F54" i="45"/>
  <c r="G54" i="45"/>
  <c r="H54" i="45"/>
  <c r="I54" i="45"/>
  <c r="J54" i="45"/>
  <c r="K54" i="45"/>
  <c r="L54" i="45"/>
  <c r="M54" i="45"/>
  <c r="N54" i="45"/>
  <c r="O54" i="45"/>
  <c r="P54" i="45"/>
  <c r="Q54" i="45"/>
  <c r="R54" i="45"/>
  <c r="S54" i="45"/>
  <c r="T54" i="45"/>
  <c r="U54" i="45"/>
  <c r="V54" i="45"/>
  <c r="W54" i="45"/>
  <c r="X54" i="45"/>
  <c r="Y54" i="45"/>
  <c r="Z54" i="45"/>
  <c r="AA54" i="45"/>
  <c r="AB54" i="45"/>
  <c r="AC54" i="45"/>
  <c r="AD54" i="45"/>
  <c r="AE54" i="45"/>
  <c r="AF54" i="45"/>
  <c r="D55" i="45"/>
  <c r="E55" i="45"/>
  <c r="F55" i="45"/>
  <c r="G55" i="45"/>
  <c r="H55" i="45"/>
  <c r="I55" i="45"/>
  <c r="J55" i="45"/>
  <c r="K55" i="45"/>
  <c r="L55" i="45"/>
  <c r="M55" i="45"/>
  <c r="N55" i="45"/>
  <c r="O55" i="45"/>
  <c r="P55" i="45"/>
  <c r="Q55" i="45"/>
  <c r="R55" i="45"/>
  <c r="S55" i="45"/>
  <c r="T55" i="45"/>
  <c r="U55" i="45"/>
  <c r="V55" i="45"/>
  <c r="W55" i="45"/>
  <c r="X55" i="45"/>
  <c r="Y55" i="45"/>
  <c r="Z55" i="45"/>
  <c r="AA55" i="45"/>
  <c r="AB55" i="45"/>
  <c r="AC55" i="45"/>
  <c r="AD55" i="45"/>
  <c r="AE55" i="45"/>
  <c r="AF55" i="45"/>
  <c r="D56" i="45"/>
  <c r="E56" i="45"/>
  <c r="F56" i="45"/>
  <c r="G56" i="45"/>
  <c r="H56" i="45"/>
  <c r="I56" i="45"/>
  <c r="J56" i="45"/>
  <c r="K56" i="45"/>
  <c r="L56" i="45"/>
  <c r="M56" i="45"/>
  <c r="N56" i="45"/>
  <c r="O56" i="45"/>
  <c r="P56" i="45"/>
  <c r="Q56" i="45"/>
  <c r="R56" i="45"/>
  <c r="S56" i="45"/>
  <c r="T56" i="45"/>
  <c r="U56" i="45"/>
  <c r="V56" i="45"/>
  <c r="W56" i="45"/>
  <c r="X56" i="45"/>
  <c r="Y56" i="45"/>
  <c r="Z56" i="45"/>
  <c r="AA56" i="45"/>
  <c r="AB56" i="45"/>
  <c r="AC56" i="45"/>
  <c r="AD56" i="45"/>
  <c r="AE56" i="45"/>
  <c r="AF56" i="45"/>
  <c r="D57" i="45"/>
  <c r="E57" i="45"/>
  <c r="F57" i="45"/>
  <c r="G57" i="45"/>
  <c r="H57" i="45"/>
  <c r="I57" i="45"/>
  <c r="J57" i="45"/>
  <c r="K57" i="45"/>
  <c r="L57" i="45"/>
  <c r="M57" i="45"/>
  <c r="N57" i="45"/>
  <c r="O57" i="45"/>
  <c r="P57" i="45"/>
  <c r="Q57" i="45"/>
  <c r="R57" i="45"/>
  <c r="S57" i="45"/>
  <c r="T57" i="45"/>
  <c r="U57" i="45"/>
  <c r="V57" i="45"/>
  <c r="W57" i="45"/>
  <c r="X57" i="45"/>
  <c r="Y57" i="45"/>
  <c r="Z57" i="45"/>
  <c r="AA57" i="45"/>
  <c r="AB57" i="45"/>
  <c r="AC57" i="45"/>
  <c r="AD57" i="45"/>
  <c r="AE57" i="45"/>
  <c r="AF57" i="45"/>
  <c r="D58" i="45"/>
  <c r="E58" i="45"/>
  <c r="F58" i="45"/>
  <c r="G58" i="45"/>
  <c r="H58" i="45"/>
  <c r="I58" i="45"/>
  <c r="J58" i="45"/>
  <c r="K58" i="45"/>
  <c r="L58" i="45"/>
  <c r="M58" i="45"/>
  <c r="N58" i="45"/>
  <c r="O58" i="45"/>
  <c r="P58" i="45"/>
  <c r="Q58" i="45"/>
  <c r="R58" i="45"/>
  <c r="S58" i="45"/>
  <c r="T58" i="45"/>
  <c r="U58" i="45"/>
  <c r="V58" i="45"/>
  <c r="W58" i="45"/>
  <c r="X58" i="45"/>
  <c r="Y58" i="45"/>
  <c r="Z58" i="45"/>
  <c r="AA58" i="45"/>
  <c r="AB58" i="45"/>
  <c r="AC58" i="45"/>
  <c r="AD58" i="45"/>
  <c r="AE58" i="45"/>
  <c r="AF58" i="45"/>
  <c r="D59" i="45"/>
  <c r="E59" i="45"/>
  <c r="F59" i="45"/>
  <c r="G59" i="45"/>
  <c r="H59" i="45"/>
  <c r="I59" i="45"/>
  <c r="J59" i="45"/>
  <c r="K59" i="45"/>
  <c r="L59" i="45"/>
  <c r="M59" i="45"/>
  <c r="N59" i="45"/>
  <c r="O59" i="45"/>
  <c r="P59" i="45"/>
  <c r="Q59" i="45"/>
  <c r="R59" i="45"/>
  <c r="S59" i="45"/>
  <c r="T59" i="45"/>
  <c r="U59" i="45"/>
  <c r="V59" i="45"/>
  <c r="W59" i="45"/>
  <c r="X59" i="45"/>
  <c r="Y59" i="45"/>
  <c r="Z59" i="45"/>
  <c r="AA59" i="45"/>
  <c r="AB59" i="45"/>
  <c r="AC59" i="45"/>
  <c r="AD59" i="45"/>
  <c r="AE59" i="45"/>
  <c r="AF59" i="45"/>
  <c r="D60" i="45"/>
  <c r="E60" i="45"/>
  <c r="F60" i="45"/>
  <c r="G60" i="45"/>
  <c r="H60" i="45"/>
  <c r="I60" i="45"/>
  <c r="J60" i="45"/>
  <c r="K60" i="45"/>
  <c r="L60" i="45"/>
  <c r="M60" i="45"/>
  <c r="N60" i="45"/>
  <c r="O60" i="45"/>
  <c r="P60" i="45"/>
  <c r="Q60" i="45"/>
  <c r="R60" i="45"/>
  <c r="S60" i="45"/>
  <c r="T60" i="45"/>
  <c r="U60" i="45"/>
  <c r="V60" i="45"/>
  <c r="W60" i="45"/>
  <c r="X60" i="45"/>
  <c r="Y60" i="45"/>
  <c r="Z60" i="45"/>
  <c r="AA60" i="45"/>
  <c r="AB60" i="45"/>
  <c r="AC60" i="45"/>
  <c r="AD60" i="45"/>
  <c r="AE60" i="45"/>
  <c r="AF60" i="45"/>
  <c r="D61" i="45"/>
  <c r="E61" i="45"/>
  <c r="F61" i="45"/>
  <c r="G61" i="45"/>
  <c r="H61" i="45"/>
  <c r="I61" i="45"/>
  <c r="J61" i="45"/>
  <c r="K61" i="45"/>
  <c r="L61" i="45"/>
  <c r="M61" i="45"/>
  <c r="N61" i="45"/>
  <c r="O61" i="45"/>
  <c r="P61" i="45"/>
  <c r="Q61" i="45"/>
  <c r="R61" i="45"/>
  <c r="S61" i="45"/>
  <c r="T61" i="45"/>
  <c r="U61" i="45"/>
  <c r="V61" i="45"/>
  <c r="W61" i="45"/>
  <c r="X61" i="45"/>
  <c r="Y61" i="45"/>
  <c r="Z61" i="45"/>
  <c r="AA61" i="45"/>
  <c r="AB61" i="45"/>
  <c r="AC61" i="45"/>
  <c r="AD61" i="45"/>
  <c r="AE61" i="45"/>
  <c r="AF61" i="45"/>
  <c r="D63" i="45"/>
  <c r="E63" i="45"/>
  <c r="F63" i="45"/>
  <c r="G63" i="45"/>
  <c r="H63" i="45"/>
  <c r="I63" i="45"/>
  <c r="J63" i="45"/>
  <c r="K63" i="45"/>
  <c r="L63" i="45"/>
  <c r="M63" i="45"/>
  <c r="N63" i="45"/>
  <c r="O63" i="45"/>
  <c r="P63" i="45"/>
  <c r="Q63" i="45"/>
  <c r="R63" i="45"/>
  <c r="S63" i="45"/>
  <c r="T63" i="45"/>
  <c r="U63" i="45"/>
  <c r="V63" i="45"/>
  <c r="W63" i="45"/>
  <c r="X63" i="45"/>
  <c r="Y63" i="45"/>
  <c r="Z63" i="45"/>
  <c r="AA63" i="45"/>
  <c r="AB63" i="45"/>
  <c r="AC63" i="45"/>
  <c r="AD63" i="45"/>
  <c r="AE63" i="45"/>
  <c r="AF63" i="45"/>
  <c r="D65" i="45"/>
  <c r="E65" i="45"/>
  <c r="F65" i="45"/>
  <c r="G65" i="45"/>
  <c r="H65" i="45"/>
  <c r="I65" i="45"/>
  <c r="J65" i="45"/>
  <c r="K65" i="45"/>
  <c r="L65" i="45"/>
  <c r="M65" i="45"/>
  <c r="N65" i="45"/>
  <c r="O65" i="45"/>
  <c r="P65" i="45"/>
  <c r="Q65" i="45"/>
  <c r="R65" i="45"/>
  <c r="S65" i="45"/>
  <c r="T65" i="45"/>
  <c r="U65" i="45"/>
  <c r="V65" i="45"/>
  <c r="W65" i="45"/>
  <c r="X65" i="45"/>
  <c r="Y65" i="45"/>
  <c r="Z65" i="45"/>
  <c r="AA65" i="45"/>
  <c r="AB65" i="45"/>
  <c r="AC65" i="45"/>
  <c r="AD65" i="45"/>
  <c r="AE65" i="45"/>
  <c r="AF65" i="45"/>
  <c r="C65" i="45"/>
  <c r="C63" i="45"/>
  <c r="C48" i="45"/>
  <c r="C49" i="45"/>
  <c r="C50" i="45"/>
  <c r="C51" i="45"/>
  <c r="C52" i="45"/>
  <c r="C53" i="45"/>
  <c r="C54" i="45"/>
  <c r="C55" i="45"/>
  <c r="C56" i="45"/>
  <c r="C57" i="45"/>
  <c r="C58" i="45"/>
  <c r="C59" i="45"/>
  <c r="C60" i="45"/>
  <c r="C61" i="45"/>
  <c r="C47" i="45"/>
  <c r="C43" i="45"/>
  <c r="C44" i="45"/>
  <c r="C42" i="45"/>
  <c r="C38" i="45"/>
  <c r="C23" i="45"/>
  <c r="C24" i="45"/>
  <c r="C25" i="45"/>
  <c r="C26" i="45"/>
  <c r="C27" i="45"/>
  <c r="C28" i="45"/>
  <c r="C29" i="45"/>
  <c r="C30" i="45"/>
  <c r="C31" i="45"/>
  <c r="C32" i="45"/>
  <c r="C33" i="45"/>
  <c r="C34" i="45"/>
  <c r="C35" i="45"/>
  <c r="C36" i="45"/>
  <c r="C22" i="45"/>
  <c r="C18" i="45"/>
  <c r="C19" i="45"/>
  <c r="C17" i="45"/>
  <c r="D17" i="44"/>
  <c r="E17" i="44"/>
  <c r="F17" i="44"/>
  <c r="G17" i="44"/>
  <c r="H17" i="44"/>
  <c r="I17" i="44"/>
  <c r="J17" i="44"/>
  <c r="K17" i="44"/>
  <c r="L17" i="44"/>
  <c r="M17" i="44"/>
  <c r="N17" i="44"/>
  <c r="O17" i="44"/>
  <c r="P17" i="44"/>
  <c r="Q17" i="44"/>
  <c r="R17" i="44"/>
  <c r="S17" i="44"/>
  <c r="T17" i="44"/>
  <c r="U17" i="44"/>
  <c r="V17" i="44"/>
  <c r="W17" i="44"/>
  <c r="X17" i="44"/>
  <c r="Y17" i="44"/>
  <c r="Z17" i="44"/>
  <c r="AA17" i="44"/>
  <c r="AB17" i="44"/>
  <c r="AC17" i="44"/>
  <c r="AD17" i="44"/>
  <c r="AE17" i="44"/>
  <c r="AF17" i="44"/>
  <c r="D18" i="44"/>
  <c r="E18" i="44"/>
  <c r="F18" i="44"/>
  <c r="G18" i="44"/>
  <c r="H18" i="44"/>
  <c r="I18" i="44"/>
  <c r="J18" i="44"/>
  <c r="K18" i="44"/>
  <c r="L18" i="44"/>
  <c r="M18" i="44"/>
  <c r="N18" i="44"/>
  <c r="O18" i="44"/>
  <c r="P18" i="44"/>
  <c r="Q18" i="44"/>
  <c r="R18" i="44"/>
  <c r="S18" i="44"/>
  <c r="T18" i="44"/>
  <c r="U18" i="44"/>
  <c r="V18" i="44"/>
  <c r="W18" i="44"/>
  <c r="X18" i="44"/>
  <c r="Y18" i="44"/>
  <c r="Z18" i="44"/>
  <c r="AA18" i="44"/>
  <c r="AB18" i="44"/>
  <c r="AC18" i="44"/>
  <c r="AD18" i="44"/>
  <c r="AE18" i="44"/>
  <c r="AF18" i="44"/>
  <c r="D19" i="44"/>
  <c r="E19" i="44"/>
  <c r="F19" i="44"/>
  <c r="G19" i="44"/>
  <c r="H19" i="44"/>
  <c r="I19" i="44"/>
  <c r="J19" i="44"/>
  <c r="K19" i="44"/>
  <c r="L19" i="44"/>
  <c r="M19" i="44"/>
  <c r="N19" i="44"/>
  <c r="O19" i="44"/>
  <c r="P19" i="44"/>
  <c r="Q19" i="44"/>
  <c r="R19" i="44"/>
  <c r="S19" i="44"/>
  <c r="T19" i="44"/>
  <c r="U19" i="44"/>
  <c r="V19" i="44"/>
  <c r="W19" i="44"/>
  <c r="X19" i="44"/>
  <c r="Y19" i="44"/>
  <c r="Z19" i="44"/>
  <c r="AA19" i="44"/>
  <c r="AB19" i="44"/>
  <c r="AC19" i="44"/>
  <c r="AD19" i="44"/>
  <c r="AE19" i="44"/>
  <c r="AF19" i="44"/>
  <c r="D22" i="44"/>
  <c r="E22" i="44"/>
  <c r="F22" i="44"/>
  <c r="G22" i="44"/>
  <c r="H22" i="44"/>
  <c r="I22" i="44"/>
  <c r="J22" i="44"/>
  <c r="K22" i="44"/>
  <c r="L22" i="44"/>
  <c r="M22" i="44"/>
  <c r="N22" i="44"/>
  <c r="O22" i="44"/>
  <c r="P22" i="44"/>
  <c r="Q22" i="44"/>
  <c r="R22" i="44"/>
  <c r="S22" i="44"/>
  <c r="T22" i="44"/>
  <c r="U22" i="44"/>
  <c r="V22" i="44"/>
  <c r="W22" i="44"/>
  <c r="X22" i="44"/>
  <c r="Y22" i="44"/>
  <c r="Z22" i="44"/>
  <c r="AA22" i="44"/>
  <c r="AB22" i="44"/>
  <c r="AC22" i="44"/>
  <c r="AD22" i="44"/>
  <c r="AE22" i="44"/>
  <c r="AF22" i="44"/>
  <c r="D23" i="44"/>
  <c r="E23" i="44"/>
  <c r="F23" i="44"/>
  <c r="G23" i="44"/>
  <c r="H23" i="44"/>
  <c r="I23" i="44"/>
  <c r="J23" i="44"/>
  <c r="K23" i="44"/>
  <c r="L23" i="44"/>
  <c r="M23" i="44"/>
  <c r="N23" i="44"/>
  <c r="O23" i="44"/>
  <c r="P23" i="44"/>
  <c r="Q23" i="44"/>
  <c r="R23" i="44"/>
  <c r="S23" i="44"/>
  <c r="T23" i="44"/>
  <c r="U23" i="44"/>
  <c r="V23" i="44"/>
  <c r="W23" i="44"/>
  <c r="X23" i="44"/>
  <c r="Y23" i="44"/>
  <c r="Z23" i="44"/>
  <c r="AA23" i="44"/>
  <c r="AB23" i="44"/>
  <c r="AC23" i="44"/>
  <c r="AD23" i="44"/>
  <c r="AE23" i="44"/>
  <c r="AF23" i="44"/>
  <c r="D24" i="44"/>
  <c r="E24" i="44"/>
  <c r="F24" i="44"/>
  <c r="G24" i="44"/>
  <c r="H24" i="44"/>
  <c r="I24" i="44"/>
  <c r="J24" i="44"/>
  <c r="K24" i="44"/>
  <c r="L24" i="44"/>
  <c r="M24" i="44"/>
  <c r="N24" i="44"/>
  <c r="O24" i="44"/>
  <c r="P24" i="44"/>
  <c r="Q24" i="44"/>
  <c r="R24" i="44"/>
  <c r="S24" i="44"/>
  <c r="T24" i="44"/>
  <c r="U24" i="44"/>
  <c r="V24" i="44"/>
  <c r="W24" i="44"/>
  <c r="X24" i="44"/>
  <c r="Y24" i="44"/>
  <c r="Z24" i="44"/>
  <c r="AA24" i="44"/>
  <c r="AB24" i="44"/>
  <c r="AC24" i="44"/>
  <c r="AD24" i="44"/>
  <c r="AE24" i="44"/>
  <c r="AF24" i="44"/>
  <c r="D25" i="44"/>
  <c r="E25" i="44"/>
  <c r="F25" i="44"/>
  <c r="G25" i="44"/>
  <c r="H25" i="44"/>
  <c r="I25" i="44"/>
  <c r="J25" i="44"/>
  <c r="K25" i="44"/>
  <c r="L25" i="44"/>
  <c r="M25" i="44"/>
  <c r="N25" i="44"/>
  <c r="O25" i="44"/>
  <c r="P25" i="44"/>
  <c r="Q25" i="44"/>
  <c r="R25" i="44"/>
  <c r="S25" i="44"/>
  <c r="T25" i="44"/>
  <c r="U25" i="44"/>
  <c r="V25" i="44"/>
  <c r="W25" i="44"/>
  <c r="X25" i="44"/>
  <c r="Y25" i="44"/>
  <c r="Z25" i="44"/>
  <c r="AA25" i="44"/>
  <c r="AB25" i="44"/>
  <c r="AC25" i="44"/>
  <c r="AD25" i="44"/>
  <c r="AE25" i="44"/>
  <c r="AF25" i="44"/>
  <c r="D26" i="44"/>
  <c r="E26" i="44"/>
  <c r="F26" i="44"/>
  <c r="G26" i="44"/>
  <c r="H26" i="44"/>
  <c r="I26" i="44"/>
  <c r="J26" i="44"/>
  <c r="K26" i="44"/>
  <c r="L26" i="44"/>
  <c r="M26" i="44"/>
  <c r="N26" i="44"/>
  <c r="O26" i="44"/>
  <c r="P26" i="44"/>
  <c r="Q26" i="44"/>
  <c r="R26" i="44"/>
  <c r="S26" i="44"/>
  <c r="T26" i="44"/>
  <c r="U26" i="44"/>
  <c r="V26" i="44"/>
  <c r="W26" i="44"/>
  <c r="X26" i="44"/>
  <c r="Y26" i="44"/>
  <c r="Z26" i="44"/>
  <c r="AA26" i="44"/>
  <c r="AB26" i="44"/>
  <c r="AC26" i="44"/>
  <c r="AD26" i="44"/>
  <c r="AE26" i="44"/>
  <c r="AF26" i="44"/>
  <c r="D27" i="44"/>
  <c r="E27" i="44"/>
  <c r="F27" i="44"/>
  <c r="G27" i="44"/>
  <c r="H27" i="44"/>
  <c r="I27" i="44"/>
  <c r="J27" i="44"/>
  <c r="K27" i="44"/>
  <c r="L27" i="44"/>
  <c r="M27" i="44"/>
  <c r="N27" i="44"/>
  <c r="O27" i="44"/>
  <c r="P27" i="44"/>
  <c r="Q27" i="44"/>
  <c r="R27" i="44"/>
  <c r="S27" i="44"/>
  <c r="T27" i="44"/>
  <c r="U27" i="44"/>
  <c r="V27" i="44"/>
  <c r="W27" i="44"/>
  <c r="X27" i="44"/>
  <c r="Y27" i="44"/>
  <c r="Z27" i="44"/>
  <c r="AA27" i="44"/>
  <c r="AB27" i="44"/>
  <c r="AC27" i="44"/>
  <c r="AD27" i="44"/>
  <c r="AE27" i="44"/>
  <c r="AF27" i="44"/>
  <c r="D28" i="44"/>
  <c r="E28" i="44"/>
  <c r="F28" i="44"/>
  <c r="G28" i="44"/>
  <c r="H28" i="44"/>
  <c r="I28" i="44"/>
  <c r="J28" i="44"/>
  <c r="K28" i="44"/>
  <c r="L28" i="44"/>
  <c r="M28" i="44"/>
  <c r="N28" i="44"/>
  <c r="O28" i="44"/>
  <c r="P28" i="44"/>
  <c r="Q28" i="44"/>
  <c r="R28" i="44"/>
  <c r="S28" i="44"/>
  <c r="T28" i="44"/>
  <c r="U28" i="44"/>
  <c r="V28" i="44"/>
  <c r="W28" i="44"/>
  <c r="X28" i="44"/>
  <c r="Y28" i="44"/>
  <c r="Z28" i="44"/>
  <c r="AA28" i="44"/>
  <c r="AB28" i="44"/>
  <c r="AC28" i="44"/>
  <c r="AD28" i="44"/>
  <c r="AE28" i="44"/>
  <c r="AF28" i="44"/>
  <c r="D29" i="44"/>
  <c r="E29" i="44"/>
  <c r="F29" i="44"/>
  <c r="G29" i="44"/>
  <c r="H29" i="44"/>
  <c r="I29" i="44"/>
  <c r="J29" i="44"/>
  <c r="K29" i="44"/>
  <c r="L29" i="44"/>
  <c r="M29" i="44"/>
  <c r="N29" i="44"/>
  <c r="O29" i="44"/>
  <c r="P29" i="44"/>
  <c r="Q29" i="44"/>
  <c r="R29" i="44"/>
  <c r="S29" i="44"/>
  <c r="T29" i="44"/>
  <c r="U29" i="44"/>
  <c r="V29" i="44"/>
  <c r="W29" i="44"/>
  <c r="X29" i="44"/>
  <c r="Y29" i="44"/>
  <c r="Z29" i="44"/>
  <c r="AA29" i="44"/>
  <c r="AB29" i="44"/>
  <c r="AC29" i="44"/>
  <c r="AD29" i="44"/>
  <c r="AE29" i="44"/>
  <c r="AF29" i="44"/>
  <c r="D30" i="44"/>
  <c r="E30" i="44"/>
  <c r="F30" i="44"/>
  <c r="G30" i="44"/>
  <c r="H30" i="44"/>
  <c r="I30" i="44"/>
  <c r="J30" i="44"/>
  <c r="K30" i="44"/>
  <c r="L30" i="44"/>
  <c r="M30" i="44"/>
  <c r="N30" i="44"/>
  <c r="O30" i="44"/>
  <c r="P30" i="44"/>
  <c r="Q30" i="44"/>
  <c r="R30" i="44"/>
  <c r="S30" i="44"/>
  <c r="T30" i="44"/>
  <c r="U30" i="44"/>
  <c r="V30" i="44"/>
  <c r="W30" i="44"/>
  <c r="X30" i="44"/>
  <c r="Y30" i="44"/>
  <c r="Z30" i="44"/>
  <c r="AA30" i="44"/>
  <c r="AB30" i="44"/>
  <c r="AC30" i="44"/>
  <c r="AD30" i="44"/>
  <c r="AE30" i="44"/>
  <c r="AF30" i="44"/>
  <c r="D31" i="44"/>
  <c r="E31" i="44"/>
  <c r="F31" i="44"/>
  <c r="G31" i="44"/>
  <c r="H31" i="44"/>
  <c r="I31" i="44"/>
  <c r="J31" i="44"/>
  <c r="K31" i="44"/>
  <c r="L31" i="44"/>
  <c r="M31" i="44"/>
  <c r="N31" i="44"/>
  <c r="O31" i="44"/>
  <c r="P31" i="44"/>
  <c r="Q31" i="44"/>
  <c r="R31" i="44"/>
  <c r="S31" i="44"/>
  <c r="T31" i="44"/>
  <c r="U31" i="44"/>
  <c r="V31" i="44"/>
  <c r="W31" i="44"/>
  <c r="X31" i="44"/>
  <c r="Y31" i="44"/>
  <c r="Z31" i="44"/>
  <c r="AA31" i="44"/>
  <c r="AB31" i="44"/>
  <c r="AC31" i="44"/>
  <c r="AD31" i="44"/>
  <c r="AE31" i="44"/>
  <c r="AF31" i="44"/>
  <c r="D32" i="44"/>
  <c r="E32" i="44"/>
  <c r="F32" i="44"/>
  <c r="G32" i="44"/>
  <c r="H32" i="44"/>
  <c r="I32" i="44"/>
  <c r="J32" i="44"/>
  <c r="K32" i="44"/>
  <c r="L32" i="44"/>
  <c r="M32" i="44"/>
  <c r="N32" i="44"/>
  <c r="O32" i="44"/>
  <c r="P32" i="44"/>
  <c r="Q32" i="44"/>
  <c r="R32" i="44"/>
  <c r="S32" i="44"/>
  <c r="T32" i="44"/>
  <c r="U32" i="44"/>
  <c r="V32" i="44"/>
  <c r="W32" i="44"/>
  <c r="X32" i="44"/>
  <c r="Y32" i="44"/>
  <c r="Z32" i="44"/>
  <c r="AA32" i="44"/>
  <c r="AB32" i="44"/>
  <c r="AC32" i="44"/>
  <c r="AD32" i="44"/>
  <c r="AE32" i="44"/>
  <c r="AF32" i="44"/>
  <c r="D33" i="44"/>
  <c r="E33" i="44"/>
  <c r="F33" i="44"/>
  <c r="G33" i="44"/>
  <c r="H33" i="44"/>
  <c r="I33" i="44"/>
  <c r="J33" i="44"/>
  <c r="K33" i="44"/>
  <c r="L33" i="44"/>
  <c r="M33" i="44"/>
  <c r="N33" i="44"/>
  <c r="O33" i="44"/>
  <c r="P33" i="44"/>
  <c r="Q33" i="44"/>
  <c r="R33" i="44"/>
  <c r="S33" i="44"/>
  <c r="T33" i="44"/>
  <c r="U33" i="44"/>
  <c r="V33" i="44"/>
  <c r="W33" i="44"/>
  <c r="X33" i="44"/>
  <c r="Y33" i="44"/>
  <c r="Z33" i="44"/>
  <c r="AA33" i="44"/>
  <c r="AB33" i="44"/>
  <c r="AC33" i="44"/>
  <c r="AD33" i="44"/>
  <c r="AE33" i="44"/>
  <c r="AF33" i="44"/>
  <c r="D34" i="44"/>
  <c r="E34" i="44"/>
  <c r="F34" i="44"/>
  <c r="G34" i="44"/>
  <c r="H34" i="44"/>
  <c r="I34" i="44"/>
  <c r="J34" i="44"/>
  <c r="K34" i="44"/>
  <c r="L34" i="44"/>
  <c r="M34" i="44"/>
  <c r="N34" i="44"/>
  <c r="O34" i="44"/>
  <c r="P34" i="44"/>
  <c r="Q34" i="44"/>
  <c r="R34" i="44"/>
  <c r="S34" i="44"/>
  <c r="T34" i="44"/>
  <c r="U34" i="44"/>
  <c r="V34" i="44"/>
  <c r="W34" i="44"/>
  <c r="X34" i="44"/>
  <c r="Y34" i="44"/>
  <c r="Z34" i="44"/>
  <c r="AA34" i="44"/>
  <c r="AB34" i="44"/>
  <c r="AC34" i="44"/>
  <c r="AD34" i="44"/>
  <c r="AE34" i="44"/>
  <c r="AF34" i="44"/>
  <c r="D35" i="44"/>
  <c r="E35" i="44"/>
  <c r="F35" i="44"/>
  <c r="G35" i="44"/>
  <c r="H35" i="44"/>
  <c r="I35" i="44"/>
  <c r="J35" i="44"/>
  <c r="K35" i="44"/>
  <c r="L35" i="44"/>
  <c r="M35" i="44"/>
  <c r="N35" i="44"/>
  <c r="O35" i="44"/>
  <c r="P35" i="44"/>
  <c r="Q35" i="44"/>
  <c r="R35" i="44"/>
  <c r="S35" i="44"/>
  <c r="T35" i="44"/>
  <c r="U35" i="44"/>
  <c r="V35" i="44"/>
  <c r="W35" i="44"/>
  <c r="X35" i="44"/>
  <c r="Y35" i="44"/>
  <c r="Z35" i="44"/>
  <c r="AA35" i="44"/>
  <c r="AB35" i="44"/>
  <c r="AC35" i="44"/>
  <c r="AD35" i="44"/>
  <c r="AE35" i="44"/>
  <c r="AF35" i="44"/>
  <c r="D36" i="44"/>
  <c r="E36" i="44"/>
  <c r="F36" i="44"/>
  <c r="G36" i="44"/>
  <c r="H36" i="44"/>
  <c r="I36" i="44"/>
  <c r="J36" i="44"/>
  <c r="K36" i="44"/>
  <c r="L36" i="44"/>
  <c r="M36" i="44"/>
  <c r="N36" i="44"/>
  <c r="O36" i="44"/>
  <c r="P36" i="44"/>
  <c r="Q36" i="44"/>
  <c r="R36" i="44"/>
  <c r="S36" i="44"/>
  <c r="T36" i="44"/>
  <c r="U36" i="44"/>
  <c r="V36" i="44"/>
  <c r="W36" i="44"/>
  <c r="X36" i="44"/>
  <c r="Y36" i="44"/>
  <c r="Z36" i="44"/>
  <c r="AA36" i="44"/>
  <c r="AB36" i="44"/>
  <c r="AC36" i="44"/>
  <c r="AD36" i="44"/>
  <c r="AE36" i="44"/>
  <c r="AF36" i="44"/>
  <c r="D38" i="44"/>
  <c r="E38" i="44"/>
  <c r="F38" i="44"/>
  <c r="G38" i="44"/>
  <c r="H38" i="44"/>
  <c r="I38" i="44"/>
  <c r="J38" i="44"/>
  <c r="K38" i="44"/>
  <c r="L38" i="44"/>
  <c r="M38" i="44"/>
  <c r="N38" i="44"/>
  <c r="O38" i="44"/>
  <c r="P38" i="44"/>
  <c r="Q38" i="44"/>
  <c r="R38" i="44"/>
  <c r="S38" i="44"/>
  <c r="T38" i="44"/>
  <c r="U38" i="44"/>
  <c r="V38" i="44"/>
  <c r="W38" i="44"/>
  <c r="X38" i="44"/>
  <c r="Y38" i="44"/>
  <c r="Z38" i="44"/>
  <c r="AA38" i="44"/>
  <c r="AB38" i="44"/>
  <c r="AC38" i="44"/>
  <c r="AD38" i="44"/>
  <c r="AE38" i="44"/>
  <c r="AF38" i="44"/>
  <c r="D39" i="44"/>
  <c r="E39" i="44"/>
  <c r="F39" i="44"/>
  <c r="G39" i="44"/>
  <c r="H39" i="44"/>
  <c r="I39" i="44"/>
  <c r="J39" i="44"/>
  <c r="K39" i="44"/>
  <c r="L39" i="44"/>
  <c r="M39" i="44"/>
  <c r="N39" i="44"/>
  <c r="O39" i="44"/>
  <c r="P39" i="44"/>
  <c r="Q39" i="44"/>
  <c r="R39" i="44"/>
  <c r="S39" i="44"/>
  <c r="T39" i="44"/>
  <c r="U39" i="44"/>
  <c r="V39" i="44"/>
  <c r="W39" i="44"/>
  <c r="X39" i="44"/>
  <c r="Y39" i="44"/>
  <c r="Z39" i="44"/>
  <c r="AA39" i="44"/>
  <c r="AB39" i="44"/>
  <c r="AC39" i="44"/>
  <c r="AD39" i="44"/>
  <c r="AE39" i="44"/>
  <c r="AF39" i="44"/>
  <c r="D43" i="44"/>
  <c r="E43" i="44"/>
  <c r="F43" i="44"/>
  <c r="G43" i="44"/>
  <c r="H43" i="44"/>
  <c r="I43" i="44"/>
  <c r="J43" i="44"/>
  <c r="K43" i="44"/>
  <c r="L43" i="44"/>
  <c r="M43" i="44"/>
  <c r="N43" i="44"/>
  <c r="O43" i="44"/>
  <c r="P43" i="44"/>
  <c r="Q43" i="44"/>
  <c r="R43" i="44"/>
  <c r="S43" i="44"/>
  <c r="T43" i="44"/>
  <c r="U43" i="44"/>
  <c r="V43" i="44"/>
  <c r="W43" i="44"/>
  <c r="X43" i="44"/>
  <c r="Y43" i="44"/>
  <c r="Z43" i="44"/>
  <c r="AA43" i="44"/>
  <c r="AB43" i="44"/>
  <c r="AC43" i="44"/>
  <c r="AD43" i="44"/>
  <c r="AE43" i="44"/>
  <c r="AF43" i="44"/>
  <c r="D44" i="44"/>
  <c r="E44" i="44"/>
  <c r="F44" i="44"/>
  <c r="G44" i="44"/>
  <c r="H44" i="44"/>
  <c r="I44" i="44"/>
  <c r="J44" i="44"/>
  <c r="K44" i="44"/>
  <c r="L44" i="44"/>
  <c r="M44" i="44"/>
  <c r="N44" i="44"/>
  <c r="O44" i="44"/>
  <c r="P44" i="44"/>
  <c r="Q44" i="44"/>
  <c r="R44" i="44"/>
  <c r="S44" i="44"/>
  <c r="T44" i="44"/>
  <c r="U44" i="44"/>
  <c r="V44" i="44"/>
  <c r="W44" i="44"/>
  <c r="X44" i="44"/>
  <c r="Y44" i="44"/>
  <c r="Z44" i="44"/>
  <c r="AA44" i="44"/>
  <c r="AB44" i="44"/>
  <c r="AC44" i="44"/>
  <c r="AD44" i="44"/>
  <c r="AE44" i="44"/>
  <c r="AF44" i="44"/>
  <c r="D45" i="44"/>
  <c r="E45" i="44"/>
  <c r="F45" i="44"/>
  <c r="G45" i="44"/>
  <c r="H45" i="44"/>
  <c r="I45" i="44"/>
  <c r="J45" i="44"/>
  <c r="K45" i="44"/>
  <c r="L45" i="44"/>
  <c r="M45" i="44"/>
  <c r="N45" i="44"/>
  <c r="O45" i="44"/>
  <c r="P45" i="44"/>
  <c r="Q45" i="44"/>
  <c r="R45" i="44"/>
  <c r="S45" i="44"/>
  <c r="T45" i="44"/>
  <c r="U45" i="44"/>
  <c r="V45" i="44"/>
  <c r="W45" i="44"/>
  <c r="X45" i="44"/>
  <c r="Y45" i="44"/>
  <c r="Z45" i="44"/>
  <c r="AA45" i="44"/>
  <c r="AB45" i="44"/>
  <c r="AC45" i="44"/>
  <c r="AD45" i="44"/>
  <c r="AE45" i="44"/>
  <c r="AF45" i="44"/>
  <c r="D48" i="44"/>
  <c r="E48" i="44"/>
  <c r="F48" i="44"/>
  <c r="G48" i="44"/>
  <c r="H48" i="44"/>
  <c r="I48" i="44"/>
  <c r="J48" i="44"/>
  <c r="K48" i="44"/>
  <c r="L48" i="44"/>
  <c r="M48" i="44"/>
  <c r="N48" i="44"/>
  <c r="O48" i="44"/>
  <c r="P48" i="44"/>
  <c r="Q48" i="44"/>
  <c r="R48" i="44"/>
  <c r="S48" i="44"/>
  <c r="T48" i="44"/>
  <c r="U48" i="44"/>
  <c r="V48" i="44"/>
  <c r="W48" i="44"/>
  <c r="X48" i="44"/>
  <c r="Y48" i="44"/>
  <c r="Z48" i="44"/>
  <c r="AA48" i="44"/>
  <c r="AB48" i="44"/>
  <c r="AC48" i="44"/>
  <c r="AD48" i="44"/>
  <c r="AE48" i="44"/>
  <c r="AF48" i="44"/>
  <c r="D49" i="44"/>
  <c r="E49" i="44"/>
  <c r="F49" i="44"/>
  <c r="G49" i="44"/>
  <c r="H49" i="44"/>
  <c r="I49" i="44"/>
  <c r="J49" i="44"/>
  <c r="K49" i="44"/>
  <c r="L49" i="44"/>
  <c r="M49" i="44"/>
  <c r="N49" i="44"/>
  <c r="O49" i="44"/>
  <c r="P49" i="44"/>
  <c r="Q49" i="44"/>
  <c r="R49" i="44"/>
  <c r="S49" i="44"/>
  <c r="T49" i="44"/>
  <c r="U49" i="44"/>
  <c r="V49" i="44"/>
  <c r="W49" i="44"/>
  <c r="X49" i="44"/>
  <c r="Y49" i="44"/>
  <c r="Z49" i="44"/>
  <c r="AA49" i="44"/>
  <c r="AB49" i="44"/>
  <c r="AC49" i="44"/>
  <c r="AD49" i="44"/>
  <c r="AE49" i="44"/>
  <c r="AF49" i="44"/>
  <c r="D50" i="44"/>
  <c r="E50" i="44"/>
  <c r="F50" i="44"/>
  <c r="G50" i="44"/>
  <c r="H50" i="44"/>
  <c r="I50" i="44"/>
  <c r="J50" i="44"/>
  <c r="K50" i="44"/>
  <c r="L50" i="44"/>
  <c r="M50" i="44"/>
  <c r="N50" i="44"/>
  <c r="O50" i="44"/>
  <c r="P50" i="44"/>
  <c r="Q50" i="44"/>
  <c r="R50" i="44"/>
  <c r="S50" i="44"/>
  <c r="T50" i="44"/>
  <c r="U50" i="44"/>
  <c r="V50" i="44"/>
  <c r="W50" i="44"/>
  <c r="X50" i="44"/>
  <c r="Y50" i="44"/>
  <c r="Z50" i="44"/>
  <c r="AA50" i="44"/>
  <c r="AB50" i="44"/>
  <c r="AC50" i="44"/>
  <c r="AD50" i="44"/>
  <c r="AE50" i="44"/>
  <c r="AF50" i="44"/>
  <c r="D51" i="44"/>
  <c r="E51" i="44"/>
  <c r="F51" i="44"/>
  <c r="G51" i="44"/>
  <c r="H51" i="44"/>
  <c r="I51" i="44"/>
  <c r="J51" i="44"/>
  <c r="K51" i="44"/>
  <c r="L51" i="44"/>
  <c r="M51" i="44"/>
  <c r="N51" i="44"/>
  <c r="O51" i="44"/>
  <c r="P51" i="44"/>
  <c r="Q51" i="44"/>
  <c r="R51" i="44"/>
  <c r="S51" i="44"/>
  <c r="T51" i="44"/>
  <c r="U51" i="44"/>
  <c r="V51" i="44"/>
  <c r="W51" i="44"/>
  <c r="X51" i="44"/>
  <c r="Y51" i="44"/>
  <c r="Z51" i="44"/>
  <c r="AA51" i="44"/>
  <c r="AB51" i="44"/>
  <c r="AC51" i="44"/>
  <c r="AD51" i="44"/>
  <c r="AE51" i="44"/>
  <c r="AF51" i="44"/>
  <c r="D52" i="44"/>
  <c r="E52" i="44"/>
  <c r="F52" i="44"/>
  <c r="G52" i="44"/>
  <c r="H52" i="44"/>
  <c r="I52" i="44"/>
  <c r="J52" i="44"/>
  <c r="K52" i="44"/>
  <c r="L52" i="44"/>
  <c r="M52" i="44"/>
  <c r="N52" i="44"/>
  <c r="O52" i="44"/>
  <c r="P52" i="44"/>
  <c r="Q52" i="44"/>
  <c r="R52" i="44"/>
  <c r="S52" i="44"/>
  <c r="T52" i="44"/>
  <c r="U52" i="44"/>
  <c r="V52" i="44"/>
  <c r="W52" i="44"/>
  <c r="X52" i="44"/>
  <c r="Y52" i="44"/>
  <c r="Z52" i="44"/>
  <c r="AA52" i="44"/>
  <c r="AB52" i="44"/>
  <c r="AC52" i="44"/>
  <c r="AD52" i="44"/>
  <c r="AE52" i="44"/>
  <c r="AF52" i="44"/>
  <c r="D53" i="44"/>
  <c r="E53" i="44"/>
  <c r="F53" i="44"/>
  <c r="G53" i="44"/>
  <c r="H53" i="44"/>
  <c r="I53" i="44"/>
  <c r="J53" i="44"/>
  <c r="K53" i="44"/>
  <c r="L53" i="44"/>
  <c r="M53" i="44"/>
  <c r="N53" i="44"/>
  <c r="O53" i="44"/>
  <c r="P53" i="44"/>
  <c r="Q53" i="44"/>
  <c r="R53" i="44"/>
  <c r="S53" i="44"/>
  <c r="T53" i="44"/>
  <c r="U53" i="44"/>
  <c r="V53" i="44"/>
  <c r="W53" i="44"/>
  <c r="X53" i="44"/>
  <c r="Y53" i="44"/>
  <c r="Z53" i="44"/>
  <c r="AA53" i="44"/>
  <c r="AB53" i="44"/>
  <c r="AC53" i="44"/>
  <c r="AD53" i="44"/>
  <c r="AE53" i="44"/>
  <c r="AF53" i="44"/>
  <c r="D54" i="44"/>
  <c r="E54" i="44"/>
  <c r="F54" i="44"/>
  <c r="G54" i="44"/>
  <c r="H54" i="44"/>
  <c r="I54" i="44"/>
  <c r="J54" i="44"/>
  <c r="K54" i="44"/>
  <c r="L54" i="44"/>
  <c r="M54" i="44"/>
  <c r="N54" i="44"/>
  <c r="O54" i="44"/>
  <c r="P54" i="44"/>
  <c r="Q54" i="44"/>
  <c r="R54" i="44"/>
  <c r="S54" i="44"/>
  <c r="T54" i="44"/>
  <c r="U54" i="44"/>
  <c r="V54" i="44"/>
  <c r="W54" i="44"/>
  <c r="X54" i="44"/>
  <c r="Y54" i="44"/>
  <c r="Z54" i="44"/>
  <c r="AA54" i="44"/>
  <c r="AB54" i="44"/>
  <c r="AC54" i="44"/>
  <c r="AD54" i="44"/>
  <c r="AE54" i="44"/>
  <c r="AF54" i="44"/>
  <c r="D55" i="44"/>
  <c r="E55" i="44"/>
  <c r="F55" i="44"/>
  <c r="G55" i="44"/>
  <c r="H55" i="44"/>
  <c r="I55" i="44"/>
  <c r="J55" i="44"/>
  <c r="K55" i="44"/>
  <c r="L55" i="44"/>
  <c r="M55" i="44"/>
  <c r="N55" i="44"/>
  <c r="O55" i="44"/>
  <c r="P55" i="44"/>
  <c r="Q55" i="44"/>
  <c r="R55" i="44"/>
  <c r="S55" i="44"/>
  <c r="T55" i="44"/>
  <c r="U55" i="44"/>
  <c r="V55" i="44"/>
  <c r="W55" i="44"/>
  <c r="X55" i="44"/>
  <c r="Y55" i="44"/>
  <c r="Z55" i="44"/>
  <c r="AA55" i="44"/>
  <c r="AB55" i="44"/>
  <c r="AC55" i="44"/>
  <c r="AD55" i="44"/>
  <c r="AE55" i="44"/>
  <c r="AF55" i="44"/>
  <c r="D56" i="44"/>
  <c r="E56" i="44"/>
  <c r="F56" i="44"/>
  <c r="G56" i="44"/>
  <c r="H56" i="44"/>
  <c r="I56" i="44"/>
  <c r="J56" i="44"/>
  <c r="K56" i="44"/>
  <c r="L56" i="44"/>
  <c r="M56" i="44"/>
  <c r="N56" i="44"/>
  <c r="O56" i="44"/>
  <c r="P56" i="44"/>
  <c r="Q56" i="44"/>
  <c r="R56" i="44"/>
  <c r="S56" i="44"/>
  <c r="T56" i="44"/>
  <c r="U56" i="44"/>
  <c r="V56" i="44"/>
  <c r="W56" i="44"/>
  <c r="X56" i="44"/>
  <c r="Y56" i="44"/>
  <c r="Z56" i="44"/>
  <c r="AA56" i="44"/>
  <c r="AB56" i="44"/>
  <c r="AC56" i="44"/>
  <c r="AD56" i="44"/>
  <c r="AE56" i="44"/>
  <c r="AF56" i="44"/>
  <c r="D57" i="44"/>
  <c r="E57" i="44"/>
  <c r="F57" i="44"/>
  <c r="G57" i="44"/>
  <c r="H57" i="44"/>
  <c r="I57" i="44"/>
  <c r="J57" i="44"/>
  <c r="K57" i="44"/>
  <c r="L57" i="44"/>
  <c r="M57" i="44"/>
  <c r="N57" i="44"/>
  <c r="O57" i="44"/>
  <c r="P57" i="44"/>
  <c r="Q57" i="44"/>
  <c r="R57" i="44"/>
  <c r="S57" i="44"/>
  <c r="T57" i="44"/>
  <c r="U57" i="44"/>
  <c r="V57" i="44"/>
  <c r="W57" i="44"/>
  <c r="X57" i="44"/>
  <c r="Y57" i="44"/>
  <c r="Z57" i="44"/>
  <c r="AA57" i="44"/>
  <c r="AB57" i="44"/>
  <c r="AC57" i="44"/>
  <c r="AD57" i="44"/>
  <c r="AE57" i="44"/>
  <c r="AF57" i="44"/>
  <c r="D58" i="44"/>
  <c r="E58" i="44"/>
  <c r="F58" i="44"/>
  <c r="G58" i="44"/>
  <c r="H58" i="44"/>
  <c r="I58" i="44"/>
  <c r="J58" i="44"/>
  <c r="K58" i="44"/>
  <c r="L58" i="44"/>
  <c r="M58" i="44"/>
  <c r="N58" i="44"/>
  <c r="O58" i="44"/>
  <c r="P58" i="44"/>
  <c r="Q58" i="44"/>
  <c r="R58" i="44"/>
  <c r="S58" i="44"/>
  <c r="T58" i="44"/>
  <c r="U58" i="44"/>
  <c r="V58" i="44"/>
  <c r="W58" i="44"/>
  <c r="X58" i="44"/>
  <c r="Y58" i="44"/>
  <c r="Z58" i="44"/>
  <c r="AA58" i="44"/>
  <c r="AB58" i="44"/>
  <c r="AC58" i="44"/>
  <c r="AD58" i="44"/>
  <c r="AE58" i="44"/>
  <c r="AF58" i="44"/>
  <c r="D59" i="44"/>
  <c r="E59" i="44"/>
  <c r="F59" i="44"/>
  <c r="G59" i="44"/>
  <c r="H59" i="44"/>
  <c r="I59" i="44"/>
  <c r="J59" i="44"/>
  <c r="K59" i="44"/>
  <c r="L59" i="44"/>
  <c r="M59" i="44"/>
  <c r="N59" i="44"/>
  <c r="O59" i="44"/>
  <c r="P59" i="44"/>
  <c r="Q59" i="44"/>
  <c r="R59" i="44"/>
  <c r="S59" i="44"/>
  <c r="T59" i="44"/>
  <c r="U59" i="44"/>
  <c r="V59" i="44"/>
  <c r="W59" i="44"/>
  <c r="X59" i="44"/>
  <c r="Y59" i="44"/>
  <c r="Z59" i="44"/>
  <c r="AA59" i="44"/>
  <c r="AB59" i="44"/>
  <c r="AC59" i="44"/>
  <c r="AD59" i="44"/>
  <c r="AE59" i="44"/>
  <c r="AF59" i="44"/>
  <c r="D60" i="44"/>
  <c r="E60" i="44"/>
  <c r="F60" i="44"/>
  <c r="G60" i="44"/>
  <c r="H60" i="44"/>
  <c r="I60" i="44"/>
  <c r="J60" i="44"/>
  <c r="K60" i="44"/>
  <c r="L60" i="44"/>
  <c r="M60" i="44"/>
  <c r="N60" i="44"/>
  <c r="O60" i="44"/>
  <c r="P60" i="44"/>
  <c r="Q60" i="44"/>
  <c r="R60" i="44"/>
  <c r="S60" i="44"/>
  <c r="T60" i="44"/>
  <c r="U60" i="44"/>
  <c r="V60" i="44"/>
  <c r="W60" i="44"/>
  <c r="X60" i="44"/>
  <c r="Y60" i="44"/>
  <c r="Z60" i="44"/>
  <c r="AA60" i="44"/>
  <c r="AB60" i="44"/>
  <c r="AC60" i="44"/>
  <c r="AD60" i="44"/>
  <c r="AE60" i="44"/>
  <c r="AF60" i="44"/>
  <c r="D61" i="44"/>
  <c r="E61" i="44"/>
  <c r="F61" i="44"/>
  <c r="G61" i="44"/>
  <c r="H61" i="44"/>
  <c r="I61" i="44"/>
  <c r="J61" i="44"/>
  <c r="K61" i="44"/>
  <c r="L61" i="44"/>
  <c r="M61" i="44"/>
  <c r="N61" i="44"/>
  <c r="O61" i="44"/>
  <c r="P61" i="44"/>
  <c r="Q61" i="44"/>
  <c r="R61" i="44"/>
  <c r="S61" i="44"/>
  <c r="T61" i="44"/>
  <c r="U61" i="44"/>
  <c r="V61" i="44"/>
  <c r="W61" i="44"/>
  <c r="X61" i="44"/>
  <c r="Y61" i="44"/>
  <c r="Z61" i="44"/>
  <c r="AA61" i="44"/>
  <c r="AB61" i="44"/>
  <c r="AC61" i="44"/>
  <c r="AD61" i="44"/>
  <c r="AE61" i="44"/>
  <c r="AF61" i="44"/>
  <c r="D62" i="44"/>
  <c r="E62" i="44"/>
  <c r="F62" i="44"/>
  <c r="G62" i="44"/>
  <c r="H62" i="44"/>
  <c r="I62" i="44"/>
  <c r="J62" i="44"/>
  <c r="K62" i="44"/>
  <c r="L62" i="44"/>
  <c r="M62" i="44"/>
  <c r="N62" i="44"/>
  <c r="O62" i="44"/>
  <c r="P62" i="44"/>
  <c r="Q62" i="44"/>
  <c r="R62" i="44"/>
  <c r="S62" i="44"/>
  <c r="T62" i="44"/>
  <c r="U62" i="44"/>
  <c r="V62" i="44"/>
  <c r="W62" i="44"/>
  <c r="X62" i="44"/>
  <c r="Y62" i="44"/>
  <c r="Z62" i="44"/>
  <c r="AA62" i="44"/>
  <c r="AB62" i="44"/>
  <c r="AC62" i="44"/>
  <c r="AD62" i="44"/>
  <c r="AE62" i="44"/>
  <c r="AF62" i="44"/>
  <c r="D64" i="44"/>
  <c r="E64" i="44"/>
  <c r="F64" i="44"/>
  <c r="G64" i="44"/>
  <c r="H64" i="44"/>
  <c r="I64" i="44"/>
  <c r="J64" i="44"/>
  <c r="K64" i="44"/>
  <c r="L64" i="44"/>
  <c r="M64" i="44"/>
  <c r="N64" i="44"/>
  <c r="O64" i="44"/>
  <c r="P64" i="44"/>
  <c r="Q64" i="44"/>
  <c r="R64" i="44"/>
  <c r="S64" i="44"/>
  <c r="T64" i="44"/>
  <c r="U64" i="44"/>
  <c r="V64" i="44"/>
  <c r="W64" i="44"/>
  <c r="X64" i="44"/>
  <c r="Y64" i="44"/>
  <c r="Z64" i="44"/>
  <c r="AA64" i="44"/>
  <c r="AB64" i="44"/>
  <c r="AC64" i="44"/>
  <c r="AD64" i="44"/>
  <c r="AE64" i="44"/>
  <c r="AF64" i="44"/>
  <c r="D65" i="44"/>
  <c r="E65" i="44"/>
  <c r="F65" i="44"/>
  <c r="G65" i="44"/>
  <c r="H65" i="44"/>
  <c r="I65" i="44"/>
  <c r="J65" i="44"/>
  <c r="K65" i="44"/>
  <c r="L65" i="44"/>
  <c r="M65" i="44"/>
  <c r="N65" i="44"/>
  <c r="O65" i="44"/>
  <c r="P65" i="44"/>
  <c r="Q65" i="44"/>
  <c r="R65" i="44"/>
  <c r="S65" i="44"/>
  <c r="T65" i="44"/>
  <c r="U65" i="44"/>
  <c r="V65" i="44"/>
  <c r="W65" i="44"/>
  <c r="X65" i="44"/>
  <c r="Y65" i="44"/>
  <c r="Z65" i="44"/>
  <c r="AA65" i="44"/>
  <c r="AB65" i="44"/>
  <c r="AC65" i="44"/>
  <c r="AD65" i="44"/>
  <c r="AE65" i="44"/>
  <c r="AF65" i="44"/>
  <c r="D67" i="44"/>
  <c r="E67" i="44"/>
  <c r="F67" i="44"/>
  <c r="G67" i="44"/>
  <c r="H67" i="44"/>
  <c r="I67" i="44"/>
  <c r="J67" i="44"/>
  <c r="K67" i="44"/>
  <c r="L67" i="44"/>
  <c r="M67" i="44"/>
  <c r="N67" i="44"/>
  <c r="O67" i="44"/>
  <c r="P67" i="44"/>
  <c r="Q67" i="44"/>
  <c r="R67" i="44"/>
  <c r="S67" i="44"/>
  <c r="T67" i="44"/>
  <c r="U67" i="44"/>
  <c r="V67" i="44"/>
  <c r="W67" i="44"/>
  <c r="X67" i="44"/>
  <c r="Y67" i="44"/>
  <c r="Z67" i="44"/>
  <c r="AA67" i="44"/>
  <c r="AB67" i="44"/>
  <c r="AC67" i="44"/>
  <c r="AD67" i="44"/>
  <c r="AE67" i="44"/>
  <c r="AF67" i="44"/>
  <c r="D68" i="44"/>
  <c r="E68" i="44"/>
  <c r="F68" i="44"/>
  <c r="G68" i="44"/>
  <c r="H68" i="44"/>
  <c r="I68" i="44"/>
  <c r="J68" i="44"/>
  <c r="K68" i="44"/>
  <c r="L68" i="44"/>
  <c r="M68" i="44"/>
  <c r="N68" i="44"/>
  <c r="O68" i="44"/>
  <c r="P68" i="44"/>
  <c r="Q68" i="44"/>
  <c r="R68" i="44"/>
  <c r="S68" i="44"/>
  <c r="T68" i="44"/>
  <c r="U68" i="44"/>
  <c r="V68" i="44"/>
  <c r="W68" i="44"/>
  <c r="X68" i="44"/>
  <c r="Y68" i="44"/>
  <c r="Z68" i="44"/>
  <c r="AA68" i="44"/>
  <c r="AB68" i="44"/>
  <c r="AC68" i="44"/>
  <c r="AD68" i="44"/>
  <c r="AE68" i="44"/>
  <c r="AF68" i="44"/>
  <c r="D69" i="44"/>
  <c r="E69" i="44"/>
  <c r="F69" i="44"/>
  <c r="G69" i="44"/>
  <c r="H69" i="44"/>
  <c r="I69" i="44"/>
  <c r="J69" i="44"/>
  <c r="K69" i="44"/>
  <c r="L69" i="44"/>
  <c r="M69" i="44"/>
  <c r="N69" i="44"/>
  <c r="O69" i="44"/>
  <c r="P69" i="44"/>
  <c r="Q69" i="44"/>
  <c r="R69" i="44"/>
  <c r="S69" i="44"/>
  <c r="T69" i="44"/>
  <c r="U69" i="44"/>
  <c r="V69" i="44"/>
  <c r="W69" i="44"/>
  <c r="X69" i="44"/>
  <c r="Y69" i="44"/>
  <c r="Z69" i="44"/>
  <c r="AA69" i="44"/>
  <c r="AB69" i="44"/>
  <c r="AC69" i="44"/>
  <c r="AD69" i="44"/>
  <c r="AE69" i="44"/>
  <c r="AF69" i="44"/>
  <c r="D70" i="44"/>
  <c r="E70" i="44"/>
  <c r="F70" i="44"/>
  <c r="G70" i="44"/>
  <c r="H70" i="44"/>
  <c r="I70" i="44"/>
  <c r="J70" i="44"/>
  <c r="K70" i="44"/>
  <c r="L70" i="44"/>
  <c r="M70" i="44"/>
  <c r="N70" i="44"/>
  <c r="O70" i="44"/>
  <c r="P70" i="44"/>
  <c r="Q70" i="44"/>
  <c r="R70" i="44"/>
  <c r="S70" i="44"/>
  <c r="T70" i="44"/>
  <c r="U70" i="44"/>
  <c r="V70" i="44"/>
  <c r="W70" i="44"/>
  <c r="X70" i="44"/>
  <c r="Y70" i="44"/>
  <c r="Z70" i="44"/>
  <c r="AA70" i="44"/>
  <c r="AB70" i="44"/>
  <c r="AC70" i="44"/>
  <c r="AD70" i="44"/>
  <c r="AE70" i="44"/>
  <c r="AF70" i="44"/>
  <c r="D72" i="44"/>
  <c r="E72" i="44"/>
  <c r="F72" i="44"/>
  <c r="G72" i="44"/>
  <c r="H72" i="44"/>
  <c r="I72" i="44"/>
  <c r="J72" i="44"/>
  <c r="K72" i="44"/>
  <c r="L72" i="44"/>
  <c r="M72" i="44"/>
  <c r="N72" i="44"/>
  <c r="O72" i="44"/>
  <c r="P72" i="44"/>
  <c r="Q72" i="44"/>
  <c r="R72" i="44"/>
  <c r="S72" i="44"/>
  <c r="T72" i="44"/>
  <c r="U72" i="44"/>
  <c r="V72" i="44"/>
  <c r="W72" i="44"/>
  <c r="X72" i="44"/>
  <c r="Y72" i="44"/>
  <c r="Z72" i="44"/>
  <c r="AA72" i="44"/>
  <c r="AB72" i="44"/>
  <c r="AC72" i="44"/>
  <c r="AD72" i="44"/>
  <c r="AE72" i="44"/>
  <c r="AF72" i="44"/>
  <c r="D73" i="44"/>
  <c r="E73" i="44"/>
  <c r="F73" i="44"/>
  <c r="G73" i="44"/>
  <c r="H73" i="44"/>
  <c r="I73" i="44"/>
  <c r="J73" i="44"/>
  <c r="K73" i="44"/>
  <c r="L73" i="44"/>
  <c r="M73" i="44"/>
  <c r="N73" i="44"/>
  <c r="O73" i="44"/>
  <c r="P73" i="44"/>
  <c r="Q73" i="44"/>
  <c r="R73" i="44"/>
  <c r="S73" i="44"/>
  <c r="T73" i="44"/>
  <c r="U73" i="44"/>
  <c r="V73" i="44"/>
  <c r="W73" i="44"/>
  <c r="X73" i="44"/>
  <c r="Y73" i="44"/>
  <c r="Z73" i="44"/>
  <c r="AA73" i="44"/>
  <c r="AB73" i="44"/>
  <c r="AC73" i="44"/>
  <c r="AD73" i="44"/>
  <c r="AE73" i="44"/>
  <c r="AF73" i="44"/>
  <c r="D74" i="44"/>
  <c r="E74" i="44"/>
  <c r="F74" i="44"/>
  <c r="G74" i="44"/>
  <c r="H74" i="44"/>
  <c r="I74" i="44"/>
  <c r="J74" i="44"/>
  <c r="K74" i="44"/>
  <c r="L74" i="44"/>
  <c r="M74" i="44"/>
  <c r="N74" i="44"/>
  <c r="O74" i="44"/>
  <c r="P74" i="44"/>
  <c r="Q74" i="44"/>
  <c r="R74" i="44"/>
  <c r="S74" i="44"/>
  <c r="T74" i="44"/>
  <c r="U74" i="44"/>
  <c r="V74" i="44"/>
  <c r="W74" i="44"/>
  <c r="X74" i="44"/>
  <c r="Y74" i="44"/>
  <c r="Z74" i="44"/>
  <c r="AA74" i="44"/>
  <c r="AB74" i="44"/>
  <c r="AC74" i="44"/>
  <c r="AD74" i="44"/>
  <c r="AE74" i="44"/>
  <c r="AF74" i="44"/>
  <c r="D75" i="44"/>
  <c r="E75" i="44"/>
  <c r="F75" i="44"/>
  <c r="G75" i="44"/>
  <c r="H75" i="44"/>
  <c r="I75" i="44"/>
  <c r="J75" i="44"/>
  <c r="K75" i="44"/>
  <c r="L75" i="44"/>
  <c r="M75" i="44"/>
  <c r="N75" i="44"/>
  <c r="O75" i="44"/>
  <c r="P75" i="44"/>
  <c r="Q75" i="44"/>
  <c r="R75" i="44"/>
  <c r="S75" i="44"/>
  <c r="T75" i="44"/>
  <c r="U75" i="44"/>
  <c r="V75" i="44"/>
  <c r="W75" i="44"/>
  <c r="X75" i="44"/>
  <c r="Y75" i="44"/>
  <c r="Z75" i="44"/>
  <c r="AA75" i="44"/>
  <c r="AB75" i="44"/>
  <c r="AC75" i="44"/>
  <c r="AD75" i="44"/>
  <c r="AE75" i="44"/>
  <c r="AF75" i="44"/>
  <c r="D76" i="44"/>
  <c r="E76" i="44"/>
  <c r="F76" i="44"/>
  <c r="G76" i="44"/>
  <c r="H76" i="44"/>
  <c r="I76" i="44"/>
  <c r="J76" i="44"/>
  <c r="K76" i="44"/>
  <c r="L76" i="44"/>
  <c r="M76" i="44"/>
  <c r="N76" i="44"/>
  <c r="O76" i="44"/>
  <c r="P76" i="44"/>
  <c r="Q76" i="44"/>
  <c r="R76" i="44"/>
  <c r="S76" i="44"/>
  <c r="T76" i="44"/>
  <c r="U76" i="44"/>
  <c r="V76" i="44"/>
  <c r="W76" i="44"/>
  <c r="X76" i="44"/>
  <c r="Y76" i="44"/>
  <c r="Z76" i="44"/>
  <c r="AA76" i="44"/>
  <c r="AB76" i="44"/>
  <c r="AC76" i="44"/>
  <c r="AD76" i="44"/>
  <c r="AE76" i="44"/>
  <c r="AF76" i="44"/>
  <c r="D77" i="44"/>
  <c r="E77" i="44"/>
  <c r="F77" i="44"/>
  <c r="G77" i="44"/>
  <c r="H77" i="44"/>
  <c r="I77" i="44"/>
  <c r="J77" i="44"/>
  <c r="K77" i="44"/>
  <c r="L77" i="44"/>
  <c r="M77" i="44"/>
  <c r="N77" i="44"/>
  <c r="O77" i="44"/>
  <c r="P77" i="44"/>
  <c r="Q77" i="44"/>
  <c r="R77" i="44"/>
  <c r="S77" i="44"/>
  <c r="T77" i="44"/>
  <c r="U77" i="44"/>
  <c r="V77" i="44"/>
  <c r="W77" i="44"/>
  <c r="X77" i="44"/>
  <c r="Y77" i="44"/>
  <c r="Z77" i="44"/>
  <c r="AA77" i="44"/>
  <c r="AB77" i="44"/>
  <c r="AC77" i="44"/>
  <c r="AD77" i="44"/>
  <c r="AE77" i="44"/>
  <c r="AF77" i="44"/>
  <c r="D78" i="44"/>
  <c r="E78" i="44"/>
  <c r="F78" i="44"/>
  <c r="G78" i="44"/>
  <c r="H78" i="44"/>
  <c r="I78" i="44"/>
  <c r="J78" i="44"/>
  <c r="K78" i="44"/>
  <c r="L78" i="44"/>
  <c r="M78" i="44"/>
  <c r="N78" i="44"/>
  <c r="O78" i="44"/>
  <c r="P78" i="44"/>
  <c r="Q78" i="44"/>
  <c r="R78" i="44"/>
  <c r="S78" i="44"/>
  <c r="T78" i="44"/>
  <c r="U78" i="44"/>
  <c r="V78" i="44"/>
  <c r="W78" i="44"/>
  <c r="X78" i="44"/>
  <c r="Y78" i="44"/>
  <c r="Z78" i="44"/>
  <c r="AA78" i="44"/>
  <c r="AB78" i="44"/>
  <c r="AC78" i="44"/>
  <c r="AD78" i="44"/>
  <c r="AE78" i="44"/>
  <c r="AF78" i="44"/>
  <c r="D79" i="44"/>
  <c r="E79" i="44"/>
  <c r="F79" i="44"/>
  <c r="G79" i="44"/>
  <c r="H79" i="44"/>
  <c r="I79" i="44"/>
  <c r="J79" i="44"/>
  <c r="K79" i="44"/>
  <c r="L79" i="44"/>
  <c r="M79" i="44"/>
  <c r="N79" i="44"/>
  <c r="O79" i="44"/>
  <c r="P79" i="44"/>
  <c r="Q79" i="44"/>
  <c r="R79" i="44"/>
  <c r="S79" i="44"/>
  <c r="T79" i="44"/>
  <c r="U79" i="44"/>
  <c r="V79" i="44"/>
  <c r="W79" i="44"/>
  <c r="X79" i="44"/>
  <c r="Y79" i="44"/>
  <c r="Z79" i="44"/>
  <c r="AA79" i="44"/>
  <c r="AB79" i="44"/>
  <c r="AC79" i="44"/>
  <c r="AD79" i="44"/>
  <c r="AE79" i="44"/>
  <c r="AF79" i="44"/>
  <c r="D80" i="44"/>
  <c r="E80" i="44"/>
  <c r="F80" i="44"/>
  <c r="G80" i="44"/>
  <c r="H80" i="44"/>
  <c r="I80" i="44"/>
  <c r="J80" i="44"/>
  <c r="K80" i="44"/>
  <c r="L80" i="44"/>
  <c r="M80" i="44"/>
  <c r="N80" i="44"/>
  <c r="O80" i="44"/>
  <c r="P80" i="44"/>
  <c r="Q80" i="44"/>
  <c r="R80" i="44"/>
  <c r="S80" i="44"/>
  <c r="T80" i="44"/>
  <c r="U80" i="44"/>
  <c r="V80" i="44"/>
  <c r="W80" i="44"/>
  <c r="X80" i="44"/>
  <c r="Y80" i="44"/>
  <c r="Z80" i="44"/>
  <c r="AA80" i="44"/>
  <c r="AB80" i="44"/>
  <c r="AC80" i="44"/>
  <c r="AD80" i="44"/>
  <c r="AE80" i="44"/>
  <c r="AF80" i="44"/>
  <c r="D82" i="44"/>
  <c r="E82" i="44"/>
  <c r="F82" i="44"/>
  <c r="G82" i="44"/>
  <c r="H82" i="44"/>
  <c r="I82" i="44"/>
  <c r="J82" i="44"/>
  <c r="K82" i="44"/>
  <c r="L82" i="44"/>
  <c r="M82" i="44"/>
  <c r="N82" i="44"/>
  <c r="O82" i="44"/>
  <c r="P82" i="44"/>
  <c r="Q82" i="44"/>
  <c r="R82" i="44"/>
  <c r="S82" i="44"/>
  <c r="T82" i="44"/>
  <c r="U82" i="44"/>
  <c r="V82" i="44"/>
  <c r="W82" i="44"/>
  <c r="X82" i="44"/>
  <c r="Y82" i="44"/>
  <c r="Z82" i="44"/>
  <c r="AA82" i="44"/>
  <c r="AB82" i="44"/>
  <c r="AC82" i="44"/>
  <c r="AD82" i="44"/>
  <c r="AE82" i="44"/>
  <c r="AF82" i="44"/>
  <c r="D83" i="44"/>
  <c r="E83" i="44"/>
  <c r="F83" i="44"/>
  <c r="G83" i="44"/>
  <c r="H83" i="44"/>
  <c r="I83" i="44"/>
  <c r="J83" i="44"/>
  <c r="K83" i="44"/>
  <c r="L83" i="44"/>
  <c r="M83" i="44"/>
  <c r="N83" i="44"/>
  <c r="O83" i="44"/>
  <c r="P83" i="44"/>
  <c r="Q83" i="44"/>
  <c r="R83" i="44"/>
  <c r="S83" i="44"/>
  <c r="T83" i="44"/>
  <c r="U83" i="44"/>
  <c r="V83" i="44"/>
  <c r="W83" i="44"/>
  <c r="X83" i="44"/>
  <c r="Y83" i="44"/>
  <c r="Z83" i="44"/>
  <c r="AA83" i="44"/>
  <c r="AB83" i="44"/>
  <c r="AC83" i="44"/>
  <c r="AD83" i="44"/>
  <c r="AE83" i="44"/>
  <c r="AF83" i="44"/>
  <c r="D85" i="44"/>
  <c r="E85" i="44"/>
  <c r="F85" i="44"/>
  <c r="G85" i="44"/>
  <c r="H85" i="44"/>
  <c r="I85" i="44"/>
  <c r="J85" i="44"/>
  <c r="K85" i="44"/>
  <c r="L85" i="44"/>
  <c r="M85" i="44"/>
  <c r="N85" i="44"/>
  <c r="O85" i="44"/>
  <c r="P85" i="44"/>
  <c r="Q85" i="44"/>
  <c r="R85" i="44"/>
  <c r="S85" i="44"/>
  <c r="T85" i="44"/>
  <c r="U85" i="44"/>
  <c r="V85" i="44"/>
  <c r="W85" i="44"/>
  <c r="X85" i="44"/>
  <c r="Y85" i="44"/>
  <c r="Z85" i="44"/>
  <c r="AA85" i="44"/>
  <c r="AB85" i="44"/>
  <c r="AC85" i="44"/>
  <c r="AD85" i="44"/>
  <c r="AE85" i="44"/>
  <c r="AF85" i="44"/>
  <c r="C85" i="44"/>
  <c r="C83" i="44"/>
  <c r="C82" i="44"/>
  <c r="C73" i="44"/>
  <c r="C74" i="44"/>
  <c r="C75" i="44"/>
  <c r="C76" i="44"/>
  <c r="C77" i="44"/>
  <c r="C78" i="44"/>
  <c r="C79" i="44"/>
  <c r="C80" i="44"/>
  <c r="C72" i="44"/>
  <c r="C68" i="44"/>
  <c r="C69" i="44"/>
  <c r="C70" i="44"/>
  <c r="C67" i="44"/>
  <c r="C65" i="44"/>
  <c r="C64" i="44"/>
  <c r="C49" i="44"/>
  <c r="C50" i="44"/>
  <c r="C51" i="44"/>
  <c r="C52" i="44"/>
  <c r="C53" i="44"/>
  <c r="C54" i="44"/>
  <c r="C55" i="44"/>
  <c r="C56" i="44"/>
  <c r="C57" i="44"/>
  <c r="C58" i="44"/>
  <c r="C59" i="44"/>
  <c r="C60" i="44"/>
  <c r="C61" i="44"/>
  <c r="C62" i="44"/>
  <c r="C48" i="44"/>
  <c r="C44" i="44"/>
  <c r="C45" i="44"/>
  <c r="C43" i="44"/>
  <c r="C39" i="44"/>
  <c r="C38" i="44"/>
  <c r="C23" i="44"/>
  <c r="C24" i="44"/>
  <c r="C25" i="44"/>
  <c r="C26" i="44"/>
  <c r="C27" i="44"/>
  <c r="C28" i="44"/>
  <c r="C29" i="44"/>
  <c r="C30" i="44"/>
  <c r="C31" i="44"/>
  <c r="C32" i="44"/>
  <c r="C33" i="44"/>
  <c r="C34" i="44"/>
  <c r="C35" i="44"/>
  <c r="C36" i="44"/>
  <c r="C22" i="44"/>
  <c r="C18" i="44"/>
  <c r="C19" i="44"/>
  <c r="C17" i="44"/>
  <c r="P5" i="33" l="1"/>
  <c r="P4" i="33"/>
  <c r="P3" i="33"/>
  <c r="N7" i="33"/>
  <c r="N8" i="33"/>
  <c r="F18" i="31" l="1"/>
  <c r="G18" i="31"/>
  <c r="H18" i="31"/>
  <c r="C3" i="31"/>
  <c r="C4" i="31"/>
  <c r="C5" i="31"/>
  <c r="C6" i="31"/>
  <c r="C7" i="31"/>
  <c r="C8" i="31"/>
  <c r="C9" i="31"/>
  <c r="C10" i="31"/>
  <c r="C11" i="31"/>
  <c r="C12" i="31"/>
  <c r="C13" i="31"/>
  <c r="C14" i="31"/>
  <c r="C15" i="31"/>
  <c r="C16" i="31"/>
  <c r="C17" i="31"/>
  <c r="J3" i="31"/>
  <c r="K3" i="31"/>
  <c r="L3" i="31"/>
  <c r="M3" i="31"/>
  <c r="N3" i="31"/>
  <c r="O3" i="31"/>
  <c r="P3" i="31"/>
  <c r="Q3" i="31"/>
  <c r="R3" i="31"/>
  <c r="S3" i="31"/>
  <c r="T3" i="31"/>
  <c r="U3" i="31"/>
  <c r="V3" i="31"/>
  <c r="W3" i="31"/>
  <c r="X3" i="31"/>
  <c r="Y3" i="31"/>
  <c r="Z3" i="31"/>
  <c r="AA3" i="31"/>
  <c r="AB3" i="31"/>
  <c r="AC3" i="31"/>
  <c r="AD3" i="31"/>
  <c r="AE3" i="31"/>
  <c r="J4" i="31"/>
  <c r="K4" i="31"/>
  <c r="L4" i="31"/>
  <c r="M4" i="31"/>
  <c r="N4" i="31"/>
  <c r="O4" i="31"/>
  <c r="P4" i="31"/>
  <c r="Q4" i="31"/>
  <c r="R4" i="31"/>
  <c r="S4" i="31"/>
  <c r="T4" i="31"/>
  <c r="U4" i="31"/>
  <c r="V4" i="31"/>
  <c r="W4" i="31"/>
  <c r="X4" i="31"/>
  <c r="Y4" i="31"/>
  <c r="Z4" i="31"/>
  <c r="AA4" i="31"/>
  <c r="AB4" i="31"/>
  <c r="AC4" i="31"/>
  <c r="AD4" i="31"/>
  <c r="AE4" i="31"/>
  <c r="J5" i="31"/>
  <c r="K5" i="31"/>
  <c r="L5" i="31"/>
  <c r="M5" i="31"/>
  <c r="N5" i="31"/>
  <c r="O5" i="31"/>
  <c r="P5" i="31"/>
  <c r="Q5" i="31"/>
  <c r="R5" i="31"/>
  <c r="S5" i="31"/>
  <c r="T5" i="31"/>
  <c r="U5" i="31"/>
  <c r="V5" i="31"/>
  <c r="W5" i="31"/>
  <c r="X5" i="31"/>
  <c r="Y5" i="31"/>
  <c r="Z5" i="31"/>
  <c r="AA5" i="31"/>
  <c r="AB5" i="31"/>
  <c r="AC5" i="31"/>
  <c r="AD5" i="31"/>
  <c r="AE5" i="31"/>
  <c r="J6" i="31"/>
  <c r="K6" i="31"/>
  <c r="L6" i="31"/>
  <c r="M6" i="31"/>
  <c r="N6" i="31"/>
  <c r="O6" i="31"/>
  <c r="P6" i="31"/>
  <c r="Q6" i="31"/>
  <c r="R6" i="31"/>
  <c r="S6" i="31"/>
  <c r="T6" i="31"/>
  <c r="U6" i="31"/>
  <c r="V6" i="31"/>
  <c r="W6" i="31"/>
  <c r="X6" i="31"/>
  <c r="Y6" i="31"/>
  <c r="Z6" i="31"/>
  <c r="AA6" i="31"/>
  <c r="AB6" i="31"/>
  <c r="AC6" i="31"/>
  <c r="AD6" i="31"/>
  <c r="AE6" i="31"/>
  <c r="J7" i="31"/>
  <c r="K7" i="31"/>
  <c r="L7" i="31"/>
  <c r="M7" i="31"/>
  <c r="N7" i="31"/>
  <c r="O7" i="31"/>
  <c r="P7" i="31"/>
  <c r="Q7" i="31"/>
  <c r="R7" i="31"/>
  <c r="S7" i="31"/>
  <c r="T7" i="31"/>
  <c r="U7" i="31"/>
  <c r="V7" i="31"/>
  <c r="W7" i="31"/>
  <c r="X7" i="31"/>
  <c r="Y7" i="31"/>
  <c r="Z7" i="31"/>
  <c r="AA7" i="31"/>
  <c r="AB7" i="31"/>
  <c r="AC7" i="31"/>
  <c r="AD7" i="31"/>
  <c r="AE7" i="31"/>
  <c r="J8" i="31"/>
  <c r="K8" i="31"/>
  <c r="L8" i="31"/>
  <c r="M8" i="31"/>
  <c r="N8" i="31"/>
  <c r="O8" i="31"/>
  <c r="P8" i="31"/>
  <c r="Q8" i="31"/>
  <c r="R8" i="31"/>
  <c r="S8" i="31"/>
  <c r="T8" i="31"/>
  <c r="U8" i="31"/>
  <c r="V8" i="31"/>
  <c r="W8" i="31"/>
  <c r="X8" i="31"/>
  <c r="Y8" i="31"/>
  <c r="Z8" i="31"/>
  <c r="AA8" i="31"/>
  <c r="AB8" i="31"/>
  <c r="AC8" i="31"/>
  <c r="AD8" i="31"/>
  <c r="AE8" i="31"/>
  <c r="J9" i="31"/>
  <c r="K9" i="31"/>
  <c r="L9" i="31"/>
  <c r="M9" i="31"/>
  <c r="N9" i="31"/>
  <c r="O9" i="31"/>
  <c r="P9" i="31"/>
  <c r="Q9" i="31"/>
  <c r="R9" i="31"/>
  <c r="S9" i="31"/>
  <c r="T9" i="31"/>
  <c r="U9" i="31"/>
  <c r="V9" i="31"/>
  <c r="W9" i="31"/>
  <c r="X9" i="31"/>
  <c r="Y9" i="31"/>
  <c r="Z9" i="31"/>
  <c r="AA9" i="31"/>
  <c r="AB9" i="31"/>
  <c r="AC9" i="31"/>
  <c r="AD9" i="31"/>
  <c r="AE9" i="31"/>
  <c r="J10" i="31"/>
  <c r="K10" i="31"/>
  <c r="L10" i="31"/>
  <c r="M10" i="31"/>
  <c r="N10" i="31"/>
  <c r="O10" i="31"/>
  <c r="P10" i="31"/>
  <c r="Q10" i="31"/>
  <c r="R10" i="31"/>
  <c r="S10" i="31"/>
  <c r="T10" i="31"/>
  <c r="U10" i="31"/>
  <c r="V10" i="31"/>
  <c r="W10" i="31"/>
  <c r="X10" i="31"/>
  <c r="Y10" i="31"/>
  <c r="Z10" i="31"/>
  <c r="AA10" i="31"/>
  <c r="AB10" i="31"/>
  <c r="AC10" i="31"/>
  <c r="AD10" i="31"/>
  <c r="AE10" i="31"/>
  <c r="J11" i="31"/>
  <c r="K11" i="31"/>
  <c r="L11" i="31"/>
  <c r="M11" i="31"/>
  <c r="N11" i="31"/>
  <c r="O11" i="31"/>
  <c r="P11" i="31"/>
  <c r="Q11" i="31"/>
  <c r="R11" i="31"/>
  <c r="S11" i="31"/>
  <c r="T11" i="31"/>
  <c r="U11" i="31"/>
  <c r="V11" i="31"/>
  <c r="W11" i="31"/>
  <c r="X11" i="31"/>
  <c r="Y11" i="31"/>
  <c r="Z11" i="31"/>
  <c r="AA11" i="31"/>
  <c r="AB11" i="31"/>
  <c r="AC11" i="31"/>
  <c r="AD11" i="31"/>
  <c r="AE11" i="31"/>
  <c r="J12" i="31"/>
  <c r="K12" i="31"/>
  <c r="L12" i="31"/>
  <c r="M12" i="31"/>
  <c r="N12" i="31"/>
  <c r="O12" i="31"/>
  <c r="P12" i="31"/>
  <c r="Q12" i="31"/>
  <c r="R12" i="31"/>
  <c r="S12" i="31"/>
  <c r="T12" i="31"/>
  <c r="U12" i="31"/>
  <c r="V12" i="31"/>
  <c r="W12" i="31"/>
  <c r="X12" i="31"/>
  <c r="Y12" i="31"/>
  <c r="Z12" i="31"/>
  <c r="AA12" i="31"/>
  <c r="AB12" i="31"/>
  <c r="AC12" i="31"/>
  <c r="AD12" i="31"/>
  <c r="AE12" i="31"/>
  <c r="J13" i="31"/>
  <c r="K13" i="31"/>
  <c r="L13" i="31"/>
  <c r="M13" i="31"/>
  <c r="N13" i="31"/>
  <c r="O13" i="31"/>
  <c r="P13" i="31"/>
  <c r="Q13" i="31"/>
  <c r="R13" i="31"/>
  <c r="S13" i="31"/>
  <c r="T13" i="31"/>
  <c r="U13" i="31"/>
  <c r="V13" i="31"/>
  <c r="W13" i="31"/>
  <c r="X13" i="31"/>
  <c r="Y13" i="31"/>
  <c r="Z13" i="31"/>
  <c r="AA13" i="31"/>
  <c r="AB13" i="31"/>
  <c r="AC13" i="31"/>
  <c r="AD13" i="31"/>
  <c r="AE13" i="31"/>
  <c r="J14" i="31"/>
  <c r="K14" i="31"/>
  <c r="L14" i="31"/>
  <c r="M14" i="31"/>
  <c r="N14" i="31"/>
  <c r="O14" i="31"/>
  <c r="P14" i="31"/>
  <c r="Q14" i="31"/>
  <c r="R14" i="31"/>
  <c r="S14" i="31"/>
  <c r="T14" i="31"/>
  <c r="U14" i="31"/>
  <c r="V14" i="31"/>
  <c r="W14" i="31"/>
  <c r="X14" i="31"/>
  <c r="Y14" i="31"/>
  <c r="Z14" i="31"/>
  <c r="AA14" i="31"/>
  <c r="AB14" i="31"/>
  <c r="AC14" i="31"/>
  <c r="AD14" i="31"/>
  <c r="AE14" i="31"/>
  <c r="J15" i="31"/>
  <c r="K15" i="31"/>
  <c r="L15" i="31"/>
  <c r="M15" i="31"/>
  <c r="N15" i="31"/>
  <c r="O15" i="31"/>
  <c r="P15" i="31"/>
  <c r="Q15" i="31"/>
  <c r="R15" i="31"/>
  <c r="S15" i="31"/>
  <c r="T15" i="31"/>
  <c r="U15" i="31"/>
  <c r="V15" i="31"/>
  <c r="W15" i="31"/>
  <c r="X15" i="31"/>
  <c r="Y15" i="31"/>
  <c r="Z15" i="31"/>
  <c r="AA15" i="31"/>
  <c r="AB15" i="31"/>
  <c r="AC15" i="31"/>
  <c r="AD15" i="31"/>
  <c r="AE15" i="31"/>
  <c r="J16" i="31"/>
  <c r="K16" i="31"/>
  <c r="L16" i="31"/>
  <c r="M16" i="31"/>
  <c r="N16" i="31"/>
  <c r="O16" i="31"/>
  <c r="P16" i="31"/>
  <c r="Q16" i="31"/>
  <c r="R16" i="31"/>
  <c r="S16" i="31"/>
  <c r="T16" i="31"/>
  <c r="U16" i="31"/>
  <c r="V16" i="31"/>
  <c r="W16" i="31"/>
  <c r="X16" i="31"/>
  <c r="Y16" i="31"/>
  <c r="Z16" i="31"/>
  <c r="AA16" i="31"/>
  <c r="AB16" i="31"/>
  <c r="AC16" i="31"/>
  <c r="AD16" i="31"/>
  <c r="AE16" i="31"/>
  <c r="J17" i="31"/>
  <c r="K17" i="31"/>
  <c r="L17" i="31"/>
  <c r="M17" i="31"/>
  <c r="N17" i="31"/>
  <c r="O17" i="31"/>
  <c r="P17" i="31"/>
  <c r="Q17" i="31"/>
  <c r="R17" i="31"/>
  <c r="S17" i="31"/>
  <c r="T17" i="31"/>
  <c r="U17" i="31"/>
  <c r="V17" i="31"/>
  <c r="W17" i="31"/>
  <c r="X17" i="31"/>
  <c r="Y17" i="31"/>
  <c r="Z17" i="31"/>
  <c r="AA17" i="31"/>
  <c r="AB17" i="31"/>
  <c r="AC17" i="31"/>
  <c r="AD17" i="31"/>
  <c r="AE17" i="31"/>
  <c r="J18" i="31"/>
  <c r="K18" i="31"/>
  <c r="L18" i="31"/>
  <c r="M18" i="31"/>
  <c r="N18" i="31"/>
  <c r="O18" i="31"/>
  <c r="P18" i="31"/>
  <c r="Q18" i="31"/>
  <c r="R18" i="31"/>
  <c r="S18" i="31"/>
  <c r="T18" i="31"/>
  <c r="U18" i="31"/>
  <c r="V18" i="31"/>
  <c r="W18" i="31"/>
  <c r="X18" i="31"/>
  <c r="Y18" i="31"/>
  <c r="Z18" i="31"/>
  <c r="AA18" i="31"/>
  <c r="AB18" i="31"/>
  <c r="AC18" i="31"/>
  <c r="AD18" i="31"/>
  <c r="AE18" i="31"/>
  <c r="I18" i="31"/>
  <c r="E3" i="31"/>
  <c r="F3" i="31"/>
  <c r="G3" i="31"/>
  <c r="H3" i="31"/>
  <c r="I3" i="31"/>
  <c r="E4" i="31"/>
  <c r="F4" i="31"/>
  <c r="G4" i="31"/>
  <c r="H4" i="31"/>
  <c r="I4" i="31"/>
  <c r="E5" i="31"/>
  <c r="F5" i="31"/>
  <c r="G5" i="31"/>
  <c r="H5" i="31"/>
  <c r="I5" i="31"/>
  <c r="E6" i="31"/>
  <c r="F6" i="31"/>
  <c r="G6" i="31"/>
  <c r="H6" i="31"/>
  <c r="I6" i="31"/>
  <c r="E7" i="31"/>
  <c r="F7" i="31"/>
  <c r="G7" i="31"/>
  <c r="H7" i="31"/>
  <c r="I7" i="31"/>
  <c r="E8" i="31"/>
  <c r="F8" i="31"/>
  <c r="G8" i="31"/>
  <c r="H8" i="31"/>
  <c r="I8" i="31"/>
  <c r="E9" i="31"/>
  <c r="F9" i="31"/>
  <c r="G9" i="31"/>
  <c r="H9" i="31"/>
  <c r="I9" i="31"/>
  <c r="E10" i="31"/>
  <c r="F10" i="31"/>
  <c r="G10" i="31"/>
  <c r="H10" i="31"/>
  <c r="I10" i="31"/>
  <c r="E11" i="31"/>
  <c r="F11" i="31"/>
  <c r="G11" i="31"/>
  <c r="H11" i="31"/>
  <c r="I11" i="31"/>
  <c r="E12" i="31"/>
  <c r="F12" i="31"/>
  <c r="G12" i="31"/>
  <c r="H12" i="31"/>
  <c r="I12" i="31"/>
  <c r="E13" i="31"/>
  <c r="F13" i="31"/>
  <c r="G13" i="31"/>
  <c r="H13" i="31"/>
  <c r="I13" i="31"/>
  <c r="E14" i="31"/>
  <c r="F14" i="31"/>
  <c r="G14" i="31"/>
  <c r="H14" i="31"/>
  <c r="I14" i="31"/>
  <c r="E15" i="31"/>
  <c r="F15" i="31"/>
  <c r="G15" i="31"/>
  <c r="H15" i="31"/>
  <c r="I15" i="31"/>
  <c r="E16" i="31"/>
  <c r="F16" i="31"/>
  <c r="G16" i="31"/>
  <c r="H16" i="31"/>
  <c r="I16" i="31"/>
  <c r="E17" i="31"/>
  <c r="F17" i="31"/>
  <c r="G17" i="31"/>
  <c r="H17" i="31"/>
  <c r="I17" i="31"/>
  <c r="D4" i="31"/>
  <c r="D5" i="31"/>
  <c r="D6" i="31"/>
  <c r="D7" i="31"/>
  <c r="D8" i="31"/>
  <c r="D9" i="31"/>
  <c r="D10" i="31"/>
  <c r="D11" i="31"/>
  <c r="D12" i="31"/>
  <c r="D13" i="31"/>
  <c r="D14" i="31"/>
  <c r="D15" i="31"/>
  <c r="D16" i="31"/>
  <c r="D17" i="31"/>
  <c r="D3" i="31"/>
  <c r="V7" i="50"/>
  <c r="D7" i="50"/>
  <c r="AE7" i="50"/>
  <c r="AC4" i="50"/>
  <c r="AC5" i="50" s="1"/>
  <c r="AB4" i="50"/>
  <c r="AB5" i="50" s="1"/>
  <c r="AA8" i="50"/>
  <c r="AA9" i="50" s="1"/>
  <c r="Z8" i="50"/>
  <c r="Z9" i="50" s="1"/>
  <c r="Y11" i="50"/>
  <c r="Y18" i="50" s="1"/>
  <c r="W4" i="50"/>
  <c r="W5" i="50" s="1"/>
  <c r="V11" i="50"/>
  <c r="U4" i="50"/>
  <c r="U5" i="50" s="1"/>
  <c r="T4" i="50"/>
  <c r="T5" i="50" s="1"/>
  <c r="S8" i="50"/>
  <c r="S9" i="50" s="1"/>
  <c r="R8" i="50"/>
  <c r="R9" i="50" s="1"/>
  <c r="Q11" i="50"/>
  <c r="Q28" i="50" s="1"/>
  <c r="O7" i="50"/>
  <c r="M4" i="50"/>
  <c r="M5" i="50" s="1"/>
  <c r="L4" i="50"/>
  <c r="L5" i="50" s="1"/>
  <c r="K8" i="50"/>
  <c r="K9" i="50" s="1"/>
  <c r="J8" i="50"/>
  <c r="J9" i="50" s="1"/>
  <c r="I11" i="50"/>
  <c r="I22" i="50" s="1"/>
  <c r="H11" i="50"/>
  <c r="G4" i="50"/>
  <c r="G5" i="50" s="1"/>
  <c r="F11" i="50"/>
  <c r="E4" i="50"/>
  <c r="E5" i="50" s="1"/>
  <c r="D4" i="50"/>
  <c r="D5" i="50" s="1"/>
  <c r="B18" i="31" l="1"/>
  <c r="T7" i="50"/>
  <c r="AA4" i="50"/>
  <c r="AA5" i="50" s="1"/>
  <c r="Y4" i="50"/>
  <c r="Y5" i="50" s="1"/>
  <c r="K4" i="50"/>
  <c r="K5" i="50" s="1"/>
  <c r="I4" i="50"/>
  <c r="I5" i="50" s="1"/>
  <c r="AE8" i="50"/>
  <c r="AE9" i="50" s="1"/>
  <c r="Y8" i="50"/>
  <c r="Y9" i="50" s="1"/>
  <c r="Y16" i="50"/>
  <c r="Y28" i="50"/>
  <c r="W8" i="50"/>
  <c r="W9" i="50" s="1"/>
  <c r="I8" i="50"/>
  <c r="I9" i="50" s="1"/>
  <c r="I66" i="50" s="1"/>
  <c r="S4" i="50"/>
  <c r="S5" i="50" s="1"/>
  <c r="Q4" i="50"/>
  <c r="Q5" i="50" s="1"/>
  <c r="C4" i="50"/>
  <c r="C5" i="50" s="1"/>
  <c r="C8" i="50"/>
  <c r="C9" i="50" s="1"/>
  <c r="Q8" i="50"/>
  <c r="Q9" i="50" s="1"/>
  <c r="Q72" i="50" s="1"/>
  <c r="O8" i="50"/>
  <c r="O9" i="50" s="1"/>
  <c r="G8" i="50"/>
  <c r="G9" i="50" s="1"/>
  <c r="I45" i="50"/>
  <c r="F21" i="50"/>
  <c r="F36" i="50" s="1"/>
  <c r="F54" i="50" s="1"/>
  <c r="F26" i="50"/>
  <c r="F14" i="50"/>
  <c r="F23" i="50"/>
  <c r="F19" i="50"/>
  <c r="F28" i="50"/>
  <c r="F16" i="50"/>
  <c r="F25" i="50"/>
  <c r="F13" i="50"/>
  <c r="F22" i="50"/>
  <c r="F18" i="50"/>
  <c r="F24" i="50"/>
  <c r="F12" i="50"/>
  <c r="F29" i="50"/>
  <c r="E50" i="31" s="1"/>
  <c r="F17" i="50"/>
  <c r="F27" i="50"/>
  <c r="F15" i="50"/>
  <c r="V21" i="50"/>
  <c r="V36" i="50" s="1"/>
  <c r="V54" i="50" s="1"/>
  <c r="V26" i="50"/>
  <c r="V14" i="50"/>
  <c r="V23" i="50"/>
  <c r="V19" i="50"/>
  <c r="V28" i="50"/>
  <c r="V16" i="50"/>
  <c r="V25" i="50"/>
  <c r="V13" i="50"/>
  <c r="V22" i="50"/>
  <c r="V18" i="50"/>
  <c r="V24" i="50"/>
  <c r="V12" i="50"/>
  <c r="V15" i="50"/>
  <c r="V29" i="50"/>
  <c r="V17" i="50"/>
  <c r="V27" i="50"/>
  <c r="F4" i="50"/>
  <c r="F5" i="50" s="1"/>
  <c r="F8" i="50"/>
  <c r="F9" i="50" s="1"/>
  <c r="N7" i="50"/>
  <c r="N4" i="50"/>
  <c r="N5" i="50" s="1"/>
  <c r="N11" i="50"/>
  <c r="N8" i="50"/>
  <c r="N9" i="50" s="1"/>
  <c r="V4" i="50"/>
  <c r="V5" i="50" s="1"/>
  <c r="V8" i="50"/>
  <c r="V9" i="50" s="1"/>
  <c r="AD7" i="50"/>
  <c r="AD4" i="50"/>
  <c r="AD5" i="50" s="1"/>
  <c r="AD11" i="50"/>
  <c r="AD8" i="50"/>
  <c r="AD9" i="50" s="1"/>
  <c r="H21" i="50"/>
  <c r="H36" i="50" s="1"/>
  <c r="H54" i="50" s="1"/>
  <c r="H24" i="50"/>
  <c r="H12" i="50"/>
  <c r="H29" i="50"/>
  <c r="H17" i="50"/>
  <c r="H26" i="50"/>
  <c r="H14" i="50"/>
  <c r="H23" i="50"/>
  <c r="H19" i="50"/>
  <c r="H28" i="50"/>
  <c r="H16" i="50"/>
  <c r="H22" i="50"/>
  <c r="H18" i="50"/>
  <c r="H4" i="50"/>
  <c r="H5" i="50" s="1"/>
  <c r="H8" i="50"/>
  <c r="H9" i="50" s="1"/>
  <c r="P11" i="50"/>
  <c r="P4" i="50"/>
  <c r="P5" i="50" s="1"/>
  <c r="P8" i="50"/>
  <c r="P9" i="50" s="1"/>
  <c r="X4" i="50"/>
  <c r="X5" i="50" s="1"/>
  <c r="X8" i="50"/>
  <c r="X9" i="50" s="1"/>
  <c r="AF11" i="50"/>
  <c r="AF4" i="50"/>
  <c r="AF5" i="50" s="1"/>
  <c r="AF8" i="50"/>
  <c r="AF9" i="50" s="1"/>
  <c r="X11" i="50"/>
  <c r="Q16" i="50"/>
  <c r="H13" i="50"/>
  <c r="H25" i="50"/>
  <c r="I21" i="50"/>
  <c r="I36" i="50" s="1"/>
  <c r="I54" i="50" s="1"/>
  <c r="I27" i="50"/>
  <c r="I15" i="50"/>
  <c r="I40" i="50" s="1"/>
  <c r="I24" i="50"/>
  <c r="I12" i="50"/>
  <c r="I29" i="50"/>
  <c r="I17" i="50"/>
  <c r="I26" i="50"/>
  <c r="I49" i="50" s="1"/>
  <c r="I14" i="50"/>
  <c r="I23" i="50"/>
  <c r="I19" i="50"/>
  <c r="I25" i="50"/>
  <c r="I13" i="50"/>
  <c r="Q21" i="50"/>
  <c r="Q36" i="50" s="1"/>
  <c r="Q54" i="50" s="1"/>
  <c r="Q27" i="50"/>
  <c r="Q15" i="50"/>
  <c r="Q24" i="50"/>
  <c r="Q12" i="50"/>
  <c r="Q29" i="50"/>
  <c r="P50" i="31" s="1"/>
  <c r="Q17" i="50"/>
  <c r="Q26" i="50"/>
  <c r="Q14" i="50"/>
  <c r="Q23" i="50"/>
  <c r="Q19" i="50"/>
  <c r="Q25" i="50"/>
  <c r="Q69" i="50" s="1"/>
  <c r="Q13" i="50"/>
  <c r="Y21" i="50"/>
  <c r="Y36" i="50" s="1"/>
  <c r="Y54" i="50" s="1"/>
  <c r="Y27" i="50"/>
  <c r="Y15" i="50"/>
  <c r="Y24" i="50"/>
  <c r="Y12" i="50"/>
  <c r="Y29" i="50"/>
  <c r="Y17" i="50"/>
  <c r="Y26" i="50"/>
  <c r="Y14" i="50"/>
  <c r="Y23" i="50"/>
  <c r="Y19" i="50"/>
  <c r="Y25" i="50"/>
  <c r="Y13" i="50"/>
  <c r="Q18" i="50"/>
  <c r="H15" i="50"/>
  <c r="H27" i="50"/>
  <c r="Y22" i="50"/>
  <c r="Y45" i="50" s="1"/>
  <c r="F7" i="50"/>
  <c r="I16" i="50"/>
  <c r="I28" i="50"/>
  <c r="H49" i="31" s="1"/>
  <c r="I18" i="50"/>
  <c r="Q22" i="50"/>
  <c r="E7" i="50"/>
  <c r="U7" i="50"/>
  <c r="G11" i="50"/>
  <c r="W11" i="50"/>
  <c r="Z4" i="50"/>
  <c r="Z5" i="50" s="1"/>
  <c r="R4" i="50"/>
  <c r="R5" i="50" s="1"/>
  <c r="J4" i="50"/>
  <c r="J5" i="50" s="1"/>
  <c r="G7" i="50"/>
  <c r="W7" i="50"/>
  <c r="L7" i="50"/>
  <c r="AB7" i="50"/>
  <c r="AE4" i="50"/>
  <c r="AE5" i="50" s="1"/>
  <c r="O4" i="50"/>
  <c r="O5" i="50" s="1"/>
  <c r="AC8" i="50"/>
  <c r="AC9" i="50" s="1"/>
  <c r="U8" i="50"/>
  <c r="U9" i="50" s="1"/>
  <c r="M8" i="50"/>
  <c r="M9" i="50" s="1"/>
  <c r="E8" i="50"/>
  <c r="E9" i="50" s="1"/>
  <c r="M7" i="50"/>
  <c r="AC7" i="50"/>
  <c r="O11" i="50"/>
  <c r="AE11" i="50"/>
  <c r="AB8" i="50"/>
  <c r="AB9" i="50" s="1"/>
  <c r="T8" i="50"/>
  <c r="T9" i="50" s="1"/>
  <c r="L8" i="50"/>
  <c r="L9" i="50" s="1"/>
  <c r="D8" i="50"/>
  <c r="D9" i="50" s="1"/>
  <c r="J77" i="50"/>
  <c r="J109" i="50"/>
  <c r="J89" i="50"/>
  <c r="L109" i="50"/>
  <c r="L77" i="50"/>
  <c r="L89" i="50"/>
  <c r="Q51" i="50"/>
  <c r="M109" i="50"/>
  <c r="M77" i="50"/>
  <c r="M89" i="50"/>
  <c r="AC109" i="50"/>
  <c r="AC77" i="50"/>
  <c r="AC89" i="50"/>
  <c r="N109" i="50"/>
  <c r="N89" i="50"/>
  <c r="N77" i="50"/>
  <c r="V109" i="50"/>
  <c r="V89" i="50"/>
  <c r="V77" i="50"/>
  <c r="AD109" i="50"/>
  <c r="AD89" i="50"/>
  <c r="AD77" i="50"/>
  <c r="H7" i="50"/>
  <c r="P7" i="50"/>
  <c r="X7" i="50"/>
  <c r="AF7" i="50"/>
  <c r="J11" i="50"/>
  <c r="R11" i="50"/>
  <c r="Z11" i="50"/>
  <c r="W109" i="50"/>
  <c r="W89" i="50"/>
  <c r="W77" i="50"/>
  <c r="I7" i="50"/>
  <c r="Q7" i="50"/>
  <c r="Y7" i="50"/>
  <c r="C11" i="50"/>
  <c r="K11" i="50"/>
  <c r="S11" i="50"/>
  <c r="AA11" i="50"/>
  <c r="R77" i="50"/>
  <c r="R89" i="50"/>
  <c r="R109" i="50"/>
  <c r="C77" i="50"/>
  <c r="C89" i="50"/>
  <c r="C109" i="50"/>
  <c r="K77" i="50"/>
  <c r="K89" i="50"/>
  <c r="K109" i="50"/>
  <c r="S77" i="50"/>
  <c r="S89" i="50"/>
  <c r="S109" i="50"/>
  <c r="AA77" i="50"/>
  <c r="AA89" i="50"/>
  <c r="AA109" i="50"/>
  <c r="D109" i="50"/>
  <c r="D89" i="50"/>
  <c r="D77" i="50"/>
  <c r="T109" i="50"/>
  <c r="T89" i="50"/>
  <c r="T77" i="50"/>
  <c r="E109" i="50"/>
  <c r="E77" i="50"/>
  <c r="E89" i="50"/>
  <c r="F109" i="50"/>
  <c r="F89" i="50"/>
  <c r="F77" i="50"/>
  <c r="G109" i="50"/>
  <c r="G89" i="50"/>
  <c r="G77" i="50"/>
  <c r="O109" i="50"/>
  <c r="O89" i="50"/>
  <c r="O77" i="50"/>
  <c r="AE109" i="50"/>
  <c r="AE89" i="50"/>
  <c r="AE77" i="50"/>
  <c r="H89" i="50"/>
  <c r="H77" i="50"/>
  <c r="H109" i="50"/>
  <c r="P89" i="50"/>
  <c r="P77" i="50"/>
  <c r="P109" i="50"/>
  <c r="X89" i="50"/>
  <c r="X77" i="50"/>
  <c r="X109" i="50"/>
  <c r="AF89" i="50"/>
  <c r="AF77" i="50"/>
  <c r="AF109" i="50"/>
  <c r="J7" i="50"/>
  <c r="R7" i="50"/>
  <c r="Z7" i="50"/>
  <c r="D11" i="50"/>
  <c r="L11" i="50"/>
  <c r="T11" i="50"/>
  <c r="AB11" i="50"/>
  <c r="Z77" i="50"/>
  <c r="Z109" i="50"/>
  <c r="Z89" i="50"/>
  <c r="AB109" i="50"/>
  <c r="AB77" i="50"/>
  <c r="AB89" i="50"/>
  <c r="U109" i="50"/>
  <c r="U77" i="50"/>
  <c r="U89" i="50"/>
  <c r="I89" i="50"/>
  <c r="I77" i="50"/>
  <c r="I109" i="50"/>
  <c r="Q89" i="50"/>
  <c r="Q77" i="50"/>
  <c r="Q109" i="50"/>
  <c r="Y89" i="50"/>
  <c r="Y77" i="50"/>
  <c r="Y109" i="50"/>
  <c r="C7" i="50"/>
  <c r="K7" i="50"/>
  <c r="S7" i="50"/>
  <c r="AA7" i="50"/>
  <c r="E11" i="50"/>
  <c r="M11" i="50"/>
  <c r="U11" i="50"/>
  <c r="AC11" i="50"/>
  <c r="I48" i="50" l="1"/>
  <c r="I46" i="50"/>
  <c r="Y69" i="50"/>
  <c r="Y44" i="50"/>
  <c r="Y43" i="50"/>
  <c r="Y49" i="50"/>
  <c r="Y47" i="50"/>
  <c r="Y72" i="50"/>
  <c r="Y71" i="50"/>
  <c r="Y92" i="50"/>
  <c r="C68" i="50"/>
  <c r="C70" i="50"/>
  <c r="C73" i="50"/>
  <c r="C66" i="50"/>
  <c r="Q66" i="50"/>
  <c r="Q44" i="50"/>
  <c r="Q43" i="50"/>
  <c r="Y51" i="50"/>
  <c r="Q68" i="50"/>
  <c r="Y67" i="50"/>
  <c r="X50" i="31"/>
  <c r="Q70" i="50"/>
  <c r="Q40" i="50"/>
  <c r="Q71" i="50"/>
  <c r="I69" i="50"/>
  <c r="I68" i="50"/>
  <c r="F67" i="50"/>
  <c r="I71" i="50"/>
  <c r="V68" i="50"/>
  <c r="H49" i="50"/>
  <c r="F40" i="50"/>
  <c r="V40" i="50"/>
  <c r="F68" i="50"/>
  <c r="V101" i="50"/>
  <c r="I99" i="50"/>
  <c r="I50" i="50"/>
  <c r="Y70" i="50"/>
  <c r="I67" i="50"/>
  <c r="Y46" i="50"/>
  <c r="Y50" i="50"/>
  <c r="I47" i="50"/>
  <c r="Y66" i="50"/>
  <c r="V48" i="50"/>
  <c r="Q112" i="50"/>
  <c r="F113" i="50"/>
  <c r="Q45" i="50"/>
  <c r="I101" i="50"/>
  <c r="I70" i="50"/>
  <c r="G45" i="31"/>
  <c r="Q116" i="50"/>
  <c r="Y68" i="50"/>
  <c r="Y101" i="50"/>
  <c r="H44" i="31"/>
  <c r="Y99" i="50"/>
  <c r="I72" i="50"/>
  <c r="X43" i="31"/>
  <c r="U50" i="31"/>
  <c r="F99" i="50"/>
  <c r="Y48" i="50"/>
  <c r="Q92" i="50"/>
  <c r="P43" i="31"/>
  <c r="G50" i="31"/>
  <c r="U43" i="31"/>
  <c r="I51" i="50"/>
  <c r="E45" i="31"/>
  <c r="Y39" i="50"/>
  <c r="X44" i="31"/>
  <c r="H45" i="31"/>
  <c r="U44" i="31"/>
  <c r="V117" i="50"/>
  <c r="F49" i="50"/>
  <c r="E44" i="31"/>
  <c r="Q47" i="50"/>
  <c r="P45" i="31"/>
  <c r="G46" i="31"/>
  <c r="E43" i="31"/>
  <c r="V71" i="50"/>
  <c r="Y112" i="50"/>
  <c r="Q101" i="50"/>
  <c r="H116" i="50"/>
  <c r="G43" i="31"/>
  <c r="G49" i="31"/>
  <c r="U46" i="31"/>
  <c r="Q48" i="50"/>
  <c r="Q39" i="50"/>
  <c r="P44" i="31"/>
  <c r="H50" i="31"/>
  <c r="P46" i="31"/>
  <c r="U45" i="31"/>
  <c r="U49" i="31"/>
  <c r="E46" i="31"/>
  <c r="X49" i="31"/>
  <c r="I39" i="50"/>
  <c r="H46" i="31"/>
  <c r="X45" i="31"/>
  <c r="H43" i="31"/>
  <c r="E49" i="31"/>
  <c r="X46" i="31"/>
  <c r="H71" i="50"/>
  <c r="G44" i="31"/>
  <c r="P49" i="31"/>
  <c r="V46" i="50"/>
  <c r="V47" i="50"/>
  <c r="V45" i="50"/>
  <c r="F55" i="50"/>
  <c r="F46" i="50"/>
  <c r="F101" i="50"/>
  <c r="V66" i="50"/>
  <c r="H48" i="50"/>
  <c r="V49" i="50"/>
  <c r="H40" i="50"/>
  <c r="H92" i="50"/>
  <c r="V69" i="50"/>
  <c r="H45" i="50"/>
  <c r="V37" i="50"/>
  <c r="F45" i="50"/>
  <c r="H50" i="50"/>
  <c r="V50" i="50"/>
  <c r="H43" i="50"/>
  <c r="H69" i="50"/>
  <c r="H67" i="50"/>
  <c r="H70" i="50"/>
  <c r="H101" i="50"/>
  <c r="H66" i="50"/>
  <c r="H68" i="50"/>
  <c r="F71" i="50"/>
  <c r="V67" i="50"/>
  <c r="V55" i="50"/>
  <c r="V44" i="50"/>
  <c r="F52" i="50"/>
  <c r="H51" i="50"/>
  <c r="V41" i="50"/>
  <c r="F48" i="50"/>
  <c r="D21" i="50"/>
  <c r="D36" i="50" s="1"/>
  <c r="D54" i="50" s="1"/>
  <c r="D28" i="50"/>
  <c r="D72" i="50" s="1"/>
  <c r="D16" i="50"/>
  <c r="D25" i="50"/>
  <c r="D69" i="50" s="1"/>
  <c r="D13" i="50"/>
  <c r="D38" i="50" s="1"/>
  <c r="D22" i="50"/>
  <c r="D66" i="50" s="1"/>
  <c r="D18" i="50"/>
  <c r="D43" i="50" s="1"/>
  <c r="D27" i="50"/>
  <c r="D71" i="50" s="1"/>
  <c r="D15" i="50"/>
  <c r="D24" i="50"/>
  <c r="D12" i="50"/>
  <c r="D37" i="50" s="1"/>
  <c r="D26" i="50"/>
  <c r="D70" i="50" s="1"/>
  <c r="D14" i="50"/>
  <c r="D29" i="50"/>
  <c r="D17" i="50"/>
  <c r="D23" i="50"/>
  <c r="D67" i="50" s="1"/>
  <c r="D19" i="50"/>
  <c r="D44" i="50" s="1"/>
  <c r="S21" i="50"/>
  <c r="S36" i="50" s="1"/>
  <c r="S54" i="50" s="1"/>
  <c r="S25" i="50"/>
  <c r="S13" i="50"/>
  <c r="S38" i="50" s="1"/>
  <c r="S22" i="50"/>
  <c r="S66" i="50" s="1"/>
  <c r="S18" i="50"/>
  <c r="S27" i="50"/>
  <c r="S15" i="50"/>
  <c r="S24" i="50"/>
  <c r="S12" i="50"/>
  <c r="S37" i="50" s="1"/>
  <c r="S29" i="50"/>
  <c r="S73" i="50" s="1"/>
  <c r="S17" i="50"/>
  <c r="S42" i="50" s="1"/>
  <c r="S23" i="50"/>
  <c r="S67" i="50" s="1"/>
  <c r="S19" i="50"/>
  <c r="S26" i="50"/>
  <c r="S14" i="50"/>
  <c r="S28" i="50"/>
  <c r="S16" i="50"/>
  <c r="S41" i="50" s="1"/>
  <c r="K21" i="50"/>
  <c r="K36" i="50" s="1"/>
  <c r="K54" i="50" s="1"/>
  <c r="K25" i="50"/>
  <c r="K13" i="50"/>
  <c r="K22" i="50"/>
  <c r="K18" i="50"/>
  <c r="K43" i="50" s="1"/>
  <c r="K27" i="50"/>
  <c r="K15" i="50"/>
  <c r="K24" i="50"/>
  <c r="K12" i="50"/>
  <c r="K29" i="50"/>
  <c r="K17" i="50"/>
  <c r="K23" i="50"/>
  <c r="K19" i="50"/>
  <c r="K28" i="50"/>
  <c r="K72" i="50" s="1"/>
  <c r="K16" i="50"/>
  <c r="K41" i="50" s="1"/>
  <c r="K26" i="50"/>
  <c r="K14" i="50"/>
  <c r="N21" i="50"/>
  <c r="N36" i="50" s="1"/>
  <c r="N54" i="50" s="1"/>
  <c r="N26" i="50"/>
  <c r="N14" i="50"/>
  <c r="N39" i="50" s="1"/>
  <c r="N23" i="50"/>
  <c r="N19" i="50"/>
  <c r="N28" i="50"/>
  <c r="N51" i="50" s="1"/>
  <c r="N16" i="50"/>
  <c r="N41" i="50" s="1"/>
  <c r="N25" i="50"/>
  <c r="N13" i="50"/>
  <c r="N22" i="50"/>
  <c r="N18" i="50"/>
  <c r="N43" i="50" s="1"/>
  <c r="N24" i="50"/>
  <c r="N68" i="50" s="1"/>
  <c r="N12" i="50"/>
  <c r="N55" i="50" s="1"/>
  <c r="N29" i="50"/>
  <c r="N17" i="50"/>
  <c r="N56" i="50" s="1"/>
  <c r="N27" i="50"/>
  <c r="N15" i="50"/>
  <c r="C21" i="50"/>
  <c r="C36" i="50" s="1"/>
  <c r="C54" i="50" s="1"/>
  <c r="C42" i="50"/>
  <c r="C43" i="50"/>
  <c r="C67" i="50"/>
  <c r="C37" i="50"/>
  <c r="C44" i="50"/>
  <c r="C38" i="50"/>
  <c r="C71" i="50"/>
  <c r="C72" i="50"/>
  <c r="C39" i="50"/>
  <c r="C41" i="50"/>
  <c r="H99" i="50"/>
  <c r="H112" i="50"/>
  <c r="F73" i="50"/>
  <c r="Z21" i="50"/>
  <c r="Z36" i="50" s="1"/>
  <c r="Z54" i="50" s="1"/>
  <c r="Z22" i="50"/>
  <c r="Z18" i="50"/>
  <c r="Z27" i="50"/>
  <c r="Z50" i="50" s="1"/>
  <c r="Z15" i="50"/>
  <c r="Z40" i="50" s="1"/>
  <c r="Z24" i="50"/>
  <c r="Z47" i="50" s="1"/>
  <c r="Z12" i="50"/>
  <c r="Z55" i="50" s="1"/>
  <c r="Z29" i="50"/>
  <c r="Z52" i="50" s="1"/>
  <c r="Z17" i="50"/>
  <c r="Z42" i="50" s="1"/>
  <c r="Z26" i="50"/>
  <c r="Z49" i="50" s="1"/>
  <c r="Z14" i="50"/>
  <c r="Z28" i="50"/>
  <c r="Z72" i="50" s="1"/>
  <c r="Z16" i="50"/>
  <c r="Z41" i="50" s="1"/>
  <c r="Z25" i="50"/>
  <c r="Z13" i="50"/>
  <c r="Z38" i="50" s="1"/>
  <c r="Z23" i="50"/>
  <c r="Z67" i="50" s="1"/>
  <c r="Z19" i="50"/>
  <c r="O21" i="50"/>
  <c r="O36" i="50" s="1"/>
  <c r="O54" i="50" s="1"/>
  <c r="O29" i="50"/>
  <c r="O73" i="50" s="1"/>
  <c r="O17" i="50"/>
  <c r="O56" i="50" s="1"/>
  <c r="O26" i="50"/>
  <c r="O14" i="50"/>
  <c r="O23" i="50"/>
  <c r="O67" i="50" s="1"/>
  <c r="O19" i="50"/>
  <c r="O44" i="50" s="1"/>
  <c r="O28" i="50"/>
  <c r="O16" i="50"/>
  <c r="O25" i="50"/>
  <c r="O69" i="50" s="1"/>
  <c r="O13" i="50"/>
  <c r="O38" i="50" s="1"/>
  <c r="O27" i="50"/>
  <c r="O50" i="50" s="1"/>
  <c r="O15" i="50"/>
  <c r="O18" i="50"/>
  <c r="O43" i="50" s="1"/>
  <c r="O22" i="50"/>
  <c r="O45" i="50" s="1"/>
  <c r="O24" i="50"/>
  <c r="O47" i="50" s="1"/>
  <c r="O12" i="50"/>
  <c r="O55" i="50" s="1"/>
  <c r="W21" i="50"/>
  <c r="W36" i="50" s="1"/>
  <c r="W54" i="50" s="1"/>
  <c r="W29" i="50"/>
  <c r="W73" i="50" s="1"/>
  <c r="W17" i="50"/>
  <c r="W56" i="50" s="1"/>
  <c r="W26" i="50"/>
  <c r="W14" i="50"/>
  <c r="W39" i="50" s="1"/>
  <c r="W23" i="50"/>
  <c r="W19" i="50"/>
  <c r="W44" i="50" s="1"/>
  <c r="W28" i="50"/>
  <c r="W16" i="50"/>
  <c r="W25" i="50"/>
  <c r="W69" i="50" s="1"/>
  <c r="W13" i="50"/>
  <c r="W38" i="50" s="1"/>
  <c r="W27" i="50"/>
  <c r="W15" i="50"/>
  <c r="W24" i="50"/>
  <c r="W12" i="50"/>
  <c r="W37" i="50" s="1"/>
  <c r="W22" i="50"/>
  <c r="W18" i="50"/>
  <c r="H39" i="50"/>
  <c r="AD21" i="50"/>
  <c r="AD36" i="50" s="1"/>
  <c r="AD54" i="50" s="1"/>
  <c r="AD26" i="50"/>
  <c r="AD49" i="50" s="1"/>
  <c r="AD14" i="50"/>
  <c r="AD39" i="50" s="1"/>
  <c r="AD23" i="50"/>
  <c r="AD19" i="50"/>
  <c r="AD44" i="50" s="1"/>
  <c r="AD28" i="50"/>
  <c r="AD72" i="50" s="1"/>
  <c r="AD16" i="50"/>
  <c r="AD25" i="50"/>
  <c r="AD69" i="50" s="1"/>
  <c r="AD13" i="50"/>
  <c r="AD38" i="50" s="1"/>
  <c r="AD22" i="50"/>
  <c r="AD18" i="50"/>
  <c r="AD43" i="50" s="1"/>
  <c r="AD24" i="50"/>
  <c r="AD68" i="50" s="1"/>
  <c r="AD12" i="50"/>
  <c r="AD37" i="50" s="1"/>
  <c r="AD15" i="50"/>
  <c r="AD29" i="50"/>
  <c r="AD17" i="50"/>
  <c r="AD56" i="50" s="1"/>
  <c r="AD27" i="50"/>
  <c r="V99" i="50"/>
  <c r="Q49" i="50"/>
  <c r="Q50" i="50"/>
  <c r="H113" i="50"/>
  <c r="H47" i="50"/>
  <c r="Q46" i="50"/>
  <c r="R21" i="50"/>
  <c r="R36" i="50" s="1"/>
  <c r="R54" i="50" s="1"/>
  <c r="R22" i="50"/>
  <c r="R18" i="50"/>
  <c r="R27" i="50"/>
  <c r="R15" i="50"/>
  <c r="R24" i="50"/>
  <c r="R12" i="50"/>
  <c r="R55" i="50" s="1"/>
  <c r="R29" i="50"/>
  <c r="R17" i="50"/>
  <c r="R56" i="50" s="1"/>
  <c r="R26" i="50"/>
  <c r="R14" i="50"/>
  <c r="R39" i="50" s="1"/>
  <c r="R28" i="50"/>
  <c r="R16" i="50"/>
  <c r="R41" i="50" s="1"/>
  <c r="R19" i="50"/>
  <c r="R23" i="50"/>
  <c r="R25" i="50"/>
  <c r="R13" i="50"/>
  <c r="R38" i="50" s="1"/>
  <c r="Y40" i="50"/>
  <c r="G21" i="50"/>
  <c r="G36" i="50" s="1"/>
  <c r="G54" i="50" s="1"/>
  <c r="G29" i="50"/>
  <c r="G17" i="50"/>
  <c r="G56" i="50" s="1"/>
  <c r="G22" i="50"/>
  <c r="G26" i="50"/>
  <c r="G14" i="50"/>
  <c r="G23" i="50"/>
  <c r="G19" i="50"/>
  <c r="G44" i="50" s="1"/>
  <c r="G28" i="50"/>
  <c r="G72" i="50" s="1"/>
  <c r="G16" i="50"/>
  <c r="G25" i="50"/>
  <c r="G13" i="50"/>
  <c r="G38" i="50" s="1"/>
  <c r="G27" i="50"/>
  <c r="G15" i="50"/>
  <c r="G24" i="50"/>
  <c r="G12" i="50"/>
  <c r="G37" i="50" s="1"/>
  <c r="G18" i="50"/>
  <c r="G43" i="50" s="1"/>
  <c r="H46" i="50"/>
  <c r="F47" i="50"/>
  <c r="E21" i="50"/>
  <c r="E36" i="50" s="1"/>
  <c r="E54" i="50" s="1"/>
  <c r="E23" i="50"/>
  <c r="E67" i="50" s="1"/>
  <c r="E19" i="50"/>
  <c r="E44" i="50" s="1"/>
  <c r="E28" i="50"/>
  <c r="E72" i="50" s="1"/>
  <c r="E16" i="50"/>
  <c r="E25" i="50"/>
  <c r="E13" i="50"/>
  <c r="E22" i="50"/>
  <c r="E66" i="50" s="1"/>
  <c r="E18" i="50"/>
  <c r="E27" i="50"/>
  <c r="E71" i="50" s="1"/>
  <c r="E15" i="50"/>
  <c r="E29" i="50"/>
  <c r="E17" i="50"/>
  <c r="E56" i="50" s="1"/>
  <c r="E26" i="50"/>
  <c r="E70" i="50" s="1"/>
  <c r="E14" i="50"/>
  <c r="E24" i="50"/>
  <c r="E68" i="50" s="1"/>
  <c r="E12" i="50"/>
  <c r="E37" i="50" s="1"/>
  <c r="X21" i="50"/>
  <c r="X36" i="50" s="1"/>
  <c r="X54" i="50" s="1"/>
  <c r="X24" i="50"/>
  <c r="X12" i="50"/>
  <c r="X55" i="50" s="1"/>
  <c r="X29" i="50"/>
  <c r="X73" i="50" s="1"/>
  <c r="X17" i="50"/>
  <c r="X42" i="50" s="1"/>
  <c r="X26" i="50"/>
  <c r="X14" i="50"/>
  <c r="X23" i="50"/>
  <c r="X19" i="50"/>
  <c r="X28" i="50"/>
  <c r="X16" i="50"/>
  <c r="X41" i="50" s="1"/>
  <c r="X22" i="50"/>
  <c r="X18" i="50"/>
  <c r="X43" i="50" s="1"/>
  <c r="X13" i="50"/>
  <c r="X25" i="50"/>
  <c r="X27" i="50"/>
  <c r="X15" i="50"/>
  <c r="P21" i="50"/>
  <c r="P36" i="50" s="1"/>
  <c r="P54" i="50" s="1"/>
  <c r="P24" i="50"/>
  <c r="P12" i="50"/>
  <c r="P55" i="50" s="1"/>
  <c r="P29" i="50"/>
  <c r="P17" i="50"/>
  <c r="P56" i="50" s="1"/>
  <c r="P26" i="50"/>
  <c r="P14" i="50"/>
  <c r="P23" i="50"/>
  <c r="P19" i="50"/>
  <c r="P44" i="50" s="1"/>
  <c r="P28" i="50"/>
  <c r="P16" i="50"/>
  <c r="P41" i="50" s="1"/>
  <c r="P22" i="50"/>
  <c r="P66" i="50" s="1"/>
  <c r="P18" i="50"/>
  <c r="P13" i="50"/>
  <c r="P38" i="50" s="1"/>
  <c r="P27" i="50"/>
  <c r="P15" i="50"/>
  <c r="P25" i="50"/>
  <c r="I43" i="50"/>
  <c r="AC21" i="50"/>
  <c r="AC36" i="50" s="1"/>
  <c r="AC54" i="50" s="1"/>
  <c r="AC23" i="50"/>
  <c r="AC67" i="50" s="1"/>
  <c r="AC19" i="50"/>
  <c r="AC44" i="50" s="1"/>
  <c r="AC28" i="50"/>
  <c r="AC72" i="50" s="1"/>
  <c r="AC16" i="50"/>
  <c r="AC25" i="50"/>
  <c r="AC69" i="50" s="1"/>
  <c r="AC13" i="50"/>
  <c r="AC22" i="50"/>
  <c r="AC66" i="50" s="1"/>
  <c r="AC18" i="50"/>
  <c r="AC43" i="50" s="1"/>
  <c r="AC27" i="50"/>
  <c r="AC50" i="50" s="1"/>
  <c r="AC15" i="50"/>
  <c r="AC29" i="50"/>
  <c r="AC17" i="50"/>
  <c r="AC42" i="50" s="1"/>
  <c r="AC26" i="50"/>
  <c r="AC49" i="50" s="1"/>
  <c r="AC14" i="50"/>
  <c r="AC24" i="50"/>
  <c r="AC12" i="50"/>
  <c r="AB21" i="50"/>
  <c r="AB36" i="50" s="1"/>
  <c r="AB54" i="50" s="1"/>
  <c r="AB28" i="50"/>
  <c r="AB16" i="50"/>
  <c r="AB25" i="50"/>
  <c r="AB13" i="50"/>
  <c r="AB22" i="50"/>
  <c r="AB66" i="50" s="1"/>
  <c r="AB18" i="50"/>
  <c r="AB43" i="50" s="1"/>
  <c r="AB27" i="50"/>
  <c r="AB50" i="50" s="1"/>
  <c r="AB15" i="50"/>
  <c r="AB24" i="50"/>
  <c r="AB47" i="50" s="1"/>
  <c r="AB12" i="50"/>
  <c r="AB55" i="50" s="1"/>
  <c r="AB26" i="50"/>
  <c r="AB14" i="50"/>
  <c r="AB39" i="50" s="1"/>
  <c r="AB29" i="50"/>
  <c r="AB17" i="50"/>
  <c r="AB42" i="50" s="1"/>
  <c r="AB23" i="50"/>
  <c r="AB67" i="50" s="1"/>
  <c r="AB19" i="50"/>
  <c r="AB44" i="50" s="1"/>
  <c r="Q67" i="50"/>
  <c r="J21" i="50"/>
  <c r="J36" i="50" s="1"/>
  <c r="J54" i="50" s="1"/>
  <c r="J22" i="50"/>
  <c r="J18" i="50"/>
  <c r="J27" i="50"/>
  <c r="J15" i="50"/>
  <c r="J40" i="50" s="1"/>
  <c r="J24" i="50"/>
  <c r="J12" i="50"/>
  <c r="J55" i="50" s="1"/>
  <c r="J29" i="50"/>
  <c r="J17" i="50"/>
  <c r="J56" i="50" s="1"/>
  <c r="J26" i="50"/>
  <c r="J14" i="50"/>
  <c r="J28" i="50"/>
  <c r="J72" i="50" s="1"/>
  <c r="J16" i="50"/>
  <c r="J41" i="50" s="1"/>
  <c r="J19" i="50"/>
  <c r="J44" i="50" s="1"/>
  <c r="J25" i="50"/>
  <c r="J13" i="50"/>
  <c r="J23" i="50"/>
  <c r="AF21" i="50"/>
  <c r="AF36" i="50" s="1"/>
  <c r="AF54" i="50" s="1"/>
  <c r="AF24" i="50"/>
  <c r="AF12" i="50"/>
  <c r="AF37" i="50" s="1"/>
  <c r="AF29" i="50"/>
  <c r="AF17" i="50"/>
  <c r="AF56" i="50" s="1"/>
  <c r="AF26" i="50"/>
  <c r="AF14" i="50"/>
  <c r="AF23" i="50"/>
  <c r="AF19" i="50"/>
  <c r="AF44" i="50" s="1"/>
  <c r="AF28" i="50"/>
  <c r="AF16" i="50"/>
  <c r="AF22" i="50"/>
  <c r="AF66" i="50" s="1"/>
  <c r="AF18" i="50"/>
  <c r="AF43" i="50" s="1"/>
  <c r="AF27" i="50"/>
  <c r="AF15" i="50"/>
  <c r="AF25" i="50"/>
  <c r="AF13" i="50"/>
  <c r="AE21" i="50"/>
  <c r="AE36" i="50" s="1"/>
  <c r="AE54" i="50" s="1"/>
  <c r="AE29" i="50"/>
  <c r="AE73" i="50" s="1"/>
  <c r="AE17" i="50"/>
  <c r="AE56" i="50" s="1"/>
  <c r="AE26" i="50"/>
  <c r="AE49" i="50" s="1"/>
  <c r="AE14" i="50"/>
  <c r="AE23" i="50"/>
  <c r="AE19" i="50"/>
  <c r="AE28" i="50"/>
  <c r="AE72" i="50" s="1"/>
  <c r="AE16" i="50"/>
  <c r="AE25" i="50"/>
  <c r="AE69" i="50" s="1"/>
  <c r="AE13" i="50"/>
  <c r="AE38" i="50" s="1"/>
  <c r="AE27" i="50"/>
  <c r="AE50" i="50" s="1"/>
  <c r="AE15" i="50"/>
  <c r="AE24" i="50"/>
  <c r="AE47" i="50" s="1"/>
  <c r="AE12" i="50"/>
  <c r="AE37" i="50" s="1"/>
  <c r="AE22" i="50"/>
  <c r="AE45" i="50" s="1"/>
  <c r="AE18" i="50"/>
  <c r="F50" i="50"/>
  <c r="I92" i="50"/>
  <c r="U21" i="50"/>
  <c r="U36" i="50" s="1"/>
  <c r="U54" i="50" s="1"/>
  <c r="U23" i="50"/>
  <c r="U19" i="50"/>
  <c r="U28" i="50"/>
  <c r="U72" i="50" s="1"/>
  <c r="U16" i="50"/>
  <c r="U25" i="50"/>
  <c r="U13" i="50"/>
  <c r="U38" i="50" s="1"/>
  <c r="U22" i="50"/>
  <c r="U18" i="50"/>
  <c r="U43" i="50" s="1"/>
  <c r="U27" i="50"/>
  <c r="U15" i="50"/>
  <c r="U29" i="50"/>
  <c r="U52" i="50" s="1"/>
  <c r="U17" i="50"/>
  <c r="U56" i="50" s="1"/>
  <c r="U24" i="50"/>
  <c r="U12" i="50"/>
  <c r="U26" i="50"/>
  <c r="U14" i="50"/>
  <c r="T21" i="50"/>
  <c r="T36" i="50" s="1"/>
  <c r="T54" i="50" s="1"/>
  <c r="T28" i="50"/>
  <c r="T72" i="50" s="1"/>
  <c r="T16" i="50"/>
  <c r="T25" i="50"/>
  <c r="T48" i="50" s="1"/>
  <c r="T13" i="50"/>
  <c r="T38" i="50" s="1"/>
  <c r="T22" i="50"/>
  <c r="T66" i="50" s="1"/>
  <c r="T18" i="50"/>
  <c r="T43" i="50" s="1"/>
  <c r="T27" i="50"/>
  <c r="T71" i="50" s="1"/>
  <c r="T15" i="50"/>
  <c r="T24" i="50"/>
  <c r="T68" i="50" s="1"/>
  <c r="T12" i="50"/>
  <c r="T26" i="50"/>
  <c r="T70" i="50" s="1"/>
  <c r="T14" i="50"/>
  <c r="T23" i="50"/>
  <c r="T67" i="50" s="1"/>
  <c r="T19" i="50"/>
  <c r="T44" i="50" s="1"/>
  <c r="T29" i="50"/>
  <c r="T73" i="50" s="1"/>
  <c r="T17" i="50"/>
  <c r="Q99" i="50"/>
  <c r="H72" i="50"/>
  <c r="M21" i="50"/>
  <c r="M36" i="50" s="1"/>
  <c r="M54" i="50" s="1"/>
  <c r="M23" i="50"/>
  <c r="M19" i="50"/>
  <c r="M44" i="50" s="1"/>
  <c r="M28" i="50"/>
  <c r="M72" i="50" s="1"/>
  <c r="M16" i="50"/>
  <c r="M25" i="50"/>
  <c r="M13" i="50"/>
  <c r="M38" i="50" s="1"/>
  <c r="M22" i="50"/>
  <c r="M45" i="50" s="1"/>
  <c r="M18" i="50"/>
  <c r="M43" i="50" s="1"/>
  <c r="M27" i="50"/>
  <c r="M71" i="50" s="1"/>
  <c r="M15" i="50"/>
  <c r="M40" i="50" s="1"/>
  <c r="M29" i="50"/>
  <c r="M52" i="50" s="1"/>
  <c r="M17" i="50"/>
  <c r="M12" i="50"/>
  <c r="M24" i="50"/>
  <c r="M68" i="50" s="1"/>
  <c r="M26" i="50"/>
  <c r="M14" i="50"/>
  <c r="M39" i="50" s="1"/>
  <c r="L21" i="50"/>
  <c r="L36" i="50" s="1"/>
  <c r="L54" i="50" s="1"/>
  <c r="L28" i="50"/>
  <c r="L51" i="50" s="1"/>
  <c r="L16" i="50"/>
  <c r="L25" i="50"/>
  <c r="L13" i="50"/>
  <c r="L22" i="50"/>
  <c r="L45" i="50" s="1"/>
  <c r="L18" i="50"/>
  <c r="L43" i="50" s="1"/>
  <c r="L27" i="50"/>
  <c r="L71" i="50" s="1"/>
  <c r="L15" i="50"/>
  <c r="L40" i="50" s="1"/>
  <c r="L24" i="50"/>
  <c r="L12" i="50"/>
  <c r="L55" i="50" s="1"/>
  <c r="L26" i="50"/>
  <c r="L14" i="50"/>
  <c r="L39" i="50" s="1"/>
  <c r="L19" i="50"/>
  <c r="L44" i="50" s="1"/>
  <c r="L29" i="50"/>
  <c r="L17" i="50"/>
  <c r="L42" i="50" s="1"/>
  <c r="L23" i="50"/>
  <c r="L67" i="50" s="1"/>
  <c r="AA21" i="50"/>
  <c r="AA36" i="50" s="1"/>
  <c r="AA54" i="50" s="1"/>
  <c r="AA25" i="50"/>
  <c r="AA13" i="50"/>
  <c r="AA38" i="50" s="1"/>
  <c r="AA22" i="50"/>
  <c r="AA18" i="50"/>
  <c r="AA43" i="50" s="1"/>
  <c r="AA27" i="50"/>
  <c r="AA50" i="50" s="1"/>
  <c r="AA15" i="50"/>
  <c r="AA24" i="50"/>
  <c r="AA47" i="50" s="1"/>
  <c r="AA12" i="50"/>
  <c r="AA37" i="50" s="1"/>
  <c r="AA29" i="50"/>
  <c r="AA73" i="50" s="1"/>
  <c r="AA17" i="50"/>
  <c r="AA56" i="50" s="1"/>
  <c r="AA23" i="50"/>
  <c r="AA67" i="50" s="1"/>
  <c r="AA19" i="50"/>
  <c r="AA44" i="50" s="1"/>
  <c r="AA26" i="50"/>
  <c r="AA49" i="50" s="1"/>
  <c r="AA14" i="50"/>
  <c r="AA39" i="50" s="1"/>
  <c r="AA28" i="50"/>
  <c r="AA16" i="50"/>
  <c r="AA41" i="50" s="1"/>
  <c r="Y116" i="50"/>
  <c r="V113" i="50"/>
  <c r="Y73" i="50"/>
  <c r="Y52" i="50"/>
  <c r="I73" i="50"/>
  <c r="I52" i="50"/>
  <c r="V94" i="50"/>
  <c r="Q55" i="50"/>
  <c r="Q110" i="50"/>
  <c r="Q37" i="50"/>
  <c r="H94" i="50"/>
  <c r="H41" i="50"/>
  <c r="V72" i="50"/>
  <c r="V51" i="50"/>
  <c r="Y113" i="50"/>
  <c r="H110" i="50"/>
  <c r="H55" i="50"/>
  <c r="H37" i="50"/>
  <c r="Q117" i="50"/>
  <c r="F116" i="50"/>
  <c r="F43" i="50"/>
  <c r="H111" i="50"/>
  <c r="H38" i="50"/>
  <c r="V110" i="50"/>
  <c r="V52" i="50"/>
  <c r="V73" i="50"/>
  <c r="I55" i="50"/>
  <c r="I110" i="50"/>
  <c r="I37" i="50"/>
  <c r="Q113" i="50"/>
  <c r="Y115" i="50"/>
  <c r="Y56" i="50"/>
  <c r="Y42" i="50"/>
  <c r="V70" i="50"/>
  <c r="V115" i="50"/>
  <c r="V56" i="50"/>
  <c r="V42" i="50"/>
  <c r="V111" i="50"/>
  <c r="V38" i="50"/>
  <c r="F41" i="50"/>
  <c r="H117" i="50"/>
  <c r="H44" i="50"/>
  <c r="V92" i="50"/>
  <c r="V112" i="50"/>
  <c r="V39" i="50"/>
  <c r="I112" i="50"/>
  <c r="I117" i="50"/>
  <c r="I44" i="50"/>
  <c r="I115" i="50"/>
  <c r="I56" i="50"/>
  <c r="I42" i="50"/>
  <c r="Q111" i="50"/>
  <c r="Q38" i="50"/>
  <c r="Q73" i="50"/>
  <c r="Q52" i="50"/>
  <c r="F94" i="50"/>
  <c r="Y94" i="50"/>
  <c r="Y41" i="50"/>
  <c r="F37" i="50"/>
  <c r="F70" i="50"/>
  <c r="I111" i="50"/>
  <c r="I38" i="50"/>
  <c r="F92" i="50"/>
  <c r="F112" i="50"/>
  <c r="F39" i="50"/>
  <c r="F72" i="50"/>
  <c r="F51" i="50"/>
  <c r="F69" i="50"/>
  <c r="F66" i="50"/>
  <c r="Q94" i="50"/>
  <c r="Q41" i="50"/>
  <c r="F117" i="50"/>
  <c r="F44" i="50"/>
  <c r="F56" i="50"/>
  <c r="F115" i="50"/>
  <c r="F42" i="50"/>
  <c r="F111" i="50"/>
  <c r="F38" i="50"/>
  <c r="V116" i="50"/>
  <c r="V43" i="50"/>
  <c r="Y55" i="50"/>
  <c r="Y110" i="50"/>
  <c r="Y37" i="50"/>
  <c r="Q115" i="50"/>
  <c r="Q42" i="50"/>
  <c r="Q56" i="50"/>
  <c r="Y111" i="50"/>
  <c r="Y38" i="50"/>
  <c r="H56" i="50"/>
  <c r="H115" i="50"/>
  <c r="H42" i="50"/>
  <c r="H52" i="50"/>
  <c r="H73" i="50"/>
  <c r="I116" i="50"/>
  <c r="I113" i="50"/>
  <c r="I94" i="50"/>
  <c r="I41" i="50"/>
  <c r="F110" i="50"/>
  <c r="Y117" i="50"/>
  <c r="N37" i="50" l="1"/>
  <c r="D55" i="50"/>
  <c r="S56" i="50"/>
  <c r="W42" i="50"/>
  <c r="AB56" i="50"/>
  <c r="AB60" i="50" s="1"/>
  <c r="T45" i="50"/>
  <c r="AC45" i="50"/>
  <c r="D49" i="50"/>
  <c r="T51" i="50"/>
  <c r="AB37" i="50"/>
  <c r="X37" i="50"/>
  <c r="L56" i="50"/>
  <c r="L61" i="50" s="1"/>
  <c r="D94" i="50"/>
  <c r="D41" i="50"/>
  <c r="X56" i="50"/>
  <c r="X61" i="50" s="1"/>
  <c r="T46" i="50"/>
  <c r="R42" i="50"/>
  <c r="C55" i="50"/>
  <c r="D50" i="31"/>
  <c r="L50" i="31"/>
  <c r="C56" i="50"/>
  <c r="AF55" i="50"/>
  <c r="AF59" i="50" s="1"/>
  <c r="D92" i="50"/>
  <c r="C45" i="50"/>
  <c r="E42" i="50"/>
  <c r="L41" i="50"/>
  <c r="R37" i="50"/>
  <c r="AB71" i="50"/>
  <c r="M50" i="31"/>
  <c r="AB50" i="31"/>
  <c r="V62" i="50"/>
  <c r="AD51" i="50"/>
  <c r="AA92" i="50"/>
  <c r="S99" i="50"/>
  <c r="M50" i="50"/>
  <c r="C50" i="50"/>
  <c r="AE68" i="50"/>
  <c r="D51" i="50"/>
  <c r="O71" i="50"/>
  <c r="S52" i="50"/>
  <c r="E51" i="50"/>
  <c r="N72" i="50"/>
  <c r="D48" i="50"/>
  <c r="E52" i="50"/>
  <c r="L46" i="50"/>
  <c r="Z68" i="50"/>
  <c r="AC52" i="50"/>
  <c r="AD70" i="50"/>
  <c r="E73" i="50"/>
  <c r="K51" i="50"/>
  <c r="S45" i="50"/>
  <c r="Z37" i="50"/>
  <c r="C51" i="50"/>
  <c r="J37" i="50"/>
  <c r="AA52" i="50"/>
  <c r="AC71" i="50"/>
  <c r="E49" i="50"/>
  <c r="D39" i="50"/>
  <c r="G92" i="50"/>
  <c r="U94" i="50"/>
  <c r="AF111" i="50"/>
  <c r="S46" i="50"/>
  <c r="C46" i="50"/>
  <c r="T50" i="50"/>
  <c r="AE71" i="50"/>
  <c r="G51" i="50"/>
  <c r="T52" i="50"/>
  <c r="X52" i="50"/>
  <c r="L72" i="50"/>
  <c r="AF42" i="50"/>
  <c r="O39" i="50"/>
  <c r="W92" i="50"/>
  <c r="AE70" i="50"/>
  <c r="Q49" i="31"/>
  <c r="M73" i="50"/>
  <c r="M51" i="50"/>
  <c r="L37" i="50"/>
  <c r="K117" i="50"/>
  <c r="AB111" i="50"/>
  <c r="J94" i="50"/>
  <c r="U113" i="50"/>
  <c r="S111" i="50"/>
  <c r="AE42" i="50"/>
  <c r="AC70" i="50"/>
  <c r="L50" i="50"/>
  <c r="W117" i="50"/>
  <c r="C99" i="50"/>
  <c r="R49" i="31"/>
  <c r="AF110" i="50"/>
  <c r="W52" i="50"/>
  <c r="E50" i="50"/>
  <c r="O42" i="50"/>
  <c r="Z71" i="50"/>
  <c r="T99" i="50"/>
  <c r="J43" i="50"/>
  <c r="U111" i="50"/>
  <c r="U117" i="50"/>
  <c r="AF115" i="50"/>
  <c r="AB117" i="50"/>
  <c r="AB94" i="50"/>
  <c r="R92" i="50"/>
  <c r="K113" i="50"/>
  <c r="AF116" i="50"/>
  <c r="AE66" i="50"/>
  <c r="K44" i="50"/>
  <c r="T49" i="50"/>
  <c r="AA68" i="50"/>
  <c r="L99" i="50"/>
  <c r="I43" i="31"/>
  <c r="I50" i="31"/>
  <c r="E99" i="50"/>
  <c r="J39" i="50"/>
  <c r="U42" i="50"/>
  <c r="S55" i="50"/>
  <c r="S61" i="50" s="1"/>
  <c r="N47" i="50"/>
  <c r="AD112" i="50"/>
  <c r="AF38" i="50"/>
  <c r="O115" i="50"/>
  <c r="AB38" i="50"/>
  <c r="AD42" i="50"/>
  <c r="J92" i="50"/>
  <c r="Z51" i="50"/>
  <c r="U41" i="50"/>
  <c r="E46" i="50"/>
  <c r="AB112" i="50"/>
  <c r="AA94" i="50"/>
  <c r="AB110" i="50"/>
  <c r="AC73" i="50"/>
  <c r="Q59" i="50"/>
  <c r="E47" i="50"/>
  <c r="T47" i="50"/>
  <c r="AB115" i="50"/>
  <c r="U115" i="50"/>
  <c r="Z43" i="31"/>
  <c r="AD45" i="31"/>
  <c r="AA49" i="31"/>
  <c r="D44" i="31"/>
  <c r="F50" i="31"/>
  <c r="J50" i="31"/>
  <c r="AC51" i="50"/>
  <c r="R94" i="50"/>
  <c r="J113" i="50"/>
  <c r="R40" i="50"/>
  <c r="D101" i="50"/>
  <c r="X116" i="50"/>
  <c r="U44" i="50"/>
  <c r="G42" i="50"/>
  <c r="K38" i="50"/>
  <c r="O49" i="31"/>
  <c r="AF117" i="50"/>
  <c r="Z70" i="50"/>
  <c r="X94" i="50"/>
  <c r="AB116" i="50"/>
  <c r="J42" i="50"/>
  <c r="AA55" i="50"/>
  <c r="AA62" i="50" s="1"/>
  <c r="D99" i="50"/>
  <c r="O37" i="50"/>
  <c r="P37" i="50"/>
  <c r="AB92" i="50"/>
  <c r="U116" i="50"/>
  <c r="AB41" i="50"/>
  <c r="C47" i="50"/>
  <c r="U40" i="50"/>
  <c r="D46" i="50"/>
  <c r="E45" i="50"/>
  <c r="Y49" i="31"/>
  <c r="R112" i="50"/>
  <c r="AC50" i="31"/>
  <c r="N92" i="50"/>
  <c r="W43" i="31"/>
  <c r="AE50" i="31"/>
  <c r="W50" i="31"/>
  <c r="D111" i="50"/>
  <c r="C52" i="50"/>
  <c r="K45" i="31"/>
  <c r="Q43" i="31"/>
  <c r="J46" i="31"/>
  <c r="W116" i="50"/>
  <c r="R111" i="50"/>
  <c r="T46" i="31"/>
  <c r="AE43" i="31"/>
  <c r="AA44" i="31"/>
  <c r="V50" i="31"/>
  <c r="E55" i="50"/>
  <c r="AD92" i="50"/>
  <c r="S49" i="31"/>
  <c r="AC45" i="31"/>
  <c r="K115" i="50"/>
  <c r="C101" i="50"/>
  <c r="W94" i="50"/>
  <c r="R113" i="50"/>
  <c r="R44" i="50"/>
  <c r="M117" i="50"/>
  <c r="L46" i="31"/>
  <c r="S45" i="31"/>
  <c r="AD44" i="31"/>
  <c r="AB45" i="31"/>
  <c r="D43" i="31"/>
  <c r="F46" i="31"/>
  <c r="AD117" i="50"/>
  <c r="Z117" i="50"/>
  <c r="M45" i="31"/>
  <c r="N115" i="50"/>
  <c r="D110" i="50"/>
  <c r="S51" i="50"/>
  <c r="AC56" i="50"/>
  <c r="W41" i="50"/>
  <c r="R117" i="50"/>
  <c r="R115" i="50"/>
  <c r="D40" i="50"/>
  <c r="L110" i="50"/>
  <c r="S72" i="50"/>
  <c r="L66" i="50"/>
  <c r="O46" i="31"/>
  <c r="AC44" i="31"/>
  <c r="Y43" i="31"/>
  <c r="B49" i="31"/>
  <c r="C44" i="31"/>
  <c r="M47" i="50"/>
  <c r="D115" i="50"/>
  <c r="AC110" i="50"/>
  <c r="N45" i="31"/>
  <c r="B45" i="31"/>
  <c r="Z39" i="50"/>
  <c r="Z43" i="50"/>
  <c r="Z92" i="50"/>
  <c r="R110" i="50"/>
  <c r="AC112" i="50"/>
  <c r="E117" i="50"/>
  <c r="W43" i="50"/>
  <c r="O45" i="31"/>
  <c r="J110" i="50"/>
  <c r="M56" i="50"/>
  <c r="C49" i="50"/>
  <c r="Z110" i="50"/>
  <c r="W115" i="50"/>
  <c r="Z56" i="50"/>
  <c r="Z61" i="50" s="1"/>
  <c r="D112" i="50"/>
  <c r="AA115" i="50"/>
  <c r="L43" i="31"/>
  <c r="T110" i="50"/>
  <c r="T94" i="50"/>
  <c r="S46" i="31"/>
  <c r="U73" i="50"/>
  <c r="T50" i="31"/>
  <c r="U51" i="50"/>
  <c r="T49" i="31"/>
  <c r="AE115" i="50"/>
  <c r="AE117" i="50"/>
  <c r="AC94" i="50"/>
  <c r="AB46" i="31"/>
  <c r="P94" i="50"/>
  <c r="O44" i="31"/>
  <c r="F43" i="31"/>
  <c r="AC46" i="31"/>
  <c r="V46" i="31"/>
  <c r="O52" i="50"/>
  <c r="N50" i="31"/>
  <c r="Y44" i="31"/>
  <c r="B50" i="31"/>
  <c r="M44" i="31"/>
  <c r="C45" i="31"/>
  <c r="N38" i="50"/>
  <c r="M115" i="50"/>
  <c r="X110" i="50"/>
  <c r="W111" i="50"/>
  <c r="Z115" i="50"/>
  <c r="K44" i="31"/>
  <c r="L38" i="50"/>
  <c r="K43" i="31"/>
  <c r="M112" i="50"/>
  <c r="T45" i="31"/>
  <c r="AE45" i="31"/>
  <c r="AE44" i="31"/>
  <c r="AA46" i="31"/>
  <c r="AB49" i="31"/>
  <c r="O43" i="31"/>
  <c r="W44" i="31"/>
  <c r="Q46" i="31"/>
  <c r="Q45" i="31"/>
  <c r="AC49" i="31"/>
  <c r="V49" i="31"/>
  <c r="N46" i="31"/>
  <c r="B46" i="31"/>
  <c r="K111" i="50"/>
  <c r="J43" i="31"/>
  <c r="S110" i="50"/>
  <c r="R44" i="31"/>
  <c r="R45" i="31"/>
  <c r="O51" i="50"/>
  <c r="N49" i="31"/>
  <c r="AD116" i="50"/>
  <c r="AD110" i="50"/>
  <c r="AA111" i="50"/>
  <c r="AB68" i="50"/>
  <c r="AB51" i="50"/>
  <c r="X38" i="50"/>
  <c r="AD115" i="50"/>
  <c r="O72" i="50"/>
  <c r="R51" i="50"/>
  <c r="D113" i="50"/>
  <c r="J52" i="50"/>
  <c r="D116" i="50"/>
  <c r="Z50" i="31"/>
  <c r="K46" i="31"/>
  <c r="L49" i="31"/>
  <c r="S50" i="31"/>
  <c r="T44" i="31"/>
  <c r="AA45" i="31"/>
  <c r="O50" i="31"/>
  <c r="F49" i="31"/>
  <c r="Q44" i="31"/>
  <c r="Z73" i="50"/>
  <c r="Y50" i="31"/>
  <c r="C94" i="50"/>
  <c r="B44" i="31"/>
  <c r="K94" i="50"/>
  <c r="J44" i="31"/>
  <c r="K110" i="50"/>
  <c r="S117" i="50"/>
  <c r="S116" i="50"/>
  <c r="D73" i="50"/>
  <c r="C50" i="31"/>
  <c r="AE39" i="50"/>
  <c r="J115" i="50"/>
  <c r="X113" i="50"/>
  <c r="T117" i="50"/>
  <c r="C112" i="50"/>
  <c r="AB72" i="50"/>
  <c r="W113" i="50"/>
  <c r="D117" i="50"/>
  <c r="X111" i="50"/>
  <c r="E38" i="50"/>
  <c r="P42" i="50"/>
  <c r="M110" i="50"/>
  <c r="R72" i="50"/>
  <c r="J73" i="50"/>
  <c r="O68" i="50"/>
  <c r="Z46" i="31"/>
  <c r="K49" i="31"/>
  <c r="L45" i="31"/>
  <c r="AD43" i="31"/>
  <c r="D46" i="31"/>
  <c r="W40" i="50"/>
  <c r="V45" i="31"/>
  <c r="V44" i="31"/>
  <c r="M46" i="31"/>
  <c r="C43" i="31"/>
  <c r="W110" i="50"/>
  <c r="K52" i="50"/>
  <c r="W55" i="50"/>
  <c r="W59" i="50" s="1"/>
  <c r="Z44" i="50"/>
  <c r="M113" i="50"/>
  <c r="J38" i="50"/>
  <c r="E94" i="50"/>
  <c r="G52" i="50"/>
  <c r="E111" i="50"/>
  <c r="AD111" i="50"/>
  <c r="E39" i="50"/>
  <c r="X115" i="50"/>
  <c r="J116" i="50"/>
  <c r="AA72" i="50"/>
  <c r="Z49" i="31"/>
  <c r="T43" i="31"/>
  <c r="AE52" i="50"/>
  <c r="AD50" i="31"/>
  <c r="AE46" i="31"/>
  <c r="I46" i="31"/>
  <c r="I45" i="31"/>
  <c r="W46" i="31"/>
  <c r="D49" i="31"/>
  <c r="N44" i="31"/>
  <c r="C116" i="50"/>
  <c r="M49" i="31"/>
  <c r="K40" i="50"/>
  <c r="J45" i="31"/>
  <c r="R43" i="31"/>
  <c r="N116" i="50"/>
  <c r="M43" i="31"/>
  <c r="K73" i="50"/>
  <c r="J117" i="50"/>
  <c r="AD55" i="50"/>
  <c r="AD62" i="50" s="1"/>
  <c r="AA117" i="50"/>
  <c r="J111" i="50"/>
  <c r="G73" i="50"/>
  <c r="AA112" i="50"/>
  <c r="Z111" i="50"/>
  <c r="M92" i="50"/>
  <c r="X112" i="50"/>
  <c r="AA42" i="50"/>
  <c r="W112" i="50"/>
  <c r="Z44" i="31"/>
  <c r="Z45" i="31"/>
  <c r="L44" i="31"/>
  <c r="S44" i="31"/>
  <c r="T115" i="50"/>
  <c r="S43" i="31"/>
  <c r="AE94" i="50"/>
  <c r="AD46" i="31"/>
  <c r="AE49" i="31"/>
  <c r="J51" i="50"/>
  <c r="I49" i="31"/>
  <c r="AB73" i="50"/>
  <c r="AA50" i="31"/>
  <c r="AB44" i="31"/>
  <c r="AC116" i="50"/>
  <c r="AB43" i="31"/>
  <c r="W49" i="31"/>
  <c r="E113" i="50"/>
  <c r="D45" i="31"/>
  <c r="G113" i="50"/>
  <c r="F45" i="31"/>
  <c r="G39" i="50"/>
  <c r="F44" i="31"/>
  <c r="R73" i="50"/>
  <c r="Q50" i="31"/>
  <c r="AC43" i="31"/>
  <c r="V43" i="31"/>
  <c r="Y46" i="31"/>
  <c r="Y45" i="31"/>
  <c r="J49" i="31"/>
  <c r="R50" i="31"/>
  <c r="C46" i="31"/>
  <c r="Z116" i="50"/>
  <c r="AA110" i="50"/>
  <c r="Z112" i="50"/>
  <c r="T40" i="50"/>
  <c r="M42" i="50"/>
  <c r="G41" i="50"/>
  <c r="Z113" i="50"/>
  <c r="AC40" i="50"/>
  <c r="E92" i="50"/>
  <c r="J112" i="50"/>
  <c r="L73" i="50"/>
  <c r="K50" i="31"/>
  <c r="AE51" i="50"/>
  <c r="AD49" i="31"/>
  <c r="I44" i="31"/>
  <c r="AA43" i="31"/>
  <c r="W45" i="31"/>
  <c r="N43" i="31"/>
  <c r="B43" i="31"/>
  <c r="R46" i="31"/>
  <c r="C49" i="31"/>
  <c r="I62" i="50"/>
  <c r="O62" i="50"/>
  <c r="R59" i="50"/>
  <c r="O61" i="50"/>
  <c r="U69" i="50"/>
  <c r="U101" i="50"/>
  <c r="J50" i="50"/>
  <c r="J71" i="50"/>
  <c r="X51" i="50"/>
  <c r="X72" i="50"/>
  <c r="G55" i="50"/>
  <c r="G110" i="50"/>
  <c r="R49" i="50"/>
  <c r="R70" i="50"/>
  <c r="R66" i="50"/>
  <c r="R45" i="50"/>
  <c r="AD99" i="50"/>
  <c r="AD67" i="50"/>
  <c r="AD46" i="50"/>
  <c r="W68" i="50"/>
  <c r="W47" i="50"/>
  <c r="W46" i="50"/>
  <c r="W99" i="50"/>
  <c r="W67" i="50"/>
  <c r="Z99" i="50"/>
  <c r="Z46" i="50"/>
  <c r="N113" i="50"/>
  <c r="N40" i="50"/>
  <c r="S40" i="50"/>
  <c r="S113" i="50"/>
  <c r="T111" i="50"/>
  <c r="C115" i="50"/>
  <c r="N111" i="50"/>
  <c r="C92" i="50"/>
  <c r="N112" i="50"/>
  <c r="AC115" i="50"/>
  <c r="AC92" i="50"/>
  <c r="U48" i="50"/>
  <c r="G115" i="50"/>
  <c r="G40" i="50"/>
  <c r="AE111" i="50"/>
  <c r="C110" i="50"/>
  <c r="E112" i="50"/>
  <c r="C117" i="50"/>
  <c r="G112" i="50"/>
  <c r="T39" i="50"/>
  <c r="AB45" i="50"/>
  <c r="L112" i="50"/>
  <c r="L116" i="50"/>
  <c r="O117" i="50"/>
  <c r="O60" i="50"/>
  <c r="G116" i="50"/>
  <c r="O116" i="50"/>
  <c r="L94" i="50"/>
  <c r="T69" i="50"/>
  <c r="T101" i="50"/>
  <c r="AC101" i="50"/>
  <c r="AC48" i="50"/>
  <c r="P40" i="50"/>
  <c r="P113" i="50"/>
  <c r="P46" i="50"/>
  <c r="P67" i="50"/>
  <c r="P99" i="50"/>
  <c r="X40" i="50"/>
  <c r="X44" i="50"/>
  <c r="X117" i="50"/>
  <c r="G47" i="50"/>
  <c r="G68" i="50"/>
  <c r="G46" i="50"/>
  <c r="G99" i="50"/>
  <c r="G67" i="50"/>
  <c r="O99" i="50"/>
  <c r="O46" i="50"/>
  <c r="N71" i="50"/>
  <c r="N50" i="50"/>
  <c r="N48" i="50"/>
  <c r="N101" i="50"/>
  <c r="N69" i="50"/>
  <c r="P45" i="50"/>
  <c r="K48" i="50"/>
  <c r="K101" i="50"/>
  <c r="K69" i="50"/>
  <c r="S70" i="50"/>
  <c r="S49" i="50"/>
  <c r="S71" i="50"/>
  <c r="S50" i="50"/>
  <c r="D56" i="50"/>
  <c r="D42" i="50"/>
  <c r="AE116" i="50"/>
  <c r="AE43" i="50"/>
  <c r="J70" i="50"/>
  <c r="J49" i="50"/>
  <c r="R101" i="50"/>
  <c r="R69" i="50"/>
  <c r="R48" i="50"/>
  <c r="W70" i="50"/>
  <c r="W49" i="50"/>
  <c r="Z48" i="50"/>
  <c r="Z101" i="50"/>
  <c r="C40" i="50"/>
  <c r="C113" i="50"/>
  <c r="T41" i="50"/>
  <c r="C111" i="50"/>
  <c r="S44" i="50"/>
  <c r="AB52" i="50"/>
  <c r="D45" i="50"/>
  <c r="O110" i="50"/>
  <c r="L52" i="50"/>
  <c r="R52" i="50"/>
  <c r="M111" i="50"/>
  <c r="T112" i="50"/>
  <c r="E115" i="50"/>
  <c r="L92" i="50"/>
  <c r="AA51" i="50"/>
  <c r="P111" i="50"/>
  <c r="O112" i="50"/>
  <c r="AA116" i="50"/>
  <c r="L49" i="50"/>
  <c r="L70" i="50"/>
  <c r="L69" i="50"/>
  <c r="L101" i="50"/>
  <c r="L48" i="50"/>
  <c r="M41" i="50"/>
  <c r="M94" i="50"/>
  <c r="AE67" i="50"/>
  <c r="AE99" i="50"/>
  <c r="AE46" i="50"/>
  <c r="AF40" i="50"/>
  <c r="AF113" i="50"/>
  <c r="AF39" i="50"/>
  <c r="AF112" i="50"/>
  <c r="AF92" i="50"/>
  <c r="J99" i="50"/>
  <c r="J46" i="50"/>
  <c r="J67" i="50"/>
  <c r="P70" i="50"/>
  <c r="P49" i="50"/>
  <c r="X101" i="50"/>
  <c r="X69" i="50"/>
  <c r="X48" i="50"/>
  <c r="X92" i="50"/>
  <c r="X39" i="50"/>
  <c r="G50" i="50"/>
  <c r="G71" i="50"/>
  <c r="G49" i="50"/>
  <c r="G70" i="50"/>
  <c r="R46" i="50"/>
  <c r="R67" i="50"/>
  <c r="R99" i="50"/>
  <c r="AD71" i="50"/>
  <c r="AD50" i="50"/>
  <c r="O70" i="50"/>
  <c r="O49" i="50"/>
  <c r="Z94" i="50"/>
  <c r="N73" i="50"/>
  <c r="N52" i="50"/>
  <c r="K70" i="50"/>
  <c r="K49" i="50"/>
  <c r="K68" i="50"/>
  <c r="K47" i="50"/>
  <c r="AF72" i="50"/>
  <c r="AF51" i="50"/>
  <c r="AC117" i="50"/>
  <c r="M48" i="50"/>
  <c r="M101" i="50"/>
  <c r="M69" i="50"/>
  <c r="X99" i="50"/>
  <c r="X67" i="50"/>
  <c r="S94" i="50"/>
  <c r="E40" i="50"/>
  <c r="T113" i="50"/>
  <c r="AC41" i="50"/>
  <c r="AC113" i="50"/>
  <c r="P92" i="50"/>
  <c r="K42" i="50"/>
  <c r="K37" i="50"/>
  <c r="T92" i="50"/>
  <c r="AA71" i="50"/>
  <c r="K39" i="50"/>
  <c r="O92" i="50"/>
  <c r="S43" i="50"/>
  <c r="T37" i="50"/>
  <c r="X46" i="50"/>
  <c r="AA69" i="50"/>
  <c r="AA101" i="50"/>
  <c r="AA48" i="50"/>
  <c r="T56" i="50"/>
  <c r="T42" i="50"/>
  <c r="U50" i="50"/>
  <c r="U71" i="50"/>
  <c r="U99" i="50"/>
  <c r="U67" i="50"/>
  <c r="U46" i="50"/>
  <c r="AE113" i="50"/>
  <c r="AE40" i="50"/>
  <c r="AF71" i="50"/>
  <c r="AF50" i="50"/>
  <c r="AF70" i="50"/>
  <c r="AF49" i="50"/>
  <c r="P116" i="50"/>
  <c r="P43" i="50"/>
  <c r="X49" i="50"/>
  <c r="X70" i="50"/>
  <c r="AD47" i="50"/>
  <c r="G66" i="50"/>
  <c r="G45" i="50"/>
  <c r="R68" i="50"/>
  <c r="R47" i="50"/>
  <c r="AD48" i="50"/>
  <c r="AD101" i="50"/>
  <c r="W101" i="50"/>
  <c r="W48" i="50"/>
  <c r="N117" i="50"/>
  <c r="N44" i="50"/>
  <c r="M49" i="50"/>
  <c r="M70" i="50"/>
  <c r="L115" i="50"/>
  <c r="AF46" i="50"/>
  <c r="AF99" i="50"/>
  <c r="AF67" i="50"/>
  <c r="AB69" i="50"/>
  <c r="AB48" i="50"/>
  <c r="AB101" i="50"/>
  <c r="P39" i="50"/>
  <c r="P112" i="50"/>
  <c r="AD66" i="50"/>
  <c r="AD45" i="50"/>
  <c r="G111" i="50"/>
  <c r="D52" i="50"/>
  <c r="N110" i="50"/>
  <c r="O59" i="50"/>
  <c r="AC38" i="50"/>
  <c r="P115" i="50"/>
  <c r="K56" i="50"/>
  <c r="K55" i="50"/>
  <c r="L117" i="50"/>
  <c r="S92" i="50"/>
  <c r="K92" i="50"/>
  <c r="T55" i="50"/>
  <c r="L47" i="50"/>
  <c r="L68" i="50"/>
  <c r="U92" i="50"/>
  <c r="U39" i="50"/>
  <c r="U112" i="50"/>
  <c r="J69" i="50"/>
  <c r="J101" i="50"/>
  <c r="J48" i="50"/>
  <c r="AB40" i="50"/>
  <c r="AB113" i="50"/>
  <c r="AC99" i="50"/>
  <c r="AC46" i="50"/>
  <c r="P52" i="50"/>
  <c r="P73" i="50"/>
  <c r="E101" i="50"/>
  <c r="E48" i="50"/>
  <c r="E69" i="50"/>
  <c r="G69" i="50"/>
  <c r="G48" i="50"/>
  <c r="G101" i="50"/>
  <c r="AD73" i="50"/>
  <c r="AD52" i="50"/>
  <c r="AD41" i="50"/>
  <c r="AD94" i="50"/>
  <c r="O101" i="50"/>
  <c r="O48" i="50"/>
  <c r="C48" i="50"/>
  <c r="C69" i="50"/>
  <c r="N46" i="50"/>
  <c r="N99" i="50"/>
  <c r="N67" i="50"/>
  <c r="K71" i="50"/>
  <c r="K50" i="50"/>
  <c r="S101" i="50"/>
  <c r="S48" i="50"/>
  <c r="S69" i="50"/>
  <c r="U47" i="50"/>
  <c r="U68" i="50"/>
  <c r="AF47" i="50"/>
  <c r="AF68" i="50"/>
  <c r="P69" i="50"/>
  <c r="P48" i="50"/>
  <c r="P101" i="50"/>
  <c r="AA46" i="50"/>
  <c r="AA99" i="50"/>
  <c r="M55" i="50"/>
  <c r="M37" i="50"/>
  <c r="AE55" i="50"/>
  <c r="AE59" i="50" s="1"/>
  <c r="AE110" i="50"/>
  <c r="J45" i="50"/>
  <c r="J66" i="50"/>
  <c r="P71" i="50"/>
  <c r="P50" i="50"/>
  <c r="E116" i="50"/>
  <c r="E43" i="50"/>
  <c r="W50" i="50"/>
  <c r="W71" i="50"/>
  <c r="O40" i="50"/>
  <c r="AE112" i="50"/>
  <c r="AA70" i="50"/>
  <c r="G117" i="50"/>
  <c r="N42" i="50"/>
  <c r="N94" i="50"/>
  <c r="O111" i="50"/>
  <c r="AC39" i="50"/>
  <c r="L111" i="50"/>
  <c r="AC111" i="50"/>
  <c r="K116" i="50"/>
  <c r="D50" i="50"/>
  <c r="AE44" i="50"/>
  <c r="S115" i="50"/>
  <c r="S39" i="50"/>
  <c r="P110" i="50"/>
  <c r="L113" i="50"/>
  <c r="O66" i="50"/>
  <c r="T116" i="50"/>
  <c r="M99" i="50"/>
  <c r="M46" i="50"/>
  <c r="M67" i="50"/>
  <c r="U70" i="50"/>
  <c r="U49" i="50"/>
  <c r="U66" i="50"/>
  <c r="U45" i="50"/>
  <c r="AF73" i="50"/>
  <c r="AF52" i="50"/>
  <c r="J47" i="50"/>
  <c r="J68" i="50"/>
  <c r="AB99" i="50"/>
  <c r="AB46" i="50"/>
  <c r="AC55" i="50"/>
  <c r="AC37" i="50"/>
  <c r="X45" i="50"/>
  <c r="X66" i="50"/>
  <c r="E41" i="50"/>
  <c r="AF45" i="50"/>
  <c r="G94" i="50"/>
  <c r="R71" i="50"/>
  <c r="R50" i="50"/>
  <c r="AD113" i="50"/>
  <c r="AD40" i="50"/>
  <c r="W66" i="50"/>
  <c r="W45" i="50"/>
  <c r="W72" i="50"/>
  <c r="W51" i="50"/>
  <c r="O94" i="50"/>
  <c r="O41" i="50"/>
  <c r="Z45" i="50"/>
  <c r="Z66" i="50"/>
  <c r="D47" i="50"/>
  <c r="D68" i="50"/>
  <c r="X47" i="50"/>
  <c r="X68" i="50"/>
  <c r="M66" i="50"/>
  <c r="O113" i="50"/>
  <c r="AA45" i="50"/>
  <c r="AA66" i="50"/>
  <c r="AF101" i="50"/>
  <c r="AF48" i="50"/>
  <c r="AF69" i="50"/>
  <c r="AB49" i="50"/>
  <c r="AB70" i="50"/>
  <c r="X50" i="50"/>
  <c r="X71" i="50"/>
  <c r="AE92" i="50"/>
  <c r="AE41" i="50"/>
  <c r="Z69" i="50"/>
  <c r="E110" i="50"/>
  <c r="S112" i="50"/>
  <c r="P117" i="50"/>
  <c r="M116" i="50"/>
  <c r="K112" i="50"/>
  <c r="AA40" i="50"/>
  <c r="AA113" i="50"/>
  <c r="U55" i="50"/>
  <c r="U60" i="50" s="1"/>
  <c r="U110" i="50"/>
  <c r="U37" i="50"/>
  <c r="AE101" i="50"/>
  <c r="AE48" i="50"/>
  <c r="AF41" i="50"/>
  <c r="AF94" i="50"/>
  <c r="AC68" i="50"/>
  <c r="AC47" i="50"/>
  <c r="P51" i="50"/>
  <c r="P72" i="50"/>
  <c r="P47" i="50"/>
  <c r="P68" i="50"/>
  <c r="R43" i="50"/>
  <c r="R116" i="50"/>
  <c r="N66" i="50"/>
  <c r="N45" i="50"/>
  <c r="N49" i="50"/>
  <c r="N70" i="50"/>
  <c r="K99" i="50"/>
  <c r="K67" i="50"/>
  <c r="K46" i="50"/>
  <c r="K66" i="50"/>
  <c r="K45" i="50"/>
  <c r="S68" i="50"/>
  <c r="S47" i="50"/>
  <c r="R62" i="50"/>
  <c r="H59" i="50"/>
  <c r="F59" i="50"/>
  <c r="V59" i="50"/>
  <c r="R61" i="50"/>
  <c r="V60" i="50"/>
  <c r="P59" i="50"/>
  <c r="N60" i="50"/>
  <c r="H62" i="50"/>
  <c r="Q61" i="50"/>
  <c r="Q60" i="50"/>
  <c r="J62" i="50"/>
  <c r="F62" i="50"/>
  <c r="F61" i="50"/>
  <c r="Q62" i="50"/>
  <c r="J61" i="50"/>
  <c r="J59" i="50"/>
  <c r="I61" i="50"/>
  <c r="I60" i="50"/>
  <c r="F60" i="50"/>
  <c r="I59" i="50"/>
  <c r="J60" i="50"/>
  <c r="P62" i="50"/>
  <c r="N61" i="50"/>
  <c r="Y62" i="50"/>
  <c r="P60" i="50"/>
  <c r="P61" i="50"/>
  <c r="Y59" i="50"/>
  <c r="N62" i="50"/>
  <c r="Y61" i="50"/>
  <c r="N59" i="50"/>
  <c r="V61" i="50"/>
  <c r="R60" i="50"/>
  <c r="Y60" i="50"/>
  <c r="H60" i="50"/>
  <c r="H61" i="50"/>
  <c r="X62" i="50" l="1"/>
  <c r="D60" i="50"/>
  <c r="AB61" i="50"/>
  <c r="L59" i="50"/>
  <c r="L60" i="50"/>
  <c r="AB59" i="50"/>
  <c r="X60" i="50"/>
  <c r="AB62" i="50"/>
  <c r="L62" i="50"/>
  <c r="X59" i="50"/>
  <c r="C61" i="50"/>
  <c r="AF62" i="50"/>
  <c r="C62" i="50"/>
  <c r="AF61" i="50"/>
  <c r="C59" i="50"/>
  <c r="C60" i="50"/>
  <c r="AF60" i="50"/>
  <c r="AD59" i="50"/>
  <c r="W62" i="50"/>
  <c r="S60" i="50"/>
  <c r="S59" i="50"/>
  <c r="S62" i="50"/>
  <c r="AD61" i="50"/>
  <c r="W60" i="50"/>
  <c r="D62" i="50"/>
  <c r="AD60" i="50"/>
  <c r="W61" i="50"/>
  <c r="E60" i="50"/>
  <c r="E61" i="50"/>
  <c r="E62" i="50"/>
  <c r="AA60" i="50"/>
  <c r="AA59" i="50"/>
  <c r="AA61" i="50"/>
  <c r="E59" i="50"/>
  <c r="Z62" i="50"/>
  <c r="Z60" i="50"/>
  <c r="Z59" i="50"/>
  <c r="AC61" i="50"/>
  <c r="M60" i="50"/>
  <c r="M61" i="50"/>
  <c r="U62" i="50"/>
  <c r="M59" i="50"/>
  <c r="M62" i="50"/>
  <c r="AE62" i="50"/>
  <c r="T60" i="50"/>
  <c r="AE60" i="50"/>
  <c r="K59" i="50"/>
  <c r="G61" i="50"/>
  <c r="AC60" i="50"/>
  <c r="U59" i="50"/>
  <c r="AC59" i="50"/>
  <c r="G62" i="50"/>
  <c r="G60" i="50"/>
  <c r="AC62" i="50"/>
  <c r="U61" i="50"/>
  <c r="T61" i="50"/>
  <c r="K62" i="50"/>
  <c r="K61" i="50"/>
  <c r="K60" i="50"/>
  <c r="G59" i="50"/>
  <c r="AE61" i="50"/>
  <c r="T62" i="50"/>
  <c r="D61" i="50"/>
  <c r="D59" i="50"/>
  <c r="T59" i="50"/>
  <c r="C3" i="43"/>
  <c r="AE15" i="30"/>
  <c r="AD15" i="30"/>
  <c r="AC15" i="30"/>
  <c r="AB15" i="30"/>
  <c r="AA15" i="30"/>
  <c r="Z15" i="30"/>
  <c r="Y15" i="30"/>
  <c r="X15" i="30"/>
  <c r="W15" i="30"/>
  <c r="V15" i="30"/>
  <c r="U15" i="30"/>
  <c r="T15" i="30"/>
  <c r="S15" i="30"/>
  <c r="R15" i="30"/>
  <c r="Q15" i="30"/>
  <c r="P15" i="30"/>
  <c r="O15" i="30"/>
  <c r="N15" i="30"/>
  <c r="M15" i="30"/>
  <c r="L15" i="30"/>
  <c r="K15" i="30"/>
  <c r="J15" i="30"/>
  <c r="I15" i="30"/>
  <c r="H15" i="30"/>
  <c r="G15" i="30"/>
  <c r="F15" i="30"/>
  <c r="E15" i="30"/>
  <c r="D15" i="30"/>
  <c r="C15"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C14" i="30"/>
  <c r="AE13" i="30"/>
  <c r="AD13" i="30"/>
  <c r="AC13" i="30"/>
  <c r="AB13" i="30"/>
  <c r="AA13" i="30"/>
  <c r="Z13" i="30"/>
  <c r="Y13" i="30"/>
  <c r="X13" i="30"/>
  <c r="W13" i="30"/>
  <c r="V13" i="30"/>
  <c r="U13" i="30"/>
  <c r="T13" i="30"/>
  <c r="S13" i="30"/>
  <c r="R13" i="30"/>
  <c r="Q13" i="30"/>
  <c r="P13" i="30"/>
  <c r="O13" i="30"/>
  <c r="N13" i="30"/>
  <c r="M13" i="30"/>
  <c r="L13" i="30"/>
  <c r="K13" i="30"/>
  <c r="J13" i="30"/>
  <c r="I13" i="30"/>
  <c r="H13" i="30"/>
  <c r="G13" i="30"/>
  <c r="F13" i="30"/>
  <c r="E13" i="30"/>
  <c r="D13" i="30"/>
  <c r="C13" i="30"/>
  <c r="AE12" i="30"/>
  <c r="AD12" i="30"/>
  <c r="AC12" i="30"/>
  <c r="AB12" i="30"/>
  <c r="AA12" i="30"/>
  <c r="Z12" i="30"/>
  <c r="Y12" i="30"/>
  <c r="X12" i="30"/>
  <c r="W12" i="30"/>
  <c r="V12" i="30"/>
  <c r="U12" i="30"/>
  <c r="T12" i="30"/>
  <c r="S12" i="30"/>
  <c r="R12" i="30"/>
  <c r="Q12" i="30"/>
  <c r="P12" i="30"/>
  <c r="O12" i="30"/>
  <c r="N12" i="30"/>
  <c r="M12" i="30"/>
  <c r="L12" i="30"/>
  <c r="K12" i="30"/>
  <c r="J12" i="30"/>
  <c r="I12" i="30"/>
  <c r="H12" i="30"/>
  <c r="G12" i="30"/>
  <c r="F12" i="30"/>
  <c r="E12" i="30"/>
  <c r="D12" i="30"/>
  <c r="C12"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1" i="30"/>
  <c r="C3"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C4"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C5" i="30"/>
  <c r="D5" i="30"/>
  <c r="E5" i="30"/>
  <c r="F5" i="30"/>
  <c r="G5" i="30"/>
  <c r="H5" i="30"/>
  <c r="I5" i="30"/>
  <c r="J5" i="30"/>
  <c r="K5" i="30"/>
  <c r="L5" i="30"/>
  <c r="M5" i="30"/>
  <c r="N5" i="30"/>
  <c r="O5" i="30"/>
  <c r="P5" i="30"/>
  <c r="Q5" i="30"/>
  <c r="R5" i="30"/>
  <c r="S5" i="30"/>
  <c r="T5" i="30"/>
  <c r="U5" i="30"/>
  <c r="V5" i="30"/>
  <c r="W5" i="30"/>
  <c r="X5" i="30"/>
  <c r="Y5" i="30"/>
  <c r="Z5" i="30"/>
  <c r="AA5" i="30"/>
  <c r="AB5" i="30"/>
  <c r="AC5" i="30"/>
  <c r="AD5" i="30"/>
  <c r="AE5" i="30"/>
  <c r="C6" i="30"/>
  <c r="D6" i="30"/>
  <c r="E6" i="30"/>
  <c r="F6" i="30"/>
  <c r="G6" i="30"/>
  <c r="H6" i="30"/>
  <c r="I6" i="30"/>
  <c r="J6" i="30"/>
  <c r="K6" i="30"/>
  <c r="L6" i="30"/>
  <c r="M6" i="30"/>
  <c r="N6" i="30"/>
  <c r="O6" i="30"/>
  <c r="P6" i="30"/>
  <c r="Q6" i="30"/>
  <c r="R6" i="30"/>
  <c r="S6" i="30"/>
  <c r="T6" i="30"/>
  <c r="U6" i="30"/>
  <c r="V6" i="30"/>
  <c r="W6" i="30"/>
  <c r="X6" i="30"/>
  <c r="Y6" i="30"/>
  <c r="Z6" i="30"/>
  <c r="AA6" i="30"/>
  <c r="AB6" i="30"/>
  <c r="AC6" i="30"/>
  <c r="AD6" i="30"/>
  <c r="AE6" i="30"/>
  <c r="C7" i="30"/>
  <c r="D7" i="30"/>
  <c r="E7" i="30"/>
  <c r="F7" i="30"/>
  <c r="G7" i="30"/>
  <c r="H7" i="30"/>
  <c r="I7" i="30"/>
  <c r="J7" i="30"/>
  <c r="K7" i="30"/>
  <c r="L7" i="30"/>
  <c r="M7" i="30"/>
  <c r="N7" i="30"/>
  <c r="O7" i="30"/>
  <c r="P7" i="30"/>
  <c r="Q7" i="30"/>
  <c r="R7" i="30"/>
  <c r="S7" i="30"/>
  <c r="T7" i="30"/>
  <c r="U7" i="30"/>
  <c r="V7" i="30"/>
  <c r="W7" i="30"/>
  <c r="X7" i="30"/>
  <c r="Y7" i="30"/>
  <c r="Z7" i="30"/>
  <c r="AA7" i="30"/>
  <c r="AB7" i="30"/>
  <c r="AC7" i="30"/>
  <c r="AD7" i="30"/>
  <c r="AE7" i="30"/>
  <c r="B80" i="36" l="1"/>
  <c r="B72" i="36"/>
  <c r="B65" i="36"/>
  <c r="B58" i="36"/>
  <c r="D30" i="36" l="1"/>
  <c r="D22" i="43" l="1"/>
  <c r="E22" i="43"/>
  <c r="F22" i="43"/>
  <c r="G22" i="43"/>
  <c r="H22" i="43"/>
  <c r="I22" i="43"/>
  <c r="C22"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25" i="43"/>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4" i="40" l="1"/>
  <c r="E4" i="40"/>
  <c r="F4" i="40"/>
  <c r="G4" i="40"/>
  <c r="H4" i="40"/>
  <c r="I4" i="40"/>
  <c r="J4" i="40"/>
  <c r="K4" i="40"/>
  <c r="L4" i="40"/>
  <c r="M4" i="40"/>
  <c r="N4" i="40"/>
  <c r="O4" i="40"/>
  <c r="P4" i="40"/>
  <c r="Q4" i="40"/>
  <c r="R4" i="40"/>
  <c r="S4" i="40"/>
  <c r="T4" i="40"/>
  <c r="U4" i="40"/>
  <c r="V4" i="40"/>
  <c r="W4" i="40"/>
  <c r="X4" i="40"/>
  <c r="Y4" i="40"/>
  <c r="Z4" i="40"/>
  <c r="AA4" i="40"/>
  <c r="AB4" i="40"/>
  <c r="AC4" i="40"/>
  <c r="AD4" i="40"/>
  <c r="AE4" i="40"/>
  <c r="AF4" i="40"/>
  <c r="C4" i="40"/>
  <c r="AA145" i="40" l="1"/>
  <c r="AA151" i="40" s="1"/>
  <c r="AA137" i="40"/>
  <c r="AA126" i="40"/>
  <c r="AA116" i="40"/>
  <c r="AA135" i="40"/>
  <c r="AA114" i="40"/>
  <c r="AA133" i="40"/>
  <c r="AA123" i="40"/>
  <c r="AA27" i="40"/>
  <c r="AA131" i="40"/>
  <c r="AA130" i="40"/>
  <c r="AA118" i="40"/>
  <c r="AA23" i="40"/>
  <c r="AA132" i="40"/>
  <c r="AA15" i="40"/>
  <c r="AA102" i="40"/>
  <c r="AA92" i="40"/>
  <c r="AA112" i="40"/>
  <c r="AA94" i="40"/>
  <c r="AA103" i="40"/>
  <c r="AA19" i="40"/>
  <c r="AA128" i="40"/>
  <c r="AA98" i="40"/>
  <c r="AA16" i="40"/>
  <c r="AA5" i="40"/>
  <c r="AA7" i="40" s="1"/>
  <c r="AA10" i="40" s="1"/>
  <c r="AA127" i="40"/>
  <c r="AA121" i="40"/>
  <c r="AA93" i="40"/>
  <c r="AA119" i="40"/>
  <c r="AA120" i="40"/>
  <c r="AA104" i="40"/>
  <c r="AA117" i="40"/>
  <c r="AA99" i="40"/>
  <c r="AA20" i="40"/>
  <c r="AA21" i="40"/>
  <c r="AA97" i="40"/>
  <c r="AA107" i="40"/>
  <c r="AA129" i="40"/>
  <c r="AA115" i="40"/>
  <c r="AA101" i="40"/>
  <c r="AA139" i="40"/>
  <c r="AA141" i="40"/>
  <c r="AA100" i="40"/>
  <c r="AA109" i="40"/>
  <c r="AA122" i="40"/>
  <c r="AA111" i="40"/>
  <c r="AA113" i="40"/>
  <c r="AA14" i="40"/>
  <c r="AA26" i="40"/>
  <c r="AA30" i="40"/>
  <c r="AA136" i="40"/>
  <c r="AA106" i="40"/>
  <c r="AA138" i="40"/>
  <c r="AA95" i="40"/>
  <c r="AA96" i="40"/>
  <c r="AA18" i="40"/>
  <c r="AA24" i="40"/>
  <c r="AA134" i="40"/>
  <c r="AA140" i="40"/>
  <c r="AA110" i="40"/>
  <c r="AA17" i="40"/>
  <c r="AA28" i="40"/>
  <c r="AA124" i="40"/>
  <c r="AA25" i="40"/>
  <c r="AA105" i="40"/>
  <c r="AA29" i="40"/>
  <c r="G145" i="40"/>
  <c r="G151" i="40" s="1"/>
  <c r="G137" i="40"/>
  <c r="G126" i="40"/>
  <c r="G116" i="40"/>
  <c r="G135" i="40"/>
  <c r="G114" i="40"/>
  <c r="G133" i="40"/>
  <c r="G123" i="40"/>
  <c r="G27" i="40"/>
  <c r="G129" i="40"/>
  <c r="G128" i="40"/>
  <c r="G117" i="40"/>
  <c r="G124" i="40"/>
  <c r="G23" i="40"/>
  <c r="G15" i="40"/>
  <c r="G138" i="40"/>
  <c r="G139" i="40"/>
  <c r="G26" i="40"/>
  <c r="G30" i="40"/>
  <c r="G130" i="40"/>
  <c r="G97" i="40"/>
  <c r="G107" i="40"/>
  <c r="G136" i="40"/>
  <c r="G102" i="40"/>
  <c r="G92" i="40"/>
  <c r="G19" i="40"/>
  <c r="G5" i="40"/>
  <c r="G7" i="40" s="1"/>
  <c r="G9" i="40" s="1"/>
  <c r="G103" i="40"/>
  <c r="G16" i="40"/>
  <c r="G98" i="40"/>
  <c r="G134" i="40"/>
  <c r="G131" i="40"/>
  <c r="G120" i="40"/>
  <c r="G14" i="40"/>
  <c r="G95" i="40"/>
  <c r="G122" i="40"/>
  <c r="G24" i="40"/>
  <c r="G132" i="40"/>
  <c r="G93" i="40"/>
  <c r="G106" i="40"/>
  <c r="G105" i="40"/>
  <c r="G28" i="40"/>
  <c r="G109" i="40"/>
  <c r="G99" i="40"/>
  <c r="G18" i="40"/>
  <c r="G111" i="40"/>
  <c r="G29" i="40"/>
  <c r="G127" i="40"/>
  <c r="G113" i="40"/>
  <c r="G96" i="40"/>
  <c r="G25" i="40"/>
  <c r="G115" i="40"/>
  <c r="G119" i="40"/>
  <c r="G17" i="40"/>
  <c r="G140" i="40"/>
  <c r="G121" i="40"/>
  <c r="G21" i="40"/>
  <c r="G104" i="40"/>
  <c r="G20" i="40"/>
  <c r="G100" i="40"/>
  <c r="G118" i="40"/>
  <c r="G112" i="40"/>
  <c r="G141" i="40"/>
  <c r="G110" i="40"/>
  <c r="G101" i="40"/>
  <c r="G94" i="40"/>
  <c r="C145" i="40"/>
  <c r="C151" i="40" s="1"/>
  <c r="C138" i="40"/>
  <c r="C139" i="40"/>
  <c r="C140" i="40"/>
  <c r="C141" i="40"/>
  <c r="C117" i="40"/>
  <c r="C137" i="40"/>
  <c r="C118" i="40"/>
  <c r="C106" i="40"/>
  <c r="C131" i="40"/>
  <c r="C112" i="40"/>
  <c r="C17" i="40"/>
  <c r="C132" i="40"/>
  <c r="C113" i="40"/>
  <c r="C122" i="40"/>
  <c r="C102" i="40"/>
  <c r="C18" i="40"/>
  <c r="C127" i="40"/>
  <c r="C123" i="40"/>
  <c r="C103" i="40"/>
  <c r="C19" i="40"/>
  <c r="C124" i="40"/>
  <c r="C104" i="40"/>
  <c r="C20" i="40"/>
  <c r="C92" i="40"/>
  <c r="C105" i="40"/>
  <c r="C21" i="40"/>
  <c r="C107" i="40"/>
  <c r="C126" i="40"/>
  <c r="C109" i="40"/>
  <c r="C121" i="40"/>
  <c r="C24" i="40"/>
  <c r="C25" i="40"/>
  <c r="C119" i="40"/>
  <c r="C26" i="40"/>
  <c r="C110" i="40"/>
  <c r="C111" i="40"/>
  <c r="C93" i="40"/>
  <c r="C114" i="40"/>
  <c r="C94" i="40"/>
  <c r="C115" i="40"/>
  <c r="C95" i="40"/>
  <c r="C14" i="40"/>
  <c r="C116" i="40"/>
  <c r="C96" i="40"/>
  <c r="C23" i="40"/>
  <c r="C97" i="40"/>
  <c r="C120" i="40"/>
  <c r="C98" i="40"/>
  <c r="C99" i="40"/>
  <c r="C130" i="40"/>
  <c r="C15" i="40"/>
  <c r="C27" i="40"/>
  <c r="C133" i="40"/>
  <c r="C16" i="40"/>
  <c r="C129" i="40"/>
  <c r="C134" i="40"/>
  <c r="C101" i="40"/>
  <c r="C28" i="40"/>
  <c r="C128" i="40"/>
  <c r="C135" i="40"/>
  <c r="C6" i="40"/>
  <c r="C5" i="40"/>
  <c r="C7" i="40" s="1"/>
  <c r="C9" i="40" s="1"/>
  <c r="C37" i="40" s="1"/>
  <c r="C100" i="40"/>
  <c r="C29" i="40"/>
  <c r="C30" i="40"/>
  <c r="Z145" i="40"/>
  <c r="Z151" i="40" s="1"/>
  <c r="Z126" i="40"/>
  <c r="Z116" i="40"/>
  <c r="Z135" i="40"/>
  <c r="Z114" i="40"/>
  <c r="Z133" i="40"/>
  <c r="Z123" i="40"/>
  <c r="Z112" i="40"/>
  <c r="Z96" i="40"/>
  <c r="Z101" i="40"/>
  <c r="Z106" i="40"/>
  <c r="Z130" i="40"/>
  <c r="Z132" i="40"/>
  <c r="Z15" i="40"/>
  <c r="Z92" i="40"/>
  <c r="Z103" i="40"/>
  <c r="Z27" i="40"/>
  <c r="Z19" i="40"/>
  <c r="Z128" i="40"/>
  <c r="Z98" i="40"/>
  <c r="Z23" i="40"/>
  <c r="Z16" i="40"/>
  <c r="Z5" i="40"/>
  <c r="Z7" i="40" s="1"/>
  <c r="Z10" i="40" s="1"/>
  <c r="Z127" i="40"/>
  <c r="Z121" i="40"/>
  <c r="Z93" i="40"/>
  <c r="Z119" i="40"/>
  <c r="Z120" i="40"/>
  <c r="Z94" i="40"/>
  <c r="Z104" i="40"/>
  <c r="Z117" i="40"/>
  <c r="Z99" i="40"/>
  <c r="Z24" i="40"/>
  <c r="Z28" i="40"/>
  <c r="Z20" i="40"/>
  <c r="Z140" i="40"/>
  <c r="Z110" i="40"/>
  <c r="Z115" i="40"/>
  <c r="Z122" i="40"/>
  <c r="Z129" i="40"/>
  <c r="Z26" i="40"/>
  <c r="Z21" i="40"/>
  <c r="Z113" i="40"/>
  <c r="Z14" i="40"/>
  <c r="Z30" i="40"/>
  <c r="Z139" i="40"/>
  <c r="Z141" i="40"/>
  <c r="Z118" i="40"/>
  <c r="Z131" i="40"/>
  <c r="Z137" i="40"/>
  <c r="Z100" i="40"/>
  <c r="Z109" i="40"/>
  <c r="Z111" i="40"/>
  <c r="Z97" i="40"/>
  <c r="Z107" i="40"/>
  <c r="Z138" i="40"/>
  <c r="Z102" i="40"/>
  <c r="Z136" i="40"/>
  <c r="Z29" i="40"/>
  <c r="Z18" i="40"/>
  <c r="Z134" i="40"/>
  <c r="Z17" i="40"/>
  <c r="Z124" i="40"/>
  <c r="Z25" i="40"/>
  <c r="Z105" i="40"/>
  <c r="Z95" i="40"/>
  <c r="F145" i="40"/>
  <c r="F151" i="40" s="1"/>
  <c r="F126" i="40"/>
  <c r="F116" i="40"/>
  <c r="F135" i="40"/>
  <c r="F114" i="40"/>
  <c r="F133" i="40"/>
  <c r="F123" i="40"/>
  <c r="F112" i="40"/>
  <c r="F96" i="40"/>
  <c r="F101" i="40"/>
  <c r="F106" i="40"/>
  <c r="F140" i="40"/>
  <c r="F129" i="40"/>
  <c r="F128" i="40"/>
  <c r="F117" i="40"/>
  <c r="F124" i="40"/>
  <c r="F23" i="40"/>
  <c r="F15" i="40"/>
  <c r="F131" i="40"/>
  <c r="F141" i="40"/>
  <c r="F130" i="40"/>
  <c r="F97" i="40"/>
  <c r="F107" i="40"/>
  <c r="F136" i="40"/>
  <c r="F102" i="40"/>
  <c r="F137" i="40"/>
  <c r="F92" i="40"/>
  <c r="F19" i="40"/>
  <c r="F5" i="40"/>
  <c r="F7" i="40" s="1"/>
  <c r="F10" i="40" s="1"/>
  <c r="F103" i="40"/>
  <c r="F27" i="40"/>
  <c r="F16" i="40"/>
  <c r="F98" i="40"/>
  <c r="F134" i="40"/>
  <c r="F93" i="40"/>
  <c r="F139" i="40"/>
  <c r="F110" i="40"/>
  <c r="F122" i="40"/>
  <c r="F26" i="40"/>
  <c r="F30" i="40"/>
  <c r="F95" i="40"/>
  <c r="F138" i="40"/>
  <c r="F109" i="40"/>
  <c r="F99" i="40"/>
  <c r="F18" i="40"/>
  <c r="F132" i="40"/>
  <c r="F111" i="40"/>
  <c r="F29" i="40"/>
  <c r="F127" i="40"/>
  <c r="F113" i="40"/>
  <c r="F25" i="40"/>
  <c r="F115" i="40"/>
  <c r="F119" i="40"/>
  <c r="F17" i="40"/>
  <c r="F121" i="40"/>
  <c r="F105" i="40"/>
  <c r="F24" i="40"/>
  <c r="F28" i="40"/>
  <c r="F21" i="40"/>
  <c r="F104" i="40"/>
  <c r="F20" i="40"/>
  <c r="F100" i="40"/>
  <c r="F118" i="40"/>
  <c r="F94" i="40"/>
  <c r="F14" i="40"/>
  <c r="F120" i="40"/>
  <c r="Y145" i="40"/>
  <c r="Y151" i="40" s="1"/>
  <c r="Y135" i="40"/>
  <c r="Y114" i="40"/>
  <c r="Y133" i="40"/>
  <c r="Y123" i="40"/>
  <c r="Y112" i="40"/>
  <c r="Y131" i="40"/>
  <c r="Y121" i="40"/>
  <c r="Y25" i="40"/>
  <c r="Y132" i="40"/>
  <c r="Y110" i="40"/>
  <c r="Y120" i="40"/>
  <c r="Y94" i="40"/>
  <c r="Y97" i="40"/>
  <c r="Y100" i="40"/>
  <c r="Y103" i="40"/>
  <c r="Y106" i="40"/>
  <c r="Y26" i="40"/>
  <c r="Y16" i="40"/>
  <c r="Y27" i="40"/>
  <c r="Y19" i="40"/>
  <c r="Y128" i="40"/>
  <c r="Y98" i="40"/>
  <c r="Y23" i="40"/>
  <c r="Y5" i="40"/>
  <c r="Y7" i="40" s="1"/>
  <c r="Y10" i="40" s="1"/>
  <c r="Y127" i="40"/>
  <c r="Y93" i="40"/>
  <c r="Y119" i="40"/>
  <c r="Y104" i="40"/>
  <c r="Y117" i="40"/>
  <c r="Y99" i="40"/>
  <c r="Y24" i="40"/>
  <c r="Y28" i="40"/>
  <c r="Y20" i="40"/>
  <c r="Y140" i="40"/>
  <c r="Y115" i="40"/>
  <c r="Y122" i="40"/>
  <c r="Y113" i="40"/>
  <c r="Y118" i="40"/>
  <c r="Y126" i="40"/>
  <c r="Y21" i="40"/>
  <c r="Y14" i="40"/>
  <c r="Y138" i="40"/>
  <c r="Y116" i="40"/>
  <c r="Y92" i="40"/>
  <c r="Y101" i="40"/>
  <c r="Y129" i="40"/>
  <c r="Y30" i="40"/>
  <c r="Y139" i="40"/>
  <c r="Y141" i="40"/>
  <c r="Y137" i="40"/>
  <c r="Y109" i="40"/>
  <c r="Y111" i="40"/>
  <c r="Y107" i="40"/>
  <c r="Y15" i="40"/>
  <c r="Y102" i="40"/>
  <c r="Y96" i="40"/>
  <c r="Y105" i="40"/>
  <c r="Y95" i="40"/>
  <c r="Y134" i="40"/>
  <c r="Y17" i="40"/>
  <c r="Y124" i="40"/>
  <c r="Y136" i="40"/>
  <c r="Y29" i="40"/>
  <c r="Y18" i="40"/>
  <c r="Y130" i="40"/>
  <c r="E145" i="40"/>
  <c r="E151" i="40" s="1"/>
  <c r="E135" i="40"/>
  <c r="E114" i="40"/>
  <c r="E133" i="40"/>
  <c r="E123" i="40"/>
  <c r="E112" i="40"/>
  <c r="E131" i="40"/>
  <c r="E121" i="40"/>
  <c r="E96" i="40"/>
  <c r="E25" i="40"/>
  <c r="E129" i="40"/>
  <c r="E139" i="40"/>
  <c r="E128" i="40"/>
  <c r="E141" i="40"/>
  <c r="E116" i="40"/>
  <c r="E97" i="40"/>
  <c r="E130" i="40"/>
  <c r="E98" i="40"/>
  <c r="E136" i="40"/>
  <c r="E137" i="40"/>
  <c r="E19" i="40"/>
  <c r="E27" i="40"/>
  <c r="E16" i="40"/>
  <c r="E23" i="40"/>
  <c r="E134" i="40"/>
  <c r="E92" i="40"/>
  <c r="E93" i="40"/>
  <c r="E122" i="40"/>
  <c r="E107" i="40"/>
  <c r="E26" i="40"/>
  <c r="E30" i="40"/>
  <c r="E20" i="40"/>
  <c r="E110" i="40"/>
  <c r="E109" i="40"/>
  <c r="E18" i="40"/>
  <c r="E21" i="40"/>
  <c r="E94" i="40"/>
  <c r="E111" i="40"/>
  <c r="E29" i="40"/>
  <c r="E95" i="40"/>
  <c r="E127" i="40"/>
  <c r="E113" i="40"/>
  <c r="E115" i="40"/>
  <c r="E119" i="40"/>
  <c r="E17" i="40"/>
  <c r="E117" i="40"/>
  <c r="E140" i="40"/>
  <c r="E124" i="40"/>
  <c r="E24" i="40"/>
  <c r="E28" i="40"/>
  <c r="E132" i="40"/>
  <c r="E138" i="40"/>
  <c r="E15" i="40"/>
  <c r="E118" i="40"/>
  <c r="E126" i="40"/>
  <c r="E99" i="40"/>
  <c r="E100" i="40"/>
  <c r="E5" i="40"/>
  <c r="E7" i="40" s="1"/>
  <c r="E10" i="40" s="1"/>
  <c r="E101" i="40"/>
  <c r="E14" i="40"/>
  <c r="E102" i="40"/>
  <c r="E103" i="40"/>
  <c r="E104" i="40"/>
  <c r="E120" i="40"/>
  <c r="E105" i="40"/>
  <c r="E106" i="40"/>
  <c r="X145" i="40"/>
  <c r="X151" i="40" s="1"/>
  <c r="X114" i="40"/>
  <c r="X133" i="40"/>
  <c r="X112" i="40"/>
  <c r="X131" i="40"/>
  <c r="X121" i="40"/>
  <c r="X140" i="40"/>
  <c r="X110" i="40"/>
  <c r="X132" i="40"/>
  <c r="X120" i="40"/>
  <c r="X94" i="40"/>
  <c r="X97" i="40"/>
  <c r="X100" i="40"/>
  <c r="X103" i="40"/>
  <c r="X106" i="40"/>
  <c r="X26" i="40"/>
  <c r="X134" i="40"/>
  <c r="X109" i="40"/>
  <c r="X27" i="40"/>
  <c r="X19" i="40"/>
  <c r="X128" i="40"/>
  <c r="X98" i="40"/>
  <c r="X23" i="40"/>
  <c r="X16" i="40"/>
  <c r="X5" i="40"/>
  <c r="X7" i="40" s="1"/>
  <c r="X10" i="40" s="1"/>
  <c r="X127" i="40"/>
  <c r="X93" i="40"/>
  <c r="X111" i="40"/>
  <c r="X119" i="40"/>
  <c r="X104" i="40"/>
  <c r="X117" i="40"/>
  <c r="X99" i="40"/>
  <c r="X24" i="40"/>
  <c r="X28" i="40"/>
  <c r="X20" i="40"/>
  <c r="X115" i="40"/>
  <c r="X122" i="40"/>
  <c r="X113" i="40"/>
  <c r="X118" i="40"/>
  <c r="X126" i="40"/>
  <c r="X141" i="40"/>
  <c r="X116" i="40"/>
  <c r="X123" i="40"/>
  <c r="X92" i="40"/>
  <c r="X101" i="40"/>
  <c r="X139" i="40"/>
  <c r="X30" i="40"/>
  <c r="X29" i="40"/>
  <c r="X18" i="40"/>
  <c r="X137" i="40"/>
  <c r="X138" i="40"/>
  <c r="X136" i="40"/>
  <c r="X135" i="40"/>
  <c r="X107" i="40"/>
  <c r="X15" i="40"/>
  <c r="X14" i="40"/>
  <c r="X129" i="40"/>
  <c r="X96" i="40"/>
  <c r="X95" i="40"/>
  <c r="X130" i="40"/>
  <c r="X17" i="40"/>
  <c r="X124" i="40"/>
  <c r="X25" i="40"/>
  <c r="X105" i="40"/>
  <c r="X21" i="40"/>
  <c r="X102" i="40"/>
  <c r="D145" i="40"/>
  <c r="D151" i="40" s="1"/>
  <c r="D112" i="40"/>
  <c r="D127" i="40"/>
  <c r="D113" i="40"/>
  <c r="D128" i="40"/>
  <c r="D114" i="40"/>
  <c r="D101" i="40"/>
  <c r="D103" i="40"/>
  <c r="D129" i="40"/>
  <c r="D104" i="40"/>
  <c r="D24" i="40"/>
  <c r="D136" i="40"/>
  <c r="C136" i="40" s="1"/>
  <c r="D111" i="40"/>
  <c r="D94" i="40"/>
  <c r="D121" i="40"/>
  <c r="D137" i="40"/>
  <c r="D115" i="40"/>
  <c r="D95" i="40"/>
  <c r="D15" i="40"/>
  <c r="D138" i="40"/>
  <c r="D116" i="40"/>
  <c r="D96" i="40"/>
  <c r="D139" i="40"/>
  <c r="D117" i="40"/>
  <c r="D97" i="40"/>
  <c r="D16" i="40"/>
  <c r="D140" i="40"/>
  <c r="D118" i="40"/>
  <c r="D98" i="40"/>
  <c r="D25" i="40"/>
  <c r="D17" i="40"/>
  <c r="D141" i="40"/>
  <c r="D119" i="40"/>
  <c r="D99" i="40"/>
  <c r="D26" i="40"/>
  <c r="D18" i="40"/>
  <c r="D126" i="40"/>
  <c r="D120" i="40"/>
  <c r="D100" i="40"/>
  <c r="D27" i="40"/>
  <c r="D19" i="40"/>
  <c r="D124" i="40"/>
  <c r="D102" i="40"/>
  <c r="D28" i="40"/>
  <c r="D20" i="40"/>
  <c r="D122" i="40"/>
  <c r="D110" i="40"/>
  <c r="D123" i="40"/>
  <c r="D93" i="40"/>
  <c r="D109" i="40"/>
  <c r="D105" i="40"/>
  <c r="D131" i="40"/>
  <c r="D132" i="40"/>
  <c r="D92" i="40"/>
  <c r="D106" i="40"/>
  <c r="D107" i="40"/>
  <c r="D14" i="40"/>
  <c r="D130" i="40"/>
  <c r="D133" i="40"/>
  <c r="D29" i="40"/>
  <c r="D30" i="40"/>
  <c r="D23" i="40"/>
  <c r="D21" i="40"/>
  <c r="D5" i="40"/>
  <c r="D7" i="40" s="1"/>
  <c r="D10" i="40" s="1"/>
  <c r="D134" i="40"/>
  <c r="D135" i="40"/>
  <c r="W145" i="40"/>
  <c r="W151" i="40" s="1"/>
  <c r="W133" i="40"/>
  <c r="W112" i="40"/>
  <c r="W131" i="40"/>
  <c r="W121" i="40"/>
  <c r="W140" i="40"/>
  <c r="W110" i="40"/>
  <c r="W129" i="40"/>
  <c r="W119" i="40"/>
  <c r="W23" i="40"/>
  <c r="W132" i="40"/>
  <c r="W134" i="40"/>
  <c r="W109" i="40"/>
  <c r="W128" i="40"/>
  <c r="W98" i="40"/>
  <c r="W16" i="40"/>
  <c r="W5" i="40"/>
  <c r="W7" i="40" s="1"/>
  <c r="W10" i="40" s="1"/>
  <c r="W127" i="40"/>
  <c r="W93" i="40"/>
  <c r="W103" i="40"/>
  <c r="W104" i="40"/>
  <c r="W117" i="40"/>
  <c r="W99" i="40"/>
  <c r="W24" i="40"/>
  <c r="W28" i="40"/>
  <c r="W20" i="40"/>
  <c r="W115" i="40"/>
  <c r="W120" i="40"/>
  <c r="W122" i="40"/>
  <c r="W94" i="40"/>
  <c r="W113" i="40"/>
  <c r="W118" i="40"/>
  <c r="W126" i="40"/>
  <c r="W141" i="40"/>
  <c r="W111" i="40"/>
  <c r="W116" i="40"/>
  <c r="W17" i="40"/>
  <c r="W138" i="40"/>
  <c r="W114" i="40"/>
  <c r="W95" i="40"/>
  <c r="W92" i="40"/>
  <c r="W101" i="40"/>
  <c r="W136" i="40"/>
  <c r="W139" i="40"/>
  <c r="W29" i="40"/>
  <c r="W137" i="40"/>
  <c r="W26" i="40"/>
  <c r="W124" i="40"/>
  <c r="W106" i="40"/>
  <c r="W135" i="40"/>
  <c r="W18" i="40"/>
  <c r="W100" i="40"/>
  <c r="W107" i="40"/>
  <c r="W27" i="40"/>
  <c r="W15" i="40"/>
  <c r="W14" i="40"/>
  <c r="W97" i="40"/>
  <c r="W30" i="40"/>
  <c r="W19" i="40"/>
  <c r="W96" i="40"/>
  <c r="W21" i="40"/>
  <c r="W130" i="40"/>
  <c r="W102" i="40"/>
  <c r="W123" i="40"/>
  <c r="W25" i="40"/>
  <c r="W105" i="40"/>
  <c r="V145" i="40"/>
  <c r="V151" i="40" s="1"/>
  <c r="V112" i="40"/>
  <c r="V131" i="40"/>
  <c r="V140" i="40"/>
  <c r="V110" i="40"/>
  <c r="V129" i="40"/>
  <c r="V119" i="40"/>
  <c r="V138" i="40"/>
  <c r="V94" i="40"/>
  <c r="V99" i="40"/>
  <c r="V104" i="40"/>
  <c r="V133" i="40"/>
  <c r="V121" i="40"/>
  <c r="V29" i="40"/>
  <c r="V20" i="40"/>
  <c r="V127" i="40"/>
  <c r="V93" i="40"/>
  <c r="V103" i="40"/>
  <c r="V23" i="40"/>
  <c r="V117" i="40"/>
  <c r="V24" i="40"/>
  <c r="V28" i="40"/>
  <c r="V115" i="40"/>
  <c r="V120" i="40"/>
  <c r="V122" i="40"/>
  <c r="V132" i="40"/>
  <c r="V113" i="40"/>
  <c r="V118" i="40"/>
  <c r="V126" i="40"/>
  <c r="V141" i="40"/>
  <c r="V111" i="40"/>
  <c r="V116" i="40"/>
  <c r="V17" i="40"/>
  <c r="V114" i="40"/>
  <c r="V95" i="40"/>
  <c r="V105" i="40"/>
  <c r="V14" i="40"/>
  <c r="V139" i="40"/>
  <c r="V123" i="40"/>
  <c r="V98" i="40"/>
  <c r="V106" i="40"/>
  <c r="V25" i="40"/>
  <c r="V128" i="40"/>
  <c r="V137" i="40"/>
  <c r="V16" i="40"/>
  <c r="V136" i="40"/>
  <c r="V18" i="40"/>
  <c r="V135" i="40"/>
  <c r="V124" i="40"/>
  <c r="V19" i="40"/>
  <c r="V5" i="40"/>
  <c r="V7" i="40" s="1"/>
  <c r="V96" i="40"/>
  <c r="V100" i="40"/>
  <c r="V107" i="40"/>
  <c r="V27" i="40"/>
  <c r="V15" i="40"/>
  <c r="V109" i="40"/>
  <c r="V97" i="40"/>
  <c r="V30" i="40"/>
  <c r="V26" i="40"/>
  <c r="V102" i="40"/>
  <c r="V21" i="40"/>
  <c r="V92" i="40"/>
  <c r="V134" i="40"/>
  <c r="V101" i="40"/>
  <c r="V130" i="40"/>
  <c r="U145" i="40"/>
  <c r="U151" i="40" s="1"/>
  <c r="U131" i="40"/>
  <c r="U121" i="40"/>
  <c r="U140" i="40"/>
  <c r="U110" i="40"/>
  <c r="U129" i="40"/>
  <c r="U119" i="40"/>
  <c r="U138" i="40"/>
  <c r="U127" i="40"/>
  <c r="U117" i="40"/>
  <c r="U134" i="40"/>
  <c r="U133" i="40"/>
  <c r="U29" i="40"/>
  <c r="U20" i="40"/>
  <c r="U5" i="40"/>
  <c r="U7" i="40" s="1"/>
  <c r="U10" i="40" s="1"/>
  <c r="U136" i="40"/>
  <c r="U111" i="40"/>
  <c r="U104" i="40"/>
  <c r="U24" i="40"/>
  <c r="U28" i="40"/>
  <c r="U109" i="40"/>
  <c r="U115" i="40"/>
  <c r="U120" i="40"/>
  <c r="U122" i="40"/>
  <c r="U99" i="40"/>
  <c r="U132" i="40"/>
  <c r="U113" i="40"/>
  <c r="U118" i="40"/>
  <c r="U94" i="40"/>
  <c r="U126" i="40"/>
  <c r="U141" i="40"/>
  <c r="U116" i="40"/>
  <c r="U17" i="40"/>
  <c r="U114" i="40"/>
  <c r="U95" i="40"/>
  <c r="U105" i="40"/>
  <c r="U14" i="40"/>
  <c r="U139" i="40"/>
  <c r="U112" i="40"/>
  <c r="U123" i="40"/>
  <c r="U100" i="40"/>
  <c r="U124" i="40"/>
  <c r="U128" i="40"/>
  <c r="U137" i="40"/>
  <c r="U16" i="40"/>
  <c r="U135" i="40"/>
  <c r="U96" i="40"/>
  <c r="U106" i="40"/>
  <c r="U25" i="40"/>
  <c r="U107" i="40"/>
  <c r="U27" i="40"/>
  <c r="U15" i="40"/>
  <c r="U97" i="40"/>
  <c r="U23" i="40"/>
  <c r="U30" i="40"/>
  <c r="U26" i="40"/>
  <c r="U19" i="40"/>
  <c r="U18" i="40"/>
  <c r="U103" i="40"/>
  <c r="U102" i="40"/>
  <c r="U92" i="40"/>
  <c r="U21" i="40"/>
  <c r="U98" i="40"/>
  <c r="U93" i="40"/>
  <c r="U101" i="40"/>
  <c r="U130" i="40"/>
  <c r="T145" i="40"/>
  <c r="T151" i="40" s="1"/>
  <c r="T140" i="40"/>
  <c r="T110" i="40"/>
  <c r="T129" i="40"/>
  <c r="T119" i="40"/>
  <c r="T138" i="40"/>
  <c r="T127" i="40"/>
  <c r="T117" i="40"/>
  <c r="T136" i="40"/>
  <c r="T134" i="40"/>
  <c r="T133" i="40"/>
  <c r="T111" i="40"/>
  <c r="T121" i="40"/>
  <c r="T135" i="40"/>
  <c r="T24" i="40"/>
  <c r="T18" i="40"/>
  <c r="T104" i="40"/>
  <c r="T28" i="40"/>
  <c r="T115" i="40"/>
  <c r="T120" i="40"/>
  <c r="T122" i="40"/>
  <c r="T99" i="40"/>
  <c r="T132" i="40"/>
  <c r="T113" i="40"/>
  <c r="T118" i="40"/>
  <c r="T94" i="40"/>
  <c r="T20" i="40"/>
  <c r="T126" i="40"/>
  <c r="T141" i="40"/>
  <c r="T116" i="40"/>
  <c r="T17" i="40"/>
  <c r="T114" i="40"/>
  <c r="T95" i="40"/>
  <c r="T105" i="40"/>
  <c r="T14" i="40"/>
  <c r="T139" i="40"/>
  <c r="T112" i="40"/>
  <c r="T123" i="40"/>
  <c r="T100" i="40"/>
  <c r="T109" i="40"/>
  <c r="T124" i="40"/>
  <c r="T25" i="40"/>
  <c r="T29" i="40"/>
  <c r="T107" i="40"/>
  <c r="T27" i="40"/>
  <c r="T15" i="40"/>
  <c r="T131" i="40"/>
  <c r="T97" i="40"/>
  <c r="T23" i="40"/>
  <c r="T30" i="40"/>
  <c r="T26" i="40"/>
  <c r="T19" i="40"/>
  <c r="T96" i="40"/>
  <c r="T103" i="40"/>
  <c r="T106" i="40"/>
  <c r="T5" i="40"/>
  <c r="T7" i="40" s="1"/>
  <c r="T10" i="40" s="1"/>
  <c r="T137" i="40"/>
  <c r="T92" i="40"/>
  <c r="T102" i="40"/>
  <c r="T98" i="40"/>
  <c r="T16" i="40"/>
  <c r="T93" i="40"/>
  <c r="T128" i="40"/>
  <c r="T101" i="40"/>
  <c r="T130" i="40"/>
  <c r="T21" i="40"/>
  <c r="S145" i="40"/>
  <c r="S151" i="40" s="1"/>
  <c r="S129" i="40"/>
  <c r="S119" i="40"/>
  <c r="S138" i="40"/>
  <c r="S127" i="40"/>
  <c r="S117" i="40"/>
  <c r="S136" i="40"/>
  <c r="S115" i="40"/>
  <c r="S133" i="40"/>
  <c r="S135" i="40"/>
  <c r="S110" i="40"/>
  <c r="S24" i="40"/>
  <c r="S18" i="40"/>
  <c r="S122" i="40"/>
  <c r="S107" i="40"/>
  <c r="S104" i="40"/>
  <c r="S28" i="40"/>
  <c r="S120" i="40"/>
  <c r="S99" i="40"/>
  <c r="S132" i="40"/>
  <c r="S113" i="40"/>
  <c r="S118" i="40"/>
  <c r="S94" i="40"/>
  <c r="S20" i="40"/>
  <c r="S126" i="40"/>
  <c r="S141" i="40"/>
  <c r="S116" i="40"/>
  <c r="S121" i="40"/>
  <c r="S17" i="40"/>
  <c r="S114" i="40"/>
  <c r="S95" i="40"/>
  <c r="S105" i="40"/>
  <c r="S14" i="40"/>
  <c r="S139" i="40"/>
  <c r="S111" i="40"/>
  <c r="S112" i="40"/>
  <c r="S123" i="40"/>
  <c r="S100" i="40"/>
  <c r="S140" i="40"/>
  <c r="S109" i="40"/>
  <c r="S124" i="40"/>
  <c r="S25" i="40"/>
  <c r="S82" i="40" s="1"/>
  <c r="S29" i="40"/>
  <c r="S131" i="40"/>
  <c r="S137" i="40"/>
  <c r="S27" i="40"/>
  <c r="S15" i="40"/>
  <c r="S102" i="40"/>
  <c r="S97" i="40"/>
  <c r="S23" i="40"/>
  <c r="S93" i="40"/>
  <c r="S30" i="40"/>
  <c r="S26" i="40"/>
  <c r="S19" i="40"/>
  <c r="S96" i="40"/>
  <c r="S103" i="40"/>
  <c r="S106" i="40"/>
  <c r="S5" i="40"/>
  <c r="S7" i="40" s="1"/>
  <c r="S10" i="40" s="1"/>
  <c r="S92" i="40"/>
  <c r="S16" i="40"/>
  <c r="S98" i="40"/>
  <c r="S134" i="40"/>
  <c r="S128" i="40"/>
  <c r="S101" i="40"/>
  <c r="S130" i="40"/>
  <c r="S21" i="40"/>
  <c r="R145" i="40"/>
  <c r="R151" i="40" s="1"/>
  <c r="R138" i="40"/>
  <c r="R127" i="40"/>
  <c r="R117" i="40"/>
  <c r="R136" i="40"/>
  <c r="R115" i="40"/>
  <c r="R134" i="40"/>
  <c r="R124" i="40"/>
  <c r="R92" i="40"/>
  <c r="R97" i="40"/>
  <c r="R102" i="40"/>
  <c r="R107" i="40"/>
  <c r="R28" i="40"/>
  <c r="R122" i="40"/>
  <c r="R113" i="40"/>
  <c r="R95" i="40"/>
  <c r="R98" i="40"/>
  <c r="R101" i="40"/>
  <c r="R104" i="40"/>
  <c r="R16" i="40"/>
  <c r="R133" i="40"/>
  <c r="R120" i="40"/>
  <c r="R99" i="40"/>
  <c r="R132" i="40"/>
  <c r="R118" i="40"/>
  <c r="R94" i="40"/>
  <c r="R24" i="40"/>
  <c r="R20" i="40"/>
  <c r="R17" i="40"/>
  <c r="R126" i="40"/>
  <c r="R141" i="40"/>
  <c r="R116" i="40"/>
  <c r="R121" i="40"/>
  <c r="R114" i="40"/>
  <c r="R119" i="40"/>
  <c r="R105" i="40"/>
  <c r="R14" i="40"/>
  <c r="R139" i="40"/>
  <c r="R111" i="40"/>
  <c r="R112" i="40"/>
  <c r="R123" i="40"/>
  <c r="R100" i="40"/>
  <c r="R140" i="40"/>
  <c r="R109" i="40"/>
  <c r="R25" i="40"/>
  <c r="R29" i="40"/>
  <c r="R131" i="40"/>
  <c r="R137" i="40"/>
  <c r="R110" i="40"/>
  <c r="R21" i="40"/>
  <c r="R130" i="40"/>
  <c r="R96" i="40"/>
  <c r="R135" i="40"/>
  <c r="R27" i="40"/>
  <c r="R15" i="40"/>
  <c r="R93" i="40"/>
  <c r="R23" i="40"/>
  <c r="R30" i="40"/>
  <c r="R26" i="40"/>
  <c r="R19" i="40"/>
  <c r="R103" i="40"/>
  <c r="R106" i="40"/>
  <c r="R5" i="40"/>
  <c r="R7" i="40" s="1"/>
  <c r="R9" i="40" s="1"/>
  <c r="R129" i="40"/>
  <c r="R18" i="40"/>
  <c r="R128" i="40"/>
  <c r="Q145" i="40"/>
  <c r="Q151" i="40" s="1"/>
  <c r="Q127" i="40"/>
  <c r="Q117" i="40"/>
  <c r="Q136" i="40"/>
  <c r="Q115" i="40"/>
  <c r="Q134" i="40"/>
  <c r="Q124" i="40"/>
  <c r="Q92" i="40"/>
  <c r="Q113" i="40"/>
  <c r="Q135" i="40"/>
  <c r="Q95" i="40"/>
  <c r="Q98" i="40"/>
  <c r="Q101" i="40"/>
  <c r="Q104" i="40"/>
  <c r="Q107" i="40"/>
  <c r="Q16" i="40"/>
  <c r="Q137" i="40"/>
  <c r="Q112" i="40"/>
  <c r="Q27" i="40"/>
  <c r="Q132" i="40"/>
  <c r="Q118" i="40"/>
  <c r="Q94" i="40"/>
  <c r="Q24" i="40"/>
  <c r="Q20" i="40"/>
  <c r="Q126" i="40"/>
  <c r="Q141" i="40"/>
  <c r="Q116" i="40"/>
  <c r="Q121" i="40"/>
  <c r="Q122" i="40"/>
  <c r="Q17" i="40"/>
  <c r="Q114" i="40"/>
  <c r="Q119" i="40"/>
  <c r="Q105" i="40"/>
  <c r="Q14" i="40"/>
  <c r="Q139" i="40"/>
  <c r="Q111" i="40"/>
  <c r="Q123" i="40"/>
  <c r="Q100" i="40"/>
  <c r="Q140" i="40"/>
  <c r="Q109" i="40"/>
  <c r="Q25" i="40"/>
  <c r="Q29" i="40"/>
  <c r="Q131" i="40"/>
  <c r="Q110" i="40"/>
  <c r="Q21" i="40"/>
  <c r="Q130" i="40"/>
  <c r="Q138" i="40"/>
  <c r="Q96" i="40"/>
  <c r="Q106" i="40"/>
  <c r="Q23" i="40"/>
  <c r="Q97" i="40"/>
  <c r="Q30" i="40"/>
  <c r="Q93" i="40"/>
  <c r="Q102" i="40"/>
  <c r="Q26" i="40"/>
  <c r="Q19" i="40"/>
  <c r="Q133" i="40"/>
  <c r="Q120" i="40"/>
  <c r="Q103" i="40"/>
  <c r="Q5" i="40"/>
  <c r="Q7" i="40" s="1"/>
  <c r="Q9" i="40" s="1"/>
  <c r="Q129" i="40"/>
  <c r="Q18" i="40"/>
  <c r="Q99" i="40"/>
  <c r="Q15" i="40"/>
  <c r="Q128" i="40"/>
  <c r="Q28" i="40"/>
  <c r="P145" i="40"/>
  <c r="P151" i="40" s="1"/>
  <c r="P136" i="40"/>
  <c r="P115" i="40"/>
  <c r="P134" i="40"/>
  <c r="P124" i="40"/>
  <c r="P113" i="40"/>
  <c r="P132" i="40"/>
  <c r="P122" i="40"/>
  <c r="P26" i="40"/>
  <c r="P135" i="40"/>
  <c r="P137" i="40"/>
  <c r="P112" i="40"/>
  <c r="P27" i="40"/>
  <c r="P126" i="40"/>
  <c r="P14" i="40"/>
  <c r="P141" i="40"/>
  <c r="P116" i="40"/>
  <c r="P121" i="40"/>
  <c r="P17" i="40"/>
  <c r="P114" i="40"/>
  <c r="P119" i="40"/>
  <c r="P105" i="40"/>
  <c r="P139" i="40"/>
  <c r="P111" i="40"/>
  <c r="P117" i="40"/>
  <c r="P123" i="40"/>
  <c r="P100" i="40"/>
  <c r="P140" i="40"/>
  <c r="P109" i="40"/>
  <c r="P95" i="40"/>
  <c r="P25" i="40"/>
  <c r="P29" i="40"/>
  <c r="P131" i="40"/>
  <c r="P110" i="40"/>
  <c r="P21" i="40"/>
  <c r="P130" i="40"/>
  <c r="P138" i="40"/>
  <c r="P96" i="40"/>
  <c r="P106" i="40"/>
  <c r="P101" i="40"/>
  <c r="P30" i="40"/>
  <c r="P18" i="40"/>
  <c r="P23" i="40"/>
  <c r="P97" i="40"/>
  <c r="P104" i="40"/>
  <c r="P107" i="40"/>
  <c r="P20" i="40"/>
  <c r="P127" i="40"/>
  <c r="P19" i="40"/>
  <c r="P102" i="40"/>
  <c r="P99" i="40"/>
  <c r="P118" i="40"/>
  <c r="P133" i="40"/>
  <c r="P120" i="40"/>
  <c r="P94" i="40"/>
  <c r="P103" i="40"/>
  <c r="P5" i="40"/>
  <c r="P7" i="40" s="1"/>
  <c r="P9" i="40" s="1"/>
  <c r="P129" i="40"/>
  <c r="P93" i="40"/>
  <c r="P92" i="40"/>
  <c r="P16" i="40"/>
  <c r="P15" i="40"/>
  <c r="P128" i="40"/>
  <c r="P24" i="40"/>
  <c r="P28" i="40"/>
  <c r="P98" i="40"/>
  <c r="O145" i="40"/>
  <c r="O151" i="40" s="1"/>
  <c r="O115" i="40"/>
  <c r="O134" i="40"/>
  <c r="O113" i="40"/>
  <c r="O132" i="40"/>
  <c r="O122" i="40"/>
  <c r="O141" i="40"/>
  <c r="O111" i="40"/>
  <c r="O126" i="40"/>
  <c r="O136" i="40"/>
  <c r="O14" i="40"/>
  <c r="O92" i="40"/>
  <c r="O114" i="40"/>
  <c r="O119" i="40"/>
  <c r="O105" i="40"/>
  <c r="O139" i="40"/>
  <c r="O117" i="40"/>
  <c r="O123" i="40"/>
  <c r="O100" i="40"/>
  <c r="O140" i="40"/>
  <c r="O109" i="40"/>
  <c r="O95" i="40"/>
  <c r="O25" i="40"/>
  <c r="O29" i="40"/>
  <c r="O112" i="40"/>
  <c r="O131" i="40"/>
  <c r="O110" i="40"/>
  <c r="O21" i="40"/>
  <c r="O130" i="40"/>
  <c r="O138" i="40"/>
  <c r="O124" i="40"/>
  <c r="O96" i="40"/>
  <c r="O106" i="40"/>
  <c r="O137" i="40"/>
  <c r="O101" i="40"/>
  <c r="O30" i="40"/>
  <c r="O18" i="40"/>
  <c r="O15" i="40"/>
  <c r="O35" i="40" s="1"/>
  <c r="O97" i="40"/>
  <c r="O104" i="40"/>
  <c r="O107" i="40"/>
  <c r="O20" i="40"/>
  <c r="O99" i="40"/>
  <c r="O116" i="40"/>
  <c r="O19" i="40"/>
  <c r="O118" i="40"/>
  <c r="O26" i="40"/>
  <c r="O102" i="40"/>
  <c r="O133" i="40"/>
  <c r="O120" i="40"/>
  <c r="O94" i="40"/>
  <c r="O103" i="40"/>
  <c r="O5" i="40"/>
  <c r="O7" i="40" s="1"/>
  <c r="O9" i="40" s="1"/>
  <c r="O129" i="40"/>
  <c r="O93" i="40"/>
  <c r="O127" i="40"/>
  <c r="O16" i="40"/>
  <c r="O128" i="40"/>
  <c r="O23" i="40"/>
  <c r="O27" i="40"/>
  <c r="O24" i="40"/>
  <c r="O17" i="40"/>
  <c r="O28" i="40"/>
  <c r="O135" i="40"/>
  <c r="O98" i="40"/>
  <c r="O121" i="40"/>
  <c r="N145" i="40"/>
  <c r="N151" i="40" s="1"/>
  <c r="N134" i="40"/>
  <c r="N113" i="40"/>
  <c r="N132" i="40"/>
  <c r="N122" i="40"/>
  <c r="N141" i="40"/>
  <c r="N111" i="40"/>
  <c r="N130" i="40"/>
  <c r="N120" i="40"/>
  <c r="N95" i="40"/>
  <c r="N100" i="40"/>
  <c r="N105" i="40"/>
  <c r="N24" i="40"/>
  <c r="N126" i="40"/>
  <c r="N92" i="40"/>
  <c r="N139" i="40"/>
  <c r="N114" i="40"/>
  <c r="N30" i="40"/>
  <c r="N117" i="40"/>
  <c r="N123" i="40"/>
  <c r="N140" i="40"/>
  <c r="N109" i="40"/>
  <c r="N115" i="40"/>
  <c r="N25" i="40"/>
  <c r="N29" i="40"/>
  <c r="N14" i="40"/>
  <c r="N112" i="40"/>
  <c r="N131" i="40"/>
  <c r="N110" i="40"/>
  <c r="N21" i="40"/>
  <c r="N138" i="40"/>
  <c r="N124" i="40"/>
  <c r="N96" i="40"/>
  <c r="N106" i="40"/>
  <c r="N137" i="40"/>
  <c r="N101" i="40"/>
  <c r="N18" i="40"/>
  <c r="N15" i="40"/>
  <c r="N26" i="40"/>
  <c r="N102" i="40"/>
  <c r="N116" i="40"/>
  <c r="N19" i="40"/>
  <c r="N5" i="40"/>
  <c r="N7" i="40" s="1"/>
  <c r="N10" i="40" s="1"/>
  <c r="N118" i="40"/>
  <c r="N133" i="40"/>
  <c r="N94" i="40"/>
  <c r="N103" i="40"/>
  <c r="N129" i="40"/>
  <c r="N93" i="40"/>
  <c r="N127" i="40"/>
  <c r="N136" i="40"/>
  <c r="N99" i="40"/>
  <c r="N128" i="40"/>
  <c r="N23" i="40"/>
  <c r="N27" i="40"/>
  <c r="N107" i="40"/>
  <c r="N121" i="40"/>
  <c r="N16" i="40"/>
  <c r="N17" i="40"/>
  <c r="N119" i="40"/>
  <c r="N28" i="40"/>
  <c r="N97" i="40"/>
  <c r="N104" i="40"/>
  <c r="N20" i="40"/>
  <c r="N135" i="40"/>
  <c r="N98" i="40"/>
  <c r="M145" i="40"/>
  <c r="M151" i="40" s="1"/>
  <c r="M113" i="40"/>
  <c r="M132" i="40"/>
  <c r="M141" i="40"/>
  <c r="M111" i="40"/>
  <c r="M130" i="40"/>
  <c r="M120" i="40"/>
  <c r="M139" i="40"/>
  <c r="M109" i="40"/>
  <c r="M137" i="40"/>
  <c r="M126" i="40"/>
  <c r="M114" i="40"/>
  <c r="M30" i="40"/>
  <c r="M128" i="40"/>
  <c r="M138" i="40"/>
  <c r="M123" i="40"/>
  <c r="M140" i="40"/>
  <c r="M115" i="40"/>
  <c r="M122" i="40"/>
  <c r="M100" i="40"/>
  <c r="M25" i="40"/>
  <c r="M29" i="40"/>
  <c r="M14" i="40"/>
  <c r="M112" i="40"/>
  <c r="M95" i="40"/>
  <c r="M131" i="40"/>
  <c r="M110" i="40"/>
  <c r="M21" i="40"/>
  <c r="M124" i="40"/>
  <c r="M96" i="40"/>
  <c r="M106" i="40"/>
  <c r="M101" i="40"/>
  <c r="M18" i="40"/>
  <c r="M15" i="40"/>
  <c r="M26" i="40"/>
  <c r="M102" i="40"/>
  <c r="M136" i="40"/>
  <c r="M118" i="40"/>
  <c r="M133" i="40"/>
  <c r="M94" i="40"/>
  <c r="M103" i="40"/>
  <c r="M5" i="40"/>
  <c r="M7" i="40" s="1"/>
  <c r="M10" i="40" s="1"/>
  <c r="M134" i="40"/>
  <c r="M17" i="40"/>
  <c r="M129" i="40"/>
  <c r="M99" i="40"/>
  <c r="M93" i="40"/>
  <c r="M127" i="40"/>
  <c r="M121" i="40"/>
  <c r="M116" i="40"/>
  <c r="M16" i="40"/>
  <c r="M27" i="40"/>
  <c r="M23" i="40"/>
  <c r="M107" i="40"/>
  <c r="M19" i="40"/>
  <c r="M24" i="40"/>
  <c r="M117" i="40"/>
  <c r="M92" i="40"/>
  <c r="M119" i="40"/>
  <c r="M28" i="40"/>
  <c r="M97" i="40"/>
  <c r="M104" i="40"/>
  <c r="M20" i="40"/>
  <c r="M135" i="40"/>
  <c r="M98" i="40"/>
  <c r="M105" i="40"/>
  <c r="AF145" i="40"/>
  <c r="AF151" i="40" s="1"/>
  <c r="AF132" i="40"/>
  <c r="AF141" i="40"/>
  <c r="AF111" i="40"/>
  <c r="AF130" i="40"/>
  <c r="AF120" i="40"/>
  <c r="AF139" i="40"/>
  <c r="AF109" i="40"/>
  <c r="AF128" i="40"/>
  <c r="AF118" i="40"/>
  <c r="AF129" i="40"/>
  <c r="AF25" i="40"/>
  <c r="AF21" i="40"/>
  <c r="AF117" i="40"/>
  <c r="AF93" i="40"/>
  <c r="AF96" i="40"/>
  <c r="AF99" i="40"/>
  <c r="AF102" i="40"/>
  <c r="AF105" i="40"/>
  <c r="AF136" i="40"/>
  <c r="AF101" i="40"/>
  <c r="AF18" i="40"/>
  <c r="AF26" i="40"/>
  <c r="AF15" i="40"/>
  <c r="AF30" i="40"/>
  <c r="AF133" i="40"/>
  <c r="AF134" i="40"/>
  <c r="AF97" i="40"/>
  <c r="AF107" i="40"/>
  <c r="AF92" i="40"/>
  <c r="AF19" i="40"/>
  <c r="AF103" i="40"/>
  <c r="AF23" i="40"/>
  <c r="AF27" i="40"/>
  <c r="AF17" i="40"/>
  <c r="AF5" i="40"/>
  <c r="AF7" i="40" s="1"/>
  <c r="AF10" i="40" s="1"/>
  <c r="AF110" i="40"/>
  <c r="AF98" i="40"/>
  <c r="AF28" i="40"/>
  <c r="AF126" i="40"/>
  <c r="AF112" i="40"/>
  <c r="AF114" i="40"/>
  <c r="AF24" i="40"/>
  <c r="AF16" i="40"/>
  <c r="AF116" i="40"/>
  <c r="AF95" i="40"/>
  <c r="AF123" i="40"/>
  <c r="AF131" i="40"/>
  <c r="AF137" i="40"/>
  <c r="AF104" i="40"/>
  <c r="AF135" i="40"/>
  <c r="AF20" i="40"/>
  <c r="AF94" i="40"/>
  <c r="AF127" i="40"/>
  <c r="AF121" i="40"/>
  <c r="AF122" i="40"/>
  <c r="AF106" i="40"/>
  <c r="AF140" i="40"/>
  <c r="AF113" i="40"/>
  <c r="AF100" i="40"/>
  <c r="AF138" i="40"/>
  <c r="AF119" i="40"/>
  <c r="AF14" i="40"/>
  <c r="AF115" i="40"/>
  <c r="AF124" i="40"/>
  <c r="AF29" i="40"/>
  <c r="L145" i="40"/>
  <c r="L151" i="40" s="1"/>
  <c r="L132" i="40"/>
  <c r="L141" i="40"/>
  <c r="L111" i="40"/>
  <c r="L130" i="40"/>
  <c r="L120" i="40"/>
  <c r="L139" i="40"/>
  <c r="L109" i="40"/>
  <c r="L128" i="40"/>
  <c r="L118" i="40"/>
  <c r="L126" i="40"/>
  <c r="L136" i="40"/>
  <c r="L138" i="40"/>
  <c r="L113" i="40"/>
  <c r="L123" i="40"/>
  <c r="L21" i="40"/>
  <c r="L127" i="40"/>
  <c r="L25" i="40"/>
  <c r="L112" i="40"/>
  <c r="L95" i="40"/>
  <c r="L131" i="40"/>
  <c r="L110" i="40"/>
  <c r="L124" i="40"/>
  <c r="L96" i="40"/>
  <c r="L106" i="40"/>
  <c r="L101" i="40"/>
  <c r="L18" i="40"/>
  <c r="L137" i="40"/>
  <c r="L15" i="40"/>
  <c r="L26" i="40"/>
  <c r="L30" i="40"/>
  <c r="L102" i="40"/>
  <c r="L97" i="40"/>
  <c r="L107" i="40"/>
  <c r="L129" i="40"/>
  <c r="L135" i="40"/>
  <c r="L133" i="40"/>
  <c r="L94" i="40"/>
  <c r="L103" i="40"/>
  <c r="L5" i="40"/>
  <c r="L7" i="40" s="1"/>
  <c r="L10" i="40" s="1"/>
  <c r="L115" i="40"/>
  <c r="L17" i="40"/>
  <c r="L140" i="40"/>
  <c r="L100" i="40"/>
  <c r="L93" i="40"/>
  <c r="L14" i="40"/>
  <c r="L122" i="40"/>
  <c r="L99" i="40"/>
  <c r="L29" i="40"/>
  <c r="L134" i="40"/>
  <c r="L117" i="40"/>
  <c r="L27" i="40"/>
  <c r="L24" i="40"/>
  <c r="L19" i="40"/>
  <c r="L116" i="40"/>
  <c r="L23" i="40"/>
  <c r="L92" i="40"/>
  <c r="L119" i="40"/>
  <c r="L28" i="40"/>
  <c r="L104" i="40"/>
  <c r="L20" i="40"/>
  <c r="L114" i="40"/>
  <c r="L98" i="40"/>
  <c r="L105" i="40"/>
  <c r="L121" i="40"/>
  <c r="L16" i="40"/>
  <c r="AE145" i="40"/>
  <c r="AE151" i="40" s="1"/>
  <c r="AE141" i="40"/>
  <c r="AE111" i="40"/>
  <c r="AE130" i="40"/>
  <c r="AE120" i="40"/>
  <c r="AE139" i="40"/>
  <c r="AE109" i="40"/>
  <c r="AE128" i="40"/>
  <c r="AE118" i="40"/>
  <c r="AE137" i="40"/>
  <c r="AE129" i="40"/>
  <c r="AE117" i="40"/>
  <c r="AE93" i="40"/>
  <c r="AE96" i="40"/>
  <c r="AE99" i="40"/>
  <c r="AE102" i="40"/>
  <c r="AE105" i="40"/>
  <c r="AE131" i="40"/>
  <c r="AE19" i="40"/>
  <c r="AE18" i="40"/>
  <c r="AE21" i="40"/>
  <c r="AE26" i="40"/>
  <c r="AE15" i="40"/>
  <c r="AE30" i="40"/>
  <c r="AE133" i="40"/>
  <c r="AE134" i="40"/>
  <c r="AE97" i="40"/>
  <c r="AE107" i="40"/>
  <c r="AE92" i="40"/>
  <c r="AE103" i="40"/>
  <c r="AE23" i="40"/>
  <c r="AE27" i="40"/>
  <c r="AE98" i="40"/>
  <c r="AE110" i="40"/>
  <c r="AE28" i="40"/>
  <c r="AE5" i="40"/>
  <c r="AE7" i="40" s="1"/>
  <c r="AE9" i="40" s="1"/>
  <c r="AE126" i="40"/>
  <c r="AE112" i="40"/>
  <c r="AE114" i="40"/>
  <c r="AE24" i="40"/>
  <c r="AE16" i="40"/>
  <c r="AE116" i="40"/>
  <c r="AE95" i="40"/>
  <c r="AE101" i="40"/>
  <c r="AE127" i="40"/>
  <c r="AE100" i="40"/>
  <c r="AE123" i="40"/>
  <c r="AE104" i="40"/>
  <c r="AE135" i="40"/>
  <c r="AE20" i="40"/>
  <c r="AE94" i="40"/>
  <c r="AE122" i="40"/>
  <c r="AE106" i="40"/>
  <c r="AE136" i="40"/>
  <c r="AE25" i="40"/>
  <c r="AE121" i="40"/>
  <c r="AE113" i="40"/>
  <c r="AE124" i="40"/>
  <c r="AE29" i="40"/>
  <c r="AE132" i="40"/>
  <c r="AE138" i="40"/>
  <c r="AE119" i="40"/>
  <c r="AE14" i="40"/>
  <c r="AE115" i="40"/>
  <c r="AE17" i="40"/>
  <c r="AE140" i="40"/>
  <c r="K145" i="40"/>
  <c r="K151" i="40" s="1"/>
  <c r="K141" i="40"/>
  <c r="K111" i="40"/>
  <c r="K130" i="40"/>
  <c r="K120" i="40"/>
  <c r="K139" i="40"/>
  <c r="K109" i="40"/>
  <c r="K128" i="40"/>
  <c r="K118" i="40"/>
  <c r="K137" i="40"/>
  <c r="K127" i="40"/>
  <c r="K25" i="40"/>
  <c r="K116" i="40"/>
  <c r="K93" i="40"/>
  <c r="K96" i="40"/>
  <c r="K99" i="40"/>
  <c r="K102" i="40"/>
  <c r="K105" i="40"/>
  <c r="K19" i="40"/>
  <c r="K126" i="40"/>
  <c r="K131" i="40"/>
  <c r="K110" i="40"/>
  <c r="K113" i="40"/>
  <c r="K124" i="40"/>
  <c r="K106" i="40"/>
  <c r="K21" i="40"/>
  <c r="K101" i="40"/>
  <c r="K18" i="40"/>
  <c r="K138" i="40"/>
  <c r="K15" i="40"/>
  <c r="K26" i="40"/>
  <c r="K30" i="40"/>
  <c r="K97" i="40"/>
  <c r="K107" i="40"/>
  <c r="K129" i="40"/>
  <c r="K135" i="40"/>
  <c r="K136" i="40"/>
  <c r="K140" i="40"/>
  <c r="K98" i="40"/>
  <c r="K28" i="40"/>
  <c r="K100" i="40"/>
  <c r="K115" i="40"/>
  <c r="K17" i="40"/>
  <c r="K117" i="40"/>
  <c r="K119" i="40"/>
  <c r="K14" i="40"/>
  <c r="K122" i="40"/>
  <c r="K29" i="40"/>
  <c r="K134" i="40"/>
  <c r="K112" i="40"/>
  <c r="K24" i="40"/>
  <c r="K95" i="40"/>
  <c r="K27" i="40"/>
  <c r="K92" i="40"/>
  <c r="K16" i="40"/>
  <c r="K133" i="40"/>
  <c r="K5" i="40"/>
  <c r="K7" i="40" s="1"/>
  <c r="K10" i="40" s="1"/>
  <c r="K132" i="40"/>
  <c r="K103" i="40"/>
  <c r="K104" i="40"/>
  <c r="K20" i="40"/>
  <c r="K114" i="40"/>
  <c r="K123" i="40"/>
  <c r="K94" i="40"/>
  <c r="K121" i="40"/>
  <c r="K23" i="40"/>
  <c r="AD145" i="40"/>
  <c r="AD151" i="40" s="1"/>
  <c r="AD130" i="40"/>
  <c r="AD120" i="40"/>
  <c r="AD139" i="40"/>
  <c r="AD109" i="40"/>
  <c r="AD128" i="40"/>
  <c r="AD118" i="40"/>
  <c r="AD137" i="40"/>
  <c r="AD126" i="40"/>
  <c r="AD116" i="40"/>
  <c r="AD93" i="40"/>
  <c r="AD98" i="40"/>
  <c r="AD103" i="40"/>
  <c r="AD129" i="40"/>
  <c r="AD131" i="40"/>
  <c r="AD141" i="40"/>
  <c r="AD19" i="40"/>
  <c r="AD124" i="40"/>
  <c r="AD28" i="40"/>
  <c r="AD26" i="40"/>
  <c r="AD15" i="40"/>
  <c r="AD30" i="40"/>
  <c r="AD133" i="40"/>
  <c r="AD134" i="40"/>
  <c r="AD97" i="40"/>
  <c r="AD107" i="40"/>
  <c r="AD102" i="40"/>
  <c r="AD92" i="40"/>
  <c r="AD23" i="40"/>
  <c r="AD27" i="40"/>
  <c r="AD16" i="40"/>
  <c r="AD5" i="40"/>
  <c r="AD7" i="40" s="1"/>
  <c r="AD9" i="40" s="1"/>
  <c r="AD127" i="40"/>
  <c r="AD132" i="40"/>
  <c r="AD119" i="40"/>
  <c r="AD121" i="40"/>
  <c r="AD112" i="40"/>
  <c r="AD114" i="40"/>
  <c r="AD105" i="40"/>
  <c r="AD24" i="40"/>
  <c r="AD95" i="40"/>
  <c r="AD123" i="40"/>
  <c r="AD104" i="40"/>
  <c r="AD135" i="40"/>
  <c r="AD20" i="40"/>
  <c r="AD21" i="40"/>
  <c r="AD94" i="40"/>
  <c r="AD101" i="40"/>
  <c r="AD100" i="40"/>
  <c r="AD122" i="40"/>
  <c r="AD25" i="40"/>
  <c r="AD18" i="40"/>
  <c r="AD113" i="40"/>
  <c r="AD29" i="40"/>
  <c r="AD99" i="40"/>
  <c r="AD136" i="40"/>
  <c r="AD138" i="40"/>
  <c r="AD96" i="40"/>
  <c r="AD14" i="40"/>
  <c r="AD115" i="40"/>
  <c r="AD17" i="40"/>
  <c r="AD140" i="40"/>
  <c r="AD110" i="40"/>
  <c r="AD111" i="40"/>
  <c r="AD117" i="40"/>
  <c r="AD106" i="40"/>
  <c r="J145" i="40"/>
  <c r="J151" i="40" s="1"/>
  <c r="J130" i="40"/>
  <c r="J120" i="40"/>
  <c r="J139" i="40"/>
  <c r="J109" i="40"/>
  <c r="J128" i="40"/>
  <c r="J118" i="40"/>
  <c r="J137" i="40"/>
  <c r="J126" i="40"/>
  <c r="J116" i="40"/>
  <c r="J93" i="40"/>
  <c r="J98" i="40"/>
  <c r="J103" i="40"/>
  <c r="J127" i="40"/>
  <c r="J96" i="40"/>
  <c r="J99" i="40"/>
  <c r="J102" i="40"/>
  <c r="J105" i="40"/>
  <c r="J19" i="40"/>
  <c r="J140" i="40"/>
  <c r="J115" i="40"/>
  <c r="J113" i="40"/>
  <c r="J124" i="40"/>
  <c r="J106" i="40"/>
  <c r="J21" i="40"/>
  <c r="J111" i="40"/>
  <c r="J101" i="40"/>
  <c r="J18" i="40"/>
  <c r="J138" i="40"/>
  <c r="J15" i="40"/>
  <c r="J26" i="40"/>
  <c r="J30" i="40"/>
  <c r="J97" i="40"/>
  <c r="J107" i="40"/>
  <c r="J129" i="40"/>
  <c r="J135" i="40"/>
  <c r="J136" i="40"/>
  <c r="J92" i="40"/>
  <c r="J17" i="40"/>
  <c r="J100" i="40"/>
  <c r="J121" i="40"/>
  <c r="J141" i="40"/>
  <c r="J25" i="40"/>
  <c r="J131" i="40"/>
  <c r="J14" i="40"/>
  <c r="J119" i="40"/>
  <c r="J28" i="40"/>
  <c r="J122" i="40"/>
  <c r="J29" i="40"/>
  <c r="J134" i="40"/>
  <c r="J117" i="40"/>
  <c r="J16" i="40"/>
  <c r="J24" i="40"/>
  <c r="J95" i="40"/>
  <c r="J112" i="40"/>
  <c r="J133" i="40"/>
  <c r="J5" i="40"/>
  <c r="J7" i="40" s="1"/>
  <c r="J10" i="40" s="1"/>
  <c r="J132" i="40"/>
  <c r="J104" i="40"/>
  <c r="J20" i="40"/>
  <c r="J23" i="40"/>
  <c r="J27" i="40"/>
  <c r="J114" i="40"/>
  <c r="J123" i="40"/>
  <c r="J110" i="40"/>
  <c r="J94" i="40"/>
  <c r="AC145" i="40"/>
  <c r="AC151" i="40" s="1"/>
  <c r="AC139" i="40"/>
  <c r="AC109" i="40"/>
  <c r="AC128" i="40"/>
  <c r="AC118" i="40"/>
  <c r="AC137" i="40"/>
  <c r="AC126" i="40"/>
  <c r="AC116" i="40"/>
  <c r="AC135" i="40"/>
  <c r="AC29" i="40"/>
  <c r="AC131" i="40"/>
  <c r="AC130" i="40"/>
  <c r="AC124" i="40"/>
  <c r="AC28" i="40"/>
  <c r="AC119" i="40"/>
  <c r="AC17" i="40"/>
  <c r="AC129" i="40"/>
  <c r="AC30" i="40"/>
  <c r="AC133" i="40"/>
  <c r="AC134" i="40"/>
  <c r="AC97" i="40"/>
  <c r="AC107" i="40"/>
  <c r="AC102" i="40"/>
  <c r="AC92" i="40"/>
  <c r="AC93" i="40"/>
  <c r="AC23" i="40"/>
  <c r="AC27" i="40"/>
  <c r="AC103" i="40"/>
  <c r="AC19" i="40"/>
  <c r="AC98" i="40"/>
  <c r="AC16" i="40"/>
  <c r="AC5" i="40"/>
  <c r="AC7" i="40" s="1"/>
  <c r="AC10" i="40" s="1"/>
  <c r="AC127" i="40"/>
  <c r="AC132" i="40"/>
  <c r="AC121" i="40"/>
  <c r="AC114" i="40"/>
  <c r="AC105" i="40"/>
  <c r="AC24" i="40"/>
  <c r="AC15" i="40"/>
  <c r="AC122" i="40"/>
  <c r="AC95" i="40"/>
  <c r="AC100" i="40"/>
  <c r="AC123" i="40"/>
  <c r="AC104" i="40"/>
  <c r="AC111" i="40"/>
  <c r="AC20" i="40"/>
  <c r="AC21" i="40"/>
  <c r="AC94" i="40"/>
  <c r="AC101" i="40"/>
  <c r="AC120" i="40"/>
  <c r="AC141" i="40"/>
  <c r="AC113" i="40"/>
  <c r="AC136" i="40"/>
  <c r="AC25" i="40"/>
  <c r="AC117" i="40"/>
  <c r="AC99" i="40"/>
  <c r="AC112" i="40"/>
  <c r="AC138" i="40"/>
  <c r="AC26" i="40"/>
  <c r="AC96" i="40"/>
  <c r="AC14" i="40"/>
  <c r="AC115" i="40"/>
  <c r="AC140" i="40"/>
  <c r="AC110" i="40"/>
  <c r="AC18" i="40"/>
  <c r="AC106" i="40"/>
  <c r="I145" i="40"/>
  <c r="I151" i="40" s="1"/>
  <c r="I139" i="40"/>
  <c r="I109" i="40"/>
  <c r="I128" i="40"/>
  <c r="I118" i="40"/>
  <c r="I137" i="40"/>
  <c r="I126" i="40"/>
  <c r="I116" i="40"/>
  <c r="I93" i="40"/>
  <c r="I135" i="40"/>
  <c r="I29" i="40"/>
  <c r="I138" i="40"/>
  <c r="I127" i="40"/>
  <c r="I140" i="40"/>
  <c r="I115" i="40"/>
  <c r="I129" i="40"/>
  <c r="I28" i="40"/>
  <c r="I17" i="40"/>
  <c r="I111" i="40"/>
  <c r="I101" i="40"/>
  <c r="I18" i="40"/>
  <c r="I96" i="40"/>
  <c r="I15" i="40"/>
  <c r="I92" i="40"/>
  <c r="I26" i="40"/>
  <c r="I30" i="40"/>
  <c r="I130" i="40"/>
  <c r="I97" i="40"/>
  <c r="I107" i="40"/>
  <c r="I136" i="40"/>
  <c r="I102" i="40"/>
  <c r="I23" i="40"/>
  <c r="I27" i="40"/>
  <c r="I19" i="40"/>
  <c r="I5" i="40"/>
  <c r="I7" i="40" s="1"/>
  <c r="I9" i="40" s="1"/>
  <c r="I103" i="40"/>
  <c r="I100" i="40"/>
  <c r="I121" i="40"/>
  <c r="I16" i="40"/>
  <c r="I141" i="40"/>
  <c r="I105" i="40"/>
  <c r="I24" i="40"/>
  <c r="I131" i="40"/>
  <c r="I120" i="40"/>
  <c r="I14" i="40"/>
  <c r="I119" i="40"/>
  <c r="I98" i="40"/>
  <c r="I122" i="40"/>
  <c r="I106" i="40"/>
  <c r="I99" i="40"/>
  <c r="I134" i="40"/>
  <c r="I113" i="40"/>
  <c r="I117" i="40"/>
  <c r="I25" i="40"/>
  <c r="I124" i="40"/>
  <c r="I133" i="40"/>
  <c r="I95" i="40"/>
  <c r="I104" i="40"/>
  <c r="I20" i="40"/>
  <c r="I112" i="40"/>
  <c r="I132" i="40"/>
  <c r="I114" i="40"/>
  <c r="I123" i="40"/>
  <c r="I110" i="40"/>
  <c r="I94" i="40"/>
  <c r="I21" i="40"/>
  <c r="AB145" i="40"/>
  <c r="AB151" i="40" s="1"/>
  <c r="AB128" i="40"/>
  <c r="AB118" i="40"/>
  <c r="AB137" i="40"/>
  <c r="AB126" i="40"/>
  <c r="AB116" i="40"/>
  <c r="AB135" i="40"/>
  <c r="AB114" i="40"/>
  <c r="AB131" i="40"/>
  <c r="AB130" i="40"/>
  <c r="AB119" i="40"/>
  <c r="AB17" i="40"/>
  <c r="AB133" i="40"/>
  <c r="AB23" i="40"/>
  <c r="AB134" i="40"/>
  <c r="AB97" i="40"/>
  <c r="AB107" i="40"/>
  <c r="AB102" i="40"/>
  <c r="AB92" i="40"/>
  <c r="AB27" i="40"/>
  <c r="AB103" i="40"/>
  <c r="AB19" i="40"/>
  <c r="AB98" i="40"/>
  <c r="AB16" i="40"/>
  <c r="AB5" i="40"/>
  <c r="AB7" i="40" s="1"/>
  <c r="AB10" i="40" s="1"/>
  <c r="AB45" i="40" s="1"/>
  <c r="AB127" i="40"/>
  <c r="AB132" i="40"/>
  <c r="AB121" i="40"/>
  <c r="AB93" i="40"/>
  <c r="AB120" i="40"/>
  <c r="AB94" i="40"/>
  <c r="AB95" i="40"/>
  <c r="AB111" i="40"/>
  <c r="AB123" i="40"/>
  <c r="AB113" i="40"/>
  <c r="AB104" i="40"/>
  <c r="AB122" i="40"/>
  <c r="AB20" i="40"/>
  <c r="AB21" i="40"/>
  <c r="AB109" i="40"/>
  <c r="AB101" i="40"/>
  <c r="AB139" i="40"/>
  <c r="AB141" i="40"/>
  <c r="AB100" i="40"/>
  <c r="AB15" i="40"/>
  <c r="AB14" i="40"/>
  <c r="AB105" i="40"/>
  <c r="AB18" i="40"/>
  <c r="AB30" i="40"/>
  <c r="AB136" i="40"/>
  <c r="AB138" i="40"/>
  <c r="AB29" i="40"/>
  <c r="AB117" i="40"/>
  <c r="AB106" i="40"/>
  <c r="AB96" i="40"/>
  <c r="AB25" i="40"/>
  <c r="AB24" i="40"/>
  <c r="AB129" i="40"/>
  <c r="AB115" i="40"/>
  <c r="AB140" i="40"/>
  <c r="AB110" i="40"/>
  <c r="AB28" i="40"/>
  <c r="AB124" i="40"/>
  <c r="AB26" i="40"/>
  <c r="AB99" i="40"/>
  <c r="AB112" i="40"/>
  <c r="H145" i="40"/>
  <c r="H151" i="40" s="1"/>
  <c r="H128" i="40"/>
  <c r="H118" i="40"/>
  <c r="H137" i="40"/>
  <c r="H126" i="40"/>
  <c r="H116" i="40"/>
  <c r="H135" i="40"/>
  <c r="H114" i="40"/>
  <c r="H127" i="40"/>
  <c r="H129" i="40"/>
  <c r="H139" i="40"/>
  <c r="H93" i="40"/>
  <c r="H28" i="40"/>
  <c r="H17" i="40"/>
  <c r="H109" i="40"/>
  <c r="H96" i="40"/>
  <c r="H15" i="40"/>
  <c r="H138" i="40"/>
  <c r="H26" i="40"/>
  <c r="H30" i="40"/>
  <c r="H130" i="40"/>
  <c r="H97" i="40"/>
  <c r="H107" i="40"/>
  <c r="H19" i="40"/>
  <c r="H136" i="40"/>
  <c r="H102" i="40"/>
  <c r="H92" i="40"/>
  <c r="H23" i="40"/>
  <c r="H27" i="40"/>
  <c r="H5" i="40"/>
  <c r="H7" i="40" s="1"/>
  <c r="H9" i="40" s="1"/>
  <c r="H103" i="40"/>
  <c r="H16" i="40"/>
  <c r="H98" i="40"/>
  <c r="H141" i="40"/>
  <c r="H121" i="40"/>
  <c r="H24" i="40"/>
  <c r="H131" i="40"/>
  <c r="H120" i="40"/>
  <c r="H14" i="40"/>
  <c r="H122" i="40"/>
  <c r="H105" i="40"/>
  <c r="H106" i="40"/>
  <c r="H99" i="40"/>
  <c r="H18" i="40"/>
  <c r="H134" i="40"/>
  <c r="H111" i="40"/>
  <c r="H29" i="40"/>
  <c r="H113" i="40"/>
  <c r="H117" i="40"/>
  <c r="H25" i="40"/>
  <c r="H115" i="40"/>
  <c r="H119" i="40"/>
  <c r="H124" i="40"/>
  <c r="H140" i="40"/>
  <c r="H132" i="40"/>
  <c r="H133" i="40"/>
  <c r="H95" i="40"/>
  <c r="H104" i="40"/>
  <c r="H20" i="40"/>
  <c r="H112" i="40"/>
  <c r="H123" i="40"/>
  <c r="H100" i="40"/>
  <c r="H110" i="40"/>
  <c r="H101" i="40"/>
  <c r="H94" i="40"/>
  <c r="H21" i="40"/>
  <c r="P33" i="33"/>
  <c r="P32" i="33"/>
  <c r="P31" i="33"/>
  <c r="O78" i="40" l="1"/>
  <c r="D46" i="40"/>
  <c r="N45" i="40"/>
  <c r="L49" i="40"/>
  <c r="O74" i="40"/>
  <c r="O76" i="40"/>
  <c r="K87" i="40"/>
  <c r="K44" i="40"/>
  <c r="K45" i="40"/>
  <c r="K48" i="40"/>
  <c r="K42" i="40"/>
  <c r="H37" i="40"/>
  <c r="O34" i="40"/>
  <c r="AA63" i="40"/>
  <c r="AA47" i="40"/>
  <c r="V10" i="40"/>
  <c r="V81" i="40" s="1"/>
  <c r="V9" i="40"/>
  <c r="V35" i="40" s="1"/>
  <c r="W9" i="40"/>
  <c r="W55" i="40" s="1"/>
  <c r="O79" i="40"/>
  <c r="X48" i="40"/>
  <c r="T45" i="40"/>
  <c r="J45" i="40"/>
  <c r="O58" i="40"/>
  <c r="X47" i="40"/>
  <c r="X43" i="40"/>
  <c r="J46" i="40"/>
  <c r="O56" i="40"/>
  <c r="J43" i="40"/>
  <c r="O41" i="40"/>
  <c r="O37" i="40"/>
  <c r="O39" i="40"/>
  <c r="S49" i="40"/>
  <c r="S43" i="40"/>
  <c r="S83" i="40"/>
  <c r="S84" i="40"/>
  <c r="S65" i="40"/>
  <c r="S86" i="40"/>
  <c r="S47" i="40"/>
  <c r="O54" i="40"/>
  <c r="O55" i="40"/>
  <c r="O59" i="40"/>
  <c r="O10" i="40"/>
  <c r="O61" i="40" s="1"/>
  <c r="O60" i="40"/>
  <c r="O36" i="40"/>
  <c r="O38" i="40"/>
  <c r="O75" i="40"/>
  <c r="O57" i="40"/>
  <c r="K82" i="40"/>
  <c r="O73" i="40"/>
  <c r="AD10" i="40"/>
  <c r="AD63" i="40" s="1"/>
  <c r="O40" i="40"/>
  <c r="K9" i="40"/>
  <c r="K79" i="40" s="1"/>
  <c r="Y9" i="40"/>
  <c r="Y41" i="40" s="1"/>
  <c r="N42" i="40"/>
  <c r="N44" i="40"/>
  <c r="G10" i="40"/>
  <c r="G61" i="40" s="1"/>
  <c r="S80" i="40"/>
  <c r="K81" i="40"/>
  <c r="M9" i="40"/>
  <c r="M57" i="40" s="1"/>
  <c r="R10" i="40"/>
  <c r="R44" i="40" s="1"/>
  <c r="S61" i="40"/>
  <c r="K85" i="40"/>
  <c r="K61" i="40"/>
  <c r="D9" i="40"/>
  <c r="D55" i="40" s="1"/>
  <c r="C10" i="40"/>
  <c r="C68" i="40" s="1"/>
  <c r="C38" i="40"/>
  <c r="C39" i="40"/>
  <c r="C36" i="40"/>
  <c r="C34" i="40"/>
  <c r="C40" i="40"/>
  <c r="C35" i="40"/>
  <c r="C41" i="40"/>
  <c r="J47" i="40"/>
  <c r="AA43" i="40"/>
  <c r="K68" i="40"/>
  <c r="H40" i="40"/>
  <c r="J44" i="40"/>
  <c r="AA65" i="40"/>
  <c r="K66"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N38" i="40" s="1"/>
  <c r="K46" i="40"/>
  <c r="N46" i="40"/>
  <c r="AA49" i="40"/>
  <c r="AA9" i="40"/>
  <c r="AA60" i="40" s="1"/>
  <c r="K49" i="40"/>
  <c r="D42" i="40"/>
  <c r="AA46" i="40"/>
  <c r="X42" i="40"/>
  <c r="S45" i="40"/>
  <c r="AA82" i="40"/>
  <c r="S85" i="40"/>
  <c r="H39" i="40"/>
  <c r="H10" i="40"/>
  <c r="H48" i="40" s="1"/>
  <c r="Z9" i="40"/>
  <c r="Z55" i="40" s="1"/>
  <c r="H34" i="40"/>
  <c r="AB44" i="40"/>
  <c r="H35" i="40"/>
  <c r="H38" i="40"/>
  <c r="R58" i="40"/>
  <c r="R59" i="40"/>
  <c r="R79" i="40"/>
  <c r="R78" i="40"/>
  <c r="R74" i="40"/>
  <c r="R76" i="40"/>
  <c r="R55" i="40"/>
  <c r="R75" i="40"/>
  <c r="R56" i="40"/>
  <c r="R54" i="40"/>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79" i="40"/>
  <c r="E9" i="40"/>
  <c r="E36" i="40" s="1"/>
  <c r="D45" i="40"/>
  <c r="AB42" i="40"/>
  <c r="AB65" i="40"/>
  <c r="AB67" i="40"/>
  <c r="AB61" i="40"/>
  <c r="AB87" i="40"/>
  <c r="AB66" i="40"/>
  <c r="AB63" i="40"/>
  <c r="AB82" i="40"/>
  <c r="AB80" i="40"/>
  <c r="AB83" i="40"/>
  <c r="AB81" i="40"/>
  <c r="AB68" i="40"/>
  <c r="AB84" i="40"/>
  <c r="AB85" i="40"/>
  <c r="AB86" i="40"/>
  <c r="U9" i="40"/>
  <c r="U40" i="40" s="1"/>
  <c r="AC9" i="40"/>
  <c r="AC35" i="40" s="1"/>
  <c r="D4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F66" i="40"/>
  <c r="F84" i="40"/>
  <c r="F83" i="40"/>
  <c r="F87" i="40"/>
  <c r="F61" i="40"/>
  <c r="F68" i="40"/>
  <c r="F80" i="40"/>
  <c r="F81" i="40"/>
  <c r="F65" i="40"/>
  <c r="F85" i="40"/>
  <c r="F82" i="40"/>
  <c r="F86" i="40"/>
  <c r="F67" i="40"/>
  <c r="F63" i="40"/>
  <c r="D49" i="40"/>
  <c r="P56" i="40"/>
  <c r="P59" i="40"/>
  <c r="P58" i="40"/>
  <c r="P74" i="40"/>
  <c r="P57" i="40"/>
  <c r="P55" i="40"/>
  <c r="P79" i="40"/>
  <c r="P76" i="40"/>
  <c r="P73" i="40"/>
  <c r="P75" i="40"/>
  <c r="P78" i="40"/>
  <c r="P60" i="40"/>
  <c r="P54" i="40"/>
  <c r="D47"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F49" i="40"/>
  <c r="AF43" i="40"/>
  <c r="AF47" i="40"/>
  <c r="AF42" i="40"/>
  <c r="AF45" i="40"/>
  <c r="AF46" i="40"/>
  <c r="AF44" i="40"/>
  <c r="AF48" i="40"/>
  <c r="AE10" i="40"/>
  <c r="G34" i="40"/>
  <c r="G36" i="40"/>
  <c r="G38" i="40"/>
  <c r="G40" i="40"/>
  <c r="G35" i="40"/>
  <c r="G39" i="40"/>
  <c r="G41" i="40"/>
  <c r="G37" i="40"/>
  <c r="W45" i="40"/>
  <c r="W49" i="40"/>
  <c r="W46" i="40"/>
  <c r="W48" i="40"/>
  <c r="W47" i="40"/>
  <c r="W43" i="40"/>
  <c r="W42" i="40"/>
  <c r="W44" i="40"/>
  <c r="Q10" i="40"/>
  <c r="Y42" i="40"/>
  <c r="Y46" i="40"/>
  <c r="Y49" i="40"/>
  <c r="Y48" i="40"/>
  <c r="Y44" i="40"/>
  <c r="Y43" i="40"/>
  <c r="Y45" i="40"/>
  <c r="Y47" i="40"/>
  <c r="Z43" i="40"/>
  <c r="Z47" i="40"/>
  <c r="Z45" i="40"/>
  <c r="Z42" i="40"/>
  <c r="Z44" i="40"/>
  <c r="Z49" i="40"/>
  <c r="Z46" i="40"/>
  <c r="Z48" i="40"/>
  <c r="P10" i="40"/>
  <c r="I10" i="40"/>
  <c r="R35" i="40"/>
  <c r="R37" i="40"/>
  <c r="R41" i="40"/>
  <c r="R36" i="40"/>
  <c r="R40" i="40"/>
  <c r="R34" i="40"/>
  <c r="R38" i="40"/>
  <c r="R39" i="40"/>
  <c r="F44" i="40"/>
  <c r="F46" i="40"/>
  <c r="F48" i="40"/>
  <c r="F45" i="40"/>
  <c r="F43" i="40"/>
  <c r="F49" i="40"/>
  <c r="F42" i="40"/>
  <c r="F47" i="40"/>
  <c r="AD34" i="40"/>
  <c r="AD38" i="40"/>
  <c r="AD36" i="40"/>
  <c r="AD37" i="40"/>
  <c r="AD40" i="40"/>
  <c r="AD41" i="40"/>
  <c r="AD35" i="40"/>
  <c r="AD39" i="40"/>
  <c r="AF9" i="40"/>
  <c r="C46" i="40"/>
  <c r="E27" i="36"/>
  <c r="AD46" i="40" l="1"/>
  <c r="AD44" i="40"/>
  <c r="W73" i="40"/>
  <c r="W78" i="40"/>
  <c r="V36" i="40"/>
  <c r="AD65" i="40"/>
  <c r="AD45" i="40"/>
  <c r="AD86" i="40"/>
  <c r="AD43" i="40"/>
  <c r="AD49" i="40"/>
  <c r="AD66" i="40"/>
  <c r="V38" i="40"/>
  <c r="V34" i="40"/>
  <c r="AD82" i="40"/>
  <c r="AD84" i="40"/>
  <c r="V56" i="40"/>
  <c r="V73" i="40"/>
  <c r="V58" i="40"/>
  <c r="W36" i="40"/>
  <c r="V79" i="40"/>
  <c r="V76" i="40"/>
  <c r="Y40" i="40"/>
  <c r="V59" i="40"/>
  <c r="AD87" i="40"/>
  <c r="AD68" i="40"/>
  <c r="V37" i="40"/>
  <c r="Y34" i="40"/>
  <c r="AA73" i="40"/>
  <c r="Y60" i="40"/>
  <c r="H82" i="40"/>
  <c r="Y55" i="40"/>
  <c r="V68" i="40"/>
  <c r="V44" i="40"/>
  <c r="V83" i="40"/>
  <c r="V61" i="40"/>
  <c r="Y76" i="40"/>
  <c r="E34" i="40"/>
  <c r="AD42" i="40"/>
  <c r="Y57" i="40"/>
  <c r="AD83" i="40"/>
  <c r="E39" i="40"/>
  <c r="AD47" i="40"/>
  <c r="Y56" i="40"/>
  <c r="AD61" i="40"/>
  <c r="V67" i="40"/>
  <c r="E37" i="40"/>
  <c r="AD48" i="40"/>
  <c r="Y73" i="40"/>
  <c r="AD67" i="40"/>
  <c r="V86" i="40"/>
  <c r="R61" i="40"/>
  <c r="R48" i="40"/>
  <c r="Y74" i="40"/>
  <c r="K34" i="40"/>
  <c r="K54" i="40"/>
  <c r="K41" i="40"/>
  <c r="K37" i="40"/>
  <c r="K58" i="40"/>
  <c r="K40" i="40"/>
  <c r="AD81" i="40"/>
  <c r="K56" i="40"/>
  <c r="K60" i="40"/>
  <c r="AD80" i="40"/>
  <c r="V49" i="40"/>
  <c r="M54" i="40"/>
  <c r="K55" i="40"/>
  <c r="V80" i="40"/>
  <c r="V42" i="40"/>
  <c r="K73" i="40"/>
  <c r="H67" i="40"/>
  <c r="K39" i="40"/>
  <c r="H84" i="40"/>
  <c r="AD85" i="40"/>
  <c r="V85" i="40"/>
  <c r="N56" i="40"/>
  <c r="N34" i="40"/>
  <c r="N55" i="40"/>
  <c r="N39" i="40"/>
  <c r="V84" i="40"/>
  <c r="Y75" i="40"/>
  <c r="V46" i="40"/>
  <c r="Y54" i="40"/>
  <c r="V41" i="40"/>
  <c r="Y79" i="40"/>
  <c r="E38" i="40"/>
  <c r="V40" i="40"/>
  <c r="Y59" i="40"/>
  <c r="V48" i="40"/>
  <c r="W59" i="40"/>
  <c r="V57" i="40"/>
  <c r="G80" i="40"/>
  <c r="V74" i="40"/>
  <c r="H87" i="40"/>
  <c r="K36" i="40"/>
  <c r="R84" i="40"/>
  <c r="AA79" i="40"/>
  <c r="V87" i="40"/>
  <c r="Y35" i="40"/>
  <c r="K35" i="40"/>
  <c r="N59" i="40"/>
  <c r="V82" i="40"/>
  <c r="O42" i="40"/>
  <c r="H83" i="40"/>
  <c r="O65" i="40"/>
  <c r="O49" i="40"/>
  <c r="W38" i="40"/>
  <c r="H43" i="40"/>
  <c r="H68" i="40"/>
  <c r="W34" i="40"/>
  <c r="Y37" i="40"/>
  <c r="W37" i="40"/>
  <c r="N35" i="40"/>
  <c r="V39" i="40"/>
  <c r="O67" i="40"/>
  <c r="Y78" i="40"/>
  <c r="H66" i="40"/>
  <c r="W54" i="40"/>
  <c r="V43" i="40"/>
  <c r="Y36" i="40"/>
  <c r="W41" i="40"/>
  <c r="J38" i="40"/>
  <c r="H49" i="40"/>
  <c r="G45" i="40"/>
  <c r="O86" i="40"/>
  <c r="Y58" i="40"/>
  <c r="W76" i="40"/>
  <c r="V47" i="40"/>
  <c r="Y39" i="40"/>
  <c r="W39" i="40"/>
  <c r="AA37" i="40"/>
  <c r="H44" i="40"/>
  <c r="V78" i="40"/>
  <c r="O81" i="40"/>
  <c r="K78" i="40"/>
  <c r="W57" i="40"/>
  <c r="V66" i="40"/>
  <c r="O83" i="40"/>
  <c r="O48" i="40"/>
  <c r="O87" i="40"/>
  <c r="H81" i="40"/>
  <c r="O85" i="40"/>
  <c r="H45" i="40"/>
  <c r="W40" i="40"/>
  <c r="W56" i="40"/>
  <c r="W35" i="40"/>
  <c r="V75" i="40"/>
  <c r="W75" i="40"/>
  <c r="Y38" i="40"/>
  <c r="V60" i="40"/>
  <c r="W74" i="40"/>
  <c r="R42" i="40"/>
  <c r="G87" i="40"/>
  <c r="V54" i="40"/>
  <c r="K57" i="40"/>
  <c r="H63" i="40"/>
  <c r="W58" i="40"/>
  <c r="V63" i="40"/>
  <c r="V45" i="40"/>
  <c r="R45" i="40"/>
  <c r="G82" i="40"/>
  <c r="V55" i="40"/>
  <c r="K76" i="40"/>
  <c r="H86" i="40"/>
  <c r="W60" i="40"/>
  <c r="V65" i="40"/>
  <c r="O43" i="40"/>
  <c r="O47" i="40"/>
  <c r="H85" i="40"/>
  <c r="O46" i="40"/>
  <c r="D40" i="40"/>
  <c r="H42" i="40"/>
  <c r="O68" i="40"/>
  <c r="H61" i="40"/>
  <c r="O44" i="40"/>
  <c r="D35" i="40"/>
  <c r="H47" i="40"/>
  <c r="O84" i="40"/>
  <c r="H80" i="40"/>
  <c r="O80" i="40"/>
  <c r="O45" i="40"/>
  <c r="H46" i="40"/>
  <c r="O66" i="40"/>
  <c r="H65" i="40"/>
  <c r="R80" i="40"/>
  <c r="R47" i="40"/>
  <c r="N40" i="40"/>
  <c r="R67" i="40"/>
  <c r="N75" i="40"/>
  <c r="R49" i="40"/>
  <c r="R86" i="40"/>
  <c r="N60" i="40"/>
  <c r="R43" i="40"/>
  <c r="R63" i="40"/>
  <c r="N79" i="40"/>
  <c r="D34" i="40"/>
  <c r="M38" i="40"/>
  <c r="G83" i="40"/>
  <c r="R66" i="40"/>
  <c r="N78" i="40"/>
  <c r="G81" i="40"/>
  <c r="R81" i="40"/>
  <c r="N76" i="40"/>
  <c r="C67" i="40"/>
  <c r="K59" i="40"/>
  <c r="K38" i="40"/>
  <c r="AC39" i="40"/>
  <c r="G68" i="40"/>
  <c r="R83" i="40"/>
  <c r="N57" i="40"/>
  <c r="J76" i="40"/>
  <c r="K74" i="40"/>
  <c r="N74" i="40"/>
  <c r="R82" i="40"/>
  <c r="G84" i="40"/>
  <c r="G43" i="40"/>
  <c r="G63" i="40"/>
  <c r="R65" i="40"/>
  <c r="G65" i="40"/>
  <c r="D74" i="40"/>
  <c r="S35" i="40"/>
  <c r="G46" i="40"/>
  <c r="G86" i="40"/>
  <c r="D79" i="40"/>
  <c r="O63" i="40"/>
  <c r="K75" i="40"/>
  <c r="R46" i="40"/>
  <c r="N58" i="40"/>
  <c r="R68" i="40"/>
  <c r="N41" i="40"/>
  <c r="N73" i="40"/>
  <c r="R87" i="40"/>
  <c r="G67" i="40"/>
  <c r="G44" i="40"/>
  <c r="N37" i="40"/>
  <c r="G42" i="40"/>
  <c r="D76" i="40"/>
  <c r="N36" i="40"/>
  <c r="G48" i="40"/>
  <c r="G85" i="40"/>
  <c r="D59" i="40"/>
  <c r="O82" i="40"/>
  <c r="N54" i="40"/>
  <c r="R85" i="40"/>
  <c r="G47" i="40"/>
  <c r="L34" i="40"/>
  <c r="G66" i="40"/>
  <c r="G49" i="40"/>
  <c r="D54" i="40"/>
  <c r="M55" i="40"/>
  <c r="S34" i="40"/>
  <c r="S36" i="40"/>
  <c r="S73" i="40"/>
  <c r="T38" i="40"/>
  <c r="S58" i="40"/>
  <c r="T34" i="40"/>
  <c r="S56" i="40"/>
  <c r="U41" i="40"/>
  <c r="Z57" i="40"/>
  <c r="Z38" i="40"/>
  <c r="Z76" i="40"/>
  <c r="M41" i="40"/>
  <c r="U36" i="40"/>
  <c r="M39" i="40"/>
  <c r="Z41" i="40"/>
  <c r="Z74" i="40"/>
  <c r="M74" i="40"/>
  <c r="M73" i="40"/>
  <c r="U34" i="40"/>
  <c r="M34" i="40"/>
  <c r="Z39" i="40"/>
  <c r="Z58" i="40"/>
  <c r="M60" i="40"/>
  <c r="M76" i="40"/>
  <c r="U38" i="40"/>
  <c r="M36" i="40"/>
  <c r="AB38" i="40"/>
  <c r="Z37" i="40"/>
  <c r="Z73" i="40"/>
  <c r="M56" i="40"/>
  <c r="U37" i="40"/>
  <c r="Z40" i="40"/>
  <c r="Z75" i="40"/>
  <c r="M75" i="40"/>
  <c r="AB39" i="40"/>
  <c r="U39" i="40"/>
  <c r="M40" i="40"/>
  <c r="AB36" i="40"/>
  <c r="Z36" i="40"/>
  <c r="T39" i="40"/>
  <c r="Z60" i="40"/>
  <c r="M79" i="40"/>
  <c r="AB41" i="40"/>
  <c r="Z35" i="40"/>
  <c r="T36" i="40"/>
  <c r="Z79" i="40"/>
  <c r="M58" i="40"/>
  <c r="M78" i="40"/>
  <c r="U35" i="40"/>
  <c r="M37" i="40"/>
  <c r="M35" i="40"/>
  <c r="Z34" i="40"/>
  <c r="T35" i="40"/>
  <c r="Z59" i="40"/>
  <c r="M59" i="40"/>
  <c r="E35" i="40"/>
  <c r="E40" i="40"/>
  <c r="E41" i="40"/>
  <c r="D73" i="40"/>
  <c r="D41" i="40"/>
  <c r="D37" i="40"/>
  <c r="D58" i="40"/>
  <c r="D75" i="40"/>
  <c r="D38" i="40"/>
  <c r="D60" i="40"/>
  <c r="D57" i="40"/>
  <c r="D39" i="40"/>
  <c r="D56" i="40"/>
  <c r="D78" i="40"/>
  <c r="D36" i="40"/>
  <c r="C49" i="40"/>
  <c r="C85" i="40"/>
  <c r="C47" i="40"/>
  <c r="C86" i="40"/>
  <c r="C65" i="40"/>
  <c r="C66" i="40"/>
  <c r="C44" i="40"/>
  <c r="C61" i="40"/>
  <c r="C82" i="40"/>
  <c r="C43" i="40"/>
  <c r="C81" i="40"/>
  <c r="C84" i="40"/>
  <c r="C87" i="40"/>
  <c r="C42" i="40"/>
  <c r="C80" i="40"/>
  <c r="C63" i="40"/>
  <c r="C45" i="40"/>
  <c r="C48" i="40"/>
  <c r="C83" i="40"/>
  <c r="J34" i="40"/>
  <c r="AA40" i="40"/>
  <c r="X36" i="40"/>
  <c r="T41" i="40"/>
  <c r="AC37" i="40"/>
  <c r="AA55" i="40"/>
  <c r="AA76" i="40"/>
  <c r="J57" i="40"/>
  <c r="J73" i="40"/>
  <c r="AA35" i="40"/>
  <c r="AC40" i="40"/>
  <c r="AA78" i="40"/>
  <c r="AA56" i="40"/>
  <c r="J59" i="40"/>
  <c r="J79" i="40"/>
  <c r="J35" i="40"/>
  <c r="J36" i="40"/>
  <c r="AA36" i="40"/>
  <c r="AC38" i="40"/>
  <c r="AA59" i="40"/>
  <c r="J54" i="40"/>
  <c r="J58" i="40"/>
  <c r="J41" i="40"/>
  <c r="AA39" i="40"/>
  <c r="AC36" i="40"/>
  <c r="AA58" i="40"/>
  <c r="J60" i="40"/>
  <c r="J56" i="40"/>
  <c r="J40" i="40"/>
  <c r="AC34" i="40"/>
  <c r="AA74" i="40"/>
  <c r="J55" i="40"/>
  <c r="J78" i="40"/>
  <c r="AA38" i="40"/>
  <c r="J37" i="40"/>
  <c r="AA34" i="40"/>
  <c r="AC41" i="40"/>
  <c r="AA57" i="40"/>
  <c r="AA54" i="40"/>
  <c r="J75" i="40"/>
  <c r="J39" i="40"/>
  <c r="AA41" i="40"/>
  <c r="AA75" i="40"/>
  <c r="S38" i="40"/>
  <c r="Z54" i="40"/>
  <c r="Z56" i="40"/>
  <c r="S54" i="40"/>
  <c r="S76" i="40"/>
  <c r="S41" i="40"/>
  <c r="Z78" i="40"/>
  <c r="S55" i="40"/>
  <c r="S75" i="40"/>
  <c r="S59" i="40"/>
  <c r="S60" i="40"/>
  <c r="S37" i="40"/>
  <c r="S57" i="40"/>
  <c r="S79" i="40"/>
  <c r="S40" i="40"/>
  <c r="X39" i="40"/>
  <c r="S78" i="40"/>
  <c r="S39" i="40"/>
  <c r="X37" i="40"/>
  <c r="AB34" i="40"/>
  <c r="X34" i="40"/>
  <c r="X35" i="40"/>
  <c r="AB37" i="40"/>
  <c r="X40" i="40"/>
  <c r="X41" i="40"/>
  <c r="AE66" i="40"/>
  <c r="AE84" i="40"/>
  <c r="AE65" i="40"/>
  <c r="AE86" i="40"/>
  <c r="AE67" i="40"/>
  <c r="AE68" i="40"/>
  <c r="AE80" i="40"/>
  <c r="AE82" i="40"/>
  <c r="AE61" i="40"/>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61" i="40"/>
  <c r="P81" i="40"/>
  <c r="P87" i="40"/>
  <c r="P86" i="40"/>
  <c r="P67" i="40"/>
  <c r="P82" i="40"/>
  <c r="P83" i="40"/>
  <c r="P85" i="40"/>
  <c r="T57" i="40"/>
  <c r="T79" i="40"/>
  <c r="T76" i="40"/>
  <c r="T60" i="40"/>
  <c r="T54" i="40"/>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76" i="40"/>
  <c r="U57" i="40"/>
  <c r="U55" i="40"/>
  <c r="U58" i="40"/>
  <c r="U74" i="40"/>
  <c r="U78" i="40"/>
  <c r="U75" i="40"/>
  <c r="U59" i="40"/>
  <c r="U56" i="40"/>
  <c r="U60" i="40"/>
  <c r="U73" i="40"/>
  <c r="U79" i="40"/>
  <c r="I66" i="40"/>
  <c r="I61" i="40"/>
  <c r="I83" i="40"/>
  <c r="I85" i="40"/>
  <c r="I67" i="40"/>
  <c r="I87" i="40"/>
  <c r="I82" i="40"/>
  <c r="I68" i="40"/>
  <c r="I86" i="40"/>
  <c r="I84" i="40"/>
  <c r="I80" i="40"/>
  <c r="I65" i="40"/>
  <c r="I81" i="40"/>
  <c r="I63" i="40"/>
  <c r="L41" i="40"/>
  <c r="L56" i="40"/>
  <c r="L79" i="40"/>
  <c r="L60" i="40"/>
  <c r="L57" i="40"/>
  <c r="L74" i="40"/>
  <c r="L78" i="40"/>
  <c r="L75" i="40"/>
  <c r="L58" i="40"/>
  <c r="L59" i="40"/>
  <c r="L55" i="40"/>
  <c r="L73" i="40"/>
  <c r="L54" i="40"/>
  <c r="L76" i="40"/>
  <c r="AC78" i="40"/>
  <c r="AC57" i="40"/>
  <c r="AC59" i="40"/>
  <c r="AC73" i="40"/>
  <c r="AC54" i="40"/>
  <c r="AC58" i="40"/>
  <c r="AC75" i="40"/>
  <c r="AC56" i="40"/>
  <c r="AC55" i="40"/>
  <c r="AC74" i="40"/>
  <c r="AC60" i="40"/>
  <c r="AC79" i="40"/>
  <c r="AC76" i="40"/>
  <c r="Q61" i="40"/>
  <c r="Q63" i="40"/>
  <c r="Q85" i="40"/>
  <c r="Q81" i="40"/>
  <c r="Q87" i="40"/>
  <c r="Q68" i="40"/>
  <c r="Q82" i="40"/>
  <c r="Q83" i="40"/>
  <c r="Q65" i="40"/>
  <c r="Q84" i="40"/>
  <c r="Q86" i="40"/>
  <c r="Q66" i="40"/>
  <c r="Q67" i="40"/>
  <c r="Q80" i="40"/>
  <c r="F34" i="40"/>
  <c r="F38" i="40"/>
  <c r="L40" i="40"/>
  <c r="F39" i="40"/>
  <c r="L39" i="40"/>
  <c r="F35" i="40"/>
  <c r="F41" i="40"/>
  <c r="L35" i="40"/>
  <c r="F40" i="40"/>
  <c r="L38" i="40"/>
  <c r="AF37" i="40"/>
  <c r="AF38" i="40"/>
  <c r="AF41" i="40"/>
  <c r="AF36" i="40"/>
  <c r="AF40" i="40"/>
  <c r="AF35" i="40"/>
  <c r="AF39" i="40"/>
  <c r="AF34" i="40"/>
  <c r="I42" i="40"/>
  <c r="I46" i="40"/>
  <c r="I47" i="40"/>
  <c r="I48" i="40"/>
  <c r="I44" i="40"/>
  <c r="I49" i="40"/>
  <c r="I43" i="40"/>
  <c r="I45" i="40"/>
  <c r="P44" i="40"/>
  <c r="P49" i="40"/>
  <c r="P48" i="40"/>
  <c r="P43" i="40"/>
  <c r="P47" i="40"/>
  <c r="P42" i="40"/>
  <c r="P45" i="40"/>
  <c r="P46" i="40"/>
  <c r="Q46" i="40"/>
  <c r="Q42" i="40"/>
  <c r="Q44" i="40"/>
  <c r="Q48" i="40"/>
  <c r="Q43" i="40"/>
  <c r="Q47" i="40"/>
  <c r="Q45" i="40"/>
  <c r="Q49" i="40"/>
  <c r="AE45" i="40"/>
  <c r="AE49" i="40"/>
  <c r="AE44" i="40"/>
  <c r="AE43" i="40"/>
  <c r="AE48" i="40"/>
  <c r="AE47" i="40"/>
  <c r="AE42" i="40"/>
  <c r="AE46" i="40"/>
  <c r="AD148" i="40" l="1"/>
  <c r="AD154" i="40" s="1"/>
  <c r="AD146" i="40"/>
  <c r="AD152" i="40" s="1"/>
  <c r="V147" i="40"/>
  <c r="V153" i="40" s="1"/>
  <c r="AD147" i="40"/>
  <c r="AD153" i="40" s="1"/>
  <c r="Y148" i="40"/>
  <c r="Y154" i="40" s="1"/>
  <c r="K147" i="40"/>
  <c r="K153" i="40" s="1"/>
  <c r="H147" i="40"/>
  <c r="H153" i="40" s="1"/>
  <c r="H146" i="40"/>
  <c r="H152" i="40" s="1"/>
  <c r="K148" i="40"/>
  <c r="K154" i="40" s="1"/>
  <c r="Y147" i="40"/>
  <c r="Y153" i="40" s="1"/>
  <c r="W148" i="40"/>
  <c r="W154" i="40" s="1"/>
  <c r="H148" i="40"/>
  <c r="H154" i="40" s="1"/>
  <c r="V148" i="40"/>
  <c r="V154" i="40" s="1"/>
  <c r="O146" i="40"/>
  <c r="O152" i="40" s="1"/>
  <c r="W146" i="40"/>
  <c r="W152" i="40" s="1"/>
  <c r="O147" i="40"/>
  <c r="O153" i="40" s="1"/>
  <c r="N147" i="40"/>
  <c r="N153" i="40" s="1"/>
  <c r="W147" i="40"/>
  <c r="W153" i="40" s="1"/>
  <c r="K146" i="40"/>
  <c r="K152" i="40" s="1"/>
  <c r="G147" i="40"/>
  <c r="G153" i="40" s="1"/>
  <c r="O148" i="40"/>
  <c r="O154" i="40" s="1"/>
  <c r="Y146" i="40"/>
  <c r="Y152" i="40" s="1"/>
  <c r="V146" i="40"/>
  <c r="V152" i="40" s="1"/>
  <c r="N146" i="40"/>
  <c r="N152" i="40" s="1"/>
  <c r="R146" i="40"/>
  <c r="R152" i="40" s="1"/>
  <c r="R147" i="40"/>
  <c r="R153" i="40" s="1"/>
  <c r="R148" i="40"/>
  <c r="R154" i="40" s="1"/>
  <c r="G148" i="40"/>
  <c r="G154" i="40" s="1"/>
  <c r="N148" i="40"/>
  <c r="N154" i="40" s="1"/>
  <c r="G146" i="40"/>
  <c r="G152" i="40" s="1"/>
  <c r="X147" i="40"/>
  <c r="X153" i="40" s="1"/>
  <c r="P148" i="40"/>
  <c r="P154" i="40" s="1"/>
  <c r="F147" i="40"/>
  <c r="F153" i="40" s="1"/>
  <c r="AE147" i="40"/>
  <c r="AE153" i="40" s="1"/>
  <c r="S148" i="40"/>
  <c r="S154" i="40" s="1"/>
  <c r="D146" i="40"/>
  <c r="D152" i="40" s="1"/>
  <c r="X148" i="40"/>
  <c r="X154" i="40" s="1"/>
  <c r="AE148" i="40"/>
  <c r="AE154" i="40" s="1"/>
  <c r="T146" i="40"/>
  <c r="T152" i="40" s="1"/>
  <c r="Q146" i="40"/>
  <c r="Q152" i="40" s="1"/>
  <c r="I148" i="40"/>
  <c r="I154" i="40" s="1"/>
  <c r="D147" i="40"/>
  <c r="D153" i="40" s="1"/>
  <c r="I146" i="40"/>
  <c r="I152" i="40" s="1"/>
  <c r="Q147" i="40"/>
  <c r="Q153" i="40" s="1"/>
  <c r="I147" i="40"/>
  <c r="I153" i="40" s="1"/>
  <c r="AE146" i="40"/>
  <c r="AE152" i="40" s="1"/>
  <c r="AC148" i="40"/>
  <c r="AC154" i="40" s="1"/>
  <c r="S146" i="40"/>
  <c r="S152" i="40" s="1"/>
  <c r="AA148" i="40"/>
  <c r="AA154" i="40" s="1"/>
  <c r="F146" i="40"/>
  <c r="F152" i="40" s="1"/>
  <c r="P146" i="40"/>
  <c r="P152" i="40" s="1"/>
  <c r="L146" i="40"/>
  <c r="L152" i="40" s="1"/>
  <c r="Q148" i="40"/>
  <c r="Q154" i="40" s="1"/>
  <c r="P147" i="40"/>
  <c r="P153" i="40" s="1"/>
  <c r="E146" i="40"/>
  <c r="E152" i="40" s="1"/>
  <c r="L147" i="40"/>
  <c r="L153" i="40" s="1"/>
  <c r="T148" i="40"/>
  <c r="T154" i="40" s="1"/>
  <c r="T147" i="40"/>
  <c r="T153" i="40" s="1"/>
  <c r="Z146" i="40"/>
  <c r="Z152" i="40" s="1"/>
  <c r="M148" i="40"/>
  <c r="M154" i="40" s="1"/>
  <c r="L148" i="40"/>
  <c r="L154" i="40" s="1"/>
  <c r="E147" i="40"/>
  <c r="E153" i="40" s="1"/>
  <c r="J146" i="40"/>
  <c r="J152" i="40" s="1"/>
  <c r="D148" i="40"/>
  <c r="D154" i="40" s="1"/>
  <c r="AF146" i="40"/>
  <c r="AF152" i="40" s="1"/>
  <c r="AC147" i="40"/>
  <c r="AC153" i="40" s="1"/>
  <c r="AF147" i="40"/>
  <c r="AF153" i="40" s="1"/>
  <c r="X146" i="40"/>
  <c r="X152" i="40" s="1"/>
  <c r="M147" i="40"/>
  <c r="M153" i="40" s="1"/>
  <c r="E148" i="40"/>
  <c r="E154" i="40" s="1"/>
  <c r="AB146" i="40"/>
  <c r="AB152" i="40" s="1"/>
  <c r="S147" i="40"/>
  <c r="S153" i="40" s="1"/>
  <c r="AA146" i="40"/>
  <c r="AA152" i="40" s="1"/>
  <c r="U148" i="40"/>
  <c r="U154" i="40" s="1"/>
  <c r="AB147" i="40"/>
  <c r="AB153" i="40" s="1"/>
  <c r="J147" i="40"/>
  <c r="J153" i="40" s="1"/>
  <c r="Z148" i="40"/>
  <c r="Z154" i="40" s="1"/>
  <c r="F148" i="40"/>
  <c r="F154" i="40" s="1"/>
  <c r="AB148" i="40"/>
  <c r="AB154" i="40" s="1"/>
  <c r="Z147" i="40"/>
  <c r="Z153" i="40" s="1"/>
  <c r="AC146" i="40"/>
  <c r="AC152" i="40" s="1"/>
  <c r="AF148" i="40"/>
  <c r="AF154" i="40" s="1"/>
  <c r="J148" i="40"/>
  <c r="J154" i="40" s="1"/>
  <c r="M146" i="40"/>
  <c r="M152" i="40" s="1"/>
  <c r="U147" i="40"/>
  <c r="U153" i="40" s="1"/>
  <c r="AA147" i="40"/>
  <c r="AA153" i="40" s="1"/>
  <c r="U146" i="40"/>
  <c r="U152" i="40" s="1"/>
  <c r="C147" i="40"/>
  <c r="C153" i="40" s="1"/>
  <c r="C146" i="40"/>
  <c r="C148" i="40"/>
  <c r="C154" i="40" s="1"/>
  <c r="C152" i="40" l="1"/>
  <c r="D31" i="36"/>
  <c r="E31" i="36" s="1"/>
  <c r="C4" i="8" s="1"/>
  <c r="E30" i="36"/>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D4" i="8" l="1"/>
  <c r="E4" i="8" l="1"/>
  <c r="F4" i="8" l="1"/>
  <c r="G4" i="8" l="1"/>
  <c r="A142" i="30"/>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H4" i="8" l="1"/>
  <c r="E18" i="31"/>
  <c r="D18" i="31"/>
  <c r="C18" i="31"/>
  <c r="I4" i="8" l="1"/>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J4" i="8" l="1"/>
  <c r="A57" i="30"/>
  <c r="A58" i="30"/>
  <c r="A59" i="30"/>
  <c r="A60" i="30"/>
  <c r="A61" i="30"/>
  <c r="A62" i="30"/>
  <c r="A63" i="30"/>
  <c r="A56" i="30"/>
  <c r="K4" i="8" l="1"/>
  <c r="A161" i="30"/>
  <c r="A179" i="30"/>
  <c r="A197"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67" i="30"/>
  <c r="C67" i="30"/>
  <c r="D67" i="30"/>
  <c r="E67" i="30"/>
  <c r="F67" i="30"/>
  <c r="G67" i="30"/>
  <c r="H67" i="30"/>
  <c r="I67" i="30"/>
  <c r="J67" i="30"/>
  <c r="K67" i="30"/>
  <c r="L67" i="30"/>
  <c r="M67" i="30"/>
  <c r="N67" i="30"/>
  <c r="O67" i="30"/>
  <c r="P67" i="30"/>
  <c r="Q67" i="30"/>
  <c r="R67" i="30"/>
  <c r="S67" i="30"/>
  <c r="T67" i="30"/>
  <c r="U67" i="30"/>
  <c r="V67" i="30"/>
  <c r="W67" i="30"/>
  <c r="X67" i="30"/>
  <c r="Y67" i="30"/>
  <c r="Z67" i="30"/>
  <c r="AA67" i="30"/>
  <c r="AB67" i="30"/>
  <c r="AC67" i="30"/>
  <c r="AD67" i="30"/>
  <c r="AE67" i="30"/>
  <c r="B28" i="30"/>
  <c r="C28" i="30"/>
  <c r="D28" i="30"/>
  <c r="E28" i="30"/>
  <c r="F28" i="30"/>
  <c r="G28" i="30"/>
  <c r="H28" i="30"/>
  <c r="I28" i="30"/>
  <c r="J28" i="30"/>
  <c r="K28" i="30"/>
  <c r="L28" i="30"/>
  <c r="M28" i="30"/>
  <c r="N28" i="30"/>
  <c r="O28" i="30"/>
  <c r="P28" i="30"/>
  <c r="Q28" i="30"/>
  <c r="R28" i="30"/>
  <c r="S28" i="30"/>
  <c r="T28" i="30"/>
  <c r="U28" i="30"/>
  <c r="V28" i="30"/>
  <c r="W28" i="30"/>
  <c r="X28" i="30"/>
  <c r="Y28" i="30"/>
  <c r="Z28" i="30"/>
  <c r="AA28" i="30"/>
  <c r="AB28" i="30"/>
  <c r="AC28" i="30"/>
  <c r="AD28" i="30"/>
  <c r="AE28" i="30"/>
  <c r="A51" i="30"/>
  <c r="A53" i="30"/>
  <c r="A54" i="30"/>
  <c r="A55" i="30"/>
  <c r="A48" i="30"/>
  <c r="B1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H25" i="30"/>
  <c r="P25" i="30"/>
  <c r="X25" i="30"/>
  <c r="A25" i="30"/>
  <c r="A20" i="30"/>
  <c r="A21" i="30"/>
  <c r="A24" i="30"/>
  <c r="A19" i="30"/>
  <c r="L4" i="8" l="1"/>
  <c r="D160" i="30"/>
  <c r="D126" i="30"/>
  <c r="D112" i="30"/>
  <c r="D150" i="30"/>
  <c r="D243" i="30" s="1"/>
  <c r="D136" i="30"/>
  <c r="D229" i="30" s="1"/>
  <c r="D88" i="30"/>
  <c r="D125" i="30"/>
  <c r="D138" i="30"/>
  <c r="D93" i="30"/>
  <c r="D146" i="30"/>
  <c r="D135" i="30"/>
  <c r="D114" i="30"/>
  <c r="D207" i="30" s="1"/>
  <c r="D99" i="30"/>
  <c r="D156" i="30"/>
  <c r="D111" i="30"/>
  <c r="D90" i="30"/>
  <c r="D74" i="30"/>
  <c r="D143" i="30"/>
  <c r="D151" i="30"/>
  <c r="D153" i="30"/>
  <c r="D107" i="30"/>
  <c r="D108" i="30"/>
  <c r="D152" i="30"/>
  <c r="D154" i="30"/>
  <c r="D128" i="30"/>
  <c r="D129" i="30"/>
  <c r="D71" i="30"/>
  <c r="D164" i="30" s="1"/>
  <c r="D79" i="30"/>
  <c r="D142" i="30"/>
  <c r="D144" i="30"/>
  <c r="D113" i="30"/>
  <c r="D206" i="30" s="1"/>
  <c r="D102" i="30"/>
  <c r="D77" i="30"/>
  <c r="D170" i="30" s="1"/>
  <c r="D137" i="30"/>
  <c r="D230" i="30" s="1"/>
  <c r="D110" i="30"/>
  <c r="D120" i="30"/>
  <c r="D96" i="30"/>
  <c r="D189" i="30" s="1"/>
  <c r="D109" i="30"/>
  <c r="D202" i="30" s="1"/>
  <c r="D73" i="30"/>
  <c r="D166" i="30" s="1"/>
  <c r="D119" i="30"/>
  <c r="D95" i="30"/>
  <c r="D72" i="30"/>
  <c r="D78" i="30"/>
  <c r="D171" i="30" s="1"/>
  <c r="D145" i="30"/>
  <c r="D118" i="30"/>
  <c r="D94" i="30"/>
  <c r="D187" i="30" s="1"/>
  <c r="D84" i="30"/>
  <c r="D132" i="30"/>
  <c r="D225" i="30" s="1"/>
  <c r="D147" i="30"/>
  <c r="D105" i="30"/>
  <c r="D198" i="30" s="1"/>
  <c r="D149" i="30"/>
  <c r="D127" i="30"/>
  <c r="D134" i="30"/>
  <c r="D227" i="30" s="1"/>
  <c r="D124" i="30"/>
  <c r="D217" i="30" s="1"/>
  <c r="D89" i="30"/>
  <c r="D98" i="30"/>
  <c r="D191" i="30" s="1"/>
  <c r="D76" i="30"/>
  <c r="D82" i="30"/>
  <c r="D175" i="30" s="1"/>
  <c r="D155" i="30"/>
  <c r="D130" i="30"/>
  <c r="D223" i="30" s="1"/>
  <c r="D87" i="30"/>
  <c r="D180" i="30" s="1"/>
  <c r="D100" i="30"/>
  <c r="D115" i="30"/>
  <c r="D208" i="30" s="1"/>
  <c r="D70" i="30"/>
  <c r="D133" i="30"/>
  <c r="D117" i="30"/>
  <c r="D92" i="30"/>
  <c r="D69" i="30"/>
  <c r="D162" i="30" s="1"/>
  <c r="D148" i="30"/>
  <c r="D101" i="30"/>
  <c r="D123" i="30"/>
  <c r="D216" i="30" s="1"/>
  <c r="D106" i="30"/>
  <c r="D83" i="30"/>
  <c r="D116" i="30"/>
  <c r="D209" i="30" s="1"/>
  <c r="D80" i="30"/>
  <c r="D173" i="30" s="1"/>
  <c r="D81" i="30"/>
  <c r="D174" i="30" s="1"/>
  <c r="D91" i="30"/>
  <c r="D97" i="30"/>
  <c r="D141" i="30"/>
  <c r="D234" i="30" s="1"/>
  <c r="D75" i="30"/>
  <c r="D168" i="30" s="1"/>
  <c r="D131" i="30"/>
  <c r="D224" i="30" s="1"/>
  <c r="W160" i="30"/>
  <c r="W149" i="30"/>
  <c r="W135" i="30"/>
  <c r="W87" i="30"/>
  <c r="W180" i="30" s="1"/>
  <c r="W125" i="30"/>
  <c r="W218" i="30" s="1"/>
  <c r="W111" i="30"/>
  <c r="W143" i="30"/>
  <c r="W132" i="30"/>
  <c r="W225" i="30" s="1"/>
  <c r="W99" i="30"/>
  <c r="W153" i="30"/>
  <c r="W246" i="30" s="1"/>
  <c r="W108" i="30"/>
  <c r="W129" i="30"/>
  <c r="W222" i="30" s="1"/>
  <c r="W118" i="30"/>
  <c r="W97" i="30"/>
  <c r="W83" i="30"/>
  <c r="W150" i="30"/>
  <c r="W243" i="30" s="1"/>
  <c r="W126" i="30"/>
  <c r="W219" i="30" s="1"/>
  <c r="W136" i="30"/>
  <c r="W229" i="30" s="1"/>
  <c r="W131" i="30"/>
  <c r="W224" i="30" s="1"/>
  <c r="W90" i="30"/>
  <c r="W91" i="30"/>
  <c r="W151" i="30"/>
  <c r="W116" i="30"/>
  <c r="W209" i="30" s="1"/>
  <c r="W141" i="30"/>
  <c r="W147" i="30"/>
  <c r="W134" i="30"/>
  <c r="W227" i="30" s="1"/>
  <c r="W109" i="30"/>
  <c r="W110" i="30"/>
  <c r="W112" i="30"/>
  <c r="W115" i="30"/>
  <c r="W208" i="30" s="1"/>
  <c r="W117" i="30"/>
  <c r="W120" i="30"/>
  <c r="W88" i="30"/>
  <c r="W93" i="30"/>
  <c r="W186" i="30" s="1"/>
  <c r="W96" i="30"/>
  <c r="W189" i="30" s="1"/>
  <c r="W133" i="30"/>
  <c r="W226" i="30" s="1"/>
  <c r="W98" i="30"/>
  <c r="W191" i="30" s="1"/>
  <c r="W152" i="30"/>
  <c r="W245" i="30" s="1"/>
  <c r="W124" i="30"/>
  <c r="W138" i="30"/>
  <c r="W79" i="30"/>
  <c r="W130" i="30"/>
  <c r="W137" i="30"/>
  <c r="W114" i="30"/>
  <c r="W75" i="30"/>
  <c r="W146" i="30"/>
  <c r="W74" i="30"/>
  <c r="W155" i="30"/>
  <c r="W127" i="30"/>
  <c r="W107" i="30"/>
  <c r="W80" i="30"/>
  <c r="W173" i="30" s="1"/>
  <c r="W105" i="30"/>
  <c r="W198" i="30" s="1"/>
  <c r="W70" i="30"/>
  <c r="W142" i="30"/>
  <c r="W235" i="30" s="1"/>
  <c r="W119" i="30"/>
  <c r="W95" i="30"/>
  <c r="W188" i="30" s="1"/>
  <c r="W77" i="30"/>
  <c r="W170" i="30" s="1"/>
  <c r="W94" i="30"/>
  <c r="W71" i="30"/>
  <c r="W144" i="30"/>
  <c r="W72" i="30"/>
  <c r="W78" i="30"/>
  <c r="W171" i="30" s="1"/>
  <c r="W73" i="30"/>
  <c r="W166" i="30" s="1"/>
  <c r="W89" i="30"/>
  <c r="W100" i="30"/>
  <c r="W128" i="30"/>
  <c r="W84" i="30"/>
  <c r="W92" i="30"/>
  <c r="W123" i="30"/>
  <c r="W216" i="30" s="1"/>
  <c r="W113" i="30"/>
  <c r="W206" i="30" s="1"/>
  <c r="W81" i="30"/>
  <c r="W174" i="30" s="1"/>
  <c r="W156" i="30"/>
  <c r="W69" i="30"/>
  <c r="W162" i="30" s="1"/>
  <c r="W76" i="30"/>
  <c r="W148" i="30"/>
  <c r="W241" i="30" s="1"/>
  <c r="W82" i="30"/>
  <c r="W175" i="30" s="1"/>
  <c r="W101" i="30"/>
  <c r="W102" i="30"/>
  <c r="W154" i="30"/>
  <c r="W247" i="30" s="1"/>
  <c r="W145" i="30"/>
  <c r="W106" i="30"/>
  <c r="L47" i="30"/>
  <c r="L60" i="30"/>
  <c r="L57" i="30"/>
  <c r="L38" i="30"/>
  <c r="L63" i="30"/>
  <c r="L56" i="30"/>
  <c r="L58" i="30"/>
  <c r="L41" i="30"/>
  <c r="L62" i="30"/>
  <c r="L54" i="30"/>
  <c r="L35" i="30"/>
  <c r="L61" i="30"/>
  <c r="L33" i="30"/>
  <c r="L184" i="30" s="1"/>
  <c r="L51" i="30"/>
  <c r="L237" i="30" s="1"/>
  <c r="L29" i="30"/>
  <c r="L39" i="30"/>
  <c r="L208" i="30" s="1"/>
  <c r="L31" i="30"/>
  <c r="L182" i="30" s="1"/>
  <c r="L36" i="30"/>
  <c r="L42" i="30"/>
  <c r="L40" i="30"/>
  <c r="L30" i="30"/>
  <c r="L44" i="30"/>
  <c r="L59" i="30"/>
  <c r="L32" i="30"/>
  <c r="L48" i="30"/>
  <c r="L53" i="30"/>
  <c r="L50" i="30"/>
  <c r="L37" i="30"/>
  <c r="L43" i="30"/>
  <c r="L55" i="30"/>
  <c r="L52" i="30"/>
  <c r="L34" i="30"/>
  <c r="L49" i="30"/>
  <c r="L217" i="30" s="1"/>
  <c r="AE47" i="30"/>
  <c r="AE42" i="30"/>
  <c r="AE35" i="30"/>
  <c r="AE204" i="30" s="1"/>
  <c r="AE32" i="30"/>
  <c r="AE40" i="30"/>
  <c r="AE49" i="30"/>
  <c r="AE54" i="30"/>
  <c r="AE44" i="30"/>
  <c r="AE38" i="30"/>
  <c r="AE60" i="30"/>
  <c r="AE41" i="30"/>
  <c r="AE62" i="30"/>
  <c r="AE39" i="30"/>
  <c r="AE33" i="30"/>
  <c r="AE37" i="30"/>
  <c r="AE34" i="30"/>
  <c r="AE43" i="30"/>
  <c r="AE57" i="30"/>
  <c r="AE56" i="30"/>
  <c r="AE36" i="30"/>
  <c r="AE61" i="30"/>
  <c r="AE58" i="30"/>
  <c r="AE63" i="30"/>
  <c r="AE31" i="30"/>
  <c r="AE182" i="30" s="1"/>
  <c r="AE52" i="30"/>
  <c r="AE220" i="30" s="1"/>
  <c r="AE59" i="30"/>
  <c r="AE29" i="30"/>
  <c r="AE51" i="30"/>
  <c r="AE53" i="30"/>
  <c r="AE30" i="30"/>
  <c r="AE48" i="30"/>
  <c r="AE55" i="30"/>
  <c r="AE50" i="30"/>
  <c r="T160" i="30"/>
  <c r="T156" i="30"/>
  <c r="T249" i="30" s="1"/>
  <c r="T108" i="30"/>
  <c r="T94" i="30"/>
  <c r="T146" i="30"/>
  <c r="T132" i="30"/>
  <c r="T225" i="30" s="1"/>
  <c r="T118" i="30"/>
  <c r="T150" i="30"/>
  <c r="T243" i="30" s="1"/>
  <c r="T105" i="30"/>
  <c r="T198" i="30" s="1"/>
  <c r="T126" i="30"/>
  <c r="T115" i="30"/>
  <c r="T208" i="30" s="1"/>
  <c r="T147" i="30"/>
  <c r="T136" i="30"/>
  <c r="T229" i="30" s="1"/>
  <c r="T91" i="30"/>
  <c r="T70" i="30"/>
  <c r="T144" i="30"/>
  <c r="T123" i="30"/>
  <c r="T216" i="30" s="1"/>
  <c r="T127" i="30"/>
  <c r="T137" i="30"/>
  <c r="T152" i="30"/>
  <c r="T245" i="30" s="1"/>
  <c r="T154" i="30"/>
  <c r="T247" i="30" s="1"/>
  <c r="T92" i="30"/>
  <c r="T69" i="30"/>
  <c r="T77" i="30"/>
  <c r="T170" i="30" s="1"/>
  <c r="T133" i="30"/>
  <c r="T226" i="30" s="1"/>
  <c r="T117" i="30"/>
  <c r="T153" i="30"/>
  <c r="T246" i="30" s="1"/>
  <c r="T98" i="30"/>
  <c r="T191" i="30" s="1"/>
  <c r="T81" i="30"/>
  <c r="T174" i="30" s="1"/>
  <c r="T125" i="30"/>
  <c r="T124" i="30"/>
  <c r="T107" i="30"/>
  <c r="T200" i="30" s="1"/>
  <c r="T100" i="30"/>
  <c r="T145" i="30"/>
  <c r="T151" i="30"/>
  <c r="T106" i="30"/>
  <c r="T112" i="30"/>
  <c r="T88" i="30"/>
  <c r="T149" i="30"/>
  <c r="T130" i="30"/>
  <c r="T74" i="30"/>
  <c r="T80" i="30"/>
  <c r="T173" i="30" s="1"/>
  <c r="T143" i="30"/>
  <c r="T134" i="30"/>
  <c r="T227" i="30" s="1"/>
  <c r="T114" i="30"/>
  <c r="T207" i="30" s="1"/>
  <c r="T90" i="30"/>
  <c r="T75" i="30"/>
  <c r="T113" i="30"/>
  <c r="T206" i="30" s="1"/>
  <c r="T89" i="30"/>
  <c r="T71" i="30"/>
  <c r="T83" i="30"/>
  <c r="T109" i="30"/>
  <c r="T202" i="30" s="1"/>
  <c r="T72" i="30"/>
  <c r="T128" i="30"/>
  <c r="T78" i="30"/>
  <c r="T171" i="30" s="1"/>
  <c r="T93" i="30"/>
  <c r="T95" i="30"/>
  <c r="T73" i="30"/>
  <c r="T166" i="30" s="1"/>
  <c r="T135" i="30"/>
  <c r="T138" i="30"/>
  <c r="T116" i="30"/>
  <c r="T209" i="30" s="1"/>
  <c r="T155" i="30"/>
  <c r="T102" i="30"/>
  <c r="T82" i="30"/>
  <c r="T175" i="30" s="1"/>
  <c r="T79" i="30"/>
  <c r="T141" i="30"/>
  <c r="T234" i="30" s="1"/>
  <c r="T148" i="30"/>
  <c r="T241" i="30" s="1"/>
  <c r="T99" i="30"/>
  <c r="T101" i="30"/>
  <c r="T76" i="30"/>
  <c r="T142" i="30"/>
  <c r="T129" i="30"/>
  <c r="T222" i="30" s="1"/>
  <c r="T131" i="30"/>
  <c r="T224" i="30" s="1"/>
  <c r="T87" i="30"/>
  <c r="T180" i="30" s="1"/>
  <c r="T110" i="30"/>
  <c r="T96" i="30"/>
  <c r="T111" i="30"/>
  <c r="T97" i="30"/>
  <c r="T119" i="30"/>
  <c r="T84" i="30"/>
  <c r="T120" i="30"/>
  <c r="AB47" i="30"/>
  <c r="AB55" i="30"/>
  <c r="AB241" i="30" s="1"/>
  <c r="AB54" i="30"/>
  <c r="AB222" i="30" s="1"/>
  <c r="AB34" i="30"/>
  <c r="AB59" i="30"/>
  <c r="AB52" i="30"/>
  <c r="AB220" i="30" s="1"/>
  <c r="AB36" i="30"/>
  <c r="AB30" i="30"/>
  <c r="AB181" i="30" s="1"/>
  <c r="AB51" i="30"/>
  <c r="AB219" i="30" s="1"/>
  <c r="AB49" i="30"/>
  <c r="AB41" i="30"/>
  <c r="AB33" i="30"/>
  <c r="AB58" i="30"/>
  <c r="AB60" i="30"/>
  <c r="AB39" i="30"/>
  <c r="AB32" i="30"/>
  <c r="AB57" i="30"/>
  <c r="AB62" i="30"/>
  <c r="AB40" i="30"/>
  <c r="AB44" i="30"/>
  <c r="AB48" i="30"/>
  <c r="AB42" i="30"/>
  <c r="AB53" i="30"/>
  <c r="AB50" i="30"/>
  <c r="AB218" i="30" s="1"/>
  <c r="AB29" i="30"/>
  <c r="AB162" i="30" s="1"/>
  <c r="AB31" i="30"/>
  <c r="AB63" i="30"/>
  <c r="AB35" i="30"/>
  <c r="AB204" i="30" s="1"/>
  <c r="AB61" i="30"/>
  <c r="AB37" i="30"/>
  <c r="AB56" i="30"/>
  <c r="AB242" i="30" s="1"/>
  <c r="AB43" i="30"/>
  <c r="AB38" i="30"/>
  <c r="H47" i="30"/>
  <c r="H62" i="30"/>
  <c r="H32" i="30"/>
  <c r="H36" i="30"/>
  <c r="H35" i="30"/>
  <c r="H186" i="30" s="1"/>
  <c r="H30" i="30"/>
  <c r="H44" i="30"/>
  <c r="H33" i="30"/>
  <c r="H202" i="30" s="1"/>
  <c r="H55" i="30"/>
  <c r="H29" i="30"/>
  <c r="H52" i="30"/>
  <c r="H37" i="30"/>
  <c r="H38" i="30"/>
  <c r="H49" i="30"/>
  <c r="H54" i="30"/>
  <c r="H51" i="30"/>
  <c r="H31" i="30"/>
  <c r="H200" i="30" s="1"/>
  <c r="H48" i="30"/>
  <c r="H43" i="30"/>
  <c r="H53" i="30"/>
  <c r="H50" i="30"/>
  <c r="H39" i="30"/>
  <c r="H34" i="30"/>
  <c r="H41" i="30"/>
  <c r="H57" i="30"/>
  <c r="H59" i="30"/>
  <c r="H56" i="30"/>
  <c r="H60" i="30"/>
  <c r="H61" i="30"/>
  <c r="H58" i="30"/>
  <c r="H63" i="30"/>
  <c r="H249" i="30" s="1"/>
  <c r="H42" i="30"/>
  <c r="H40" i="30"/>
  <c r="Q160" i="30"/>
  <c r="Q143" i="30"/>
  <c r="Q129" i="30"/>
  <c r="Q115" i="30"/>
  <c r="Q208" i="30" s="1"/>
  <c r="Q153" i="30"/>
  <c r="Q105" i="30"/>
  <c r="Q198" i="30" s="1"/>
  <c r="Q91" i="30"/>
  <c r="Q123" i="30"/>
  <c r="Q216" i="30" s="1"/>
  <c r="Q112" i="30"/>
  <c r="Q144" i="30"/>
  <c r="Q133" i="30"/>
  <c r="Q226" i="30" s="1"/>
  <c r="Q88" i="30"/>
  <c r="Q102" i="30"/>
  <c r="Q141" i="30"/>
  <c r="Q234" i="30" s="1"/>
  <c r="Q154" i="30"/>
  <c r="Q247" i="30" s="1"/>
  <c r="Q109" i="30"/>
  <c r="Q77" i="30"/>
  <c r="Q170" i="30" s="1"/>
  <c r="Q151" i="30"/>
  <c r="Q244" i="30" s="1"/>
  <c r="Q142" i="30"/>
  <c r="Q235" i="30" s="1"/>
  <c r="Q128" i="30"/>
  <c r="Q221" i="30" s="1"/>
  <c r="Q138" i="30"/>
  <c r="Q155" i="30"/>
  <c r="Q108" i="30"/>
  <c r="Q72" i="30"/>
  <c r="Q80" i="30"/>
  <c r="Q173" i="30" s="1"/>
  <c r="Q134" i="30"/>
  <c r="Q227" i="30" s="1"/>
  <c r="Q93" i="30"/>
  <c r="Q124" i="30"/>
  <c r="Q100" i="30"/>
  <c r="Q152" i="30"/>
  <c r="Q146" i="30"/>
  <c r="Q107" i="30"/>
  <c r="Q132" i="30"/>
  <c r="Q225" i="30" s="1"/>
  <c r="Q145" i="30"/>
  <c r="Q131" i="30"/>
  <c r="Q224" i="30" s="1"/>
  <c r="Q82" i="30"/>
  <c r="Q175" i="30" s="1"/>
  <c r="Q114" i="30"/>
  <c r="Q90" i="30"/>
  <c r="Q183" i="30" s="1"/>
  <c r="Q148" i="30"/>
  <c r="Q241" i="30" s="1"/>
  <c r="Q106" i="30"/>
  <c r="Q199" i="30" s="1"/>
  <c r="Q98" i="30"/>
  <c r="Q191" i="30" s="1"/>
  <c r="Q69" i="30"/>
  <c r="Q137" i="30"/>
  <c r="Q113" i="30"/>
  <c r="Q206" i="30" s="1"/>
  <c r="Q89" i="30"/>
  <c r="Q75" i="30"/>
  <c r="Q81" i="30"/>
  <c r="Q174" i="30" s="1"/>
  <c r="Q101" i="30"/>
  <c r="Q76" i="30"/>
  <c r="Q150" i="30"/>
  <c r="Q243" i="30" s="1"/>
  <c r="Q118" i="30"/>
  <c r="Q94" i="30"/>
  <c r="Q78" i="30"/>
  <c r="Q171" i="30" s="1"/>
  <c r="Q125" i="30"/>
  <c r="Q73" i="30"/>
  <c r="Q166" i="30" s="1"/>
  <c r="Q84" i="30"/>
  <c r="Q147" i="30"/>
  <c r="Q135" i="30"/>
  <c r="Q117" i="30"/>
  <c r="Q79" i="30"/>
  <c r="Q110" i="30"/>
  <c r="Q96" i="30"/>
  <c r="Q189" i="30" s="1"/>
  <c r="Q116" i="30"/>
  <c r="Q209" i="30" s="1"/>
  <c r="Q136" i="30"/>
  <c r="Q229" i="30" s="1"/>
  <c r="Q149" i="30"/>
  <c r="Q242" i="30" s="1"/>
  <c r="Q127" i="30"/>
  <c r="Q130" i="30"/>
  <c r="Q87" i="30"/>
  <c r="Q180" i="30" s="1"/>
  <c r="Q70" i="30"/>
  <c r="Q119" i="30"/>
  <c r="Q74" i="30"/>
  <c r="Q111" i="30"/>
  <c r="Q97" i="30"/>
  <c r="Q99" i="30"/>
  <c r="Q126" i="30"/>
  <c r="Q120" i="30"/>
  <c r="Q156" i="30"/>
  <c r="Q249" i="30" s="1"/>
  <c r="Q71" i="30"/>
  <c r="Q92" i="30"/>
  <c r="Q185" i="30" s="1"/>
  <c r="Q95" i="30"/>
  <c r="Q83" i="30"/>
  <c r="Y47" i="30"/>
  <c r="Y39" i="30"/>
  <c r="Y208" i="30" s="1"/>
  <c r="Y56" i="30"/>
  <c r="Y242" i="30" s="1"/>
  <c r="Y55" i="30"/>
  <c r="Y43" i="30"/>
  <c r="Y51" i="30"/>
  <c r="Y48" i="30"/>
  <c r="Y44" i="30"/>
  <c r="Y61" i="30"/>
  <c r="Y52" i="30"/>
  <c r="Y62" i="30"/>
  <c r="Y37" i="30"/>
  <c r="Y41" i="30"/>
  <c r="Y49" i="30"/>
  <c r="Y58" i="30"/>
  <c r="Y54" i="30"/>
  <c r="Y35" i="30"/>
  <c r="Y31" i="30"/>
  <c r="Y200" i="30" s="1"/>
  <c r="Y63" i="30"/>
  <c r="Y34" i="30"/>
  <c r="Y203" i="30" s="1"/>
  <c r="Y38" i="30"/>
  <c r="Y57" i="30"/>
  <c r="Y29" i="30"/>
  <c r="Y40" i="30"/>
  <c r="Y32" i="30"/>
  <c r="Y50" i="30"/>
  <c r="Y33" i="30"/>
  <c r="Y60" i="30"/>
  <c r="Y53" i="30"/>
  <c r="Y30" i="30"/>
  <c r="Y59" i="30"/>
  <c r="Y245" i="30" s="1"/>
  <c r="Y36" i="30"/>
  <c r="Y42" i="30"/>
  <c r="W47" i="30"/>
  <c r="W56" i="30"/>
  <c r="W31" i="30"/>
  <c r="W182" i="30" s="1"/>
  <c r="W60" i="30"/>
  <c r="W40" i="30"/>
  <c r="W61" i="30"/>
  <c r="W42" i="30"/>
  <c r="W35" i="30"/>
  <c r="W63" i="30"/>
  <c r="W231" i="30" s="1"/>
  <c r="W62" i="30"/>
  <c r="W248" i="30" s="1"/>
  <c r="W58" i="30"/>
  <c r="W44" i="30"/>
  <c r="W54" i="30"/>
  <c r="W41" i="30"/>
  <c r="W51" i="30"/>
  <c r="W32" i="30"/>
  <c r="W48" i="30"/>
  <c r="W53" i="30"/>
  <c r="W39" i="30"/>
  <c r="W50" i="30"/>
  <c r="W29" i="30"/>
  <c r="W33" i="30"/>
  <c r="W184" i="30" s="1"/>
  <c r="W55" i="30"/>
  <c r="W43" i="30"/>
  <c r="W57" i="30"/>
  <c r="W37" i="30"/>
  <c r="W59" i="30"/>
  <c r="W36" i="30"/>
  <c r="W34" i="30"/>
  <c r="W52" i="30"/>
  <c r="W30" i="30"/>
  <c r="W49" i="30"/>
  <c r="W38" i="30"/>
  <c r="M160" i="30"/>
  <c r="M125" i="30"/>
  <c r="M111" i="30"/>
  <c r="M97" i="30"/>
  <c r="M149" i="30"/>
  <c r="M242" i="30" s="1"/>
  <c r="M135" i="30"/>
  <c r="M87" i="30"/>
  <c r="M180" i="30" s="1"/>
  <c r="M151" i="30"/>
  <c r="M244" i="30" s="1"/>
  <c r="M106" i="30"/>
  <c r="M95" i="30"/>
  <c r="M148" i="30"/>
  <c r="M241" i="30" s="1"/>
  <c r="M127" i="30"/>
  <c r="M116" i="30"/>
  <c r="M209" i="30" s="1"/>
  <c r="M98" i="30"/>
  <c r="M191" i="30" s="1"/>
  <c r="M124" i="30"/>
  <c r="M217" i="30" s="1"/>
  <c r="M137" i="30"/>
  <c r="M230" i="30" s="1"/>
  <c r="M92" i="30"/>
  <c r="M185" i="30" s="1"/>
  <c r="M73" i="30"/>
  <c r="M166" i="30" s="1"/>
  <c r="M145" i="30"/>
  <c r="M129" i="30"/>
  <c r="M105" i="30"/>
  <c r="M198" i="30" s="1"/>
  <c r="M123" i="30"/>
  <c r="M216" i="30" s="1"/>
  <c r="M94" i="30"/>
  <c r="M119" i="30"/>
  <c r="M120" i="30"/>
  <c r="M100" i="30"/>
  <c r="M70" i="30"/>
  <c r="M101" i="30"/>
  <c r="M72" i="30"/>
  <c r="M130" i="30"/>
  <c r="M99" i="30"/>
  <c r="M154" i="30"/>
  <c r="M247" i="30" s="1"/>
  <c r="M110" i="30"/>
  <c r="M142" i="30"/>
  <c r="M69" i="30"/>
  <c r="M76" i="30"/>
  <c r="M96" i="30"/>
  <c r="M189" i="30" s="1"/>
  <c r="M82" i="30"/>
  <c r="M175" i="30" s="1"/>
  <c r="M133" i="30"/>
  <c r="M77" i="30"/>
  <c r="M170" i="30" s="1"/>
  <c r="M112" i="30"/>
  <c r="M88" i="30"/>
  <c r="M102" i="30"/>
  <c r="M126" i="30"/>
  <c r="M79" i="30"/>
  <c r="M138" i="30"/>
  <c r="M131" i="30"/>
  <c r="M224" i="30" s="1"/>
  <c r="M108" i="30"/>
  <c r="M74" i="30"/>
  <c r="M155" i="30"/>
  <c r="M80" i="30"/>
  <c r="M173" i="30" s="1"/>
  <c r="M109" i="30"/>
  <c r="M202" i="30" s="1"/>
  <c r="M93" i="30"/>
  <c r="M156" i="30"/>
  <c r="M91" i="30"/>
  <c r="M150" i="30"/>
  <c r="M243" i="30" s="1"/>
  <c r="M152" i="30"/>
  <c r="M245" i="30" s="1"/>
  <c r="M114" i="30"/>
  <c r="M207" i="30" s="1"/>
  <c r="M146" i="30"/>
  <c r="M107" i="30"/>
  <c r="M89" i="30"/>
  <c r="M143" i="30"/>
  <c r="M75" i="30"/>
  <c r="M136" i="30"/>
  <c r="M229" i="30" s="1"/>
  <c r="M134" i="30"/>
  <c r="M227" i="30" s="1"/>
  <c r="M90" i="30"/>
  <c r="M141" i="30"/>
  <c r="M234" i="30" s="1"/>
  <c r="M113" i="30"/>
  <c r="M206" i="30" s="1"/>
  <c r="M81" i="30"/>
  <c r="M174" i="30" s="1"/>
  <c r="M71" i="30"/>
  <c r="M83" i="30"/>
  <c r="M147" i="30"/>
  <c r="M132" i="30"/>
  <c r="M225" i="30" s="1"/>
  <c r="M144" i="30"/>
  <c r="M237" i="30" s="1"/>
  <c r="M115" i="30"/>
  <c r="M117" i="30"/>
  <c r="M78" i="30"/>
  <c r="M171" i="30" s="1"/>
  <c r="M128" i="30"/>
  <c r="M221" i="30" s="1"/>
  <c r="M118" i="30"/>
  <c r="M84" i="30"/>
  <c r="M153" i="30"/>
  <c r="U47" i="30"/>
  <c r="U60" i="30"/>
  <c r="U38" i="30"/>
  <c r="U57" i="30"/>
  <c r="U61" i="30"/>
  <c r="U54" i="30"/>
  <c r="U33" i="30"/>
  <c r="U50" i="30"/>
  <c r="U34" i="30"/>
  <c r="U36" i="30"/>
  <c r="U187" i="30" s="1"/>
  <c r="U55" i="30"/>
  <c r="U44" i="30"/>
  <c r="U52" i="30"/>
  <c r="U37" i="30"/>
  <c r="U42" i="30"/>
  <c r="U49" i="30"/>
  <c r="U30" i="30"/>
  <c r="U199" i="30" s="1"/>
  <c r="U59" i="30"/>
  <c r="U40" i="30"/>
  <c r="U56" i="30"/>
  <c r="U58" i="30"/>
  <c r="U35" i="30"/>
  <c r="U32" i="30"/>
  <c r="U183" i="30" s="1"/>
  <c r="U29" i="30"/>
  <c r="U62" i="30"/>
  <c r="U31" i="30"/>
  <c r="U63" i="30"/>
  <c r="U41" i="30"/>
  <c r="U48" i="30"/>
  <c r="U39" i="30"/>
  <c r="U208" i="30" s="1"/>
  <c r="U43" i="30"/>
  <c r="U51" i="30"/>
  <c r="U53" i="30"/>
  <c r="U221" i="30" s="1"/>
  <c r="K160" i="30"/>
  <c r="K123" i="30"/>
  <c r="K216" i="30" s="1"/>
  <c r="K109" i="30"/>
  <c r="K95" i="30"/>
  <c r="K188" i="30" s="1"/>
  <c r="K147" i="30"/>
  <c r="K133" i="30"/>
  <c r="K119" i="30"/>
  <c r="K148" i="30"/>
  <c r="K137" i="30"/>
  <c r="K92" i="30"/>
  <c r="K145" i="30"/>
  <c r="K124" i="30"/>
  <c r="K113" i="30"/>
  <c r="K206" i="30" s="1"/>
  <c r="K155" i="30"/>
  <c r="K248" i="30" s="1"/>
  <c r="K134" i="30"/>
  <c r="K227" i="30" s="1"/>
  <c r="K89" i="30"/>
  <c r="K182" i="30" s="1"/>
  <c r="K71" i="30"/>
  <c r="K142" i="30"/>
  <c r="K105" i="30"/>
  <c r="K198" i="30" s="1"/>
  <c r="K149" i="30"/>
  <c r="K242" i="30" s="1"/>
  <c r="K120" i="30"/>
  <c r="K126" i="30"/>
  <c r="K219" i="30" s="1"/>
  <c r="K111" i="30"/>
  <c r="K76" i="30"/>
  <c r="K151" i="30"/>
  <c r="K130" i="30"/>
  <c r="K138" i="30"/>
  <c r="K69" i="30"/>
  <c r="K112" i="30"/>
  <c r="K88" i="30"/>
  <c r="K101" i="30"/>
  <c r="K87" i="30"/>
  <c r="K180" i="30" s="1"/>
  <c r="K97" i="30"/>
  <c r="K99" i="30"/>
  <c r="K102" i="30"/>
  <c r="K154" i="30"/>
  <c r="K247" i="30" s="1"/>
  <c r="K129" i="30"/>
  <c r="K100" i="30"/>
  <c r="K70" i="30"/>
  <c r="K77" i="30"/>
  <c r="K170" i="30" s="1"/>
  <c r="K83" i="30"/>
  <c r="K96" i="30"/>
  <c r="K189" i="30" s="1"/>
  <c r="K98" i="30"/>
  <c r="K191" i="30" s="1"/>
  <c r="K82" i="30"/>
  <c r="K175" i="30" s="1"/>
  <c r="K106" i="30"/>
  <c r="K136" i="30"/>
  <c r="K229" i="30" s="1"/>
  <c r="K110" i="30"/>
  <c r="K108" i="30"/>
  <c r="K74" i="30"/>
  <c r="K131" i="30"/>
  <c r="K224" i="30" s="1"/>
  <c r="K116" i="30"/>
  <c r="K209" i="30" s="1"/>
  <c r="K80" i="30"/>
  <c r="K173" i="30" s="1"/>
  <c r="K115" i="30"/>
  <c r="K91" i="30"/>
  <c r="K184" i="30" s="1"/>
  <c r="K141" i="30"/>
  <c r="K234" i="30" s="1"/>
  <c r="K152" i="30"/>
  <c r="K245" i="30" s="1"/>
  <c r="K114" i="30"/>
  <c r="K207" i="30" s="1"/>
  <c r="K90" i="30"/>
  <c r="K183" i="30" s="1"/>
  <c r="K135" i="30"/>
  <c r="K228" i="30" s="1"/>
  <c r="K153" i="30"/>
  <c r="K127" i="30"/>
  <c r="K220" i="30" s="1"/>
  <c r="K107" i="30"/>
  <c r="K128" i="30"/>
  <c r="K94" i="30"/>
  <c r="K84" i="30"/>
  <c r="K117" i="30"/>
  <c r="K143" i="30"/>
  <c r="K146" i="30"/>
  <c r="K75" i="30"/>
  <c r="K150" i="30"/>
  <c r="K243" i="30" s="1"/>
  <c r="K156" i="30"/>
  <c r="K72" i="30"/>
  <c r="K81" i="30"/>
  <c r="K174" i="30" s="1"/>
  <c r="K132" i="30"/>
  <c r="K225" i="30" s="1"/>
  <c r="K78" i="30"/>
  <c r="K171" i="30" s="1"/>
  <c r="K144" i="30"/>
  <c r="K125" i="30"/>
  <c r="K73" i="30"/>
  <c r="K166" i="30" s="1"/>
  <c r="K118" i="30"/>
  <c r="K79" i="30"/>
  <c r="K93" i="30"/>
  <c r="I160" i="30"/>
  <c r="I155" i="30"/>
  <c r="I107" i="30"/>
  <c r="I200" i="30" s="1"/>
  <c r="I93" i="30"/>
  <c r="I145" i="30"/>
  <c r="I131" i="30"/>
  <c r="I224" i="30" s="1"/>
  <c r="I117" i="30"/>
  <c r="I134" i="30"/>
  <c r="I227" i="30" s="1"/>
  <c r="I89" i="30"/>
  <c r="I142" i="30"/>
  <c r="I110" i="30"/>
  <c r="I152" i="30"/>
  <c r="I120" i="30"/>
  <c r="I69" i="30"/>
  <c r="I162" i="30" s="1"/>
  <c r="I147" i="30"/>
  <c r="I240" i="30" s="1"/>
  <c r="I149" i="30"/>
  <c r="I148" i="30"/>
  <c r="I150" i="30"/>
  <c r="I243" i="30" s="1"/>
  <c r="I136" i="30"/>
  <c r="I229" i="30" s="1"/>
  <c r="I95" i="30"/>
  <c r="I188" i="30" s="1"/>
  <c r="I96" i="30"/>
  <c r="I189" i="30" s="1"/>
  <c r="I101" i="30"/>
  <c r="I73" i="30"/>
  <c r="I166" i="30" s="1"/>
  <c r="I81" i="30"/>
  <c r="I174" i="30" s="1"/>
  <c r="I127" i="30"/>
  <c r="I128" i="30"/>
  <c r="I87" i="30"/>
  <c r="I180" i="30" s="1"/>
  <c r="I151" i="30"/>
  <c r="I105" i="30"/>
  <c r="I198" i="30" s="1"/>
  <c r="I102" i="30"/>
  <c r="I123" i="30"/>
  <c r="I216" i="30" s="1"/>
  <c r="I130" i="30"/>
  <c r="I138" i="30"/>
  <c r="I129" i="30"/>
  <c r="I144" i="30"/>
  <c r="I156" i="30"/>
  <c r="I98" i="30"/>
  <c r="I191" i="30" s="1"/>
  <c r="I82" i="30"/>
  <c r="I175" i="30" s="1"/>
  <c r="I83" i="30"/>
  <c r="I78" i="30"/>
  <c r="I171" i="30" s="1"/>
  <c r="I154" i="30"/>
  <c r="I247" i="30" s="1"/>
  <c r="I111" i="30"/>
  <c r="I204" i="30" s="1"/>
  <c r="I100" i="30"/>
  <c r="I70" i="30"/>
  <c r="I77" i="30"/>
  <c r="I170" i="30" s="1"/>
  <c r="I71" i="30"/>
  <c r="I126" i="30"/>
  <c r="I133" i="30"/>
  <c r="I106" i="30"/>
  <c r="I115" i="30"/>
  <c r="I208" i="30" s="1"/>
  <c r="I91" i="30"/>
  <c r="I80" i="30"/>
  <c r="I173" i="30" s="1"/>
  <c r="I141" i="30"/>
  <c r="I234" i="30" s="1"/>
  <c r="I114" i="30"/>
  <c r="I207" i="30" s="1"/>
  <c r="I90" i="30"/>
  <c r="I143" i="30"/>
  <c r="I75" i="30"/>
  <c r="I116" i="30"/>
  <c r="I209" i="30" s="1"/>
  <c r="I125" i="30"/>
  <c r="I146" i="30"/>
  <c r="I153" i="30"/>
  <c r="I124" i="30"/>
  <c r="I217" i="30" s="1"/>
  <c r="I112" i="30"/>
  <c r="I119" i="30"/>
  <c r="I72" i="30"/>
  <c r="I84" i="30"/>
  <c r="I94" i="30"/>
  <c r="I137" i="30"/>
  <c r="I113" i="30"/>
  <c r="I206" i="30" s="1"/>
  <c r="I88" i="30"/>
  <c r="I76" i="30"/>
  <c r="I97" i="30"/>
  <c r="I99" i="30"/>
  <c r="I132" i="30"/>
  <c r="I225" i="30" s="1"/>
  <c r="I118" i="30"/>
  <c r="I92" i="30"/>
  <c r="I108" i="30"/>
  <c r="I201" i="30" s="1"/>
  <c r="I109" i="30"/>
  <c r="I135" i="30"/>
  <c r="I74" i="30"/>
  <c r="I79" i="30"/>
  <c r="R47" i="30"/>
  <c r="R53" i="30"/>
  <c r="R50" i="30"/>
  <c r="R49" i="30"/>
  <c r="R54" i="30"/>
  <c r="R31" i="30"/>
  <c r="R55" i="30"/>
  <c r="R60" i="30"/>
  <c r="R61" i="30"/>
  <c r="R29" i="30"/>
  <c r="R37" i="30"/>
  <c r="R52" i="30"/>
  <c r="R51" i="30"/>
  <c r="R57" i="30"/>
  <c r="R62" i="30"/>
  <c r="R230" i="30" s="1"/>
  <c r="R40" i="30"/>
  <c r="R34" i="30"/>
  <c r="R59" i="30"/>
  <c r="R56" i="30"/>
  <c r="R38" i="30"/>
  <c r="R207" i="30" s="1"/>
  <c r="R35" i="30"/>
  <c r="R186" i="30" s="1"/>
  <c r="R43" i="30"/>
  <c r="R36" i="30"/>
  <c r="R30" i="30"/>
  <c r="R41" i="30"/>
  <c r="R39" i="30"/>
  <c r="R48" i="30"/>
  <c r="R58" i="30"/>
  <c r="R33" i="30"/>
  <c r="R63" i="30"/>
  <c r="R42" i="30"/>
  <c r="R32" i="30"/>
  <c r="R44" i="30"/>
  <c r="AB160" i="30"/>
  <c r="AB144" i="30"/>
  <c r="AB130" i="30"/>
  <c r="AB116" i="30"/>
  <c r="AB209" i="30" s="1"/>
  <c r="AB154" i="30"/>
  <c r="AB106" i="30"/>
  <c r="AB92" i="30"/>
  <c r="AB128" i="30"/>
  <c r="AB221" i="30" s="1"/>
  <c r="AB107" i="30"/>
  <c r="AB96" i="30"/>
  <c r="AB189" i="30" s="1"/>
  <c r="AB149" i="30"/>
  <c r="AB138" i="30"/>
  <c r="AB117" i="30"/>
  <c r="AB125" i="30"/>
  <c r="AB114" i="30"/>
  <c r="AB93" i="30"/>
  <c r="AB78" i="30"/>
  <c r="AB171" i="30" s="1"/>
  <c r="AB146" i="30"/>
  <c r="AB156" i="30"/>
  <c r="AB133" i="30"/>
  <c r="AB226" i="30" s="1"/>
  <c r="AB155" i="30"/>
  <c r="AB123" i="30"/>
  <c r="AB216" i="30" s="1"/>
  <c r="AB109" i="30"/>
  <c r="AB105" i="30"/>
  <c r="AB198" i="30" s="1"/>
  <c r="AB76" i="30"/>
  <c r="AB145" i="30"/>
  <c r="AB147" i="30"/>
  <c r="AB89" i="30"/>
  <c r="AB182" i="30" s="1"/>
  <c r="AB90" i="30"/>
  <c r="AB126" i="30"/>
  <c r="AB148" i="30"/>
  <c r="AB142" i="30"/>
  <c r="AB153" i="30"/>
  <c r="AB134" i="30"/>
  <c r="AB227" i="30" s="1"/>
  <c r="AB111" i="30"/>
  <c r="AB118" i="30"/>
  <c r="AB87" i="30"/>
  <c r="AB180" i="30" s="1"/>
  <c r="AB94" i="30"/>
  <c r="AB70" i="30"/>
  <c r="AB74" i="30"/>
  <c r="AB141" i="30"/>
  <c r="AB234" i="30" s="1"/>
  <c r="AB108" i="30"/>
  <c r="AB72" i="30"/>
  <c r="AB165" i="30" s="1"/>
  <c r="AB115" i="30"/>
  <c r="AB208" i="30" s="1"/>
  <c r="AB91" i="30"/>
  <c r="AB184" i="30" s="1"/>
  <c r="AB152" i="30"/>
  <c r="AB245" i="30" s="1"/>
  <c r="AB84" i="30"/>
  <c r="AB124" i="30"/>
  <c r="AB217" i="30" s="1"/>
  <c r="AB131" i="30"/>
  <c r="AB224" i="30" s="1"/>
  <c r="AB73" i="30"/>
  <c r="AB166" i="30" s="1"/>
  <c r="AB79" i="30"/>
  <c r="AB97" i="30"/>
  <c r="AB98" i="30"/>
  <c r="AB191" i="30" s="1"/>
  <c r="AB101" i="30"/>
  <c r="AB102" i="30"/>
  <c r="AB129" i="30"/>
  <c r="AB100" i="30"/>
  <c r="AB136" i="30"/>
  <c r="AB229" i="30" s="1"/>
  <c r="AB69" i="30"/>
  <c r="AB132" i="30"/>
  <c r="AB225" i="30" s="1"/>
  <c r="AB110" i="30"/>
  <c r="AB120" i="30"/>
  <c r="AB82" i="30"/>
  <c r="AB175" i="30" s="1"/>
  <c r="AB99" i="30"/>
  <c r="AB81" i="30"/>
  <c r="AB174" i="30" s="1"/>
  <c r="AB95" i="30"/>
  <c r="AB188" i="30" s="1"/>
  <c r="AB80" i="30"/>
  <c r="AB173" i="30" s="1"/>
  <c r="AB71" i="30"/>
  <c r="AB135" i="30"/>
  <c r="AB83" i="30"/>
  <c r="AB143" i="30"/>
  <c r="AB127" i="30"/>
  <c r="AB77" i="30"/>
  <c r="AB170" i="30" s="1"/>
  <c r="AB137" i="30"/>
  <c r="AB88" i="30"/>
  <c r="AB150" i="30"/>
  <c r="AB243" i="30" s="1"/>
  <c r="AB151" i="30"/>
  <c r="AB112" i="30"/>
  <c r="AB119" i="30"/>
  <c r="AB113" i="30"/>
  <c r="AB206" i="30" s="1"/>
  <c r="AB75" i="30"/>
  <c r="H160" i="30"/>
  <c r="H144" i="30"/>
  <c r="H130" i="30"/>
  <c r="H223" i="30" s="1"/>
  <c r="H116" i="30"/>
  <c r="H209" i="30" s="1"/>
  <c r="H154" i="30"/>
  <c r="H247" i="30" s="1"/>
  <c r="H106" i="30"/>
  <c r="H199" i="30" s="1"/>
  <c r="H92" i="30"/>
  <c r="H185" i="30" s="1"/>
  <c r="H142" i="30"/>
  <c r="H235" i="30" s="1"/>
  <c r="H155" i="30"/>
  <c r="H110" i="30"/>
  <c r="H152" i="30"/>
  <c r="H131" i="30"/>
  <c r="H224" i="30" s="1"/>
  <c r="H120" i="30"/>
  <c r="H69" i="30"/>
  <c r="H162" i="30" s="1"/>
  <c r="H128" i="30"/>
  <c r="H107" i="30"/>
  <c r="H96" i="30"/>
  <c r="H78" i="30"/>
  <c r="H171" i="30" s="1"/>
  <c r="H149" i="30"/>
  <c r="H242" i="30" s="1"/>
  <c r="H132" i="30"/>
  <c r="H225" i="30" s="1"/>
  <c r="H127" i="30"/>
  <c r="H87" i="30"/>
  <c r="H180" i="30" s="1"/>
  <c r="H112" i="30"/>
  <c r="H123" i="30"/>
  <c r="H216" i="30" s="1"/>
  <c r="H138" i="30"/>
  <c r="H145" i="30"/>
  <c r="H238" i="30" s="1"/>
  <c r="H129" i="30"/>
  <c r="H222" i="30" s="1"/>
  <c r="H150" i="30"/>
  <c r="H243" i="30" s="1"/>
  <c r="H156" i="30"/>
  <c r="H80" i="30"/>
  <c r="H173" i="30" s="1"/>
  <c r="H143" i="30"/>
  <c r="H111" i="30"/>
  <c r="H100" i="30"/>
  <c r="H70" i="30"/>
  <c r="H77" i="30"/>
  <c r="H170" i="30" s="1"/>
  <c r="H119" i="30"/>
  <c r="H72" i="30"/>
  <c r="H165" i="30" s="1"/>
  <c r="H84" i="30"/>
  <c r="H148" i="30"/>
  <c r="H126" i="30"/>
  <c r="H133" i="30"/>
  <c r="H226" i="30" s="1"/>
  <c r="H151" i="30"/>
  <c r="H244" i="30" s="1"/>
  <c r="H71" i="30"/>
  <c r="H83" i="30"/>
  <c r="H136" i="30"/>
  <c r="H229" i="30" s="1"/>
  <c r="H95" i="30"/>
  <c r="H188" i="30" s="1"/>
  <c r="H141" i="30"/>
  <c r="H114" i="30"/>
  <c r="H207" i="30" s="1"/>
  <c r="H90" i="30"/>
  <c r="H75" i="30"/>
  <c r="H146" i="30"/>
  <c r="H81" i="30"/>
  <c r="H174" i="30" s="1"/>
  <c r="H91" i="30"/>
  <c r="H79" i="30"/>
  <c r="H89" i="30"/>
  <c r="H147" i="30"/>
  <c r="H124" i="30"/>
  <c r="H98" i="30"/>
  <c r="H191" i="30" s="1"/>
  <c r="H102" i="30"/>
  <c r="H82" i="30"/>
  <c r="H175" i="30" s="1"/>
  <c r="H153" i="30"/>
  <c r="H94" i="30"/>
  <c r="H187" i="30" s="1"/>
  <c r="H125" i="30"/>
  <c r="H105" i="30"/>
  <c r="H198" i="30" s="1"/>
  <c r="H117" i="30"/>
  <c r="H88" i="30"/>
  <c r="H76" i="30"/>
  <c r="H97" i="30"/>
  <c r="H99" i="30"/>
  <c r="H101" i="30"/>
  <c r="H118" i="30"/>
  <c r="H109" i="30"/>
  <c r="H93" i="30"/>
  <c r="H108" i="30"/>
  <c r="H115" i="30"/>
  <c r="H208" i="30" s="1"/>
  <c r="H113" i="30"/>
  <c r="H206" i="30" s="1"/>
  <c r="H134" i="30"/>
  <c r="H227" i="30" s="1"/>
  <c r="H135" i="30"/>
  <c r="H73" i="30"/>
  <c r="H166" i="30" s="1"/>
  <c r="H74" i="30"/>
  <c r="H137" i="30"/>
  <c r="B160" i="30"/>
  <c r="B156" i="30"/>
  <c r="B249" i="30" s="1"/>
  <c r="B134" i="30"/>
  <c r="B227" i="30" s="1"/>
  <c r="B112" i="30"/>
  <c r="B205" i="30" s="1"/>
  <c r="B90" i="30"/>
  <c r="B183" i="30" s="1"/>
  <c r="B155" i="30"/>
  <c r="B248" i="30" s="1"/>
  <c r="B133" i="30"/>
  <c r="B226" i="30" s="1"/>
  <c r="B111" i="30"/>
  <c r="B89" i="30"/>
  <c r="B154" i="30"/>
  <c r="B247" i="30" s="1"/>
  <c r="B132" i="30"/>
  <c r="B225" i="30" s="1"/>
  <c r="B110" i="30"/>
  <c r="B88" i="30"/>
  <c r="B153" i="30"/>
  <c r="B131" i="30"/>
  <c r="B224" i="30" s="1"/>
  <c r="B109" i="30"/>
  <c r="B87" i="30"/>
  <c r="B180" i="30" s="1"/>
  <c r="B152" i="30"/>
  <c r="B245" i="30" s="1"/>
  <c r="B130" i="30"/>
  <c r="B108" i="30"/>
  <c r="B84" i="30"/>
  <c r="B177" i="30" s="1"/>
  <c r="B151" i="30"/>
  <c r="B244" i="30" s="1"/>
  <c r="B129" i="30"/>
  <c r="B107" i="30"/>
  <c r="B200" i="30" s="1"/>
  <c r="B83" i="30"/>
  <c r="B176" i="30" s="1"/>
  <c r="B150" i="30"/>
  <c r="B243" i="30" s="1"/>
  <c r="B128" i="30"/>
  <c r="B221" i="30" s="1"/>
  <c r="B106" i="30"/>
  <c r="B82" i="30"/>
  <c r="B175" i="30" s="1"/>
  <c r="B149" i="30"/>
  <c r="B127" i="30"/>
  <c r="B105" i="30"/>
  <c r="B198" i="30" s="1"/>
  <c r="B81" i="30"/>
  <c r="B174" i="30" s="1"/>
  <c r="B148" i="30"/>
  <c r="B126" i="30"/>
  <c r="B102" i="30"/>
  <c r="B195" i="30" s="1"/>
  <c r="B80" i="30"/>
  <c r="B173" i="30" s="1"/>
  <c r="B147" i="30"/>
  <c r="B125" i="30"/>
  <c r="B101" i="30"/>
  <c r="B194" i="30" s="1"/>
  <c r="B79" i="30"/>
  <c r="B172" i="30" s="1"/>
  <c r="B146" i="30"/>
  <c r="B239" i="30" s="1"/>
  <c r="B124" i="30"/>
  <c r="B217" i="30" s="1"/>
  <c r="B100" i="30"/>
  <c r="B193" i="30" s="1"/>
  <c r="B78" i="30"/>
  <c r="B171" i="30" s="1"/>
  <c r="B145" i="30"/>
  <c r="B238" i="30" s="1"/>
  <c r="B123" i="30"/>
  <c r="B216" i="30" s="1"/>
  <c r="B99" i="30"/>
  <c r="B77" i="30"/>
  <c r="B170" i="30" s="1"/>
  <c r="B144" i="30"/>
  <c r="B120" i="30"/>
  <c r="B98" i="30"/>
  <c r="B191" i="30" s="1"/>
  <c r="B76" i="30"/>
  <c r="B169" i="30" s="1"/>
  <c r="B143" i="30"/>
  <c r="B119" i="30"/>
  <c r="B97" i="30"/>
  <c r="B75" i="30"/>
  <c r="B168" i="30" s="1"/>
  <c r="B142" i="30"/>
  <c r="B235" i="30" s="1"/>
  <c r="B118" i="30"/>
  <c r="B211" i="30" s="1"/>
  <c r="B96" i="30"/>
  <c r="B189" i="30" s="1"/>
  <c r="B74" i="30"/>
  <c r="B167" i="30" s="1"/>
  <c r="B141" i="30"/>
  <c r="B234" i="30" s="1"/>
  <c r="B117" i="30"/>
  <c r="B210" i="30" s="1"/>
  <c r="B95" i="30"/>
  <c r="B188" i="30" s="1"/>
  <c r="B73" i="30"/>
  <c r="B166" i="30" s="1"/>
  <c r="B138" i="30"/>
  <c r="B231" i="30" s="1"/>
  <c r="B116" i="30"/>
  <c r="B209" i="30" s="1"/>
  <c r="B94" i="30"/>
  <c r="B72" i="30"/>
  <c r="B137" i="30"/>
  <c r="B115" i="30"/>
  <c r="B208" i="30" s="1"/>
  <c r="B93" i="30"/>
  <c r="B71" i="30"/>
  <c r="B136" i="30"/>
  <c r="B229" i="30" s="1"/>
  <c r="B114" i="30"/>
  <c r="B207" i="30" s="1"/>
  <c r="B92" i="30"/>
  <c r="B70" i="30"/>
  <c r="B163" i="30" s="1"/>
  <c r="B135" i="30"/>
  <c r="B228" i="30" s="1"/>
  <c r="B113" i="30"/>
  <c r="B206" i="30" s="1"/>
  <c r="B91" i="30"/>
  <c r="B69" i="30"/>
  <c r="B162" i="30" s="1"/>
  <c r="J47" i="30"/>
  <c r="J63" i="30"/>
  <c r="J249" i="30" s="1"/>
  <c r="J39" i="30"/>
  <c r="J61" i="30"/>
  <c r="J50" i="30"/>
  <c r="J218" i="30" s="1"/>
  <c r="J55" i="30"/>
  <c r="J40" i="30"/>
  <c r="J29" i="30"/>
  <c r="J34" i="30"/>
  <c r="J52" i="30"/>
  <c r="J49" i="30"/>
  <c r="J38" i="30"/>
  <c r="J54" i="30"/>
  <c r="J35" i="30"/>
  <c r="J30" i="30"/>
  <c r="J51" i="30"/>
  <c r="J219" i="30" s="1"/>
  <c r="J37" i="30"/>
  <c r="J53" i="30"/>
  <c r="J58" i="30"/>
  <c r="J31" i="30"/>
  <c r="J57" i="30"/>
  <c r="J33" i="30"/>
  <c r="J62" i="30"/>
  <c r="J248" i="30" s="1"/>
  <c r="J41" i="30"/>
  <c r="J59" i="30"/>
  <c r="J60" i="30"/>
  <c r="J36" i="30"/>
  <c r="J32" i="30"/>
  <c r="J42" i="30"/>
  <c r="J43" i="30"/>
  <c r="J56" i="30"/>
  <c r="J48" i="30"/>
  <c r="J44" i="30"/>
  <c r="Z47" i="30"/>
  <c r="Z56" i="30"/>
  <c r="Z63" i="30"/>
  <c r="Z249" i="30" s="1"/>
  <c r="Z60" i="30"/>
  <c r="Z31" i="30"/>
  <c r="Z37" i="30"/>
  <c r="Z44" i="30"/>
  <c r="Z40" i="30"/>
  <c r="Z34" i="30"/>
  <c r="Z50" i="30"/>
  <c r="Z236" i="30" s="1"/>
  <c r="Z53" i="30"/>
  <c r="Z55" i="30"/>
  <c r="Z223" i="30" s="1"/>
  <c r="Z38" i="30"/>
  <c r="Z61" i="30"/>
  <c r="Z52" i="30"/>
  <c r="Z35" i="30"/>
  <c r="Z49" i="30"/>
  <c r="Z58" i="30"/>
  <c r="Z54" i="30"/>
  <c r="Z57" i="30"/>
  <c r="Z30" i="30"/>
  <c r="Z43" i="30"/>
  <c r="Z36" i="30"/>
  <c r="Z51" i="30"/>
  <c r="Z62" i="30"/>
  <c r="Z48" i="30"/>
  <c r="Z41" i="30"/>
  <c r="Z32" i="30"/>
  <c r="Z33" i="30"/>
  <c r="Z42" i="30"/>
  <c r="Z59" i="30"/>
  <c r="Z245" i="30" s="1"/>
  <c r="Z29" i="30"/>
  <c r="Z162" i="30" s="1"/>
  <c r="Z39" i="30"/>
  <c r="E47" i="30"/>
  <c r="E61" i="30"/>
  <c r="E62" i="30"/>
  <c r="E48" i="30"/>
  <c r="E40" i="30"/>
  <c r="E38" i="30"/>
  <c r="E53" i="30"/>
  <c r="E51" i="30"/>
  <c r="E34" i="30"/>
  <c r="E35" i="30"/>
  <c r="E58" i="30"/>
  <c r="E37" i="30"/>
  <c r="E42" i="30"/>
  <c r="E39" i="30"/>
  <c r="E63" i="30"/>
  <c r="E36" i="30"/>
  <c r="E187" i="30" s="1"/>
  <c r="E60" i="30"/>
  <c r="E31" i="30"/>
  <c r="E164" i="30" s="1"/>
  <c r="E57" i="30"/>
  <c r="E30" i="30"/>
  <c r="E181" i="30" s="1"/>
  <c r="E44" i="30"/>
  <c r="E33" i="30"/>
  <c r="E32" i="30"/>
  <c r="E29" i="30"/>
  <c r="E56" i="30"/>
  <c r="E50" i="30"/>
  <c r="E59" i="30"/>
  <c r="E43" i="30"/>
  <c r="E41" i="30"/>
  <c r="E54" i="30"/>
  <c r="E52" i="30"/>
  <c r="E49" i="30"/>
  <c r="E55" i="30"/>
  <c r="X47" i="30"/>
  <c r="X61" i="30"/>
  <c r="X35" i="30"/>
  <c r="X55" i="30"/>
  <c r="X58" i="30"/>
  <c r="X226" i="30" s="1"/>
  <c r="X31" i="30"/>
  <c r="X200" i="30" s="1"/>
  <c r="X30" i="30"/>
  <c r="X33" i="30"/>
  <c r="X52" i="30"/>
  <c r="X44" i="30"/>
  <c r="X42" i="30"/>
  <c r="X29" i="30"/>
  <c r="X38" i="30"/>
  <c r="X57" i="30"/>
  <c r="X39" i="30"/>
  <c r="X62" i="30"/>
  <c r="X59" i="30"/>
  <c r="X32" i="30"/>
  <c r="X165" i="30" s="1"/>
  <c r="X43" i="30"/>
  <c r="X56" i="30"/>
  <c r="X53" i="30"/>
  <c r="X50" i="30"/>
  <c r="X218" i="30" s="1"/>
  <c r="X37" i="30"/>
  <c r="X41" i="30"/>
  <c r="X60" i="30"/>
  <c r="X228" i="30" s="1"/>
  <c r="X63" i="30"/>
  <c r="X51" i="30"/>
  <c r="X237" i="30" s="1"/>
  <c r="X48" i="30"/>
  <c r="X49" i="30"/>
  <c r="X36" i="30"/>
  <c r="X34" i="30"/>
  <c r="X40" i="30"/>
  <c r="X54" i="30"/>
  <c r="T47" i="30"/>
  <c r="T59" i="30"/>
  <c r="T38" i="30"/>
  <c r="T41" i="30"/>
  <c r="T50" i="30"/>
  <c r="T48" i="30"/>
  <c r="T33" i="30"/>
  <c r="T53" i="30"/>
  <c r="T221" i="30" s="1"/>
  <c r="T61" i="30"/>
  <c r="T36" i="30"/>
  <c r="T187" i="30" s="1"/>
  <c r="T34" i="30"/>
  <c r="T203" i="30" s="1"/>
  <c r="T32" i="30"/>
  <c r="T165" i="30" s="1"/>
  <c r="T29" i="30"/>
  <c r="T31" i="30"/>
  <c r="T39" i="30"/>
  <c r="T30" i="30"/>
  <c r="T63" i="30"/>
  <c r="T42" i="30"/>
  <c r="T40" i="30"/>
  <c r="T44" i="30"/>
  <c r="T56" i="30"/>
  <c r="T35" i="30"/>
  <c r="T186" i="30" s="1"/>
  <c r="T58" i="30"/>
  <c r="T57" i="30"/>
  <c r="T51" i="30"/>
  <c r="T60" i="30"/>
  <c r="T55" i="30"/>
  <c r="T52" i="30"/>
  <c r="T220" i="30" s="1"/>
  <c r="T54" i="30"/>
  <c r="T37" i="30"/>
  <c r="T188" i="30" s="1"/>
  <c r="T62" i="30"/>
  <c r="T230" i="30" s="1"/>
  <c r="T49" i="30"/>
  <c r="T43" i="30"/>
  <c r="J160" i="30"/>
  <c r="J146" i="30"/>
  <c r="J132" i="30"/>
  <c r="J225" i="30" s="1"/>
  <c r="J118" i="30"/>
  <c r="J156" i="30"/>
  <c r="J108" i="30"/>
  <c r="J94" i="30"/>
  <c r="J145" i="30"/>
  <c r="J238" i="30" s="1"/>
  <c r="J124" i="30"/>
  <c r="J113" i="30"/>
  <c r="J206" i="30" s="1"/>
  <c r="J155" i="30"/>
  <c r="J134" i="30"/>
  <c r="J227" i="30" s="1"/>
  <c r="J89" i="30"/>
  <c r="J142" i="30"/>
  <c r="J131" i="30"/>
  <c r="J224" i="30" s="1"/>
  <c r="J110" i="30"/>
  <c r="J80" i="30"/>
  <c r="J173" i="30" s="1"/>
  <c r="J152" i="30"/>
  <c r="J245" i="30" s="1"/>
  <c r="J130" i="30"/>
  <c r="J106" i="30"/>
  <c r="J199" i="30" s="1"/>
  <c r="J107" i="30"/>
  <c r="J200" i="30" s="1"/>
  <c r="J126" i="30"/>
  <c r="J111" i="30"/>
  <c r="J136" i="30"/>
  <c r="J229" i="30" s="1"/>
  <c r="J95" i="30"/>
  <c r="J96" i="30"/>
  <c r="J101" i="30"/>
  <c r="J73" i="30"/>
  <c r="J166" i="30" s="1"/>
  <c r="J151" i="30"/>
  <c r="J244" i="30" s="1"/>
  <c r="J105" i="30"/>
  <c r="J198" i="30" s="1"/>
  <c r="J123" i="30"/>
  <c r="J216" i="30" s="1"/>
  <c r="J138" i="30"/>
  <c r="J150" i="30"/>
  <c r="J243" i="30" s="1"/>
  <c r="J129" i="30"/>
  <c r="J83" i="30"/>
  <c r="J144" i="30"/>
  <c r="J87" i="30"/>
  <c r="J180" i="30" s="1"/>
  <c r="J97" i="30"/>
  <c r="J99" i="30"/>
  <c r="J102" i="30"/>
  <c r="J98" i="30"/>
  <c r="J191" i="30" s="1"/>
  <c r="J82" i="30"/>
  <c r="J175" i="30" s="1"/>
  <c r="J133" i="30"/>
  <c r="J120" i="30"/>
  <c r="J148" i="30"/>
  <c r="J154" i="30"/>
  <c r="J100" i="30"/>
  <c r="J70" i="30"/>
  <c r="J77" i="30"/>
  <c r="J170" i="30" s="1"/>
  <c r="J71" i="30"/>
  <c r="J116" i="30"/>
  <c r="J209" i="30" s="1"/>
  <c r="J92" i="30"/>
  <c r="J149" i="30"/>
  <c r="J115" i="30"/>
  <c r="J91" i="30"/>
  <c r="J141" i="30"/>
  <c r="J234" i="30" s="1"/>
  <c r="J114" i="30"/>
  <c r="J207" i="30" s="1"/>
  <c r="J90" i="30"/>
  <c r="J183" i="30" s="1"/>
  <c r="J127" i="30"/>
  <c r="J128" i="30"/>
  <c r="J221" i="30" s="1"/>
  <c r="J84" i="30"/>
  <c r="J153" i="30"/>
  <c r="J117" i="30"/>
  <c r="J143" i="30"/>
  <c r="J75" i="30"/>
  <c r="J112" i="30"/>
  <c r="J119" i="30"/>
  <c r="J72" i="30"/>
  <c r="J147" i="30"/>
  <c r="J125" i="30"/>
  <c r="J137" i="30"/>
  <c r="J88" i="30"/>
  <c r="J69" i="30"/>
  <c r="J76" i="30"/>
  <c r="J78" i="30"/>
  <c r="J171" i="30" s="1"/>
  <c r="J81" i="30"/>
  <c r="J174" i="30" s="1"/>
  <c r="J109" i="30"/>
  <c r="J135" i="30"/>
  <c r="J228" i="30" s="1"/>
  <c r="J74" i="30"/>
  <c r="J167" i="30" s="1"/>
  <c r="J79" i="30"/>
  <c r="J93" i="30"/>
  <c r="S47" i="30"/>
  <c r="S35" i="30"/>
  <c r="S53" i="30"/>
  <c r="S34" i="30"/>
  <c r="S56" i="30"/>
  <c r="S50" i="30"/>
  <c r="S37" i="30"/>
  <c r="S41" i="30"/>
  <c r="S55" i="30"/>
  <c r="S29" i="30"/>
  <c r="S43" i="30"/>
  <c r="S42" i="30"/>
  <c r="S58" i="30"/>
  <c r="S60" i="30"/>
  <c r="S31" i="30"/>
  <c r="S40" i="30"/>
  <c r="S30" i="30"/>
  <c r="S163" i="30" s="1"/>
  <c r="S61" i="30"/>
  <c r="S32" i="30"/>
  <c r="S39" i="30"/>
  <c r="S36" i="30"/>
  <c r="S44" i="30"/>
  <c r="S63" i="30"/>
  <c r="S33" i="30"/>
  <c r="S54" i="30"/>
  <c r="S51" i="30"/>
  <c r="S48" i="30"/>
  <c r="S57" i="30"/>
  <c r="S52" i="30"/>
  <c r="S62" i="30"/>
  <c r="S59" i="30"/>
  <c r="S245" i="30" s="1"/>
  <c r="S49" i="30"/>
  <c r="S38" i="30"/>
  <c r="Q47" i="30"/>
  <c r="Q41" i="30"/>
  <c r="Q39" i="30"/>
  <c r="Q43" i="30"/>
  <c r="Q60" i="30"/>
  <c r="Q44" i="30"/>
  <c r="Q37" i="30"/>
  <c r="Q35" i="30"/>
  <c r="Q58" i="30"/>
  <c r="Q48" i="30"/>
  <c r="Q53" i="30"/>
  <c r="Q57" i="30"/>
  <c r="Q31" i="30"/>
  <c r="Q32" i="30"/>
  <c r="Q59" i="30"/>
  <c r="Q245" i="30" s="1"/>
  <c r="Q34" i="30"/>
  <c r="Q63" i="30"/>
  <c r="Q36" i="30"/>
  <c r="Q56" i="30"/>
  <c r="Q61" i="30"/>
  <c r="Q50" i="30"/>
  <c r="Q40" i="30"/>
  <c r="Q38" i="30"/>
  <c r="Q42" i="30"/>
  <c r="Q54" i="30"/>
  <c r="Q240" i="30" s="1"/>
  <c r="Q51" i="30"/>
  <c r="Q237" i="30" s="1"/>
  <c r="Q62" i="30"/>
  <c r="Q33" i="30"/>
  <c r="Q49" i="30"/>
  <c r="Q30" i="30"/>
  <c r="Q29" i="30"/>
  <c r="Q55" i="30"/>
  <c r="Q52" i="30"/>
  <c r="AA160" i="30"/>
  <c r="AA153" i="30"/>
  <c r="AA105" i="30"/>
  <c r="AA198" i="30" s="1"/>
  <c r="AA91" i="30"/>
  <c r="AA143" i="30"/>
  <c r="AA129" i="30"/>
  <c r="AA115" i="30"/>
  <c r="AA149" i="30"/>
  <c r="AA242" i="30" s="1"/>
  <c r="AA138" i="30"/>
  <c r="AA231" i="30" s="1"/>
  <c r="AA117" i="30"/>
  <c r="AA125" i="30"/>
  <c r="AA218" i="30" s="1"/>
  <c r="AA114" i="30"/>
  <c r="AA207" i="30" s="1"/>
  <c r="AA93" i="30"/>
  <c r="AA146" i="30"/>
  <c r="AA135" i="30"/>
  <c r="AA90" i="30"/>
  <c r="AA101" i="30"/>
  <c r="AA156" i="30"/>
  <c r="AA134" i="30"/>
  <c r="AA227" i="30" s="1"/>
  <c r="AA145" i="30"/>
  <c r="AA147" i="30"/>
  <c r="AA89" i="30"/>
  <c r="AA84" i="30"/>
  <c r="AA130" i="30"/>
  <c r="AA102" i="30"/>
  <c r="AA148" i="30"/>
  <c r="AA80" i="30"/>
  <c r="AA173" i="30" s="1"/>
  <c r="AA142" i="30"/>
  <c r="AA235" i="30" s="1"/>
  <c r="AA154" i="30"/>
  <c r="AA247" i="30" s="1"/>
  <c r="AA141" i="30"/>
  <c r="AA234" i="30" s="1"/>
  <c r="AA112" i="30"/>
  <c r="AA116" i="30"/>
  <c r="AA209" i="30" s="1"/>
  <c r="AA119" i="30"/>
  <c r="AA88" i="30"/>
  <c r="AA92" i="30"/>
  <c r="AA95" i="30"/>
  <c r="AA97" i="30"/>
  <c r="AA128" i="30"/>
  <c r="AA78" i="30"/>
  <c r="AA171" i="30" s="1"/>
  <c r="AA152" i="30"/>
  <c r="AA245" i="30" s="1"/>
  <c r="AA73" i="30"/>
  <c r="AA166" i="30" s="1"/>
  <c r="AA79" i="30"/>
  <c r="AA127" i="30"/>
  <c r="AA74" i="30"/>
  <c r="AA131" i="30"/>
  <c r="AA224" i="30" s="1"/>
  <c r="AA155" i="30"/>
  <c r="AA124" i="30"/>
  <c r="AA100" i="30"/>
  <c r="AA136" i="30"/>
  <c r="AA229" i="30" s="1"/>
  <c r="AA69" i="30"/>
  <c r="AA76" i="30"/>
  <c r="AA132" i="30"/>
  <c r="AA225" i="30" s="1"/>
  <c r="AA110" i="30"/>
  <c r="AA120" i="30"/>
  <c r="AA96" i="30"/>
  <c r="AA189" i="30" s="1"/>
  <c r="AA82" i="30"/>
  <c r="AA175" i="30" s="1"/>
  <c r="AA150" i="30"/>
  <c r="AA243" i="30" s="1"/>
  <c r="AA70" i="30"/>
  <c r="AA111" i="30"/>
  <c r="AA109" i="30"/>
  <c r="AA71" i="30"/>
  <c r="AA118" i="30"/>
  <c r="AA83" i="30"/>
  <c r="AA107" i="30"/>
  <c r="AA133" i="30"/>
  <c r="AA94" i="30"/>
  <c r="AA144" i="30"/>
  <c r="AA108" i="30"/>
  <c r="AA72" i="30"/>
  <c r="AA106" i="30"/>
  <c r="AA199" i="30" s="1"/>
  <c r="AA99" i="30"/>
  <c r="AA87" i="30"/>
  <c r="AA180" i="30" s="1"/>
  <c r="AA113" i="30"/>
  <c r="AA206" i="30" s="1"/>
  <c r="AA123" i="30"/>
  <c r="AA216" i="30" s="1"/>
  <c r="AA81" i="30"/>
  <c r="AA174" i="30" s="1"/>
  <c r="AA77" i="30"/>
  <c r="AA170" i="30" s="1"/>
  <c r="AA126" i="30"/>
  <c r="AA151" i="30"/>
  <c r="AA137" i="30"/>
  <c r="AA98" i="30"/>
  <c r="AA191" i="30" s="1"/>
  <c r="AA75" i="30"/>
  <c r="G160" i="30"/>
  <c r="G153" i="30"/>
  <c r="G105" i="30"/>
  <c r="G198" i="30" s="1"/>
  <c r="G91" i="30"/>
  <c r="G143" i="30"/>
  <c r="G129" i="30"/>
  <c r="G115" i="30"/>
  <c r="G208" i="30" s="1"/>
  <c r="G152" i="30"/>
  <c r="G131" i="30"/>
  <c r="G224" i="30" s="1"/>
  <c r="G120" i="30"/>
  <c r="G69" i="30"/>
  <c r="G162" i="30" s="1"/>
  <c r="G128" i="30"/>
  <c r="G107" i="30"/>
  <c r="G96" i="30"/>
  <c r="G149" i="30"/>
  <c r="G138" i="30"/>
  <c r="G117" i="30"/>
  <c r="G101" i="30"/>
  <c r="G125" i="30"/>
  <c r="G148" i="30"/>
  <c r="G150" i="30"/>
  <c r="G243" i="30" s="1"/>
  <c r="G106" i="30"/>
  <c r="G151" i="30"/>
  <c r="G244" i="30" s="1"/>
  <c r="G112" i="30"/>
  <c r="G76" i="30"/>
  <c r="G141" i="30"/>
  <c r="G234" i="30" s="1"/>
  <c r="G137" i="30"/>
  <c r="G230" i="30" s="1"/>
  <c r="G97" i="30"/>
  <c r="G145" i="30"/>
  <c r="G130" i="30"/>
  <c r="G223" i="30" s="1"/>
  <c r="G73" i="30"/>
  <c r="G166" i="30" s="1"/>
  <c r="G83" i="30"/>
  <c r="G156" i="30"/>
  <c r="G144" i="30"/>
  <c r="G77" i="30"/>
  <c r="G170" i="30" s="1"/>
  <c r="G154" i="30"/>
  <c r="G126" i="30"/>
  <c r="G133" i="30"/>
  <c r="G142" i="30"/>
  <c r="G132" i="30"/>
  <c r="G225" i="30" s="1"/>
  <c r="G118" i="30"/>
  <c r="G94" i="30"/>
  <c r="G71" i="30"/>
  <c r="G110" i="30"/>
  <c r="G95" i="30"/>
  <c r="G123" i="30"/>
  <c r="G216" i="30" s="1"/>
  <c r="G136" i="30"/>
  <c r="G229" i="30" s="1"/>
  <c r="G119" i="30"/>
  <c r="G72" i="30"/>
  <c r="G78" i="30"/>
  <c r="G171" i="30" s="1"/>
  <c r="G84" i="30"/>
  <c r="G75" i="30"/>
  <c r="G146" i="30"/>
  <c r="G239" i="30" s="1"/>
  <c r="G155" i="30"/>
  <c r="G127" i="30"/>
  <c r="G81" i="30"/>
  <c r="G174" i="30" s="1"/>
  <c r="G134" i="30"/>
  <c r="G227" i="30" s="1"/>
  <c r="G113" i="30"/>
  <c r="G206" i="30" s="1"/>
  <c r="G89" i="30"/>
  <c r="G114" i="30"/>
  <c r="G80" i="30"/>
  <c r="G173" i="30" s="1"/>
  <c r="G74" i="30"/>
  <c r="G167" i="30" s="1"/>
  <c r="G124" i="30"/>
  <c r="G98" i="30"/>
  <c r="G191" i="30" s="1"/>
  <c r="G102" i="30"/>
  <c r="G82" i="30"/>
  <c r="G175" i="30" s="1"/>
  <c r="G87" i="30"/>
  <c r="G180" i="30" s="1"/>
  <c r="G100" i="30"/>
  <c r="G70" i="30"/>
  <c r="G147" i="30"/>
  <c r="G240" i="30" s="1"/>
  <c r="G79" i="30"/>
  <c r="G108" i="30"/>
  <c r="G201" i="30" s="1"/>
  <c r="G99" i="30"/>
  <c r="G111" i="30"/>
  <c r="G109" i="30"/>
  <c r="G93" i="30"/>
  <c r="G135" i="30"/>
  <c r="G92" i="30"/>
  <c r="G88" i="30"/>
  <c r="G116" i="30"/>
  <c r="G209" i="30" s="1"/>
  <c r="G90" i="30"/>
  <c r="X160" i="30"/>
  <c r="X126" i="30"/>
  <c r="X112" i="30"/>
  <c r="X150" i="30"/>
  <c r="X243" i="30" s="1"/>
  <c r="X136" i="30"/>
  <c r="X229" i="30" s="1"/>
  <c r="X88" i="30"/>
  <c r="X156" i="30"/>
  <c r="X111" i="30"/>
  <c r="X90" i="30"/>
  <c r="X143" i="30"/>
  <c r="X132" i="30"/>
  <c r="X225" i="30" s="1"/>
  <c r="X87" i="30"/>
  <c r="X180" i="30" s="1"/>
  <c r="X99" i="30"/>
  <c r="X153" i="30"/>
  <c r="X108" i="30"/>
  <c r="X74" i="30"/>
  <c r="X124" i="30"/>
  <c r="X125" i="30"/>
  <c r="X135" i="30"/>
  <c r="X106" i="30"/>
  <c r="X98" i="30"/>
  <c r="X191" i="30" s="1"/>
  <c r="X149" i="30"/>
  <c r="X131" i="30"/>
  <c r="X224" i="30" s="1"/>
  <c r="X91" i="30"/>
  <c r="X116" i="30"/>
  <c r="X209" i="30" s="1"/>
  <c r="X119" i="30"/>
  <c r="X92" i="30"/>
  <c r="X95" i="30"/>
  <c r="X188" i="30" s="1"/>
  <c r="X97" i="30"/>
  <c r="X141" i="30"/>
  <c r="X234" i="30" s="1"/>
  <c r="X147" i="30"/>
  <c r="X240" i="30" s="1"/>
  <c r="X134" i="30"/>
  <c r="X227" i="30" s="1"/>
  <c r="X109" i="30"/>
  <c r="X133" i="30"/>
  <c r="X114" i="30"/>
  <c r="X81" i="30"/>
  <c r="X174" i="30" s="1"/>
  <c r="X73" i="30"/>
  <c r="X166" i="30" s="1"/>
  <c r="X155" i="30"/>
  <c r="X130" i="30"/>
  <c r="X152" i="30"/>
  <c r="X138" i="30"/>
  <c r="X79" i="30"/>
  <c r="X107" i="30"/>
  <c r="X146" i="30"/>
  <c r="X115" i="30"/>
  <c r="X127" i="30"/>
  <c r="X220" i="30" s="1"/>
  <c r="X80" i="30"/>
  <c r="X173" i="30" s="1"/>
  <c r="X110" i="30"/>
  <c r="X203" i="30" s="1"/>
  <c r="X120" i="30"/>
  <c r="X96" i="30"/>
  <c r="X189" i="30" s="1"/>
  <c r="X105" i="30"/>
  <c r="X198" i="30" s="1"/>
  <c r="X70" i="30"/>
  <c r="X163" i="30" s="1"/>
  <c r="X142" i="30"/>
  <c r="X77" i="30"/>
  <c r="X170" i="30" s="1"/>
  <c r="X118" i="30"/>
  <c r="X94" i="30"/>
  <c r="X71" i="30"/>
  <c r="X83" i="30"/>
  <c r="X101" i="30"/>
  <c r="X76" i="30"/>
  <c r="X89" i="30"/>
  <c r="X78" i="30"/>
  <c r="X171" i="30" s="1"/>
  <c r="X93" i="30"/>
  <c r="X75" i="30"/>
  <c r="X128" i="30"/>
  <c r="X117" i="30"/>
  <c r="X84" i="30"/>
  <c r="X137" i="30"/>
  <c r="X151" i="30"/>
  <c r="X244" i="30" s="1"/>
  <c r="X123" i="30"/>
  <c r="X216" i="30" s="1"/>
  <c r="X113" i="30"/>
  <c r="X206" i="30" s="1"/>
  <c r="X100" i="30"/>
  <c r="X69" i="30"/>
  <c r="X129" i="30"/>
  <c r="X145" i="30"/>
  <c r="X72" i="30"/>
  <c r="X148" i="30"/>
  <c r="X82" i="30"/>
  <c r="X175" i="30" s="1"/>
  <c r="X102" i="30"/>
  <c r="X144" i="30"/>
  <c r="X154" i="30"/>
  <c r="C160" i="30"/>
  <c r="C149" i="30"/>
  <c r="C135" i="30"/>
  <c r="C87" i="30"/>
  <c r="C180" i="30" s="1"/>
  <c r="C125" i="30"/>
  <c r="C218" i="30" s="1"/>
  <c r="C111" i="30"/>
  <c r="C97" i="30"/>
  <c r="C146" i="30"/>
  <c r="C114" i="30"/>
  <c r="C207" i="30" s="1"/>
  <c r="C99" i="30"/>
  <c r="C156" i="30"/>
  <c r="C90" i="30"/>
  <c r="C143" i="30"/>
  <c r="C132" i="30"/>
  <c r="C225" i="30" s="1"/>
  <c r="C83" i="30"/>
  <c r="C153" i="30"/>
  <c r="C133" i="30"/>
  <c r="C109" i="30"/>
  <c r="C202" i="30" s="1"/>
  <c r="C142" i="30"/>
  <c r="C144" i="30"/>
  <c r="C113" i="30"/>
  <c r="C206" i="30" s="1"/>
  <c r="C102" i="30"/>
  <c r="C138" i="30"/>
  <c r="C105" i="30"/>
  <c r="C198" i="30" s="1"/>
  <c r="C137" i="30"/>
  <c r="C155" i="30"/>
  <c r="C128" i="30"/>
  <c r="C136" i="30"/>
  <c r="C229" i="30" s="1"/>
  <c r="C84" i="30"/>
  <c r="C151" i="30"/>
  <c r="C244" i="30" s="1"/>
  <c r="C119" i="30"/>
  <c r="C95" i="30"/>
  <c r="C72" i="30"/>
  <c r="C78" i="30"/>
  <c r="C171" i="30" s="1"/>
  <c r="C147" i="30"/>
  <c r="C73" i="30"/>
  <c r="C166" i="30" s="1"/>
  <c r="C93" i="30"/>
  <c r="C145" i="30"/>
  <c r="C118" i="30"/>
  <c r="C94" i="30"/>
  <c r="C79" i="30"/>
  <c r="C117" i="30"/>
  <c r="C129" i="30"/>
  <c r="C124" i="30"/>
  <c r="C217" i="30" s="1"/>
  <c r="C89" i="30"/>
  <c r="C182" i="30" s="1"/>
  <c r="C152" i="30"/>
  <c r="C107" i="30"/>
  <c r="C98" i="30"/>
  <c r="C191" i="30" s="1"/>
  <c r="C76" i="30"/>
  <c r="C82" i="30"/>
  <c r="C175" i="30" s="1"/>
  <c r="C130" i="30"/>
  <c r="C112" i="30"/>
  <c r="C88" i="30"/>
  <c r="C100" i="30"/>
  <c r="C127" i="30"/>
  <c r="C70" i="30"/>
  <c r="C115" i="30"/>
  <c r="C208" i="30" s="1"/>
  <c r="C77" i="30"/>
  <c r="C170" i="30" s="1"/>
  <c r="C110" i="30"/>
  <c r="C96" i="30"/>
  <c r="C189" i="30" s="1"/>
  <c r="C150" i="30"/>
  <c r="C243" i="30" s="1"/>
  <c r="C92" i="30"/>
  <c r="C74" i="30"/>
  <c r="C167" i="30" s="1"/>
  <c r="C108" i="30"/>
  <c r="C148" i="30"/>
  <c r="C241" i="30" s="1"/>
  <c r="C154" i="30"/>
  <c r="C126" i="30"/>
  <c r="C219" i="30" s="1"/>
  <c r="C101" i="30"/>
  <c r="C123" i="30"/>
  <c r="C216" i="30" s="1"/>
  <c r="C106" i="30"/>
  <c r="C120" i="30"/>
  <c r="C71" i="30"/>
  <c r="C116" i="30"/>
  <c r="C209" i="30" s="1"/>
  <c r="C91" i="30"/>
  <c r="C80" i="30"/>
  <c r="C173" i="30" s="1"/>
  <c r="C134" i="30"/>
  <c r="C227" i="30" s="1"/>
  <c r="C141" i="30"/>
  <c r="C69" i="30"/>
  <c r="C162" i="30" s="1"/>
  <c r="C75" i="30"/>
  <c r="C131" i="30"/>
  <c r="C224" i="30" s="1"/>
  <c r="C81" i="30"/>
  <c r="C174" i="30" s="1"/>
  <c r="S160" i="30"/>
  <c r="S145" i="30"/>
  <c r="S131" i="30"/>
  <c r="S224" i="30" s="1"/>
  <c r="S117" i="30"/>
  <c r="S155" i="30"/>
  <c r="S248" i="30" s="1"/>
  <c r="S107" i="30"/>
  <c r="S93" i="30"/>
  <c r="S186" i="30" s="1"/>
  <c r="S126" i="30"/>
  <c r="S115" i="30"/>
  <c r="S208" i="30" s="1"/>
  <c r="S94" i="30"/>
  <c r="S187" i="30" s="1"/>
  <c r="S147" i="30"/>
  <c r="S136" i="30"/>
  <c r="S229" i="30" s="1"/>
  <c r="S91" i="30"/>
  <c r="S144" i="30"/>
  <c r="S123" i="30"/>
  <c r="S216" i="30" s="1"/>
  <c r="S112" i="30"/>
  <c r="S79" i="30"/>
  <c r="S154" i="30"/>
  <c r="S247" i="30" s="1"/>
  <c r="S141" i="30"/>
  <c r="S234" i="30" s="1"/>
  <c r="S142" i="30"/>
  <c r="S128" i="30"/>
  <c r="S132" i="30"/>
  <c r="S225" i="30" s="1"/>
  <c r="S133" i="30"/>
  <c r="S226" i="30" s="1"/>
  <c r="S153" i="30"/>
  <c r="S246" i="30" s="1"/>
  <c r="S99" i="30"/>
  <c r="S125" i="30"/>
  <c r="S108" i="30"/>
  <c r="S71" i="30"/>
  <c r="S78" i="30"/>
  <c r="S171" i="30" s="1"/>
  <c r="S124" i="30"/>
  <c r="S146" i="30"/>
  <c r="S152" i="30"/>
  <c r="S106" i="30"/>
  <c r="S149" i="30"/>
  <c r="S127" i="30"/>
  <c r="S130" i="30"/>
  <c r="S74" i="30"/>
  <c r="S80" i="30"/>
  <c r="S173" i="30" s="1"/>
  <c r="S88" i="30"/>
  <c r="S100" i="30"/>
  <c r="S81" i="30"/>
  <c r="S174" i="30" s="1"/>
  <c r="S134" i="30"/>
  <c r="S227" i="30" s="1"/>
  <c r="S113" i="30"/>
  <c r="S206" i="30" s="1"/>
  <c r="S89" i="30"/>
  <c r="S143" i="30"/>
  <c r="S236" i="30" s="1"/>
  <c r="S137" i="30"/>
  <c r="S114" i="30"/>
  <c r="S207" i="30" s="1"/>
  <c r="S90" i="30"/>
  <c r="S75" i="30"/>
  <c r="S151" i="30"/>
  <c r="S244" i="30" s="1"/>
  <c r="S102" i="30"/>
  <c r="S109" i="30"/>
  <c r="S72" i="30"/>
  <c r="S156" i="30"/>
  <c r="S150" i="30"/>
  <c r="S243" i="30" s="1"/>
  <c r="S118" i="30"/>
  <c r="S73" i="30"/>
  <c r="S166" i="30" s="1"/>
  <c r="S84" i="30"/>
  <c r="S83" i="30"/>
  <c r="S135" i="30"/>
  <c r="S138" i="30"/>
  <c r="S98" i="30"/>
  <c r="S191" i="30" s="1"/>
  <c r="S87" i="30"/>
  <c r="S180" i="30" s="1"/>
  <c r="S110" i="30"/>
  <c r="S116" i="30"/>
  <c r="S209" i="30" s="1"/>
  <c r="S82" i="30"/>
  <c r="S175" i="30" s="1"/>
  <c r="S92" i="30"/>
  <c r="S185" i="30" s="1"/>
  <c r="S148" i="30"/>
  <c r="S101" i="30"/>
  <c r="S76" i="30"/>
  <c r="S69" i="30"/>
  <c r="S129" i="30"/>
  <c r="S70" i="30"/>
  <c r="S77" i="30"/>
  <c r="S170" i="30" s="1"/>
  <c r="S95" i="30"/>
  <c r="S96" i="30"/>
  <c r="S111" i="30"/>
  <c r="S97" i="30"/>
  <c r="S119" i="30"/>
  <c r="S105" i="30"/>
  <c r="S198" i="30" s="1"/>
  <c r="S120" i="30"/>
  <c r="R160" i="30"/>
  <c r="R154" i="30"/>
  <c r="R106" i="30"/>
  <c r="R92" i="30"/>
  <c r="R185" i="30" s="1"/>
  <c r="R144" i="30"/>
  <c r="R130" i="30"/>
  <c r="R223" i="30" s="1"/>
  <c r="R116" i="30"/>
  <c r="R209" i="30" s="1"/>
  <c r="R147" i="30"/>
  <c r="R136" i="30"/>
  <c r="R229" i="30" s="1"/>
  <c r="R91" i="30"/>
  <c r="R123" i="30"/>
  <c r="R216" i="30" s="1"/>
  <c r="R112" i="30"/>
  <c r="R133" i="30"/>
  <c r="R88" i="30"/>
  <c r="R102" i="30"/>
  <c r="R141" i="30"/>
  <c r="R234" i="30" s="1"/>
  <c r="R137" i="30"/>
  <c r="R153" i="30"/>
  <c r="R117" i="30"/>
  <c r="R99" i="30"/>
  <c r="R155" i="30"/>
  <c r="R108" i="30"/>
  <c r="R109" i="30"/>
  <c r="R202" i="30" s="1"/>
  <c r="R72" i="30"/>
  <c r="R165" i="30" s="1"/>
  <c r="R75" i="30"/>
  <c r="R124" i="30"/>
  <c r="R217" i="30" s="1"/>
  <c r="R146" i="30"/>
  <c r="R152" i="30"/>
  <c r="R245" i="30" s="1"/>
  <c r="R132" i="30"/>
  <c r="R225" i="30" s="1"/>
  <c r="R145" i="30"/>
  <c r="R134" i="30"/>
  <c r="R227" i="30" s="1"/>
  <c r="R115" i="30"/>
  <c r="R81" i="30"/>
  <c r="R174" i="30" s="1"/>
  <c r="R148" i="30"/>
  <c r="R101" i="30"/>
  <c r="R76" i="30"/>
  <c r="R143" i="30"/>
  <c r="R107" i="30"/>
  <c r="R114" i="30"/>
  <c r="R90" i="30"/>
  <c r="R183" i="30" s="1"/>
  <c r="R113" i="30"/>
  <c r="R206" i="30" s="1"/>
  <c r="R89" i="30"/>
  <c r="R182" i="30" s="1"/>
  <c r="R151" i="30"/>
  <c r="R100" i="30"/>
  <c r="R156" i="30"/>
  <c r="R249" i="30" s="1"/>
  <c r="R150" i="30"/>
  <c r="R243" i="30" s="1"/>
  <c r="R128" i="30"/>
  <c r="R118" i="30"/>
  <c r="R94" i="30"/>
  <c r="R78" i="30"/>
  <c r="R171" i="30" s="1"/>
  <c r="R125" i="30"/>
  <c r="R93" i="30"/>
  <c r="R73" i="30"/>
  <c r="R166" i="30" s="1"/>
  <c r="R84" i="30"/>
  <c r="R131" i="30"/>
  <c r="R224" i="30" s="1"/>
  <c r="R135" i="30"/>
  <c r="R138" i="30"/>
  <c r="R71" i="30"/>
  <c r="R87" i="30"/>
  <c r="R180" i="30" s="1"/>
  <c r="R110" i="30"/>
  <c r="R96" i="30"/>
  <c r="R70" i="30"/>
  <c r="R149" i="30"/>
  <c r="R127" i="30"/>
  <c r="R220" i="30" s="1"/>
  <c r="R80" i="30"/>
  <c r="R173" i="30" s="1"/>
  <c r="R98" i="30"/>
  <c r="R191" i="30" s="1"/>
  <c r="R82" i="30"/>
  <c r="R175" i="30" s="1"/>
  <c r="R74" i="30"/>
  <c r="R69" i="30"/>
  <c r="R162" i="30" s="1"/>
  <c r="R129" i="30"/>
  <c r="R111" i="30"/>
  <c r="R97" i="30"/>
  <c r="R142" i="30"/>
  <c r="R79" i="30"/>
  <c r="R77" i="30"/>
  <c r="R170" i="30" s="1"/>
  <c r="R95" i="30"/>
  <c r="R126" i="30"/>
  <c r="R219" i="30" s="1"/>
  <c r="R83" i="30"/>
  <c r="R119" i="30"/>
  <c r="R105" i="30"/>
  <c r="R198" i="30" s="1"/>
  <c r="R120" i="30"/>
  <c r="AA47" i="30"/>
  <c r="AA30" i="30"/>
  <c r="AA49" i="30"/>
  <c r="AA42" i="30"/>
  <c r="AA37" i="30"/>
  <c r="AA188" i="30" s="1"/>
  <c r="AA34" i="30"/>
  <c r="AA167" i="30" s="1"/>
  <c r="AA54" i="30"/>
  <c r="AA240" i="30" s="1"/>
  <c r="AA43" i="30"/>
  <c r="AA61" i="30"/>
  <c r="AA41" i="30"/>
  <c r="AA63" i="30"/>
  <c r="AA51" i="30"/>
  <c r="AA48" i="30"/>
  <c r="AA59" i="30"/>
  <c r="AA31" i="30"/>
  <c r="AA40" i="30"/>
  <c r="AA32" i="30"/>
  <c r="AA36" i="30"/>
  <c r="AA44" i="30"/>
  <c r="AA53" i="30"/>
  <c r="AA33" i="30"/>
  <c r="AA50" i="30"/>
  <c r="AA39" i="30"/>
  <c r="AA29" i="30"/>
  <c r="AA55" i="30"/>
  <c r="AA241" i="30" s="1"/>
  <c r="AA35" i="30"/>
  <c r="AA204" i="30" s="1"/>
  <c r="AA52" i="30"/>
  <c r="AA220" i="30" s="1"/>
  <c r="AA60" i="30"/>
  <c r="AA57" i="30"/>
  <c r="AA62" i="30"/>
  <c r="AA56" i="30"/>
  <c r="AA38" i="30"/>
  <c r="AA58" i="30"/>
  <c r="F47" i="30"/>
  <c r="F32" i="30"/>
  <c r="F58" i="30"/>
  <c r="F37" i="30"/>
  <c r="F188" i="30" s="1"/>
  <c r="F63" i="30"/>
  <c r="F60" i="30"/>
  <c r="F228" i="30" s="1"/>
  <c r="F40" i="30"/>
  <c r="F42" i="30"/>
  <c r="F39" i="30"/>
  <c r="F52" i="30"/>
  <c r="F220" i="30" s="1"/>
  <c r="F30" i="30"/>
  <c r="F36" i="30"/>
  <c r="F43" i="30"/>
  <c r="F29" i="30"/>
  <c r="F162" i="30" s="1"/>
  <c r="F31" i="30"/>
  <c r="F164" i="30" s="1"/>
  <c r="F57" i="30"/>
  <c r="F59" i="30"/>
  <c r="F44" i="30"/>
  <c r="F41" i="30"/>
  <c r="F38" i="30"/>
  <c r="F56" i="30"/>
  <c r="F49" i="30"/>
  <c r="F34" i="30"/>
  <c r="F35" i="30"/>
  <c r="F61" i="30"/>
  <c r="F33" i="30"/>
  <c r="F62" i="30"/>
  <c r="F48" i="30"/>
  <c r="F55" i="30"/>
  <c r="F54" i="30"/>
  <c r="F53" i="30"/>
  <c r="F51" i="30"/>
  <c r="F219" i="30" s="1"/>
  <c r="F50" i="30"/>
  <c r="O160" i="30"/>
  <c r="O141" i="30"/>
  <c r="O234" i="30" s="1"/>
  <c r="O127" i="30"/>
  <c r="O113" i="30"/>
  <c r="O206" i="30" s="1"/>
  <c r="O151" i="30"/>
  <c r="O137" i="30"/>
  <c r="O89" i="30"/>
  <c r="O154" i="30"/>
  <c r="O247" i="30" s="1"/>
  <c r="O109" i="30"/>
  <c r="O130" i="30"/>
  <c r="O119" i="30"/>
  <c r="O100" i="30"/>
  <c r="O106" i="30"/>
  <c r="O95" i="30"/>
  <c r="O75" i="30"/>
  <c r="O148" i="30"/>
  <c r="O129" i="30"/>
  <c r="O156" i="30"/>
  <c r="O124" i="30"/>
  <c r="O118" i="30"/>
  <c r="O110" i="30"/>
  <c r="O203" i="30" s="1"/>
  <c r="O152" i="30"/>
  <c r="O245" i="30" s="1"/>
  <c r="O132" i="30"/>
  <c r="O225" i="30" s="1"/>
  <c r="O131" i="30"/>
  <c r="O224" i="30" s="1"/>
  <c r="O145" i="30"/>
  <c r="O79" i="30"/>
  <c r="O143" i="30"/>
  <c r="O107" i="30"/>
  <c r="O112" i="30"/>
  <c r="O88" i="30"/>
  <c r="O69" i="30"/>
  <c r="O111" i="30"/>
  <c r="O97" i="30"/>
  <c r="O126" i="30"/>
  <c r="O120" i="30"/>
  <c r="O96" i="30"/>
  <c r="O189" i="30" s="1"/>
  <c r="O99" i="30"/>
  <c r="O70" i="30"/>
  <c r="O81" i="30"/>
  <c r="O174" i="30" s="1"/>
  <c r="O98" i="30"/>
  <c r="O191" i="30" s="1"/>
  <c r="O76" i="30"/>
  <c r="O123" i="30"/>
  <c r="O216" i="30" s="1"/>
  <c r="O101" i="30"/>
  <c r="O87" i="30"/>
  <c r="O180" i="30" s="1"/>
  <c r="O102" i="30"/>
  <c r="O82" i="30"/>
  <c r="O175" i="30" s="1"/>
  <c r="O144" i="30"/>
  <c r="O147" i="30"/>
  <c r="O128" i="30"/>
  <c r="O135" i="30"/>
  <c r="O228" i="30" s="1"/>
  <c r="O153" i="30"/>
  <c r="O117" i="30"/>
  <c r="O93" i="30"/>
  <c r="O138" i="30"/>
  <c r="O231" i="30" s="1"/>
  <c r="O116" i="30"/>
  <c r="O209" i="30" s="1"/>
  <c r="O92" i="30"/>
  <c r="O73" i="30"/>
  <c r="O166" i="30" s="1"/>
  <c r="O149" i="30"/>
  <c r="O133" i="30"/>
  <c r="O77" i="30"/>
  <c r="O170" i="30" s="1"/>
  <c r="O105" i="30"/>
  <c r="O198" i="30" s="1"/>
  <c r="O155" i="30"/>
  <c r="O80" i="30"/>
  <c r="O173" i="30" s="1"/>
  <c r="O91" i="30"/>
  <c r="O146" i="30"/>
  <c r="O114" i="30"/>
  <c r="O136" i="30"/>
  <c r="O229" i="30" s="1"/>
  <c r="O115" i="30"/>
  <c r="O208" i="30" s="1"/>
  <c r="O134" i="30"/>
  <c r="O227" i="30" s="1"/>
  <c r="O90" i="30"/>
  <c r="O83" i="30"/>
  <c r="O94" i="30"/>
  <c r="O108" i="30"/>
  <c r="O72" i="30"/>
  <c r="O125" i="30"/>
  <c r="O150" i="30"/>
  <c r="O243" i="30" s="1"/>
  <c r="O78" i="30"/>
  <c r="O171" i="30" s="1"/>
  <c r="O142" i="30"/>
  <c r="O235" i="30" s="1"/>
  <c r="O74" i="30"/>
  <c r="O84" i="30"/>
  <c r="O71" i="30"/>
  <c r="N160" i="30"/>
  <c r="N150" i="30"/>
  <c r="N243" i="30" s="1"/>
  <c r="N136" i="30"/>
  <c r="N229" i="30" s="1"/>
  <c r="N88" i="30"/>
  <c r="N126" i="30"/>
  <c r="N112" i="30"/>
  <c r="N141" i="30"/>
  <c r="N130" i="30"/>
  <c r="N119" i="30"/>
  <c r="N100" i="30"/>
  <c r="N151" i="30"/>
  <c r="N106" i="30"/>
  <c r="N95" i="30"/>
  <c r="N148" i="30"/>
  <c r="N127" i="30"/>
  <c r="N116" i="30"/>
  <c r="N209" i="30" s="1"/>
  <c r="N98" i="30"/>
  <c r="N191" i="30" s="1"/>
  <c r="N84" i="30"/>
  <c r="N124" i="30"/>
  <c r="N217" i="30" s="1"/>
  <c r="N143" i="30"/>
  <c r="N236" i="30" s="1"/>
  <c r="N145" i="30"/>
  <c r="N238" i="30" s="1"/>
  <c r="N138" i="30"/>
  <c r="N144" i="30"/>
  <c r="N146" i="30"/>
  <c r="N109" i="30"/>
  <c r="N110" i="30"/>
  <c r="N75" i="30"/>
  <c r="N83" i="30"/>
  <c r="N123" i="30"/>
  <c r="N216" i="30" s="1"/>
  <c r="N125" i="30"/>
  <c r="N135" i="30"/>
  <c r="N94" i="30"/>
  <c r="N187" i="30" s="1"/>
  <c r="N131" i="30"/>
  <c r="N224" i="30" s="1"/>
  <c r="N82" i="30"/>
  <c r="N175" i="30" s="1"/>
  <c r="N105" i="30"/>
  <c r="N198" i="30" s="1"/>
  <c r="N76" i="30"/>
  <c r="N81" i="30"/>
  <c r="N174" i="30" s="1"/>
  <c r="N97" i="30"/>
  <c r="N129" i="30"/>
  <c r="N102" i="30"/>
  <c r="N120" i="30"/>
  <c r="N70" i="30"/>
  <c r="N101" i="30"/>
  <c r="N69" i="30"/>
  <c r="N111" i="30"/>
  <c r="N87" i="30"/>
  <c r="N180" i="30" s="1"/>
  <c r="N96" i="30"/>
  <c r="N99" i="30"/>
  <c r="N153" i="30"/>
  <c r="N117" i="30"/>
  <c r="N93" i="30"/>
  <c r="N92" i="30"/>
  <c r="N79" i="30"/>
  <c r="N149" i="30"/>
  <c r="N108" i="30"/>
  <c r="N201" i="30" s="1"/>
  <c r="N74" i="30"/>
  <c r="N118" i="30"/>
  <c r="N155" i="30"/>
  <c r="N80" i="30"/>
  <c r="N173" i="30" s="1"/>
  <c r="N91" i="30"/>
  <c r="N152" i="30"/>
  <c r="N245" i="30" s="1"/>
  <c r="N114" i="30"/>
  <c r="N107" i="30"/>
  <c r="N89" i="30"/>
  <c r="N133" i="30"/>
  <c r="N77" i="30"/>
  <c r="N170" i="30" s="1"/>
  <c r="N115" i="30"/>
  <c r="N134" i="30"/>
  <c r="N227" i="30" s="1"/>
  <c r="N90" i="30"/>
  <c r="N137" i="30"/>
  <c r="N113" i="30"/>
  <c r="N206" i="30" s="1"/>
  <c r="N154" i="30"/>
  <c r="N142" i="30"/>
  <c r="N71" i="30"/>
  <c r="N156" i="30"/>
  <c r="N147" i="30"/>
  <c r="N132" i="30"/>
  <c r="N225" i="30" s="1"/>
  <c r="N72" i="30"/>
  <c r="N73" i="30"/>
  <c r="N166" i="30" s="1"/>
  <c r="N78" i="30"/>
  <c r="N171" i="30" s="1"/>
  <c r="N128" i="30"/>
  <c r="N221" i="30" s="1"/>
  <c r="B47" i="30"/>
  <c r="B59" i="30"/>
  <c r="B36" i="30"/>
  <c r="B63" i="30"/>
  <c r="B58" i="30"/>
  <c r="B35" i="30"/>
  <c r="B31" i="30"/>
  <c r="B53" i="30"/>
  <c r="B42" i="30"/>
  <c r="B61" i="30"/>
  <c r="B37" i="30"/>
  <c r="B57" i="30"/>
  <c r="B34" i="30"/>
  <c r="B33" i="30"/>
  <c r="B55" i="30"/>
  <c r="B32" i="30"/>
  <c r="B54" i="30"/>
  <c r="B52" i="30"/>
  <c r="B51" i="30"/>
  <c r="B50" i="30"/>
  <c r="B49" i="30"/>
  <c r="B48" i="30"/>
  <c r="B44" i="30"/>
  <c r="B41" i="30"/>
  <c r="B40" i="30"/>
  <c r="B62" i="30"/>
  <c r="B60" i="30"/>
  <c r="B56" i="30"/>
  <c r="B30" i="30"/>
  <c r="B29" i="30"/>
  <c r="B43" i="30"/>
  <c r="B39" i="30"/>
  <c r="B38" i="30"/>
  <c r="AE160" i="30"/>
  <c r="AE123" i="30"/>
  <c r="AE109" i="30"/>
  <c r="AE202" i="30" s="1"/>
  <c r="AE95" i="30"/>
  <c r="AE147" i="30"/>
  <c r="AE240" i="30" s="1"/>
  <c r="AE133" i="30"/>
  <c r="AE119" i="30"/>
  <c r="AE155" i="30"/>
  <c r="AE134" i="30"/>
  <c r="AE89" i="30"/>
  <c r="AE142" i="30"/>
  <c r="AE131" i="30"/>
  <c r="AE110" i="30"/>
  <c r="AE152" i="30"/>
  <c r="AE107" i="30"/>
  <c r="AE120" i="30"/>
  <c r="AE71" i="30"/>
  <c r="AE151" i="30"/>
  <c r="AE153" i="30"/>
  <c r="AE154" i="30"/>
  <c r="AE156" i="30"/>
  <c r="AE249" i="30" s="1"/>
  <c r="AE137" i="30"/>
  <c r="AE138" i="30"/>
  <c r="AE144" i="30"/>
  <c r="AE146" i="30"/>
  <c r="AE129" i="30"/>
  <c r="AE88" i="30"/>
  <c r="AE97" i="30"/>
  <c r="AE69" i="30"/>
  <c r="AE73" i="30"/>
  <c r="AE136" i="30"/>
  <c r="AE127" i="30"/>
  <c r="AE135" i="30"/>
  <c r="AE126" i="30"/>
  <c r="AE80" i="30"/>
  <c r="AE117" i="30"/>
  <c r="AE93" i="30"/>
  <c r="AE149" i="30"/>
  <c r="AE115" i="30"/>
  <c r="AE91" i="30"/>
  <c r="AE128" i="30"/>
  <c r="AE221" i="30" s="1"/>
  <c r="AE83" i="30"/>
  <c r="AE72" i="30"/>
  <c r="AE141" i="30"/>
  <c r="AE234" i="30" s="1"/>
  <c r="AE108" i="30"/>
  <c r="AE201" i="30" s="1"/>
  <c r="AE78" i="30"/>
  <c r="AE116" i="30"/>
  <c r="AE92" i="30"/>
  <c r="AE84" i="30"/>
  <c r="AE145" i="30"/>
  <c r="AE106" i="30"/>
  <c r="AE112" i="30"/>
  <c r="AE75" i="30"/>
  <c r="AE81" i="30"/>
  <c r="AE111" i="30"/>
  <c r="AE87" i="30"/>
  <c r="AE99" i="30"/>
  <c r="AE96" i="30"/>
  <c r="AE98" i="30"/>
  <c r="AE101" i="30"/>
  <c r="AE102" i="30"/>
  <c r="AE148" i="30"/>
  <c r="AE143" i="30"/>
  <c r="AE130" i="30"/>
  <c r="AE223" i="30" s="1"/>
  <c r="AE76" i="30"/>
  <c r="AE132" i="30"/>
  <c r="AE118" i="30"/>
  <c r="AE124" i="30"/>
  <c r="AE114" i="30"/>
  <c r="AE105" i="30"/>
  <c r="AE70" i="30"/>
  <c r="AE82" i="30"/>
  <c r="AE150" i="30"/>
  <c r="AE94" i="30"/>
  <c r="AE77" i="30"/>
  <c r="AE90" i="30"/>
  <c r="AE79" i="30"/>
  <c r="AE100" i="30"/>
  <c r="AE125" i="30"/>
  <c r="AE218" i="30" s="1"/>
  <c r="AE74" i="30"/>
  <c r="AE113" i="30"/>
  <c r="AD160" i="30"/>
  <c r="AD146" i="30"/>
  <c r="AD239" i="30" s="1"/>
  <c r="AD132" i="30"/>
  <c r="AD225" i="30" s="1"/>
  <c r="AD118" i="30"/>
  <c r="AD156" i="30"/>
  <c r="AD108" i="30"/>
  <c r="AD94" i="30"/>
  <c r="AD142" i="30"/>
  <c r="AD131" i="30"/>
  <c r="AD224" i="30" s="1"/>
  <c r="AD110" i="30"/>
  <c r="AD152" i="30"/>
  <c r="AD107" i="30"/>
  <c r="AD120" i="30"/>
  <c r="AD128" i="30"/>
  <c r="AD117" i="30"/>
  <c r="AD96" i="30"/>
  <c r="AD189" i="30" s="1"/>
  <c r="AD80" i="30"/>
  <c r="AD173" i="30" s="1"/>
  <c r="AD149" i="30"/>
  <c r="AD242" i="30" s="1"/>
  <c r="AD133" i="30"/>
  <c r="AD226" i="30" s="1"/>
  <c r="AD144" i="30"/>
  <c r="AD129" i="30"/>
  <c r="AD88" i="30"/>
  <c r="AD97" i="30"/>
  <c r="AD73" i="30"/>
  <c r="AD166" i="30" s="1"/>
  <c r="AD81" i="30"/>
  <c r="AD174" i="30" s="1"/>
  <c r="AD113" i="30"/>
  <c r="AD206" i="30" s="1"/>
  <c r="AD114" i="30"/>
  <c r="AD136" i="30"/>
  <c r="AD229" i="30" s="1"/>
  <c r="AD127" i="30"/>
  <c r="AD135" i="30"/>
  <c r="AD154" i="30"/>
  <c r="AD126" i="30"/>
  <c r="AD148" i="30"/>
  <c r="AD90" i="30"/>
  <c r="AD93" i="30"/>
  <c r="AD83" i="30"/>
  <c r="AD138" i="30"/>
  <c r="AD231" i="30" s="1"/>
  <c r="AD91" i="30"/>
  <c r="AD184" i="30" s="1"/>
  <c r="AD124" i="30"/>
  <c r="AD134" i="30"/>
  <c r="AD227" i="30" s="1"/>
  <c r="AD141" i="30"/>
  <c r="AD234" i="30" s="1"/>
  <c r="AD116" i="30"/>
  <c r="AD209" i="30" s="1"/>
  <c r="AD92" i="30"/>
  <c r="AD185" i="30" s="1"/>
  <c r="AD84" i="30"/>
  <c r="AD72" i="30"/>
  <c r="AD78" i="30"/>
  <c r="AD171" i="30" s="1"/>
  <c r="AD115" i="30"/>
  <c r="AD145" i="30"/>
  <c r="AD151" i="30"/>
  <c r="AD106" i="30"/>
  <c r="AD112" i="30"/>
  <c r="AD75" i="30"/>
  <c r="AD168" i="30" s="1"/>
  <c r="AD111" i="30"/>
  <c r="AD87" i="30"/>
  <c r="AD180" i="30" s="1"/>
  <c r="AD99" i="30"/>
  <c r="AD98" i="30"/>
  <c r="AD191" i="30" s="1"/>
  <c r="AD101" i="30"/>
  <c r="AD102" i="30"/>
  <c r="AD125" i="30"/>
  <c r="AD100" i="30"/>
  <c r="AD69" i="30"/>
  <c r="AD162" i="30" s="1"/>
  <c r="AD76" i="30"/>
  <c r="AD123" i="30"/>
  <c r="AD216" i="30" s="1"/>
  <c r="AD137" i="30"/>
  <c r="AD143" i="30"/>
  <c r="AD130" i="30"/>
  <c r="AD223" i="30" s="1"/>
  <c r="AD109" i="30"/>
  <c r="AD95" i="30"/>
  <c r="AD71" i="30"/>
  <c r="AD155" i="30"/>
  <c r="AD70" i="30"/>
  <c r="AD82" i="30"/>
  <c r="AD175" i="30" s="1"/>
  <c r="AD150" i="30"/>
  <c r="AD243" i="30" s="1"/>
  <c r="AD119" i="30"/>
  <c r="AD77" i="30"/>
  <c r="AD170" i="30" s="1"/>
  <c r="AD79" i="30"/>
  <c r="AD74" i="30"/>
  <c r="AD147" i="30"/>
  <c r="AD89" i="30"/>
  <c r="AD182" i="30" s="1"/>
  <c r="AD153" i="30"/>
  <c r="AD246" i="30" s="1"/>
  <c r="AD105" i="30"/>
  <c r="AD198" i="30" s="1"/>
  <c r="AC160" i="30"/>
  <c r="AC155" i="30"/>
  <c r="AC107" i="30"/>
  <c r="AC93" i="30"/>
  <c r="AC186" i="30" s="1"/>
  <c r="AC145" i="30"/>
  <c r="AC131" i="30"/>
  <c r="AC224" i="30" s="1"/>
  <c r="AC117" i="30"/>
  <c r="AC152" i="30"/>
  <c r="AC120" i="30"/>
  <c r="AC128" i="30"/>
  <c r="AC96" i="30"/>
  <c r="AC149" i="30"/>
  <c r="AC138" i="30"/>
  <c r="AC69" i="30"/>
  <c r="AC125" i="30"/>
  <c r="AC154" i="30"/>
  <c r="AC146" i="30"/>
  <c r="AC113" i="30"/>
  <c r="AC206" i="30" s="1"/>
  <c r="AC114" i="30"/>
  <c r="AC207" i="30" s="1"/>
  <c r="AC105" i="30"/>
  <c r="AC198" i="30" s="1"/>
  <c r="AC127" i="30"/>
  <c r="AC135" i="30"/>
  <c r="AC83" i="30"/>
  <c r="AC126" i="30"/>
  <c r="AC148" i="30"/>
  <c r="AC142" i="30"/>
  <c r="AC115" i="30"/>
  <c r="AC91" i="30"/>
  <c r="AC77" i="30"/>
  <c r="AC170" i="30" s="1"/>
  <c r="AC141" i="30"/>
  <c r="AC144" i="30"/>
  <c r="AC124" i="30"/>
  <c r="AC90" i="30"/>
  <c r="AC73" i="30"/>
  <c r="AC166" i="30" s="1"/>
  <c r="AC79" i="30"/>
  <c r="AC108" i="30"/>
  <c r="AC72" i="30"/>
  <c r="AC78" i="30"/>
  <c r="AC171" i="30" s="1"/>
  <c r="AC134" i="30"/>
  <c r="AC227" i="30" s="1"/>
  <c r="AC116" i="30"/>
  <c r="AC209" i="30" s="1"/>
  <c r="AC92" i="30"/>
  <c r="AC84" i="30"/>
  <c r="AC111" i="30"/>
  <c r="AC87" i="30"/>
  <c r="AC180" i="30" s="1"/>
  <c r="AC99" i="30"/>
  <c r="AC81" i="30"/>
  <c r="AC174" i="30" s="1"/>
  <c r="AC97" i="30"/>
  <c r="AC98" i="30"/>
  <c r="AC191" i="30" s="1"/>
  <c r="AC101" i="30"/>
  <c r="AC102" i="30"/>
  <c r="AC129" i="30"/>
  <c r="AC100" i="30"/>
  <c r="AC76" i="30"/>
  <c r="AC147" i="30"/>
  <c r="AC153" i="30"/>
  <c r="AC136" i="30"/>
  <c r="AC229" i="30" s="1"/>
  <c r="AC151" i="30"/>
  <c r="AC106" i="30"/>
  <c r="AC88" i="30"/>
  <c r="AC181" i="30" s="1"/>
  <c r="AC89" i="30"/>
  <c r="AC132" i="30"/>
  <c r="AC225" i="30" s="1"/>
  <c r="AC109" i="30"/>
  <c r="AC202" i="30" s="1"/>
  <c r="AC95" i="30"/>
  <c r="AC188" i="30" s="1"/>
  <c r="AC118" i="30"/>
  <c r="AC71" i="30"/>
  <c r="AC164" i="30" s="1"/>
  <c r="AC143" i="30"/>
  <c r="AC130" i="30"/>
  <c r="AC150" i="30"/>
  <c r="AC243" i="30" s="1"/>
  <c r="AC156" i="30"/>
  <c r="AC119" i="30"/>
  <c r="AC94" i="30"/>
  <c r="AC74" i="30"/>
  <c r="AC112" i="30"/>
  <c r="AC133" i="30"/>
  <c r="AC123" i="30"/>
  <c r="AC216" i="30" s="1"/>
  <c r="AC82" i="30"/>
  <c r="AC175" i="30" s="1"/>
  <c r="AC110" i="30"/>
  <c r="AC137" i="30"/>
  <c r="AC80" i="30"/>
  <c r="AC173" i="30" s="1"/>
  <c r="AC70" i="30"/>
  <c r="AC75" i="30"/>
  <c r="P47" i="30"/>
  <c r="P32" i="30"/>
  <c r="P55" i="30"/>
  <c r="P241" i="30" s="1"/>
  <c r="P60" i="30"/>
  <c r="P35" i="30"/>
  <c r="P30" i="30"/>
  <c r="P33" i="30"/>
  <c r="P44" i="30"/>
  <c r="P62" i="30"/>
  <c r="P57" i="30"/>
  <c r="P52" i="30"/>
  <c r="P59" i="30"/>
  <c r="P49" i="30"/>
  <c r="P38" i="30"/>
  <c r="P56" i="30"/>
  <c r="P54" i="30"/>
  <c r="P61" i="30"/>
  <c r="P51" i="30"/>
  <c r="P58" i="30"/>
  <c r="P48" i="30"/>
  <c r="P53" i="30"/>
  <c r="P221" i="30" s="1"/>
  <c r="P43" i="30"/>
  <c r="P39" i="30"/>
  <c r="P50" i="30"/>
  <c r="P236" i="30" s="1"/>
  <c r="P34" i="30"/>
  <c r="P29" i="30"/>
  <c r="P37" i="30"/>
  <c r="P41" i="30"/>
  <c r="P31" i="30"/>
  <c r="P36" i="30"/>
  <c r="P187" i="30" s="1"/>
  <c r="P40" i="30"/>
  <c r="P42" i="30"/>
  <c r="P63" i="30"/>
  <c r="Z160" i="30"/>
  <c r="Z142" i="30"/>
  <c r="Z128" i="30"/>
  <c r="Z114" i="30"/>
  <c r="Z152" i="30"/>
  <c r="Z138" i="30"/>
  <c r="Z90" i="30"/>
  <c r="Z183" i="30" s="1"/>
  <c r="Z125" i="30"/>
  <c r="Z93" i="30"/>
  <c r="Z146" i="30"/>
  <c r="Z239" i="30" s="1"/>
  <c r="Z135" i="30"/>
  <c r="Z101" i="30"/>
  <c r="Z156" i="30"/>
  <c r="Z111" i="30"/>
  <c r="Z76" i="30"/>
  <c r="Z143" i="30"/>
  <c r="Z155" i="30"/>
  <c r="Z123" i="30"/>
  <c r="Z216" i="30" s="1"/>
  <c r="Z124" i="30"/>
  <c r="Z126" i="30"/>
  <c r="Z219" i="30" s="1"/>
  <c r="Z130" i="30"/>
  <c r="Z102" i="30"/>
  <c r="Z148" i="30"/>
  <c r="Z150" i="30"/>
  <c r="Z243" i="30" s="1"/>
  <c r="Z115" i="30"/>
  <c r="Z71" i="30"/>
  <c r="Z154" i="30"/>
  <c r="Z77" i="30"/>
  <c r="Z170" i="30" s="1"/>
  <c r="Z141" i="30"/>
  <c r="Z234" i="30" s="1"/>
  <c r="Z153" i="30"/>
  <c r="Z246" i="30" s="1"/>
  <c r="Z134" i="30"/>
  <c r="Z227" i="30" s="1"/>
  <c r="Z147" i="30"/>
  <c r="Z108" i="30"/>
  <c r="Z109" i="30"/>
  <c r="Z110" i="30"/>
  <c r="Z113" i="30"/>
  <c r="Z206" i="30" s="1"/>
  <c r="Z117" i="30"/>
  <c r="Z120" i="30"/>
  <c r="Z89" i="30"/>
  <c r="Z96" i="30"/>
  <c r="Z131" i="30"/>
  <c r="Z224" i="30" s="1"/>
  <c r="Z84" i="30"/>
  <c r="Z127" i="30"/>
  <c r="Z116" i="30"/>
  <c r="Z209" i="30" s="1"/>
  <c r="Z92" i="30"/>
  <c r="Z74" i="30"/>
  <c r="Z107" i="30"/>
  <c r="Z200" i="30" s="1"/>
  <c r="Z91" i="30"/>
  <c r="Z184" i="30" s="1"/>
  <c r="Z73" i="30"/>
  <c r="Z166" i="30" s="1"/>
  <c r="Z79" i="30"/>
  <c r="Z149" i="30"/>
  <c r="Z242" i="30" s="1"/>
  <c r="Z129" i="30"/>
  <c r="Z136" i="30"/>
  <c r="Z229" i="30" s="1"/>
  <c r="Z69" i="30"/>
  <c r="Z132" i="30"/>
  <c r="Z225" i="30" s="1"/>
  <c r="Z82" i="30"/>
  <c r="Z175" i="30" s="1"/>
  <c r="Z70" i="30"/>
  <c r="Z105" i="30"/>
  <c r="Z198" i="30" s="1"/>
  <c r="Z119" i="30"/>
  <c r="Z95" i="30"/>
  <c r="Z188" i="30" s="1"/>
  <c r="Z145" i="30"/>
  <c r="Z238" i="30" s="1"/>
  <c r="Z97" i="30"/>
  <c r="Z112" i="30"/>
  <c r="Z118" i="30"/>
  <c r="Z75" i="30"/>
  <c r="Z168" i="30" s="1"/>
  <c r="Z83" i="30"/>
  <c r="Z78" i="30"/>
  <c r="Z171" i="30" s="1"/>
  <c r="Z80" i="30"/>
  <c r="Z173" i="30" s="1"/>
  <c r="Z133" i="30"/>
  <c r="Z226" i="30" s="1"/>
  <c r="Z144" i="30"/>
  <c r="Z72" i="30"/>
  <c r="Z137" i="30"/>
  <c r="Z87" i="30"/>
  <c r="Z180" i="30" s="1"/>
  <c r="Z106" i="30"/>
  <c r="Z99" i="30"/>
  <c r="Z81" i="30"/>
  <c r="Z174" i="30" s="1"/>
  <c r="Z94" i="30"/>
  <c r="Z100" i="30"/>
  <c r="Z88" i="30"/>
  <c r="Z151" i="30"/>
  <c r="Z98" i="30"/>
  <c r="Z191" i="30" s="1"/>
  <c r="F160" i="30"/>
  <c r="F142" i="30"/>
  <c r="F128" i="30"/>
  <c r="F114" i="30"/>
  <c r="F207" i="30" s="1"/>
  <c r="F152" i="30"/>
  <c r="F245" i="30" s="1"/>
  <c r="F138" i="30"/>
  <c r="F90" i="30"/>
  <c r="F183" i="30" s="1"/>
  <c r="F107" i="30"/>
  <c r="F96" i="30"/>
  <c r="F189" i="30" s="1"/>
  <c r="F149" i="30"/>
  <c r="F242" i="30" s="1"/>
  <c r="F117" i="30"/>
  <c r="F101" i="30"/>
  <c r="F125" i="30"/>
  <c r="F93" i="30"/>
  <c r="F76" i="30"/>
  <c r="F146" i="30"/>
  <c r="F131" i="30"/>
  <c r="F224" i="30" s="1"/>
  <c r="F132" i="30"/>
  <c r="F225" i="30" s="1"/>
  <c r="F153" i="30"/>
  <c r="F108" i="30"/>
  <c r="F141" i="30"/>
  <c r="F137" i="30"/>
  <c r="F97" i="30"/>
  <c r="F84" i="30"/>
  <c r="F143" i="30"/>
  <c r="F88" i="30"/>
  <c r="F181" i="30" s="1"/>
  <c r="F156" i="30"/>
  <c r="F249" i="30" s="1"/>
  <c r="F129" i="30"/>
  <c r="F144" i="30"/>
  <c r="F150" i="30"/>
  <c r="F243" i="30" s="1"/>
  <c r="F74" i="30"/>
  <c r="F148" i="30"/>
  <c r="F71" i="30"/>
  <c r="F119" i="30"/>
  <c r="F95" i="30"/>
  <c r="F145" i="30"/>
  <c r="F118" i="30"/>
  <c r="F109" i="30"/>
  <c r="F202" i="30" s="1"/>
  <c r="F151" i="30"/>
  <c r="F123" i="30"/>
  <c r="F216" i="30" s="1"/>
  <c r="F136" i="30"/>
  <c r="F229" i="30" s="1"/>
  <c r="F106" i="30"/>
  <c r="F83" i="30"/>
  <c r="F78" i="30"/>
  <c r="F171" i="30" s="1"/>
  <c r="F110" i="30"/>
  <c r="F120" i="30"/>
  <c r="F72" i="30"/>
  <c r="F94" i="30"/>
  <c r="F187" i="30" s="1"/>
  <c r="F75" i="30"/>
  <c r="F155" i="30"/>
  <c r="F248" i="30" s="1"/>
  <c r="F127" i="30"/>
  <c r="F81" i="30"/>
  <c r="F174" i="30" s="1"/>
  <c r="F134" i="30"/>
  <c r="F227" i="30" s="1"/>
  <c r="F113" i="30"/>
  <c r="F206" i="30" s="1"/>
  <c r="F89" i="30"/>
  <c r="F124" i="30"/>
  <c r="F112" i="30"/>
  <c r="F98" i="30"/>
  <c r="F191" i="30" s="1"/>
  <c r="F102" i="30"/>
  <c r="F82" i="30"/>
  <c r="F175" i="30" s="1"/>
  <c r="F130" i="30"/>
  <c r="F87" i="30"/>
  <c r="F180" i="30" s="1"/>
  <c r="F100" i="30"/>
  <c r="F70" i="30"/>
  <c r="F133" i="30"/>
  <c r="F226" i="30" s="1"/>
  <c r="F77" i="30"/>
  <c r="F170" i="30" s="1"/>
  <c r="F147" i="30"/>
  <c r="F240" i="30" s="1"/>
  <c r="F105" i="30"/>
  <c r="F198" i="30" s="1"/>
  <c r="F79" i="30"/>
  <c r="F111" i="30"/>
  <c r="F69" i="30"/>
  <c r="F154" i="30"/>
  <c r="F126" i="30"/>
  <c r="F135" i="30"/>
  <c r="F73" i="30"/>
  <c r="F166" i="30" s="1"/>
  <c r="F115" i="30"/>
  <c r="F208" i="30" s="1"/>
  <c r="F92" i="30"/>
  <c r="F80" i="30"/>
  <c r="F173" i="30" s="1"/>
  <c r="F116" i="30"/>
  <c r="F209" i="30" s="1"/>
  <c r="F91" i="30"/>
  <c r="F99" i="30"/>
  <c r="N47" i="30"/>
  <c r="N51" i="30"/>
  <c r="N219" i="30" s="1"/>
  <c r="N50" i="30"/>
  <c r="N49" i="30"/>
  <c r="N55" i="30"/>
  <c r="N43" i="30"/>
  <c r="N52" i="30"/>
  <c r="N58" i="30"/>
  <c r="N48" i="30"/>
  <c r="N59" i="30"/>
  <c r="N30" i="30"/>
  <c r="N56" i="30"/>
  <c r="N62" i="30"/>
  <c r="N53" i="30"/>
  <c r="N37" i="30"/>
  <c r="N32" i="30"/>
  <c r="N42" i="30"/>
  <c r="N39" i="30"/>
  <c r="N29" i="30"/>
  <c r="N162" i="30" s="1"/>
  <c r="N44" i="30"/>
  <c r="N41" i="30"/>
  <c r="N38" i="30"/>
  <c r="N207" i="30" s="1"/>
  <c r="N35" i="30"/>
  <c r="N61" i="30"/>
  <c r="N31" i="30"/>
  <c r="N33" i="30"/>
  <c r="N202" i="30" s="1"/>
  <c r="N54" i="30"/>
  <c r="N34" i="30"/>
  <c r="N63" i="30"/>
  <c r="N231" i="30" s="1"/>
  <c r="N60" i="30"/>
  <c r="N57" i="30"/>
  <c r="N36" i="30"/>
  <c r="N40" i="30"/>
  <c r="M47" i="30"/>
  <c r="M63" i="30"/>
  <c r="M55" i="30"/>
  <c r="M61" i="30"/>
  <c r="M34" i="30"/>
  <c r="M60" i="30"/>
  <c r="M228" i="30" s="1"/>
  <c r="M52" i="30"/>
  <c r="M40" i="30"/>
  <c r="M31" i="30"/>
  <c r="M38" i="30"/>
  <c r="M57" i="30"/>
  <c r="M49" i="30"/>
  <c r="M30" i="30"/>
  <c r="M39" i="30"/>
  <c r="M54" i="30"/>
  <c r="M222" i="30" s="1"/>
  <c r="M37" i="30"/>
  <c r="M42" i="30"/>
  <c r="M36" i="30"/>
  <c r="M44" i="30"/>
  <c r="M32" i="30"/>
  <c r="M29" i="30"/>
  <c r="M51" i="30"/>
  <c r="M59" i="30"/>
  <c r="M48" i="30"/>
  <c r="M56" i="30"/>
  <c r="M62" i="30"/>
  <c r="M53" i="30"/>
  <c r="M58" i="30"/>
  <c r="M35" i="30"/>
  <c r="M43" i="30"/>
  <c r="M50" i="30"/>
  <c r="M218" i="30" s="1"/>
  <c r="M33" i="30"/>
  <c r="M41" i="30"/>
  <c r="V160" i="30"/>
  <c r="V124" i="30"/>
  <c r="V217" i="30" s="1"/>
  <c r="V110" i="30"/>
  <c r="V96" i="30"/>
  <c r="V148" i="30"/>
  <c r="V134" i="30"/>
  <c r="V227" i="30" s="1"/>
  <c r="V120" i="30"/>
  <c r="V153" i="30"/>
  <c r="V108" i="30"/>
  <c r="V87" i="30"/>
  <c r="V180" i="30" s="1"/>
  <c r="V129" i="30"/>
  <c r="V118" i="30"/>
  <c r="V97" i="30"/>
  <c r="V150" i="30"/>
  <c r="V243" i="30" s="1"/>
  <c r="V105" i="30"/>
  <c r="V198" i="30" s="1"/>
  <c r="V94" i="30"/>
  <c r="V187" i="30" s="1"/>
  <c r="V72" i="30"/>
  <c r="V165" i="30" s="1"/>
  <c r="V147" i="30"/>
  <c r="V126" i="30"/>
  <c r="V219" i="30" s="1"/>
  <c r="V127" i="30"/>
  <c r="V149" i="30"/>
  <c r="V242" i="30" s="1"/>
  <c r="V151" i="30"/>
  <c r="V116" i="30"/>
  <c r="V209" i="30" s="1"/>
  <c r="V74" i="30"/>
  <c r="V82" i="30"/>
  <c r="V175" i="30" s="1"/>
  <c r="V107" i="30"/>
  <c r="V133" i="30"/>
  <c r="V113" i="30"/>
  <c r="V206" i="30" s="1"/>
  <c r="V89" i="30"/>
  <c r="V84" i="30"/>
  <c r="V125" i="30"/>
  <c r="V71" i="30"/>
  <c r="V78" i="30"/>
  <c r="V171" i="30" s="1"/>
  <c r="V146" i="30"/>
  <c r="V130" i="30"/>
  <c r="V137" i="30"/>
  <c r="V114" i="30"/>
  <c r="V143" i="30"/>
  <c r="V123" i="30"/>
  <c r="V216" i="30" s="1"/>
  <c r="V155" i="30"/>
  <c r="V115" i="30"/>
  <c r="V208" i="30" s="1"/>
  <c r="V91" i="30"/>
  <c r="V80" i="30"/>
  <c r="V173" i="30" s="1"/>
  <c r="V90" i="30"/>
  <c r="V75" i="30"/>
  <c r="V142" i="30"/>
  <c r="V132" i="30"/>
  <c r="V225" i="30" s="1"/>
  <c r="V119" i="30"/>
  <c r="V95" i="30"/>
  <c r="V77" i="30"/>
  <c r="V170" i="30" s="1"/>
  <c r="V144" i="30"/>
  <c r="V109" i="30"/>
  <c r="V83" i="30"/>
  <c r="V156" i="30"/>
  <c r="V102" i="30"/>
  <c r="V93" i="30"/>
  <c r="V135" i="30"/>
  <c r="V228" i="30" s="1"/>
  <c r="V73" i="30"/>
  <c r="V166" i="30" s="1"/>
  <c r="V152" i="30"/>
  <c r="V138" i="30"/>
  <c r="V231" i="30" s="1"/>
  <c r="V112" i="30"/>
  <c r="V100" i="30"/>
  <c r="V117" i="30"/>
  <c r="V131" i="30"/>
  <c r="V224" i="30" s="1"/>
  <c r="V92" i="30"/>
  <c r="V79" i="30"/>
  <c r="V141" i="30"/>
  <c r="V81" i="30"/>
  <c r="V174" i="30" s="1"/>
  <c r="V145" i="30"/>
  <c r="V154" i="30"/>
  <c r="V247" i="30" s="1"/>
  <c r="V106" i="30"/>
  <c r="V88" i="30"/>
  <c r="V76" i="30"/>
  <c r="V101" i="30"/>
  <c r="V136" i="30"/>
  <c r="V229" i="30" s="1"/>
  <c r="V111" i="30"/>
  <c r="V69" i="30"/>
  <c r="V162" i="30" s="1"/>
  <c r="V128" i="30"/>
  <c r="V98" i="30"/>
  <c r="V191" i="30" s="1"/>
  <c r="V70" i="30"/>
  <c r="V99" i="30"/>
  <c r="K47" i="30"/>
  <c r="K43" i="30"/>
  <c r="K29" i="30"/>
  <c r="K37" i="30"/>
  <c r="K60" i="30"/>
  <c r="K58" i="30"/>
  <c r="K57" i="30"/>
  <c r="K62" i="30"/>
  <c r="K230" i="30" s="1"/>
  <c r="K44" i="30"/>
  <c r="K59" i="30"/>
  <c r="K41" i="30"/>
  <c r="K56" i="30"/>
  <c r="K31" i="30"/>
  <c r="K36" i="30"/>
  <c r="K55" i="30"/>
  <c r="K241" i="30" s="1"/>
  <c r="K52" i="30"/>
  <c r="K63" i="30"/>
  <c r="K231" i="30" s="1"/>
  <c r="K49" i="30"/>
  <c r="K54" i="30"/>
  <c r="K240" i="30" s="1"/>
  <c r="K40" i="30"/>
  <c r="K39" i="30"/>
  <c r="K208" i="30" s="1"/>
  <c r="K51" i="30"/>
  <c r="K48" i="30"/>
  <c r="K38" i="30"/>
  <c r="K42" i="30"/>
  <c r="K53" i="30"/>
  <c r="K50" i="30"/>
  <c r="K61" i="30"/>
  <c r="K32" i="30"/>
  <c r="K30" i="30"/>
  <c r="K33" i="30"/>
  <c r="K35" i="30"/>
  <c r="K168" i="30" s="1"/>
  <c r="K34" i="30"/>
  <c r="U160" i="30"/>
  <c r="U147" i="30"/>
  <c r="U133" i="30"/>
  <c r="U226" i="30" s="1"/>
  <c r="U119" i="30"/>
  <c r="U123" i="30"/>
  <c r="U216" i="30" s="1"/>
  <c r="U109" i="30"/>
  <c r="U202" i="30" s="1"/>
  <c r="U95" i="30"/>
  <c r="U188" i="30" s="1"/>
  <c r="U129" i="30"/>
  <c r="U222" i="30" s="1"/>
  <c r="U118" i="30"/>
  <c r="U97" i="30"/>
  <c r="U150" i="30"/>
  <c r="U243" i="30" s="1"/>
  <c r="U105" i="30"/>
  <c r="U198" i="30" s="1"/>
  <c r="U94" i="30"/>
  <c r="U126" i="30"/>
  <c r="U115" i="30"/>
  <c r="U81" i="30"/>
  <c r="U174" i="30" s="1"/>
  <c r="U125" i="30"/>
  <c r="U135" i="30"/>
  <c r="U136" i="30"/>
  <c r="U229" i="30" s="1"/>
  <c r="U141" i="30"/>
  <c r="U107" i="30"/>
  <c r="U152" i="30"/>
  <c r="U245" i="30" s="1"/>
  <c r="U154" i="30"/>
  <c r="U247" i="30" s="1"/>
  <c r="U132" i="30"/>
  <c r="U225" i="30" s="1"/>
  <c r="U92" i="30"/>
  <c r="U69" i="30"/>
  <c r="U162" i="30" s="1"/>
  <c r="U111" i="30"/>
  <c r="U204" i="30" s="1"/>
  <c r="U114" i="30"/>
  <c r="U207" i="30" s="1"/>
  <c r="U87" i="30"/>
  <c r="U180" i="30" s="1"/>
  <c r="U90" i="30"/>
  <c r="U153" i="30"/>
  <c r="U108" i="30"/>
  <c r="U99" i="30"/>
  <c r="U75" i="30"/>
  <c r="U146" i="30"/>
  <c r="U155" i="30"/>
  <c r="U91" i="30"/>
  <c r="U134" i="30"/>
  <c r="U227" i="30" s="1"/>
  <c r="U113" i="30"/>
  <c r="U206" i="30" s="1"/>
  <c r="U89" i="30"/>
  <c r="U182" i="30" s="1"/>
  <c r="U127" i="30"/>
  <c r="U137" i="30"/>
  <c r="U149" i="30"/>
  <c r="U242" i="30" s="1"/>
  <c r="U130" i="30"/>
  <c r="U223" i="30" s="1"/>
  <c r="U74" i="30"/>
  <c r="U167" i="30" s="1"/>
  <c r="U80" i="30"/>
  <c r="U173" i="30" s="1"/>
  <c r="U143" i="30"/>
  <c r="U236" i="30" s="1"/>
  <c r="U144" i="30"/>
  <c r="U237" i="30" s="1"/>
  <c r="U71" i="30"/>
  <c r="U83" i="30"/>
  <c r="U156" i="30"/>
  <c r="U72" i="30"/>
  <c r="U128" i="30"/>
  <c r="U78" i="30"/>
  <c r="U171" i="30" s="1"/>
  <c r="U142" i="30"/>
  <c r="U120" i="30"/>
  <c r="U93" i="30"/>
  <c r="U98" i="30"/>
  <c r="U191" i="30" s="1"/>
  <c r="U73" i="30"/>
  <c r="U166" i="30" s="1"/>
  <c r="U138" i="30"/>
  <c r="U124" i="30"/>
  <c r="U116" i="30"/>
  <c r="U209" i="30" s="1"/>
  <c r="U112" i="30"/>
  <c r="U100" i="30"/>
  <c r="U102" i="30"/>
  <c r="U131" i="30"/>
  <c r="U224" i="30" s="1"/>
  <c r="U84" i="30"/>
  <c r="U79" i="30"/>
  <c r="U145" i="30"/>
  <c r="U238" i="30" s="1"/>
  <c r="U151" i="30"/>
  <c r="U106" i="30"/>
  <c r="U88" i="30"/>
  <c r="U76" i="30"/>
  <c r="U70" i="30"/>
  <c r="U148" i="30"/>
  <c r="U82" i="30"/>
  <c r="U175" i="30" s="1"/>
  <c r="U101" i="30"/>
  <c r="U77" i="30"/>
  <c r="U170" i="30" s="1"/>
  <c r="U110" i="30"/>
  <c r="U117" i="30"/>
  <c r="U96" i="30"/>
  <c r="U189" i="30" s="1"/>
  <c r="AD47" i="30"/>
  <c r="AD61" i="30"/>
  <c r="AD59" i="30"/>
  <c r="AD245" i="30" s="1"/>
  <c r="AD62" i="30"/>
  <c r="AD248" i="30" s="1"/>
  <c r="AD44" i="30"/>
  <c r="AD57" i="30"/>
  <c r="AD29" i="30"/>
  <c r="AD54" i="30"/>
  <c r="AD240" i="30" s="1"/>
  <c r="AD41" i="30"/>
  <c r="AD31" i="30"/>
  <c r="AD51" i="30"/>
  <c r="AD56" i="30"/>
  <c r="AD38" i="30"/>
  <c r="AD48" i="30"/>
  <c r="AD58" i="30"/>
  <c r="AD30" i="30"/>
  <c r="AD163" i="30" s="1"/>
  <c r="AD53" i="30"/>
  <c r="AD63" i="30"/>
  <c r="AD50" i="30"/>
  <c r="AD60" i="30"/>
  <c r="AD33" i="30"/>
  <c r="AD55" i="30"/>
  <c r="AD52" i="30"/>
  <c r="AD34" i="30"/>
  <c r="AD49" i="30"/>
  <c r="AD235" i="30" s="1"/>
  <c r="AD32" i="30"/>
  <c r="AD43" i="30"/>
  <c r="AD40" i="30"/>
  <c r="AD42" i="30"/>
  <c r="AD39" i="30"/>
  <c r="AD35" i="30"/>
  <c r="AD36" i="30"/>
  <c r="AD37" i="30"/>
  <c r="AC47" i="30"/>
  <c r="AC38" i="30"/>
  <c r="AC51" i="30"/>
  <c r="AC61" i="30"/>
  <c r="AC63" i="30"/>
  <c r="AC56" i="30"/>
  <c r="AC48" i="30"/>
  <c r="AC30" i="30"/>
  <c r="AC40" i="30"/>
  <c r="AC34" i="30"/>
  <c r="AC167" i="30" s="1"/>
  <c r="AC58" i="30"/>
  <c r="AC53" i="30"/>
  <c r="AC221" i="30" s="1"/>
  <c r="AC43" i="30"/>
  <c r="AC50" i="30"/>
  <c r="AC36" i="30"/>
  <c r="AC187" i="30" s="1"/>
  <c r="AC44" i="30"/>
  <c r="AC32" i="30"/>
  <c r="AC62" i="30"/>
  <c r="AC29" i="30"/>
  <c r="AC37" i="30"/>
  <c r="AC42" i="30"/>
  <c r="AC60" i="30"/>
  <c r="AC54" i="30"/>
  <c r="AC33" i="30"/>
  <c r="AC57" i="30"/>
  <c r="AC59" i="30"/>
  <c r="AC31" i="30"/>
  <c r="AC55" i="30"/>
  <c r="AC41" i="30"/>
  <c r="AC35" i="30"/>
  <c r="AC52" i="30"/>
  <c r="AC49" i="30"/>
  <c r="AC217" i="30" s="1"/>
  <c r="AC39" i="30"/>
  <c r="AC208" i="30" s="1"/>
  <c r="I47" i="30"/>
  <c r="I41" i="30"/>
  <c r="I53" i="30"/>
  <c r="I62" i="30"/>
  <c r="I37" i="30"/>
  <c r="I35" i="30"/>
  <c r="I43" i="30"/>
  <c r="I31" i="30"/>
  <c r="I36" i="30"/>
  <c r="I187" i="30" s="1"/>
  <c r="I39" i="30"/>
  <c r="I58" i="30"/>
  <c r="I56" i="30"/>
  <c r="I42" i="30"/>
  <c r="I32" i="30"/>
  <c r="I61" i="30"/>
  <c r="I55" i="30"/>
  <c r="I223" i="30" s="1"/>
  <c r="I52" i="30"/>
  <c r="I238" i="30" s="1"/>
  <c r="I44" i="30"/>
  <c r="I34" i="30"/>
  <c r="I203" i="30" s="1"/>
  <c r="I49" i="30"/>
  <c r="I60" i="30"/>
  <c r="I63" i="30"/>
  <c r="I231" i="30" s="1"/>
  <c r="I54" i="30"/>
  <c r="I29" i="30"/>
  <c r="I51" i="30"/>
  <c r="I48" i="30"/>
  <c r="I40" i="30"/>
  <c r="I38" i="30"/>
  <c r="I30" i="30"/>
  <c r="I163" i="30" s="1"/>
  <c r="I50" i="30"/>
  <c r="I33" i="30"/>
  <c r="I57" i="30"/>
  <c r="I59" i="30"/>
  <c r="G47" i="30"/>
  <c r="G32" i="30"/>
  <c r="G183" i="30" s="1"/>
  <c r="G37" i="30"/>
  <c r="G188" i="30" s="1"/>
  <c r="G57" i="30"/>
  <c r="G38" i="30"/>
  <c r="G207" i="30" s="1"/>
  <c r="G59" i="30"/>
  <c r="G35" i="30"/>
  <c r="G204" i="30" s="1"/>
  <c r="G44" i="30"/>
  <c r="G49" i="30"/>
  <c r="G235" i="30" s="1"/>
  <c r="G34" i="30"/>
  <c r="G56" i="30"/>
  <c r="G52" i="30"/>
  <c r="G43" i="30"/>
  <c r="G61" i="30"/>
  <c r="G40" i="30"/>
  <c r="G41" i="30"/>
  <c r="G39" i="30"/>
  <c r="G42" i="30"/>
  <c r="G51" i="30"/>
  <c r="G48" i="30"/>
  <c r="G29" i="30"/>
  <c r="G53" i="30"/>
  <c r="G50" i="30"/>
  <c r="G55" i="30"/>
  <c r="G31" i="30"/>
  <c r="G182" i="30" s="1"/>
  <c r="G33" i="30"/>
  <c r="G36" i="30"/>
  <c r="G58" i="30"/>
  <c r="G63" i="30"/>
  <c r="G231" i="30" s="1"/>
  <c r="G60" i="30"/>
  <c r="G62" i="30"/>
  <c r="G54" i="30"/>
  <c r="G30" i="30"/>
  <c r="P160" i="30"/>
  <c r="P152" i="30"/>
  <c r="P245" i="30" s="1"/>
  <c r="P138" i="30"/>
  <c r="P90" i="30"/>
  <c r="P142" i="30"/>
  <c r="P128" i="30"/>
  <c r="P114" i="30"/>
  <c r="P207" i="30" s="1"/>
  <c r="P144" i="30"/>
  <c r="P133" i="30"/>
  <c r="P88" i="30"/>
  <c r="P102" i="30"/>
  <c r="P141" i="30"/>
  <c r="P234" i="30" s="1"/>
  <c r="P154" i="30"/>
  <c r="P247" i="30" s="1"/>
  <c r="P109" i="30"/>
  <c r="P151" i="30"/>
  <c r="P244" i="30" s="1"/>
  <c r="P130" i="30"/>
  <c r="P119" i="30"/>
  <c r="P100" i="30"/>
  <c r="P143" i="30"/>
  <c r="P145" i="30"/>
  <c r="P134" i="30"/>
  <c r="P227" i="30" s="1"/>
  <c r="P93" i="30"/>
  <c r="P156" i="30"/>
  <c r="P124" i="30"/>
  <c r="P118" i="30"/>
  <c r="P146" i="30"/>
  <c r="P107" i="30"/>
  <c r="P99" i="30"/>
  <c r="P106" i="30"/>
  <c r="P199" i="30" s="1"/>
  <c r="P131" i="30"/>
  <c r="P224" i="30" s="1"/>
  <c r="P101" i="30"/>
  <c r="P72" i="30"/>
  <c r="P137" i="30"/>
  <c r="P113" i="30"/>
  <c r="P206" i="30" s="1"/>
  <c r="P89" i="30"/>
  <c r="P182" i="30" s="1"/>
  <c r="P75" i="30"/>
  <c r="P148" i="30"/>
  <c r="P76" i="30"/>
  <c r="P82" i="30"/>
  <c r="P175" i="30" s="1"/>
  <c r="P112" i="30"/>
  <c r="P97" i="30"/>
  <c r="P81" i="30"/>
  <c r="P174" i="30" s="1"/>
  <c r="P123" i="30"/>
  <c r="P216" i="30" s="1"/>
  <c r="P98" i="30"/>
  <c r="P191" i="30" s="1"/>
  <c r="P69" i="30"/>
  <c r="P162" i="30" s="1"/>
  <c r="P111" i="30"/>
  <c r="P204" i="30" s="1"/>
  <c r="P87" i="30"/>
  <c r="P180" i="30" s="1"/>
  <c r="P125" i="30"/>
  <c r="P73" i="30"/>
  <c r="P166" i="30" s="1"/>
  <c r="P84" i="30"/>
  <c r="P147" i="30"/>
  <c r="P240" i="30" s="1"/>
  <c r="P135" i="30"/>
  <c r="P153" i="30"/>
  <c r="P117" i="30"/>
  <c r="P79" i="30"/>
  <c r="P116" i="30"/>
  <c r="P209" i="30" s="1"/>
  <c r="P92" i="30"/>
  <c r="P132" i="30"/>
  <c r="P225" i="30" s="1"/>
  <c r="P78" i="30"/>
  <c r="P171" i="30" s="1"/>
  <c r="P136" i="30"/>
  <c r="P229" i="30" s="1"/>
  <c r="P105" i="30"/>
  <c r="P198" i="30" s="1"/>
  <c r="P149" i="30"/>
  <c r="P127" i="30"/>
  <c r="P155" i="30"/>
  <c r="P80" i="30"/>
  <c r="P173" i="30" s="1"/>
  <c r="P91" i="30"/>
  <c r="P184" i="30" s="1"/>
  <c r="P110" i="30"/>
  <c r="P96" i="30"/>
  <c r="P189" i="30" s="1"/>
  <c r="P70" i="30"/>
  <c r="P77" i="30"/>
  <c r="P170" i="30" s="1"/>
  <c r="P108" i="30"/>
  <c r="P74" i="30"/>
  <c r="P167" i="30" s="1"/>
  <c r="P115" i="30"/>
  <c r="P126" i="30"/>
  <c r="P219" i="30" s="1"/>
  <c r="P129" i="30"/>
  <c r="P120" i="30"/>
  <c r="P95" i="30"/>
  <c r="P71" i="30"/>
  <c r="P94" i="30"/>
  <c r="P150" i="30"/>
  <c r="P243" i="30" s="1"/>
  <c r="P83" i="30"/>
  <c r="D47" i="30"/>
  <c r="D37" i="30"/>
  <c r="D33" i="30"/>
  <c r="D62" i="30"/>
  <c r="D38" i="30"/>
  <c r="D61" i="30"/>
  <c r="D41" i="30"/>
  <c r="D42" i="30"/>
  <c r="D30" i="30"/>
  <c r="D48" i="30"/>
  <c r="D32" i="30"/>
  <c r="D63" i="30"/>
  <c r="D231" i="30" s="1"/>
  <c r="D51" i="30"/>
  <c r="D35" i="30"/>
  <c r="D56" i="30"/>
  <c r="D242" i="30" s="1"/>
  <c r="D39" i="30"/>
  <c r="D29" i="30"/>
  <c r="D36" i="30"/>
  <c r="D58" i="30"/>
  <c r="D31" i="30"/>
  <c r="D60" i="30"/>
  <c r="D40" i="30"/>
  <c r="D57" i="30"/>
  <c r="D53" i="30"/>
  <c r="D59" i="30"/>
  <c r="D50" i="30"/>
  <c r="D218" i="30" s="1"/>
  <c r="D34" i="30"/>
  <c r="D185" i="30" s="1"/>
  <c r="D54" i="30"/>
  <c r="D240" i="30" s="1"/>
  <c r="D49" i="30"/>
  <c r="D44" i="30"/>
  <c r="D43" i="30"/>
  <c r="D55" i="30"/>
  <c r="D52" i="30"/>
  <c r="C47" i="30"/>
  <c r="C63" i="30"/>
  <c r="C231" i="30" s="1"/>
  <c r="C36" i="30"/>
  <c r="C52" i="30"/>
  <c r="C60" i="30"/>
  <c r="C61" i="30"/>
  <c r="C33" i="30"/>
  <c r="C44" i="30"/>
  <c r="C49" i="30"/>
  <c r="C57" i="30"/>
  <c r="C32" i="30"/>
  <c r="C183" i="30" s="1"/>
  <c r="C51" i="30"/>
  <c r="C43" i="30"/>
  <c r="C34" i="30"/>
  <c r="C54" i="30"/>
  <c r="C222" i="30" s="1"/>
  <c r="C62" i="30"/>
  <c r="C59" i="30"/>
  <c r="C42" i="30"/>
  <c r="C35" i="30"/>
  <c r="C186" i="30" s="1"/>
  <c r="C39" i="30"/>
  <c r="C40" i="30"/>
  <c r="C53" i="30"/>
  <c r="C50" i="30"/>
  <c r="C31" i="30"/>
  <c r="C55" i="30"/>
  <c r="C56" i="30"/>
  <c r="C38" i="30"/>
  <c r="C29" i="30"/>
  <c r="C30" i="30"/>
  <c r="C41" i="30"/>
  <c r="C37" i="30"/>
  <c r="C58" i="30"/>
  <c r="C48" i="30"/>
  <c r="V47" i="30"/>
  <c r="V51" i="30"/>
  <c r="V53" i="30"/>
  <c r="V239" i="30" s="1"/>
  <c r="V50" i="30"/>
  <c r="V218" i="30" s="1"/>
  <c r="V48" i="30"/>
  <c r="V55" i="30"/>
  <c r="V52" i="30"/>
  <c r="V62" i="30"/>
  <c r="V230" i="30" s="1"/>
  <c r="V32" i="30"/>
  <c r="V43" i="30"/>
  <c r="V30" i="30"/>
  <c r="V40" i="30"/>
  <c r="V60" i="30"/>
  <c r="V37" i="30"/>
  <c r="V29" i="30"/>
  <c r="V42" i="30"/>
  <c r="V39" i="30"/>
  <c r="V31" i="30"/>
  <c r="V44" i="30"/>
  <c r="V41" i="30"/>
  <c r="V38" i="30"/>
  <c r="V33" i="30"/>
  <c r="V57" i="30"/>
  <c r="V35" i="30"/>
  <c r="V186" i="30" s="1"/>
  <c r="V34" i="30"/>
  <c r="V167" i="30" s="1"/>
  <c r="V61" i="30"/>
  <c r="V59" i="30"/>
  <c r="V56" i="30"/>
  <c r="V58" i="30"/>
  <c r="V226" i="30" s="1"/>
  <c r="V49" i="30"/>
  <c r="V63" i="30"/>
  <c r="V36" i="30"/>
  <c r="V54" i="30"/>
  <c r="L160" i="30"/>
  <c r="L148" i="30"/>
  <c r="L134" i="30"/>
  <c r="L227" i="30" s="1"/>
  <c r="L120" i="30"/>
  <c r="L124" i="30"/>
  <c r="L110" i="30"/>
  <c r="L96" i="30"/>
  <c r="L189" i="30" s="1"/>
  <c r="L127" i="30"/>
  <c r="L116" i="30"/>
  <c r="L209" i="30" s="1"/>
  <c r="L98" i="30"/>
  <c r="L191" i="30" s="1"/>
  <c r="L137" i="30"/>
  <c r="L92" i="30"/>
  <c r="L145" i="30"/>
  <c r="L238" i="30" s="1"/>
  <c r="L113" i="30"/>
  <c r="L206" i="30" s="1"/>
  <c r="L82" i="30"/>
  <c r="L175" i="30" s="1"/>
  <c r="L155" i="30"/>
  <c r="L248" i="30" s="1"/>
  <c r="L144" i="30"/>
  <c r="L146" i="30"/>
  <c r="L147" i="30"/>
  <c r="L130" i="30"/>
  <c r="L131" i="30"/>
  <c r="L224" i="30" s="1"/>
  <c r="L125" i="30"/>
  <c r="L135" i="30"/>
  <c r="L119" i="30"/>
  <c r="L100" i="30"/>
  <c r="L70" i="30"/>
  <c r="L78" i="30"/>
  <c r="L171" i="30" s="1"/>
  <c r="L106" i="30"/>
  <c r="L79" i="30"/>
  <c r="L105" i="30"/>
  <c r="L198" i="30" s="1"/>
  <c r="L151" i="30"/>
  <c r="L244" i="30" s="1"/>
  <c r="L123" i="30"/>
  <c r="L216" i="30" s="1"/>
  <c r="L102" i="30"/>
  <c r="L73" i="30"/>
  <c r="L166" i="30" s="1"/>
  <c r="L69" i="30"/>
  <c r="L162" i="30" s="1"/>
  <c r="L76" i="30"/>
  <c r="L126" i="30"/>
  <c r="L133" i="30"/>
  <c r="L142" i="30"/>
  <c r="L136" i="30"/>
  <c r="L229" i="30" s="1"/>
  <c r="L71" i="30"/>
  <c r="L83" i="30"/>
  <c r="L112" i="30"/>
  <c r="L88" i="30"/>
  <c r="L101" i="30"/>
  <c r="L111" i="30"/>
  <c r="L87" i="30"/>
  <c r="L180" i="30" s="1"/>
  <c r="L97" i="30"/>
  <c r="L99" i="30"/>
  <c r="L154" i="30"/>
  <c r="L247" i="30" s="1"/>
  <c r="L129" i="30"/>
  <c r="L77" i="30"/>
  <c r="L170" i="30" s="1"/>
  <c r="L138" i="30"/>
  <c r="L108" i="30"/>
  <c r="L74" i="30"/>
  <c r="L149" i="30"/>
  <c r="L242" i="30" s="1"/>
  <c r="L80" i="30"/>
  <c r="L173" i="30" s="1"/>
  <c r="L115" i="30"/>
  <c r="L91" i="30"/>
  <c r="L150" i="30"/>
  <c r="L243" i="30" s="1"/>
  <c r="L152" i="30"/>
  <c r="L114" i="30"/>
  <c r="L156" i="30"/>
  <c r="L249" i="30" s="1"/>
  <c r="L128" i="30"/>
  <c r="L107" i="30"/>
  <c r="L89" i="30"/>
  <c r="L143" i="30"/>
  <c r="L75" i="30"/>
  <c r="L141" i="30"/>
  <c r="L234" i="30" s="1"/>
  <c r="L81" i="30"/>
  <c r="L174" i="30" s="1"/>
  <c r="L95" i="30"/>
  <c r="L188" i="30" s="1"/>
  <c r="L132" i="30"/>
  <c r="L225" i="30" s="1"/>
  <c r="L94" i="30"/>
  <c r="L93" i="30"/>
  <c r="L72" i="30"/>
  <c r="L109" i="30"/>
  <c r="L117" i="30"/>
  <c r="L90" i="30"/>
  <c r="L118" i="30"/>
  <c r="L84" i="30"/>
  <c r="L153" i="30"/>
  <c r="O47" i="30"/>
  <c r="O42" i="30"/>
  <c r="O34" i="30"/>
  <c r="O51" i="30"/>
  <c r="O53" i="30"/>
  <c r="O239" i="30" s="1"/>
  <c r="O32" i="30"/>
  <c r="O48" i="30"/>
  <c r="O43" i="30"/>
  <c r="O50" i="30"/>
  <c r="O236" i="30" s="1"/>
  <c r="O44" i="30"/>
  <c r="O35" i="30"/>
  <c r="O204" i="30" s="1"/>
  <c r="O55" i="30"/>
  <c r="O223" i="30" s="1"/>
  <c r="O56" i="30"/>
  <c r="O61" i="30"/>
  <c r="O31" i="30"/>
  <c r="O182" i="30" s="1"/>
  <c r="O58" i="30"/>
  <c r="O41" i="30"/>
  <c r="O63" i="30"/>
  <c r="O62" i="30"/>
  <c r="O60" i="30"/>
  <c r="O39" i="30"/>
  <c r="O38" i="30"/>
  <c r="O207" i="30" s="1"/>
  <c r="O49" i="30"/>
  <c r="O33" i="30"/>
  <c r="O57" i="30"/>
  <c r="O59" i="30"/>
  <c r="O36" i="30"/>
  <c r="O40" i="30"/>
  <c r="O30" i="30"/>
  <c r="O199" i="30" s="1"/>
  <c r="O54" i="30"/>
  <c r="O240" i="30" s="1"/>
  <c r="O29" i="30"/>
  <c r="O162" i="30" s="1"/>
  <c r="O52" i="30"/>
  <c r="O238" i="30" s="1"/>
  <c r="O37" i="30"/>
  <c r="O188" i="30" s="1"/>
  <c r="Y160" i="30"/>
  <c r="Y151" i="30"/>
  <c r="Y244" i="30" s="1"/>
  <c r="Y137" i="30"/>
  <c r="Y89" i="30"/>
  <c r="Y141" i="30"/>
  <c r="Y234" i="30" s="1"/>
  <c r="Y127" i="30"/>
  <c r="Y113" i="30"/>
  <c r="Y206" i="30" s="1"/>
  <c r="Y146" i="30"/>
  <c r="Y135" i="30"/>
  <c r="Y114" i="30"/>
  <c r="Y101" i="30"/>
  <c r="Y156" i="30"/>
  <c r="Y111" i="30"/>
  <c r="Y90" i="30"/>
  <c r="Y183" i="30" s="1"/>
  <c r="Y143" i="30"/>
  <c r="Y132" i="30"/>
  <c r="Y225" i="30" s="1"/>
  <c r="Y87" i="30"/>
  <c r="Y180" i="30" s="1"/>
  <c r="Y99" i="30"/>
  <c r="Y153" i="30"/>
  <c r="Y246" i="30" s="1"/>
  <c r="Y134" i="30"/>
  <c r="Y227" i="30" s="1"/>
  <c r="Y148" i="30"/>
  <c r="Y241" i="30" s="1"/>
  <c r="Y150" i="30"/>
  <c r="Y243" i="30" s="1"/>
  <c r="Y115" i="30"/>
  <c r="Y71" i="30"/>
  <c r="Y79" i="30"/>
  <c r="Y106" i="30"/>
  <c r="Y98" i="30"/>
  <c r="Y191" i="30" s="1"/>
  <c r="Y142" i="30"/>
  <c r="Y118" i="30"/>
  <c r="Y91" i="30"/>
  <c r="Y94" i="30"/>
  <c r="Y187" i="30" s="1"/>
  <c r="Y70" i="30"/>
  <c r="Y163" i="30" s="1"/>
  <c r="Y74" i="30"/>
  <c r="Y147" i="30"/>
  <c r="Y125" i="30"/>
  <c r="Y133" i="30"/>
  <c r="Y84" i="30"/>
  <c r="Y116" i="30"/>
  <c r="Y209" i="30" s="1"/>
  <c r="Y92" i="30"/>
  <c r="Y185" i="30" s="1"/>
  <c r="Y155" i="30"/>
  <c r="Y248" i="30" s="1"/>
  <c r="Y124" i="30"/>
  <c r="Y217" i="30" s="1"/>
  <c r="Y73" i="30"/>
  <c r="Y166" i="30" s="1"/>
  <c r="Y149" i="30"/>
  <c r="Y152" i="30"/>
  <c r="Y138" i="30"/>
  <c r="Y107" i="30"/>
  <c r="Y76" i="30"/>
  <c r="Y82" i="30"/>
  <c r="Y175" i="30" s="1"/>
  <c r="Y110" i="30"/>
  <c r="Y120" i="30"/>
  <c r="Y96" i="30"/>
  <c r="Y105" i="30"/>
  <c r="Y198" i="30" s="1"/>
  <c r="Y119" i="30"/>
  <c r="Y95" i="30"/>
  <c r="Y188" i="30" s="1"/>
  <c r="Y109" i="30"/>
  <c r="Y77" i="30"/>
  <c r="Y170" i="30" s="1"/>
  <c r="Y129" i="30"/>
  <c r="Y69" i="30"/>
  <c r="Y162" i="30" s="1"/>
  <c r="Y83" i="30"/>
  <c r="Y78" i="30"/>
  <c r="Y171" i="30" s="1"/>
  <c r="Y93" i="30"/>
  <c r="Y130" i="30"/>
  <c r="Y80" i="30"/>
  <c r="Y173" i="30" s="1"/>
  <c r="Y75" i="30"/>
  <c r="Y112" i="30"/>
  <c r="Y144" i="30"/>
  <c r="Y72" i="30"/>
  <c r="Y108" i="30"/>
  <c r="Y128" i="30"/>
  <c r="Y131" i="30"/>
  <c r="Y224" i="30" s="1"/>
  <c r="Y117" i="30"/>
  <c r="Y145" i="30"/>
  <c r="Y81" i="30"/>
  <c r="Y174" i="30" s="1"/>
  <c r="Y123" i="30"/>
  <c r="Y216" i="30" s="1"/>
  <c r="Y100" i="30"/>
  <c r="Y88" i="30"/>
  <c r="Y126" i="30"/>
  <c r="Y219" i="30" s="1"/>
  <c r="Y136" i="30"/>
  <c r="Y229" i="30" s="1"/>
  <c r="Y102" i="30"/>
  <c r="Y97" i="30"/>
  <c r="Y154" i="30"/>
  <c r="Y247" i="30" s="1"/>
  <c r="E160" i="30"/>
  <c r="E151" i="30"/>
  <c r="E137" i="30"/>
  <c r="E89" i="30"/>
  <c r="E141" i="30"/>
  <c r="E234" i="30" s="1"/>
  <c r="E127" i="30"/>
  <c r="E113" i="30"/>
  <c r="E206" i="30" s="1"/>
  <c r="E149" i="30"/>
  <c r="E128" i="30"/>
  <c r="E117" i="30"/>
  <c r="E101" i="30"/>
  <c r="E125" i="30"/>
  <c r="E138" i="30"/>
  <c r="E93" i="30"/>
  <c r="E146" i="30"/>
  <c r="E135" i="30"/>
  <c r="E114" i="30"/>
  <c r="E207" i="30" s="1"/>
  <c r="E99" i="30"/>
  <c r="E156" i="30"/>
  <c r="E249" i="30" s="1"/>
  <c r="E133" i="30"/>
  <c r="E143" i="30"/>
  <c r="E88" i="30"/>
  <c r="E129" i="30"/>
  <c r="E71" i="30"/>
  <c r="E144" i="30"/>
  <c r="E150" i="30"/>
  <c r="E243" i="30" s="1"/>
  <c r="E69" i="30"/>
  <c r="E80" i="30"/>
  <c r="E173" i="30" s="1"/>
  <c r="E70" i="30"/>
  <c r="E123" i="30"/>
  <c r="E216" i="30" s="1"/>
  <c r="E136" i="30"/>
  <c r="E229" i="30" s="1"/>
  <c r="E106" i="30"/>
  <c r="E83" i="30"/>
  <c r="E142" i="30"/>
  <c r="E235" i="30" s="1"/>
  <c r="E109" i="30"/>
  <c r="E147" i="30"/>
  <c r="E153" i="30"/>
  <c r="E105" i="30"/>
  <c r="E198" i="30" s="1"/>
  <c r="E79" i="30"/>
  <c r="E110" i="30"/>
  <c r="E120" i="30"/>
  <c r="E96" i="30"/>
  <c r="E84" i="30"/>
  <c r="E119" i="30"/>
  <c r="E95" i="30"/>
  <c r="E72" i="30"/>
  <c r="E78" i="30"/>
  <c r="E171" i="30" s="1"/>
  <c r="E145" i="30"/>
  <c r="E118" i="30"/>
  <c r="E94" i="30"/>
  <c r="E132" i="30"/>
  <c r="E225" i="30" s="1"/>
  <c r="E155" i="30"/>
  <c r="E131" i="30"/>
  <c r="E224" i="30" s="1"/>
  <c r="E81" i="30"/>
  <c r="E174" i="30" s="1"/>
  <c r="E134" i="30"/>
  <c r="E227" i="30" s="1"/>
  <c r="E152" i="30"/>
  <c r="E124" i="30"/>
  <c r="E107" i="30"/>
  <c r="E75" i="30"/>
  <c r="E168" i="30" s="1"/>
  <c r="E74" i="30"/>
  <c r="E167" i="30" s="1"/>
  <c r="E112" i="30"/>
  <c r="E98" i="30"/>
  <c r="E191" i="30" s="1"/>
  <c r="E102" i="30"/>
  <c r="E82" i="30"/>
  <c r="E175" i="30" s="1"/>
  <c r="E108" i="30"/>
  <c r="E130" i="30"/>
  <c r="E87" i="30"/>
  <c r="E180" i="30" s="1"/>
  <c r="E100" i="30"/>
  <c r="E77" i="30"/>
  <c r="E170" i="30" s="1"/>
  <c r="E92" i="30"/>
  <c r="E111" i="30"/>
  <c r="E97" i="30"/>
  <c r="E154" i="30"/>
  <c r="E126" i="30"/>
  <c r="E148" i="30"/>
  <c r="E73" i="30"/>
  <c r="E166" i="30" s="1"/>
  <c r="E115" i="30"/>
  <c r="E208" i="30" s="1"/>
  <c r="E76" i="30"/>
  <c r="E116" i="30"/>
  <c r="E209" i="30" s="1"/>
  <c r="E90" i="30"/>
  <c r="E91" i="30"/>
  <c r="E184" i="30" s="1"/>
  <c r="V25" i="30"/>
  <c r="B21" i="30"/>
  <c r="E25" i="30"/>
  <c r="AD25" i="30"/>
  <c r="F25" i="30"/>
  <c r="R21" i="30"/>
  <c r="M25" i="30"/>
  <c r="Z21" i="30"/>
  <c r="U25" i="30"/>
  <c r="N25" i="30"/>
  <c r="J21" i="30"/>
  <c r="AC25" i="30"/>
  <c r="C25" i="30"/>
  <c r="W21" i="30"/>
  <c r="AA25" i="30"/>
  <c r="AE21" i="30"/>
  <c r="S25" i="30"/>
  <c r="O21" i="30"/>
  <c r="K25" i="30"/>
  <c r="G21" i="30"/>
  <c r="AB25" i="30"/>
  <c r="T25" i="30"/>
  <c r="L25" i="30"/>
  <c r="D25" i="30"/>
  <c r="X21" i="30"/>
  <c r="P21" i="30"/>
  <c r="H21" i="30"/>
  <c r="R25" i="30"/>
  <c r="B25" i="30"/>
  <c r="AD21" i="30"/>
  <c r="V21" i="30"/>
  <c r="F21" i="30"/>
  <c r="Z25" i="30"/>
  <c r="J25" i="30"/>
  <c r="N21" i="30"/>
  <c r="AB21" i="30"/>
  <c r="D21" i="30"/>
  <c r="T21" i="30"/>
  <c r="L21" i="30"/>
  <c r="AE25" i="30"/>
  <c r="W25" i="30"/>
  <c r="O25" i="30"/>
  <c r="G25" i="30"/>
  <c r="Y21" i="30"/>
  <c r="Q21" i="30"/>
  <c r="I21" i="30"/>
  <c r="Y25" i="30"/>
  <c r="Q25" i="30"/>
  <c r="I25" i="30"/>
  <c r="AC21" i="30"/>
  <c r="U21" i="30"/>
  <c r="M21" i="30"/>
  <c r="E21" i="30"/>
  <c r="AA21" i="30"/>
  <c r="S21" i="30"/>
  <c r="K21" i="30"/>
  <c r="C21" i="30"/>
  <c r="S20" i="30"/>
  <c r="C20" i="30"/>
  <c r="J20" i="30"/>
  <c r="B20" i="30"/>
  <c r="Y20" i="30"/>
  <c r="K19" i="30"/>
  <c r="K162" i="30"/>
  <c r="K199" i="30"/>
  <c r="R20" i="30"/>
  <c r="Q20" i="30"/>
  <c r="I20" i="30"/>
  <c r="Y19" i="30"/>
  <c r="Y184" i="30"/>
  <c r="Y204" i="30"/>
  <c r="Q19" i="30"/>
  <c r="Q200" i="30"/>
  <c r="Q168" i="30"/>
  <c r="Q187" i="30"/>
  <c r="Q162" i="30"/>
  <c r="Q207" i="30"/>
  <c r="Q188" i="30"/>
  <c r="I19" i="30"/>
  <c r="I184" i="30"/>
  <c r="A164" i="30"/>
  <c r="A50" i="30"/>
  <c r="AA24" i="30"/>
  <c r="AA219" i="30"/>
  <c r="AA221" i="30"/>
  <c r="AA248" i="30"/>
  <c r="AA244" i="30"/>
  <c r="R24" i="30"/>
  <c r="R222" i="30"/>
  <c r="R236" i="30"/>
  <c r="R242" i="30"/>
  <c r="R244" i="30"/>
  <c r="R228" i="30"/>
  <c r="R247" i="30"/>
  <c r="Z19" i="30"/>
  <c r="Z163" i="30"/>
  <c r="J19" i="30"/>
  <c r="J187" i="30"/>
  <c r="J162" i="30"/>
  <c r="J204" i="30"/>
  <c r="J208" i="30"/>
  <c r="J188" i="30"/>
  <c r="A166" i="30"/>
  <c r="A52" i="30"/>
  <c r="J24" i="30"/>
  <c r="J240" i="30"/>
  <c r="J217" i="30"/>
  <c r="J242" i="30"/>
  <c r="J226" i="30"/>
  <c r="J247" i="30"/>
  <c r="H24" i="30"/>
  <c r="H221" i="30"/>
  <c r="H236" i="30"/>
  <c r="H245" i="30"/>
  <c r="H248" i="30"/>
  <c r="H228" i="30"/>
  <c r="A163" i="30"/>
  <c r="A49" i="30"/>
  <c r="K24" i="30"/>
  <c r="K218" i="30"/>
  <c r="K239" i="30"/>
  <c r="K244" i="30"/>
  <c r="S19" i="30"/>
  <c r="S184" i="30"/>
  <c r="S188" i="30"/>
  <c r="Z20" i="30"/>
  <c r="R19" i="30"/>
  <c r="R181" i="30"/>
  <c r="R208" i="30"/>
  <c r="R188" i="30"/>
  <c r="Y24" i="30"/>
  <c r="Y220" i="30"/>
  <c r="Y239" i="30"/>
  <c r="Y222" i="30"/>
  <c r="Y218" i="30"/>
  <c r="I24" i="30"/>
  <c r="I221" i="30"/>
  <c r="I236" i="30"/>
  <c r="I237" i="30"/>
  <c r="I230" i="30"/>
  <c r="I242" i="30"/>
  <c r="I244" i="30"/>
  <c r="I245" i="30"/>
  <c r="X24" i="30"/>
  <c r="X217" i="30"/>
  <c r="X248" i="30"/>
  <c r="X242" i="30"/>
  <c r="X245" i="30"/>
  <c r="X247" i="30"/>
  <c r="H20" i="30"/>
  <c r="P19" i="30"/>
  <c r="P201" i="30"/>
  <c r="P188" i="30"/>
  <c r="K20" i="30"/>
  <c r="AA19" i="30"/>
  <c r="AA182" i="30"/>
  <c r="AA183" i="30"/>
  <c r="AA202" i="30"/>
  <c r="AA187" i="30"/>
  <c r="Z24" i="30"/>
  <c r="Z222" i="30"/>
  <c r="Z217" i="30"/>
  <c r="Z230" i="30"/>
  <c r="Z231" i="30"/>
  <c r="Z247" i="30"/>
  <c r="X20" i="30"/>
  <c r="H19" i="30"/>
  <c r="S24" i="30"/>
  <c r="S237" i="30"/>
  <c r="S238" i="30"/>
  <c r="S221" i="30"/>
  <c r="S223" i="30"/>
  <c r="S235" i="30"/>
  <c r="S240" i="30"/>
  <c r="S231" i="30"/>
  <c r="S242" i="30"/>
  <c r="C24" i="30"/>
  <c r="C238" i="30"/>
  <c r="C235" i="30"/>
  <c r="C242" i="30"/>
  <c r="C226" i="30"/>
  <c r="C245" i="30"/>
  <c r="C246" i="30"/>
  <c r="C247" i="30"/>
  <c r="C248" i="30"/>
  <c r="AA20" i="30"/>
  <c r="C19" i="30"/>
  <c r="C181" i="30"/>
  <c r="C188" i="30"/>
  <c r="Z244" i="30"/>
  <c r="B24" i="30"/>
  <c r="B19" i="30"/>
  <c r="Q24" i="30"/>
  <c r="Q238" i="30"/>
  <c r="P24" i="30"/>
  <c r="P235" i="30"/>
  <c r="P238" i="30"/>
  <c r="P248" i="30"/>
  <c r="P231" i="30"/>
  <c r="P242" i="30"/>
  <c r="P20" i="30"/>
  <c r="X19" i="30"/>
  <c r="X187" i="30"/>
  <c r="X162" i="30"/>
  <c r="X202" i="30"/>
  <c r="X207" i="30"/>
  <c r="X208" i="30"/>
  <c r="Y238" i="30"/>
  <c r="AE24" i="30"/>
  <c r="AE235" i="30"/>
  <c r="AE219" i="30"/>
  <c r="AE245" i="30"/>
  <c r="AE247" i="30"/>
  <c r="AE246" i="30"/>
  <c r="AE230" i="30"/>
  <c r="AE243" i="30"/>
  <c r="AE226" i="30"/>
  <c r="AE242" i="30"/>
  <c r="W24" i="30"/>
  <c r="W221" i="30"/>
  <c r="W242" i="30"/>
  <c r="O24" i="30"/>
  <c r="O219" i="30"/>
  <c r="O230" i="30"/>
  <c r="O244" i="30"/>
  <c r="G24" i="30"/>
  <c r="G218" i="30"/>
  <c r="G219" i="30"/>
  <c r="G238" i="30"/>
  <c r="G245" i="30"/>
  <c r="G246" i="30"/>
  <c r="G247" i="30"/>
  <c r="G242" i="30"/>
  <c r="AE20" i="30"/>
  <c r="W20" i="30"/>
  <c r="O20" i="30"/>
  <c r="G20" i="30"/>
  <c r="AE19" i="30"/>
  <c r="AE162" i="30"/>
  <c r="AE185" i="30"/>
  <c r="AE163" i="30"/>
  <c r="AE174" i="30"/>
  <c r="AE208" i="30"/>
  <c r="AE175" i="30"/>
  <c r="W19" i="30"/>
  <c r="W183" i="30"/>
  <c r="W207" i="30"/>
  <c r="O19" i="30"/>
  <c r="O202" i="30"/>
  <c r="O187" i="30"/>
  <c r="O183" i="30"/>
  <c r="G19" i="30"/>
  <c r="G199" i="30"/>
  <c r="AD24" i="30"/>
  <c r="AD218" i="30"/>
  <c r="AD237" i="30"/>
  <c r="AD220" i="30"/>
  <c r="AD247" i="30"/>
  <c r="V24" i="30"/>
  <c r="V220" i="30"/>
  <c r="V222" i="30"/>
  <c r="N24" i="30"/>
  <c r="N230" i="30"/>
  <c r="N242" i="30"/>
  <c r="N244" i="30"/>
  <c r="N246" i="30"/>
  <c r="F24" i="30"/>
  <c r="F241" i="30"/>
  <c r="F235" i="30"/>
  <c r="F247" i="30"/>
  <c r="AD20" i="30"/>
  <c r="V20" i="30"/>
  <c r="N20" i="30"/>
  <c r="F20" i="30"/>
  <c r="AD19" i="30"/>
  <c r="AD187" i="30"/>
  <c r="AD208" i="30"/>
  <c r="AD188" i="30"/>
  <c r="AD207" i="30"/>
  <c r="V19" i="30"/>
  <c r="V181" i="30"/>
  <c r="V164" i="30"/>
  <c r="V202" i="30"/>
  <c r="V188" i="30"/>
  <c r="V207" i="30"/>
  <c r="N19" i="30"/>
  <c r="N181" i="30"/>
  <c r="N208" i="30"/>
  <c r="N188" i="30"/>
  <c r="F19" i="30"/>
  <c r="F167" i="30"/>
  <c r="F186" i="30"/>
  <c r="AC24" i="30"/>
  <c r="AC237" i="30"/>
  <c r="AC223" i="30"/>
  <c r="AC222" i="30"/>
  <c r="AC249" i="30"/>
  <c r="AC230" i="30"/>
  <c r="AC245" i="30"/>
  <c r="AC242" i="30"/>
  <c r="AC244" i="30"/>
  <c r="AC228" i="30"/>
  <c r="U24" i="30"/>
  <c r="U228" i="30"/>
  <c r="U248" i="30"/>
  <c r="U249" i="30"/>
  <c r="M24" i="30"/>
  <c r="M238" i="30"/>
  <c r="M231" i="30"/>
  <c r="E24" i="30"/>
  <c r="E218" i="30"/>
  <c r="E219" i="30"/>
  <c r="E238" i="30"/>
  <c r="E239" i="30"/>
  <c r="E222" i="30"/>
  <c r="E223" i="30"/>
  <c r="E242" i="30"/>
  <c r="E244" i="30"/>
  <c r="E245" i="30"/>
  <c r="E230" i="30"/>
  <c r="AC20" i="30"/>
  <c r="U20" i="30"/>
  <c r="M20" i="30"/>
  <c r="E20" i="30"/>
  <c r="AC19" i="30"/>
  <c r="AC162" i="30"/>
  <c r="AC201" i="30"/>
  <c r="U19" i="30"/>
  <c r="M19" i="30"/>
  <c r="M204" i="30"/>
  <c r="M162" i="30"/>
  <c r="M199" i="30"/>
  <c r="M164" i="30"/>
  <c r="M187" i="30"/>
  <c r="M183" i="30"/>
  <c r="E19" i="30"/>
  <c r="E162" i="30"/>
  <c r="E165" i="30"/>
  <c r="E188" i="30"/>
  <c r="E247" i="30"/>
  <c r="AC247" i="30"/>
  <c r="AA249" i="30"/>
  <c r="AB24" i="30"/>
  <c r="AB246" i="30"/>
  <c r="AB247" i="30"/>
  <c r="AB230" i="30"/>
  <c r="AB231" i="30"/>
  <c r="T24" i="30"/>
  <c r="T235" i="30"/>
  <c r="T236" i="30"/>
  <c r="T237" i="30"/>
  <c r="T242" i="30"/>
  <c r="L24" i="30"/>
  <c r="L236" i="30"/>
  <c r="L239" i="30"/>
  <c r="L240" i="30"/>
  <c r="L241" i="30"/>
  <c r="L245" i="30"/>
  <c r="L246" i="30"/>
  <c r="D24" i="30"/>
  <c r="D221" i="30"/>
  <c r="D244" i="30"/>
  <c r="D245" i="30"/>
  <c r="D228" i="30"/>
  <c r="D247" i="30"/>
  <c r="AB20" i="30"/>
  <c r="T20" i="30"/>
  <c r="L20" i="30"/>
  <c r="D20" i="30"/>
  <c r="AB19" i="30"/>
  <c r="AB203" i="30"/>
  <c r="AB207" i="30"/>
  <c r="T19" i="30"/>
  <c r="T163" i="30"/>
  <c r="L19" i="30"/>
  <c r="L181" i="30"/>
  <c r="L183" i="30"/>
  <c r="L167" i="30"/>
  <c r="L204" i="30"/>
  <c r="L207" i="30"/>
  <c r="D19" i="30"/>
  <c r="D188" i="30"/>
  <c r="N247" i="30"/>
  <c r="A182" i="30"/>
  <c r="A140" i="30"/>
  <c r="A233" i="30" s="1"/>
  <c r="K167" i="30"/>
  <c r="S167" i="30"/>
  <c r="K185" i="30"/>
  <c r="A162" i="30"/>
  <c r="A169" i="30"/>
  <c r="A168" i="30"/>
  <c r="A167" i="30"/>
  <c r="A165" i="30"/>
  <c r="A122" i="30"/>
  <c r="A215" i="30" s="1"/>
  <c r="Q184" i="30"/>
  <c r="S162" i="30"/>
  <c r="I164" i="30"/>
  <c r="I182" i="30"/>
  <c r="R201" i="30"/>
  <c r="Q202" i="30"/>
  <c r="K203" i="30"/>
  <c r="M4" i="8" l="1"/>
  <c r="F236" i="30"/>
  <c r="D249" i="30"/>
  <c r="Y249" i="30"/>
  <c r="W220" i="30"/>
  <c r="C239" i="30"/>
  <c r="E228" i="30"/>
  <c r="N167" i="30"/>
  <c r="X249" i="30"/>
  <c r="J223" i="30"/>
  <c r="B222" i="30"/>
  <c r="N164" i="30"/>
  <c r="X221" i="30"/>
  <c r="K222" i="30"/>
  <c r="Q228" i="30"/>
  <c r="V223" i="30"/>
  <c r="M188" i="30"/>
  <c r="AA246" i="30"/>
  <c r="K217" i="30"/>
  <c r="W167" i="30"/>
  <c r="X223" i="30"/>
  <c r="L187" i="30"/>
  <c r="S201" i="30"/>
  <c r="Q248" i="30"/>
  <c r="D183" i="30"/>
  <c r="Z167" i="30"/>
  <c r="N240" i="30"/>
  <c r="Z208" i="30"/>
  <c r="J184" i="30"/>
  <c r="H237" i="30"/>
  <c r="AA208" i="30"/>
  <c r="U217" i="30"/>
  <c r="D199" i="30"/>
  <c r="G187" i="30"/>
  <c r="Q218" i="30"/>
  <c r="W204" i="30"/>
  <c r="H234" i="30"/>
  <c r="R239" i="30"/>
  <c r="V245" i="30"/>
  <c r="O242" i="30"/>
  <c r="AA162" i="30"/>
  <c r="S182" i="30"/>
  <c r="W163" i="30"/>
  <c r="D220" i="30"/>
  <c r="Y167" i="30"/>
  <c r="G184" i="30"/>
  <c r="T162" i="30"/>
  <c r="D235" i="30"/>
  <c r="AD183" i="30"/>
  <c r="P208" i="30"/>
  <c r="M208" i="30"/>
  <c r="P228" i="30"/>
  <c r="AC220" i="30"/>
  <c r="I228" i="30"/>
  <c r="F221" i="30"/>
  <c r="Z207" i="30"/>
  <c r="X186" i="30"/>
  <c r="AC218" i="30"/>
  <c r="N186" i="30"/>
  <c r="D237" i="30"/>
  <c r="AB187" i="30"/>
  <c r="Y207" i="30"/>
  <c r="N223" i="30"/>
  <c r="B184" i="30"/>
  <c r="B201" i="30"/>
  <c r="B236" i="30"/>
  <c r="AC189" i="30"/>
  <c r="AC234" i="30"/>
  <c r="J189" i="30"/>
  <c r="B186" i="30"/>
  <c r="B203" i="30"/>
  <c r="W234" i="30"/>
  <c r="F234" i="30"/>
  <c r="Z189" i="30"/>
  <c r="B202" i="30"/>
  <c r="B241" i="30"/>
  <c r="N189" i="30"/>
  <c r="C234" i="30"/>
  <c r="V234" i="30"/>
  <c r="B213" i="30"/>
  <c r="B220" i="30"/>
  <c r="T189" i="30"/>
  <c r="B218" i="30"/>
  <c r="Y189" i="30"/>
  <c r="H189" i="30"/>
  <c r="B212" i="30"/>
  <c r="B246" i="30"/>
  <c r="N234" i="30"/>
  <c r="B181" i="30"/>
  <c r="B230" i="30"/>
  <c r="B237" i="30"/>
  <c r="B242" i="30"/>
  <c r="R189" i="30"/>
  <c r="B190" i="30"/>
  <c r="B165" i="30"/>
  <c r="B182" i="30"/>
  <c r="B223" i="30"/>
  <c r="U234" i="30"/>
  <c r="B240" i="30"/>
  <c r="B185" i="30"/>
  <c r="B219" i="30"/>
  <c r="S189" i="30"/>
  <c r="B164" i="30"/>
  <c r="E189" i="30"/>
  <c r="V189" i="30"/>
  <c r="G189" i="30"/>
  <c r="B187" i="30"/>
  <c r="B192" i="30"/>
  <c r="B199" i="30"/>
  <c r="B204" i="30"/>
  <c r="AE166" i="30"/>
  <c r="AE180" i="30"/>
  <c r="I199" i="30"/>
  <c r="S241" i="30"/>
  <c r="S203" i="30"/>
  <c r="I165" i="30"/>
  <c r="O184" i="30"/>
  <c r="G165" i="30"/>
  <c r="I219" i="30"/>
  <c r="AE244" i="30"/>
  <c r="Y223" i="30"/>
  <c r="AE189" i="30"/>
  <c r="AE207" i="30"/>
  <c r="AE171" i="30"/>
  <c r="Q164" i="30"/>
  <c r="AE216" i="30"/>
  <c r="Y202" i="30"/>
  <c r="Z201" i="30"/>
  <c r="AE225" i="30"/>
  <c r="Z165" i="30"/>
  <c r="AE188" i="30"/>
  <c r="AE206" i="30"/>
  <c r="AE170" i="30"/>
  <c r="Q182" i="30"/>
  <c r="AE229" i="30"/>
  <c r="AE198" i="30"/>
  <c r="AE209" i="30"/>
  <c r="AE191" i="30"/>
  <c r="AE173" i="30"/>
  <c r="AE227" i="30"/>
  <c r="AE224" i="30"/>
  <c r="E217" i="30"/>
  <c r="N183" i="30"/>
  <c r="U230" i="30"/>
  <c r="V168" i="30"/>
  <c r="AD167" i="30"/>
  <c r="V204" i="30"/>
  <c r="F168" i="30"/>
  <c r="AD203" i="30"/>
  <c r="N165" i="30"/>
  <c r="N239" i="30"/>
  <c r="F204" i="30"/>
  <c r="Q186" i="30"/>
  <c r="I167" i="30"/>
  <c r="F238" i="30"/>
  <c r="M182" i="30"/>
  <c r="N228" i="30"/>
  <c r="Z164" i="30"/>
  <c r="F246" i="30"/>
  <c r="S239" i="30"/>
  <c r="U201" i="30"/>
  <c r="AC183" i="30"/>
  <c r="AC165" i="30"/>
  <c r="E199" i="30"/>
  <c r="M200" i="30"/>
  <c r="U165" i="30"/>
  <c r="AA201" i="30"/>
  <c r="Y164" i="30"/>
  <c r="AA165" i="30"/>
  <c r="Z237" i="30"/>
  <c r="Z248" i="30"/>
  <c r="W199" i="30"/>
  <c r="S199" i="30"/>
  <c r="Z182" i="30"/>
  <c r="J185" i="30"/>
  <c r="I185" i="30"/>
  <c r="Q204" i="30"/>
  <c r="J203" i="30"/>
  <c r="AD199" i="30"/>
  <c r="AA186" i="30"/>
  <c r="Z235" i="30"/>
  <c r="R246" i="30"/>
  <c r="C221" i="30"/>
  <c r="K237" i="30"/>
  <c r="X222" i="30"/>
  <c r="E204" i="30"/>
  <c r="L165" i="30"/>
  <c r="P237" i="30"/>
  <c r="K201" i="30"/>
  <c r="H219" i="30"/>
  <c r="AA236" i="30"/>
  <c r="W181" i="30"/>
  <c r="Y228" i="30"/>
  <c r="K165" i="30"/>
  <c r="W236" i="30"/>
  <c r="R163" i="30"/>
  <c r="K163" i="30"/>
  <c r="H183" i="30"/>
  <c r="E163" i="30"/>
  <c r="AC204" i="30"/>
  <c r="K181" i="30"/>
  <c r="P164" i="30"/>
  <c r="AC239" i="30"/>
  <c r="Q163" i="30"/>
  <c r="AA184" i="30"/>
  <c r="E186" i="30"/>
  <c r="AB163" i="30"/>
  <c r="X230" i="30"/>
  <c r="AB199" i="30"/>
  <c r="AC184" i="30"/>
  <c r="H246" i="30"/>
  <c r="I168" i="30"/>
  <c r="AE165" i="30"/>
  <c r="O163" i="30"/>
  <c r="V246" i="30"/>
  <c r="O181" i="30"/>
  <c r="J163" i="30"/>
  <c r="H167" i="30"/>
  <c r="S165" i="30"/>
  <c r="I246" i="30"/>
  <c r="J181" i="30"/>
  <c r="I226" i="30"/>
  <c r="X236" i="30"/>
  <c r="R199" i="30"/>
  <c r="C184" i="30"/>
  <c r="H203" i="30"/>
  <c r="P185" i="30"/>
  <c r="S222" i="30"/>
  <c r="R248" i="30"/>
  <c r="K235" i="30"/>
  <c r="S181" i="30"/>
  <c r="I218" i="30"/>
  <c r="AA239" i="30"/>
  <c r="R221" i="30"/>
  <c r="X235" i="30"/>
  <c r="O185" i="30"/>
  <c r="E201" i="30"/>
  <c r="C164" i="30"/>
  <c r="W200" i="30"/>
  <c r="H164" i="30"/>
  <c r="M184" i="30"/>
  <c r="T182" i="30"/>
  <c r="U203" i="30"/>
  <c r="O217" i="30"/>
  <c r="J220" i="30"/>
  <c r="R237" i="30"/>
  <c r="P186" i="30"/>
  <c r="AA163" i="30"/>
  <c r="X201" i="30"/>
  <c r="U185" i="30"/>
  <c r="R231" i="30"/>
  <c r="Y182" i="30"/>
  <c r="AA181" i="30"/>
  <c r="H201" i="30"/>
  <c r="L163" i="30"/>
  <c r="H182" i="30"/>
  <c r="W164" i="30"/>
  <c r="P168" i="30"/>
  <c r="Y236" i="30"/>
  <c r="Y235" i="30"/>
  <c r="E221" i="30"/>
  <c r="AA230" i="30"/>
  <c r="C200" i="30"/>
  <c r="AC168" i="30"/>
  <c r="I181" i="30"/>
  <c r="I235" i="30"/>
  <c r="P203" i="30"/>
  <c r="AA168" i="30"/>
  <c r="AE200" i="30"/>
  <c r="AD186" i="30"/>
  <c r="V182" i="30"/>
  <c r="AE203" i="30"/>
  <c r="AE167" i="30"/>
  <c r="G186" i="30"/>
  <c r="G168" i="30"/>
  <c r="K186" i="30"/>
  <c r="K204" i="30"/>
  <c r="G228" i="30"/>
  <c r="AD238" i="30"/>
  <c r="V237" i="30"/>
  <c r="M186" i="30"/>
  <c r="X168" i="30"/>
  <c r="U163" i="30"/>
  <c r="AD228" i="30"/>
  <c r="K223" i="30"/>
  <c r="AE236" i="30"/>
  <c r="H217" i="30"/>
  <c r="L201" i="30"/>
  <c r="L223" i="30"/>
  <c r="I241" i="30"/>
  <c r="AA238" i="30"/>
  <c r="L186" i="30"/>
  <c r="S204" i="30"/>
  <c r="AC203" i="30"/>
  <c r="N203" i="30"/>
  <c r="R218" i="30"/>
  <c r="Z199" i="30"/>
  <c r="AD204" i="30"/>
  <c r="N199" i="30"/>
  <c r="V200" i="30"/>
  <c r="D182" i="30"/>
  <c r="P226" i="30"/>
  <c r="W217" i="30"/>
  <c r="AC211" i="30"/>
  <c r="AC193" i="30"/>
  <c r="W210" i="30"/>
  <c r="W192" i="30"/>
  <c r="I211" i="30"/>
  <c r="I193" i="30"/>
  <c r="F217" i="30"/>
  <c r="M210" i="30"/>
  <c r="M192" i="30"/>
  <c r="E203" i="30"/>
  <c r="D210" i="30"/>
  <c r="D192" i="30"/>
  <c r="U192" i="30"/>
  <c r="U210" i="30"/>
  <c r="AC210" i="30"/>
  <c r="AC192" i="30"/>
  <c r="F210" i="30"/>
  <c r="F192" i="30"/>
  <c r="N192" i="30"/>
  <c r="N210" i="30"/>
  <c r="C211" i="30"/>
  <c r="C193" i="30"/>
  <c r="P193" i="30"/>
  <c r="P211" i="30"/>
  <c r="Q211" i="30"/>
  <c r="Q193" i="30"/>
  <c r="Y193" i="30"/>
  <c r="Y211" i="30"/>
  <c r="K211" i="30"/>
  <c r="K193" i="30"/>
  <c r="U211" i="30"/>
  <c r="U193" i="30"/>
  <c r="T192" i="30"/>
  <c r="T210" i="30"/>
  <c r="AB192" i="30"/>
  <c r="AB210" i="30"/>
  <c r="V192" i="30"/>
  <c r="V210" i="30"/>
  <c r="P222" i="30"/>
  <c r="C210" i="30"/>
  <c r="C192" i="30"/>
  <c r="I210" i="30"/>
  <c r="I192" i="30"/>
  <c r="K210" i="30"/>
  <c r="K192" i="30"/>
  <c r="AB211" i="30"/>
  <c r="AB193" i="30"/>
  <c r="AD192" i="30"/>
  <c r="AD210" i="30"/>
  <c r="M168" i="30"/>
  <c r="T168" i="30"/>
  <c r="L185" i="30"/>
  <c r="T184" i="30"/>
  <c r="L168" i="30"/>
  <c r="D184" i="30"/>
  <c r="N193" i="30"/>
  <c r="N211" i="30"/>
  <c r="AD193" i="30"/>
  <c r="AD211" i="30"/>
  <c r="AE210" i="30"/>
  <c r="AE192" i="30"/>
  <c r="X211" i="30"/>
  <c r="X193" i="30"/>
  <c r="H210" i="30"/>
  <c r="H192" i="30"/>
  <c r="S211" i="30"/>
  <c r="S193" i="30"/>
  <c r="J193" i="30"/>
  <c r="J211" i="30"/>
  <c r="T193" i="30"/>
  <c r="T211" i="30"/>
  <c r="AC163" i="30"/>
  <c r="M248" i="30"/>
  <c r="M211" i="30"/>
  <c r="M193" i="30"/>
  <c r="G193" i="30"/>
  <c r="G211" i="30"/>
  <c r="O193" i="30"/>
  <c r="O211" i="30"/>
  <c r="AA211" i="30"/>
  <c r="AA193" i="30"/>
  <c r="S210" i="30"/>
  <c r="S192" i="30"/>
  <c r="J192" i="30"/>
  <c r="J210" i="30"/>
  <c r="Z211" i="30"/>
  <c r="Z193" i="30"/>
  <c r="G217" i="30"/>
  <c r="L192" i="30"/>
  <c r="L210" i="30"/>
  <c r="AC199" i="30"/>
  <c r="T204" i="30"/>
  <c r="H193" i="30"/>
  <c r="H211" i="30"/>
  <c r="AA210" i="30"/>
  <c r="AA192" i="30"/>
  <c r="P210" i="30"/>
  <c r="P192" i="30"/>
  <c r="Z210" i="30"/>
  <c r="Z192" i="30"/>
  <c r="L193" i="30"/>
  <c r="L211" i="30"/>
  <c r="F193" i="30"/>
  <c r="F211" i="30"/>
  <c r="V193" i="30"/>
  <c r="V211" i="30"/>
  <c r="G192" i="30"/>
  <c r="G210" i="30"/>
  <c r="O192" i="30"/>
  <c r="O210" i="30"/>
  <c r="R193" i="30"/>
  <c r="R211" i="30"/>
  <c r="Q192" i="30"/>
  <c r="Q210" i="30"/>
  <c r="Y192" i="30"/>
  <c r="Y210" i="30"/>
  <c r="E211" i="30"/>
  <c r="E193" i="30"/>
  <c r="N184" i="30"/>
  <c r="D193" i="30"/>
  <c r="D211" i="30"/>
  <c r="E210" i="30"/>
  <c r="E192" i="30"/>
  <c r="W193" i="30"/>
  <c r="W211" i="30"/>
  <c r="AE193" i="30"/>
  <c r="AE211" i="30"/>
  <c r="X210" i="30"/>
  <c r="X192" i="30"/>
  <c r="Z221" i="30"/>
  <c r="R210" i="30"/>
  <c r="R192" i="30"/>
  <c r="N200" i="30"/>
  <c r="J202" i="30"/>
  <c r="O220" i="30"/>
  <c r="J239" i="30"/>
  <c r="O200" i="30"/>
  <c r="G164" i="30"/>
  <c r="C165" i="30"/>
  <c r="R168" i="30"/>
  <c r="R226" i="30"/>
  <c r="Y186" i="30"/>
  <c r="C223" i="30"/>
  <c r="AA228" i="30"/>
  <c r="R204" i="30"/>
  <c r="Z203" i="30"/>
  <c r="C201" i="30"/>
  <c r="S200" i="30"/>
  <c r="S164" i="30"/>
  <c r="Y226" i="30"/>
  <c r="AE168" i="30"/>
  <c r="Z185" i="30"/>
  <c r="AE186" i="30"/>
  <c r="F201" i="30"/>
  <c r="N182" i="30"/>
  <c r="I202" i="30"/>
  <c r="G202" i="30"/>
  <c r="U168" i="30"/>
  <c r="Y168" i="30"/>
  <c r="M201" i="30"/>
  <c r="D181" i="30"/>
  <c r="L164" i="30"/>
  <c r="AD241" i="30"/>
  <c r="Q167" i="30"/>
  <c r="P218" i="30"/>
  <c r="K236" i="30"/>
  <c r="D167" i="30"/>
  <c r="H218" i="30"/>
  <c r="W230" i="30"/>
  <c r="Q203" i="30"/>
  <c r="F244" i="30"/>
  <c r="N218" i="30"/>
  <c r="W249" i="30"/>
  <c r="H230" i="30"/>
  <c r="L202" i="30"/>
  <c r="R184" i="30"/>
  <c r="O246" i="30"/>
  <c r="T231" i="30"/>
  <c r="D248" i="30"/>
  <c r="J230" i="30"/>
  <c r="R203" i="30"/>
  <c r="H204" i="30"/>
  <c r="O167" i="30"/>
  <c r="C163" i="30"/>
  <c r="V203" i="30"/>
  <c r="U186" i="30"/>
  <c r="P183" i="30"/>
  <c r="P165" i="30"/>
  <c r="AE164" i="30"/>
  <c r="AB185" i="30"/>
  <c r="F165" i="30"/>
  <c r="AE181" i="30"/>
  <c r="L231" i="30"/>
  <c r="J231" i="30"/>
  <c r="AD219" i="30"/>
  <c r="J246" i="30"/>
  <c r="N241" i="30"/>
  <c r="AA226" i="30"/>
  <c r="K238" i="30"/>
  <c r="L200" i="30"/>
  <c r="M240" i="30"/>
  <c r="X184" i="30"/>
  <c r="AE199" i="30"/>
  <c r="T183" i="30"/>
  <c r="D203" i="30"/>
  <c r="D163" i="30"/>
  <c r="E202" i="30"/>
  <c r="R167" i="30"/>
  <c r="J186" i="30"/>
  <c r="M165" i="30"/>
  <c r="L199" i="30"/>
  <c r="E240" i="30"/>
  <c r="Q236" i="30"/>
  <c r="AE237" i="30"/>
  <c r="N220" i="30"/>
  <c r="O226" i="30"/>
  <c r="O218" i="30"/>
  <c r="R238" i="30"/>
  <c r="F231" i="30"/>
  <c r="F223" i="30"/>
  <c r="M223" i="30"/>
  <c r="J236" i="30"/>
  <c r="AB186" i="30"/>
  <c r="X239" i="30"/>
  <c r="J222" i="30"/>
  <c r="H220" i="30"/>
  <c r="AB168" i="30"/>
  <c r="Z220" i="30"/>
  <c r="C199" i="30"/>
  <c r="V185" i="30"/>
  <c r="J168" i="30"/>
  <c r="O201" i="30"/>
  <c r="Z241" i="30"/>
  <c r="I183" i="30"/>
  <c r="N185" i="30"/>
  <c r="F184" i="30"/>
  <c r="AA185" i="30"/>
  <c r="F239" i="30"/>
  <c r="AE241" i="30"/>
  <c r="Z218" i="30"/>
  <c r="I222" i="30"/>
  <c r="D204" i="30"/>
  <c r="T201" i="30"/>
  <c r="H168" i="30"/>
  <c r="W237" i="30"/>
  <c r="P200" i="30"/>
  <c r="E200" i="30"/>
  <c r="Z181" i="30"/>
  <c r="T181" i="30"/>
  <c r="M167" i="30"/>
  <c r="AB164" i="30"/>
  <c r="AA203" i="30"/>
  <c r="AD202" i="30"/>
  <c r="E248" i="30"/>
  <c r="R235" i="30"/>
  <c r="K249" i="30"/>
  <c r="AA237" i="30"/>
  <c r="O248" i="30"/>
  <c r="Y237" i="30"/>
  <c r="C228" i="30"/>
  <c r="I248" i="30"/>
  <c r="AD165" i="30"/>
  <c r="W201" i="30"/>
  <c r="P230" i="30"/>
  <c r="O221" i="30"/>
  <c r="V199" i="30"/>
  <c r="E182" i="30"/>
  <c r="AB200" i="30"/>
  <c r="J201" i="30"/>
  <c r="F185" i="30"/>
  <c r="J165" i="30"/>
  <c r="AD201" i="30"/>
  <c r="AE183" i="30"/>
  <c r="W165" i="30"/>
  <c r="T164" i="30"/>
  <c r="X181" i="30"/>
  <c r="G181" i="30"/>
  <c r="O237" i="30"/>
  <c r="AA222" i="30"/>
  <c r="N226" i="30"/>
  <c r="H240" i="30"/>
  <c r="E241" i="30"/>
  <c r="Q222" i="30"/>
  <c r="S217" i="30"/>
  <c r="K246" i="30"/>
  <c r="Q220" i="30"/>
  <c r="P220" i="30"/>
  <c r="G163" i="30"/>
  <c r="W203" i="30"/>
  <c r="AD181" i="30"/>
  <c r="F203" i="30"/>
  <c r="AE184" i="30"/>
  <c r="U184" i="30"/>
  <c r="O165" i="30"/>
  <c r="X199" i="30"/>
  <c r="AE238" i="30"/>
  <c r="U239" i="30"/>
  <c r="G237" i="30"/>
  <c r="L222" i="30"/>
  <c r="W244" i="30"/>
  <c r="C240" i="30"/>
  <c r="G236" i="30"/>
  <c r="S230" i="30"/>
  <c r="AB238" i="30"/>
  <c r="Q231" i="30"/>
  <c r="O249" i="30"/>
  <c r="AB244" i="30"/>
  <c r="D236" i="30"/>
  <c r="P239" i="30"/>
  <c r="W239" i="30"/>
  <c r="P246" i="30"/>
  <c r="T218" i="30"/>
  <c r="E183" i="30"/>
  <c r="V163" i="30"/>
  <c r="D241" i="30"/>
  <c r="W238" i="30"/>
  <c r="M239" i="30"/>
  <c r="AB239" i="30"/>
  <c r="T238" i="30"/>
  <c r="G249" i="30"/>
  <c r="T244" i="30"/>
  <c r="Q239" i="30"/>
  <c r="AC235" i="30"/>
  <c r="H239" i="30"/>
  <c r="AA217" i="30"/>
  <c r="AB237" i="30"/>
  <c r="X231" i="30"/>
  <c r="L218" i="30"/>
  <c r="AE222" i="30"/>
  <c r="R200" i="30"/>
  <c r="Z202" i="30"/>
  <c r="R164" i="30"/>
  <c r="K164" i="30"/>
  <c r="D186" i="30"/>
  <c r="G203" i="30"/>
  <c r="W185" i="30"/>
  <c r="AB201" i="30"/>
  <c r="T199" i="30"/>
  <c r="AC185" i="30"/>
  <c r="X182" i="30"/>
  <c r="X164" i="30"/>
  <c r="AC240" i="30"/>
  <c r="T239" i="30"/>
  <c r="Z240" i="30"/>
  <c r="E237" i="30"/>
  <c r="L220" i="30"/>
  <c r="AE231" i="30"/>
  <c r="C236" i="30"/>
  <c r="T217" i="30"/>
  <c r="Y230" i="30"/>
  <c r="H231" i="30"/>
  <c r="V235" i="30"/>
  <c r="AB228" i="30"/>
  <c r="AB183" i="30"/>
  <c r="K200" i="30"/>
  <c r="S168" i="30"/>
  <c r="M203" i="30"/>
  <c r="U240" i="30"/>
  <c r="J235" i="30"/>
  <c r="S249" i="30"/>
  <c r="L230" i="30"/>
  <c r="U220" i="30"/>
  <c r="D246" i="30"/>
  <c r="R240" i="30"/>
  <c r="AD236" i="30"/>
  <c r="AB235" i="30"/>
  <c r="N222" i="30"/>
  <c r="N248" i="30"/>
  <c r="G185" i="30"/>
  <c r="AC246" i="30"/>
  <c r="M220" i="30"/>
  <c r="AD244" i="30"/>
  <c r="V236" i="30"/>
  <c r="L226" i="30"/>
  <c r="V241" i="30"/>
  <c r="U231" i="30"/>
  <c r="AA177" i="30"/>
  <c r="AA195" i="30"/>
  <c r="AA213" i="30"/>
  <c r="P169" i="30"/>
  <c r="P205" i="30"/>
  <c r="V240" i="30"/>
  <c r="Q219" i="30"/>
  <c r="X241" i="30"/>
  <c r="S220" i="30"/>
  <c r="V248" i="30"/>
  <c r="AD230" i="30"/>
  <c r="H241" i="30"/>
  <c r="J176" i="30"/>
  <c r="J212" i="30"/>
  <c r="J194" i="30"/>
  <c r="X246" i="30"/>
  <c r="E231" i="30"/>
  <c r="W169" i="30"/>
  <c r="W205" i="30"/>
  <c r="AE248" i="30"/>
  <c r="R172" i="30"/>
  <c r="R190" i="30"/>
  <c r="K169" i="30"/>
  <c r="K205" i="30"/>
  <c r="AB240" i="30"/>
  <c r="P202" i="30"/>
  <c r="W168" i="30"/>
  <c r="T185" i="30"/>
  <c r="D165" i="30"/>
  <c r="AB249" i="30"/>
  <c r="R241" i="30"/>
  <c r="V212" i="30"/>
  <c r="V176" i="30"/>
  <c r="V194" i="30"/>
  <c r="U235" i="30"/>
  <c r="Q246" i="30"/>
  <c r="X204" i="30"/>
  <c r="Y165" i="30"/>
  <c r="X183" i="30"/>
  <c r="O186" i="30"/>
  <c r="O168" i="30"/>
  <c r="Y181" i="30"/>
  <c r="G200" i="30"/>
  <c r="C168" i="30"/>
  <c r="P163" i="30"/>
  <c r="Z204" i="30"/>
  <c r="AD200" i="30"/>
  <c r="AD164" i="30"/>
  <c r="N163" i="30"/>
  <c r="K187" i="30"/>
  <c r="AE228" i="30"/>
  <c r="G220" i="30"/>
  <c r="L190" i="30"/>
  <c r="L172" i="30"/>
  <c r="M190" i="30"/>
  <c r="M172" i="30"/>
  <c r="M246" i="30"/>
  <c r="J241" i="30"/>
  <c r="D239" i="30"/>
  <c r="F237" i="30"/>
  <c r="C230" i="30"/>
  <c r="G226" i="30"/>
  <c r="E220" i="30"/>
  <c r="F169" i="30"/>
  <c r="F205" i="30"/>
  <c r="N213" i="30"/>
  <c r="N195" i="30"/>
  <c r="N177" i="30"/>
  <c r="T228" i="30"/>
  <c r="AC219" i="30"/>
  <c r="AE217" i="30"/>
  <c r="G194" i="30"/>
  <c r="G176" i="30"/>
  <c r="G212" i="30"/>
  <c r="O195" i="30"/>
  <c r="O213" i="30"/>
  <c r="O177" i="30"/>
  <c r="O241" i="30"/>
  <c r="M235" i="30"/>
  <c r="D226" i="30"/>
  <c r="G248" i="30"/>
  <c r="J237" i="30"/>
  <c r="L235" i="30"/>
  <c r="K226" i="30"/>
  <c r="O222" i="30"/>
  <c r="X213" i="30"/>
  <c r="X177" i="30"/>
  <c r="X195" i="30"/>
  <c r="AC236" i="30"/>
  <c r="AC226" i="30"/>
  <c r="T219" i="30"/>
  <c r="H205" i="30"/>
  <c r="H169" i="30"/>
  <c r="U241" i="30"/>
  <c r="AA176" i="30"/>
  <c r="AA194" i="30"/>
  <c r="AA212" i="30"/>
  <c r="R213" i="30"/>
  <c r="R177" i="30"/>
  <c r="R195" i="30"/>
  <c r="X238" i="30"/>
  <c r="Q230" i="30"/>
  <c r="F222" i="30"/>
  <c r="P249" i="30"/>
  <c r="C220" i="30"/>
  <c r="Z176" i="30"/>
  <c r="Z194" i="30"/>
  <c r="Z212" i="30"/>
  <c r="I172" i="30"/>
  <c r="I190" i="30"/>
  <c r="Q172" i="30"/>
  <c r="Q190" i="30"/>
  <c r="Y177" i="30"/>
  <c r="Y195" i="30"/>
  <c r="Y213" i="30"/>
  <c r="F230" i="30"/>
  <c r="AB177" i="30"/>
  <c r="AB195" i="30"/>
  <c r="AB213" i="30"/>
  <c r="AC212" i="30"/>
  <c r="AC176" i="30"/>
  <c r="AC194" i="30"/>
  <c r="AD176" i="30"/>
  <c r="AD194" i="30"/>
  <c r="AD212" i="30"/>
  <c r="AE194" i="30"/>
  <c r="AE176" i="30"/>
  <c r="AE212" i="30"/>
  <c r="C172" i="30"/>
  <c r="C190" i="30"/>
  <c r="M236" i="30"/>
  <c r="Q194" i="30"/>
  <c r="Q176" i="30"/>
  <c r="Q212" i="30"/>
  <c r="K177" i="30"/>
  <c r="K213" i="30"/>
  <c r="K195" i="30"/>
  <c r="P181" i="30"/>
  <c r="D222" i="30"/>
  <c r="AE205" i="30"/>
  <c r="AE169" i="30"/>
  <c r="K190" i="30"/>
  <c r="K172" i="30"/>
  <c r="N204" i="30"/>
  <c r="F182" i="30"/>
  <c r="U246" i="30"/>
  <c r="N237" i="30"/>
  <c r="F218" i="30"/>
  <c r="H184" i="30"/>
  <c r="D201" i="30"/>
  <c r="AC182" i="30"/>
  <c r="N168" i="30"/>
  <c r="Q165" i="30"/>
  <c r="L203" i="30"/>
  <c r="Q181" i="30"/>
  <c r="T167" i="30"/>
  <c r="H163" i="30"/>
  <c r="V183" i="30"/>
  <c r="U181" i="30"/>
  <c r="F163" i="30"/>
  <c r="W228" i="30"/>
  <c r="AB223" i="30"/>
  <c r="AD221" i="30"/>
  <c r="D172" i="30"/>
  <c r="D190" i="30"/>
  <c r="D169" i="30"/>
  <c r="D205" i="30"/>
  <c r="C249" i="30"/>
  <c r="Q217" i="30"/>
  <c r="E172" i="30"/>
  <c r="E190" i="30"/>
  <c r="E246" i="30"/>
  <c r="AC238" i="30"/>
  <c r="F190" i="30"/>
  <c r="F172" i="30"/>
  <c r="N169" i="30"/>
  <c r="N205" i="30"/>
  <c r="I249" i="30"/>
  <c r="D238" i="30"/>
  <c r="L228" i="30"/>
  <c r="Q223" i="30"/>
  <c r="U219" i="30"/>
  <c r="W213" i="30"/>
  <c r="W195" i="30"/>
  <c r="W177" i="30"/>
  <c r="AE213" i="30"/>
  <c r="AE195" i="30"/>
  <c r="AE177" i="30"/>
  <c r="G241" i="30"/>
  <c r="I239" i="30"/>
  <c r="C237" i="30"/>
  <c r="AD249" i="30"/>
  <c r="G222" i="30"/>
  <c r="X194" i="30"/>
  <c r="X212" i="30"/>
  <c r="X176" i="30"/>
  <c r="Y240" i="30"/>
  <c r="E236" i="30"/>
  <c r="E226" i="30"/>
  <c r="H190" i="30"/>
  <c r="H172" i="30"/>
  <c r="I220" i="30"/>
  <c r="M249" i="30"/>
  <c r="S169" i="30"/>
  <c r="S205" i="30"/>
  <c r="S228" i="30"/>
  <c r="L219" i="30"/>
  <c r="U244" i="30"/>
  <c r="D219" i="30"/>
  <c r="AC241" i="30"/>
  <c r="G221" i="30"/>
  <c r="S219" i="30"/>
  <c r="Y172" i="30"/>
  <c r="Y190" i="30"/>
  <c r="L176" i="30"/>
  <c r="L194" i="30"/>
  <c r="L212" i="30"/>
  <c r="U195" i="30"/>
  <c r="U177" i="30"/>
  <c r="U213" i="30"/>
  <c r="C205" i="30"/>
  <c r="C169" i="30"/>
  <c r="H176" i="30"/>
  <c r="H194" i="30"/>
  <c r="H212" i="30"/>
  <c r="Y212" i="30"/>
  <c r="Y194" i="30"/>
  <c r="Y176" i="30"/>
  <c r="J164" i="30"/>
  <c r="H181" i="30"/>
  <c r="U164" i="30"/>
  <c r="AC195" i="30"/>
  <c r="AC213" i="30"/>
  <c r="AC177" i="30"/>
  <c r="G213" i="30"/>
  <c r="G195" i="30"/>
  <c r="G177" i="30"/>
  <c r="W172" i="30"/>
  <c r="W190" i="30"/>
  <c r="R169" i="30"/>
  <c r="R205" i="30"/>
  <c r="J169" i="30"/>
  <c r="J205" i="30"/>
  <c r="F199" i="30"/>
  <c r="M163" i="30"/>
  <c r="T240" i="30"/>
  <c r="AA223" i="30"/>
  <c r="Y231" i="30"/>
  <c r="J182" i="30"/>
  <c r="F200" i="30"/>
  <c r="S183" i="30"/>
  <c r="AA200" i="30"/>
  <c r="C203" i="30"/>
  <c r="AC200" i="30"/>
  <c r="Y201" i="30"/>
  <c r="S202" i="30"/>
  <c r="U200" i="30"/>
  <c r="D200" i="30"/>
  <c r="AA164" i="30"/>
  <c r="E185" i="30"/>
  <c r="V201" i="30"/>
  <c r="M181" i="30"/>
  <c r="O164" i="30"/>
  <c r="W187" i="30"/>
  <c r="R187" i="30"/>
  <c r="T223" i="30"/>
  <c r="V221" i="30"/>
  <c r="X219" i="30"/>
  <c r="L177" i="30"/>
  <c r="L195" i="30"/>
  <c r="L213" i="30"/>
  <c r="L205" i="30"/>
  <c r="L169" i="30"/>
  <c r="T190" i="30"/>
  <c r="T172" i="30"/>
  <c r="AB172" i="30"/>
  <c r="AB190" i="30"/>
  <c r="AB248" i="30"/>
  <c r="E169" i="30"/>
  <c r="E205" i="30"/>
  <c r="U169" i="30"/>
  <c r="U205" i="30"/>
  <c r="N172" i="30"/>
  <c r="N190" i="30"/>
  <c r="V177" i="30"/>
  <c r="V213" i="30"/>
  <c r="V195" i="30"/>
  <c r="V205" i="30"/>
  <c r="V169" i="30"/>
  <c r="K221" i="30"/>
  <c r="M219" i="30"/>
  <c r="O172" i="30"/>
  <c r="O190" i="30"/>
  <c r="AB236" i="30"/>
  <c r="Z228" i="30"/>
  <c r="W223" i="30"/>
  <c r="Y221" i="30"/>
  <c r="V249" i="30"/>
  <c r="W240" i="30"/>
  <c r="C195" i="30"/>
  <c r="C213" i="30"/>
  <c r="C177" i="30"/>
  <c r="N235" i="30"/>
  <c r="P223" i="30"/>
  <c r="AD222" i="30"/>
  <c r="AA172" i="30"/>
  <c r="AA190" i="30"/>
  <c r="AA205" i="30"/>
  <c r="AA169" i="30"/>
  <c r="S218" i="30"/>
  <c r="R212" i="30"/>
  <c r="R194" i="30"/>
  <c r="R176" i="30"/>
  <c r="M226" i="30"/>
  <c r="U218" i="30"/>
  <c r="AD217" i="30"/>
  <c r="J172" i="30"/>
  <c r="J190" i="30"/>
  <c r="AE239" i="30"/>
  <c r="W176" i="30"/>
  <c r="W194" i="30"/>
  <c r="W212" i="30"/>
  <c r="Z169" i="30"/>
  <c r="Z205" i="30"/>
  <c r="M194" i="30"/>
  <c r="M212" i="30"/>
  <c r="M176" i="30"/>
  <c r="Z177" i="30"/>
  <c r="Z195" i="30"/>
  <c r="Z213" i="30"/>
  <c r="I186" i="30"/>
  <c r="W202" i="30"/>
  <c r="X185" i="30"/>
  <c r="X167" i="30"/>
  <c r="C204" i="30"/>
  <c r="AB167" i="30"/>
  <c r="C185" i="30"/>
  <c r="AE187" i="30"/>
  <c r="AC248" i="30"/>
  <c r="D176" i="30"/>
  <c r="D194" i="30"/>
  <c r="D212" i="30"/>
  <c r="T169" i="30"/>
  <c r="T205" i="30"/>
  <c r="T248" i="30"/>
  <c r="E195" i="30"/>
  <c r="E213" i="30"/>
  <c r="E177" i="30"/>
  <c r="M169" i="30"/>
  <c r="M205" i="30"/>
  <c r="U190" i="30"/>
  <c r="U172" i="30"/>
  <c r="L221" i="30"/>
  <c r="P217" i="30"/>
  <c r="V172" i="30"/>
  <c r="V190" i="30"/>
  <c r="AD213" i="30"/>
  <c r="AD195" i="30"/>
  <c r="AD177" i="30"/>
  <c r="AD205" i="30"/>
  <c r="AD169" i="30"/>
  <c r="V244" i="30"/>
  <c r="G172" i="30"/>
  <c r="G190" i="30"/>
  <c r="G169" i="30"/>
  <c r="G205" i="30"/>
  <c r="N249" i="30"/>
  <c r="AC231" i="30"/>
  <c r="P213" i="30"/>
  <c r="P177" i="30"/>
  <c r="P195" i="30"/>
  <c r="S177" i="30"/>
  <c r="S213" i="30"/>
  <c r="S195" i="30"/>
  <c r="Z190" i="30"/>
  <c r="Z172" i="30"/>
  <c r="I194" i="30"/>
  <c r="I212" i="30"/>
  <c r="I176" i="30"/>
  <c r="T176" i="30"/>
  <c r="T194" i="30"/>
  <c r="T212" i="30"/>
  <c r="AC169" i="30"/>
  <c r="AC205" i="30"/>
  <c r="F194" i="30"/>
  <c r="F176" i="30"/>
  <c r="F212" i="30"/>
  <c r="U194" i="30"/>
  <c r="U212" i="30"/>
  <c r="U176" i="30"/>
  <c r="F177" i="30"/>
  <c r="F213" i="30"/>
  <c r="F195" i="30"/>
  <c r="P172" i="30"/>
  <c r="P190" i="30"/>
  <c r="S172" i="30"/>
  <c r="S190" i="30"/>
  <c r="C187" i="30"/>
  <c r="V238" i="30"/>
  <c r="Y199" i="30"/>
  <c r="Q201" i="30"/>
  <c r="K202" i="30"/>
  <c r="V184" i="30"/>
  <c r="AB202" i="30"/>
  <c r="Z186" i="30"/>
  <c r="Z187" i="30"/>
  <c r="D213" i="30"/>
  <c r="D195" i="30"/>
  <c r="D177" i="30"/>
  <c r="T177" i="30"/>
  <c r="T195" i="30"/>
  <c r="T213" i="30"/>
  <c r="AB194" i="30"/>
  <c r="AB212" i="30"/>
  <c r="AB176" i="30"/>
  <c r="AB169" i="30"/>
  <c r="AB205" i="30"/>
  <c r="E194" i="30"/>
  <c r="E212" i="30"/>
  <c r="E176" i="30"/>
  <c r="M177" i="30"/>
  <c r="M195" i="30"/>
  <c r="M213" i="30"/>
  <c r="AC190" i="30"/>
  <c r="AC172" i="30"/>
  <c r="N212" i="30"/>
  <c r="N194" i="30"/>
  <c r="N176" i="30"/>
  <c r="AD172" i="30"/>
  <c r="AD190" i="30"/>
  <c r="O194" i="30"/>
  <c r="O176" i="30"/>
  <c r="O212" i="30"/>
  <c r="O205" i="30"/>
  <c r="O169" i="30"/>
  <c r="AE172" i="30"/>
  <c r="AE190" i="30"/>
  <c r="X172" i="30"/>
  <c r="X190" i="30"/>
  <c r="X169" i="30"/>
  <c r="X205" i="30"/>
  <c r="C176" i="30"/>
  <c r="C194" i="30"/>
  <c r="C212" i="30"/>
  <c r="H177" i="30"/>
  <c r="H213" i="30"/>
  <c r="H195" i="30"/>
  <c r="P176" i="30"/>
  <c r="P194" i="30"/>
  <c r="P212" i="30"/>
  <c r="S176" i="30"/>
  <c r="S194" i="30"/>
  <c r="S212" i="30"/>
  <c r="J177" i="30"/>
  <c r="J213" i="30"/>
  <c r="J195" i="30"/>
  <c r="I177" i="30"/>
  <c r="I195" i="30"/>
  <c r="I213" i="30"/>
  <c r="I169" i="30"/>
  <c r="I205" i="30"/>
  <c r="Q195" i="30"/>
  <c r="Q177" i="30"/>
  <c r="Q213" i="30"/>
  <c r="Q169" i="30"/>
  <c r="Q205" i="30"/>
  <c r="Y169" i="30"/>
  <c r="Y205" i="30"/>
  <c r="K176" i="30"/>
  <c r="K194" i="30"/>
  <c r="K212" i="30"/>
  <c r="A200" i="30"/>
  <c r="A203" i="30"/>
  <c r="A185" i="30"/>
  <c r="A186" i="30"/>
  <c r="A204" i="30"/>
  <c r="A184" i="30"/>
  <c r="A202" i="30"/>
  <c r="A181" i="30"/>
  <c r="A199" i="30"/>
  <c r="A187" i="30"/>
  <c r="A205" i="30"/>
  <c r="A183" i="30"/>
  <c r="A201" i="30"/>
  <c r="A180" i="30"/>
  <c r="A198" i="30"/>
  <c r="N4" i="8" l="1"/>
  <c r="P254" i="30"/>
  <c r="P6" i="2" s="1"/>
  <c r="X254" i="30"/>
  <c r="X6" i="2" s="1"/>
  <c r="V254" i="30"/>
  <c r="V6" i="2" s="1"/>
  <c r="L254" i="30"/>
  <c r="L6" i="2" s="1"/>
  <c r="H253" i="30"/>
  <c r="AD253" i="30"/>
  <c r="B253" i="30"/>
  <c r="Z253" i="30"/>
  <c r="S254" i="30"/>
  <c r="S6" i="2" s="1"/>
  <c r="X253" i="30"/>
  <c r="Z254" i="30"/>
  <c r="Z6" i="2" s="1"/>
  <c r="F254" i="30"/>
  <c r="F6" i="2" s="1"/>
  <c r="O254" i="30"/>
  <c r="O6" i="2" s="1"/>
  <c r="O253" i="30"/>
  <c r="Y253" i="30"/>
  <c r="I253" i="30"/>
  <c r="S253" i="30"/>
  <c r="AD254" i="30"/>
  <c r="AD6" i="2" s="1"/>
  <c r="V253" i="30"/>
  <c r="AE253" i="30"/>
  <c r="G254" i="30"/>
  <c r="G6" i="2" s="1"/>
  <c r="W254" i="30"/>
  <c r="W6" i="2" s="1"/>
  <c r="R254" i="30"/>
  <c r="R6" i="2" s="1"/>
  <c r="K253" i="30"/>
  <c r="U254" i="30"/>
  <c r="U6" i="2" s="1"/>
  <c r="M253" i="30"/>
  <c r="Q254" i="30"/>
  <c r="Q6" i="2" s="1"/>
  <c r="AC254" i="30"/>
  <c r="AC6" i="2" s="1"/>
  <c r="H254" i="30"/>
  <c r="H6" i="2" s="1"/>
  <c r="Q253" i="30"/>
  <c r="R253" i="30"/>
  <c r="E254" i="30"/>
  <c r="E6" i="2" s="1"/>
  <c r="W253" i="30"/>
  <c r="P253" i="30"/>
  <c r="AB253" i="30"/>
  <c r="M254" i="30"/>
  <c r="M6" i="2" s="1"/>
  <c r="F253" i="30"/>
  <c r="AC253" i="30"/>
  <c r="AA253" i="30"/>
  <c r="I254" i="30"/>
  <c r="I6" i="2" s="1"/>
  <c r="G253" i="30"/>
  <c r="T253" i="30"/>
  <c r="K254" i="30"/>
  <c r="K6" i="2" s="1"/>
  <c r="T254" i="30"/>
  <c r="T6" i="2" s="1"/>
  <c r="L253" i="30"/>
  <c r="B254" i="30"/>
  <c r="B6" i="2" s="1"/>
  <c r="J253" i="30"/>
  <c r="Y254" i="30"/>
  <c r="Y6" i="2" s="1"/>
  <c r="D254" i="30"/>
  <c r="D6" i="2" s="1"/>
  <c r="AA254" i="30"/>
  <c r="AA6" i="2" s="1"/>
  <c r="D253" i="30"/>
  <c r="C253" i="30"/>
  <c r="U253" i="30"/>
  <c r="N253" i="30"/>
  <c r="J254" i="30"/>
  <c r="J6" i="2" s="1"/>
  <c r="E253" i="30"/>
  <c r="AB254" i="30"/>
  <c r="AB6" i="2" s="1"/>
  <c r="N254" i="30"/>
  <c r="N6" i="2" s="1"/>
  <c r="AE254" i="30"/>
  <c r="AE6" i="2" s="1"/>
  <c r="C254" i="30"/>
  <c r="C6" i="2" s="1"/>
  <c r="O4" i="8" l="1"/>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7" i="2"/>
  <c r="D7" i="2"/>
  <c r="E7" i="2"/>
  <c r="F7" i="2"/>
  <c r="G7" i="2"/>
  <c r="H7" i="2"/>
  <c r="I7" i="2"/>
  <c r="J7" i="2"/>
  <c r="K7" i="2"/>
  <c r="L7" i="2"/>
  <c r="M7" i="2"/>
  <c r="N7" i="2"/>
  <c r="O7" i="2"/>
  <c r="P7" i="2"/>
  <c r="Q7" i="2"/>
  <c r="R7" i="2"/>
  <c r="S7" i="2"/>
  <c r="T7" i="2"/>
  <c r="U7" i="2"/>
  <c r="V7" i="2"/>
  <c r="W7" i="2"/>
  <c r="X7" i="2"/>
  <c r="Y7" i="2"/>
  <c r="Z7" i="2"/>
  <c r="AA7" i="2"/>
  <c r="AB7" i="2"/>
  <c r="AC7" i="2"/>
  <c r="AD7" i="2"/>
  <c r="AE7" i="2"/>
  <c r="P4" i="8" l="1"/>
  <c r="P56" i="31"/>
  <c r="I56" i="31"/>
  <c r="S56" i="31"/>
  <c r="AA56" i="31"/>
  <c r="W56" i="31"/>
  <c r="B56" i="31"/>
  <c r="Y56" i="31"/>
  <c r="Q4" i="8" l="1"/>
  <c r="R56" i="31"/>
  <c r="K56" i="31"/>
  <c r="J56" i="31"/>
  <c r="V56" i="31"/>
  <c r="Z56" i="31"/>
  <c r="AD56" i="31"/>
  <c r="M56" i="31"/>
  <c r="Q56" i="31"/>
  <c r="G56" i="31"/>
  <c r="U56" i="31"/>
  <c r="F56" i="31"/>
  <c r="H56" i="31"/>
  <c r="AD55" i="31"/>
  <c r="AD8" i="2" s="1"/>
  <c r="AC55" i="31"/>
  <c r="AC8" i="2" s="1"/>
  <c r="E56" i="31"/>
  <c r="AB56" i="31"/>
  <c r="X55" i="31"/>
  <c r="X8" i="2" s="1"/>
  <c r="AE56" i="31"/>
  <c r="O56" i="31"/>
  <c r="D55" i="31"/>
  <c r="D8" i="2" s="1"/>
  <c r="O55" i="31"/>
  <c r="O8" i="2" s="1"/>
  <c r="L56" i="31"/>
  <c r="C56" i="31"/>
  <c r="T56" i="31"/>
  <c r="N56" i="31"/>
  <c r="AC56" i="31"/>
  <c r="H55" i="31"/>
  <c r="H8" i="2" s="1"/>
  <c r="W55" i="31"/>
  <c r="W8" i="2" s="1"/>
  <c r="Q55" i="31"/>
  <c r="Q8" i="2" s="1"/>
  <c r="X56" i="31"/>
  <c r="V55" i="31"/>
  <c r="V8" i="2" s="1"/>
  <c r="T55" i="31"/>
  <c r="T8" i="2" s="1"/>
  <c r="F55" i="31"/>
  <c r="F8" i="2" s="1"/>
  <c r="AB55" i="31"/>
  <c r="AB8" i="2" s="1"/>
  <c r="I55" i="31"/>
  <c r="I8" i="2" s="1"/>
  <c r="U55" i="31"/>
  <c r="U8" i="2" s="1"/>
  <c r="Y55" i="31"/>
  <c r="Y8" i="2" s="1"/>
  <c r="E55" i="31"/>
  <c r="E8" i="2" s="1"/>
  <c r="B55" i="31"/>
  <c r="B8" i="2" s="1"/>
  <c r="P55" i="31"/>
  <c r="P8" i="2" s="1"/>
  <c r="AA55" i="31"/>
  <c r="AA8" i="2" s="1"/>
  <c r="N55" i="31"/>
  <c r="N8" i="2" s="1"/>
  <c r="L55" i="31"/>
  <c r="L8" i="2" s="1"/>
  <c r="D56" i="31"/>
  <c r="R55" i="31"/>
  <c r="R8" i="2" s="1"/>
  <c r="J55" i="31"/>
  <c r="J8" i="2" s="1"/>
  <c r="G55" i="31"/>
  <c r="G8" i="2" s="1"/>
  <c r="M55" i="31"/>
  <c r="M8" i="2" s="1"/>
  <c r="AE55" i="31"/>
  <c r="AE8" i="2" s="1"/>
  <c r="S55" i="31"/>
  <c r="S8" i="2" s="1"/>
  <c r="K55" i="31"/>
  <c r="K8" i="2" s="1"/>
  <c r="Z55" i="31"/>
  <c r="Z8" i="2" s="1"/>
  <c r="C55" i="31"/>
  <c r="C8" i="2" s="1"/>
  <c r="R4" i="8" l="1"/>
  <c r="G4" i="9"/>
  <c r="L4" i="15"/>
  <c r="S4" i="8" l="1"/>
  <c r="AA4" i="15"/>
  <c r="AC4" i="15"/>
  <c r="R4" i="15"/>
  <c r="D4" i="15"/>
  <c r="AB4" i="15"/>
  <c r="Q4" i="15"/>
  <c r="C4" i="15"/>
  <c r="Z4" i="15"/>
  <c r="F4" i="15"/>
  <c r="Y4" i="15"/>
  <c r="K4" i="15"/>
  <c r="M4" i="15"/>
  <c r="U4" i="15"/>
  <c r="J4" i="15"/>
  <c r="T4" i="15"/>
  <c r="I4" i="15"/>
  <c r="S4" i="15"/>
  <c r="E4" i="15"/>
  <c r="C4" i="9"/>
  <c r="H4" i="15"/>
  <c r="X4" i="15"/>
  <c r="AE4" i="15"/>
  <c r="O4" i="15"/>
  <c r="G4" i="15"/>
  <c r="P4" i="15"/>
  <c r="W4" i="15"/>
  <c r="AD4" i="15"/>
  <c r="V4" i="15"/>
  <c r="N4" i="15"/>
  <c r="J4" i="9"/>
  <c r="E4" i="9"/>
  <c r="R4" i="9"/>
  <c r="T4" i="9"/>
  <c r="X4" i="9"/>
  <c r="Y4" i="9"/>
  <c r="Z4" i="9"/>
  <c r="P4" i="9"/>
  <c r="Q4" i="9"/>
  <c r="AA4" i="9"/>
  <c r="D4" i="9"/>
  <c r="M4" i="9"/>
  <c r="N4" i="9"/>
  <c r="S4" i="9"/>
  <c r="L4" i="9"/>
  <c r="T4" i="8" l="1"/>
  <c r="AE4" i="9"/>
  <c r="AB4" i="9"/>
  <c r="C4" i="10"/>
  <c r="U4" i="9"/>
  <c r="AC4" i="9"/>
  <c r="F4" i="9"/>
  <c r="W4" i="9"/>
  <c r="K4" i="9"/>
  <c r="V4" i="9"/>
  <c r="O4" i="9"/>
  <c r="H4" i="9"/>
  <c r="I4" i="9"/>
  <c r="AD4" i="9"/>
  <c r="U4" i="8" l="1"/>
  <c r="V4" i="8" l="1"/>
  <c r="D8" i="16"/>
  <c r="L8" i="12"/>
  <c r="T8" i="16"/>
  <c r="AB8" i="12"/>
  <c r="E8" i="12"/>
  <c r="M8" i="12"/>
  <c r="U8" i="15"/>
  <c r="AC8" i="15"/>
  <c r="F8" i="15"/>
  <c r="N8" i="16"/>
  <c r="V8" i="11"/>
  <c r="AD8" i="11"/>
  <c r="G8" i="16"/>
  <c r="O8" i="16"/>
  <c r="W8" i="15"/>
  <c r="AE8" i="15"/>
  <c r="H8" i="12"/>
  <c r="P8" i="12"/>
  <c r="X8" i="16"/>
  <c r="I8" i="11"/>
  <c r="Q8" i="12"/>
  <c r="Y8" i="12"/>
  <c r="B8" i="12"/>
  <c r="J8" i="16"/>
  <c r="R8" i="12"/>
  <c r="Z8" i="12"/>
  <c r="C8" i="15"/>
  <c r="K8" i="15"/>
  <c r="S8" i="11"/>
  <c r="AA8" i="16"/>
  <c r="W4" i="8" l="1"/>
  <c r="I8" i="16"/>
  <c r="AD8" i="16"/>
  <c r="AD8" i="15"/>
  <c r="I8" i="15"/>
  <c r="I8" i="12"/>
  <c r="K8" i="11"/>
  <c r="H8" i="16"/>
  <c r="E8" i="11"/>
  <c r="E8" i="15"/>
  <c r="H8" i="15"/>
  <c r="T8" i="15"/>
  <c r="V8" i="12"/>
  <c r="AB8" i="16"/>
  <c r="AB8" i="15"/>
  <c r="AD8" i="12"/>
  <c r="K8" i="12"/>
  <c r="AB8" i="11"/>
  <c r="K8" i="16"/>
  <c r="S8" i="12"/>
  <c r="Q8" i="16"/>
  <c r="G8" i="11"/>
  <c r="P8" i="16"/>
  <c r="F8" i="12"/>
  <c r="C8" i="16"/>
  <c r="L8" i="15"/>
  <c r="P8" i="15"/>
  <c r="F8" i="16"/>
  <c r="R8" i="16"/>
  <c r="F8" i="11"/>
  <c r="D8" i="11"/>
  <c r="R8" i="11"/>
  <c r="N8" i="11"/>
  <c r="Z8" i="11"/>
  <c r="X8" i="15"/>
  <c r="D8" i="15"/>
  <c r="Z8" i="16"/>
  <c r="J8" i="11"/>
  <c r="AA8" i="12"/>
  <c r="Y8" i="11"/>
  <c r="Y8" i="16"/>
  <c r="AA8" i="15"/>
  <c r="O8" i="15"/>
  <c r="O8" i="11"/>
  <c r="M8" i="11"/>
  <c r="M8" i="16"/>
  <c r="W8" i="12"/>
  <c r="B8" i="16"/>
  <c r="U8" i="12"/>
  <c r="J8" i="12"/>
  <c r="E8" i="16"/>
  <c r="W8" i="11"/>
  <c r="B8" i="11"/>
  <c r="J8" i="15"/>
  <c r="AE8" i="12"/>
  <c r="S8" i="16"/>
  <c r="AC8" i="16"/>
  <c r="AC8" i="11"/>
  <c r="AE8" i="16"/>
  <c r="G8" i="15"/>
  <c r="S8" i="15"/>
  <c r="AC8" i="12"/>
  <c r="Q8" i="11"/>
  <c r="G8" i="12"/>
  <c r="Q8" i="15"/>
  <c r="AE8" i="11"/>
  <c r="U8" i="11"/>
  <c r="U8" i="16"/>
  <c r="Z8" i="15"/>
  <c r="X8" i="11"/>
  <c r="W8" i="16"/>
  <c r="V8" i="16"/>
  <c r="P8" i="11"/>
  <c r="X8" i="12"/>
  <c r="V8" i="15"/>
  <c r="T8" i="12"/>
  <c r="C8" i="12"/>
  <c r="L8" i="11"/>
  <c r="R8" i="15"/>
  <c r="Y8" i="15"/>
  <c r="N8" i="12"/>
  <c r="D8" i="12"/>
  <c r="H8" i="11"/>
  <c r="C8" i="11"/>
  <c r="L8" i="16"/>
  <c r="AA8" i="11"/>
  <c r="O8" i="12"/>
  <c r="N8" i="15"/>
  <c r="T8" i="11"/>
  <c r="M8" i="15"/>
  <c r="X4" i="8" l="1"/>
  <c r="Y4" i="8" l="1"/>
  <c r="Z4" i="8" l="1"/>
  <c r="AA4" i="8" l="1"/>
  <c r="AB4" i="8" l="1"/>
  <c r="AC4" i="8" l="1"/>
  <c r="AD4" i="8" l="1"/>
  <c r="AE4" i="8" l="1"/>
</calcChain>
</file>

<file path=xl/sharedStrings.xml><?xml version="1.0" encoding="utf-8"?>
<sst xmlns="http://schemas.openxmlformats.org/spreadsheetml/2006/main" count="11402" uniqueCount="4296">
  <si>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</si>
  <si>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</si>
  <si>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</si>
  <si>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</si>
  <si>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</si>
  <si>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</si>
  <si>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</si>
  <si>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</si>
  <si>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</si>
  <si>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</si>
  <si>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</si>
  <si>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</si>
  <si>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</si>
  <si>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</si>
  <si>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</si>
  <si>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</si>
  <si>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</si>
  <si>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</si>
  <si>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</si>
  <si>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</si>
  <si>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</si>
  <si>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</si>
  <si>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</si>
  <si>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</si>
  <si>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</si>
  <si>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</si>
  <si>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</si>
  <si>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</si>
  <si>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</si>
  <si>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</si>
  <si>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</si>
  <si>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</si>
  <si>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</si>
  <si>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</si>
  <si>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</si>
  <si>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</si>
  <si>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</si>
  <si>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</si>
  <si>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</si>
  <si>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</si>
  <si>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</si>
  <si>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</si>
  <si>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</si>
  <si>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</si>
  <si>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</si>
  <si>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</si>
  <si>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</si>
  <si>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</si>
  <si>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</si>
  <si>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</si>
  <si>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</si>
  <si>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</si>
  <si>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</si>
  <si>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</si>
  <si>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</si>
  <si>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</si>
  <si>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</si>
  <si>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</si>
  <si>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</si>
  <si>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</si>
  <si>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</si>
  <si>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</si>
  <si>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</si>
  <si>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</si>
  <si>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</si>
  <si>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</si>
  <si>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</si>
  <si>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</si>
  <si>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</si>
  <si>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</si>
  <si>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</si>
  <si>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</si>
  <si>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</si>
  <si>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</si>
  <si>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</si>
  <si>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</si>
  <si>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</si>
  <si>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</si>
  <si>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</si>
  <si>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</si>
  <si>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</si>
  <si>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</si>
  <si>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</si>
  <si>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</si>
  <si>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</si>
  <si>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</si>
  <si>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</si>
  <si>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</si>
  <si>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</si>
  <si>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</si>
  <si>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</si>
  <si>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</si>
  <si>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</si>
  <si>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</si>
  <si>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</si>
  <si>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</si>
  <si>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</si>
  <si>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</si>
  <si>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</si>
  <si>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</si>
  <si>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</si>
  <si>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</si>
  <si>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</si>
  <si>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</si>
  <si>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</si>
  <si>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</si>
  <si>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</si>
  <si>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</si>
  <si>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</si>
  <si>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</si>
  <si>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</si>
  <si>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</si>
  <si>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</si>
  <si>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</si>
  <si>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</si>
  <si>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</si>
  <si>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</si>
  <si>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</si>
  <si>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</si>
  <si>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</si>
  <si>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</si>
  <si>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</si>
  <si>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</si>
  <si>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</si>
  <si>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</si>
  <si>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</si>
  <si>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</si>
  <si>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</si>
  <si>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</si>
  <si>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</si>
  <si>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</si>
  <si>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</si>
  <si>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</si>
  <si>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</si>
  <si>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</si>
  <si>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</si>
  <si>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</si>
  <si>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</si>
  <si>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</si>
  <si>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</si>
  <si>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</si>
  <si>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</si>
  <si>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</si>
  <si>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</si>
  <si>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</si>
  <si>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</si>
  <si>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</si>
  <si>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</si>
  <si>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</si>
  <si>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</si>
  <si>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</si>
  <si>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</si>
  <si>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</si>
  <si>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</si>
  <si>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</si>
  <si>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</si>
  <si>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</si>
  <si>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</si>
  <si>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</si>
  <si>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</si>
  <si>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</si>
  <si>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</si>
  <si>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</si>
  <si>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</si>
  <si>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</si>
  <si>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</si>
  <si>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</si>
  <si>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</si>
  <si>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</si>
  <si>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</si>
  <si>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</si>
  <si>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</si>
  <si>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</si>
  <si>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</si>
  <si>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</si>
  <si>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</si>
  <si>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</si>
  <si>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</si>
  <si>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</si>
  <si>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</si>
  <si>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</si>
  <si>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</si>
  <si>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</si>
  <si>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</si>
  <si>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</si>
  <si>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</si>
  <si>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</si>
  <si>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</si>
  <si>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</si>
  <si>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</si>
  <si>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</si>
  <si>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</si>
  <si>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</si>
  <si>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</si>
  <si>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</si>
  <si>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</si>
  <si>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</si>
  <si>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</si>
  <si>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</si>
  <si>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</si>
  <si>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</si>
  <si>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</si>
  <si>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</si>
  <si>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</si>
  <si>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</si>
  <si>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</si>
  <si>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</si>
  <si>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</si>
  <si>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</si>
  <si>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</si>
  <si>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</si>
  <si>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</si>
  <si>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</si>
  <si>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</si>
  <si>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</si>
  <si>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</si>
  <si>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</si>
  <si>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</si>
  <si>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</si>
  <si>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</si>
  <si>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</si>
  <si>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</si>
  <si>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</si>
  <si>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</si>
  <si>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</si>
  <si>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</si>
  <si>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</si>
  <si>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</si>
  <si>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</si>
  <si>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</si>
  <si>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</si>
  <si>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</si>
  <si>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</si>
  <si>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</si>
  <si>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</si>
  <si>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</si>
  <si>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</si>
  <si>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</si>
  <si>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LDVs (except electric)</t>
  </si>
  <si>
    <t>electric passenger LDVs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</si>
  <si>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</si>
  <si>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</si>
  <si>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</si>
  <si>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</si>
  <si>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</si>
  <si>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</si>
  <si>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</si>
  <si>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</si>
  <si>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</si>
  <si>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</si>
  <si>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</si>
  <si>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Source: U.S. Energy Information Administration</t>
  </si>
  <si>
    <t>full name</t>
  </si>
  <si>
    <t>Car Stock</t>
  </si>
  <si>
    <t>Conventional Cars</t>
  </si>
  <si>
    <t>Gasoline ICE Vehicles</t>
  </si>
  <si>
    <t>TDI Diesel ICE</t>
  </si>
  <si>
    <t>Total Conventional Cars</t>
  </si>
  <si>
    <t>Alternative-Fuel Cars</t>
  </si>
  <si>
    <t>Ethanol-Flex Fuel ICE</t>
  </si>
  <si>
    <t>Electric-Diesel Hybrid</t>
  </si>
  <si>
    <t>Electric-Gasoline Hybrid</t>
  </si>
  <si>
    <t>Natural Gas ICE</t>
  </si>
  <si>
    <t>Natural Gas Bi-fuel</t>
  </si>
  <si>
    <t>Propane ICE</t>
  </si>
  <si>
    <t>Propane Bi-fuel</t>
  </si>
  <si>
    <t>Total Alternative Cars</t>
  </si>
  <si>
    <t>Light Truck Stock</t>
  </si>
  <si>
    <t>Conventional Light Trucks</t>
  </si>
  <si>
    <t>Total Conventional Light Trucks</t>
  </si>
  <si>
    <t>Alternative-Fuel Light Trucks</t>
  </si>
  <si>
    <t>Total Alternative Light Trucks</t>
  </si>
  <si>
    <t>api key</t>
  </si>
  <si>
    <t>units</t>
  </si>
  <si>
    <t>Growth (2020-2050)</t>
  </si>
  <si>
    <t>millions</t>
  </si>
  <si>
    <t>Table 42.  Summary of New Light-Duty Vehicle Size Class Attributes</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</si>
  <si>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</si>
  <si>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</si>
  <si>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</si>
  <si>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</si>
  <si>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</si>
  <si>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</si>
  <si>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</si>
  <si>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</si>
  <si>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</si>
  <si>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</si>
  <si>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</si>
  <si>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</si>
  <si>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</si>
  <si>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</si>
  <si>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</si>
  <si>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</si>
  <si>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</si>
  <si>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</si>
  <si>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</si>
  <si>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</si>
  <si>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</si>
  <si>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</si>
  <si>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</si>
  <si>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</si>
  <si>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</si>
  <si>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</si>
  <si>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</si>
  <si>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</si>
  <si>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</si>
  <si>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</si>
  <si>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</si>
  <si>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</si>
  <si>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</si>
  <si>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</si>
  <si>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</si>
  <si>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</si>
  <si>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</si>
  <si>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</si>
  <si>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</si>
  <si>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</si>
  <si>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</si>
  <si>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</si>
  <si>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</si>
  <si>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</si>
  <si>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</si>
  <si>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</si>
  <si>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</si>
  <si>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</si>
  <si>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</si>
  <si>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</si>
  <si>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</si>
  <si>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</si>
  <si>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</si>
  <si>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</si>
  <si>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</si>
  <si>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</si>
  <si>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</si>
  <si>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</si>
  <si>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</si>
  <si>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</si>
  <si>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</si>
  <si>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</si>
  <si>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</si>
  <si>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</si>
  <si>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</si>
  <si>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</si>
  <si>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</si>
  <si>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</si>
  <si>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</si>
  <si>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</si>
  <si>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</si>
  <si>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</si>
  <si>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</si>
  <si>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</si>
  <si>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</si>
  <si>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</si>
  <si>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</si>
  <si>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</si>
  <si>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</si>
  <si>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</si>
  <si>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</si>
  <si>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</si>
  <si>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</si>
  <si>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</si>
  <si>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</si>
  <si>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</si>
  <si>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</si>
  <si>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</si>
  <si>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</si>
  <si>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</si>
  <si>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</si>
  <si>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</si>
  <si>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</si>
  <si>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</si>
  <si>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</si>
  <si>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</si>
  <si>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</si>
  <si>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</si>
  <si>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</si>
  <si>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</si>
  <si>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</si>
  <si>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</si>
  <si>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</si>
  <si>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</si>
  <si>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</si>
  <si>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</si>
  <si>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</si>
  <si>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</si>
  <si>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</si>
  <si>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</si>
  <si>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</si>
  <si>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</si>
  <si>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</si>
  <si>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</si>
  <si>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</si>
  <si>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</si>
  <si>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</si>
  <si>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</si>
  <si>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</si>
  <si>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</si>
  <si>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</si>
  <si>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</si>
  <si>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</si>
  <si>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</si>
  <si>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</si>
  <si>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</si>
  <si>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</si>
  <si>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</si>
  <si>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</si>
  <si>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</si>
  <si>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</si>
  <si>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</si>
  <si>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</si>
  <si>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</si>
  <si>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</si>
  <si>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</si>
  <si>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</si>
  <si>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</si>
  <si>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</si>
  <si>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</si>
  <si>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</si>
  <si>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</si>
  <si>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</si>
  <si>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</si>
  <si>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</si>
  <si>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</si>
  <si>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</si>
  <si>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</si>
  <si>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</si>
  <si>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</si>
  <si>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</si>
  <si>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</si>
  <si>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</si>
  <si>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</si>
  <si>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</si>
  <si>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</si>
  <si>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</si>
  <si>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</si>
  <si>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</si>
  <si>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</si>
  <si>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</si>
  <si>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</si>
  <si>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</si>
  <si>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</si>
  <si>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</si>
  <si>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</si>
  <si>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</si>
  <si>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</si>
  <si>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</si>
  <si>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</si>
  <si>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</si>
  <si>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</si>
  <si>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</si>
  <si>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</si>
  <si>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</si>
  <si>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</si>
  <si>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</si>
  <si>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</si>
  <si>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</si>
  <si>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</si>
  <si>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</si>
  <si>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</si>
  <si>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</si>
  <si>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</si>
  <si>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</si>
  <si>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</si>
  <si>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</si>
  <si>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</si>
  <si>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</si>
  <si>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</si>
  <si>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</si>
  <si>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</si>
  <si>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</si>
  <si>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</si>
  <si>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</si>
  <si>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</si>
  <si>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</si>
  <si>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</si>
  <si>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</si>
  <si>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</si>
  <si>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</si>
  <si>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</si>
  <si>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</si>
  <si>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</si>
  <si>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</si>
  <si>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</si>
  <si>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</si>
  <si>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</si>
  <si>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</si>
  <si>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</si>
  <si>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</si>
  <si>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</si>
  <si>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</si>
  <si>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</si>
  <si>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</si>
  <si>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</si>
  <si>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</si>
  <si>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</si>
  <si>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</si>
  <si>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</si>
  <si>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</si>
  <si>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</si>
  <si>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</si>
  <si>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</si>
  <si>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</si>
  <si>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</si>
  <si>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</si>
  <si>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</si>
  <si>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</si>
  <si>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</si>
  <si>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</si>
  <si>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</si>
  <si>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</si>
  <si>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</si>
  <si>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</si>
  <si>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</si>
  <si>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</si>
  <si>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</si>
  <si>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</si>
  <si>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</si>
  <si>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</si>
  <si>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</si>
  <si>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</si>
  <si>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</si>
  <si>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</si>
  <si>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</si>
  <si>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</si>
  <si>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</si>
  <si>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</si>
  <si>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</si>
  <si>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</si>
  <si>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</si>
  <si>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</si>
  <si>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</si>
  <si>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</si>
  <si>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</si>
  <si>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</si>
  <si>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</si>
  <si>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</si>
  <si>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</si>
  <si>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</si>
  <si>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</si>
  <si>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</si>
  <si>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</si>
  <si>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</si>
  <si>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</si>
  <si>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</si>
  <si>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</si>
  <si>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</si>
  <si>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</si>
  <si>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</si>
  <si>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</si>
  <si>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</si>
  <si>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</si>
  <si>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</si>
  <si>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</si>
  <si>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</si>
  <si>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</si>
  <si>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</si>
  <si>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</si>
  <si>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</si>
  <si>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</si>
  <si>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</si>
  <si>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</si>
  <si>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</si>
  <si>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</si>
  <si>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</si>
  <si>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</si>
  <si>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</si>
  <si>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</si>
  <si>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</si>
  <si>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</si>
  <si>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</si>
  <si>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</si>
  <si>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</si>
  <si>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</si>
  <si>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</si>
  <si>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</si>
  <si>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</si>
  <si>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</si>
  <si>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</si>
  <si>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</si>
  <si>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</si>
  <si>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</si>
  <si>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</si>
  <si>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</si>
  <si>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</si>
  <si>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</si>
  <si>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</si>
  <si>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</si>
  <si>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</si>
  <si>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</si>
  <si>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</si>
  <si>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</si>
  <si>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</si>
  <si>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</si>
  <si>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</si>
  <si>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</si>
  <si>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</si>
  <si>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</si>
  <si>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</si>
  <si>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</si>
  <si>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</si>
  <si>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</si>
  <si>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</si>
  <si>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</si>
  <si>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</si>
  <si>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</si>
  <si>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</si>
  <si>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</si>
  <si>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</si>
  <si>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</si>
  <si>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</si>
  <si>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</si>
  <si>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</si>
  <si>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</si>
  <si>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</si>
  <si>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</si>
  <si>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</si>
  <si>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</si>
  <si>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</si>
  <si>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</si>
  <si>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</si>
  <si>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</si>
  <si>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</si>
  <si>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</si>
  <si>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</si>
  <si>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</si>
  <si>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</si>
  <si>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</si>
  <si>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</si>
  <si>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</si>
  <si>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</si>
  <si>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</si>
  <si>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</si>
  <si>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</si>
  <si>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</si>
  <si>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</si>
  <si>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</si>
  <si>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</si>
  <si>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</si>
  <si>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</si>
  <si>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</si>
  <si>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</si>
  <si>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</si>
  <si>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</si>
  <si>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</si>
  <si>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</si>
  <si>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</si>
  <si>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</si>
  <si>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</si>
  <si>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</si>
  <si>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</si>
  <si>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</si>
  <si>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</si>
  <si>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</si>
  <si>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</si>
  <si>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</si>
  <si>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</si>
  <si>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</si>
  <si>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</si>
  <si>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</si>
  <si>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</si>
  <si>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</si>
  <si>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</si>
  <si>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</si>
  <si>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</si>
  <si>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</si>
  <si>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</si>
  <si>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</si>
  <si>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</si>
  <si>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</si>
  <si>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</si>
  <si>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</si>
  <si>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</si>
  <si>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</si>
  <si>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</si>
  <si>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</si>
  <si>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</si>
  <si>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</si>
  <si>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</si>
  <si>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</si>
  <si>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</si>
  <si>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</si>
  <si>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</si>
  <si>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</si>
  <si>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</si>
  <si>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</si>
  <si>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</si>
  <si>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</si>
  <si>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</si>
  <si>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</si>
  <si>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</si>
  <si>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</si>
  <si>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</si>
  <si>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</si>
  <si>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</si>
  <si>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</si>
  <si>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</si>
  <si>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</si>
  <si>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</si>
  <si>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</si>
  <si>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</si>
  <si>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</si>
  <si>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</si>
  <si>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</si>
  <si>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</si>
  <si>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</si>
  <si>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</si>
  <si>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</si>
  <si>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</si>
  <si>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</si>
  <si>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</si>
  <si>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</si>
  <si>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</si>
  <si>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</si>
  <si>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</si>
  <si>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</si>
  <si>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</si>
  <si>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</si>
  <si>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</si>
  <si>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</si>
  <si>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</si>
  <si>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</si>
  <si>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</si>
  <si>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</si>
  <si>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</si>
  <si>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</si>
  <si>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</si>
  <si>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</si>
  <si>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</si>
  <si>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</si>
  <si>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</si>
  <si>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</si>
  <si>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</si>
  <si>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</si>
  <si>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</si>
  <si>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</si>
  <si>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</si>
  <si>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</si>
  <si>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</si>
  <si>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</si>
  <si>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</si>
  <si>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</si>
  <si>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</si>
  <si>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</si>
  <si>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</si>
  <si>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</si>
  <si>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</si>
  <si>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</si>
  <si>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</si>
  <si>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</si>
  <si>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</si>
  <si>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</si>
  <si>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</si>
  <si>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</si>
  <si>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</si>
  <si>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</si>
  <si>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</si>
  <si>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</si>
  <si>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</si>
  <si>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</si>
  <si>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</si>
  <si>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</si>
  <si>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</si>
  <si>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</si>
  <si>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</si>
  <si>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</si>
  <si>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</si>
  <si>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</si>
  <si>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</si>
  <si>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</si>
  <si>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</si>
  <si>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</si>
  <si>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</si>
  <si>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</si>
  <si>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</si>
  <si>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</si>
  <si>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</si>
  <si>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</si>
  <si>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</si>
  <si>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</si>
  <si>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</si>
  <si>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</si>
  <si>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</si>
  <si>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</si>
  <si>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</si>
  <si>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</si>
  <si>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</si>
  <si>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</si>
  <si>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</si>
  <si>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</si>
  <si>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</si>
  <si>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</si>
  <si>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</si>
  <si>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</si>
  <si>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</si>
  <si>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</si>
  <si>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</si>
  <si>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</si>
  <si>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</si>
  <si>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</si>
  <si>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</si>
  <si>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</si>
  <si>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</si>
  <si>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</si>
  <si>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</si>
  <si>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</si>
  <si>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</si>
  <si>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</si>
  <si>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</si>
  <si>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</si>
  <si>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</si>
  <si>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</si>
  <si>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</si>
  <si>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</si>
  <si>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</si>
  <si>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</si>
  <si>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</si>
  <si>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</si>
  <si>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</si>
  <si>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</si>
  <si>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</si>
  <si>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</si>
  <si>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</si>
  <si>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</si>
  <si>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</si>
  <si>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</si>
  <si>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</si>
  <si>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</si>
  <si>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</si>
  <si>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</si>
  <si>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</si>
  <si>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</si>
  <si>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</si>
  <si>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</si>
  <si>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</si>
  <si>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</si>
  <si>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</si>
  <si>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</si>
  <si>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</si>
  <si>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</si>
  <si>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</si>
  <si>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</si>
  <si>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</si>
  <si>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</si>
  <si>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</si>
  <si>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</si>
  <si>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</si>
  <si>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</si>
  <si>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</si>
  <si>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</si>
  <si>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</si>
  <si>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</si>
  <si>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</si>
  <si>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</si>
  <si>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</si>
  <si>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</si>
  <si>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</si>
  <si>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</si>
  <si>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</si>
  <si>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</si>
  <si>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</si>
  <si>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</si>
  <si>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</si>
  <si>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</si>
  <si>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</si>
  <si>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</si>
  <si>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</si>
  <si>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</si>
  <si>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</si>
  <si>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</si>
  <si>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</si>
  <si>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</si>
  <si>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</si>
  <si>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</si>
  <si>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</si>
  <si>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</si>
  <si>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</si>
  <si>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</si>
  <si>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</si>
  <si>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</si>
  <si>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</si>
  <si>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</si>
  <si>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</si>
  <si>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</si>
  <si>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</si>
  <si>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</si>
  <si>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</si>
  <si>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</si>
  <si>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</si>
  <si>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</si>
  <si>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</si>
  <si>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</si>
  <si>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</si>
  <si>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</si>
  <si>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</si>
  <si>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</si>
  <si>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</si>
  <si>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</si>
  <si>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</si>
  <si>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</si>
  <si>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</si>
  <si>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</si>
  <si>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</si>
  <si>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</si>
  <si>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</si>
  <si>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</si>
  <si>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</si>
  <si>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</si>
  <si>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</si>
  <si>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</si>
  <si>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</si>
  <si>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</si>
  <si>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</si>
  <si>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</si>
  <si>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</si>
  <si>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</si>
  <si>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</si>
  <si>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</si>
  <si>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</si>
  <si>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</si>
  <si>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</si>
  <si>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</si>
  <si>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</si>
  <si>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</si>
  <si>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</si>
  <si>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</si>
  <si>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</si>
  <si>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</si>
  <si>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</si>
  <si>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</si>
  <si>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</si>
  <si>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</si>
  <si>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</si>
  <si>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</si>
  <si>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</si>
  <si>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</si>
  <si>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</si>
  <si>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</si>
  <si>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</si>
  <si>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</si>
  <si>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</si>
  <si>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</si>
  <si>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</si>
  <si>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</si>
  <si>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</si>
  <si>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</si>
  <si>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</si>
  <si>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</si>
  <si>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</si>
  <si>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</si>
  <si>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</si>
  <si>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</si>
  <si>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</si>
  <si>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</si>
  <si>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</si>
  <si>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</si>
  <si>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</si>
  <si>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</si>
  <si>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</si>
  <si>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</si>
  <si>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</si>
  <si>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</si>
  <si>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</si>
  <si>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</si>
  <si>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</si>
  <si>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</si>
  <si>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</si>
  <si>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</si>
  <si>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</si>
  <si>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</si>
  <si>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</si>
  <si>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</si>
  <si>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</si>
  <si>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</si>
  <si>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</si>
  <si>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</si>
  <si>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</si>
  <si>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</si>
  <si>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</si>
  <si>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</si>
  <si>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</si>
  <si>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</si>
  <si>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</si>
  <si>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</si>
  <si>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</si>
  <si>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</si>
  <si>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</si>
  <si>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</si>
  <si>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</si>
  <si>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</si>
  <si>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</si>
  <si>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</si>
  <si>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</si>
  <si>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</si>
  <si>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</si>
  <si>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</si>
  <si>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</si>
  <si>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</si>
  <si>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</si>
  <si>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</si>
  <si>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</si>
  <si>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</si>
  <si>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</si>
  <si>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</si>
  <si>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</si>
  <si>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</si>
  <si>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</si>
  <si>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</si>
  <si>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</si>
  <si>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</si>
  <si>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</si>
  <si>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</si>
  <si>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</si>
  <si>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</si>
  <si>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</si>
  <si>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</si>
  <si>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</si>
  <si>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</si>
  <si>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</si>
  <si>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</si>
  <si>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</si>
  <si>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</si>
  <si>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</si>
  <si>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</si>
  <si>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</si>
  <si>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</si>
  <si>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</si>
  <si>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</si>
  <si>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</si>
  <si>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</si>
  <si>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</si>
  <si>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</si>
  <si>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</si>
  <si>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</si>
  <si>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</si>
  <si>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</si>
  <si>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</si>
  <si>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</si>
  <si>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</si>
  <si>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</si>
  <si>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</si>
  <si>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</si>
  <si>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</si>
  <si>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</si>
  <si>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</si>
  <si>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</si>
  <si>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</si>
  <si>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</si>
  <si>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</si>
  <si>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</si>
  <si>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</si>
  <si>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</si>
  <si>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</si>
  <si>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</si>
  <si>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</si>
  <si>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</si>
  <si>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</si>
  <si>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</si>
  <si>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</si>
  <si>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</si>
  <si>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</si>
  <si>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</si>
  <si>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</si>
  <si>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</si>
  <si>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</si>
  <si>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</si>
  <si>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electric rail (locomotive prices)</t>
  </si>
  <si>
    <t>Table 4.3</t>
  </si>
  <si>
    <t>https://scag.ca.gov/sites/main/files/file-attachments/crgmsais_-_analysis_of_freight_rail_electrification_in_the_scag_region.pdf?1605991886</t>
  </si>
  <si>
    <t>Southern California Association of Governments</t>
  </si>
  <si>
    <t>Analysis of Freight Rail Electrification in the SCAG Region</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</si>
  <si>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</si>
  <si>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</si>
  <si>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</si>
  <si>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</si>
  <si>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</si>
  <si>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</si>
  <si>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</si>
  <si>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</si>
  <si>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</si>
  <si>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</si>
  <si>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</si>
  <si>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</si>
  <si>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</si>
  <si>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</si>
  <si>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</si>
  <si>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</si>
  <si>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</si>
  <si>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</si>
  <si>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</si>
  <si>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</si>
  <si>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</si>
  <si>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</si>
  <si>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</si>
  <si>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</si>
  <si>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Year</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</si>
  <si>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</si>
  <si>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</si>
  <si>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</si>
  <si>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</si>
  <si>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</si>
  <si>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</si>
  <si>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</si>
  <si>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</si>
  <si>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</si>
  <si>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</si>
  <si>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</si>
  <si>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</si>
  <si>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</si>
  <si>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</si>
  <si>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</si>
  <si>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</si>
  <si>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</si>
  <si>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</si>
  <si>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</si>
  <si>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</si>
  <si>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</si>
  <si>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</si>
  <si>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</si>
  <si>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</si>
  <si>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</si>
  <si>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</si>
  <si>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</si>
  <si>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</si>
  <si>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</si>
  <si>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</si>
  <si>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</si>
  <si>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</si>
  <si>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</si>
  <si>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</si>
  <si>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</si>
  <si>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</si>
  <si>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</si>
  <si>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Total Alternative-Fueled Vehicle Sales</t>
  </si>
  <si>
    <t>TDI Diesel Microhybrids</t>
  </si>
  <si>
    <t>Conventional Gasoline Microhybrids</t>
  </si>
  <si>
    <t>Total Vehicles Sales</t>
  </si>
  <si>
    <t>Fuel Cell</t>
  </si>
  <si>
    <t>Gaseous (Propane and Natural Gas)</t>
  </si>
  <si>
    <t>Electric Hybrid</t>
  </si>
  <si>
    <t>Plug-in Electric Hybrid</t>
  </si>
  <si>
    <t>Electric</t>
  </si>
  <si>
    <t>Flex-Fuel</t>
  </si>
  <si>
    <t>TDI Diesel</t>
  </si>
  <si>
    <t>Conventional Gasoline</t>
  </si>
  <si>
    <t xml:space="preserve"> Cars and Light Trucks</t>
  </si>
  <si>
    <t>Total Sales</t>
  </si>
  <si>
    <t>ZEVP Legislative Alternative Sales</t>
  </si>
  <si>
    <t>EPACT Legislative  Alternative Sales</t>
  </si>
  <si>
    <t>Percent Total Alternative Sales</t>
  </si>
  <si>
    <t>Total New Light Truck Sales</t>
  </si>
  <si>
    <t>Percent Alternative Light Truck Sales</t>
  </si>
  <si>
    <t>New Light Truck Sales</t>
  </si>
  <si>
    <t>Total New Car Sales</t>
  </si>
  <si>
    <t>Percent Alternative Car Sales</t>
  </si>
  <si>
    <t>New Car Sales</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</si>
  <si>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</si>
  <si>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</si>
  <si>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</si>
  <si>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</si>
  <si>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</si>
  <si>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</si>
  <si>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</si>
  <si>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</si>
  <si>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</si>
  <si>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</si>
  <si>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</si>
  <si>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</si>
  <si>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</si>
  <si>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</si>
  <si>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</si>
  <si>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</si>
  <si>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</si>
  <si>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</si>
  <si>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</si>
  <si>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</si>
  <si>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</si>
  <si>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</si>
  <si>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</si>
  <si>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</si>
  <si>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</si>
  <si>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</si>
  <si>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</si>
  <si>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</si>
  <si>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</si>
  <si>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</si>
  <si>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</si>
  <si>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</si>
  <si>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</si>
  <si>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</si>
  <si>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</si>
  <si>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</si>
  <si>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</si>
  <si>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</si>
  <si>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</si>
  <si>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</si>
  <si>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</si>
  <si>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</si>
  <si>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</si>
  <si>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</si>
  <si>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</si>
  <si>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</si>
  <si>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</si>
  <si>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</si>
  <si>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</si>
  <si>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</si>
  <si>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</si>
  <si>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</si>
  <si>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</si>
  <si>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</si>
  <si>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</si>
  <si>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</si>
  <si>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</si>
  <si>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</si>
  <si>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</si>
  <si>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</si>
  <si>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</si>
  <si>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</si>
  <si>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</si>
  <si>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</si>
  <si>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</si>
  <si>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</si>
  <si>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</si>
  <si>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</si>
  <si>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</si>
  <si>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</si>
  <si>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</si>
  <si>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</si>
  <si>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</si>
  <si>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</si>
  <si>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</si>
  <si>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</si>
  <si>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</si>
  <si>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</si>
  <si>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</si>
  <si>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</si>
  <si>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</si>
  <si>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</si>
  <si>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</si>
  <si>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</si>
  <si>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</si>
  <si>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</si>
  <si>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</si>
  <si>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</si>
  <si>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</si>
  <si>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</si>
  <si>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</si>
  <si>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</si>
  <si>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</si>
  <si>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</si>
  <si>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</si>
  <si>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</si>
  <si>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</si>
  <si>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</si>
  <si>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</si>
  <si>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Tables 28, 39, 42, and 52</t>
  </si>
  <si>
    <t xml:space="preserve">weighted average by size category, including cars and light trucks. 
</t>
  </si>
  <si>
    <t>Prices were then adjusted by the ratio of NREL to AEO prices to use the forecast from NREL's ATB</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</si>
  <si>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</si>
  <si>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</si>
  <si>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</si>
  <si>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</si>
  <si>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</si>
  <si>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</si>
  <si>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</si>
  <si>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</si>
  <si>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Endogenous Learning</t>
  </si>
  <si>
    <t>To use endogenous learning, you must specify a cost for the first simulated year in sheet</t>
  </si>
  <si>
    <t>learning.  If a non-zero cost is provided in this sheet for a year after the first year, the model will</t>
  </si>
  <si>
    <t>use the cost specified here, rather than a value calculated via endogenous learning.</t>
  </si>
  <si>
    <t>Battery electric vehicles may optionally be handled differently in the model,</t>
  </si>
  <si>
    <t>relying on endogenous learning curves to determine cost declines.</t>
  </si>
  <si>
    <t>for the desired vehicle type and leave the costs for all subsequent years set to zero.</t>
  </si>
  <si>
    <t>A cost of zero for passenger LDV battery electric vehicles, for example, is a flag to the model to use endogenous</t>
  </si>
  <si>
    <t>ref2022.d011222a</t>
  </si>
  <si>
    <t>Report</t>
  </si>
  <si>
    <t>Annual Energy Outlook 2022</t>
  </si>
  <si>
    <t>Scenario</t>
  </si>
  <si>
    <t>ref2022</t>
  </si>
  <si>
    <t>Reference</t>
  </si>
  <si>
    <t>Datekey</t>
  </si>
  <si>
    <t>d011222a</t>
  </si>
  <si>
    <t>Release Date</t>
  </si>
  <si>
    <t xml:space="preserve"> March 2022</t>
  </si>
  <si>
    <t>TST000</t>
  </si>
  <si>
    <t>38. Light-Duty Vehicle Sales by Technology Type</t>
  </si>
  <si>
    <t>Average</t>
  </si>
  <si>
    <t>(thousands)</t>
  </si>
  <si>
    <t>Annual</t>
  </si>
  <si>
    <t>Change</t>
  </si>
  <si>
    <t xml:space="preserve"> Technology Type</t>
  </si>
  <si>
    <t>2021–2050</t>
  </si>
  <si>
    <t>New Car Sales 1/</t>
  </si>
  <si>
    <t xml:space="preserve"> Conventional Cars</t>
  </si>
  <si>
    <t>TST000:ba_GasolineICEVe</t>
  </si>
  <si>
    <t xml:space="preserve">   Gasoline ICE Vehicles</t>
  </si>
  <si>
    <t>TST000:ba_TDIDieselICE</t>
  </si>
  <si>
    <t xml:space="preserve">   TDI Diesel ICE</t>
  </si>
  <si>
    <t>TST000:ba_TotalConventi</t>
  </si>
  <si>
    <t xml:space="preserve">     Total Conventional Cars</t>
  </si>
  <si>
    <t xml:space="preserve"> Alternative-Fuel Cars</t>
  </si>
  <si>
    <t>TST000:ca_Ethanol-FlexF</t>
  </si>
  <si>
    <t xml:space="preserve">   Ethanol-Flex Fuel ICE</t>
  </si>
  <si>
    <t>TST000:ca_100mileEV</t>
  </si>
  <si>
    <t xml:space="preserve">   100 Mile Electric Vehicle</t>
  </si>
  <si>
    <t>TST000:ca_ElectricVehic</t>
  </si>
  <si>
    <t xml:space="preserve">   200 Mile Electric Vehicle</t>
  </si>
  <si>
    <t>TST000:ea_FuelCellGasol</t>
  </si>
  <si>
    <t xml:space="preserve">   300 Mile Electric Vehicle</t>
  </si>
  <si>
    <t>TST000:ca_Plug-inGasoli</t>
  </si>
  <si>
    <t xml:space="preserve">   Plug-in 20 Gasoline Hybrid</t>
  </si>
  <si>
    <t>TST000:ca_Plug-in40Hybd</t>
  </si>
  <si>
    <t xml:space="preserve">   Plug-in 50 Gasoline Hybrid</t>
  </si>
  <si>
    <t>TST000:ca_Electric-Dies</t>
  </si>
  <si>
    <t xml:space="preserve">   Electric-Diesel Hybrid</t>
  </si>
  <si>
    <t>TST000:ca_Electric-Gaso</t>
  </si>
  <si>
    <t xml:space="preserve">   Electric-Gasoline Hybrid</t>
  </si>
  <si>
    <t>TST000:ca_CompressedNat</t>
  </si>
  <si>
    <t xml:space="preserve">   Natural Gas ICE</t>
  </si>
  <si>
    <t>TST000:da_CompressedNat</t>
  </si>
  <si>
    <t xml:space="preserve">   Natural Gas Bi-fuel</t>
  </si>
  <si>
    <t>TST000:da_LiquefiedPetr</t>
  </si>
  <si>
    <t xml:space="preserve">   Propane ICE</t>
  </si>
  <si>
    <t>TST000:ea_LiquefiedPetr</t>
  </si>
  <si>
    <t xml:space="preserve">   Propane Bi-fuel</t>
  </si>
  <si>
    <t>TST000:ea_FuelCellMetha</t>
  </si>
  <si>
    <t xml:space="preserve">   Fuel Cell Methanol</t>
  </si>
  <si>
    <t>TST000:ea_FuelCellHydro</t>
  </si>
  <si>
    <t xml:space="preserve">   Fuel Cell Hydrogen</t>
  </si>
  <si>
    <t>TST000:ea_TotalAlternat</t>
  </si>
  <si>
    <t xml:space="preserve">     Total Alternative Cars</t>
  </si>
  <si>
    <t>TST000:fa_PercentAltern</t>
  </si>
  <si>
    <t>TST000:fa_TotalNewCarSa</t>
  </si>
  <si>
    <t>New Light Truck Sales 2/</t>
  </si>
  <si>
    <t xml:space="preserve"> Conventional Light Trucks</t>
  </si>
  <si>
    <t>TST000:ga_GasolineICEVe</t>
  </si>
  <si>
    <t>TST000:ga_TDIDieselICE</t>
  </si>
  <si>
    <t>TST000:ga_TotalConventi</t>
  </si>
  <si>
    <t xml:space="preserve">     Total Conventional Light Trucks</t>
  </si>
  <si>
    <t xml:space="preserve"> Alternative-Fuel Light Trucks</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</si>
  <si>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</si>
  <si>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</si>
  <si>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</si>
  <si>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</si>
  <si>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</si>
  <si>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</si>
  <si>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</si>
  <si>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</si>
  <si>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</si>
  <si>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</si>
  <si>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</si>
  <si>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</si>
  <si>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</si>
  <si>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</si>
  <si>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</si>
  <si>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 xml:space="preserve">     Total Alternative Light Trucks</t>
  </si>
  <si>
    <t>TST000:ka_PercentAltern</t>
  </si>
  <si>
    <t>TST000:ka_TotalNewTruck</t>
  </si>
  <si>
    <t>TST000:la_PercentTotalA</t>
  </si>
  <si>
    <t>TST000:la_EPACTLegislat</t>
  </si>
  <si>
    <t>TST000:la_ZEVPLegislati</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</si>
  <si>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</si>
  <si>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</si>
  <si>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</si>
  <si>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</si>
  <si>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</si>
  <si>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</si>
  <si>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</si>
  <si>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</si>
  <si>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</si>
  <si>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</si>
  <si>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</si>
  <si>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</si>
  <si>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</si>
  <si>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</si>
  <si>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</si>
  <si>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</si>
  <si>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</si>
  <si>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</si>
  <si>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TST000:mh_ConventionGas</t>
  </si>
  <si>
    <t xml:space="preserve">   Conventional Gasoline Microhybrids</t>
  </si>
  <si>
    <t>TST000:mh_TDIDiesel</t>
  </si>
  <si>
    <t xml:space="preserve">   TDI Diesel Microhybrids</t>
  </si>
  <si>
    <t>TST000:</t>
  </si>
  <si>
    <t>1/ Includes personal and fleet light-duty cars.</t>
  </si>
  <si>
    <t>2/ Includes personal and fleet light-duty trucks.</t>
  </si>
  <si>
    <t>ICE = Internal combustion engine.</t>
  </si>
  <si>
    <t>EPACT = Energy Policy Act of 1992.</t>
  </si>
  <si>
    <t>ZEVP = Zero emission vehicles from the low emission vehicle program.</t>
  </si>
  <si>
    <t>- - = Not applicable.</t>
  </si>
  <si>
    <t>Note:  Totals may not equal sum of components due to independent rounding.</t>
  </si>
  <si>
    <t>Sources:  U.S. Energy Information Administration, AEO2022 National Energy Modeling System run ref2022.d011222a.</t>
  </si>
  <si>
    <t>TSK000</t>
  </si>
  <si>
    <t>39. Light-Duty Vehicle Stock by Technology Type</t>
  </si>
  <si>
    <t>(millions)</t>
  </si>
  <si>
    <t>Car Stock 1/</t>
  </si>
  <si>
    <t>TSK000:ba_GasolineICEVe</t>
  </si>
  <si>
    <t>TSK000:ba_TDIDieselICE</t>
  </si>
  <si>
    <t>TSK000:ba_TotalConventi</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</si>
  <si>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</si>
  <si>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</si>
  <si>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</si>
  <si>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</si>
  <si>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</si>
  <si>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</si>
  <si>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</si>
  <si>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</si>
  <si>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</si>
  <si>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</si>
  <si>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</si>
  <si>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</si>
  <si>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</si>
  <si>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</si>
  <si>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</si>
  <si>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TSK000:fa_TotalNewCarSa</t>
  </si>
  <si>
    <t>Light Truck Stock 1/</t>
  </si>
  <si>
    <t>TSK000:ga_GasolineICEVe</t>
  </si>
  <si>
    <t>TSK000:ga_TDIDieselICE</t>
  </si>
  <si>
    <t>TSK000:ga_TotalConventi</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</si>
  <si>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</si>
  <si>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</si>
  <si>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</si>
  <si>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</si>
  <si>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</si>
  <si>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</si>
  <si>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</si>
  <si>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</si>
  <si>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</si>
  <si>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</si>
  <si>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</si>
  <si>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</si>
  <si>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</si>
  <si>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</si>
  <si>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</si>
  <si>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TSK000:ka_TotalNewTruck</t>
  </si>
  <si>
    <t>TSK000:la_TotalVehicleS</t>
  </si>
  <si>
    <t>1/ Includes personal and fleet vehicles.</t>
  </si>
  <si>
    <t>TCA000</t>
  </si>
  <si>
    <t>42. Summary of New Light-Duty Vehicle Size Class Attributes</t>
  </si>
  <si>
    <t xml:space="preserve"> Class Attributes</t>
  </si>
  <si>
    <t xml:space="preserve">   EPA Rated New Vehicle Fuel Efficiency</t>
  </si>
  <si>
    <t xml:space="preserve">      Conventional Cars (miles per gallon)</t>
  </si>
  <si>
    <t>TCA000:ba_Minicompact</t>
  </si>
  <si>
    <t xml:space="preserve">         Minicompact</t>
  </si>
  <si>
    <t>TCA000:ba_Subcompact</t>
  </si>
  <si>
    <t xml:space="preserve">         Subcompact</t>
  </si>
  <si>
    <t>TCA000:ba_Compact</t>
  </si>
  <si>
    <t xml:space="preserve">         Compact</t>
  </si>
  <si>
    <t>TCA000:ba_Midsize</t>
  </si>
  <si>
    <t xml:space="preserve">         Midsize</t>
  </si>
  <si>
    <t>TCA000:ba_Large</t>
  </si>
  <si>
    <t xml:space="preserve">         Large</t>
  </si>
  <si>
    <t>TCA000:ba_TwoSeater</t>
  </si>
  <si>
    <t xml:space="preserve">         Two Seater</t>
  </si>
  <si>
    <t>TCA000:ba_SmallCrossCar</t>
  </si>
  <si>
    <t xml:space="preserve">         Small Crossover Utility</t>
  </si>
  <si>
    <t>TCA000:ba_LargeCrossCar</t>
  </si>
  <si>
    <t xml:space="preserve">         Large Crossover Utility</t>
  </si>
  <si>
    <t>TCA000:ba_AverageNewCar</t>
  </si>
  <si>
    <t xml:space="preserve">      Average New Car</t>
  </si>
  <si>
    <t>TCA000:ca_AverageNewCar</t>
  </si>
  <si>
    <t xml:space="preserve">      Average New Car On-Road</t>
  </si>
  <si>
    <t xml:space="preserve">      Conventional Light Trucks</t>
  </si>
  <si>
    <t>TCA000:da_SmallPickup</t>
  </si>
  <si>
    <t xml:space="preserve">         Small Pickup</t>
  </si>
  <si>
    <t>TCA000:da_LargePickup</t>
  </si>
  <si>
    <t xml:space="preserve">         Large Pickup</t>
  </si>
  <si>
    <t>TCA000:da_SmallVan</t>
  </si>
  <si>
    <t xml:space="preserve">         Small Van</t>
  </si>
  <si>
    <t>TCA000:da_LargeVan</t>
  </si>
  <si>
    <t xml:space="preserve">         Large Van</t>
  </si>
  <si>
    <t>TCA000:da_SmallUtility</t>
  </si>
  <si>
    <t xml:space="preserve">         Small Utility</t>
  </si>
  <si>
    <t>TCA000:da_LargeUtility</t>
  </si>
  <si>
    <t xml:space="preserve">         Large Utility</t>
  </si>
  <si>
    <t>TCA000:da_SmallCrossTrk</t>
  </si>
  <si>
    <t>TCA000:da_LargeCrossTrk</t>
  </si>
  <si>
    <t>TCA000:da_AverageNewLig</t>
  </si>
  <si>
    <t xml:space="preserve">      Average New Light Truck</t>
  </si>
  <si>
    <t>TCA000:da_AverageNewLTO</t>
  </si>
  <si>
    <t xml:space="preserve">      Average New Light Truck On-Road</t>
  </si>
  <si>
    <t xml:space="preserve">   Degradation Factors 1/</t>
  </si>
  <si>
    <t>TCA000:ea_Cars</t>
  </si>
  <si>
    <t xml:space="preserve">      Cars</t>
  </si>
  <si>
    <t>TCA000:ea_LightTrucks</t>
  </si>
  <si>
    <t xml:space="preserve">      Light Trucks</t>
  </si>
  <si>
    <t xml:space="preserve">   New Fuel Efficiency by Size Class 2/</t>
  </si>
  <si>
    <t xml:space="preserve">      Alternative-Fuel Cars</t>
  </si>
  <si>
    <t>TCA000:fa_Minicompact</t>
  </si>
  <si>
    <t>TCA000:fa_Subcompact</t>
  </si>
  <si>
    <t>TCA000:fa_Compact</t>
  </si>
  <si>
    <t>TCA000:fa_Midsize</t>
  </si>
  <si>
    <t>TCA000:fa_Large</t>
  </si>
  <si>
    <t>TCA000:fa_TwoSeater</t>
  </si>
  <si>
    <t>TCA000:fa_SmallCrossCar</t>
  </si>
  <si>
    <t>TCA000:fa_LargeCrossCar</t>
  </si>
  <si>
    <t>TCA000:fa_AverageNewAlt</t>
  </si>
  <si>
    <t xml:space="preserve">      Average New Alternative Cars</t>
  </si>
  <si>
    <t xml:space="preserve">      Alternative-Fuel Light Trucks</t>
  </si>
  <si>
    <t>TCA000:ga_SmallPickup</t>
  </si>
  <si>
    <t>TCA000:ga_LargePickup</t>
  </si>
  <si>
    <t>TCA000:ga_SmallVan</t>
  </si>
  <si>
    <t>TCA000:ga_LargeVan</t>
  </si>
  <si>
    <t>TCA000:ga_SmallUtility</t>
  </si>
  <si>
    <t>TCA000:ga_LargeUtility</t>
  </si>
  <si>
    <t>TCA000:ga_SmallCrossTrk</t>
  </si>
  <si>
    <t>TCA000:ga_LargeCrossTrk</t>
  </si>
  <si>
    <t>TCA000:ga_Cars</t>
  </si>
  <si>
    <t>TCA000:ga_LightTrucks</t>
  </si>
  <si>
    <t xml:space="preserve">   Average On-Road Miles per Gallon</t>
  </si>
  <si>
    <t>TCA000:ha_Cars</t>
  </si>
  <si>
    <t>TCA000:ha_LightTrucks</t>
  </si>
  <si>
    <t>New Vehicle Sales Shares (%)</t>
  </si>
  <si>
    <t xml:space="preserve">   Cars</t>
  </si>
  <si>
    <t>TCA000:ia_Minicompact</t>
  </si>
  <si>
    <t xml:space="preserve">      Minicompact</t>
  </si>
  <si>
    <t>TCA000:ia_Subcompact</t>
  </si>
  <si>
    <t xml:space="preserve">      Subcompact</t>
  </si>
  <si>
    <t>TCA000:ia_Compact</t>
  </si>
  <si>
    <t xml:space="preserve">      Compact</t>
  </si>
  <si>
    <t>TCA000:ia_Midsize</t>
  </si>
  <si>
    <t xml:space="preserve">      Midsize</t>
  </si>
  <si>
    <t>TCA000:ia_Large</t>
  </si>
  <si>
    <t xml:space="preserve">      Large</t>
  </si>
  <si>
    <t>TCA000:ia_TwoSeater</t>
  </si>
  <si>
    <t xml:space="preserve">      Two Seater</t>
  </si>
  <si>
    <t>TCA000:ia_SmallCrossCar</t>
  </si>
  <si>
    <t xml:space="preserve">      Small Crossover Utility</t>
  </si>
  <si>
    <t>TCA000:ia_LargeCrossCar</t>
  </si>
  <si>
    <t xml:space="preserve">      Large Crossover Utility</t>
  </si>
  <si>
    <t xml:space="preserve">   Light Trucks</t>
  </si>
  <si>
    <t>TCA000:ja_SmallPickup</t>
  </si>
  <si>
    <t xml:space="preserve">      Small Pickup</t>
  </si>
  <si>
    <t>TCA000:ja_LargePickup</t>
  </si>
  <si>
    <t xml:space="preserve">      Large Pickup</t>
  </si>
  <si>
    <t>TCA000:ja_SmallVan</t>
  </si>
  <si>
    <t xml:space="preserve">      Small Van</t>
  </si>
  <si>
    <t>TCA000:ja_LargeVan</t>
  </si>
  <si>
    <t xml:space="preserve">      Large Van</t>
  </si>
  <si>
    <t>TCA000:ja_SmallUtility</t>
  </si>
  <si>
    <t xml:space="preserve">      Small Utility</t>
  </si>
  <si>
    <t>TCA000:ja_LargeUtility</t>
  </si>
  <si>
    <t xml:space="preserve">      Large Utility</t>
  </si>
  <si>
    <t>TCA000:ja_SmallCrossTrk</t>
  </si>
  <si>
    <t>TCA000:ja_LargeCrossTrk</t>
  </si>
  <si>
    <t xml:space="preserve">   Conventional Cars</t>
  </si>
  <si>
    <t>TCA000:ja_Minicompact</t>
  </si>
  <si>
    <t>TCA000:ja_Subcompact</t>
  </si>
  <si>
    <t>TCA000:ja_Compact</t>
  </si>
  <si>
    <t>TCA000:ja_Midsize</t>
  </si>
  <si>
    <t>TCA000:ja_Large</t>
  </si>
  <si>
    <t>TCA000:ja_TwoSeater</t>
  </si>
  <si>
    <t>TCA000:ja_SmallCrossCar</t>
  </si>
  <si>
    <t>TCA000:ja_LargeCrossCar</t>
  </si>
  <si>
    <t>TCA000:ja_AverageNewCar</t>
  </si>
  <si>
    <t xml:space="preserve">   Average New Car</t>
  </si>
  <si>
    <t xml:space="preserve">   Conventional Light Trucks</t>
  </si>
  <si>
    <t>TCA000:ka_SmallPickup</t>
  </si>
  <si>
    <t>TCA000:ka_LargePickup</t>
  </si>
  <si>
    <t>TCA000:ka_SmallVan</t>
  </si>
  <si>
    <t>TCA000:ka_LargeVan</t>
  </si>
  <si>
    <t>TCA000:ka_SmallUtility</t>
  </si>
  <si>
    <t>TCA000:ka_LargeUtility</t>
  </si>
  <si>
    <t>TCA000:ka_SmallCrossTrk</t>
  </si>
  <si>
    <t>TCA000:ka_LargeCrossTrk</t>
  </si>
  <si>
    <t>TCA000:ka_AverageNewLig</t>
  </si>
  <si>
    <t xml:space="preserve">   Average New Light Truck</t>
  </si>
  <si>
    <t>TCA000:la_Minicompact</t>
  </si>
  <si>
    <t>TCA000:la_Subcompact</t>
  </si>
  <si>
    <t>TCA000:la_Compact</t>
  </si>
  <si>
    <t>TCA000:la_Midsize</t>
  </si>
  <si>
    <t>TCA000:la_Large</t>
  </si>
  <si>
    <t>TCA000:la_TwoSeater</t>
  </si>
  <si>
    <t>TCA000:la_SmallCrossCar</t>
  </si>
  <si>
    <t>TCA000:la_LargeCrossCar</t>
  </si>
  <si>
    <t>TCA000:la_AverageNewCar</t>
  </si>
  <si>
    <t>TCA000:ma_SmallPickup</t>
  </si>
  <si>
    <t>TCA000:ma_LargePickup</t>
  </si>
  <si>
    <t>TCA000:ma_SmallVan</t>
  </si>
  <si>
    <t>TCA000:ma_LargeVan</t>
  </si>
  <si>
    <t>TCA000:ma_SmallUtility</t>
  </si>
  <si>
    <t>TCA000:ma_LargeUtility</t>
  </si>
  <si>
    <t>TCA000:ma_SmallCrossTrk</t>
  </si>
  <si>
    <t>TCA000:ma_LargeCrossTrk</t>
  </si>
  <si>
    <t>TCA000:ma_AverageNewLig</t>
  </si>
  <si>
    <t>TCA000:na_ConventionalC</t>
  </si>
  <si>
    <t>TCA000:na_ConventionalL</t>
  </si>
  <si>
    <t>1/  Conversion factor used to convert U.S. Environmental Protection Agency (EPA) rated efficiency to "on road" miles per gallon.</t>
  </si>
  <si>
    <t>2/  Environmental Protection Agency rated miles per gallon.</t>
  </si>
  <si>
    <t>TFS000</t>
  </si>
  <si>
    <t>44. Transportation Fleet Car and Truck Sales by Type and Technology</t>
  </si>
  <si>
    <t>TFS000:ba_GasolineICEVe</t>
  </si>
  <si>
    <t>TFS000:ba_TDIDieselICE</t>
  </si>
  <si>
    <t>TFS000:ba_TotalConventi</t>
  </si>
  <si>
    <t>TFS000:ca_Ethanol-FlexF</t>
  </si>
  <si>
    <t>TFS000:ca_100mileEV</t>
  </si>
  <si>
    <t>TFS000:ca_ElectricVehic</t>
  </si>
  <si>
    <t>TFS000:ea_FuelCellGasol</t>
  </si>
  <si>
    <t>TFS000:ca_Plug-inGasoli</t>
  </si>
  <si>
    <t>TFS000:ca_Plug-in40Hybd</t>
  </si>
  <si>
    <t>TFS000:ca_Electric-Dies</t>
  </si>
  <si>
    <t>TFS000:ca_Electric-Gaso</t>
  </si>
  <si>
    <t>TFS000:ca_CompressedNat</t>
  </si>
  <si>
    <t>TFS000:da_CompressedNat</t>
  </si>
  <si>
    <t>TFS000:da_LiquefiedPetr</t>
  </si>
  <si>
    <t>TFS000:ea_LiquefiedPetr</t>
  </si>
  <si>
    <t>TFS000:ea_FuelCellMetha</t>
  </si>
  <si>
    <t>TFS000:ea_FuelCellHydro</t>
  </si>
  <si>
    <t>TFS000:ea_TotalAlternat</t>
  </si>
  <si>
    <t>TFS000:fa_PercentAltern</t>
  </si>
  <si>
    <t xml:space="preserve"> Percent Alternative Car Sales</t>
  </si>
  <si>
    <t>TFS000:fa_TotalNewCarSa</t>
  </si>
  <si>
    <t xml:space="preserve"> Total New Car Sales</t>
  </si>
  <si>
    <t>New Light Truck Sales 1/</t>
  </si>
  <si>
    <t>TFS000:ga_GasolineICEVe</t>
  </si>
  <si>
    <t>TFS000:ga_TDIDieselICE</t>
  </si>
  <si>
    <t>TFS000:ga_TotalConventi</t>
  </si>
  <si>
    <t>TFS000:ha_Ethanol-FlexF</t>
  </si>
  <si>
    <t>TFS000:ha_100mileEV</t>
  </si>
  <si>
    <t>TFS000:ha_ElectricVehic</t>
  </si>
  <si>
    <t>TFS000:ja_FuelCellGasol</t>
  </si>
  <si>
    <t>TFS000:ha_Plug-inGasoli</t>
  </si>
  <si>
    <t>TFS000:ha_Plug-in40Hybd</t>
  </si>
  <si>
    <t>TFS000:ha_Electric-Dies</t>
  </si>
  <si>
    <t>TFS000:ha_Electric-Gaso</t>
  </si>
  <si>
    <t>TFS000:ha_CompressedNat</t>
  </si>
  <si>
    <t>TFS000:ia_CompressedNat</t>
  </si>
  <si>
    <t>TFS000:ia_LiquefiedPetr</t>
  </si>
  <si>
    <t>TFS000:ja_LiquefiedPetr</t>
  </si>
  <si>
    <t>TFS000:ja_FuelCellMetha</t>
  </si>
  <si>
    <t>TFS000:ja_FuelCellHydro</t>
  </si>
  <si>
    <t>TFS000:ja_TotalAlternat</t>
  </si>
  <si>
    <t>TFS000:ka_PercentAltern</t>
  </si>
  <si>
    <t xml:space="preserve"> Percent Alternative Light Truck Sales</t>
  </si>
  <si>
    <t>TFS000:ka_TotalNewTruck</t>
  </si>
  <si>
    <t xml:space="preserve"> Total New Light Truck Sales</t>
  </si>
  <si>
    <t>TFS000:la_TotalFleetVeh</t>
  </si>
  <si>
    <t>Total Fleet Vehicles</t>
  </si>
  <si>
    <t>Commercial Light Truck Sales 2/</t>
  </si>
  <si>
    <t>TFS000:clt_MotorGasICE</t>
  </si>
  <si>
    <t xml:space="preserve">   Motor Gasoline</t>
  </si>
  <si>
    <t>TFS000:clt_DieselTDI</t>
  </si>
  <si>
    <t xml:space="preserve">   Diesel</t>
  </si>
  <si>
    <t>TFS000:clt_propane</t>
  </si>
  <si>
    <t xml:space="preserve">   Propane</t>
  </si>
  <si>
    <t>TFS000:clt_cng_lng</t>
  </si>
  <si>
    <t xml:space="preserve">   Compressed/Liquefied Natural Gas</t>
  </si>
  <si>
    <t>TFS000:clt_eth_flex</t>
  </si>
  <si>
    <t xml:space="preserve">   Ethanol-Flex Fuel</t>
  </si>
  <si>
    <t>TFS000:clt_electric</t>
  </si>
  <si>
    <t>TFS000:clt_plug_gas</t>
  </si>
  <si>
    <t xml:space="preserve">   Plug-in Gasoline Hybrid</t>
  </si>
  <si>
    <t>TFS000:clt_plug_diesel</t>
  </si>
  <si>
    <t xml:space="preserve">   Plug-in Diesel Hybrid</t>
  </si>
  <si>
    <t>TFS000:clr_fuel_cell</t>
  </si>
  <si>
    <t>TFS000:ma_CommercialLig</t>
  </si>
  <si>
    <t xml:space="preserve">      Total Commercial Light Truck Sales</t>
  </si>
  <si>
    <t>1/ Includes all fleets of 10 or more.</t>
  </si>
  <si>
    <t>2/ Commercial trucks from 8,501 to 10,000 pounds.</t>
  </si>
  <si>
    <t>- - = Not Applicable.</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</si>
  <si>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</si>
  <si>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</si>
  <si>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</si>
  <si>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</si>
  <si>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</si>
  <si>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</si>
  <si>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</si>
  <si>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</si>
  <si>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</si>
  <si>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</si>
  <si>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</si>
  <si>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</si>
  <si>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</si>
  <si>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</si>
  <si>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</si>
  <si>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</si>
  <si>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</si>
  <si>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</si>
  <si>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</si>
  <si>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</si>
  <si>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</si>
  <si>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</si>
  <si>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</si>
  <si>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</si>
  <si>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</si>
  <si>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</si>
  <si>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</si>
  <si>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</si>
  <si>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</si>
  <si>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</si>
  <si>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</si>
  <si>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</si>
  <si>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</si>
  <si>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</si>
  <si>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</si>
  <si>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</si>
  <si>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</si>
  <si>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</si>
  <si>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</si>
  <si>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</si>
  <si>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</si>
  <si>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</si>
  <si>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</si>
  <si>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</si>
  <si>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</si>
  <si>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</si>
  <si>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</si>
  <si>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</si>
  <si>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</si>
  <si>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</si>
  <si>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</si>
  <si>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</si>
  <si>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</si>
  <si>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</si>
  <si>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</si>
  <si>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</si>
  <si>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</si>
  <si>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</si>
  <si>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</si>
  <si>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</si>
  <si>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</si>
  <si>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</si>
  <si>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</si>
  <si>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</si>
  <si>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</si>
  <si>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</si>
  <si>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</si>
  <si>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</si>
  <si>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</si>
  <si>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</si>
  <si>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</si>
  <si>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</si>
  <si>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</si>
  <si>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</si>
  <si>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</si>
  <si>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</si>
  <si>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</si>
  <si>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</si>
  <si>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</si>
  <si>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</si>
  <si>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</si>
  <si>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</si>
  <si>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</si>
  <si>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</si>
  <si>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</si>
  <si>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</si>
  <si>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</si>
  <si>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</si>
  <si>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</si>
  <si>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</si>
  <si>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</si>
  <si>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</si>
  <si>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</si>
  <si>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</si>
  <si>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</si>
  <si>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</si>
  <si>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</si>
  <si>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</si>
  <si>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</si>
  <si>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</si>
  <si>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</si>
  <si>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</si>
  <si>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</si>
  <si>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</si>
  <si>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</si>
  <si>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</si>
  <si>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</si>
  <si>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</si>
  <si>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</si>
  <si>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</si>
  <si>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</si>
  <si>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</si>
  <si>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</si>
  <si>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</si>
  <si>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</si>
  <si>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</si>
  <si>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</si>
  <si>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</si>
  <si>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</si>
  <si>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</si>
  <si>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</si>
  <si>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</si>
  <si>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</si>
  <si>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</si>
  <si>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</si>
  <si>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</si>
  <si>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</si>
  <si>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</si>
  <si>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</si>
  <si>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</si>
  <si>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</si>
  <si>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</si>
  <si>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</si>
  <si>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</si>
  <si>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</si>
  <si>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</si>
  <si>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</si>
  <si>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</si>
  <si>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</si>
  <si>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</si>
  <si>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</si>
  <si>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</si>
  <si>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</si>
  <si>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</si>
  <si>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</si>
  <si>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</si>
  <si>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</si>
  <si>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</si>
  <si>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</si>
  <si>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</si>
  <si>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</si>
  <si>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</si>
  <si>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</si>
  <si>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</si>
  <si>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</si>
  <si>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</si>
  <si>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</si>
  <si>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</si>
  <si>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</si>
  <si>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</si>
  <si>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</si>
  <si>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</si>
  <si>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</si>
  <si>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</si>
  <si>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</si>
  <si>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</si>
  <si>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</si>
  <si>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</si>
  <si>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</si>
  <si>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</si>
  <si>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</si>
  <si>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</si>
  <si>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</si>
  <si>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</si>
  <si>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</si>
  <si>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</si>
  <si>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</si>
  <si>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</si>
  <si>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</si>
  <si>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</si>
  <si>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</si>
  <si>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</si>
  <si>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</si>
  <si>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</si>
  <si>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</si>
  <si>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</si>
  <si>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</si>
  <si>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</si>
  <si>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</si>
  <si>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</si>
  <si>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</si>
  <si>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</si>
  <si>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</si>
  <si>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</si>
  <si>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</si>
  <si>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</si>
  <si>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</si>
  <si>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</si>
  <si>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</si>
  <si>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</si>
  <si>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</si>
  <si>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</si>
  <si>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</si>
  <si>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</si>
  <si>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</si>
  <si>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</si>
  <si>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</si>
  <si>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</si>
  <si>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</si>
  <si>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</si>
  <si>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</si>
  <si>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</si>
  <si>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</si>
  <si>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</si>
  <si>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</si>
  <si>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</si>
  <si>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</si>
  <si>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</si>
  <si>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</si>
  <si>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</si>
  <si>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</si>
  <si>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</si>
  <si>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</si>
  <si>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</si>
  <si>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</si>
  <si>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</si>
  <si>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</si>
  <si>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</si>
  <si>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</si>
  <si>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</si>
  <si>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</si>
  <si>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</si>
  <si>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</si>
  <si>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</si>
  <si>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</si>
  <si>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</si>
  <si>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</si>
  <si>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</si>
  <si>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</si>
  <si>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</si>
  <si>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</si>
  <si>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</si>
  <si>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</si>
  <si>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</si>
  <si>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</si>
  <si>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</si>
  <si>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</si>
  <si>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</si>
  <si>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</si>
  <si>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</si>
  <si>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</si>
  <si>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</si>
  <si>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</si>
  <si>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</si>
  <si>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</si>
  <si>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</si>
  <si>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</si>
  <si>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</si>
  <si>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</si>
  <si>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</si>
  <si>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</si>
  <si>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</si>
  <si>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</si>
  <si>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</si>
  <si>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Btu = British thermal unit.</t>
  </si>
  <si>
    <t>Note:  Includes estimated consumption for petroleum and other liquids.  Totals may not equal sum of components due to independent rounding.</t>
  </si>
  <si>
    <t>Sources:  2021:  U.S. Energy Information Administration (EIA),</t>
  </si>
  <si>
    <t>Short-Term Energy Outlook, November 2021 and EIA, AEO2022 National Energy Modeling System run ref2022.d011222a.</t>
  </si>
  <si>
    <t>Projections:  EIA, AEO2022 National Energy Modeling System run ref2022.d011222a.</t>
  </si>
  <si>
    <t>LDP000</t>
  </si>
  <si>
    <t>52. New Light-Duty Vehicle Prices</t>
  </si>
  <si>
    <t>(thousand 2021 dollars)</t>
  </si>
  <si>
    <t>LDP000:ba_Mini-compactC</t>
  </si>
  <si>
    <t xml:space="preserve">  Mini-compact Cars</t>
  </si>
  <si>
    <t>LDP000:ba_SubcompactCar</t>
  </si>
  <si>
    <t xml:space="preserve">  Subcompact Cars</t>
  </si>
  <si>
    <t>LDP000:ba_CompactCars</t>
  </si>
  <si>
    <t xml:space="preserve">  Compact Cars</t>
  </si>
  <si>
    <t>LDP000:ba_MidsizeCars</t>
  </si>
  <si>
    <t xml:space="preserve">  Midsize Cars</t>
  </si>
  <si>
    <t>LDP000:ba_LargeCars</t>
  </si>
  <si>
    <t xml:space="preserve">  Large Cars</t>
  </si>
  <si>
    <t>LDP000:ba_TwoSeaterCars</t>
  </si>
  <si>
    <t xml:space="preserve">  Two Seater Cars</t>
  </si>
  <si>
    <t>LDP000:ba_SmallCrossCar</t>
  </si>
  <si>
    <t xml:space="preserve">  Small Crossover Cars</t>
  </si>
  <si>
    <t>LDP000:ba_LargeCrossCar</t>
  </si>
  <si>
    <t xml:space="preserve">  Large Crossover Cars</t>
  </si>
  <si>
    <t>LDP000:ba_SmallPickup</t>
  </si>
  <si>
    <t xml:space="preserve">  Small Pickup</t>
  </si>
  <si>
    <t>LDP000:ba_LargePickup</t>
  </si>
  <si>
    <t xml:space="preserve">  Large Pickup</t>
  </si>
  <si>
    <t>LDP000:ba_SmallVan</t>
  </si>
  <si>
    <t xml:space="preserve">  Small Van</t>
  </si>
  <si>
    <t>LDP000:ba_LargeVan</t>
  </si>
  <si>
    <t xml:space="preserve">  Large Van</t>
  </si>
  <si>
    <t>LDP000:ba_SmallUtility</t>
  </si>
  <si>
    <t xml:space="preserve">  Small Utility</t>
  </si>
  <si>
    <t>LDP000:ba_LargeUtility</t>
  </si>
  <si>
    <t xml:space="preserve">  Large Utility</t>
  </si>
  <si>
    <t>LDP000:ba_SmallCrossTrk</t>
  </si>
  <si>
    <t xml:space="preserve">  Small Crossover Trucks</t>
  </si>
  <si>
    <t>LDP000:ba_LargeCrossTrk</t>
  </si>
  <si>
    <t xml:space="preserve">  Large Crossover Trucks</t>
  </si>
  <si>
    <t>LDP000:ca_Mini-compactC</t>
  </si>
  <si>
    <t>LDP000:ca_SubcompactCar</t>
  </si>
  <si>
    <t>LDP000:ca_CompactCars</t>
  </si>
  <si>
    <t>LDP000:ca_MidsizeCars</t>
  </si>
  <si>
    <t>LDP000:ca_LargeCars</t>
  </si>
  <si>
    <t>LDP000:ca_TwoSeaterCars</t>
  </si>
  <si>
    <t>LDP000:ca_SmallCrossCar</t>
  </si>
  <si>
    <t>LDP000:ca_LargeCrossCar</t>
  </si>
  <si>
    <t>LDP000:ca_SmallPickup</t>
  </si>
  <si>
    <t>LDP000:ca_LargePickup</t>
  </si>
  <si>
    <t>LDP000:ca_SmallVan</t>
  </si>
  <si>
    <t>LDP000:ca_LargeVan</t>
  </si>
  <si>
    <t>LDP000:ca_SmallUtility</t>
  </si>
  <si>
    <t>LDP000:ca_LargeUtility</t>
  </si>
  <si>
    <t>LDP000:ca_SmallCrossTrk</t>
  </si>
  <si>
    <t>LDP000:ca_LargeCrossTrk</t>
  </si>
  <si>
    <t>Plug-in 20 Gasoline Hybrid</t>
  </si>
  <si>
    <t>LDP000:fa_Mini-compactC</t>
  </si>
  <si>
    <t>LDP000:fa_SubcompactCar</t>
  </si>
  <si>
    <t>LDP000:fa_CompactCars</t>
  </si>
  <si>
    <t>LDP000:fa_MidsizeCars</t>
  </si>
  <si>
    <t>LDP000:fa_LargeCars</t>
  </si>
  <si>
    <t>LDP000:fa_TwoSeaterCars</t>
  </si>
  <si>
    <t>LDP000:fa_SmallCrossCar</t>
  </si>
  <si>
    <t>LDP000:fa_LargeCrossCar</t>
  </si>
  <si>
    <t>LDP000:fa_SmallPickup</t>
  </si>
  <si>
    <t>LDP000:fa_LargePickup</t>
  </si>
  <si>
    <t>LDP000:fa_SmallVan</t>
  </si>
  <si>
    <t>LDP000:fa_LargeVan</t>
  </si>
  <si>
    <t>LDP000:fa_SmallUtility</t>
  </si>
  <si>
    <t>LDP000:fa_LargeUtility</t>
  </si>
  <si>
    <t>LDP000:fa_SmallCrossTrk</t>
  </si>
  <si>
    <t>LDP000:fa_LargeCrossTrk</t>
  </si>
  <si>
    <t>Plug-in 50 Gasoline Hybrid</t>
  </si>
  <si>
    <t>LDP000:da_Mini-compactC</t>
  </si>
  <si>
    <t>LDP000:da_SubcompactCar</t>
  </si>
  <si>
    <t>LDP000:da_CompactCars</t>
  </si>
  <si>
    <t>LDP000:da_MidsizeCars</t>
  </si>
  <si>
    <t>LDP000:da_LargeCars</t>
  </si>
  <si>
    <t>LDP000:da_TwoSeaterCars</t>
  </si>
  <si>
    <t>LDP000:da_SmallCrossCar</t>
  </si>
  <si>
    <t>LDP000:da_LargeCrossCar</t>
  </si>
  <si>
    <t>LDP000:da_SmallPickup</t>
  </si>
  <si>
    <t>LDP000:da_LargePickup</t>
  </si>
  <si>
    <t>LDP000:da_SmallVan</t>
  </si>
  <si>
    <t>LDP000:da_LargeVan</t>
  </si>
  <si>
    <t>LDP000:da_SmallUtility</t>
  </si>
  <si>
    <t>LDP000:da_LargeUtility</t>
  </si>
  <si>
    <t>LDP000:da_SmallCrossTrk</t>
  </si>
  <si>
    <t>LDP000:da_LargeCrossTrk</t>
  </si>
  <si>
    <t>LDP000:ha_Mini-compactC</t>
  </si>
  <si>
    <t>LDP000:ha_SubcompactCar</t>
  </si>
  <si>
    <t>LDP000:ha_CompactCars</t>
  </si>
  <si>
    <t>LDP000:ha_MidsizeCars</t>
  </si>
  <si>
    <t>LDP000:ha_LargeCars</t>
  </si>
  <si>
    <t>LDP000:ha_TwoSeaterCars</t>
  </si>
  <si>
    <t>LDP000:ha_SmallCrossCar</t>
  </si>
  <si>
    <t>LDP000:ha_LargeCrossCar</t>
  </si>
  <si>
    <t>LDP000:ha_SmallPickup</t>
  </si>
  <si>
    <t>LDP000:ha_LargePickup</t>
  </si>
  <si>
    <t>LDP000:ha_SmallVan</t>
  </si>
  <si>
    <t>LDP000:ha_LargeVan</t>
  </si>
  <si>
    <t>LDP000:ha_SmallUtility</t>
  </si>
  <si>
    <t>LDP000:ha_LargeUtility</t>
  </si>
  <si>
    <t>LDP000:ha_SmallCrossTrk</t>
  </si>
  <si>
    <t>LDP000:ha_LargeCrossTrk</t>
  </si>
  <si>
    <t>LDP000:ja_Mini-compactC</t>
  </si>
  <si>
    <t>LDP000:ja_SubcompactCar</t>
  </si>
  <si>
    <t>LDP000:ja_CompactCars</t>
  </si>
  <si>
    <t>LDP000:ja_MidsizeCars</t>
  </si>
  <si>
    <t>LDP000:ja_LargeCars</t>
  </si>
  <si>
    <t>LDP000:ja_TwoSeaterCars</t>
  </si>
  <si>
    <t>LDP000:ja_SmallCrossCar</t>
  </si>
  <si>
    <t>LDP000:ja_LargeCrossCar</t>
  </si>
  <si>
    <t>LDP000:ja_SmallPickup</t>
  </si>
  <si>
    <t>LDP000:ja_LargePickup</t>
  </si>
  <si>
    <t>LDP000:ja_SmallVan</t>
  </si>
  <si>
    <t>LDP000:ja_LargeVan</t>
  </si>
  <si>
    <t>LDP000:ja_SmallUtility</t>
  </si>
  <si>
    <t>LDP000:ja_LargeUtility</t>
  </si>
  <si>
    <t>LDP000:ja_SmallCrossTrk</t>
  </si>
  <si>
    <t>LDP000:ja_LargeCrossTrk</t>
  </si>
  <si>
    <t>LDP000:ka_Mini-compactC</t>
  </si>
  <si>
    <t>LDP000:ka_SubcompactCar</t>
  </si>
  <si>
    <t>LDP000:ka_CompactCars</t>
  </si>
  <si>
    <t>LDP000:ka_MidsizeCars</t>
  </si>
  <si>
    <t>LDP000:ka_LargeCars</t>
  </si>
  <si>
    <t>LDP000:ka_TwoSeaterCars</t>
  </si>
  <si>
    <t>LDP000:ka_SmallCrossCar</t>
  </si>
  <si>
    <t>LDP000:ka_LargeCrossCar</t>
  </si>
  <si>
    <t>LDP000:ka_SmallPickup</t>
  </si>
  <si>
    <t>LDP000:ka_LargePickup</t>
  </si>
  <si>
    <t>LDP000:ka_SmallVan</t>
  </si>
  <si>
    <t>LDP000:ka_LargeVan</t>
  </si>
  <si>
    <t>LDP000:ka_SmallUtility</t>
  </si>
  <si>
    <t>LDP000:ka_LargeUtility</t>
  </si>
  <si>
    <t>LDP000:ka_SmallCrossTrk</t>
  </si>
  <si>
    <t>LDP000:ka_LargeCrossTrk</t>
  </si>
  <si>
    <t>LDP000:la_Mini-compactC</t>
  </si>
  <si>
    <t>LDP000:la_SubcompactCar</t>
  </si>
  <si>
    <t>LDP000:la_CompactCars</t>
  </si>
  <si>
    <t>LDP000:la_MidsizeCars</t>
  </si>
  <si>
    <t>LDP000:la_LargeCars</t>
  </si>
  <si>
    <t>LDP000:la_TwoSeaterCars</t>
  </si>
  <si>
    <t>LDP000:la_SmallCrossCar</t>
  </si>
  <si>
    <t>LDP000:la_LargeCrossCar</t>
  </si>
  <si>
    <t>LDP000:la_SmallPickup</t>
  </si>
  <si>
    <t>LDP000:la_LargePickup</t>
  </si>
  <si>
    <t>LDP000:la_SmallVan</t>
  </si>
  <si>
    <t>LDP000:la_LargeVan</t>
  </si>
  <si>
    <t>LDP000:la_SmallUtility</t>
  </si>
  <si>
    <t>LDP000:la_LargeUtility</t>
  </si>
  <si>
    <t>LDP000:la_SmallCrossTrk</t>
  </si>
  <si>
    <t>LDP000:la_LargeCrossTrk</t>
  </si>
  <si>
    <t>LDP000:na_Mini-compactC</t>
  </si>
  <si>
    <t>LDP000:na_SubcompactCar</t>
  </si>
  <si>
    <t>LDP000:na_CompactCars</t>
  </si>
  <si>
    <t>LDP000:na_MidsizeCars</t>
  </si>
  <si>
    <t>LDP000:na_LargeCars</t>
  </si>
  <si>
    <t>LDP000:na_TwoSeaterCars</t>
  </si>
  <si>
    <t>LDP000:na_SmallCrossCar</t>
  </si>
  <si>
    <t>LDP000:na_LargeCrossCar</t>
  </si>
  <si>
    <t>LDP000:na_SmallPickup</t>
  </si>
  <si>
    <t>LDP000:na_LargePickup</t>
  </si>
  <si>
    <t>LDP000:na_SmallVan</t>
  </si>
  <si>
    <t>LDP000:na_LargeVan</t>
  </si>
  <si>
    <t>LDP000:na_SmallUtility</t>
  </si>
  <si>
    <t>LDP000:na_LargeUtility</t>
  </si>
  <si>
    <t>LDP000:na_SmallCrossTrk</t>
  </si>
  <si>
    <t>LDP000:na_LargeCrossTrk</t>
  </si>
  <si>
    <t>LDP000:ga_Mini-compactC</t>
  </si>
  <si>
    <t>LDP000:ga_SubcompactCar</t>
  </si>
  <si>
    <t>LDP000:ga_CompactCars</t>
  </si>
  <si>
    <t>LDP000:ga_MidsizeCars</t>
  </si>
  <si>
    <t>LDP000:ga_LargeCars</t>
  </si>
  <si>
    <t>LDP000:ga_TwoSeaterCars</t>
  </si>
  <si>
    <t>LDP000:ga_SmallCrossCar</t>
  </si>
  <si>
    <t>LDP000:ga_LargeCrossCar</t>
  </si>
  <si>
    <t>LDP000:ga_SmallPickup</t>
  </si>
  <si>
    <t>LDP000:ga_LargePickup</t>
  </si>
  <si>
    <t>LDP000:ga_SmallVan</t>
  </si>
  <si>
    <t>LDP000:ga_LargeVan</t>
  </si>
  <si>
    <t>LDP000:ga_SmallUtility</t>
  </si>
  <si>
    <t>LDP000:ga_LargeUtility</t>
  </si>
  <si>
    <t>LDP000:ga_SmallCrossTrk</t>
  </si>
  <si>
    <t>LDP000:ga_LargeCrossTrk</t>
  </si>
  <si>
    <t>LDP000:oa_Mini-compactC</t>
  </si>
  <si>
    <t>LDP000:oa_SubcompactCar</t>
  </si>
  <si>
    <t>LDP000:oa_CompactCars</t>
  </si>
  <si>
    <t>LDP000:oa_MidsizeCars</t>
  </si>
  <si>
    <t>LDP000:oa_LargeCars</t>
  </si>
  <si>
    <t>LDP000:oa_TwoSeaterCars</t>
  </si>
  <si>
    <t>LDP000:oa_SmallCrossCar</t>
  </si>
  <si>
    <t>LDP000:oa_LargeCrossCar</t>
  </si>
  <si>
    <t>LDP000:oa_SmallPickup</t>
  </si>
  <si>
    <t>LDP000:oa_LargePickup</t>
  </si>
  <si>
    <t>LDP000:oa_SmallVan</t>
  </si>
  <si>
    <t>LDP000:oa_LargeVan</t>
  </si>
  <si>
    <t>LDP000:oa_SmallUtility</t>
  </si>
  <si>
    <t>LDP000:oa_LargeUtility</t>
  </si>
  <si>
    <t>LDP000:oa_SmallCrossTrk</t>
  </si>
  <si>
    <t>LDP000:oa_LargeCrossTrk</t>
  </si>
  <si>
    <t>LDP000:va_Mini-compactC</t>
  </si>
  <si>
    <t>LDP000:va_SubcompactCar</t>
  </si>
  <si>
    <t>LDP000:va_CompactCars</t>
  </si>
  <si>
    <t>LDP000:va_MidsizeCars</t>
  </si>
  <si>
    <t>LDP000:va_LargeCars</t>
  </si>
  <si>
    <t>LDP000:va_TwoSeaterCars</t>
  </si>
  <si>
    <t>LDP000:va_SmallCrossCar</t>
  </si>
  <si>
    <t>LDP000:va_LargeCrossCar</t>
  </si>
  <si>
    <t>LDP000:va_SmallPickup</t>
  </si>
  <si>
    <t>LDP000:va_LargePickup</t>
  </si>
  <si>
    <t>LDP000:va_SmallVan</t>
  </si>
  <si>
    <t>LDP000:va_LargeVan</t>
  </si>
  <si>
    <t>LDP000:va_SmallUtility</t>
  </si>
  <si>
    <t>LDP000:va_LargeUtility</t>
  </si>
  <si>
    <t>LDP000:va_SmallCrossTrk</t>
  </si>
  <si>
    <t>LDP000:va_LargeCrossTrk</t>
  </si>
  <si>
    <t>LDP000:pa_Mini-compactC</t>
  </si>
  <si>
    <t>LDP000:pa_SubcompactCar</t>
  </si>
  <si>
    <t>LDP000:pa_CompactCars</t>
  </si>
  <si>
    <t>LDP000:pa_MidsizeCars</t>
  </si>
  <si>
    <t>LDP000:pa_LargeCars</t>
  </si>
  <si>
    <t>LDP000:pa_TwoSeaterCars</t>
  </si>
  <si>
    <t>LDP000:pa_SmallCrossCar</t>
  </si>
  <si>
    <t>LDP000:pa_LargeCrossCar</t>
  </si>
  <si>
    <t>LDP000:pa_SmallPickup</t>
  </si>
  <si>
    <t>LDP000:pa_LargePickup</t>
  </si>
  <si>
    <t>LDP000:pa_SmallVan</t>
  </si>
  <si>
    <t>LDP000:pa_LargeVan</t>
  </si>
  <si>
    <t>LDP000:pa_SmallUtility</t>
  </si>
  <si>
    <t>LDP000:pa_LargeUtility</t>
  </si>
  <si>
    <t>LDP000:pa_SmallCrossTrk</t>
  </si>
  <si>
    <t>LDP000:pa_LargeCrossTrk</t>
  </si>
  <si>
    <t>LDP000:ra_Mini-compactC</t>
  </si>
  <si>
    <t>LDP000:ra_SubcompactCar</t>
  </si>
  <si>
    <t>LDP000:ra_CompactCars</t>
  </si>
  <si>
    <t>LDP000:ra_MidsizeCars</t>
  </si>
  <si>
    <t>LDP000:ra_LargeCars</t>
  </si>
  <si>
    <t>LDP000:ra_TwoSeaterCars</t>
  </si>
  <si>
    <t>LDP000:ra_SmallCrossCar</t>
  </si>
  <si>
    <t>LDP000:ra_LargeCrossCar</t>
  </si>
  <si>
    <t>LDP000:ra_SmallPickup</t>
  </si>
  <si>
    <t>LDP000:ra_LargePickup</t>
  </si>
  <si>
    <t>LDP000:ra_SmallVan</t>
  </si>
  <si>
    <t>LDP000:ra_LargeVan</t>
  </si>
  <si>
    <t>LDP000:ra_SmallUtility</t>
  </si>
  <si>
    <t>LDP000:ra_LargeUtility</t>
  </si>
  <si>
    <t>LDP000:ra_SmallCrossTrk</t>
  </si>
  <si>
    <t>LDP000:ra_LargeCrossTrk</t>
  </si>
  <si>
    <t>LDP000:sa_Mini-compactC</t>
  </si>
  <si>
    <t>LDP000:sa_SubcompactCar</t>
  </si>
  <si>
    <t>LDP000:sa_CompactCars</t>
  </si>
  <si>
    <t>LDP000:sa_MidsizeCars</t>
  </si>
  <si>
    <t>LDP000:sa_LargeCars</t>
  </si>
  <si>
    <t>LDP000:sa_TwoSeaterCars</t>
  </si>
  <si>
    <t>LDP000:sa_SmallCrossCar</t>
  </si>
  <si>
    <t>LDP000:sa_LargeCrossCar</t>
  </si>
  <si>
    <t>LDP000:sa_SmallPickup</t>
  </si>
  <si>
    <t>LDP000:sa_LargePickup</t>
  </si>
  <si>
    <t>LDP000:sa_SmallVan</t>
  </si>
  <si>
    <t>LDP000:sa_LargeVan</t>
  </si>
  <si>
    <t>LDP000:sa_SmallUtility</t>
  </si>
  <si>
    <t>LDP000:sa_LargeUtility</t>
  </si>
  <si>
    <t>LDP000:sa_SmallCrossTrk</t>
  </si>
  <si>
    <t>LDP000:sa_LargeCrossTrk</t>
  </si>
  <si>
    <t>LDP000:ta_Mini-compactC</t>
  </si>
  <si>
    <t>LDP000:ta_SubcompactCar</t>
  </si>
  <si>
    <t>LDP000:ta_CompactCars</t>
  </si>
  <si>
    <t>LDP000:ta_MidsizeCars</t>
  </si>
  <si>
    <t>LDP000:ta_LargeCars</t>
  </si>
  <si>
    <t>LDP000:ta_TwoSeaterCars</t>
  </si>
  <si>
    <t>LDP000:ta_SmallCrossCar</t>
  </si>
  <si>
    <t>LDP000:ta_LargeCrossCar</t>
  </si>
  <si>
    <t>LDP000:ta_SmallPickup</t>
  </si>
  <si>
    <t>LDP000:ta_LargePickup</t>
  </si>
  <si>
    <t>LDP000:ta_SmallVan</t>
  </si>
  <si>
    <t>LDP000:ta_LargeVan</t>
  </si>
  <si>
    <t>LDP000:ta_SmallUtility</t>
  </si>
  <si>
    <t>LDP000:ta_LargeUtility</t>
  </si>
  <si>
    <t>LDP000:ta_SmallCrossTrk</t>
  </si>
  <si>
    <t>LDP000:ta_LargeCrossTrk</t>
  </si>
  <si>
    <t>LDP000:wa_Cars</t>
  </si>
  <si>
    <t xml:space="preserve">  Cars</t>
  </si>
  <si>
    <t>LDP000:wa_Trucks</t>
  </si>
  <si>
    <t xml:space="preserve">  Trucks</t>
  </si>
  <si>
    <t>LDP000:wa_LightDutyVehi</t>
  </si>
  <si>
    <t xml:space="preserve">    Light Duty Vehicles</t>
  </si>
  <si>
    <t>Sources:  2021:  U.S. Energy Information Administration (EIA), Short-Term Energy Outlook, November 2021 and EIA, AEO2022</t>
  </si>
  <si>
    <t>National Energy Modeling System run ref2022.d011222a.  Projections:  EIA, AEO2022 National Energy Modeling System run ref2022.d011222a.</t>
  </si>
  <si>
    <t>2021 to 2012</t>
  </si>
  <si>
    <t>Weighted Average Prices (2012$)</t>
  </si>
  <si>
    <t>2021, 2022</t>
  </si>
  <si>
    <t>Annual Energy Outlook 2021, 2022</t>
  </si>
  <si>
    <t>Capital cost of conventional diesel truck (include US average sales tax)</t>
  </si>
  <si>
    <t>US average sales tax</t>
  </si>
  <si>
    <t>https://worldpopulationreview.com/state-rankings/sales-tax-by-state</t>
  </si>
  <si>
    <t>Growth (2021-2050)</t>
  </si>
  <si>
    <t>https://www.eia.gov/outlooks/aeo/data/browser/#/?id=49-AEO2022&amp;cases=lowmacro&amp;sourcekey=0</t>
  </si>
  <si>
    <t>Wed Jul 13 2022 15:47:55 GMT-0400 (Eastern Daylight Time)</t>
  </si>
  <si>
    <t>49-AEO2022.2.</t>
  </si>
  <si>
    <t>49-AEO2022.3.</t>
  </si>
  <si>
    <t>Light-Duty Vehicle Stock: Conventional Cars: Gasoline: Low economic growth</t>
  </si>
  <si>
    <t>49-AEO2022.4.lowmacro-d011222a</t>
  </si>
  <si>
    <t>Light-Duty Vehicle Stock: Conventional Cars: TDI Diesel: Low economic growth</t>
  </si>
  <si>
    <t>49-AEO2022.5.lowmacro-d011222a</t>
  </si>
  <si>
    <t>Light-Duty Vehicle Stock: Conventional Cars: Total: Low economic growth</t>
  </si>
  <si>
    <t>49-AEO2022.6.lowmacro-d011222a</t>
  </si>
  <si>
    <t>49-AEO2022.8.</t>
  </si>
  <si>
    <t>Light-Duty Vehicle Stock: Alternative-Fuel Cars: Ethanol-Flex Fuel ICE: Low economic growth</t>
  </si>
  <si>
    <t>49-AEO2022.9.lowmacro-d011222a</t>
  </si>
  <si>
    <t>Light-Duty Vehicle Stock: Alternative-Fuel Cars: 100 Mile Electric Vehicle: Low economic growth</t>
  </si>
  <si>
    <t>49-AEO2022.10.lowmacro-d011222a</t>
  </si>
  <si>
    <t>Light-Duty Vehicle Stock: Alternative-Fuel Cars: 200 Mile Electric Vehicle: Low economic growth</t>
  </si>
  <si>
    <t>49-AEO2022.11.lowmacro-d011222a</t>
  </si>
  <si>
    <t>Light-Duty Vehicle Stock: Alternative-Fuel Cars: 300 Mile Electric Vehicle: Low economic growth</t>
  </si>
  <si>
    <t>49-AEO2022.12.lowmacro-d011222a</t>
  </si>
  <si>
    <t>Light-Duty Vehicle Stock: Alternative-Fuel Cars: Plug-in 20 Gasoline Hybrid: Low economic growth</t>
  </si>
  <si>
    <t>49-AEO2022.13.lowmacro-d011222a</t>
  </si>
  <si>
    <t>Light-Duty Vehicle Stock: Alternative-Fuel Cars: Plug-in 50 Gasoline Hybrid: Low economic growth</t>
  </si>
  <si>
    <t>49-AEO2022.14.lowmacro-d011222a</t>
  </si>
  <si>
    <t>Light-Duty Vehicle Stock: Alternative-Fuel Cars: Electric-Diesel Hybrid: Low economic growth</t>
  </si>
  <si>
    <t>49-AEO2022.15.lowmacro-d011222a</t>
  </si>
  <si>
    <t>Light-Duty Vehicle Stock: Alternative-Fuel Cars: Electric-Gasoline Hybrid: Low economic growth</t>
  </si>
  <si>
    <t>49-AEO2022.16.lowmacro-d011222a</t>
  </si>
  <si>
    <t>Light-Duty Vehicle Stock: Alternative-Fuel Cars: Natural Gas ICE: Low economic growth</t>
  </si>
  <si>
    <t>49-AEO2022.17.lowmacro-d011222a</t>
  </si>
  <si>
    <t>Light-Duty Vehicle Stock: Alternative-Fuel Cars: Natural Gas Bi-fuel: Low economic growth</t>
  </si>
  <si>
    <t>49-AEO2022.18.lowmacro-d011222a</t>
  </si>
  <si>
    <t>Light-Duty Vehicle Stock: Alternative-Fuel Cars: Propane ICE: Low economic growth</t>
  </si>
  <si>
    <t>49-AEO2022.19.lowmacro-d011222a</t>
  </si>
  <si>
    <t>Light-Duty Vehicle Stock: Alternative-Fuel Cars: Propane Bi-fuel: Low economic growth</t>
  </si>
  <si>
    <t>49-AEO2022.20.lowmacro-d011222a</t>
  </si>
  <si>
    <t>Light-Duty Vehicle Stock: Alternative-Fuel Cars: Fuel Cell Methanol: Low economic growth</t>
  </si>
  <si>
    <t>49-AEO2022.21.lowmacro-d011222a</t>
  </si>
  <si>
    <t>Light-Duty Vehicle Stock: Alternative-Fuel Cars: Fuel Cell Hydrogen: Low economic growth</t>
  </si>
  <si>
    <t>49-AEO2022.22.lowmacro-d011222a</t>
  </si>
  <si>
    <t>Light-Duty Vehicle Stock: Alternative-Fuel Cars: Total: Low economic growth</t>
  </si>
  <si>
    <t>49-AEO2022.23.lowmacro-d011222a</t>
  </si>
  <si>
    <t>Light-Duty Vehicle Stock: Car Stock: Total: Low economic growth</t>
  </si>
  <si>
    <t>49-AEO2022.25.lowmacro-d011222a</t>
  </si>
  <si>
    <t>49-AEO2022.27.</t>
  </si>
  <si>
    <t>49-AEO2022.28.</t>
  </si>
  <si>
    <t>Light-Duty Vehicle Stock: Conventional Light Trucks: Gasoline: Low economic growth</t>
  </si>
  <si>
    <t>49-AEO2022.29.lowmacro-d011222a</t>
  </si>
  <si>
    <t>Light-Duty Vehicle Stock: Conventional Light Trucks: TDI Diesel: Low economic growth</t>
  </si>
  <si>
    <t>49-AEO2022.30.lowmacro-d011222a</t>
  </si>
  <si>
    <t>Light-Duty Vehicle Stock: Conventional Light Trucks: Total: Low economic growth</t>
  </si>
  <si>
    <t>49-AEO2022.31.lowmacro-d011222a</t>
  </si>
  <si>
    <t>49-AEO2022.33.</t>
  </si>
  <si>
    <t>Light-Duty Vehicle Stock: Alternative-Fuel Light Trucks: Ethanol-Flex Fuel ICE: Low economic growth</t>
  </si>
  <si>
    <t>49-AEO2022.34.lowmacro-d011222a</t>
  </si>
  <si>
    <t>Light-Duty Vehicle Stock: Alternative-Fuel Light Trucks: 100 Mile Electric Vehicle: Low economic growth</t>
  </si>
  <si>
    <t>49-AEO2022.35.lowmacro-d011222a</t>
  </si>
  <si>
    <t>Light-Duty Vehicle Stock: Alternative-Fuel Light Trucks: 200 Mile Electric Vehicle: Low economic growth</t>
  </si>
  <si>
    <t>49-AEO2022.36.lowmacro-d011222a</t>
  </si>
  <si>
    <t>Light-Duty Vehicle Stock: Alternative-Fuel Light Trucks: 300 Mile Electric Vehicle: Low economic growth</t>
  </si>
  <si>
    <t>49-AEO2022.37.lowmacro-d011222a</t>
  </si>
  <si>
    <t>Light-Duty Vehicle Stock: Alternative-Fuel Light Trucks: Plug-in 20 Gasoline Hybrid: Low economic growth</t>
  </si>
  <si>
    <t>49-AEO2022.38.lowmacro-d011222a</t>
  </si>
  <si>
    <t>Light-Duty Vehicle Stock: Alternative-Fuel Light Trucks: Plug-in 50 Gasoline Hybrid: Low economic growth</t>
  </si>
  <si>
    <t>49-AEO2022.39.lowmacro-d011222a</t>
  </si>
  <si>
    <t>Light-Duty Vehicle Stock: Alternative-Fuel Light Trucks: Electric-Diesel Hybrid: Low economic growth</t>
  </si>
  <si>
    <t>49-AEO2022.40.lowmacro-d011222a</t>
  </si>
  <si>
    <t>Light-Duty Vehicle Stock: Alternative-Fuel Light Trucks: Electric-Gasoline Hybrid: Low economic growth</t>
  </si>
  <si>
    <t>49-AEO2022.41.lowmacro-d011222a</t>
  </si>
  <si>
    <t>Light-Duty Vehicle Stock: Alternative-Fuel Light Trucks: Natural Gas ICE: Low economic growth</t>
  </si>
  <si>
    <t>49-AEO2022.42.lowmacro-d011222a</t>
  </si>
  <si>
    <t>Light-Duty Vehicle Stock: Alternative-Fuel Light Trucks: Natural Gas Bi-fuel: Low economic growth</t>
  </si>
  <si>
    <t>49-AEO2022.43.lowmacro-d011222a</t>
  </si>
  <si>
    <t>Light-Duty Vehicle Stock: Alternative-Fuel Light Trucks: Propane ICE: Low economic growth</t>
  </si>
  <si>
    <t>49-AEO2022.44.lowmacro-d011222a</t>
  </si>
  <si>
    <t>Light-Duty Vehicle Stock: Alternative-Fuel Light Trucks: Propane Bi-fuel: Low economic growth</t>
  </si>
  <si>
    <t>49-AEO2022.45.lowmacro-d011222a</t>
  </si>
  <si>
    <t>Light-Duty Vehicle Stock: Alternative-Fuel Light Trucks: Fuel Cell Methanol: Low economic growth</t>
  </si>
  <si>
    <t>49-AEO2022.46.lowmacro-d011222a</t>
  </si>
  <si>
    <t>Light-Duty Vehicle Stock: Alternative-Fuel Light Trucks: Fuel Cell Hydrogen: Low economic growth</t>
  </si>
  <si>
    <t>49-AEO2022.47.lowmacro-d011222a</t>
  </si>
  <si>
    <t>Light-Duty Vehicle Stock: Alternative-Fuel Light Trucks: Total: Low economic growth</t>
  </si>
  <si>
    <t>49-AEO2022.48.lowmacro-d011222a</t>
  </si>
  <si>
    <t>Light-Duty Vehicle Stock: Light Truck Stock: Total: Low economic growth</t>
  </si>
  <si>
    <t>49-AEO2022.50.lowmacro-d011222a</t>
  </si>
  <si>
    <t>Light-Duty Vehicle Stock: Total Vehicle Stock: Low economic growth</t>
  </si>
  <si>
    <t>49-AEO2022.52.lowmacro-d011222a</t>
  </si>
  <si>
    <t>Table 44.  Transportation Fleet Car and Truck Sales by Type and Technology</t>
  </si>
  <si>
    <t>https://www.eia.gov/outlooks/aeo/data/browser/#/?id=54-AEO2022&amp;cases=lowmacro&amp;sourcekey=0</t>
  </si>
  <si>
    <t>Wed Jul 13 2022 15:48:22 GMT-0400 (Eastern Daylight Time)</t>
  </si>
  <si>
    <t>54-AEO2022.2.</t>
  </si>
  <si>
    <t>54-AEO2022.3.</t>
  </si>
  <si>
    <t>Fleet Vehicle Sales: Conventional Cars: Gasoline: Low economic growth</t>
  </si>
  <si>
    <t>54-AEO2022.4.lowmacro-d011222a</t>
  </si>
  <si>
    <t>Fleet Vehicle Sales: Conventional Cars: TDI Diesel: Low economic growth</t>
  </si>
  <si>
    <t>54-AEO2022.5.lowmacro-d011222a</t>
  </si>
  <si>
    <t>Fleet Vehicle Sales: Conventional Cars: Total: Low economic growth</t>
  </si>
  <si>
    <t>54-AEO2022.6.lowmacro-d011222a</t>
  </si>
  <si>
    <t>54-AEO2022.8.</t>
  </si>
  <si>
    <t>Fleet Vehicle Sales: Alternative-Fuel Cars: Ethanol-Flex Fuel ICE: Low economic growth</t>
  </si>
  <si>
    <t>54-AEO2022.9.lowmacro-d011222a</t>
  </si>
  <si>
    <t>Fleet Vehicle Sales: Alternative-Fuel Cars: 100 Mile Electric Vehicle: Low economic growth</t>
  </si>
  <si>
    <t>54-AEO2022.10.lowmacro-d011222a</t>
  </si>
  <si>
    <t>Fleet Vehicle Sales: Alternative-Fuel Cars: 200 Mile Electric Vehicle: Low economic growth</t>
  </si>
  <si>
    <t>54-AEO2022.11.lowmacro-d011222a</t>
  </si>
  <si>
    <t>Fleet Vehicle Sales: Alternative-Fuel Cars: 300 Mile Electric Vehicle: Low economic growth</t>
  </si>
  <si>
    <t>54-AEO2022.12.lowmacro-d011222a</t>
  </si>
  <si>
    <t>Fleet Vehicle Sales: Alternative-Fuel Cars: Plug-in 20 Gasoline Hybrid: Low economic growth</t>
  </si>
  <si>
    <t>54-AEO2022.13.lowmacro-d011222a</t>
  </si>
  <si>
    <t>Fleet Vehicle Sales: Alternative-Fuel Cars: Plug-in 50 Gasoline Hybrid: Low economic growth</t>
  </si>
  <si>
    <t>54-AEO2022.14.lowmacro-d011222a</t>
  </si>
  <si>
    <t>Fleet Vehicle Sales: Alternative-Fuel Cars: Electric-Diesel Hybrid: Low economic growth</t>
  </si>
  <si>
    <t>54-AEO2022.15.lowmacro-d011222a</t>
  </si>
  <si>
    <t>Fleet Vehicle Sales: Alternative-Fuel Cars: Electric-Gasoline Hybrid: Low economic growth</t>
  </si>
  <si>
    <t>54-AEO2022.16.lowmacro-d011222a</t>
  </si>
  <si>
    <t>Fleet Vehicle Sales: Alternative-Fuel Cars: Natural Gas ICE: Low economic growth</t>
  </si>
  <si>
    <t>54-AEO2022.17.lowmacro-d011222a</t>
  </si>
  <si>
    <t>Fleet Vehicle Sales: Alternative-Fuel Cars: Natural Gas Bi-fuel: Low economic growth</t>
  </si>
  <si>
    <t>54-AEO2022.18.lowmacro-d011222a</t>
  </si>
  <si>
    <t>Fleet Vehicle Sales: Alternative-Fuel Cars: Propane ICE: Low economic growth</t>
  </si>
  <si>
    <t>54-AEO2022.19.lowmacro-d011222a</t>
  </si>
  <si>
    <t>Fleet Vehicle Sales: Alternative-Fuel Cars: Propane Bi-fuel: Low economic growth</t>
  </si>
  <si>
    <t>54-AEO2022.20.lowmacro-d011222a</t>
  </si>
  <si>
    <t>Fleet Vehicle Sales: Alternative-Fuel Cars: Fuel Cell Methanol: Low economic growth</t>
  </si>
  <si>
    <t>54-AEO2022.21.lowmacro-d011222a</t>
  </si>
  <si>
    <t>Fleet Vehicle Sales: Alternative-Fuel cars: Fuel Cell Hydrogen: Low economic growth</t>
  </si>
  <si>
    <t>54-AEO2022.22.lowmacro-d011222a</t>
  </si>
  <si>
    <t>Fleet Vehicle Sales: Alternative-Fuel Cars: Total: Low economic growth</t>
  </si>
  <si>
    <t>54-AEO2022.23.lowmacro-d011222a</t>
  </si>
  <si>
    <t>Fleet Vehicle Sales: Percent Alternative Car: Low economic growth</t>
  </si>
  <si>
    <t>54-AEO2022.25.lowmacro-d011222a</t>
  </si>
  <si>
    <t>Fleet Vehicle Sales: Total New Car: Low economic growth</t>
  </si>
  <si>
    <t>54-AEO2022.26.lowmacro-d011222a</t>
  </si>
  <si>
    <t>54-AEO2022.28.</t>
  </si>
  <si>
    <t>54-AEO2022.29.</t>
  </si>
  <si>
    <t>Fleet Vehicle Sales: Conventional Light Trucks: Gasoline: Low economic growth</t>
  </si>
  <si>
    <t>54-AEO2022.30.lowmacro-d011222a</t>
  </si>
  <si>
    <t>Fleet Vehicle Sales: Conventional Light Trucks: TDI Diesel: Low economic growth</t>
  </si>
  <si>
    <t>54-AEO2022.31.lowmacro-d011222a</t>
  </si>
  <si>
    <t>Fleet Vehicle Sales: Conventional Light Trucks: Total: Low economic growth</t>
  </si>
  <si>
    <t>54-AEO2022.32.lowmacro-d011222a</t>
  </si>
  <si>
    <t>54-AEO2022.34.</t>
  </si>
  <si>
    <t>Fleet Vehicle Sales: Alternative-Fuel Light Trucks: Ethanol-Flex Fuel ICE: Low economic growth</t>
  </si>
  <si>
    <t>54-AEO2022.35.lowmacro-d011222a</t>
  </si>
  <si>
    <t>Fleet Vehicle Sales: Alternative-Fuel Light Trucks: 100 Mile Electric Vehicle: Low economic growth</t>
  </si>
  <si>
    <t>54-AEO2022.36.lowmacro-d011222a</t>
  </si>
  <si>
    <t>Fleet Vehicle Sales: Alternative-Fuel Light Trucks: 200 Mile Electric Vehicle: Low economic growth</t>
  </si>
  <si>
    <t>54-AEO2022.37.lowmacro-d011222a</t>
  </si>
  <si>
    <t>Fleet Vehicle Sales: Alternative-Fuel Light Trucks: 300 Mile Electric Vehicle: Low economic growth</t>
  </si>
  <si>
    <t>54-AEO2022.38.lowmacro-d011222a</t>
  </si>
  <si>
    <t>Fleet Vehicle Sales: Alternative-Fuel Light Trucks: Plug-in 20 Gasoline Hybrid: Low economic growth</t>
  </si>
  <si>
    <t>54-AEO2022.39.lowmacro-d011222a</t>
  </si>
  <si>
    <t>Fleet Vehicle Sales: Alternative-Fuel Light Trucks: Plug-in 50 Gasoline Hybrid: Low economic growth</t>
  </si>
  <si>
    <t>54-AEO2022.40.lowmacro-d011222a</t>
  </si>
  <si>
    <t>Fleet Vehicle Sales: Alternative-Fuel Light Trucks: Electric-Diesel Hybrid: Low economic growth</t>
  </si>
  <si>
    <t>54-AEO2022.41.lowmacro-d011222a</t>
  </si>
  <si>
    <t>Fleet Vehicle Sales: Alternative-Fuel Light Trucks: Electric-Gasoline Hybrid: Low economic growth</t>
  </si>
  <si>
    <t>54-AEO2022.42.lowmacro-d011222a</t>
  </si>
  <si>
    <t>Fleet Vehicle Sales: Alternative-Fuel Light Trucks: Natural Gas ICE: Low economic growth</t>
  </si>
  <si>
    <t>54-AEO2022.43.lowmacro-d011222a</t>
  </si>
  <si>
    <t>Fleet Vehicle Sales: Alternative-Fuel Light Trucks: Natural Gas Bi-fuel: Low economic growth</t>
  </si>
  <si>
    <t>54-AEO2022.44.lowmacro-d011222a</t>
  </si>
  <si>
    <t>Fleet Vehicle Sales: Alternative-Fuel Light Trucks: Propane ICE: Low economic growth</t>
  </si>
  <si>
    <t>54-AEO2022.45.lowmacro-d011222a</t>
  </si>
  <si>
    <t>Fleet Vehicle Sales: Alternative-Fuel Light Trucks: Propane Bi-fuel: Low economic growth</t>
  </si>
  <si>
    <t>54-AEO2022.46.lowmacro-d011222a</t>
  </si>
  <si>
    <t>Fleet Vehicle Sales: Alternative-Fuel Light Trucks: Fuel Cell Methanol: Low economic growth</t>
  </si>
  <si>
    <t>54-AEO2022.47.lowmacro-d011222a</t>
  </si>
  <si>
    <t>Fleet Vehicle Sales: Alternative-Fuel Light Trucks: Fuel Cell Hydrogen: Low economic growth</t>
  </si>
  <si>
    <t>54-AEO2022.48.lowmacro-d011222a</t>
  </si>
  <si>
    <t>Fleet Vehicle Sales: Alternative-Fuel Light Trucks: Total: Low economic growth</t>
  </si>
  <si>
    <t>54-AEO2022.49.lowmacro-d011222a</t>
  </si>
  <si>
    <t>Fleet Vehicle Sales: Light Trucks: Percent Alternative: Low economic growth</t>
  </si>
  <si>
    <t>54-AEO2022.51.lowmacro-d011222a</t>
  </si>
  <si>
    <t>Fleet Vehicle Sales: Light Trucks: Total: Low economic growth</t>
  </si>
  <si>
    <t>54-AEO2022.52.lowmacro-d011222a</t>
  </si>
  <si>
    <t>Transportation Fleet Vehicle Sales: Total Fleet Vehicles: Low economic growth</t>
  </si>
  <si>
    <t>54-AEO2022.54.lowmacro-d011222a</t>
  </si>
  <si>
    <t>Commercial Light Truck Sales</t>
  </si>
  <si>
    <t>54-AEO2022.56.</t>
  </si>
  <si>
    <t>Motor Gasoline</t>
  </si>
  <si>
    <t>Fleet Vehicle Sales: Commercial Light Trucks: Gasoline: Low economic growth</t>
  </si>
  <si>
    <t>54-AEO2022.57.lowmacro-d011222a</t>
  </si>
  <si>
    <t>Fleet Vehicle Sales: Commercial Light Trucks: TDI Diesel: Low economic growth</t>
  </si>
  <si>
    <t>54-AEO2022.58.lowmacro-d011222a</t>
  </si>
  <si>
    <t>Fleet Vehicle Sales: Commercial Light Trucks: Propane: Low economic growth</t>
  </si>
  <si>
    <t>54-AEO2022.59.lowmacro-d011222a</t>
  </si>
  <si>
    <t>Fleet Vehicle Sales: Commercial Light Trucks: CNG/LNG: Low economic growth</t>
  </si>
  <si>
    <t>54-AEO2022.60.lowmacro-d011222a</t>
  </si>
  <si>
    <t>Ethanol-Flex Fuel</t>
  </si>
  <si>
    <t>Fleet Vehicle Sales: Commercial Light Trucks: Ethanol Flex: Low economic growth</t>
  </si>
  <si>
    <t>54-AEO2022.61.lowmacro-d011222a</t>
  </si>
  <si>
    <t>Fleet Vehicle Sales: Commercial Light Trucks: Electric: Low economic growth</t>
  </si>
  <si>
    <t>54-AEO2022.62.lowmacro-d011222a</t>
  </si>
  <si>
    <t>Plug-in Gasoline Hybrid</t>
  </si>
  <si>
    <t>Fleet Vehicle Sales: Commercial Light Trucks: Plug-in Gas: Low economic growth</t>
  </si>
  <si>
    <t>54-AEO2022.63.lowmacro-d011222a</t>
  </si>
  <si>
    <t>Plug-in Diesel Hybrid</t>
  </si>
  <si>
    <t>Fleet Vehicle Sales: Commercial Light Trucks: Plug-in Diesel: Low economic growth</t>
  </si>
  <si>
    <t>54-AEO2022.64.lowmacro-d011222a</t>
  </si>
  <si>
    <t>Fleet Vehicle Sales: Commercial Light Trucks: Fuel Cell: Low economic growth</t>
  </si>
  <si>
    <t>54-AEO2022.65.lowmacro-d011222a</t>
  </si>
  <si>
    <t>Total Commercial Light Truck Sales</t>
  </si>
  <si>
    <t>Fleet Vehicle Sales: Commercial Light Trucks: Total: Low economic growth</t>
  </si>
  <si>
    <t>54-AEO2022.66.lowmacro-d011222a</t>
  </si>
  <si>
    <t>Table 49.  Freight Transportation Energy Use</t>
  </si>
  <si>
    <t>https://www.eia.gov/outlooks/aeo/data/browser/#/?id=58-AEO2022&amp;cases=lowmacro&amp;sourcekey=0</t>
  </si>
  <si>
    <t>Wed Jul 13 2022 15:48:38 GMT-0400 (Eastern Daylight Time)</t>
  </si>
  <si>
    <t>Freight Truck Stock by Size Class</t>
  </si>
  <si>
    <t>58-AEO2022.2.</t>
  </si>
  <si>
    <t>Vehicle Miles Traveled (billion miles)</t>
  </si>
  <si>
    <t>58-AEO2022.4.</t>
  </si>
  <si>
    <t>Light Medium</t>
  </si>
  <si>
    <t>58-AEO2022.5.</t>
  </si>
  <si>
    <t>Freight: Truck Stock: Vehicle Miles Traveled: Light Medium: Diesel: Low economic growth</t>
  </si>
  <si>
    <t>58-AEO2022.6.lowmacro-d011222a</t>
  </si>
  <si>
    <t>billion miles</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</si>
  <si>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</si>
  <si>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</si>
  <si>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</si>
  <si>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</si>
  <si>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</si>
  <si>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</si>
  <si>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</si>
  <si>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</si>
  <si>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</si>
  <si>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</si>
  <si>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</si>
  <si>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</si>
  <si>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</si>
  <si>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</si>
  <si>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</si>
  <si>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</si>
  <si>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Light Medium Subtotal</t>
  </si>
  <si>
    <t>Freight: Truck Stock: Vehicle Miles Traveled: Light Medium: Low economic growth</t>
  </si>
  <si>
    <t>58-AEO2022.15.lowmacro-d011222a</t>
  </si>
  <si>
    <t>Medium</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</si>
  <si>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</si>
  <si>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</si>
  <si>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</si>
  <si>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</si>
  <si>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</si>
  <si>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</si>
  <si>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</si>
  <si>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</si>
  <si>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</si>
  <si>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</si>
  <si>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</si>
  <si>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</si>
  <si>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</si>
  <si>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</si>
  <si>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</si>
  <si>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</si>
  <si>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</si>
  <si>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</si>
  <si>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</si>
  <si>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Medium Subtotal</t>
  </si>
  <si>
    <t>Freight: Truck Stock: Vehicle Miles Traveled: Medium: Low economic growth</t>
  </si>
  <si>
    <t>58-AEO2022.26.lowmacro-d011222a</t>
  </si>
  <si>
    <t>Heavy</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</si>
  <si>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</si>
  <si>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</si>
  <si>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</si>
  <si>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</si>
  <si>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</si>
  <si>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</si>
  <si>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</si>
  <si>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</si>
  <si>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</si>
  <si>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</si>
  <si>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</si>
  <si>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</si>
  <si>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</si>
  <si>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</si>
  <si>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</si>
  <si>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</si>
  <si>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</si>
  <si>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</si>
  <si>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</si>
  <si>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Heavy Subtotal</t>
  </si>
  <si>
    <t>Freight: Truck Stock: Vehicle Miles Traveled: Heavy: Low economic growth</t>
  </si>
  <si>
    <t>58-AEO2022.37.lowmacro-d011222a</t>
  </si>
  <si>
    <t>Total Vehicle Miles Traveled</t>
  </si>
  <si>
    <t>Freight: Truck Stock: Vehicle Miles Traveled: Low economic growth</t>
  </si>
  <si>
    <t>58-AEO2022.38.lowmacro-d011222a</t>
  </si>
  <si>
    <t>Consumption (trillion Btu)</t>
  </si>
  <si>
    <t>58-AEO2022.40.</t>
  </si>
  <si>
    <t>58-AEO2022.41.</t>
  </si>
  <si>
    <t>Freight: Truck Stock: Use: Light Medium: Diesel: Low economic growth</t>
  </si>
  <si>
    <t>58-AEO2022.42.lowmacro-d011222a</t>
  </si>
  <si>
    <t>trillion Btu</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</si>
  <si>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</si>
  <si>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</si>
  <si>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</si>
  <si>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</si>
  <si>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</si>
  <si>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</si>
  <si>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</si>
  <si>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</si>
  <si>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</si>
  <si>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</si>
  <si>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</si>
  <si>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</si>
  <si>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</si>
  <si>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</si>
  <si>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</si>
  <si>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</si>
  <si>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</si>
  <si>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</si>
  <si>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</si>
  <si>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</si>
  <si>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</si>
  <si>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</si>
  <si>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</si>
  <si>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</si>
  <si>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</si>
  <si>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</si>
  <si>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</si>
  <si>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</si>
  <si>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</si>
  <si>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</si>
  <si>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</si>
  <si>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</si>
  <si>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</si>
  <si>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</si>
  <si>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</si>
  <si>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</si>
  <si>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</si>
  <si>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</si>
  <si>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</si>
  <si>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</si>
  <si>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</si>
  <si>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</si>
  <si>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</si>
  <si>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</si>
  <si>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</si>
  <si>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</si>
  <si>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</si>
  <si>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</si>
  <si>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</si>
  <si>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</si>
  <si>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</si>
  <si>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</si>
  <si>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</si>
  <si>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</si>
  <si>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</si>
  <si>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</si>
  <si>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</si>
  <si>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</si>
  <si>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</si>
  <si>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</si>
  <si>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 xml:space="preserve"> Medium</t>
  </si>
  <si>
    <t xml:space="preserve"> and Heavy Total</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</si>
  <si>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</si>
  <si>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</si>
  <si>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</si>
  <si>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</si>
  <si>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</si>
  <si>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</si>
  <si>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</si>
  <si>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</si>
  <si>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</si>
  <si>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</si>
  <si>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</si>
  <si>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</si>
  <si>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</si>
  <si>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</si>
  <si>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</si>
  <si>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</si>
  <si>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</si>
  <si>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</si>
  <si>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</si>
  <si>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Total Consumption</t>
  </si>
  <si>
    <t>Freight: Truck Stock: Use: Light Medium, Medium, and Heavy: Low economic growth</t>
  </si>
  <si>
    <t>58-AEO2022.84.lowmacro-d011222a</t>
  </si>
  <si>
    <t>Fuel Efficiency (miles per gallon)</t>
  </si>
  <si>
    <t>58-AEO2022.86.</t>
  </si>
  <si>
    <t>58-AEO2022.87.</t>
  </si>
  <si>
    <t>Freight: Truck Stock: Fuel Efficiency: Light Medium: Diesel: Low economic growth</t>
  </si>
  <si>
    <t>58-AEO2022.88.lowmacro-d011222a</t>
  </si>
  <si>
    <t>mpg diesel equiv</t>
  </si>
  <si>
    <t>Freight: Truck Stock: Fuel Efficiency: Light Medium: Motor Gasoline: Low economic growth</t>
  </si>
  <si>
    <t>58-AEO2022.89.lowmacro-d011222a</t>
  </si>
  <si>
    <t>mpg gas equiv</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</si>
  <si>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</si>
  <si>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</si>
  <si>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</si>
  <si>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</si>
  <si>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</si>
  <si>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</si>
  <si>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</si>
  <si>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</si>
  <si>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</si>
  <si>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</si>
  <si>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</si>
  <si>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</si>
  <si>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</si>
  <si>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</si>
  <si>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Light Medium Average</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</si>
  <si>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</si>
  <si>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</si>
  <si>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</si>
  <si>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</si>
  <si>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</si>
  <si>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</si>
  <si>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</si>
  <si>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</si>
  <si>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</si>
  <si>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</si>
  <si>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</si>
  <si>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</si>
  <si>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</si>
  <si>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</si>
  <si>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</si>
  <si>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</si>
  <si>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</si>
  <si>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</si>
  <si>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</si>
  <si>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</si>
  <si>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</si>
  <si>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Medium Average</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</si>
  <si>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</si>
  <si>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</si>
  <si>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</si>
  <si>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</si>
  <si>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</si>
  <si>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</si>
  <si>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</si>
  <si>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</si>
  <si>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</si>
  <si>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</si>
  <si>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</si>
  <si>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</si>
  <si>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</si>
  <si>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</si>
  <si>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</si>
  <si>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</si>
  <si>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</si>
  <si>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</si>
  <si>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</si>
  <si>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</si>
  <si>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</si>
  <si>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Heavy Average</t>
  </si>
  <si>
    <t>Freight: Truck Stock: Fuel Efficiency: Heavy: Average: Low economic growth</t>
  </si>
  <si>
    <t>58-AEO2022.119.lowmacro-d011222a</t>
  </si>
  <si>
    <t>Average Fuel Efficiency</t>
  </si>
  <si>
    <t>Freight: Truck Stock: Fuel Efficiency: Low economic growth</t>
  </si>
  <si>
    <t>58-AEO2022.120.lowmacro-d011222a</t>
  </si>
  <si>
    <t>Stock (millions)</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</si>
  <si>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</si>
  <si>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</si>
  <si>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</si>
  <si>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</si>
  <si>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</si>
  <si>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</si>
  <si>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</si>
  <si>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</si>
  <si>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</si>
  <si>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</si>
  <si>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</si>
  <si>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</si>
  <si>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</si>
  <si>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</si>
  <si>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</si>
  <si>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</si>
  <si>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</si>
  <si>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</si>
  <si>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</si>
  <si>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</si>
  <si>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</si>
  <si>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</si>
  <si>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</si>
  <si>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</si>
  <si>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</si>
  <si>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</si>
  <si>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</si>
  <si>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</si>
  <si>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</si>
  <si>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</si>
  <si>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</si>
  <si>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</si>
  <si>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</si>
  <si>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</si>
  <si>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</si>
  <si>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</si>
  <si>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</si>
  <si>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</si>
  <si>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</si>
  <si>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</si>
  <si>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</si>
  <si>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</si>
  <si>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</si>
  <si>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</si>
  <si>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</si>
  <si>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</si>
  <si>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</si>
  <si>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</si>
  <si>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</si>
  <si>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</si>
  <si>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</si>
  <si>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</si>
  <si>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</si>
  <si>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</si>
  <si>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</si>
  <si>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</si>
  <si>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</si>
  <si>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</si>
  <si>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</si>
  <si>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</si>
  <si>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</si>
  <si>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</si>
  <si>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</si>
  <si>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</si>
  <si>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</si>
  <si>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</si>
  <si>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</si>
  <si>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</si>
  <si>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</si>
  <si>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</si>
  <si>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</si>
  <si>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</si>
  <si>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</si>
  <si>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</si>
  <si>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</si>
  <si>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</si>
  <si>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</si>
  <si>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</si>
  <si>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</si>
  <si>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</si>
  <si>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</si>
  <si>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</si>
  <si>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</si>
  <si>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</si>
  <si>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</si>
  <si>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</si>
  <si>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</si>
  <si>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</si>
  <si>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</si>
  <si>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</si>
  <si>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</si>
  <si>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</si>
  <si>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</si>
  <si>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</si>
  <si>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</si>
  <si>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</si>
  <si>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</si>
  <si>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</si>
  <si>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</si>
  <si>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</si>
  <si>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</si>
  <si>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</si>
  <si>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</si>
  <si>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</si>
  <si>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</si>
  <si>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</si>
  <si>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</si>
  <si>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</si>
  <si>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</si>
  <si>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</si>
  <si>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</si>
  <si>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</si>
  <si>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</si>
  <si>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</si>
  <si>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</si>
  <si>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</si>
  <si>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</si>
  <si>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</si>
  <si>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</si>
  <si>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</si>
  <si>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</si>
  <si>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</si>
  <si>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</si>
  <si>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</si>
  <si>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</si>
  <si>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</si>
  <si>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</si>
  <si>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</si>
  <si>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</si>
  <si>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</si>
  <si>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</si>
  <si>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</si>
  <si>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</si>
  <si>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Sales (thousands)</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</si>
  <si>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</si>
  <si>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</si>
  <si>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</si>
  <si>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</si>
  <si>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</si>
  <si>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</si>
  <si>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</si>
  <si>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</si>
  <si>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</si>
  <si>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</si>
  <si>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</si>
  <si>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</si>
  <si>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</si>
  <si>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</si>
  <si>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</si>
  <si>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</si>
  <si>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</si>
  <si>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</si>
  <si>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</si>
  <si>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</si>
  <si>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</si>
  <si>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</si>
  <si>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</si>
  <si>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</si>
  <si>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</si>
  <si>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</si>
  <si>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</si>
  <si>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</si>
  <si>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</si>
  <si>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</si>
  <si>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</si>
  <si>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</si>
  <si>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</si>
  <si>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</si>
  <si>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</si>
  <si>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</si>
  <si>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</si>
  <si>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</si>
  <si>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</si>
  <si>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</si>
  <si>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</si>
  <si>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</si>
  <si>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</si>
  <si>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</si>
  <si>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</si>
  <si>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</si>
  <si>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</si>
  <si>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</si>
  <si>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</si>
  <si>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</si>
  <si>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</si>
  <si>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</si>
  <si>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</si>
  <si>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</si>
  <si>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</si>
  <si>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</si>
  <si>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</si>
  <si>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</si>
  <si>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</si>
  <si>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</si>
  <si>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</si>
  <si>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</si>
  <si>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</si>
  <si>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</si>
  <si>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</si>
  <si>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</si>
  <si>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</si>
  <si>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Ton Miles by Rail (billion)</t>
  </si>
  <si>
    <t>Freight: Railroads: Ton Miles by Rail: Low economic growth</t>
  </si>
  <si>
    <t>58-AEO2022.267.lowmacro-d011222a</t>
  </si>
  <si>
    <t>billions</t>
  </si>
  <si>
    <t>Fuel Efficiency (ton miles per thousand Btu)</t>
  </si>
  <si>
    <t>Freight: Railroads: Fuel Efficiency: Low economic growth</t>
  </si>
  <si>
    <t>58-AEO2022.268.lowmacro-d011222a</t>
  </si>
  <si>
    <t>ton miles/thousand B</t>
  </si>
  <si>
    <t>Fuel Consumption (trillion Btu)</t>
  </si>
  <si>
    <t>58-AEO2022.269.</t>
  </si>
  <si>
    <t>Distillate Fuel Oil (diesel)</t>
  </si>
  <si>
    <t>Freight: Railroads: Fuel Use: Distillate Fuel Oil: Low economic growth</t>
  </si>
  <si>
    <t>58-AEO2022.270.lowmacro-d011222a</t>
  </si>
  <si>
    <t>Residual Fuel Oil</t>
  </si>
  <si>
    <t>Freight: Railroads: Fuel Use: Residual Fuel Oil: Low economic growth</t>
  </si>
  <si>
    <t>58-AEO2022.271.lowmacro-d011222a</t>
  </si>
  <si>
    <t>Compressed Natural Gas</t>
  </si>
  <si>
    <t>Freight: Railroads: Fuel Use: CNG: Low economic growth</t>
  </si>
  <si>
    <t>58-AEO2022.272.lowmacro-d011222a</t>
  </si>
  <si>
    <t>Liquefied Natural Gas</t>
  </si>
  <si>
    <t>Freight: Railroads: Fuel Use: LNG: Low economic growth</t>
  </si>
  <si>
    <t>58-AEO2022.273.lowmacro-d011222a</t>
  </si>
  <si>
    <t>58-AEO2022.275.</t>
  </si>
  <si>
    <t>Ton Miles Shipping (billion)</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</si>
  <si>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</si>
  <si>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</si>
  <si>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</si>
  <si>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</si>
  <si>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</si>
  <si>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</si>
  <si>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</si>
  <si>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</si>
  <si>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</si>
  <si>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</si>
  <si>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</si>
  <si>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</si>
  <si>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</si>
  <si>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</si>
  <si>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Gross Trade (billion 2012 dollars)</t>
  </si>
  <si>
    <t>Freight: International Shipping: Gross Trade: Low economic growth</t>
  </si>
  <si>
    <t>58-AEO2022.285.lowmacro-d011222a</t>
  </si>
  <si>
    <t>billion 2012 $</t>
  </si>
  <si>
    <t>Exports (billion 2012 dollars)</t>
  </si>
  <si>
    <t>Freight: International Shipping: Exports: Low economic growth</t>
  </si>
  <si>
    <t>58-AEO2022.286.lowmacro-d011222a</t>
  </si>
  <si>
    <t>Imports (billion 2012 dollars)</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</si>
  <si>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</si>
  <si>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</si>
  <si>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</si>
  <si>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</si>
  <si>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</si>
  <si>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</si>
  <si>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</si>
  <si>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</si>
  <si>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</si>
  <si>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</si>
  <si>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</si>
  <si>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Interpolated 2020 multiplier</t>
  </si>
  <si>
    <t>https://www.eia.gov/outlooks/aeo/data/browser/#/?id=48-AEO2023&amp;sourcekey=0</t>
  </si>
  <si>
    <t>Thu Apr 13 2023 15:11:10 GMT-0400 (Eastern Daylight Time)</t>
  </si>
  <si>
    <t>Growth (2022-2050)</t>
  </si>
  <si>
    <t>Light-Duty Vehicle Sales: Conventional Cars: Gasoline: Reference case</t>
  </si>
  <si>
    <t>AEO.2023.REF2023.ECI_SAL_TRN_CAR_GSL_NA_NA_TH.A</t>
  </si>
  <si>
    <t>Light-Duty Vehicle Sales: Conventional Cars: TDI Diesel: Reference case</t>
  </si>
  <si>
    <t>AEO.2023.REF2023.ECI_SAL_TRN_CAR_TDS_NA_NA_TH.A</t>
  </si>
  <si>
    <t>Light-Duty Vehicle Sales: Conventional Cars: Total: Reference case</t>
  </si>
  <si>
    <t>AEO.2023.REF2023.ECI_SAL_TRN_CAR_CNV_NA_NA_TH.A</t>
  </si>
  <si>
    <t>Light-Duty Vehicle Sales: Alternative-Fuel Cars: Ethanol-Flex Fuel ICE: Reference case</t>
  </si>
  <si>
    <t>AEO.2023.REF2023.ECI_SAL_TRN_CAR_EFFI_NA_NA_TH.A</t>
  </si>
  <si>
    <t>100-Mile Electric Vehicle</t>
  </si>
  <si>
    <t>Light-Duty Vehicle Sales: Alternative-Fuel Cars: 100-Mile Electric Vehicle: Reference case</t>
  </si>
  <si>
    <t>AEO.2023.REF2023.#N/A.A</t>
  </si>
  <si>
    <t>200-Mile Electric Vehicle</t>
  </si>
  <si>
    <t>Light-Duty Vehicle Sales: Alternative-Fuel Cars: 200-Mile Electric Vehicle: Reference case</t>
  </si>
  <si>
    <t>300-Mile Electric Vehicle</t>
  </si>
  <si>
    <t>Light-Duty Vehicle Sales: Alternative-Fuel Cars: 300-Mile Electric Vehicle: Reference case</t>
  </si>
  <si>
    <t>Light-Duty Vehicle Sales: Alternative-Fuel Cars: Plug-in 20 Gasoline Hybrid: Reference case</t>
  </si>
  <si>
    <t>AEO.2023.REF2023.ECI_SAL_TRN_CAR_PI20GH_NA_NA_TH.A</t>
  </si>
  <si>
    <t>Light-Duty Vehicle Sales: Alternative-Fuel Cars: Plug-in 50 Gasoline Hybrid: Reference case</t>
  </si>
  <si>
    <t>AEO.2023.REF2023.ECI_SAL_TRN_CAR_PI50GH_NA_NA_TH.A</t>
  </si>
  <si>
    <t>Light-Duty Vehicle Sales: Alternative-Fuel Cars: Electric-Diesel Hybrid: Reference case</t>
  </si>
  <si>
    <t>AEO.2023.REF2023.ECI_SAL_TRN_CAR_EDH_NA_NA_TH.A</t>
  </si>
  <si>
    <t>Light-Duty Vehicle Sales: Alternative-Fuel Cars: Electric-Gasoline Hybrid: Reference case</t>
  </si>
  <si>
    <t>AEO.2023.REF2023.ECI_SAL_TRN_CAR_EGH_NA_NA_TH.A</t>
  </si>
  <si>
    <t>Light-Duty Vehicle Sales: Alternative-Fuel Cars: Natural Gas ICE: Reference case</t>
  </si>
  <si>
    <t>AEO.2023.REF2023.ECI_SAL_TRN_CAR_NGI_NA_NA_TH.A</t>
  </si>
  <si>
    <t>Light-Duty Vehicle Sales: Alternative-Fuel Cars: Natural Gas Bi-fuel: Reference case</t>
  </si>
  <si>
    <t>AEO.2023.REF2023.ECI_SAL_TRN_CAR_NBF_NA_NA_TH.A</t>
  </si>
  <si>
    <t>Light-Duty Vehicle Sales: Alternative-Fuel Cars: Propane: Reference case</t>
  </si>
  <si>
    <t>AEO.2023.REF2023.ECI_SAL_TRN_CAR_PROP_NA_NA_TH.A</t>
  </si>
  <si>
    <t>AEO.2023.REF2023.ECI_SAL_TRN_CAR_PBF_NA_NA_TH.A</t>
  </si>
  <si>
    <t>Light-Duty Vehicle Sales: Alternative-Fuel Cars: Fuel Cell Methanol: Reference case</t>
  </si>
  <si>
    <t>AEO.2023.REF2023.ECI_SAL_TRN_CAR_FCLMTH_NA_NA_TH.A</t>
  </si>
  <si>
    <t>Light-Duty Vehicle Sales: Alternative-Fuel cars: Fuel Cell Hydrogen: Reference case</t>
  </si>
  <si>
    <t>AEO.2023.REF2023.ECI_SAL_TRN_CAR_FCH_NA_NA_TH.A</t>
  </si>
  <si>
    <t>Light-Duty Vehicle Sales: Alternative-Fuel Cars: Total: Reference case</t>
  </si>
  <si>
    <t>AEO.2023.REF2023.ECI_SAL_TRN_CAR_ALT_NA_NA_TH.A</t>
  </si>
  <si>
    <t>Light-Duty Vehicle Sales: Percent Alternative Car: Reference case</t>
  </si>
  <si>
    <t>AEO.2023.REF2023.ECI_SAL_TRN_CAR_ALT_NA_NA_PCT.A</t>
  </si>
  <si>
    <t>Light-Duty Vehicle Sales: Total New Car: Reference case</t>
  </si>
  <si>
    <t>AEO.2023.REF2023.ECI_SAL_TRN_CAR_TOT_NA_NA_TH.A</t>
  </si>
  <si>
    <t>Light-Duty Vehicle Sales: Conventional Light Trucks: Gasoline: Reference case</t>
  </si>
  <si>
    <t>AEO.2023.REF2023.ECI_SAL_TRN_LTK_GSL_NA_NA_TH.A</t>
  </si>
  <si>
    <t>Light-Duty Vehicle Sales: Conventional Light Trucks: TDI Diesel: Reference case</t>
  </si>
  <si>
    <t>AEO.2023.REF2023.ECI_SAL_TRN_LTK_DSL_NA_NA_TH.A</t>
  </si>
  <si>
    <t>Light-Duty Vehicle Sales: Conventional Light Trucks: Total: Reference case</t>
  </si>
  <si>
    <t>AEO.2023.REF2023.ECI_SAL_TRN_LTK_CNV_NA_NA_TH.A</t>
  </si>
  <si>
    <t>Light-Duty Vehicle Sales: Alternative-Fuel Light Trucks: Ethanol-Flex Fuel ICE: Reference case</t>
  </si>
  <si>
    <t>AEO.2023.REF2023.ECI_SAL_TRN_LTK_EFFI_NA_NA_TH.A</t>
  </si>
  <si>
    <t>Light-Duty Vehicle Sales: Alternative-Fuel Light Trucks: 100-Mile Electric Vehicle: Reference case</t>
  </si>
  <si>
    <t>Light-Duty Vehicle Sales: Alternative-Fuel Light Trucks: 200-Mile Electric Vehicle: Reference case</t>
  </si>
  <si>
    <t>Light-Duty Vehicle Sales: Alternative-Fuel Light Trucks: 300-Mile Electric Vehicle: Reference case</t>
  </si>
  <si>
    <t>Light-Duty Vehicle Sales: Alternative-Fuel Light Trucks: Plug-in 20 Gasoline Hybrid: Reference case</t>
  </si>
  <si>
    <t>AEO.2023.REF2023.ECI_SAL_TRN_LTK_PI20GH_NA_NA_TH.A</t>
  </si>
  <si>
    <t>Light-Duty Vehicle Sales: Alternative-Fuel Light Trucks: Plug-in 50 Gasoline Hybrid: Reference case</t>
  </si>
  <si>
    <t>AEO.2023.REF2023.ECI_SAL_TRN_LTK_PI50GH_NA_NA_TH.A</t>
  </si>
  <si>
    <t>Light-Duty Vehicle Sales: Alternative-Fuel Light Trucks: Electric-Diesel Hybrid: Reference case</t>
  </si>
  <si>
    <t>AEO.2023.REF2023.ECI_SAL_TRN_LTK_EDH_NA_NA_TH.A</t>
  </si>
  <si>
    <t>Light-Duty Vehicle Sales: Alternative-Fuel Light Trucks: Electric-Gasoline Hybrid: Reference case</t>
  </si>
  <si>
    <t>AEO.2023.REF2023.ECI_SAL_TRN_LTK_EGH_NA_NA_TH.A</t>
  </si>
  <si>
    <t>Light-Duty Vehicle Sales: Alternative-Fuel Light Trucks: Natural Gas ICE: Reference case</t>
  </si>
  <si>
    <t>AEO.2023.REF2023.ECI_SAL_TRN_LTK_NGI_NA_NA_TH.A</t>
  </si>
  <si>
    <t>Light-Duty Vehicle Sales: Alternative-Fuel Light Trucks: Natural Gas Bi-fuel: Reference case</t>
  </si>
  <si>
    <t>AEO.2023.REF2023.ECI_SAL_TRN_LTK_NBF_NA_NA_TH.A</t>
  </si>
  <si>
    <t>Light-Duty Vehicle Sales: Alternative-Fuel Light Trucks: Propane ICE: Reference case</t>
  </si>
  <si>
    <t>AEO.2023.REF2023.ECI_SAL_TRN_LTK_PROP_NA_NA_TH.A</t>
  </si>
  <si>
    <t>Light-Duty Vehicle Sales: Alternative-Fuel Light Trucks: Propane Bi-fuel: Reference case</t>
  </si>
  <si>
    <t>AEO.2023.REF2023.ECI_SAL_TRN_LTK_PBF_NA_NA_TH.A</t>
  </si>
  <si>
    <t>Light-Duty Vehicle Sales: Alternative-Fuel Light Trucks: Fuel Cell Methanol: Reference case</t>
  </si>
  <si>
    <t>AEO.2023.REF2023.ECI_SAL_TRN_LTK_FCLMTH_NA_NA_TH.A</t>
  </si>
  <si>
    <t>Light-Duty Vehicle Sales: Alternative-Fuel Light Trucks: Fuel Cell Hydrogen: Reference case</t>
  </si>
  <si>
    <t>AEO.2023.REF2023.ECI_SAL_TRN_LTK_FCH_NA_NA_TH.A</t>
  </si>
  <si>
    <t>Light-Duty Vehicle Sales: Alternative-Fuel Light Trucks: Total: Reference case</t>
  </si>
  <si>
    <t>AEO.2023.REF2023.ECI_SAL_TRN_LTK_ALT_NA_NA_TH.A</t>
  </si>
  <si>
    <t>Light-Duty Vehicle Sales: Percent Alternative Light Truck Sales: Reference case</t>
  </si>
  <si>
    <t>AEO.2023.REF2023.ECI_SAL_TRN_LTK_ALT_NA_NA_PCT.A</t>
  </si>
  <si>
    <t>Light-Duty Vehicle Sales: Total New Truck: Reference case</t>
  </si>
  <si>
    <t>AEO.2023.REF2023.ECI_SAL_TRN_LTK_NA_NA_NA_TH.A</t>
  </si>
  <si>
    <t>Light-Duty Vehicle Sales: Percent Total Alternative Sales: Reference case</t>
  </si>
  <si>
    <t>AEO.2023.REF2023.ECI_SAL_TRN_LDTY_ALT_NA_NA_PCT.A</t>
  </si>
  <si>
    <t>Light-Duty Vehicle Sales: EPACT Legislative Alternative Sales: Reference case</t>
  </si>
  <si>
    <t>AEO.2023.REF2023.ECI_SAL_TRN_LDTY_EPACLEGI_NA_NA_TH.A</t>
  </si>
  <si>
    <t>Light-Duty Vehicle Sales: ZEVP Legislative Alternative Sales: Reference case</t>
  </si>
  <si>
    <t>AEO.2023.REF2023.ECI_SAL_TRN_LDTY_ZVPLG_NA_NA_TH.A</t>
  </si>
  <si>
    <t>Light-Duty Vehicle Sales: Total Sales, Cars and Light Trucks: Conventional Gasoline: Reference case</t>
  </si>
  <si>
    <t>AEO.2023.REF2023.ECI_SAL_TRN_LDTY_CVG_NA_NA_TH.A</t>
  </si>
  <si>
    <t>Light-Duty Vehicle Sales: Total Sales, Cars and Light Trucks: TDI Diesel: Reference case</t>
  </si>
  <si>
    <t>AEO.2023.REF2023.ECI_SAL_TRN_LDTY_TDS_NA_NA_TH.A</t>
  </si>
  <si>
    <t>Light-Duty Vehicle Sales: Total Sales, Cars and Light Trucks: Flex-Fuel: Reference case</t>
  </si>
  <si>
    <t>AEO.2023.REF2023.ECI_SAL_TRN_LDTY_FXF_NA_NA_TH.A</t>
  </si>
  <si>
    <t>Light-Duty Vehicle Sales: Total Sales, Cars and Light Trucks: Electric: Reference case</t>
  </si>
  <si>
    <t>AEO.2023.REF2023.ECI_SAL_TRN_LDTY_ELE_NA_NA_TH.A</t>
  </si>
  <si>
    <t>Light-Duty Vehicle Sales: Total Sales, Cars and Light Trucks: Plug-in Electric Hybrid: Reference case</t>
  </si>
  <si>
    <t>AEO.2023.REF2023.ECI_SAL_TRN_LDTY_PIE_NA_NA_TH.A</t>
  </si>
  <si>
    <t>Light-Duty Vehicle Sales: Total Sales, Cars and Light Trucks: Electric Hybrid: Reference case</t>
  </si>
  <si>
    <t>AEO.2023.REF2023.ECI_SAL_TRN_LDTY_EHY_NA_NA_TH.A</t>
  </si>
  <si>
    <t>Light-Duty Vehicle Sales: Total Sales, Cars and Light Trucks: Gaseous: Reference case</t>
  </si>
  <si>
    <t>AEO.2023.REF2023.ECI_SAL_TRN_LDTY_GSU_NA_NA_TH.A</t>
  </si>
  <si>
    <t>Light-Duty Vehicle Sales: Total Sales, Cars and Light Trucks: Fuel Cell: Reference case</t>
  </si>
  <si>
    <t>AEO.2023.REF2023.ECI_SAL_TRN_LDTY_FUC_NA_NA_TH.A</t>
  </si>
  <si>
    <t>Light-Duty Vehicle Sales: Total Vehicles Sales: Reference case</t>
  </si>
  <si>
    <t>AEO.2023.REF2023.ECI_SAL_TRN_LDTY_NA_NA_NA_TH.A</t>
  </si>
  <si>
    <t>Light-Duty Vehicle Sales: Microhybrids: Conventional Gasoline: Reference case</t>
  </si>
  <si>
    <t>AEO.2023.REF2023.ECI_SAL_TRN_MCHY_CVG_NA_NA_TH.A</t>
  </si>
  <si>
    <t>Light-Duty Vehicle Sales: Microhybrids: TDI Diesel: Reference case</t>
  </si>
  <si>
    <t>AEO.2023.REF2023.ECI_SAL_TRN_MCHY_TDS_NA_NA_TH.A</t>
  </si>
  <si>
    <t>Light-Duty Vehicle Sales: Alternative-Fueled Vehicles: Reference case</t>
  </si>
  <si>
    <t>https://www.eia.gov/outlooks/aeo/data/browser/#/?id=49-AEO2023&amp;cases=ref2023&amp;sourcekey=0</t>
  </si>
  <si>
    <t>Thu Apr 13 2023 15:31:28 GMT-0400 (Eastern Daylight Time)</t>
  </si>
  <si>
    <t>Light-Duty Vehicle Stock: Conventional Cars: Gasoline: Reference case</t>
  </si>
  <si>
    <t>AEO.2023.REF2023.ECI_STK_TRN_CAR_GSL_NA_NA_MILL.A</t>
  </si>
  <si>
    <t>Light-Duty Vehicle Stock: Conventional Cars: TDI Diesel: Reference case</t>
  </si>
  <si>
    <t>AEO.2023.REF2023.ECI_STK_TRN_CAR_TDS_NA_NA_MILL.A</t>
  </si>
  <si>
    <t>Light-Duty Vehicle Stock: Conventional Cars: Total: Reference case</t>
  </si>
  <si>
    <t>AEO.2023.REF2023.ECI_STK_TRN_CAR_CNV_NA_NA_MILL.A</t>
  </si>
  <si>
    <t>Light-Duty Vehicle Stock: Alternative-Fuel Cars: Ethanol-Flex Fuel ICE: Reference case</t>
  </si>
  <si>
    <t>AEO.2023.REF2023.ECI_STK_TRN_CAR_EFFI_NA_NA_MILL.A</t>
  </si>
  <si>
    <t>Light-Duty Vehicle Stock: Alternative-Fuel Cars: 100-Mile Electric Vehicle: Reference case</t>
  </si>
  <si>
    <t>Light-Duty Vehicle Stock: Alternative-Fuel Cars: 200-Mile Electric Vehicle: Reference case</t>
  </si>
  <si>
    <t>Light-Duty Vehicle Stock: Alternative-Fuel Cars: 300-Mile Electric Vehicle: Reference case</t>
  </si>
  <si>
    <t>Light-Duty Vehicle Stock: Alternative-Fuel Cars: Plug-in 20 Gasoline Hybrid: Reference case</t>
  </si>
  <si>
    <t>AEO.2023.REF2023.ECI_STK_TRN_CAR_PI20GH_NA_NA_MILL.A</t>
  </si>
  <si>
    <t>Light-Duty Vehicle Stock: Alternative-Fuel Cars: Plug-in 50 Gasoline Hybrid: Reference case</t>
  </si>
  <si>
    <t>AEO.2023.REF2023.ECI_STK_TRN_CAR_PI50GH_NA_NA_MILL.A</t>
  </si>
  <si>
    <t>Light-Duty Vehicle Stock: Alternative-Fuel Cars: Electric-Diesel Hybrid: Reference case</t>
  </si>
  <si>
    <t>AEO.2023.REF2023.ECI_STK_TRN_CAR_EDH_NA_NA_MILL.A</t>
  </si>
  <si>
    <t>Light-Duty Vehicle Stock: Alternative-Fuel Cars: Electric-Gasoline Hybrid: Reference case</t>
  </si>
  <si>
    <t>AEO.2023.REF2023.ECI_STK_TRN_CAR_EGH_NA_NA_MILL.A</t>
  </si>
  <si>
    <t>Light-Duty Vehicle Stock: Alternative-Fuel Cars: Natural Gas ICE: Reference case</t>
  </si>
  <si>
    <t>AEO.2023.REF2023.ECI_STK_TRN_CAR_NGI_NA_NA_MILL.A</t>
  </si>
  <si>
    <t>Light-Duty Vehicle Stock: Alternative-Fuel Cars: Natural Gas Bi-fuel: Reference case</t>
  </si>
  <si>
    <t>AEO.2023.REF2023.ECI_STK_TRN_CAR_NBF_NA_NA_MILL.A</t>
  </si>
  <si>
    <t>Light-Duty Vehicle Stock: Alternative-Fuel Cars: Propane ICE: Reference case</t>
  </si>
  <si>
    <t>AEO.2023.REF2023.ECI_STK_TRN_CAR_PROP_NA_NA_MILL.A</t>
  </si>
  <si>
    <t>Light-Duty Vehicle Stock: Alternative-Fuel Cars: Propane Bi-fuel: Reference case</t>
  </si>
  <si>
    <t>AEO.2023.REF2023.ECI_STK_TRN_CAR_PBF_NA_NA_MILL.A</t>
  </si>
  <si>
    <t>Light-Duty Vehicle Stock: Alternative-Fuel Cars: Fuel Cell Methanol: Reference case</t>
  </si>
  <si>
    <t>AEO.2023.REF2023.ECI_STK_TRN_CAR_FCLMTH_NA_NA_MILL.A</t>
  </si>
  <si>
    <t>Light-Duty Vehicle Stock: Alternative-Fuel Cars: Fuel Cell Hydrogen: Reference case</t>
  </si>
  <si>
    <t>AEO.2023.REF2023.ECI_STK_TRN_CAR_FCH_NA_NA_MILL.A</t>
  </si>
  <si>
    <t>Light-Duty Vehicle Stock: Alternative-Fuel Cars: Total: Reference case</t>
  </si>
  <si>
    <t>AEO.2023.REF2023.ECI_STK_TRN_CAR_ALT_NA_NA_MILL.A</t>
  </si>
  <si>
    <t>Light-Duty Vehicle Stock: Car Stock: Total: Reference case</t>
  </si>
  <si>
    <t>AEO.2023.REF2023.ECI_STK_TRN_CAR_NA_NA_NA_MILL.A</t>
  </si>
  <si>
    <t>Light-Duty Vehicle Stock: Conventional Light Trucks: Gasoline: Reference case</t>
  </si>
  <si>
    <t>AEO.2023.REF2023.ECI_STK_TRN_LTK_GSL_NA_NA_MILL.A</t>
  </si>
  <si>
    <t>Light-Duty Vehicle Stock: Conventional Light Trucks: TDI Diesel: Reference case</t>
  </si>
  <si>
    <t>AEO.2023.REF2023.ECI_STK_TRN_LTK_TDS_NA_NA_MILL.A</t>
  </si>
  <si>
    <t>Light-Duty Vehicle Stock: Conventional Light Trucks: Total: Reference case</t>
  </si>
  <si>
    <t>AEO.2023.REF2023.ECI_STK_TRN_LTK_CNV_NA_NA_MILL.A</t>
  </si>
  <si>
    <t>Light-Duty Vehicle Stock: Alternative-Fuel Light Trucks: Ethanol-Flex Fuel ICE: Reference case</t>
  </si>
  <si>
    <t>AEO.2023.REF2023.ECI_STK_TRN_LTK_EFFI_NA_NA_MILL.A</t>
  </si>
  <si>
    <t>Light-Duty Vehicle Stock: Alternative-Fuel Light Trucks: 100-Mile Electric Vehicle: Reference case</t>
  </si>
  <si>
    <t>Light-Duty Vehicle Stock: Alternative-Fuel Light Trucks: 200-Mile Electric Vehicle: Reference case</t>
  </si>
  <si>
    <t>Light-Duty Vehicle Stock: Alternative-Fuel Light Trucks: 300-Mile Electric Vehicle: Reference case</t>
  </si>
  <si>
    <t>Light-Duty Vehicle Stock: Alternative-Fuel Light Trucks: Plug-in 20 Gasoline Hybrid: Reference case</t>
  </si>
  <si>
    <t>AEO.2023.REF2023.ECI_STK_TRN_LTK_PI20GH_NA_NA_MILL.A</t>
  </si>
  <si>
    <t>Light-Duty Vehicle Stock: Alternative-Fuel Light Trucks: Plug-in 50 Gasoline Hybrid: Reference case</t>
  </si>
  <si>
    <t>AEO.2023.REF2023.ECI_STK_TRN_LTK_PI50GH_NA_NA_MILL.A</t>
  </si>
  <si>
    <t>Light-Duty Vehicle Stock: Alternative-Fuel Light Trucks: Electric-Diesel Hybrid: Reference case</t>
  </si>
  <si>
    <t>AEO.2023.REF2023.ECI_STK_TRN_LTK_EDH_NA_NA_MILL.A</t>
  </si>
  <si>
    <t>Light-Duty Vehicle Stock: Alternative-Fuel Light Trucks: Electric-Gasoline Hybrid: Reference case</t>
  </si>
  <si>
    <t>AEO.2023.REF2023.ECI_STK_TRN_LTK_EGH_NA_NA_MILL.A</t>
  </si>
  <si>
    <t>Light-Duty Vehicle Stock: Alternative-Fuel Light Trucks: Natural Gas ICE: Reference case</t>
  </si>
  <si>
    <t>AEO.2023.REF2023.ECI_STK_TRN_LTK_NGI_NA_NA_MILL.A</t>
  </si>
  <si>
    <t>Light-Duty Vehicle Stock: Alternative-Fuel Light Trucks: Natural Gas Bi-fuel: Reference case</t>
  </si>
  <si>
    <t>AEO.2023.REF2023.ECI_STK_TRN_LTK_NBF_NA_NA_MILL.A</t>
  </si>
  <si>
    <t>Light-Duty Vehicle Stock: Alternative-Fuel Light Trucks: Propane ICE: Reference case</t>
  </si>
  <si>
    <t>AEO.2023.REF2023.ECI_STK_TRN_LTK_PROP_NA_NA_MILL.A</t>
  </si>
  <si>
    <t>Light-Duty Vehicle Stock: Alternative-Fuel Light Trucks: Propane Bi-fuel: Reference case</t>
  </si>
  <si>
    <t>AEO.2023.REF2023.ECI_STK_TRN_LTK_PBF_NA_NA_MILL.A</t>
  </si>
  <si>
    <t>Light-Duty Vehicle Stock: Alternative-Fuel Light Trucks: Fuel Cell Methanol: Reference case</t>
  </si>
  <si>
    <t>AEO.2023.REF2023.ECI_STK_TRN_LTK_FCLMTH_NA_NA_MILL.A</t>
  </si>
  <si>
    <t>Light-Duty Vehicle Stock: Alternative-Fuel Light Trucks: Fuel Cell Hydrogen: Reference case</t>
  </si>
  <si>
    <t>AEO.2023.REF2023.ECI_STK_TRN_LTK_FCH_NA_NA_MILL.A</t>
  </si>
  <si>
    <t>Light-Duty Vehicle Stock: Alternative-Fuel Light Trucks: Total: Reference case</t>
  </si>
  <si>
    <t>AEO.2023.REF2023.ECI_STK_TRN_LTK_ALT_NA_NA_MILL.A</t>
  </si>
  <si>
    <t>Light-Duty Vehicle Stock: Light Truck Stock: Total: Reference case</t>
  </si>
  <si>
    <t>AEO.2023.REF2023.ECI_STK_TRN_LTK_NA_NA_NA_MILL.A</t>
  </si>
  <si>
    <t>Light-Duty Vehicle Stock: Total Vehicle Stock: Reference case</t>
  </si>
  <si>
    <t>AEO.2023.REF2023.ECI_STK_TRN_LDV_NA_NA_NA_MILL.A</t>
  </si>
  <si>
    <t>Light-Duty Vehicle Sales: Total Vehicle Stock: Conventional Gasoline: Reference case</t>
  </si>
  <si>
    <t>AEO.2023.REF2023.ECI_STK_TRN_LDV_CVG_NA_NA_MILL.A</t>
  </si>
  <si>
    <t>Light-Duty Vehicle Sales: Total Vehicle Stock: TDI Diesel: Reference case</t>
  </si>
  <si>
    <t>AEO.2023.REF2023.ECI_STK_TRN_LDV_TDS_NA_NA_MILL.A</t>
  </si>
  <si>
    <t>Light-Duty Vehicle Sales: Total Vehicle Stock: Flex-Fuel: Reference case</t>
  </si>
  <si>
    <t>AEO.2023.REF2023.ECI_STK_TRN_LDV_FXF_NA_NA_MILL.A</t>
  </si>
  <si>
    <t>Light-Duty Vehicle Sales: Total Vehicle Stock: Electric: Reference case</t>
  </si>
  <si>
    <t>AEO.2023.REF2023.ECI_STK_TRN_LDV_ELE_NA_NA_MILL.A</t>
  </si>
  <si>
    <t>Light-Duty Vehicle Sales: Total Vehicle Stock: Plug-in Electric Hybrid: Reference case</t>
  </si>
  <si>
    <t>AEO.2023.REF2023.ECI_STK_TRN_LDV_PIE_NA_NA_MILL.A</t>
  </si>
  <si>
    <t>Light-Duty Vehicle Sales: Total Vehicle Stock: Electric Hybrid: Reference case</t>
  </si>
  <si>
    <t>AEO.2023.REF2023.ECI_STK_TRN_LDV_EHY_NA_NA_MILL.A</t>
  </si>
  <si>
    <t>Light-Duty Vehicle Sales: Total Vehicle Stock: Gaseous: Reference case</t>
  </si>
  <si>
    <t>AEO.2023.REF2023.ECI_STK_TRN_LDV_GSU_NA_NA_MILL.A</t>
  </si>
  <si>
    <t>Light-Duty Vehicle Sales: Total Vehicle Stock: Fuel Cell: Reference case</t>
  </si>
  <si>
    <t>AEO.2023.REF2023.ECI_STK_TRN_LDV_FUC_NA_NA_MILL.A</t>
  </si>
  <si>
    <t>https://www.eia.gov/outlooks/aeo/data/browser/#/?id=52-AEO2023&amp;cases=ref2023&amp;sourcekey=0</t>
  </si>
  <si>
    <t>Thu Apr 13 2023 15:51:45 GMT-0400 (Eastern Daylight Time)</t>
  </si>
  <si>
    <t>New Vehicle Attributes: EPA Efficiency: Conventional Cars: Minicompact: Reference case</t>
  </si>
  <si>
    <t>AEO.2023.REF2023.EFI_LDV_CNV_NLC_MINI_NA_NA_MPG.A</t>
  </si>
  <si>
    <t>New Vehicle Attributes: EPA Efficiency: Conventional Cars: Subcompact: Reference case</t>
  </si>
  <si>
    <t>AEO.2023.REF2023.EFI_LDV_CNV_NLC_SCT_NA_NA_MPG.A</t>
  </si>
  <si>
    <t>New Vehicle Attributes: EPA Efficiency: Conventional Cars: Compact: Reference case</t>
  </si>
  <si>
    <t>AEO.2023.REF2023.EFI_LDV_CNV_NLC_CMPT_NA_NA_MPG.A</t>
  </si>
  <si>
    <t>New Vehicle Attributes: EPA Efficiency: Conventional Cars: Midsize: Reference case</t>
  </si>
  <si>
    <t>AEO.2023.REF2023.EFI_LDV_CNV_NLC_MIDT_NA_NA_MPG.A</t>
  </si>
  <si>
    <t>New Vehicle Attributes: EPA Efficiency: Conventional Cars: Large: Reference case</t>
  </si>
  <si>
    <t>AEO.2023.REF2023.EFI_LDV_CNV_NLC_LRG_NA_NA_MPG.A</t>
  </si>
  <si>
    <t>New Vehicle Attributes: EPA Efficiency: Conventional Cars: Two Seater: Reference case</t>
  </si>
  <si>
    <t>AEO.2023.REF2023.EFI_LDV_CNV_NLC_TWOS_NA_NA_MPG.A</t>
  </si>
  <si>
    <t>New Vehicle Attributes: EPA Efficiency: Conventional Cars: Small Crossover: Reference case</t>
  </si>
  <si>
    <t>AEO.2023.REF2023.EFI_LDV_CNV_NLC_SCUV_NA_NA_MPG.A</t>
  </si>
  <si>
    <t>New Vehicle Attributes: EPA Efficiency: Conventional Cars: Large Crossover: Reference case</t>
  </si>
  <si>
    <t>AEO.2023.REF2023.EFI_LDV_CNV_NLC_LCUV_NA_NA_MPG.A</t>
  </si>
  <si>
    <t>New Vehicle Attributes: EPA Efficiency: Conventional Cars: Average: Reference case</t>
  </si>
  <si>
    <t>AEO.2023.REF2023.EFI_LDV_CNV_NLC_NA_NA_NA_MPG.A</t>
  </si>
  <si>
    <t>New Vehicle Attributes: EPA Efficiency: Conventional Cars: On-Road Avg: Reference case</t>
  </si>
  <si>
    <t>AEO.2023.REF2023.EFI_LDV_CNV_NLC_CAFEO_NA_NA_MPG.A</t>
  </si>
  <si>
    <t>New Vehicle Attributes: EPA Efficiency: Conventional Light Trucks: Small Pickup: Reference case</t>
  </si>
  <si>
    <t>AEO.2023.REF2023.EFI_LDV_CNV_NLT_SPT_NA_NA_MPG.A</t>
  </si>
  <si>
    <t>New Vehicle Attributes: EPA Efficiency: Conventional Light Trucks: Large Pickup: Reference case</t>
  </si>
  <si>
    <t>AEO.2023.REF2023.EFI_LDV_CNV_NLT_LPKT_NA_NA_MPG.A</t>
  </si>
  <si>
    <t>New Vehicle Attributes: EPA Efficiency: Conventional Light Trucks: Small Van: Reference case</t>
  </si>
  <si>
    <t>AEO.2023.REF2023.EFI_LDV_CNV_NLT_SVT_NA_NA_MPG.A</t>
  </si>
  <si>
    <t>New Vehicle Attributes: EPA Efficiency: Conventional Light Trucks: Large Van: Reference case</t>
  </si>
  <si>
    <t>AEO.2023.REF2023.EFI_LDV_CNV_NLT_LVNT_NA_NA_MPG.A</t>
  </si>
  <si>
    <t>New Vehicle Attributes: EPA Efficiency: Conventional Light Trucks: Small Utility: Reference case</t>
  </si>
  <si>
    <t>AEO.2023.REF2023.EFI_LDV_CNV_NLT_SUT_NA_NA_MPG.A</t>
  </si>
  <si>
    <t>New Vehicle Attributes: EPA Efficiency: Conventional Light Trucks: Large Utility: Reference case</t>
  </si>
  <si>
    <t>AEO.2023.REF2023.EFI_LDV_CNV_NLT_LUTT_NA_NA_MPG.A</t>
  </si>
  <si>
    <t>New Vehicle Attributes: EPA Efficiency: Conventional Light Trucks: Small Crossover: Reference case</t>
  </si>
  <si>
    <t>AEO.2023.REF2023.EFI_LDV_CNV_NLT_SCUV_NA_NA_MPG.A</t>
  </si>
  <si>
    <t>New Vehicle Attributes: EPA Efficiency: Conventional Light Trucks: Large Crossover: Reference case</t>
  </si>
  <si>
    <t>AEO.2023.REF2023.EFI_LDV_CNV_NLT_LCUV_NA_NA_MPG.A</t>
  </si>
  <si>
    <t>New Vehicle Attributes: EPA Efficiency: Conventional Light Trucks: Average: Reference case</t>
  </si>
  <si>
    <t>AEO.2023.REF2023.EFI_LDV_CNV_NLT_NA_NA_NA_MPG.A</t>
  </si>
  <si>
    <t>New Vehicle Attributes: EPA Efficiency: Conventional Light Trucks: On-Road Avg: Reference case</t>
  </si>
  <si>
    <t>New Vehicle Attributes: Degradation Factors: Cars: Reference case</t>
  </si>
  <si>
    <t>AEO.2023.REF2023.EFI_DGRD_CAR_NA_NA_NA_NA_RATIO.A</t>
  </si>
  <si>
    <t>New Vehicle Attributes: Degradation Factors: Light Trucks: Reference case</t>
  </si>
  <si>
    <t>AEO.2023.REF2023.EFI_DGRD_LTK_NA_NA_NA_NA_RATIO.A</t>
  </si>
  <si>
    <t>New Vehicle Attributes: Fuel Efficiency: Alternative-Fuel Cars: Minicompact: Reference case</t>
  </si>
  <si>
    <t>AEO.2023.REF2023.EFI_LDV_ALF1_NLC_MINI_NA_NA_MPG.A</t>
  </si>
  <si>
    <t>New Vehicle Attributes: Fuel Efficiency: Alternative-Fuel Cars: Subcompact: Reference case</t>
  </si>
  <si>
    <t>AEO.2023.REF2023.EFI_LDV_ALF1_NLC_SCT_NA_NA_MPG.A</t>
  </si>
  <si>
    <t>New Vehicle Attributes: Fuel Efficiency: Alternative-Fuel Cars: Compact: Reference case</t>
  </si>
  <si>
    <t>AEO.2023.REF2023.EFI_LDV_ALF1_NLC_CMPT_NA_NA_MPG.A</t>
  </si>
  <si>
    <t>New Vehicle Attributes: Fuel Efficiency: Alternative-Fuel Cars: Midsize: Reference case</t>
  </si>
  <si>
    <t>AEO.2023.REF2023.EFI_LDV_ALF1_NLC_MIDT_NA_NA_MPG.A</t>
  </si>
  <si>
    <t>New Vehicle Attributes: Fuel Efficiency: Alternative-Fuel Cars: Large: Reference case</t>
  </si>
  <si>
    <t>AEO.2023.REF2023.EFI_LDV_ALF1_NLC_LRG_NA_NA_MPG.A</t>
  </si>
  <si>
    <t>New Vehicle Attributes: Fuel Efficiency: Alternative-Fuel Cars: Two Seater: Reference case</t>
  </si>
  <si>
    <t>AEO.2023.REF2023.EFI_LDV_ALF1_NLC_TWOS_NA_NA_MPG.A</t>
  </si>
  <si>
    <t>New Vehicle Attributes: Fuel Efficiency: Alternative-Fuel Cars: Small Crossover: Reference case</t>
  </si>
  <si>
    <t>AEO.2023.REF2023.EFI_LDV_ALF1_NLC_SCUV_NA_NA_MPG.A</t>
  </si>
  <si>
    <t>New Vehicle Attributes: Fuel Efficiency: Alternative-Fuel Cars: Large Crossover: Reference case</t>
  </si>
  <si>
    <t>AEO.2023.REF2023.EFI_LDV_ALF1_NLC_LCUV_NA_NA_MPG.A</t>
  </si>
  <si>
    <t>New Vehicle Attributes: Fuel Efficiency: Alternative-Fuel Cars: Average: Reference case</t>
  </si>
  <si>
    <t>AEO.2023.REF2023.EFI_LDV_ALF1_NLC_NA_NA_NA_MPG.A</t>
  </si>
  <si>
    <t>New Vehicle Attributes: Fuel Efficiency: Alternative-Fuel Light Trucks: Small Pickup: Reference case</t>
  </si>
  <si>
    <t>AEO.2023.REF2023.EFI_LDV_ALF1_NLT_SPT_NA_NA_MPG.A</t>
  </si>
  <si>
    <t>New Vehicle Attributes: Fuel Efficiency: Alternative-Fuel Light Trucks: Large Pickup: Reference case</t>
  </si>
  <si>
    <t>AEO.2023.REF2023.EFI_LDV_ALF1_NLT_LPKT_NA_NA_MPG.A</t>
  </si>
  <si>
    <t>New Vehicle Attributes: Fuel Efficiency: Alternative-Fuel Light Trucks: Small Van: Reference case</t>
  </si>
  <si>
    <t>AEO.2023.REF2023.EFI_LDV_ALF1_NLT_SVT_NA_NA_MPG.A</t>
  </si>
  <si>
    <t>New Vehicle Attributes: Fuel Efficiency: Alternative-Fuel Light Trucks: Large Van: Reference case</t>
  </si>
  <si>
    <t>AEO.2023.REF2023.EFI_LDV_ALF1_NLT_LVNT_NA_NA_MPG.A</t>
  </si>
  <si>
    <t>New Vehicle Attributes: Fuel Efficiency: Alternative-Fuel Light Trucks: Small Utility: Reference case</t>
  </si>
  <si>
    <t>AEO.2023.REF2023.EFI_LDV_ALF1_NLT_SUT_NA_NA_MPG.A</t>
  </si>
  <si>
    <t>New Vehicle Attributes: Fuel Efficiency: Alternative-Fuel Light Trucks: Large Utility: Reference case</t>
  </si>
  <si>
    <t>AEO.2023.REF2023.EFI_LDV_ALF1_NLT_LUTT_NA_NA_MPG.A</t>
  </si>
  <si>
    <t>New Vehicle Attributes: Fuel Efficiency: Alternative-Fuel Light Trucks: Small Crossover: Reference case</t>
  </si>
  <si>
    <t>AEO.2023.REF2023.EFI_LDV_ALF1_NLT_SCUV_NA_NA_MPG.A</t>
  </si>
  <si>
    <t>New Vehicle Attributes: Fuel Efficiency: Alternative-Fuel Light Trucks: Large Crossover: Reference case</t>
  </si>
  <si>
    <t>AEO.2023.REF2023.EFI_LDV_ALF1_NLT_LCUV_NA_NA_MPG.A</t>
  </si>
  <si>
    <t>New Vehicle Attributes: Fuel Efficiency: Alternative-Fuel Light Trucks: Average: Reference case</t>
  </si>
  <si>
    <t>AEO.2023.REF2023.EFI_LDV_ALF1_NLT_NA_NA_NA_MPG.A</t>
  </si>
  <si>
    <t>New Vehicle Attributes: Fleet Vehicles: EPA Rated Fuel Efficiency: Cars: Reference case</t>
  </si>
  <si>
    <t>AEO.2023.REF2023.EFI_LDV_FLV_NLC_NA_NA_NA_MPG.A</t>
  </si>
  <si>
    <t>New Vehicle Attributes: Fleet Vehicles: EPA Rated Fuel Efficiency: Light Trucks: Reference case</t>
  </si>
  <si>
    <t>AEO.2023.REF2023.EFI_LDV_FLV_NLT_NA_NA_NA_MPG.A</t>
  </si>
  <si>
    <t>New Vehicle Attributes: Fleet Vehicles: Average On-Road Fuel Efficiency: Cars: Reference case</t>
  </si>
  <si>
    <t>New Vehicle Attributes: Fleet Vehicles: Average On-Road Fuel Efficiency: Light Trucks: Reference case</t>
  </si>
  <si>
    <t>New Vehicle Attributes: Sales Shares: Cars: Minicompact: Reference case</t>
  </si>
  <si>
    <t>AEO.2023.REF2023.ECI_SAL_NA_NLC_MINI_NA_NA_PCT.A</t>
  </si>
  <si>
    <t>New Vehicle Attributes: Sales Shares: Cars: Subcompact: Reference case</t>
  </si>
  <si>
    <t>AEO.2023.REF2023.ECI_SAL_NA_NLC_SCT_NA_NA_PCT.A</t>
  </si>
  <si>
    <t>New Vehicle Attributes: Sales Shares: Cars: Compact: Reference case</t>
  </si>
  <si>
    <t>AEO.2023.REF2023.ECI_SAL_NA_NLC_CMPT_NA_NA_PCT.A</t>
  </si>
  <si>
    <t>New Vehicle Attributes: Sales Shares: Cars: Midsize: Reference case</t>
  </si>
  <si>
    <t>AEO.2023.REF2023.ECI_SAL_NA_NLC_MIDT_NA_NA_PCT.A</t>
  </si>
  <si>
    <t>New Vehicle Attributes: Sales Shares: Cars: Large: Reference case</t>
  </si>
  <si>
    <t>AEO.2023.REF2023.ECI_SAL_NA_NLC_LRG_NA_NA_PCT.A</t>
  </si>
  <si>
    <t>New Vehicle Attributes: Sales Shares: Cars: Two Seater: Reference case</t>
  </si>
  <si>
    <t>AEO.2023.REF2023.ECI_SAL_NA_NLC_TWOS_NA_NA_PCT.A</t>
  </si>
  <si>
    <t>New Vehicle Attributes: Sales Shares: Cars: Small Crossover: Reference case</t>
  </si>
  <si>
    <t>AEO.2023.REF2023.ECI_SAL_NA_NLC_SCUV_NA_NA_PCT.A</t>
  </si>
  <si>
    <t>New Vehicle Attributes: Sales Shares: Cars: Large Crossover: Reference case</t>
  </si>
  <si>
    <t>AEO.2023.REF2023.ECI_SAL_NA_NLC_LCUV_NA_NA_PCT.A</t>
  </si>
  <si>
    <t>New Vehicle Attributes: Sales Shares: Light Trucks: Small Pickup: Reference case</t>
  </si>
  <si>
    <t>AEO.2023.REF2023.ECI_SAL_NA_NLT_SPT_NA_NA_PCT.A</t>
  </si>
  <si>
    <t>New Vehicle Attributes: Sales Shares: Light Trucks: Large Pickup: Reference case</t>
  </si>
  <si>
    <t>AEO.2023.REF2023.ECI_SAL_NA_NLT_LPKT_NA_NA_PCT.A</t>
  </si>
  <si>
    <t>New Vehicle Attributes: Sales Shares: Light Trucks: Small Van: Reference case</t>
  </si>
  <si>
    <t>AEO.2023.REF2023.ECI_SAL_NA_NLT_SVT_NA_NA_PCT.A</t>
  </si>
  <si>
    <t>New Vehicle Attributes: Sales Shares: Light Trucks: Large Van: Reference case</t>
  </si>
  <si>
    <t>AEO.2023.REF2023.ECI_SAL_NA_NLT_LVNT_NA_NA_PCT.A</t>
  </si>
  <si>
    <t>New Vehicle Attributes: Sales Shares: Light Trucks: Small Utility: Reference case</t>
  </si>
  <si>
    <t>AEO.2023.REF2023.ECI_SAL_NA_NLT_SUT_NA_NA_PCT.A</t>
  </si>
  <si>
    <t>New Vehicle Attributes: Sales Shares: Light Trucks: Large Utility: Reference case</t>
  </si>
  <si>
    <t>AEO.2023.REF2023.ECI_SAL_NA_NLT_LUTT_NA_NA_PCT.A</t>
  </si>
  <si>
    <t>New Vehicle Attributes: Sales Shares: Light Trucks: Small Crossover: Reference case</t>
  </si>
  <si>
    <t>AEO.2023.REF2023.ECI_SAL_NA_NLT_SCUV_NA_NA_PCT.A</t>
  </si>
  <si>
    <t>New Vehicle Attributes: Sales Shares: Light Trucks: Large Crossover: Reference case</t>
  </si>
  <si>
    <t>AEO.2023.REF2023.ECI_SAL_NA_NLT_LCUV_NA_NA_PCT.A</t>
  </si>
  <si>
    <t>New Vehicle Attributes: Horsepower: Conventional Cars: Minicompact: Reference case</t>
  </si>
  <si>
    <t>AEO.2023.REF2023.ATT_HP_CNV_NLC_MINI_NA_NA_HP.A</t>
  </si>
  <si>
    <t>New Vehicle Attributes: Horsepower: Conventional Cars: Subcompact: Reference case</t>
  </si>
  <si>
    <t>AEO.2023.REF2023.ATT_HP_CNV_NLC_SCT_NA_NA_HP.A</t>
  </si>
  <si>
    <t>New Vehicle Attributes: Horsepower: Conventional Cars: Compact: Reference case</t>
  </si>
  <si>
    <t>AEO.2023.REF2023.ATT_HP_CNV_NLC_CMPT_NA_NA_HP.A</t>
  </si>
  <si>
    <t>New Vehicle Attributes: Horsepower: Conventional Cars: Midsize: Reference case</t>
  </si>
  <si>
    <t>AEO.2023.REF2023.ATT_HP_CNV_NLC_MIDT_NA_NA_HP.A</t>
  </si>
  <si>
    <t>New Vehicle Attributes: Horsepower: Conventional Cars: Large: Reference case</t>
  </si>
  <si>
    <t>AEO.2023.REF2023.ATT_HP_CNV_NLC_LRG_NA_NA_HP.A</t>
  </si>
  <si>
    <t>New Vehicle Attributes: Horsepower: Conventional Cars: Two Seater: Reference case</t>
  </si>
  <si>
    <t>AEO.2023.REF2023.ATT_HP_CNV_NLC_TWOS_NA_NA_HP.A</t>
  </si>
  <si>
    <t>New Vehicle Attributes: Horsepower: Conventional Cars: Small Crossover: Reference case</t>
  </si>
  <si>
    <t>AEO.2023.REF2023.ATT_HP_CNV_NLC_SCUV_NA_NA_HP.A</t>
  </si>
  <si>
    <t>New Vehicle Attributes: Horsepower: Conventional Cars: Large Crossover: Reference case</t>
  </si>
  <si>
    <t>AEO.2023.REF2023.ATT_HP_CNV_NLC_LCUV_NA_NA_HP.A</t>
  </si>
  <si>
    <t>New Vehicle Attributes: Horsepower: Conventional Cars: Average: Reference case</t>
  </si>
  <si>
    <t>AEO.2023.REF2023.ATT_HP_CNV_NLC_NA_NA_NA_HP.A</t>
  </si>
  <si>
    <t>New Vehicle Attributes: Horsepower: Conventional Light Trucks: Small Pickup: Reference case</t>
  </si>
  <si>
    <t>AEO.2023.REF2023.ATT_HP_CNV_NLT_SPT_NA_NA_HP.A</t>
  </si>
  <si>
    <t>New Vehicle Attributes: Horsepower: Conventional Light Trucks: Large Pickup: Reference case</t>
  </si>
  <si>
    <t>AEO.2023.REF2023.ATT_HP_CNV_NLT_LPKT_NA_NA_HP.A</t>
  </si>
  <si>
    <t>New Vehicle Attributes: Horsepower: Conventional Light Trucks: Small Van: Reference case</t>
  </si>
  <si>
    <t>AEO.2023.REF2023.ATT_HP_CNV_NLT_SVT_NA_NA_HP.A</t>
  </si>
  <si>
    <t>New Vehicle Attributes: Horsepower: Conventional Light Trucks: Large Van: Reference case</t>
  </si>
  <si>
    <t>AEO.2023.REF2023.ATT_HP_CNV_NLT_LVNT_NA_NA_HP.A</t>
  </si>
  <si>
    <t>New Vehicle Attributes: Horsepower: Conventional Light Trucks: Small Utility: Reference case</t>
  </si>
  <si>
    <t>AEO.2023.REF2023.ATT_HP_CNV_NLT_SUT_NA_NA_HP.A</t>
  </si>
  <si>
    <t>New Vehicle Attributes: Horsepower: Conventional Light Trucks: Large Utility: Reference case</t>
  </si>
  <si>
    <t>AEO.2023.REF2023.ATT_HP_CNV_NLT_LUTT_NA_NA_HP.A</t>
  </si>
  <si>
    <t>New Vehicle Attributes: Horsepower: Conventional Light Trucks: Small Crossover: Reference case</t>
  </si>
  <si>
    <t>AEO.2023.REF2023.ATT_HP_CNV_NLT_SCUV_NA_NA_HP.A</t>
  </si>
  <si>
    <t>New Vehicle Attributes: Horsepower: Conventional Light Trucks: Large Crossover: Reference case</t>
  </si>
  <si>
    <t>AEO.2023.REF2023.ATT_HP_CNV_NLT_LCUV_NA_NA_HP.A</t>
  </si>
  <si>
    <t>New Vehicle Attributes: Horsepower: Conventional Light Trucks: Average: Reference case</t>
  </si>
  <si>
    <t>AEO.2023.REF2023.ATT_HP_CNV_NLT_NA_NA_NA_HP.A</t>
  </si>
  <si>
    <t>New Vehicle Attributes: Weight: Conventional Cars: Minicompact: Reference case</t>
  </si>
  <si>
    <t>AEO.2023.REF2023.ATT_WGT_CNV_NLC_MINI_NA_NA_LBS.A</t>
  </si>
  <si>
    <t>New Vehicle Attributes: Weight: Conventional Cars: Subcompact: Reference case</t>
  </si>
  <si>
    <t>AEO.2023.REF2023.ATT_WGT_CNV_NLC_SCT_NA_NA_LBS.A</t>
  </si>
  <si>
    <t>New Vehicle Attributes: Weight: Conventional Cars: Compact: Reference case</t>
  </si>
  <si>
    <t>AEO.2023.REF2023.ATT_WGT_CNV_NLC_CMPT_NA_NA_LBS.A</t>
  </si>
  <si>
    <t>New Vehicle Attributes: Weight: Conventional Cars: Midsize: Reference case</t>
  </si>
  <si>
    <t>AEO.2023.REF2023.ATT_WGT_CNV_NLC_MIDT_NA_NA_LBS.A</t>
  </si>
  <si>
    <t>New Vehicle Attributes: Weight: Conventional Cars: Large: Reference case</t>
  </si>
  <si>
    <t>AEO.2023.REF2023.ATT_WGT_CNV_NLC_LRG_NA_NA_LBS.A</t>
  </si>
  <si>
    <t>New Vehicle Attributes: Weight: Conventional Cars: Two Seater: Reference case</t>
  </si>
  <si>
    <t>AEO.2023.REF2023.ATT_WGT_CNV_NLC_TWOS_NA_NA_LBS.A</t>
  </si>
  <si>
    <t>New Vehicle Attributes: Weight: Conventional Cars: Small Crossover: Reference case</t>
  </si>
  <si>
    <t>AEO.2023.REF2023.ATT_WGT_CNV_NLC_SCUV_NA_NA_LBS.A</t>
  </si>
  <si>
    <t>New Vehicle Attributes: Weight: Conventional Cars: Large Crossover: Reference case</t>
  </si>
  <si>
    <t>AEO.2023.REF2023.ATT_WGT_CNV_NLC_LCUV_NA_NA_LBS.A</t>
  </si>
  <si>
    <t>New Vehicle Attributes: Weight: Conventional Cars: Average: Reference case</t>
  </si>
  <si>
    <t>AEO.2023.REF2023.ATT_WGT_CNV_NLC_TOT_NA_NA_LBS.A</t>
  </si>
  <si>
    <t>New Vehicle Attributes: Weight: Conventional Light Trucks: Small Pickup: Reference case</t>
  </si>
  <si>
    <t>AEO.2023.REF2023.ATT_WGT_CNV_NLT_SPT_NA_NA_LBS.A</t>
  </si>
  <si>
    <t>New Vehicle Attributes: Weight: Conventional Light Trucks: Large Pickup: Reference case</t>
  </si>
  <si>
    <t>AEO.2023.REF2023.ATT_WGT_CNV_NLT_LPKT_NA_NA_LBS.A</t>
  </si>
  <si>
    <t>New Vehicle Attributes: Weight: Conventional Light Trucks: Small Van: Reference case</t>
  </si>
  <si>
    <t>AEO.2023.REF2023.ATT_WGT_CNV_NLT_SVT_NA_NA_LBS.A</t>
  </si>
  <si>
    <t>New Vehicle Attributes: Weight: Conventional Light Trucks: Large Van: Reference case</t>
  </si>
  <si>
    <t>AEO.2023.REF2023.ATT_WGT_CNV_NLT_LVNT_NA_NA_LBS.A</t>
  </si>
  <si>
    <t>New Vehicle Attributes: Weight: Conventional Light Trucks: Small Utility: Reference case</t>
  </si>
  <si>
    <t>AEO.2023.REF2023.ATT_WGT_CNV_NLT_SUT_NA_NA_LBS.A</t>
  </si>
  <si>
    <t>New Vehicle Attributes: Weight: Conventional Light Trucks: Large Utility: Reference case</t>
  </si>
  <si>
    <t>AEO.2023.REF2023.ATT_WGT_CNV_NLT_LUTT_NA_NA_LBS.A</t>
  </si>
  <si>
    <t>New Vehicle Attributes: Weight: Conventional Light Trucks: Small Crossover: Reference case</t>
  </si>
  <si>
    <t>AEO.2023.REF2023.ATT_WGT_CNV_NLT_SCUV_NA_NA_LBS.A</t>
  </si>
  <si>
    <t>New Vehicle Attributes: Weight: Conventional Light Trucks: Large Crossover: Reference case</t>
  </si>
  <si>
    <t>AEO.2023.REF2023.ATT_WGT_CNV_NLT_LCUV_NA_NA_LBS.A</t>
  </si>
  <si>
    <t>New Vehicle Attributes: Weight: Conventional Light Trucks: Average: Reference case</t>
  </si>
  <si>
    <t>AEO.2023.REF2023.ATT_WGT_CNV_NLT_TOT_NA_NA_LBS.A</t>
  </si>
  <si>
    <t>New Vehicle Attributes: Average Weight: Stock: Conventional Cars: Reference case</t>
  </si>
  <si>
    <t>AEO.2023.REF2023.ATT_SWGT_CNV_CAR_NA_NA_NA_LBS.A</t>
  </si>
  <si>
    <t>New Vehicle Attributes: Average Weight: Stock: Conventional Light Trucks: Reference case</t>
  </si>
  <si>
    <t>AEO.2023.REF2023.ATT_SWGT_CNV_TRK_NA_NA_NA_LBS.A</t>
  </si>
  <si>
    <t>https://www.eia.gov/outlooks/aeo/data/browser/#/?id=54-AEO2023&amp;cases=ref2023&amp;sourcekey=0</t>
  </si>
  <si>
    <t>Thu Apr 13 2023 16:15:46 GMT-0400 (Eastern Daylight Time)</t>
  </si>
  <si>
    <t>Fleet Vehicle Sales: Conventional Cars: Gasoline: Reference case</t>
  </si>
  <si>
    <t>AEO.2023.REF2023.ECI_SAL_CNV_FLC_GSL_NA_NA_TH.A</t>
  </si>
  <si>
    <t>Fleet Vehicle Sales: Conventional Cars: TDI Diesel: Reference case</t>
  </si>
  <si>
    <t>AEO.2023.REF2023.ECI_SAL_CNV_FLC_TDS_NA_NA_TH.A</t>
  </si>
  <si>
    <t>Fleet Vehicle Sales: Conventional Cars: Total: Reference case</t>
  </si>
  <si>
    <t>AEO.2023.REF2023.ECI_SAL_CNV_FLC_NA_NA_NA_TH.A</t>
  </si>
  <si>
    <t>Fleet Vehicle Sales: Alternative-Fuel Cars: Ethanol-Flex Fuel ICE: Reference case</t>
  </si>
  <si>
    <t>AEO.2023.REF2023.ECI_SAL_ALF1_FLC_EFFI_NA_NA_TH.A</t>
  </si>
  <si>
    <t>Fleet Vehicle Sales: Alternative-Fuel Cars: 100-Mile Electric Vehicle: Reference case</t>
  </si>
  <si>
    <t>Fleet Vehicle Sales: Alternative-Fuel Cars: 200-Mile Electric Vehicle: Reference case</t>
  </si>
  <si>
    <t>Fleet Vehicle Sales: Alternative-Fuel Cars: 300-Mile Electric Vehicle: Reference case</t>
  </si>
  <si>
    <t>Fleet Vehicle Sales: Alternative-Fuel Cars: Plug-in 20 Gasoline Hybrid: Reference case</t>
  </si>
  <si>
    <t>AEO.2023.REF2023.ECI_SAL_ALF1_FLC_PI20GH_NA_NA_TH.A</t>
  </si>
  <si>
    <t>Fleet Vehicle Sales: Alternative-Fuel Cars: Plug-in 50 Gasoline Hybrid: Reference case</t>
  </si>
  <si>
    <t>AEO.2023.REF2023.ECI_SAL_ALF1_FLC_PI50GH_NA_NA_TH.A</t>
  </si>
  <si>
    <t>Fleet Vehicle Sales: Alternative-Fuel Cars: Electric-Diesel Hybrid: Reference case</t>
  </si>
  <si>
    <t>AEO.2023.REF2023.ECI_SAL_ALF1_FLC_EDH_NA_NA_TH.A</t>
  </si>
  <si>
    <t>Fleet Vehicle Sales: Alternative-Fuel Cars: Electric-Gasoline Hybrid: Reference case</t>
  </si>
  <si>
    <t>AEO.2023.REF2023.ECI_SAL_ALF1_FLC_EGH_NA_NA_TH.A</t>
  </si>
  <si>
    <t>Fleet Vehicle Sales: Alternative-Fuel Cars: Natural Gas ICE: Reference case</t>
  </si>
  <si>
    <t>AEO.2023.REF2023.ECI_SAL_ALF1_FLC_NGI_NA_NA_TH.A</t>
  </si>
  <si>
    <t>Fleet Vehicle Sales: Alternative-Fuel Cars: Natural Gas Bi-fuel: Reference case</t>
  </si>
  <si>
    <t>AEO.2023.REF2023.ECI_SAL_ALF1_FLC_NBF_NA_NA_TH.A</t>
  </si>
  <si>
    <t>Fleet Vehicle Sales: Alternative-Fuel Cars: Propane ICE: Reference case</t>
  </si>
  <si>
    <t>AEO.2023.REF2023.ECI_SAL_ALF1_FLC_PROP_NA_NA_TH.A</t>
  </si>
  <si>
    <t>Fleet Vehicle Sales: Alternative-Fuel Cars: Propane Bi-fuel: Reference case</t>
  </si>
  <si>
    <t>AEO.2023.REF2023.ECI_SAL_ALF1_FLC_PBF_NA_NA_TH.A</t>
  </si>
  <si>
    <t>Fleet Vehicle Sales: Alternative-Fuel Cars: Fuel Cell Methanol: Reference case</t>
  </si>
  <si>
    <t>AEO.2023.REF2023.ECI_SAL_ALF1_FLC_FCLMTH_NA_NA_TH.A</t>
  </si>
  <si>
    <t>Fleet Vehicle Sales: Alternative-Fuel cars: Fuel Cell Hydrogen: Reference case</t>
  </si>
  <si>
    <t>AEO.2023.REF2023.ECI_SAL_ALF1_FLC_FCH_NA_NA_TH.A</t>
  </si>
  <si>
    <t>Fleet Vehicle Sales: Alternative-Fuel Cars: Total: Reference case</t>
  </si>
  <si>
    <t>AEO.2023.REF2023.ECI_SAL_ALF1_FLC_NA_NA_NA_TH.A</t>
  </si>
  <si>
    <t>Fleet Vehicle Sales: Percent Alternative Car: Reference case</t>
  </si>
  <si>
    <t>AEO.2023.REF2023.ECI_SAL_ALF1_FLC_NA_NA_NA_PCT.A</t>
  </si>
  <si>
    <t>Fleet Vehicle Sales: Total New Car: Reference case</t>
  </si>
  <si>
    <t>AEO.2023.REF2023.ECI_SAL_NA_FLC_NA_NA_NA_TH.A</t>
  </si>
  <si>
    <t>Fleet Vehicle Sales: Conventional Light Trucks: Gasoline: Reference case</t>
  </si>
  <si>
    <t>AEO.2023.REF2023.ECI_SAL_CNV_FLTR_GSL_NA_NA_TH.A</t>
  </si>
  <si>
    <t>Fleet Vehicle Sales: Conventional Light Trucks: TDI Diesel: Reference case</t>
  </si>
  <si>
    <t>AEO.2023.REF2023.ECI_SAL_CNV_FLTR_TDS_NA_NA_TH.A</t>
  </si>
  <si>
    <t>Fleet Vehicle Sales: Conventional Light Trucks: Total: Reference case</t>
  </si>
  <si>
    <t>AEO.2023.REF2023.ECI_SAL_CNV_FLTR_NA_NA_NA_TH.A</t>
  </si>
  <si>
    <t>Fleet Vehicle Sales: Alternative-Fuel Light Trucks: Ethanol-Flex Fuel ICE: Reference case</t>
  </si>
  <si>
    <t>AEO.2023.REF2023.ECI_SAL_ALF1_FLTR_EFFI_NA_NA_TH.A</t>
  </si>
  <si>
    <t>Fleet Vehicle Sales: Alternative-Fuel Light Trucks: 100-Mile Electric Vehicle: Reference case</t>
  </si>
  <si>
    <t>Fleet Vehicle Sales: Alternative-Fuel Light Trucks: 200-Mile Electric Vehicle: Reference case</t>
  </si>
  <si>
    <t>Fleet Vehicle Sales: Alternative-Fuel Light Trucks: 300-Mile Electric Vehicle: Reference case</t>
  </si>
  <si>
    <t>Fleet Vehicle Sales: Alternative-Fuel Light Trucks: Plug-in 20 Gasoline Hybrid: Reference case</t>
  </si>
  <si>
    <t>AEO.2023.REF2023.ECI_SAL_ALF1_FLTR_PI20GH_NA_NA_TH.A</t>
  </si>
  <si>
    <t>Fleet Vehicle Sales: Alternative-Fuel Light Trucks: Plug-in 50 Gasoline Hybrid: Reference case</t>
  </si>
  <si>
    <t>AEO.2023.REF2023.ECI_SAL_ALF1_FLTR_PI50GH_NA_NA_TH.A</t>
  </si>
  <si>
    <t>Fleet Vehicle Sales: Alternative-Fuel Light Trucks: Electric-Diesel Hybrid: Reference case</t>
  </si>
  <si>
    <t>AEO.2023.REF2023.ECI_SAL_ALF1_FLTR_EDH_NA_NA_TH.A</t>
  </si>
  <si>
    <t>Fleet Vehicle Sales: Alternative-Fuel Light Trucks: Electric-Gasoline Hybrid: Reference case</t>
  </si>
  <si>
    <t>AEO.2023.REF2023.ECI_SAL_ALF1_FLTR_EGH_NA_NA_TH.A</t>
  </si>
  <si>
    <t>Fleet Vehicle Sales: Alternative-Fuel Light Trucks: Natural Gas ICE: Reference case</t>
  </si>
  <si>
    <t>AEO.2023.REF2023.ECI_SAL_ALF1_FLTR_NGI_NA_NA_TH.A</t>
  </si>
  <si>
    <t>Fleet Vehicle Sales: Alternative-Fuel Light Trucks: Natural Gas Bi-fuel: Reference case</t>
  </si>
  <si>
    <t>AEO.2023.REF2023.ECI_SAL_ALF1_FLTR_NBF_NA_NA_TH.A</t>
  </si>
  <si>
    <t>Fleet Vehicle Sales: Alternative-Fuel Light Trucks: Propane ICE: Reference case</t>
  </si>
  <si>
    <t>AEO.2023.REF2023.ECI_SAL_ALF1_FLTR_PROP_NA_NA_TH.A</t>
  </si>
  <si>
    <t>Fleet Vehicle Sales: Alternative-Fuel Light Trucks: Propane Bi-fuel: Reference case</t>
  </si>
  <si>
    <t>AEO.2023.REF2023.ECI_SAL_ALF1_FLTR_PBF_NA_NA_TH.A</t>
  </si>
  <si>
    <t>Fleet Vehicle Sales: Alternative-Fuel Light Trucks: Fuel Cell Methanol: Reference case</t>
  </si>
  <si>
    <t>AEO.2023.REF2023.ECI_SAL_ALF1_FLTR_FCLMTH_NA_NA_TH.A</t>
  </si>
  <si>
    <t>Fleet Vehicle Sales: Alternative-Fuel Light Trucks: Fuel Cell Hydrogen: Reference case</t>
  </si>
  <si>
    <t>AEO.2023.REF2023.ECI_SAL_ALF1_FLTR_FCH_NA_NA_TH.A</t>
  </si>
  <si>
    <t>Fleet Vehicle Sales: Alternative-Fuel Light Trucks: Total: Reference case</t>
  </si>
  <si>
    <t>AEO.2023.REF2023.ECI_SAL_ALF1_FLTR_NA_NA_NA_TH.A</t>
  </si>
  <si>
    <t>Fleet Vehicle Sales: Light Trucks: Percent Alternative: Reference case</t>
  </si>
  <si>
    <t>AEO.2023.REF2023.ECI_SAL_ALF1_FLTR_NA_NA_NA_PCT.A</t>
  </si>
  <si>
    <t>Fleet Vehicle Sales: Light Trucks: Total: Reference case</t>
  </si>
  <si>
    <t>AEO.2023.REF2023.ECI_SAL_NA_FLTR_NA_NA_NA_TH.A</t>
  </si>
  <si>
    <t>Transportation Fleet Vehicle Sales: Total Fleet Vehicles: Reference case</t>
  </si>
  <si>
    <t>AEO.2023.REF2023.ECI_SAL_NA_NA_NA_NA_NA_TH.A</t>
  </si>
  <si>
    <t>Fleet Vehicle Sales: Commercial Light Trucks: Gasoline: Reference case</t>
  </si>
  <si>
    <t>AEO.2023.REF2023.ECI_SAL_NA_CLTR_GSL_NA_NA_TH.A</t>
  </si>
  <si>
    <t>Fleet Vehicle Sales: Commercial Light Trucks: TDI Diesel: Reference case</t>
  </si>
  <si>
    <t>AEO.2023.REF2023.ECI_SAL_NA_CLTR_TDS_NA_NA_TH.A</t>
  </si>
  <si>
    <t>Fleet Vehicle Sales: Commercial Light Trucks: Propane: Reference case</t>
  </si>
  <si>
    <t>AEO.2023.REF2023.ECI_SAL_NA_CLTR_PROP_NA_NA_TH.A</t>
  </si>
  <si>
    <t>Fleet Vehicle Sales: Commercial Light Trucks: CNG/LNG: Reference case</t>
  </si>
  <si>
    <t>AEO.2023.REF2023.ECI_SAL_NA_CLTR_NG_NA_NA_TH.A</t>
  </si>
  <si>
    <t>Fleet Vehicle Sales: Commercial Light Trucks: Ethanol Flex: Reference case</t>
  </si>
  <si>
    <t>AEO.2023.REF2023.ECI_SAL_NA_CLTR_EFFI_NA_NA_TH.A</t>
  </si>
  <si>
    <t>Fleet Vehicle Sales: Commercial Light Trucks: Electric: Reference case</t>
  </si>
  <si>
    <t>AEO.2023.REF2023.ECI_SAL_NA_CLTR_ELE_NA_NA_TH.A</t>
  </si>
  <si>
    <t>Fleet Vehicle Sales: Commercial Light Trucks: Plug-in Gas: Reference case</t>
  </si>
  <si>
    <t>AEO.2023.REF2023.ECI_SAL_NA_CLTR_EGH_NA_NA_TH.A</t>
  </si>
  <si>
    <t>Fleet Vehicle Sales: Commercial Light Trucks: Plug-in Diesel: Reference case</t>
  </si>
  <si>
    <t>AEO.2023.REF2023.ECI_SAL_NA_CLTR_EDH_NA_NA_TH.A</t>
  </si>
  <si>
    <t>Fleet Vehicle Sales: Commercial Light Trucks: Fuel Cell: Reference case</t>
  </si>
  <si>
    <t>AEO.2023.REF2023.ECI_SAL_NA_CLTR_FUC_NA_NA_TH.A</t>
  </si>
  <si>
    <t>Fleet Vehicle Sales: Commercial Light Trucks: Total: Reference case</t>
  </si>
  <si>
    <t>AEO.2023.REF2023.ECI_SAL_NA_CLTR_NA_NA_NA_TH.A</t>
  </si>
  <si>
    <t>https://www.eia.gov/outlooks/aeo/data/browser/#/?id=58-AEO2023&amp;cases=ref2023&amp;sourcekey=0</t>
  </si>
  <si>
    <t>Mon Apr 17 2023 09:54:43 GMT-0400 (Eastern Daylight Time)</t>
  </si>
  <si>
    <t>Freight: Truck Stock: Vehicle Miles Traveled: Light Medium: Diesel: Reference case</t>
  </si>
  <si>
    <t>AEO.2023.REF2023.ECI_VMT_FGHT_LITEMEDS_DSL_NA_NA_BLNMLS.A</t>
  </si>
  <si>
    <t>Freight: Truck Stock: Vehicle Miles Traveled: Light Medium: Motor Gasoline: Reference case</t>
  </si>
  <si>
    <t>AEO.2023.REF2023.ECI_VMT_FGHT_LITEMEDS_MGS_NA_NA_BLNMLS.A</t>
  </si>
  <si>
    <t>Freight: Truck Stock: Vehicle Miles Traveled: Light Medium: Propane: Reference case</t>
  </si>
  <si>
    <t>AEO.2023.REF2023.ECI_VMT_FGHT_LITEMEDS_PROP_NA_NA_BLNMLS.A</t>
  </si>
  <si>
    <t>Freight: Truck Stock: Vehicle Miles Traveled: Light Medium: Natural Gas: Reference case</t>
  </si>
  <si>
    <t>AEO.2023.REF2023.ECI_VMT_FGHT_LITEMEDS_NG_NA_NA_BLNMLS.A</t>
  </si>
  <si>
    <t>Freight: Truck Stock: Vehicle Miles Traveled: Light Medium: Ethanol-Flex Fuel: Reference case</t>
  </si>
  <si>
    <t>AEO.2023.REF2023.ECI_VMT_FGHT_LITEMEDS_EFFI_NA_NA_BLNMLS.A</t>
  </si>
  <si>
    <t>Freight: Truck Stock: Vehicle Miles Traveled: Light Medium: Electric: Reference case</t>
  </si>
  <si>
    <t>AEO.2023.REF2023.ECI_VMT_FGHT_LITEMEDS_ELE_NA_NA_BLNMLS.A</t>
  </si>
  <si>
    <t>Freight: Truck Stock: Vehicle Miles Traveled: Light Medium: Plug-in Diesel Hybrid: Reference case</t>
  </si>
  <si>
    <t>AEO.2023.REF2023.ECI_VMT_FGHT_LITEMEDS_EDH_NA_NA_BLNMLS.A</t>
  </si>
  <si>
    <t>Freight: Truck Stock: Vehicle Miles Traveled: Light Medium: Plug-in Gasoline Hybrid: Reference case</t>
  </si>
  <si>
    <t>AEO.2023.REF2023.ECI_VMT_FGHT_LITEMEDS_EGH_NA_NA_BLNMLS.A</t>
  </si>
  <si>
    <t>Freight: Truck Stock: Vehicle Miles Traveled: Light Medium: Fuel Cell: Reference case</t>
  </si>
  <si>
    <t>AEO.2023.REF2023.ECI_VMT_FGHT_LITEMEDS_FUC_NA_NA_BLNMLS.A</t>
  </si>
  <si>
    <t>Freight: Truck Stock: Vehicle Miles Traveled: Light Medium: Reference case</t>
  </si>
  <si>
    <t>AEO.2023.REF2023.ECI_VMT_FGHT_LITEMEDS_NA_NA_NA_BLNMLS.A</t>
  </si>
  <si>
    <t>Freight: Truck Stock: Vehicle Miles Traveled: Medium: Diesel: Reference case</t>
  </si>
  <si>
    <t>AEO.2023.REF2023.ECI_VMT_FGHT_SOSOS_DSL_NA_NA_BLNMLS.A</t>
  </si>
  <si>
    <t>Freight: Truck Stock: Vehicle Miles Traveled: Medium: Motor Gasoline: Reference case</t>
  </si>
  <si>
    <t>AEO.2023.REF2023.ECI_VMT_FGHT_SOSOS_MGS_NA_NA_BLNMLS.A</t>
  </si>
  <si>
    <t>Freight: Truck Stock: Vehicle Miles Traveled: Medium: Propane: Reference case</t>
  </si>
  <si>
    <t>AEO.2023.REF2023.ECI_VMT_FGHT_SOSOS_PROP_NA_NA_BLNMLS.A</t>
  </si>
  <si>
    <t>Freight: Truck Stock: Vehicle Miles Traveled: Medium: Natural Gas: Reference case</t>
  </si>
  <si>
    <t>AEO.2023.REF2023.ECI_VMT_FGHT_SOSOS_NG_NA_NA_BLNMLS.A</t>
  </si>
  <si>
    <t>Freight: Truck Stock: Vehicle Miles Traveled: Medium: Ethanol-Flex Fuel: Reference case</t>
  </si>
  <si>
    <t>AEO.2023.REF2023.ECI_VMT_FGHT_SOSOS_EFFI_NA_NA_BLNMLS.A</t>
  </si>
  <si>
    <t>Freight: Truck Stock: Vehicle Miles Traveled: Medium: Electric: Reference case</t>
  </si>
  <si>
    <t>AEO.2023.REF2023.ECI_VMT_FGHT_SOSOS_ELE_NA_NA_BLNMLS.A</t>
  </si>
  <si>
    <t>Freight: Truck Stock: Vehicle Miles Traveled: Medium: Plug-in Diesel Hybrid: Reference case</t>
  </si>
  <si>
    <t>AEO.2023.REF2023.ECI_VMT_FGHT_SOSOS_EDH_NA_NA_BLNMLS.A</t>
  </si>
  <si>
    <t>Freight: Truck Stock: Vehicle Miles Traveled: Medium: Plug-in Gasoline Hybrid: Reference case</t>
  </si>
  <si>
    <t>AEO.2023.REF2023.ECI_VMT_FGHT_SOSOS_EGH_NA_NA_BLNMLS.A</t>
  </si>
  <si>
    <t>Freight: Truck Stock: Vehicle Miles Traveled: Medium: Fuel Cell: Reference case</t>
  </si>
  <si>
    <t>AEO.2023.REF2023.ECI_VMT_FGHT_SOSOS_FUC_NA_NA_BLNMLS.A</t>
  </si>
  <si>
    <t>Freight: Truck Stock: Vehicle Miles Traveled: Medium: Reference case</t>
  </si>
  <si>
    <t>AEO.2023.REF2023.ECI_VMT_FGHT_SOSOS_NA_NA_NA_BLNMLS.A</t>
  </si>
  <si>
    <t>Freight: Truck Stock: Vehicle Miles Traveled: Heavy: Diesel: Reference case</t>
  </si>
  <si>
    <t>AEO.2023.REF2023.ECI_VMT_FGHT_RADS_DSL_NA_NA_BLNMLS.A</t>
  </si>
  <si>
    <t>Freight: Truck Stock: Vehicle Miles Traveled: Heavy: Motor Gasoline: Reference case</t>
  </si>
  <si>
    <t>AEO.2023.REF2023.ECI_VMT_FGHT_RADS_MGS_NA_NA_BLNMLS.A</t>
  </si>
  <si>
    <t>Freight: Truck Stock: Vehicle Miles Traveled: Heavy: Propane: Reference case</t>
  </si>
  <si>
    <t>AEO.2023.REF2023.ECI_VMT_FGHT_RADS_PROP_NA_NA_BLNMLS.A</t>
  </si>
  <si>
    <t>Freight: Truck Stock: Vehicle Miles Traveled: Heavy: Natural Gas: Reference case</t>
  </si>
  <si>
    <t>AEO.2023.REF2023.ECI_VMT_FGHT_RADS_NG_NA_NA_BLNMLS.A</t>
  </si>
  <si>
    <t>Freight: Truck Stock: Vehicle Miles Traveled: Heavy: Ethanol-Flex Fuel: Reference case</t>
  </si>
  <si>
    <t>AEO.2023.REF2023.ECI_VMT_FGHT_RADS_EFFI_NA_NA_BLNMLS.A</t>
  </si>
  <si>
    <t>Freight: Truck Stock: Vehicle Miles Traveled: Heavy: Electric: Reference case</t>
  </si>
  <si>
    <t>AEO.2023.REF2023.ECI_VMT_FGHT_RADS_ELE_NA_NA_BLNMLS.A</t>
  </si>
  <si>
    <t>Freight: Truck Stock: Vehicle Miles Traveled: Heavy: Plug-in Diesel Hybrid: Reference case</t>
  </si>
  <si>
    <t>AEO.2023.REF2023.ECI_VMT_FGHT_RADS_EDH_NA_NA_BLNMLS.A</t>
  </si>
  <si>
    <t>Freight: Truck Stock: Vehicle Miles Traveled: Heavy: Plug-in Gasoline Hybrid: Reference case</t>
  </si>
  <si>
    <t>AEO.2023.REF2023.ECI_VMT_FGHT_RADS_EGH_NA_NA_BLNMLS.A</t>
  </si>
  <si>
    <t>Freight: Truck Stock: Vehicle Miles Traveled: Heavy: Fuel Cell: Reference case</t>
  </si>
  <si>
    <t>AEO.2023.REF2023.ECI_VMT_FGHT_RADS_FUC_NA_NA_BLNMLS.A</t>
  </si>
  <si>
    <t>Freight: Truck Stock: Vehicle Miles Traveled: Heavy: Reference case</t>
  </si>
  <si>
    <t>AEO.2023.REF2023.ECI_VMT_FGHT_RADS_NA_NA_NA_BLNMLS.A</t>
  </si>
  <si>
    <t>Freight: Truck Stock: Vehicle Miles Traveled: Reference case</t>
  </si>
  <si>
    <t>AEO.2023.REF2023.ECI_VMT_FGHT_STK_NA_NA_NA_BLNMLS.A</t>
  </si>
  <si>
    <t>Freight: Truck Stock: Use: Light Medium: Diesel: Reference case</t>
  </si>
  <si>
    <t>AEO.2023.REF2023.CNSM_NA_FGHT_LITEMEDS_DSL_NA_NA_TRLBTU.A</t>
  </si>
  <si>
    <t>Freight: Truck Stock: Use: Light Medium: Motor Gasoline: Reference case</t>
  </si>
  <si>
    <t>AEO.2023.REF2023.CNSM_NA_FGHT_LITEMEDS_MGS_NA_NA_TRLBTU.A</t>
  </si>
  <si>
    <t>Freight: Truck Stock: Use: Light Medium: Propane: Reference case</t>
  </si>
  <si>
    <t>AEO.2023.REF2023.CNSM_NA_FGHT_LITEMEDS_PROP_NA_NA_TRLBTU.A</t>
  </si>
  <si>
    <t>Freight: Truck Stock: Use: Light Medium: Natural Gas: Reference case</t>
  </si>
  <si>
    <t>AEO.2023.REF2023.CNSM_NA_FGHT_LITEMEDS_NG_NA_NA_TRLBTU.A</t>
  </si>
  <si>
    <t>Freight: Truck Stock: Use: Light Medium: Ethanol-Flex Fuel: Reference case</t>
  </si>
  <si>
    <t>AEO.2023.REF2023.CNSM_NA_FGHT_LITEMEDS_EFFI_NA_NA_TRLBTU.A</t>
  </si>
  <si>
    <t>Freight: Truck Stock: Use: Light Medium: Electric: Reference case</t>
  </si>
  <si>
    <t>AEO.2023.REF2023.CNSM_NA_FGHT_LITEMEDS_ELE_NA_NA_TRLBTU.A</t>
  </si>
  <si>
    <t>Freight: Truck Stock: Use: Light Medium: Plug-in Diesel Hybrid: Reference case</t>
  </si>
  <si>
    <t>AEO.2023.REF2023.CNSM_NA_FGHT_LITEMEDS_EDH_NA_NA_TRLBTU.A</t>
  </si>
  <si>
    <t>Freight: Truck Stock: Use: Light Medium: Plug-in Gasoline Hybrid: Reference case</t>
  </si>
  <si>
    <t>AEO.2023.REF2023.CNSM_NA_FGHT_LITEMEDS_EGH_NA_NA_TRLBTU.A</t>
  </si>
  <si>
    <t>Freight: Truck Stock: Use: Light Medium: Fuel Cell: Reference case</t>
  </si>
  <si>
    <t>AEO.2023.REF2023.CNSM_NA_FGHT_LITEMEDS_FUC_NA_NA_TRLBTU.A</t>
  </si>
  <si>
    <t>Freight: Truck Stock: Use: Light Medium: Reference case</t>
  </si>
  <si>
    <t>AEO.2023.REF2023.CNSM_NA_FGHT_LITEMEDS_NA_NA_NA_TRLBTU.A</t>
  </si>
  <si>
    <t>Freight: Truck Stock: Use: Medium: Diesel: Reference case</t>
  </si>
  <si>
    <t>AEO.2023.REF2023.CNSM_NA_FGHT_SOSOS_DSL_NA_NA_TRLBTU.A</t>
  </si>
  <si>
    <t>Freight: Truck Stock: Use: Medium: Motor Gasoline: Reference case</t>
  </si>
  <si>
    <t>AEO.2023.REF2023.CNSM_NA_FGHT_SOSOS_MGS_NA_NA_TRLBTU.A</t>
  </si>
  <si>
    <t>Freight: Truck Stock: Use: Medium: Propane: Reference case</t>
  </si>
  <si>
    <t>AEO.2023.REF2023.CNSM_NA_FGHT_SOSOS_PROP_NA_NA_TRLBTU.A</t>
  </si>
  <si>
    <t>Freight: Truck Stock: Use: Medium: Natural Gas: Reference case</t>
  </si>
  <si>
    <t>AEO.2023.REF2023.CNSM_NA_FGHT_SOSOS_NG_NA_NA_TRLBTU.A</t>
  </si>
  <si>
    <t>Freight: Truck Stock: Use: Medium: Ethanol-Flex Fuel: Reference case</t>
  </si>
  <si>
    <t>AEO.2023.REF2023.CNSM_NA_FGHT_SOSOS_EFFI_NA_NA_TRLBTU.A</t>
  </si>
  <si>
    <t>Freight: Truck Stock: Use: Medium: Electric: Reference case</t>
  </si>
  <si>
    <t>AEO.2023.REF2023.CNSM_NA_FGHT_SOSOS_ELE_NA_NA_TRLBTU.A</t>
  </si>
  <si>
    <t>Freight: Truck Stock: Use: Medium: Plug-in Diesel Hybrid: Reference case</t>
  </si>
  <si>
    <t>AEO.2023.REF2023.CNSM_NA_FGHT_SOSOS_EDH_NA_NA_TRLBTU.A</t>
  </si>
  <si>
    <t>Freight: Truck Stock: Use: Medium: Plug-in Gasoline Hybrid: Reference case</t>
  </si>
  <si>
    <t>AEO.2023.REF2023.CNSM_NA_FGHT_SOSOS_EGH_NA_NA_TRLBTU.A</t>
  </si>
  <si>
    <t>Freight: Truck Stock: Use: Medium: Fuel Cell: Reference case</t>
  </si>
  <si>
    <t>AEO.2023.REF2023.CNSM_NA_FGHT_SOSOS_FUC_NA_NA_TRLBTU.A</t>
  </si>
  <si>
    <t>Freight: Truck Stock: Use: Medium: Reference case</t>
  </si>
  <si>
    <t>AEO.2023.REF2023.CNSM_NA_FGHT_SOSOS_NA_NA_NA_TRLBTU.A</t>
  </si>
  <si>
    <t>Freight: Truck Stock: Use: Heavy: Diesel: Reference case</t>
  </si>
  <si>
    <t>AEO.2023.REF2023.CNSM_NA_FGHT_RADS_DSL_NA_NA_TRLBTU.A</t>
  </si>
  <si>
    <t>Freight: Truck Stock: Use: Heavy: Motor Gasoline: Reference case</t>
  </si>
  <si>
    <t>AEO.2023.REF2023.CNSM_NA_FGHT_RADS_MGS_NA_NA_TRLBTU.A</t>
  </si>
  <si>
    <t>Freight: Truck Stock: Use: Heavy: Propane: Reference case</t>
  </si>
  <si>
    <t>AEO.2023.REF2023.CNSM_NA_FGHT_RADS_PROP_NA_NA_TRLBTU.A</t>
  </si>
  <si>
    <t>Freight: Truck Stock: Use: Heavy: Natural Gas: Reference case</t>
  </si>
  <si>
    <t>AEO.2023.REF2023.CNSM_NA_FGHT_RADS_NG_NA_NA_TRLBTU.A</t>
  </si>
  <si>
    <t>Freight: Truck Stock: Use: Heavy: Ethanol-Flex Fuel: Reference case</t>
  </si>
  <si>
    <t>AEO.2023.REF2023.CNSM_NA_FGHT_RADS_EFFI_NA_NA_TRLBTU.A</t>
  </si>
  <si>
    <t>Freight: Truck Stock: Use: Heavy: Electric: Reference case</t>
  </si>
  <si>
    <t>AEO.2023.REF2023.CNSM_NA_FGHT_RADS_ELE_NA_NA_TRLBTU.A</t>
  </si>
  <si>
    <t>Freight: Truck Stock: Use: Heavy: Plug-in Diesel Hybrid: Reference case</t>
  </si>
  <si>
    <t>AEO.2023.REF2023.CNSM_NA_FGHT_RADS_EDH_NA_NA_TRLBTU.A</t>
  </si>
  <si>
    <t>Freight: Truck Stock: Use: Heavy: Plug-in Gasoline Hybrid: Reference case</t>
  </si>
  <si>
    <t>AEO.2023.REF2023.CNSM_NA_FGHT_RADS_EGH_NA_NA_TRLBTU.A</t>
  </si>
  <si>
    <t>Freight: Truck Stock: Use: Heavy: Fuel Cell: Reference case</t>
  </si>
  <si>
    <t>AEO.2023.REF2023.CNSM_NA_FGHT_RADS_FUC_NA_NA_TRLBTU.A</t>
  </si>
  <si>
    <t>Freight: Truck Stock: Use: Heavy: Reference case</t>
  </si>
  <si>
    <t>AEO.2023.REF2023.CNSM_NA_FGHT_RADS_NA_NA_NA_TRLBTU.A</t>
  </si>
  <si>
    <t>Freight: Truck Stock: Use: Light Medium, Medium, and Heavy: Diesel: Reference case</t>
  </si>
  <si>
    <t>AEO.2023.REF2023.CNSM_NA_FGHT_STK_DSL_NA_NA_TRLBTU.A</t>
  </si>
  <si>
    <t>Freight: Truck Stock: Use: Light Medium, Medium, and Heavy: Motor Gasoline: Reference case</t>
  </si>
  <si>
    <t>AEO.2023.REF2023.CNSM_NA_FGHT_STK_MGS_NA_NA_TRLBTU.A</t>
  </si>
  <si>
    <t>Freight: Truck Stock: Use: Light Medium, Medium, and Heavy: Propane: Reference case</t>
  </si>
  <si>
    <t>AEO.2023.REF2023.CNSM_NA_FGHT_STK_PROP_NA_NA_TRLBTU.A</t>
  </si>
  <si>
    <t>Freight: Truck Stock: Use: Light Medium, Medium, and Heavy: Natural Gas: Reference case</t>
  </si>
  <si>
    <t>AEO.2023.REF2023.CNSM_NA_FGHT_STK_NG_NA_NA_TRLBTU.A</t>
  </si>
  <si>
    <t>Freight: Truck Stock: Use: Light Medium, Medium, and Heavy: Ethanol-Flex Fuel: Reference case</t>
  </si>
  <si>
    <t>AEO.2023.REF2023.CNSM_NA_FGHT_STK_EFFI_NA_NA_TRLBTU.A</t>
  </si>
  <si>
    <t>Freight: Truck Stock: Use: Light Medium, Medium, and Heavy: Electric: Reference case</t>
  </si>
  <si>
    <t>AEO.2023.REF2023.CNSM_NA_FGHT_STK_ELE_NA_NA_TRLBTU.A</t>
  </si>
  <si>
    <t>Freight: Truck Stock: Use: Light Medium, Medium, and Heavy: Plug-in Diesel Hybrid: Reference case</t>
  </si>
  <si>
    <t>AEO.2023.REF2023.CNSM_NA_FGHT_STK_EDH_NA_NA_TRLBTU.A</t>
  </si>
  <si>
    <t>Freight: Truck Stock: Use: Light Medium, Medium, and Heavy: Plug-in Gasoline Hybrid: Reference case</t>
  </si>
  <si>
    <t>AEO.2023.REF2023.CNSM_NA_FGHT_STK_EGH_NA_NA_TRLBTU.A</t>
  </si>
  <si>
    <t>Freight: Truck Stock: Use: Light Medium, Medium, and Heavy: Fuel Cell: Reference case</t>
  </si>
  <si>
    <t>AEO.2023.REF2023.CNSM_NA_FGHT_STK_FUC_NA_NA_TRLBTU.A</t>
  </si>
  <si>
    <t>Freight: Truck Stock: Use: Light Medium, Medium, and Heavy: Reference case</t>
  </si>
  <si>
    <t>AEO.2023.REF2023.CNSM_NA_FGHT_STK_NA_NA_NA_TRLBTU.A</t>
  </si>
  <si>
    <t>Freight: Truck Stock: Fuel Efficiency: Light Medium: Diesel: Reference case</t>
  </si>
  <si>
    <t>AEO.2023.REF2023.EFI_NA_FGHT_LITEMEDS_DSL_NA_NA_MPGDSEQ.A</t>
  </si>
  <si>
    <t>Freight: Truck Stock: Fuel Efficiency: Light Medium: Motor Gasoline: Reference case</t>
  </si>
  <si>
    <t>AEO.2023.REF2023.EFI_NA_FGHT_LITEMEDS_MGS_NA_NA_MPGGASEQ.A</t>
  </si>
  <si>
    <t>Freight: Truck Stock: Fuel Efficiency: Light Medium: Propane: Reference case</t>
  </si>
  <si>
    <t>AEO.2023.REF2023.EFI_NA_FGHT_LITEMEDS_PROP_NA_NA_MPGGASEQ.A</t>
  </si>
  <si>
    <t>Freight: Truck Stock: Fuel Efficiency: Light Medium: Natural Gas: Reference case</t>
  </si>
  <si>
    <t>AEO.2023.REF2023.EFI_NA_FGHT_LITEMEDS_NG_NA_NA_MPGGASEQ.A</t>
  </si>
  <si>
    <t>Freight: Truck Stock: Fuel Efficiency: Light Medium: Ethanol-Flex Fuel: Reference case</t>
  </si>
  <si>
    <t>AEO.2023.REF2023.EFI_NA_FGHT_LITEMEDS_EFFI_NA_NA_MPGGASEQ.A</t>
  </si>
  <si>
    <t>Freight: Truck Stock: Fuel Efficiency: Light Medium: Electric: Reference case</t>
  </si>
  <si>
    <t>AEO.2023.REF2023.EFI_NA_FGHT_LITEMEDS_ELE_NA_NA_MPGDSEQ.A</t>
  </si>
  <si>
    <t>Freight: Truck Stock: Fuel Efficiency: Light Medium: Plug-in Diesel Hybrid: Reference case</t>
  </si>
  <si>
    <t>AEO.2023.REF2023.EFI_NA_FGHT_LITEMEDS_EDH_NA_NA_MPGDSEQ.A</t>
  </si>
  <si>
    <t>Freight: Truck Stock: Fuel Efficiency: Light Medium: Plug-in Gasoline Hybrid: Reference case</t>
  </si>
  <si>
    <t>AEO.2023.REF2023.EFI_NA_FGHT_LITEMEDS_EGH_NA_NA_MPGGASEQ.A</t>
  </si>
  <si>
    <t>Freight: Truck Stock: Fuel Efficiency: Light Medium: Fuel Cell: Reference case</t>
  </si>
  <si>
    <t>AEO.2023.REF2023.EFI_NA_FGHT_LITEMEDS_FUC_NA_NA_MPGDSEQ.A</t>
  </si>
  <si>
    <t>Freight: Truck Stock: Fuel Efficiency: Light Medium: Average: Reference case</t>
  </si>
  <si>
    <t>AEO.2023.REF2023.EFI_NA_FGHT_LITEMEDS_NA_NA_NA_NA.A</t>
  </si>
  <si>
    <t>Freight: Truck Stock: Fuel Efficiency: Medium: Diesel: Reference case</t>
  </si>
  <si>
    <t>AEO.2023.REF2023.EFI_NA_FGHT_SOSOS_DSL_NA_NA_MPGDSEQ.A</t>
  </si>
  <si>
    <t>Freight: Truck Stock: Fuel Efficiency: Medium: Motor Gasoline: Reference case</t>
  </si>
  <si>
    <t>AEO.2023.REF2023.EFI_NA_FGHT_SOSOS_MGS_NA_NA_MPGGASEQ.A</t>
  </si>
  <si>
    <t>Freight: Truck Stock: Fuel Efficiency: Medium: Propane: Reference case</t>
  </si>
  <si>
    <t>AEO.2023.REF2023.EFI_NA_FGHT_SOSOS_PROP_NA_NA_MPGGASEQ.A</t>
  </si>
  <si>
    <t>Freight: Truck Stock: Fuel Efficiency: Medium: Natural Gas: Reference case</t>
  </si>
  <si>
    <t>AEO.2023.REF2023.EFI_NA_FGHT_SOSOS_NG_NA_NA_MPGGASEQ.A</t>
  </si>
  <si>
    <t>Freight: Truck Stock: Fuel Efficiency: Medium: Ethanol-Flex Fuel: Reference case</t>
  </si>
  <si>
    <t>AEO.2023.REF2023.EFI_NA_FGHT_SOSOS_EFFI_NA_NA_MPG.A</t>
  </si>
  <si>
    <t>Freight: Truck Stock: Fuel Efficiency: Medium: Electric: Reference case</t>
  </si>
  <si>
    <t>AEO.2023.REF2023.EFI_NA_FGHT_SOSOS_ELE_NA_NA_MPGGASEQ.A</t>
  </si>
  <si>
    <t>Freight: Truck Stock: Fuel Efficiency: Medium: Plug-in Diesel Hybrid: Reference case</t>
  </si>
  <si>
    <t>AEO.2023.REF2023.EFI_NA_FGHT_SOSOS_EDH_NA_NA_MPGGASEQ.A</t>
  </si>
  <si>
    <t>Freight: Truck Stock: Fuel Efficiency: Medium: Plug-in Gasoline Hybrid: Reference case</t>
  </si>
  <si>
    <t>AEO.2023.REF2023.EFI_NA_FGHT_SOSOS_EGH_NA_NA_MPGGASEQ.A</t>
  </si>
  <si>
    <t>Freight: Truck Stock: Fuel Efficiency: Medium: Fuel Cell: Reference case</t>
  </si>
  <si>
    <t>AEO.2023.REF2023.EFI_NA_FGHT_SOSOS_FUC_NA_NA_MPGGASEQ.A</t>
  </si>
  <si>
    <t>Freight: Truck Stock: Fuel Efficiency: Medium: Average: Reference case</t>
  </si>
  <si>
    <t>AEO.2023.REF2023.EFI_NA_FGHT_SOSOS_NA_NA_NA_NA.A</t>
  </si>
  <si>
    <t>Freight: Truck Stock: Fuel Efficiency: Heavy: Diesel: Reference case</t>
  </si>
  <si>
    <t>AEO.2023.REF2023.EFI_NA_FGHT_RADS_DSL_NA_NA_MPGDSEQ.A</t>
  </si>
  <si>
    <t>Freight: Truck Stock: Fuel Efficiency: Heavy: Motor Gasoline: Reference case</t>
  </si>
  <si>
    <t>AEO.2023.REF2023.EFI_NA_FGHT_RADS_MGS_NA_NA_MPGGASEQ.A</t>
  </si>
  <si>
    <t>Freight: Truck Stock: Fuel Efficiency: Heavy: Propane: Reference case</t>
  </si>
  <si>
    <t>AEO.2023.REF2023.EFI_NA_FGHT_RADS_PROP_NA_NA_MPGGASEQ.A</t>
  </si>
  <si>
    <t>Freight: Truck Stock: Fuel Efficiency: Heavy: Natural Gas: Reference case</t>
  </si>
  <si>
    <t>AEO.2023.REF2023.EFI_NA_FGHT_RADS_NG_NA_NA_MPGDSEQ.A</t>
  </si>
  <si>
    <t>Freight: Truck Stock: Fuel Efficiency: Heavy: Ethanol-Flex Fuel: Reference case</t>
  </si>
  <si>
    <t>AEO.2023.REF2023.EFI_NA_FGHT_RADS_EFFI_NA_NA_MPGGASEQ.A</t>
  </si>
  <si>
    <t>Freight: Truck Stock: Fuel Efficiency: Heavy: Electric: Reference case</t>
  </si>
  <si>
    <t>AEO.2023.REF2023.EFI_NA_FGHT_RADS_ELE_NA_NA_MPGDSEQ.A</t>
  </si>
  <si>
    <t>Freight: Truck Stock: Fuel Efficiency: Heavy: Plug-in Diesel Hybrid: Reference case</t>
  </si>
  <si>
    <t>AEO.2023.REF2023.EFI_NA_FGHT_RADS_EDH_NA_NA_MPGDSEQ.A</t>
  </si>
  <si>
    <t>Freight: Truck Stock: Fuel Efficiency: Heavy: Plug-in Gasoline Hybrid: Reference case</t>
  </si>
  <si>
    <t>AEO.2023.REF2023.EFI_NA_FGHT_RADS_EGH_NA_NA_MPGGASEQ.A</t>
  </si>
  <si>
    <t>Freight: Truck Stock: Fuel Efficiency: Heavy: Fuel Cell: Reference case</t>
  </si>
  <si>
    <t>AEO.2023.REF2023.EFI_NA_FGHT_RADS_FUC_NA_NA_MPGDSEQ.A</t>
  </si>
  <si>
    <t>Freight: Truck Stock: Fuel Efficiency: Heavy: Average: Reference case</t>
  </si>
  <si>
    <t>AEO.2023.REF2023.EFI_NA_FGHT_RADS_NA_NA_NA_NA.A</t>
  </si>
  <si>
    <t>Freight: Truck Stock: Fuel Efficiency: Reference case</t>
  </si>
  <si>
    <t>AEO.2023.REF2023.EFI_NA_FGHT_STK_NA_NA_NA_NA.A</t>
  </si>
  <si>
    <t>Freight: Truck Stock: Light Medium: Diesel: Reference case</t>
  </si>
  <si>
    <t>AEO.2023.REF2023.ECI_STK_FGHT_LITEMEDS_DSL_NA_NA_MILL.A</t>
  </si>
  <si>
    <t>Freight: Truck Stock: Light Medium: Motor Gasoline: Reference case</t>
  </si>
  <si>
    <t>AEO.2023.REF2023.ECI_STK_FGHT_LITEMEDS_MGS_NA_NA_MILL.A</t>
  </si>
  <si>
    <t>Freight: Truck Stock: Light Medium: Propane: Reference case</t>
  </si>
  <si>
    <t>AEO.2023.REF2023.ECI_STK_FGHT_LITEMEDS_PROP_NA_NA_MILL.A</t>
  </si>
  <si>
    <t>Freight: Truck Stock: Light Medium: Natural Gas: Reference case</t>
  </si>
  <si>
    <t>AEO.2023.REF2023.ECI_STK_FGHT_LITEMEDS_NG_NA_NA_MILL.A</t>
  </si>
  <si>
    <t>Freight: Truck Stock: Light Medium: Ethanol-Flex Fuel: Reference case</t>
  </si>
  <si>
    <t>AEO.2023.REF2023.ECI_STK_FGHT_LITEMEDS_EFFI_NA_NA_MILL.A</t>
  </si>
  <si>
    <t>Freight: Truck Stock: Light Medium: Electric: Reference case</t>
  </si>
  <si>
    <t>AEO.2023.REF2023.ECI_STK_FGHT_LITEMEDS_ELE_NA_NA_MILL.A</t>
  </si>
  <si>
    <t>Freight: Truck Stock: Light Medium: Plug-in Diesel Hybrid: Reference case</t>
  </si>
  <si>
    <t>AEO.2023.REF2023.ECI_STK_FGHT_LITEMEDS_EDH_NA_NA_MILL.A</t>
  </si>
  <si>
    <t>Freight: Truck Stock: Light Medium: Plug-in Gasoline Hybrid: Reference case</t>
  </si>
  <si>
    <t>AEO.2023.REF2023.ECI_STK_FGHT_LITEMEDS_EGH_NA_NA_MILL.A</t>
  </si>
  <si>
    <t>Freight: Truck Stock: Light Medium: Fuel Cell: Reference case</t>
  </si>
  <si>
    <t>AEO.2023.REF2023.ECI_STK_FGHT_LITEMEDS_FUC_NA_NA_MILL.A</t>
  </si>
  <si>
    <t>Freight: Truck Stock: Light Medium: Reference case</t>
  </si>
  <si>
    <t>AEO.2023.REF2023.ECI_STK_FGHT_LITEMEDS_NA_NA_NA_MILL.A</t>
  </si>
  <si>
    <t>Freight: Truck Stock: Medium: Diesel: Reference case</t>
  </si>
  <si>
    <t>AEO.2023.REF2023.ECI_STK_FGHT_SOSOS_DSL_NA_NA_MILL.A</t>
  </si>
  <si>
    <t>Freight: Truck Stock: Medium: Motor Gasoline: Reference case</t>
  </si>
  <si>
    <t>AEO.2023.REF2023.ECI_STK_FGHT_SOSOS_MGS_NA_NA_MILL.A</t>
  </si>
  <si>
    <t>Freight: Truck Stock: Medium: Propane: Reference case</t>
  </si>
  <si>
    <t>AEO.2023.REF2023.ECI_STK_FGHT_SOSOS_PROP_NA_NA_MILL.A</t>
  </si>
  <si>
    <t>Freight: Truck Stock: Medium: Natural Gas: Reference case</t>
  </si>
  <si>
    <t>AEO.2023.REF2023.ECI_STK_FGHT_SOSOS_NG_NA_NA_MILL.A</t>
  </si>
  <si>
    <t>Freight: Truck Stock: Medium: Ethanol-Flex Fuel: Reference case</t>
  </si>
  <si>
    <t>AEO.2023.REF2023.ECI_STK_FGHT_SOSOS_EFFI_NA_NA_MILL.A</t>
  </si>
  <si>
    <t>Freight: Truck Stock: Medium: Electric: Reference case</t>
  </si>
  <si>
    <t>AEO.2023.REF2023.ECI_STK_FGHT_SOSOS_ELE_NA_NA_MILL.A</t>
  </si>
  <si>
    <t>Freight: Truck Stock: Medium: Plug-in Diesel Hybrid: Reference case</t>
  </si>
  <si>
    <t>AEO.2023.REF2023.ECI_STK_FGHT_SOSOS_EDH_NA_NA_MILL.A</t>
  </si>
  <si>
    <t>Freight: Truck Stock: Medium: Plug-in Gasoline Hybrid: Reference case</t>
  </si>
  <si>
    <t>AEO.2023.REF2023.ECI_STK_FGHT_SOSOS_EGH_NA_NA_MILL.A</t>
  </si>
  <si>
    <t>Freight: Truck Stock: Medium: Fuel Cell: Reference case</t>
  </si>
  <si>
    <t>AEO.2023.REF2023.ECI_STK_FGHT_SOSOS_FUC_NA_NA_MILL.A</t>
  </si>
  <si>
    <t>Freight: Truck Stock: Medium: Reference case</t>
  </si>
  <si>
    <t>AEO.2023.REF2023.ECI_STK_FGHT_SOSOS_NA_NA_NA_MILL.A</t>
  </si>
  <si>
    <t>Freight: Truck Stock: Heavy: Diesel: Reference case</t>
  </si>
  <si>
    <t>AEO.2023.REF2023.ECI_STK_FGHT_RADS_DSL_NA_NA_MILL.A</t>
  </si>
  <si>
    <t>Freight: Truck Stock: Heavy: Motor Gasoline: Reference case</t>
  </si>
  <si>
    <t>AEO.2023.REF2023.ECI_STK_FGHT_RADS_MGS_NA_NA_MILL.A</t>
  </si>
  <si>
    <t>Freight: Truck Stock: Heavy: Propane: Reference case</t>
  </si>
  <si>
    <t>AEO.2023.REF2023.ECI_STK_FGHT_RADS_PROP_NA_NA_MILL.A</t>
  </si>
  <si>
    <t>Freight: Truck Stock: Heavy: Natural Gas: Reference case</t>
  </si>
  <si>
    <t>AEO.2023.REF2023.ECI_STK_FGHT_RADS_NG_NA_NA_MILL.A</t>
  </si>
  <si>
    <t>Freight: Truck Stock: Heavy: Ethanol-Flex Fuel: Reference case</t>
  </si>
  <si>
    <t>AEO.2023.REF2023.ECI_STK_FGHT_RADS_EFFI_NA_NA_MILL.A</t>
  </si>
  <si>
    <t>Freight: Truck Stock: Heavy: Electric: Reference case</t>
  </si>
  <si>
    <t>AEO.2023.REF2023.ECI_STK_FGHT_RADS_ELE_NA_NA_MILL.A</t>
  </si>
  <si>
    <t>Freight: Truck Stock: Heavy: Plug-in Diesel Hybrid: Reference case</t>
  </si>
  <si>
    <t>AEO.2023.REF2023.ECI_STK_FGHT_RADS_EDH_NA_NA_MILL.A</t>
  </si>
  <si>
    <t>Freight: Truck Stock: Heavy: Plug-in Gasoline Hybrid: Reference case</t>
  </si>
  <si>
    <t>AEO.2023.REF2023.ECI_STK_FGHT_RADS_EGH_NA_NA_MILL.A</t>
  </si>
  <si>
    <t>Freight: Truck Stock: Heavy: Fuel Cell: Reference case</t>
  </si>
  <si>
    <t>AEO.2023.REF2023.ECI_STK_FGHT_RADS_FUC_NA_NA_MILL.A</t>
  </si>
  <si>
    <t>Freight: Truck Stock: Heavy: Reference case</t>
  </si>
  <si>
    <t>AEO.2023.REF2023.ECI_STK_FGHT_RADS_NA_NA_NA_MILL.A</t>
  </si>
  <si>
    <t>Freight: Truck Stock: Reference case</t>
  </si>
  <si>
    <t>AEO.2023.REF2023.ECI_STK_FGHT_STK_NA_NA_NA_MILL.A</t>
  </si>
  <si>
    <t>Freight: New Trucks: Fuel Efficiency: Light Medium: Diesel: Reference case</t>
  </si>
  <si>
    <t>AEO.2023.REF2023.EFI_NA_FGHT_LITEMEDN_DSL_NA_NA_MPGDSEQ.A</t>
  </si>
  <si>
    <t>Freight: New Trucks: Fuel Efficiency: Light Medium: Motor Gasoline: Reference case</t>
  </si>
  <si>
    <t>AEO.2023.REF2023.EFI_NA_FGHT_LITEMEDN_MGS_NA_NA_MPGGASEQ.A</t>
  </si>
  <si>
    <t>Freight: New Trucks: Fuel Efficiency: Light Medium: Propane: Reference case</t>
  </si>
  <si>
    <t>AEO.2023.REF2023.EFI_NA_FGHT_LITEMEDN_PROP_NA_NA_MPGGASEQ.A</t>
  </si>
  <si>
    <t>Freight: New Trucks: Fuel Efficiency: Light Medium: Natural Gas: Reference case</t>
  </si>
  <si>
    <t>AEO.2023.REF2023.EFI_NA_FGHT_LITEMEDN_NG_NA_NA_MPGGASEQ.A</t>
  </si>
  <si>
    <t>Freight: New Trucks: Fuel Efficiency: Light Medium: Ethanol-Flex Fuel: Reference case</t>
  </si>
  <si>
    <t>AEO.2023.REF2023.EFI_NA_FGHT_LITEMEDN_EFFI_NA_NA_MPGGASEQ.A</t>
  </si>
  <si>
    <t>Freight: New Trucks: Fuel Efficiency: Light Medium: Electric: Reference case</t>
  </si>
  <si>
    <t>AEO.2023.REF2023.EFI_NA_FGHT_LITEMEDN_ELE_NA_NA_MPGDSEQ.A</t>
  </si>
  <si>
    <t>Freight: New Trucks: Fuel Efficiency: Light Medium: Plug-in Diesel Hybrid: Reference case</t>
  </si>
  <si>
    <t>AEO.2023.REF2023.EFI_NA_FGHT_LITEMEDN_EDH_NA_NA_MPGDSEQ.A</t>
  </si>
  <si>
    <t>Freight: New Trucks: Fuel Efficiency: Light Medium: Plug-in Gasoline Hybrid: Reference case</t>
  </si>
  <si>
    <t>AEO.2023.REF2023.EFI_NA_FGHT_LITEMEDN_EGH_NA_NA_MPGGASEQ.A</t>
  </si>
  <si>
    <t>Freight: New Trucks: Fuel Efficiency: Light Medium: Fuel Cell: Reference case</t>
  </si>
  <si>
    <t>AEO.2023.REF2023.EFI_NA_FGHT_LITEMEDN_FUC_NA_NA_MPGDSEQ.A</t>
  </si>
  <si>
    <t>Freight: New Trucks: Fuel Efficiency: Light Medium: Average: Reference case</t>
  </si>
  <si>
    <t>AEO.2023.REF2023.EFI_NA_FGHT_LITEMEDN_NA_NA_NA_NA.A</t>
  </si>
  <si>
    <t>Freight: New Trucks: Fuel Efficiency: Medium: Diesel: Reference case</t>
  </si>
  <si>
    <t>AEO.2023.REF2023.EFI_NA_FGHT_SOSON_DSL_NA_NA_MPGDSEQ.A</t>
  </si>
  <si>
    <t>Freight: New Trucks: Fuel Efficiency: Medium: Motor Gasoline: Reference case</t>
  </si>
  <si>
    <t>AEO.2023.REF2023.EFI_NA_FGHT_SOSON_MGS_NA_NA_MPGGASEQ.A</t>
  </si>
  <si>
    <t>Freight: New Trucks: Fuel Efficiency: Medium: Propane: Reference case</t>
  </si>
  <si>
    <t>AEO.2023.REF2023.EFI_NA_FGHT_SOSON_PROP_NA_NA_MPGGASEQ.A</t>
  </si>
  <si>
    <t>Freight: New Trucks: Fuel Efficiency: Medium: Natural Gas: Reference case</t>
  </si>
  <si>
    <t>AEO.2023.REF2023.EFI_NA_FGHT_SOSON_NG_NA_NA_MPGGASEQ.A</t>
  </si>
  <si>
    <t>Freight: New Trucks: Fuel Efficiency: Medium: Ethanol-Flex Fuel: Reference case</t>
  </si>
  <si>
    <t>AEO.2023.REF2023.EFI_NA_FGHT_SOSON_EFFI_NA_NA_MPG.A</t>
  </si>
  <si>
    <t>Freight: New Trucks: Fuel Efficiency: Medium: Electric: Reference case</t>
  </si>
  <si>
    <t>AEO.2023.REF2023.EFI_NA_FGHT_SOSON_ELE_NA_NA_MPGGASEQ.A</t>
  </si>
  <si>
    <t>Freight: New Trucks: Fuel Efficiency: Medium: Plug-in Diesel Hybrid: Reference case</t>
  </si>
  <si>
    <t>AEO.2023.REF2023.EFI_NA_FGHT_SOSON_EDH_NA_NA_MPGGASEQ.A</t>
  </si>
  <si>
    <t>Freight: New Trucks: Fuel Efficiency: Medium: Plug-in Gasoline Hybrid: Reference case</t>
  </si>
  <si>
    <t>AEO.2023.REF2023.EFI_NA_FGHT_SOSON_EGH_NA_NA_MPGGASEQ.A</t>
  </si>
  <si>
    <t>Freight: New Trucks: Fuel Efficiency: Medium: Fuel Cell: Reference case</t>
  </si>
  <si>
    <t>AEO.2023.REF2023.EFI_NA_FGHT_SOSON_FUC_NA_NA_MPGGASEQ.A</t>
  </si>
  <si>
    <t>Freight: New Trucks: Fuel Efficiency: Medium: Average: Reference case</t>
  </si>
  <si>
    <t>AEO.2023.REF2023.EFI_NA_FGHT_SOSON_NA_NA_NA_NA.A</t>
  </si>
  <si>
    <t>Freight: New Trucks: Fuel Efficiency: Heavy: Diesel: Reference case</t>
  </si>
  <si>
    <t>AEO.2023.REF2023.EFI_NA_FGHT_RADN_DSL_NA_NA_MPGDSEQ.A</t>
  </si>
  <si>
    <t>Freight: New Trucks: Fuel Efficiency: Heavy: Motor Gasoline: Reference case</t>
  </si>
  <si>
    <t>AEO.2023.REF2023.EFI_NA_FGHT_RADN_MGS_NA_NA_MPGGASEQ.A</t>
  </si>
  <si>
    <t>Freight: New Trucks: Fuel Efficiency: Heavy: Propane: Reference case</t>
  </si>
  <si>
    <t>AEO.2023.REF2023.EFI_NA_FGHT_RADN_PROP_NA_NA_MPGGASEQ.A</t>
  </si>
  <si>
    <t>Freight: New Trucks: Fuel Efficiency: Heavy: Natural Gas: Reference case</t>
  </si>
  <si>
    <t>AEO.2023.REF2023.EFI_NA_FGHT_RADN_NG_NA_NA_MPGDSEQ.A</t>
  </si>
  <si>
    <t>Freight: New Trucks: Fuel Efficiency: Heavy: Ethanol-Flex Fuel: Reference case</t>
  </si>
  <si>
    <t>AEO.2023.REF2023.EFI_NA_FGHT_RADN_EFFI_NA_NA_MPGGASEQ.A</t>
  </si>
  <si>
    <t>Freight: New Trucks: Fuel Efficiency: Heavy: Electric: Reference case</t>
  </si>
  <si>
    <t>AEO.2023.REF2023.EFI_NA_FGHT_RADN_ELE_NA_NA_MPGDSEQ.A</t>
  </si>
  <si>
    <t>Freight: New Trucks: Fuel Efficiency: Heavy: Plug-in Diesel Hybrid: Reference case</t>
  </si>
  <si>
    <t>AEO.2023.REF2023.EFI_NA_FGHT_RADN_EDH_NA_NA_MPGDSEQ.A</t>
  </si>
  <si>
    <t>Freight: New Trucks: Fuel Efficiency: Heavy: Plug-in Gasoline Hybrid: Reference case</t>
  </si>
  <si>
    <t>AEO.2023.REF2023.EFI_NA_FGHT_RADN_EGH_NA_NA_MPGGASEQ.A</t>
  </si>
  <si>
    <t>Freight: New Trucks: Fuel Efficiency: Heavy: Fuel Cell: Reference case</t>
  </si>
  <si>
    <t>AEO.2023.REF2023.EFI_NA_FGHT_RADN_FUC_NA_NA_MPGDSEQ.A</t>
  </si>
  <si>
    <t>Freight: New Trucks: Fuel Efficiency: Heavy: Average: Reference case</t>
  </si>
  <si>
    <t>AEO.2023.REF2023.EFI_NA_FGHT_RADN_NA_NA_NA_NA.A</t>
  </si>
  <si>
    <t>Freight: New Trucks: Fuel Efficiency: Reference case</t>
  </si>
  <si>
    <t>AEO.2023.REF2023.EFI_NA_FGHT_NEW_NA_NA_NA_NA.A</t>
  </si>
  <si>
    <t>Freight: New Trucks: Sales: Light Medium: Diesel: Reference case</t>
  </si>
  <si>
    <t>AEO.2023.REF2023.ECI_SAL_FGHT_LITEMED_DSL_NA_NA_TH.A</t>
  </si>
  <si>
    <t>Freight: New Trucks: Sales: Light Medium: Motor Gasoline: Reference case</t>
  </si>
  <si>
    <t>AEO.2023.REF2023.ECI_SAL_FGHT_LITEMED_MGS_NA_NA_TH.A</t>
  </si>
  <si>
    <t>Freight: New Trucks: Sales: Light Medium: Propane: Reference case</t>
  </si>
  <si>
    <t>AEO.2023.REF2023.ECI_SAL_FGHT_LITEMED_PROP_NA_NA_TH.A</t>
  </si>
  <si>
    <t>Freight: New Trucks: Sales: Light Medium: Natural Gas: Reference case</t>
  </si>
  <si>
    <t>AEO.2023.REF2023.ECI_SAL_FGHT_LITEMED_NG_NA_NA_TH.A</t>
  </si>
  <si>
    <t>Freight: New Trucks: Sales: Light Medium: Ethanol-Flex Fuel: Reference case</t>
  </si>
  <si>
    <t>AEO.2023.REF2023.ECI_SAL_FGHT_LITEMED_EFFI_NA_NA_TH.A</t>
  </si>
  <si>
    <t>Freight: New Trucks: Sales: Light Medium: Electric: Reference case</t>
  </si>
  <si>
    <t>AEO.2023.REF2023.ECI_SAL_FGHT_LITEMED_ELE_NA_NA_TH.A</t>
  </si>
  <si>
    <t>Freight: New Trucks: Sales: Light Medium: Plug-in Diesel Hybrid: Reference case</t>
  </si>
  <si>
    <t>AEO.2023.REF2023.ECI_SAL_FGHT_LITEMED_EDH_NA_NA_TH.A</t>
  </si>
  <si>
    <t>Freight: New Trucks: Sales: Light Medium: Plug-in Gasoline Hybrid: Reference case</t>
  </si>
  <si>
    <t>AEO.2023.REF2023.ECI_SAL_FGHT_LITEMED_EGH_NA_NA_TH.A</t>
  </si>
  <si>
    <t>Freight: New Trucks: Sales: Light Medium: Fuel Cell: Reference case</t>
  </si>
  <si>
    <t>AEO.2023.REF2023.ECI_SAL_FGHT_LITEMED_FUC_NA_NA_TH.A</t>
  </si>
  <si>
    <t>Freight: New Trucks: Sales: Light Medium: Reference case</t>
  </si>
  <si>
    <t>AEO.2023.REF2023.ECI_SAL_FGHT_LITEMED_NA_NA_NA_TH.A</t>
  </si>
  <si>
    <t>Freight: New Trucks: Sales: Medium: Diesel: Reference case</t>
  </si>
  <si>
    <t>AEO.2023.REF2023.ECI_SAL_FGHT_SOSO_DSL_NA_NA_TH.A</t>
  </si>
  <si>
    <t>Freight: New Trucks: Sales: Medium: Motor Gasoline: Reference case</t>
  </si>
  <si>
    <t>AEO.2023.REF2023.ECI_SAL_FGHT_SOSO_MGS_NA_NA_TH.A</t>
  </si>
  <si>
    <t>Freight: New Trucks: Sales: Medium: Propane: Reference case</t>
  </si>
  <si>
    <t>AEO.2023.REF2023.ECI_SAL_FGHT_SOSO_PROP_NA_NA_TH.A</t>
  </si>
  <si>
    <t>Freight: New Trucks: Sales: Medium: Natural Gas: Reference case</t>
  </si>
  <si>
    <t>AEO.2023.REF2023.ECI_SAL_FGHT_SOSO_NG_NA_NA_TH.A</t>
  </si>
  <si>
    <t>Freight: New Trucks: Sales: Medium: Ethanol-Flex Fuel: Reference case</t>
  </si>
  <si>
    <t>AEO.2023.REF2023.ECI_SAL_FGHT_SOSO_EFFI_NA_NA_TH.A</t>
  </si>
  <si>
    <t>Freight: New Trucks: Sales: Medium: Electric: Reference case</t>
  </si>
  <si>
    <t>AEO.2023.REF2023.ECI_SAL_FGHT_SOSO_ELE_NA_NA_TH.A</t>
  </si>
  <si>
    <t>Freight: New Trucks: Sales: Medium: Plug-in Diesel Hybrid: Reference case</t>
  </si>
  <si>
    <t>AEO.2023.REF2023.ECI_SAL_FGHT_SOSO_EDH_NA_NA_TH.A</t>
  </si>
  <si>
    <t>Freight: New Trucks: Sales: Medium: Plug-in Gasoline Hybrid: Reference case</t>
  </si>
  <si>
    <t>AEO.2023.REF2023.ECI_SAL_FGHT_SOSO_EGH_NA_NA_TH.A</t>
  </si>
  <si>
    <t>Freight: New Trucks: Sales: Medium: Fuel Cell: Reference case</t>
  </si>
  <si>
    <t>AEO.2023.REF2023.ECI_SAL_FGHT_SOSO_FUC_NA_NA_TH.A</t>
  </si>
  <si>
    <t>Freight: New Trucks: Sales: Medium: Reference case</t>
  </si>
  <si>
    <t>AEO.2023.REF2023.ECI_SAL_FGHT_SOSO_NA_NA_NA_TH.A</t>
  </si>
  <si>
    <t>Freight: New Trucks: Sales: Heavy: Diesel: Reference case</t>
  </si>
  <si>
    <t>AEO.2023.REF2023.ECI_SAL_FGHT_RAD_DSL_NA_NA_TH.A</t>
  </si>
  <si>
    <t>Freight: New Trucks: Sales: Heavy: Motor Gasoline: Reference case</t>
  </si>
  <si>
    <t>AEO.2023.REF2023.ECI_SAL_FGHT_RAD_MGS_NA_NA_TH.A</t>
  </si>
  <si>
    <t>Freight: New Trucks: Sales: Heavy: Propane: Reference case</t>
  </si>
  <si>
    <t>AEO.2023.REF2023.ECI_SAL_FGHT_RAD_PROP_NA_NA_TH.A</t>
  </si>
  <si>
    <t>Freight: New Trucks: Sales: Heavy: Natural Gas: Reference case</t>
  </si>
  <si>
    <t>AEO.2023.REF2023.ECI_SAL_FGHT_RAD_NG_NA_NA_TH.A</t>
  </si>
  <si>
    <t>Freight: New Trucks: Sales: Heavy: Ethanol-Flex Fuel: Reference case</t>
  </si>
  <si>
    <t>AEO.2023.REF2023.ECI_SAL_FGHT_RAD_EFFI_NA_NA_TH.A</t>
  </si>
  <si>
    <t>Freight: New Trucks: Sales: Heavy: Electric: Reference case</t>
  </si>
  <si>
    <t>AEO.2023.REF2023.ECI_SAL_FGHT_RAD_ELE_NA_NA_TH.A</t>
  </si>
  <si>
    <t>Freight: New Trucks: Sales: Heavy: Plug-in Diesel Hybrid: Reference case</t>
  </si>
  <si>
    <t>AEO.2023.REF2023.ECI_SAL_FGHT_RAD_EDH_NA_NA_TH.A</t>
  </si>
  <si>
    <t>Freight: New Trucks: Sales: Heavy: Plug-in Gasoline Hybrid: Reference case</t>
  </si>
  <si>
    <t>AEO.2023.REF2023.ECI_SAL_FGHT_RAD_EGH_NA_NA_TH.A</t>
  </si>
  <si>
    <t>Freight: New Trucks: Sales: Heavy: Fuel Cell: Reference case</t>
  </si>
  <si>
    <t>AEO.2023.REF2023.ECI_SAL_FGHT_RAD_FUC_NA_NA_TH.A</t>
  </si>
  <si>
    <t>Freight: New Trucks: Sales: Heavy: Reference case</t>
  </si>
  <si>
    <t>AEO.2023.REF2023.ECI_SAL_FGHT_RAD_NA_NA_NA_TH.A</t>
  </si>
  <si>
    <t>Freight: New Trucks: Sales: Reference case</t>
  </si>
  <si>
    <t>AEO.2023.REF2023.ECI_SAL_FGHT_NA_NA_NA_NA_TH.A</t>
  </si>
  <si>
    <t>Freight: Railroads: Ton Miles by Rail: Reference case</t>
  </si>
  <si>
    <t>AEO.2023.REF2023.ECI_FTM_TRN_RAIL_NA_NA_NA_BLN.A</t>
  </si>
  <si>
    <t>Freight: Railroads: Fuel Efficiency: Reference case</t>
  </si>
  <si>
    <t>AEO.2023.REF2023.EFI_NA_TRN_RAIL_NA_NA_NA_TONMLPTHBTU.A</t>
  </si>
  <si>
    <t>Freight: Railroads: Fuel Use: Distillate Fuel Oil: Reference case</t>
  </si>
  <si>
    <t>AEO.2023.REF2023.CNSM_NA_TRN_RAIL_DFO_NA_NA_TRLBTU.A</t>
  </si>
  <si>
    <t>Freight: Railroads: Fuel Use: Residual Fuel Oil: Reference case</t>
  </si>
  <si>
    <t>AEO.2023.REF2023.CNSM_NA_TRN_RAIL_RFO_NA_NA_TRLBTU.A</t>
  </si>
  <si>
    <t>Freight: Railroads: Fuel Use: CNG: Reference case</t>
  </si>
  <si>
    <t>AEO.2023.REF2023.CNSM_NA_TRN_RAIL_CNG_NA_NA_TRLBTU.A</t>
  </si>
  <si>
    <t>Freight: Railroads: Fuel Use: LNG: Reference case</t>
  </si>
  <si>
    <t>AEO.2023.REF2023.CNSM_NA_TRN_RAIL_LNG_NA_NA_TRLBTU.A</t>
  </si>
  <si>
    <t>Freight: Domestic Shipping: Ton Miles Shipping: Reference case</t>
  </si>
  <si>
    <t>AEO.2023.REF2023.ECI_FTM_TRN_DMT_NA_NA_NA_BLN.A</t>
  </si>
  <si>
    <t>Freight: Domestic Shipping: Fuel Efficiency: Reference case</t>
  </si>
  <si>
    <t>AEO.2023.REF2023.EFI_NA_TRN_DMT_NA_NA_NA_TONMLPTHBTU.A</t>
  </si>
  <si>
    <t>Freight: Domestic Shipping: Fuel Use: Distillate Fuel Oil: Reference case</t>
  </si>
  <si>
    <t>AEO.2023.REF2023.CNSM_NA_TRN_DMT_DFO_NA_NA_TRLBTU.A</t>
  </si>
  <si>
    <t>Freight: Domestic Shipping: Fuel Use: Residual Fuel Oil: Reference case</t>
  </si>
  <si>
    <t>AEO.2023.REF2023.CNSM_NA_TRN_DMT_RFO_NA_NA_TRLBTU.A</t>
  </si>
  <si>
    <t>Freight: Domestic Shipping: Fuel Use: CNG: Reference case</t>
  </si>
  <si>
    <t>AEO.2023.REF2023.CNSM_NA_TRN_DMT_CNG_NA_NA_TRLBTU.A</t>
  </si>
  <si>
    <t>Freight: Domestic Shipping: Fuel Use: LNG: Reference case</t>
  </si>
  <si>
    <t>AEO.2023.REF2023.CNSM_NA_TRN_DMT_LNG_NA_NA_TRLBTU.A</t>
  </si>
  <si>
    <t>Freight: International Shipping: Gross Trade: Reference case</t>
  </si>
  <si>
    <t>AEO.2023.REF2023.ECI_UGHT_TRN_INTS_NA_NA_NA_BLNY09DLR.A</t>
  </si>
  <si>
    <t>Freight: International Shipping: Exports: Reference case</t>
  </si>
  <si>
    <t>AEO.2023.REF2023.ECI_EXPT_TRN_INTS_NA_NA_NA_BLNY09DLR.A</t>
  </si>
  <si>
    <t>Freight: International Shipping: Imports: Reference case</t>
  </si>
  <si>
    <t>AEO.2023.REF2023.ECI_IMP_TRN_INTS_NA_NA_NA_BLNY09DLR.A</t>
  </si>
  <si>
    <t>Freight: International Shipping: Fuel Use: Distillate Fuel Oil: Reference case</t>
  </si>
  <si>
    <t>AEO.2023.REF2023.CNSM_NA_TRN_INTS_DFO_NA_NA_TRLBTU.A</t>
  </si>
  <si>
    <t>Freight: International Shipping: Fuel Use: Residual Fuel Oil: Reference case</t>
  </si>
  <si>
    <t>AEO.2023.REF2023.CNSM_NA_TRN_INTS_RFO_NA_NA_TRLBTU.A</t>
  </si>
  <si>
    <t>Freight: International Shipping: Fuel Use: CNG: Reference case</t>
  </si>
  <si>
    <t>AEO.2023.REF2023.CNSM_NA_TRN_INTS_CNG_NA_NA_TRLBTU.A</t>
  </si>
  <si>
    <t>Freight: International Shipping: Fuel Use: LNG: Reference case</t>
  </si>
  <si>
    <t>AEO.2023.REF2023.CNSM_NA_TRN_INTS_LNG_NA_NA_TRLBTU.A</t>
  </si>
  <si>
    <t>https://www.eia.gov/outlooks/aeo/data/browser/#/?id=114-AEO2023&amp;cases=ref2023&amp;sourcekey=0</t>
  </si>
  <si>
    <t>Mon Apr 17 2023 10:38:16 GMT-0400 (Eastern Daylight Time)</t>
  </si>
  <si>
    <t>New Light-Duty Vehicle Prices: Gasoline: Mini-compact Car: Reference case</t>
  </si>
  <si>
    <t>AEO.2023.REF2023.PRCE_LDTY_MINI_CAR_GSL_NA_NA_THY13DLR.A</t>
  </si>
  <si>
    <t>thousand 2022 $</t>
  </si>
  <si>
    <t>New Light-Duty Vehicle Prices: Gasoline: Subcompact Car: Reference case</t>
  </si>
  <si>
    <t>AEO.2023.REF2023.PRCE_LDTY_SCT_CAR_GSL_NA_NA_THY13DLR.A</t>
  </si>
  <si>
    <t>New Light-Duty Vehicle Prices: Gasoline: Compact Car: Reference case</t>
  </si>
  <si>
    <t>AEO.2023.REF2023.PRCE_LDTY_CMPT_CAR_GSL_NA_NA_THY13DLR.A</t>
  </si>
  <si>
    <t>New Light-Duty Vehicle Prices: Gasoline: Midsize Car: Reference case</t>
  </si>
  <si>
    <t>AEO.2023.REF2023.PRCE_LDTY_MIDT_CAR_GSL_NA_NA_THY13DLR.A</t>
  </si>
  <si>
    <t>New Light-Duty Vehicle Prices: Gasoline: Large Car: Reference case</t>
  </si>
  <si>
    <t>AEO.2023.REF2023.PRCE_LDTY_LRG_CAR_GSL_NA_NA_THY13DLR.A</t>
  </si>
  <si>
    <t>New Light-Duty Vehicle Prices: Gasoline: Two Seater Car: Reference case</t>
  </si>
  <si>
    <t>AEO.2023.REF2023.PRCE_LDTY_TWOS_CAR_GSL_NA_NA_THY13DLR.A</t>
  </si>
  <si>
    <t>New Light-Duty Vehicle Prices: Gasoline: Small Crossover Car: Reference case</t>
  </si>
  <si>
    <t>AEO.2023.REF2023.PRCE_LDTY_SCUV_CAR_GSL_NA_NA_THY13DLR.A</t>
  </si>
  <si>
    <t>New Light-Duty Vehicle Prices: Gasoline: Large Crossover Car: Reference case</t>
  </si>
  <si>
    <t>AEO.2023.REF2023.PRCE_LDTY_LCUV_CAR_GSL_NA_NA_THY13DLR.A</t>
  </si>
  <si>
    <t>New Light-Duty Vehicle Prices: Gasoline: Small Pickup: Reference case</t>
  </si>
  <si>
    <t>AEO.2023.REF2023.PRCE_LDTY_SPT_LTK_GSL_NA_NA_THY13DLR.A</t>
  </si>
  <si>
    <t>New Light-Duty Vehicle Prices: Gasoline: Large Pickup: Reference case</t>
  </si>
  <si>
    <t>AEO.2023.REF2023.PRCE_LDTY_LPKT_LTK_GSL_NA_NA_THY13DLR.A</t>
  </si>
  <si>
    <t>New Light-Duty Vehicle Prices: Gasoline: Small Van: Reference case</t>
  </si>
  <si>
    <t>AEO.2023.REF2023.PRCE_LDTY_SVT_LTK_GSL_NA_NA_THY13DLR.A</t>
  </si>
  <si>
    <t>New Light-Duty Vehicle Prices: Gasoline: Large Van: Reference case</t>
  </si>
  <si>
    <t>AEO.2023.REF2023.PRCE_LDTY_LVNT_LTK_GSL_NA_NA_THY13DLR.A</t>
  </si>
  <si>
    <t>New Light-Duty Vehicle Prices: Gasoline: Small Utility: Reference case</t>
  </si>
  <si>
    <t>AEO.2023.REF2023.PRCE_LDTY_SUT_LTK_GSL_NA_NA_THY13DLR.A</t>
  </si>
  <si>
    <t>New Light-Duty Vehicle Prices: Gasoline: Large Utility: Reference case</t>
  </si>
  <si>
    <t>AEO.2023.REF2023.PRCE_LDTY_LUTT_LTK_GSL_NA_NA_THY13DLR.A</t>
  </si>
  <si>
    <t>New Light-Duty Vehicle Prices: Gasoline: Small Crossover Light Truck: Reference case</t>
  </si>
  <si>
    <t>AEO.2023.REF2023.PRCE_LDTY_SCUV_LTK_GSL_NA_NA_THY13DLR.A</t>
  </si>
  <si>
    <t>New Light-Duty Vehicle Prices: Gasoline: Large Crossover Light Truck: Reference case</t>
  </si>
  <si>
    <t>AEO.2023.REF2023.PRCE_LDTY_LCUV_LTK_GSL_NA_NA_THY13DLR.A</t>
  </si>
  <si>
    <t>New Light-Duty Vehicle Prices: Turbo Direct Injection Diesel: Mini-compact Car: Reference case</t>
  </si>
  <si>
    <t>AEO.2023.REF2023.PRCE_LDTY_MINI_CAR_TDS_NA_NA_THY13DLR.A</t>
  </si>
  <si>
    <t>New Light-Duty Vehicle Prices: Turbo Direct Injection Diesel: Subcompact Car: Reference case</t>
  </si>
  <si>
    <t>AEO.2023.REF2023.PRCE_LDTY_SCT_CAR_TDS_NA_NA_THY13DLR.A</t>
  </si>
  <si>
    <t>New Light-Duty Vehicle Prices: Turbo Direct Injection Diesel: Compact Car: Reference case</t>
  </si>
  <si>
    <t>AEO.2023.REF2023.PRCE_LDTY_CMPT_CAR_TDS_NA_NA_THY13DLR.A</t>
  </si>
  <si>
    <t>New Light-Duty Vehicle Prices: Turbo Direct Injection Diesel: Midsize Car: Reference case</t>
  </si>
  <si>
    <t>AEO.2023.REF2023.PRCE_LDTY_MIDT_CAR_TDS_NA_NA_THY13DLR.A</t>
  </si>
  <si>
    <t>New Light-Duty Vehicle Prices: Turbo Direct Injection Diesel: Large Car: Reference case</t>
  </si>
  <si>
    <t>AEO.2023.REF2023.PRCE_LDTY_LRG_CAR_TDS_NA_NA_THY13DLR.A</t>
  </si>
  <si>
    <t>New Light-Duty Vehicle Prices: Turbo Direct Injection Diesel: Two Seater Car: Reference case</t>
  </si>
  <si>
    <t>AEO.2023.REF2023.PRCE_LDTY_TWOS_CAR_TDS_NA_NA_THY13DLR.A</t>
  </si>
  <si>
    <t>New Light-Duty Vehicle Prices: Turbo Direct Injection Diesel: Small Crossover Car: Reference case</t>
  </si>
  <si>
    <t>AEO.2023.REF2023.PRCE_LDTY_SCUV_CAR_TDS_NA_NA_THY13DLR.A</t>
  </si>
  <si>
    <t>New Light-Duty Vehicle Prices: Turbo Direct Injection Diesel: Large Crossover Car: Reference case</t>
  </si>
  <si>
    <t>AEO.2023.REF2023.PRCE_LDTY_LCUV_CAR_TDS_NA_NA_THY13DLR.A</t>
  </si>
  <si>
    <t>New Light-Duty Vehicle Prices: Turbo Direct Injection Diesel: Small Pickup: Reference case</t>
  </si>
  <si>
    <t>AEO.2023.REF2023.PRCE_LDTY_SPT_LTK_TDS_NA_NA_THY13DLR.A</t>
  </si>
  <si>
    <t>New Light-Duty Vehicle Prices: Turbo Direct Injection Diesel: Large Pickup: Reference case</t>
  </si>
  <si>
    <t>AEO.2023.REF2023.PRCE_LDTY_LPKT_LTK_TDS_NA_NA_THY13DLR.A</t>
  </si>
  <si>
    <t>New Light-Duty Vehicle Prices: Turbo Direct Injection Diesel: Small Van: Reference case</t>
  </si>
  <si>
    <t>AEO.2023.REF2023.PRCE_LDTY_SVT_LTK_TDS_NA_NA_THY13DLR.A</t>
  </si>
  <si>
    <t>New Light-Duty Vehicle Prices: Turbo Direct Injection Diesel: Large Van: Reference case</t>
  </si>
  <si>
    <t>AEO.2023.REF2023.PRCE_LDTY_LVNT_LTK_TDS_NA_NA_THY13DLR.A</t>
  </si>
  <si>
    <t>New Light-Duty Vehicle Prices: Turbo Direct Injection Diesel: Small Utility: Reference case</t>
  </si>
  <si>
    <t>AEO.2023.REF2023.PRCE_LDTY_SUT_LTK_TDS_NA_NA_THY13DLR.A</t>
  </si>
  <si>
    <t>New Light-Duty Vehicle Prices: Turbo Direct Injection Diesel: Large Utility: Reference case</t>
  </si>
  <si>
    <t>AEO.2023.REF2023.PRCE_LDTY_LUTT_LTK_TDS_NA_NA_THY13DLR.A</t>
  </si>
  <si>
    <t>New Light-Duty Vehicle Prices: Turbo Direct Injection Diesel: Small Crossover Light Truck: Reference case</t>
  </si>
  <si>
    <t>AEO.2023.REF2023.PRCE_LDTY_SCUV_LTK_TDS_NA_NA_THY13DLR.A</t>
  </si>
  <si>
    <t>New Light-Duty Vehicle Prices: Turbo Direct Injection Diesel: Large Crossover Light Truck: Reference case</t>
  </si>
  <si>
    <t>AEO.2023.REF2023.PRCE_LDTY_LCUV_LTK_TDS_NA_NA_THY13DLR.A</t>
  </si>
  <si>
    <t>New Light-Duty Vehicle Prices: Plug-in 20 Gasoline Hybrid: Mini-compact Car: Reference case</t>
  </si>
  <si>
    <t>New Light-Duty Vehicle Prices: Plug-in 20 Gasoline Hybrid: Subcompact Car: Reference case</t>
  </si>
  <si>
    <t>New Light-Duty Vehicle Prices: Plug-in 20 Gasoline Hybrid: Compact Car: Reference case</t>
  </si>
  <si>
    <t>New Light-Duty Vehicle Prices: Plug-in 20 Gasoline Hybrid: Midsize Car: Reference case</t>
  </si>
  <si>
    <t>New Light-Duty Vehicle Prices: Plug-in 20 Gasoline Hybrid: Large Car: Reference case</t>
  </si>
  <si>
    <t>New Light-Duty Vehicle Prices: Plug-in 20 Gasoline Hybrid: Two Seater Car: Reference case</t>
  </si>
  <si>
    <t>New Light-Duty Vehicle Prices: Plug-in 20 Gasoline Hybrid: Small Crossover Car: Reference case</t>
  </si>
  <si>
    <t>New Light-Duty Vehicle Prices: Plug-in 20 Gasoline Hybrid: Large Crossover Car: Reference case</t>
  </si>
  <si>
    <t>New Light-Duty Vehicle Prices: Plug-in 20 Gasoline Hybrid: Small Pickup: Reference case</t>
  </si>
  <si>
    <t>New Light-Duty Vehicle Prices: Plug-in 20 Gasoline Hybrid: Large Pickup: Reference case</t>
  </si>
  <si>
    <t>New Light-Duty Vehicle Prices: Plug-in 20 Gasoline Hybrid: Small Van: Reference case</t>
  </si>
  <si>
    <t>New Light-Duty Vehicle Prices: Plug-in 20 Gasoline Hybrid: Large Van: Reference case</t>
  </si>
  <si>
    <t>New Light-Duty Vehicle Prices: Plug-in 20 Gasoline Hybrid: Small Utility: Reference case</t>
  </si>
  <si>
    <t>New Light-Duty Vehicle Prices: Plug-in 20 Gasoline Hybrid: Large Utility: Reference case</t>
  </si>
  <si>
    <t>New Light-Duty Vehicle Prices: Plug-in 20 Gasoline Hybrid: Small Crossover Light Truck: Reference case</t>
  </si>
  <si>
    <t>New Light-Duty Vehicle Prices: Plug-in 20 Gasoline Hybrid: Large Crossover Light Truck: Reference case</t>
  </si>
  <si>
    <t>New Light-Duty Vehicle Prices: Plug-in 50 Gasoline Hybrid: Mini-compact Car: Reference case</t>
  </si>
  <si>
    <t>New Light-Duty Vehicle Prices: Plug-in 50 Gasoline Hybrid: Subcompact Car: Reference case</t>
  </si>
  <si>
    <t>New Light-Duty Vehicle Prices: Plug-in 50 Gasoline Hybrid: Compact Car: Reference case</t>
  </si>
  <si>
    <t>New Light-Duty Vehicle Prices: Plug-in 50 Gasoline Hybrid: Midsize Car: Reference case</t>
  </si>
  <si>
    <t>New Light-Duty Vehicle Prices: Plug-in 50 Gasoline Hybrid: Large Car: Reference case</t>
  </si>
  <si>
    <t>New Light-Duty Vehicle Prices: Plug-in 50 Gasoline Hybrid: Two Seater Car: Reference case</t>
  </si>
  <si>
    <t>New Light-Duty Vehicle Prices: Plug-in 50 Gasoline Hybrid: Small Crossover Car: Reference case</t>
  </si>
  <si>
    <t>New Light-Duty Vehicle Prices: Plug-in 50 Gasoline Hybrid: Large Crossover Car: Reference case</t>
  </si>
  <si>
    <t>New Light-Duty Vehicle Prices: Plug-in 50 Gasoline Hybrid: Small Pickup: Reference case</t>
  </si>
  <si>
    <t>New Light-Duty Vehicle Prices: Plug-in 50 Gasoline Hybrid: Large Pickup: Reference case</t>
  </si>
  <si>
    <t>New Light-Duty Vehicle Prices: Plug-in 50 Gasoline Hybrid: Small Van: Reference case</t>
  </si>
  <si>
    <t>New Light-Duty Vehicle Prices: Plug-in 50 Gasoline Hybrid: Large Van: Reference case</t>
  </si>
  <si>
    <t>New Light-Duty Vehicle Prices: Plug-in 50 Gasoline Hybrid: Small Utility: Reference case</t>
  </si>
  <si>
    <t>New Light-Duty Vehicle Prices: Plug-in 50 Gasoline Hybrid: Large Utility: Reference case</t>
  </si>
  <si>
    <t>New Light-Duty Vehicle Prices: Plug-in 50 Gasoline Hybrid: Small Crossover Light Truck: Reference case</t>
  </si>
  <si>
    <t>New Light-Duty Vehicle Prices: Plug-in 50 Gasoline Hybrid: Large Crossover Light Truck: Reference case</t>
  </si>
  <si>
    <t>New Light-Duty Vehicle Prices: Ethanol Flex: Mini-compact Car: Reference case</t>
  </si>
  <si>
    <t>AEO.2023.REF2023.PRCE_LDTY_MINI_CAR_ETHF_NA_NA_THY13DLR.A</t>
  </si>
  <si>
    <t>New Light-Duty Vehicle Prices: Ethanol Flex: Subcompact Car: Reference case</t>
  </si>
  <si>
    <t>AEO.2023.REF2023.PRCE_LDTY_SCT_CAR_ETHF_NA_NA_THY13DLR.A</t>
  </si>
  <si>
    <t>New Light-Duty Vehicle Prices: Ethanol Flex: Compact Car: Reference case</t>
  </si>
  <si>
    <t>AEO.2023.REF2023.PRCE_LDTY_CMPT_CAR_ETHF_NA_NA_THY13DLR.A</t>
  </si>
  <si>
    <t>New Light-Duty Vehicle Prices: Ethanol Flex: Midsize Car: Reference case</t>
  </si>
  <si>
    <t>AEO.2023.REF2023.PRCE_LDTY_MIDT_CAR_ETHF_NA_NA_THY13DLR.A</t>
  </si>
  <si>
    <t>New Light-Duty Vehicle Prices: Ethanol Flex: Large Car: Reference case</t>
  </si>
  <si>
    <t>AEO.2023.REF2023.PRCE_LDTY_LRG_CAR_ETHF_NA_NA_THY13DLR.A</t>
  </si>
  <si>
    <t>New Light-Duty Vehicle Prices: Ethanol Flex: Two Seater Car: Reference case</t>
  </si>
  <si>
    <t>AEO.2023.REF2023.PRCE_LDTY_TWOS_CAR_ETHF_NA_NA_THY13DLR.A</t>
  </si>
  <si>
    <t>New Light-Duty Vehicle Prices: Ethanol Flex: Small Crossover Car: Reference case</t>
  </si>
  <si>
    <t>AEO.2023.REF2023.PRCE_LDTY_SCUV_CAR_ETHF_NA_NA_THY13DLR.A</t>
  </si>
  <si>
    <t>New Light-Duty Vehicle Prices: Ethanol Flex: Large Crossover Car: Reference case</t>
  </si>
  <si>
    <t>AEO.2023.REF2023.PRCE_LDTY_LCUV_CAR_ETHF_NA_NA_THY13DLR.A</t>
  </si>
  <si>
    <t>New Light-Duty Vehicle Prices: Ethanol Flex: Small Pickup: Reference case</t>
  </si>
  <si>
    <t>AEO.2023.REF2023.PRCE_LDTY_SPT_LTK_ETHF_NA_NA_THY13DLR.A</t>
  </si>
  <si>
    <t>New Light-Duty Vehicle Prices: Ethanol Flex: Large Pickup: Reference case</t>
  </si>
  <si>
    <t>AEO.2023.REF2023.PRCE_LDTY_LPKT_LTK_ETHF_NA_NA_THY13DLR.A</t>
  </si>
  <si>
    <t>New Light-Duty Vehicle Prices: Ethanol Flex: Small Van: Reference case</t>
  </si>
  <si>
    <t>AEO.2023.REF2023.PRCE_LDTY_SVT_LTK_ETHF_NA_NA_THY13DLR.A</t>
  </si>
  <si>
    <t>New Light-Duty Vehicle Prices: Ethanol Flex: Large Van: Reference case</t>
  </si>
  <si>
    <t>AEO.2023.REF2023.PRCE_LDTY_LVNT_LTK_ETHF_NA_NA_THY13DLR.A</t>
  </si>
  <si>
    <t>New Light-Duty Vehicle Prices: Ethanol Flex: Small Utility: Reference case</t>
  </si>
  <si>
    <t>AEO.2023.REF2023.PRCE_LDTY_SUT_LTK_ETHF_NA_NA_THY13DLR.A</t>
  </si>
  <si>
    <t>New Light-Duty Vehicle Prices: Ethanol Flex: Large Utility: Reference case</t>
  </si>
  <si>
    <t>AEO.2023.REF2023.PRCE_LDTY_LUTT_LTK_ETHF_NA_NA_THY13DLR.A</t>
  </si>
  <si>
    <t>New Light-Duty Vehicle Prices: Ethanol Flex: Small Crossover Light Truck: Reference case</t>
  </si>
  <si>
    <t>AEO.2023.REF2023.PRCE_LDTY_SCUV_LTK_ETHF_NA_NA_THY13DLR.A</t>
  </si>
  <si>
    <t>New Light-Duty Vehicle Prices: Ethanol Flex: Large Crossover Light Truck: Reference case</t>
  </si>
  <si>
    <t>AEO.2023.REF2023.PRCE_LDTY_LCUV_LTK_ETHF_NA_NA_THY13DLR.A</t>
  </si>
  <si>
    <t>New Light-Duty Vehicle Prices: Natural Gas: Mini-compact Car: Reference case</t>
  </si>
  <si>
    <t>AEO.2023.REF2023.PRCE_LDTY_MINI_NA_NG_NA_NA_THY13DLR.A</t>
  </si>
  <si>
    <t>New Light-Duty Vehicle Prices: Natural Gas: Subcompact Car: Reference case</t>
  </si>
  <si>
    <t>AEO.2023.REF2023.PRCE_LDTY_SCOM_NA_NG_NA_NA_THY13DLR.A</t>
  </si>
  <si>
    <t>New Light-Duty Vehicle Prices: Natural Gas: Compact Car: Reference case</t>
  </si>
  <si>
    <t>AEO.2023.REF2023.PRCE_LDTY_COMC_NA_NG_NA_NA_THY13DLR.A</t>
  </si>
  <si>
    <t>New Light-Duty Vehicle Prices: Natural Gas: Midsize Car: Reference case</t>
  </si>
  <si>
    <t>AEO.2023.REF2023.PRCE_LDTY_MIDC_NA_NG_NA_NA_THY13DLR.A</t>
  </si>
  <si>
    <t>New Light-Duty Vehicle Prices: Natural Gas: Large Car: Reference case</t>
  </si>
  <si>
    <t>AEO.2023.REF2023.PRCE_LDTY_LRGC_NA_NG_NA_NA_THY13DLR.A</t>
  </si>
  <si>
    <t>New Light-Duty Vehicle Prices: Natural Gas: Two Seater Car: Reference case</t>
  </si>
  <si>
    <t>AEO.2023.REF2023.PRCE_LDTY_2SEA_NA_NG_NA_NA_THY13DLR.A</t>
  </si>
  <si>
    <t>New Light-Duty Vehicle Prices: Natural Gas: Small Crossover Car: Reference case</t>
  </si>
  <si>
    <t>New Light-Duty Vehicle Prices: Natural Gas: Large Crossover Car: Reference case</t>
  </si>
  <si>
    <t>New Light-Duty Vehicle Prices: Natural Gas: Small Pickup: Reference case</t>
  </si>
  <si>
    <t>AEO.2023.REF2023.PRCE_LDTY_SPT_NA_NG_NA_NA_THY13DLR.A</t>
  </si>
  <si>
    <t>New Light-Duty Vehicle Prices: Natural Gas: Large Pickup: Reference case</t>
  </si>
  <si>
    <t>AEO.2023.REF2023.PRCE_LDTY_LPKT_NA_NG_NA_NA_THY13DLR.A</t>
  </si>
  <si>
    <t>New Light-Duty Vehicle Prices: Natural Gas: Small Van: Reference case</t>
  </si>
  <si>
    <t>AEO.2023.REF2023.PRCE_LDTY_SVT_NA_NG_NA_NA_THY13DLR.A</t>
  </si>
  <si>
    <t>New Light-Duty Vehicle Prices: Natural Gas: Large Van: Reference case</t>
  </si>
  <si>
    <t>AEO.2023.REF2023.PRCE_LDTY_LVNT_NA_NG_NA_NA_THY13DLR.A</t>
  </si>
  <si>
    <t>New Light-Duty Vehicle Prices: Natural Gas: Small Utility: Reference case</t>
  </si>
  <si>
    <t>AEO.2023.REF2023.PRCE_LDTY_SUT_NA_NG_NA_NA_THY13DLR.A</t>
  </si>
  <si>
    <t>New Light-Duty Vehicle Prices: Natural Gas: Large Utility: Reference case</t>
  </si>
  <si>
    <t>AEO.2023.REF2023.PRCE_LDTY_LUTT_NA_NG_NA_NA_THY13DLR.A</t>
  </si>
  <si>
    <t>New Light-Duty Vehicle Prices: Natural Gas: Small Crossover Light Truck: Reference case</t>
  </si>
  <si>
    <t>New Light-Duty Vehicle Prices: Natural Gas: Large Crossover Light Truck: Reference case</t>
  </si>
  <si>
    <t>New Light-Duty Vehicle Prices: Natural Gas Bi-Fuel: Mini-compact Car: Reference case</t>
  </si>
  <si>
    <t>AEO.2023.REF2023.PRCE_LDTY_MINI_CAR_NG_BIFUEL_NA_THY13DLR.A</t>
  </si>
  <si>
    <t>New Light-Duty Vehicle Prices: Natural Gas Bi-Fuel: Subcompact Car: Reference case</t>
  </si>
  <si>
    <t>AEO.2023.REF2023.PRCE_LDTY_SCT_CAR_NG_BIFUEL_NA_THY13DLR.A</t>
  </si>
  <si>
    <t>New Light-Duty Vehicle Prices: Natural Gas Bi-Fuel: Compact Car: Reference case</t>
  </si>
  <si>
    <t>AEO.2023.REF2023.PRCE_LDTY_CMPT_CAR_NG_BIFUEL_NA_THY13DLR.A</t>
  </si>
  <si>
    <t>New Light-Duty Vehicle Prices: Natural Gas Bi-Fuel: Midsize Car: Reference case</t>
  </si>
  <si>
    <t>AEO.2023.REF2023.PRCE_LDTY_MIDT_CAR_NG_BIFUEL_NA_THY13DLR.A</t>
  </si>
  <si>
    <t>New Light-Duty Vehicle Prices: Natural Gas Bi-Fuel: Large Car: Reference case</t>
  </si>
  <si>
    <t>AEO.2023.REF2023.PRCE_LDTY_LRG_CAR_NG_BIFUEL_NA_THY13DLR.A</t>
  </si>
  <si>
    <t>New Light-Duty Vehicle Prices: Natural Gas Bi-Fuel: Two Seater Car: Reference case</t>
  </si>
  <si>
    <t>AEO.2023.REF2023.PRCE_LDTY_TWOS_CAR_NG_BIFUEL_NA_THY13DLR.A</t>
  </si>
  <si>
    <t>New Light-Duty Vehicle Prices: Natural Gas Bi-Fuel: Small Crossover Car: Reference case</t>
  </si>
  <si>
    <t>AEO.2023.REF2023.PRCE_LDTY_SCUV_CAR_NG_BIFUEL_NA_THY13DLR.A</t>
  </si>
  <si>
    <t>New Light-Duty Vehicle Prices: Natural Gas Bi-Fuel: Large Crossover Car: Reference case</t>
  </si>
  <si>
    <t>AEO.2023.REF2023.PRCE_LDTY_LCUV_CAR_NG_BIFUEL_NA_THY13DLR.A</t>
  </si>
  <si>
    <t>New Light-Duty Vehicle Prices: Natural Gas Bi-Fuel: Small Pickup: Reference case</t>
  </si>
  <si>
    <t>AEO.2023.REF2023.PRCE_LDTY_SPT_LTK_NG_BIFUEL_NA_THY13DLR.A</t>
  </si>
  <si>
    <t>New Light-Duty Vehicle Prices: Natural Gas Bi-Fuel: Large Pickup: Reference case</t>
  </si>
  <si>
    <t>AEO.2023.REF2023.PRCE_LDTY_LPKT_LTK_NG_BIFUEL_NA_THY13DLR.A</t>
  </si>
  <si>
    <t>New Light-Duty Vehicle Prices: Natural Gas Bi-Fuel: Small Van: Reference case</t>
  </si>
  <si>
    <t>AEO.2023.REF2023.PRCE_LDTY_SVT_LTK_NG_BIFUEL_NA_THY13DLR.A</t>
  </si>
  <si>
    <t>New Light-Duty Vehicle Prices: Natural Gas Bi-Fuel: Large Van: Reference case</t>
  </si>
  <si>
    <t>AEO.2023.REF2023.PRCE_LDTY_LVNT_LTK_NG_BIFUEL_NA_THY13DLR.A</t>
  </si>
  <si>
    <t>New Light-Duty Vehicle Prices: Natural Gas Bi-Fuel: Small Utility: Reference case</t>
  </si>
  <si>
    <t>AEO.2023.REF2023.PRCE_LDTY_SUT_LTK_NG_BIFUEL_NA_THY13DLR.A</t>
  </si>
  <si>
    <t>New Light-Duty Vehicle Prices: Natural Gas Bi-Fuel: Large Utility: Reference case</t>
  </si>
  <si>
    <t>AEO.2023.REF2023.PRCE_LDTY_LUTT_LTK_NG_BIFUEL_NA_THY13DLR.A</t>
  </si>
  <si>
    <t>New Light-Duty Vehicle Prices: Natural Gas Bi-Fuel: Small Crossover Light Truck: Reference case</t>
  </si>
  <si>
    <t>AEO.2023.REF2023.PRCE_LDTY_SCUV_LTK_NG_BIFUEL_NA_THY13DLR.A</t>
  </si>
  <si>
    <t>New Light-Duty Vehicle Prices: Natural Gas Bi-Fuel: Large Crossover Light Truck: Reference case</t>
  </si>
  <si>
    <t>AEO.2023.REF2023.PRCE_LDTY_LCUV_LTK_NG_BIFUEL_NA_THY13DLR.A</t>
  </si>
  <si>
    <t>New Light-Duty Vehicle Prices: Propane: Mini-compact Car: Reference case</t>
  </si>
  <si>
    <t>AEO.2023.REF2023.PRCE_LDTY_MINI_CAR_PROP_NA_NA_THY13DLR.A</t>
  </si>
  <si>
    <t>New Light-Duty Vehicle Prices: Propane: Subcompact Car: Reference case</t>
  </si>
  <si>
    <t>AEO.2023.REF2023.PRCE_LDTY_SCT_CAR_PROP_NA_NA_THY13DLR.A</t>
  </si>
  <si>
    <t>New Light-Duty Vehicle Prices: Propane: Compact Car: Reference case</t>
  </si>
  <si>
    <t>AEO.2023.REF2023.PRCE_LDTY_CMPT_CAR_PROP_NA_NA_THY13DLR.A</t>
  </si>
  <si>
    <t>New Light-Duty Vehicle Prices: Propane: Midsize Car: Reference case</t>
  </si>
  <si>
    <t>AEO.2023.REF2023.PRCE_LDTY_MIDT_CAR_PROP_NA_NA_THY13DLR.A</t>
  </si>
  <si>
    <t>New Light-Duty Vehicle Prices: Propane: Large Car: Reference case</t>
  </si>
  <si>
    <t>AEO.2023.REF2023.PRCE_LDTY_LRG_CAR_PROP_NA_NA_THY13DLR.A</t>
  </si>
  <si>
    <t>New Light-Duty Vehicle Prices: Propane: Two Seater Car: Reference case</t>
  </si>
  <si>
    <t>AEO.2023.REF2023.PRCE_LDTY_TWOS_CAR_PROP_NA_NA_THY13DLR.A</t>
  </si>
  <si>
    <t>New Light-Duty Vehicle Prices: Propane: Small Crossover Car: Reference case</t>
  </si>
  <si>
    <t>AEO.2023.REF2023.PRCE_LDTY_SCUV_CAR_PROP_NA_NA_THY13DLR.A</t>
  </si>
  <si>
    <t>New Light-Duty Vehicle Prices: Propane: Large Crossover Car: Reference case</t>
  </si>
  <si>
    <t>AEO.2023.REF2023.PRCE_LDTY_LCUV_CAR_PROP_NA_NA_THY13DLR.A</t>
  </si>
  <si>
    <t>New Light-Duty Vehicle Prices: Propane: Small Pickup: Reference case</t>
  </si>
  <si>
    <t>AEO.2023.REF2023.PRCE_LDTY_SPT_LTK_PROP_NA_NA_THY13DLR.A</t>
  </si>
  <si>
    <t>New Light-Duty Vehicle Prices: Propane: Large Pickup: Reference case</t>
  </si>
  <si>
    <t>AEO.2023.REF2023.PRCE_LDTY_LPKT_LTK_PROP_NA_NA_THY13DLR.A</t>
  </si>
  <si>
    <t>New Light-Duty Vehicle Prices: Propane: Small Van: Reference case</t>
  </si>
  <si>
    <t>AEO.2023.REF2023.PRCE_LDTY_SVT_LTK_PROP_NA_NA_THY13DLR.A</t>
  </si>
  <si>
    <t>New Light-Duty Vehicle Prices: Propane: Large Van: Reference case</t>
  </si>
  <si>
    <t>AEO.2023.REF2023.PRCE_LDTY_LVNT_LTK_PROP_NA_NA_THY13DLR.A</t>
  </si>
  <si>
    <t>New Light-Duty Vehicle Prices: Propane: Small Utility: Reference case</t>
  </si>
  <si>
    <t>AEO.2023.REF2023.PRCE_LDTY_SUT_LTK_PROP_NA_NA_THY13DLR.A</t>
  </si>
  <si>
    <t>New Light-Duty Vehicle Prices: Propane: Large Utility: Reference case</t>
  </si>
  <si>
    <t>AEO.2023.REF2023.PRCE_LDTY_LUTT_LTK_PROP_NA_NA_THY13DLR.A</t>
  </si>
  <si>
    <t>New Light-Duty Vehicle Prices: Propane: Small Crossover Light Truck: Reference case</t>
  </si>
  <si>
    <t>AEO.2023.REF2023.PRCE_LDTY_SCUV_LTK_PROP_NA_NA_THY13DLR.A</t>
  </si>
  <si>
    <t>New Light-Duty Vehicle Prices: Propane: Large Crossover Light Truck: Reference case</t>
  </si>
  <si>
    <t>AEO.2023.REF2023.PRCE_LDTY_LCUV_LTK_PROP_NA_NA_THY13DLR.A</t>
  </si>
  <si>
    <t>New Light-Duty Vehicle Prices: Propane Bi-Fuel: Mini-compact Car: Reference case</t>
  </si>
  <si>
    <t>AEO.2023.REF2023.PRCE_LDTY_MINI_CAR_PROP_BIFUEL_NA_THY13DLR.A</t>
  </si>
  <si>
    <t>New Light-Duty Vehicle Prices: Propane Bi-Fuel: Subcompact Car: Reference case</t>
  </si>
  <si>
    <t>AEO.2023.REF2023.PRCE_LDTY_SCT_CAR_PROP_BIFUEL_NA_THY13DLR.A</t>
  </si>
  <si>
    <t>New Light-Duty Vehicle Prices: Propane Bi-Fuel: Compact Car: Reference case</t>
  </si>
  <si>
    <t>AEO.2023.REF2023.PRCE_LDTY_CMPT_CAR_PROP_BIFUEL_NA_THY13DLR.A</t>
  </si>
  <si>
    <t>New Light-Duty Vehicle Prices: Propane Bi-Fuel: Midsize Car: Reference case</t>
  </si>
  <si>
    <t>AEO.2023.REF2023.PRCE_LDTY_MIDT_CAR_PROP_BIFUEL_NA_THY13DLR.A</t>
  </si>
  <si>
    <t>New Light-Duty Vehicle Prices: Propane Bi-Fuel: Large Car: Reference case</t>
  </si>
  <si>
    <t>AEO.2023.REF2023.PRCE_LDTY_LRG_CAR_PROP_BIFUEL_NA_THY13DLR.A</t>
  </si>
  <si>
    <t>New Light-Duty Vehicle Prices: Propane Bi-Fuel: Two Seater Car: Reference case</t>
  </si>
  <si>
    <t>AEO.2023.REF2023.PRCE_LDTY_TWOS_CAR_PROP_BIFUEL_NA_THY13DLR.A</t>
  </si>
  <si>
    <t>New Light-Duty Vehicle Prices: Propane Bi-Fuel: Small Crossover Car: Reference case</t>
  </si>
  <si>
    <t>AEO.2023.REF2023.PRCE_LDTY_SCUV_CAR_PROP_BIFUEL_NA_THY13DLR.A</t>
  </si>
  <si>
    <t>New Light-Duty Vehicle Prices: Propane Bi-Fuel: Large Crossover Car: Reference case</t>
  </si>
  <si>
    <t>AEO.2023.REF2023.PRCE_LDTY_LCUV_CAR_PROP_BIFUEL_NA_THY13DLR.A</t>
  </si>
  <si>
    <t>New Light-Duty Vehicle Prices: Propane Bi-Fuel: Small Pickup: Reference case</t>
  </si>
  <si>
    <t>AEO.2023.REF2023.PRCE_LDTY_SPT_LTK_PROP_BIFUEL_NA_THY13DLR.A</t>
  </si>
  <si>
    <t>New Light-Duty Vehicle Prices: Propane Bi-Fuel: Large Pickup: Reference case</t>
  </si>
  <si>
    <t>AEO.2023.REF2023.PRCE_LDTY_LPKT_LTK_PROP_BIFUEL_NA_THY13DLR.A</t>
  </si>
  <si>
    <t>New Light-Duty Vehicle Prices: Propane Bi-Fuel: Small Van: Reference case</t>
  </si>
  <si>
    <t>AEO.2023.REF2023.PRCE_LDTY_SVT_LTK_PROP_BIFUEL_NA_THY13DLR.A</t>
  </si>
  <si>
    <t>New Light-Duty Vehicle Prices: Propane Bi-Fuel: Large Van: Reference case</t>
  </si>
  <si>
    <t>AEO.2023.REF2023.PRCE_LDTY_LVNT_LTK_PROP_BIFUEL_NA_THY13DLR.A</t>
  </si>
  <si>
    <t>New Light-Duty Vehicle Prices: Propane Bi-Fuel: Small Utility: Reference case</t>
  </si>
  <si>
    <t>AEO.2023.REF2023.PRCE_LDTY_SUT_LTK_PROP_BIFUEL_NA_THY13DLR.A</t>
  </si>
  <si>
    <t>New Light-Duty Vehicle Prices: Propane Bi-Fuel: Large Utility: Reference case</t>
  </si>
  <si>
    <t>AEO.2023.REF2023.PRCE_LDTY_LUTT_LTK_PROP_BIFUEL_NA_THY13DLR.A</t>
  </si>
  <si>
    <t>New Light-Duty Vehicle Prices: Propane Bi-Fuel: Small Crossover Light Truck: Reference case</t>
  </si>
  <si>
    <t>AEO.2023.REF2023.PRCE_LDTY_SCUV_LTK_PROP_BIFUEL_NA_THY13DLR.A</t>
  </si>
  <si>
    <t>New Light-Duty Vehicle Prices: Propane Bi-Fuel: Large Crossover Light Truck: Reference case</t>
  </si>
  <si>
    <t>AEO.2023.REF2023.PRCE_LDTY_LCUV_LTK_PROP_BIFUEL_NA_THY13DLR.A</t>
  </si>
  <si>
    <t>New Light-Duty Vehicle Prices: 100-Mile Electric Vehicle: Mini-compact Car: Reference case</t>
  </si>
  <si>
    <t>New Light-Duty Vehicle Prices: 100-Mile Electric Vehicle: Subcompact Car: Reference case</t>
  </si>
  <si>
    <t>New Light-Duty Vehicle Prices: 100-Mile Electric Vehicle: Compact Car: Reference case</t>
  </si>
  <si>
    <t>New Light-Duty Vehicle Prices: 100-Mile Electric Vehicle: Midsize Car: Reference case</t>
  </si>
  <si>
    <t>New Light-Duty Vehicle Prices: 100-Mile Electric Vehicle: Large Car: Reference case</t>
  </si>
  <si>
    <t>New Light-Duty Vehicle Prices: 100-Mile Electric Vehicle: Two Seater Car: Reference case</t>
  </si>
  <si>
    <t>New Light-Duty Vehicle Prices: 100-Mile Electric Vehicle: Small Crossover Car: Reference case</t>
  </si>
  <si>
    <t>New Light-Duty Vehicle Prices: 100-Mile Electric Vehicle: Large Crossover Car: Reference case</t>
  </si>
  <si>
    <t>New Light-Duty Vehicle Prices: 100-Mile Electric Vehicle: Small Pickup: Reference case</t>
  </si>
  <si>
    <t>New Light-Duty Vehicle Prices: 100-Mile Electric Vehicle: Large Pickup: Reference case</t>
  </si>
  <si>
    <t>New Light-Duty Vehicle Prices: 100-Mile Electric Vehicle: Small Van: Reference case</t>
  </si>
  <si>
    <t>New Light-Duty Vehicle Prices: 100-Mile Electric Vehicle: Large Van: Reference case</t>
  </si>
  <si>
    <t>New Light-Duty Vehicle Prices: 100-Mile Electric Vehicle: Small Utility: Reference case</t>
  </si>
  <si>
    <t>New Light-Duty Vehicle Prices: 100-Mile Electric Vehicle: Large Utility: Reference case</t>
  </si>
  <si>
    <t>New Light-Duty Vehicle Prices: 100-Mile Electric Vehicle: Small Crossover Light Truck: Reference case</t>
  </si>
  <si>
    <t>New Light-Duty Vehicle Prices: 100-Mile Electric Vehicle: Large Crossover Light Truck: Reference case</t>
  </si>
  <si>
    <t>New Light-Duty Vehicle Prices: 200-Mile Electric Vehicle: Mini-compact Car: Reference case</t>
  </si>
  <si>
    <t>New Light-Duty Vehicle Prices: 200-Mile Electric Vehicle: Subcompact Car: Reference case</t>
  </si>
  <si>
    <t>New Light-Duty Vehicle Prices: 200-Mile Electric Vehicle: Compact Car: Reference case</t>
  </si>
  <si>
    <t>New Light-Duty Vehicle Prices: 200-Mile Electric Vehicle: Midsize Car: Reference case</t>
  </si>
  <si>
    <t>New Light-Duty Vehicle Prices: 200-Mile Electric Vehicle: Large Car: Reference case</t>
  </si>
  <si>
    <t>New Light-Duty Vehicle Prices: 200-Mile Electric Vehicle: Two Seater Car: Reference case</t>
  </si>
  <si>
    <t>New Light-Duty Vehicle Prices: 200-Mile Electric Vehicle: Small Crossover Car: Reference case</t>
  </si>
  <si>
    <t>New Light-Duty Vehicle Prices: 200-Mile Electric Vehicle: Large Crossover Car: Reference case</t>
  </si>
  <si>
    <t>New Light-Duty Vehicle Prices: 200-Mile Electric Vehicle: Small Pickup: Reference case</t>
  </si>
  <si>
    <t>New Light-Duty Vehicle Prices: 200-Mile Electric Vehicle: Large Pickup: Reference case</t>
  </si>
  <si>
    <t>New Light-Duty Vehicle Prices: 200-Mile Electric Vehicle: Small Van: Reference case</t>
  </si>
  <si>
    <t>New Light-Duty Vehicle Prices: 200-Mile Electric Vehicle: Large Van: Reference case</t>
  </si>
  <si>
    <t>New Light-Duty Vehicle Prices: 200-Mile Electric Vehicle: Small Utility: Reference case</t>
  </si>
  <si>
    <t>New Light-Duty Vehicle Prices: 200-Mile Electric Vehicle: Large Utility: Reference case</t>
  </si>
  <si>
    <t>New Light-Duty Vehicle Prices: 200-Mile Electric Vehicle: Small Crossover Light Truck: Reference case</t>
  </si>
  <si>
    <t>New Light-Duty Vehicle Prices: 200-Mile Electric Vehicle: Large Crossover Light Truck: Reference case</t>
  </si>
  <si>
    <t>New Light-Duty Vehicle Prices: 300-Mile Electric Vehicle: Mini-compact Car: Reference case</t>
  </si>
  <si>
    <t>New Light-Duty Vehicle Prices: 300-Mile Electric Vehicle: Subcompact Car: Reference case</t>
  </si>
  <si>
    <t>New Light-Duty Vehicle Prices: 300-Mile Electric Vehicle: Compact Car: Reference case</t>
  </si>
  <si>
    <t>New Light-Duty Vehicle Prices: 300-Mile Electric Vehicle: Midsize Car: Reference case</t>
  </si>
  <si>
    <t>New Light-Duty Vehicle Prices: 300-Mile Electric Vehicle: Large Car: Reference case</t>
  </si>
  <si>
    <t>New Light-Duty Vehicle Prices: 300-Mile Electric Vehicle: Two Seater Car: Reference case</t>
  </si>
  <si>
    <t>New Light-Duty Vehicle Prices: 300-Mile Electric Vehicle: Small Crossover Car: Reference case</t>
  </si>
  <si>
    <t>New Light-Duty Vehicle Prices: 300-Mile Electric Vehicle: Large Crossover Car: Reference case</t>
  </si>
  <si>
    <t>New Light-Duty Vehicle Prices: 300-Mile Electric Vehicle: Small Pickup: Reference case</t>
  </si>
  <si>
    <t>New Light-Duty Vehicle Prices: 300-Mile Electric Vehicle: Large Pickup: Reference case</t>
  </si>
  <si>
    <t>New Light-Duty Vehicle Prices: 300-Mile Electric Vehicle: Small Van: Reference case</t>
  </si>
  <si>
    <t>New Light-Duty Vehicle Prices: 300-Mile Electric Vehicle: Large Van: Reference case</t>
  </si>
  <si>
    <t>New Light-Duty Vehicle Prices: 300-Mile Electric Vehicle: Small Utility: Reference case</t>
  </si>
  <si>
    <t>New Light-Duty Vehicle Prices: 300-Mile Electric Vehicle: Large Utility: Reference case</t>
  </si>
  <si>
    <t>New Light-Duty Vehicle Prices: 300-Mile Electric Vehicle: Small Crossover Light Truck: Reference case</t>
  </si>
  <si>
    <t>New Light-Duty Vehicle Prices: 300-Mile Electric Vehicle: Large Crossover Light Truck: Reference case</t>
  </si>
  <si>
    <t>New Light-Duty Vehicle Prices: Diesel-Electric Hybrid: Mini-compact Car: Reference case</t>
  </si>
  <si>
    <t>AEO.2023.REF2023.PRCE_LDTY_MINI_CAR_DSLELE_NA_NA_THY13DLR.A</t>
  </si>
  <si>
    <t>New Light-Duty Vehicle Prices: Diesel-Electric Hybrid: Subcompact Car: Reference case</t>
  </si>
  <si>
    <t>AEO.2023.REF2023.PRCE_LDTY_SCT_CAR_DSLELE_NA_NA_THY13DLR.A</t>
  </si>
  <si>
    <t>New Light-Duty Vehicle Prices: Diesel-Electric Hybrid: Compact Car: Reference case</t>
  </si>
  <si>
    <t>AEO.2023.REF2023.PRCE_LDTY_CMPT_CAR_DSLELE_NA_NA_THY13DLR.A</t>
  </si>
  <si>
    <t>New Light-Duty Vehicle Prices: Diesel-Electric Hybrid: Midsize Car: Reference case</t>
  </si>
  <si>
    <t>AEO.2023.REF2023.PRCE_LDTY_MIDT_CAR_DSLELE_NA_NA_THY13DLR.A</t>
  </si>
  <si>
    <t>New Light-Duty Vehicle Prices: Diesel-Electric Hybrid: Large Car: Reference case</t>
  </si>
  <si>
    <t>AEO.2023.REF2023.PRCE_LDTY_LRG_CAR_DSLELE_NA_NA_THY13DLR.A</t>
  </si>
  <si>
    <t>New Light-Duty Vehicle Prices: Diesel-Electric Hybrid: Two Seater Car: Reference case</t>
  </si>
  <si>
    <t>AEO.2023.REF2023.PRCE_LDTY_TWOS_CAR_DSLELE_NA_NA_THY13DLR.A</t>
  </si>
  <si>
    <t>New Light-Duty Vehicle Prices: Diesel-Electric Hybrid: Small Crossover Car: Reference case</t>
  </si>
  <si>
    <t>AEO.2023.REF2023.PRCE_LDTY_SCUV_CAR_DSLELE_NA_NA_THY13DLR.A</t>
  </si>
  <si>
    <t>New Light-Duty Vehicle Prices: Diesel-Electric Hybrid: Large Crossover Car: Reference case</t>
  </si>
  <si>
    <t>AEO.2023.REF2023.PRCE_LDTY_LCUV_CAR_DSLELE_NA_NA_THY13DLR.A</t>
  </si>
  <si>
    <t>New Light-Duty Vehicle Prices: Diesel-Electric Hybrid: Small Pickup: Reference case</t>
  </si>
  <si>
    <t>AEO.2023.REF2023.PRCE_LDTY_SPT_LTK_DSLELE_NA_NA_THY13DLR.A</t>
  </si>
  <si>
    <t>New Light-Duty Vehicle Prices: Diesel-Electric Hybrid: Large Pickup: Reference case</t>
  </si>
  <si>
    <t>AEO.2023.REF2023.PRCE_LDTY_LPKT_LTK_DSLELE_NA_NA_THY13DLR.A</t>
  </si>
  <si>
    <t>New Light-Duty Vehicle Prices: Diesel-Electric Hybrid: Small Van: Reference case</t>
  </si>
  <si>
    <t>AEO.2023.REF2023.PRCE_LDTY_SVT_LTK_DSLELE_NA_NA_THY13DLR.A</t>
  </si>
  <si>
    <t>New Light-Duty Vehicle Prices: Diesel-Electric Hybrid: Large Van: Reference case</t>
  </si>
  <si>
    <t>AEO.2023.REF2023.PRCE_LDTY_LVNT_LTK_DSLELE_NA_NA_THY13DLR.A</t>
  </si>
  <si>
    <t>New Light-Duty Vehicle Prices: Diesel-Electric Hybrid: Small Utility: Reference case</t>
  </si>
  <si>
    <t>AEO.2023.REF2023.PRCE_LDTY_SUT_LTK_DSLELE_NA_NA_THY13DLR.A</t>
  </si>
  <si>
    <t>New Light-Duty Vehicle Prices: Diesel-Electric Hybrid: Large Utility: Reference case</t>
  </si>
  <si>
    <t>AEO.2023.REF2023.PRCE_LDTY_LUTT_LTK_DSLELE_NA_NA_THY13DLR.A</t>
  </si>
  <si>
    <t>New Light-Duty Vehicle Prices: Diesel-Electric Hybrid: Small Crossover Light Truck: Reference case</t>
  </si>
  <si>
    <t>AEO.2023.REF2023.PRCE_LDTY_SCUV_LTK_DSLELE_NA_NA_THY13DLR.A</t>
  </si>
  <si>
    <t>New Light-Duty Vehicle Prices: Diesel-Electric Hybrid: Large Crossover Light Truck: Reference case</t>
  </si>
  <si>
    <t>AEO.2023.REF2023.PRCE_LDTY_LCUV_LTK_DSLELE_NA_NA_THY13DLR.A</t>
  </si>
  <si>
    <t>New Light-Duty Vehicle Prices: Gasoline-Electric Hybrid: Mini-compact Car: Reference case</t>
  </si>
  <si>
    <t>AEO.2023.REF2023.PRCE_LDTY_MINI_CAR_GSLEL_NA_NA_THY13DLR.A</t>
  </si>
  <si>
    <t>New Light-Duty Vehicle Prices: Gasoline-Electric Hybrid: Subcompact Car: Reference case</t>
  </si>
  <si>
    <t>AEO.2023.REF2023.PRCE_LDTY_SCT_CAR_GSLEL_NA_NA_THY13DLR.A</t>
  </si>
  <si>
    <t>New Light-Duty Vehicle Prices: Gasoline-Electric Hybrid: Compact Car: Reference case</t>
  </si>
  <si>
    <t>AEO.2023.REF2023.PRCE_LDTY_CMPT_CAR_GSLEL_NA_NA_THY13DLR.A</t>
  </si>
  <si>
    <t>New Light-Duty Vehicle Prices: Gasoline-Electric Hybrid: Midsize Car: Reference case</t>
  </si>
  <si>
    <t>AEO.2023.REF2023.PRCE_LDTY_MIDT_CAR_GSLEL_NA_NA_THY13DLR.A</t>
  </si>
  <si>
    <t>New Light-Duty Vehicle Prices: Gasoline-Electric Hybrid: Large Car: Reference case</t>
  </si>
  <si>
    <t>AEO.2023.REF2023.PRCE_LDTY_LRG_CAR_GSLEL_NA_NA_THY13DLR.A</t>
  </si>
  <si>
    <t>New Light-Duty Vehicle Prices: Gasoline-Electric Hybrid: Two Seater Car: Reference case</t>
  </si>
  <si>
    <t>AEO.2023.REF2023.PRCE_LDTY_TWOS_CAR_GSLEL_NA_NA_THY13DLR.A</t>
  </si>
  <si>
    <t>New Light-Duty Vehicle Prices: Gasoline-Electric Hybrid: Small Crossover Car: Reference case</t>
  </si>
  <si>
    <t>AEO.2023.REF2023.PRCE_LDTY_SCUV_CAR_GSLEL_NA_NA_THY13DLR.A</t>
  </si>
  <si>
    <t>New Light-Duty Vehicle Prices: Gasoline-Electric Hybrid: Large Crossover Car: Reference case</t>
  </si>
  <si>
    <t>AEO.2023.REF2023.PRCE_LDTY_LCUV_CAR_GSLEL_NA_NA_THY13DLR.A</t>
  </si>
  <si>
    <t>New Light-Duty Vehicle Prices: Gasoline-Electric Hybrid: Small Pickup: Reference case</t>
  </si>
  <si>
    <t>AEO.2023.REF2023.PRCE_LDTY_SPT_LTK_GSLEL_NA_NA_THY13DLR.A</t>
  </si>
  <si>
    <t>New Light-Duty Vehicle Prices: Gasoline-Electric Hybrid: Large Pickup: Reference case</t>
  </si>
  <si>
    <t>AEO.2023.REF2023.PRCE_LDTY_LPKT_LTK_GSLEL_NA_NA_THY13DLR.A</t>
  </si>
  <si>
    <t>New Light-Duty Vehicle Prices: Gasoline-Electric Hybrid: Small Van: Reference case</t>
  </si>
  <si>
    <t>AEO.2023.REF2023.PRCE_LDTY_SVT_LTK_GSLEL_NA_NA_THY13DLR.A</t>
  </si>
  <si>
    <t>New Light-Duty Vehicle Prices: Gasoline-Electric Hybrid: Large Van: Reference case</t>
  </si>
  <si>
    <t>AEO.2023.REF2023.PRCE_LDTY_LVNT_LTK_GSLEL_NA_NA_THY13DLR.A</t>
  </si>
  <si>
    <t>New Light-Duty Vehicle Prices: Gasoline-Electric Hybrid: Small Utility: Reference case</t>
  </si>
  <si>
    <t>AEO.2023.REF2023.PRCE_LDTY_SUT_LTK_GSLEL_NA_NA_THY13DLR.A</t>
  </si>
  <si>
    <t>New Light-Duty Vehicle Prices: Gasoline-Electric Hybrid: Large Utility: Reference case</t>
  </si>
  <si>
    <t>AEO.2023.REF2023.PRCE_LDTY_LUTT_LTK_GSLEL_NA_NA_THY13DLR.A</t>
  </si>
  <si>
    <t>New Light-Duty Vehicle Prices: Gasoline-Electric Hybrid: Small Crossover Light Truck: Reference case</t>
  </si>
  <si>
    <t>AEO.2023.REF2023.PRCE_LDTY_SCUV_LTK_GSLEL_NA_NA_THY13DLR.A</t>
  </si>
  <si>
    <t>New Light-Duty Vehicle Prices: Gasoline-Electric Hybrid: Large Crossover Light Truck: Reference case</t>
  </si>
  <si>
    <t>AEO.2023.REF2023.PRCE_LDTY_LCUV_LTK_GSLEL_NA_NA_THY13DLR.A</t>
  </si>
  <si>
    <t>New Light-Duty Vehicle Prices: Fuel Cell Methanol: Mini-compact Car: Reference case</t>
  </si>
  <si>
    <t>AEO.2023.REF2023.PRCE_LDTY_MINI_CAR_FUC_METH_NA_THY13DLR.A</t>
  </si>
  <si>
    <t>New Light-Duty Vehicle Prices: Fuel Cell Methanol: Subcompact Car: Reference case</t>
  </si>
  <si>
    <t>AEO.2023.REF2023.PRCE_LDTY_SCT_CAR_FUC_METH_NA_THY13DLR.A</t>
  </si>
  <si>
    <t>New Light-Duty Vehicle Prices: Fuel Cell Methanol: Compact Car: Reference case</t>
  </si>
  <si>
    <t>AEO.2023.REF2023.PRCE_LDTY_CMPT_CAR_FUC_METH_NA_THY13DLR.A</t>
  </si>
  <si>
    <t>New Light-Duty Vehicle Prices: Fuel Cell Methanol: Midsize Car: Reference case</t>
  </si>
  <si>
    <t>AEO.2023.REF2023.PRCE_LDTY_MIDT_CAR_FUC_METH_NA_THY13DLR.A</t>
  </si>
  <si>
    <t>New Light-Duty Vehicle Prices: Fuel Cell Methanol: Large Car: Reference case</t>
  </si>
  <si>
    <t>AEO.2023.REF2023.PRCE_LDTY_LRG_CAR_FUC_METH_NA_THY13DLR.A</t>
  </si>
  <si>
    <t>New Light-Duty Vehicle Prices: Fuel Cell Methanol: Two Seater Car: Reference case</t>
  </si>
  <si>
    <t>AEO.2023.REF2023.PRCE_LDTY_TWOS_CAR_FUC_METH_NA_THY13DLR.A</t>
  </si>
  <si>
    <t>New Light-Duty Vehicle Prices: Fuel Cell Methanol: Small Crossover Car: Reference case</t>
  </si>
  <si>
    <t>AEO.2023.REF2023.PRCE_LDTY_SCUV_CAR_FUC_METH_NA_THY13DLR.A</t>
  </si>
  <si>
    <t>New Light-Duty Vehicle Prices: Fuel Cell Methanol: Large Crossover Car: Reference case</t>
  </si>
  <si>
    <t>AEO.2023.REF2023.PRCE_LDTY_LCUV_CAR_FUC_METH_NA_THY13DLR.A</t>
  </si>
  <si>
    <t>New Light-Duty Vehicle Prices: Fuel Cell Methanol: Small Pickup: Reference case</t>
  </si>
  <si>
    <t>AEO.2023.REF2023.PRCE_LDTY_SPT_LTK_FUC_METH_NA_THY13DLR.A</t>
  </si>
  <si>
    <t>New Light-Duty Vehicle Prices: Fuel Cell Methanol: Large Pickup: Reference case</t>
  </si>
  <si>
    <t>AEO.2023.REF2023.PRCE_LDTY_LPKT_LTK_FUC_METH_NA_THY13DLR.A</t>
  </si>
  <si>
    <t>New Light-Duty Vehicle Prices: Fuel Cell Methanol: Small Van: Reference case</t>
  </si>
  <si>
    <t>AEO.2023.REF2023.PRCE_LDTY_SVT_LTK_FUC_METH_NA_THY13DLR.A</t>
  </si>
  <si>
    <t>New Light-Duty Vehicle Prices: Fuel Cell Methanol: Large Van: Reference case</t>
  </si>
  <si>
    <t>AEO.2023.REF2023.PRCE_LDTY_LVNT_LTK_FUC_METH_NA_THY13DLR.A</t>
  </si>
  <si>
    <t>New Light-Duty Vehicle Prices: Fuel Cell Methanol: Small Utility: Reference case</t>
  </si>
  <si>
    <t>AEO.2023.REF2023.PRCE_LDTY_SUT_LTK_FUC_METH_NA_THY13DLR.A</t>
  </si>
  <si>
    <t>New Light-Duty Vehicle Prices: Fuel Cell Methanol: Large Utility: Reference case</t>
  </si>
  <si>
    <t>AEO.2023.REF2023.PRCE_LDTY_LUTT_LTK_FUC_METH_NA_THY13DLR.A</t>
  </si>
  <si>
    <t>New Light-Duty Vehicle Prices: Fuel Cell Methanol: Small Crossover Light Truck: Reference case</t>
  </si>
  <si>
    <t>AEO.2023.REF2023.PRCE_LDTY_SCUV_LTK_FUC_METH_NA_THY13DLR.A</t>
  </si>
  <si>
    <t>New Light-Duty Vehicle Prices: Fuel Cell Methanol: Large Crossover Light Truck: Reference case</t>
  </si>
  <si>
    <t>AEO.2023.REF2023.PRCE_LDTY_LCUV_LTK_FUC_METH_NA_THY13DLR.A</t>
  </si>
  <si>
    <t>New Light-Duty Vehicle Prices: Fuel Cell Hydrogen: Mini-compact Car: Reference case</t>
  </si>
  <si>
    <t>AEO.2023.REF2023.PRCE_LDTY_MINI_CAR_FUC_HDG_NA_THY13DLR.A</t>
  </si>
  <si>
    <t>New Light-Duty Vehicle Prices: Fuel Cell Hydrogen: Subcompact Car: Reference case</t>
  </si>
  <si>
    <t>AEO.2023.REF2023.PRCE_LDTY_SCT_CAR_FUC_HDG_NA_THY13DLR.A</t>
  </si>
  <si>
    <t>New Light-Duty Vehicle Prices: Fuel Cell Hydrogen: Compact Car: Reference case</t>
  </si>
  <si>
    <t>AEO.2023.REF2023.PRCE_LDTY_CMPT_CAR_FUC_HDG_NA_THY13DLR.A</t>
  </si>
  <si>
    <t>New Light-Duty Vehicle Prices: Fuel Cell Hydrogen: Midsize Car: Reference case</t>
  </si>
  <si>
    <t>AEO.2023.REF2023.PRCE_LDTY_MIDT_CAR_FUC_HDG_NA_THY13DLR.A</t>
  </si>
  <si>
    <t>New Light-Duty Vehicle Prices: Fuel Cell Hydrogen: Large Car: Reference case</t>
  </si>
  <si>
    <t>AEO.2023.REF2023.PRCE_LDTY_LRG_CAR_FUC_HDG_NA_THY13DLR.A</t>
  </si>
  <si>
    <t>New Light-Duty Vehicle Prices: Fuel Cell Hydrogen: Two Seater Car: Reference case</t>
  </si>
  <si>
    <t>AEO.2023.REF2023.PRCE_LDTY_TWOS_CAR_FUC_HDG_NA_THY13DLR.A</t>
  </si>
  <si>
    <t>New Light-Duty Vehicle Prices: Fuel Cell Hydrogen: Small Crossover Car: Reference case</t>
  </si>
  <si>
    <t>AEO.2023.REF2023.PRCE_LDTY_SCUV_CAR_FUC_HDG_NA_THY13DLR.A</t>
  </si>
  <si>
    <t>New Light-Duty Vehicle Prices: Fuel Cell Hydrogen: Large Crossover Car: Reference case</t>
  </si>
  <si>
    <t>AEO.2023.REF2023.PRCE_LDTY_LCUV_CAR_FUC_HDG_NA_THY13DLR.A</t>
  </si>
  <si>
    <t>New Light-Duty Vehicle Prices: Fuel Cell Hydrogen: Small Pickup: Reference case</t>
  </si>
  <si>
    <t>AEO.2023.REF2023.PRCE_LDTY_SPT_LTK_FUC_HDG_NA_THY13DLR.A</t>
  </si>
  <si>
    <t>New Light-Duty Vehicle Prices: Fuel Cell Hydrogen: Large Pickup: Reference case</t>
  </si>
  <si>
    <t>AEO.2023.REF2023.PRCE_LDTY_LPKT_LTK_FUC_HDG_NA_THY13DLR.A</t>
  </si>
  <si>
    <t>New Light-Duty Vehicle Prices: Fuel Cell Hydrogen: Small Van: Reference case</t>
  </si>
  <si>
    <t>AEO.2023.REF2023.PRCE_LDTY_SVT_LTK_FUC_HDG_NA_THY13DLR.A</t>
  </si>
  <si>
    <t>New Light-Duty Vehicle Prices: Fuel Cell Hydrogen: Large Van: Reference case</t>
  </si>
  <si>
    <t>AEO.2023.REF2023.PRCE_LDTY_LVNT_LTK_FUC_HDG_NA_THY13DLR.A</t>
  </si>
  <si>
    <t>New Light-Duty Vehicle Prices: Fuel Cell Hydrogen: Small Utility: Reference case</t>
  </si>
  <si>
    <t>AEO.2023.REF2023.PRCE_LDTY_SUT_LTK_FUC_HDG_NA_THY13DLR.A</t>
  </si>
  <si>
    <t>New Light-Duty Vehicle Prices: Fuel Cell Hydrogen: Large Utility: Reference case</t>
  </si>
  <si>
    <t>AEO.2023.REF2023.PRCE_LDTY_LUTT_LTK_FUC_HDG_NA_THY13DLR.A</t>
  </si>
  <si>
    <t>New Light-Duty Vehicle Prices: Fuel Cell Hydrogen: Small Crossover Light Truck: Reference case</t>
  </si>
  <si>
    <t>AEO.2023.REF2023.PRCE_LDTY_SCUV_LTK_FUC_HDG_NA_THY13DLR.A</t>
  </si>
  <si>
    <t>New Light-Duty Vehicle Prices: Fuel Cell Hydrogen: Large Crossover Light Truck: Reference case</t>
  </si>
  <si>
    <t>AEO.2023.REF2023.PRCE_LDTY_LCUV_LTK_FUC_HDG_NA_THY13DLR.A</t>
  </si>
  <si>
    <t>New Light-Duty Vehicle Prices: Average Price: Car: Reference case</t>
  </si>
  <si>
    <t>AEO.2023.REF2023.PRCE_LDTY_NLC_NA_NA_NA_NA_THY13DLR.A</t>
  </si>
  <si>
    <t>New Light-Duty Vehicle Prices: Average Price: Trucks: Reference case</t>
  </si>
  <si>
    <t>AEO.2023.REF2023.PRCE_LDTY_NLT_NA_NA_NA_NA_THY13DLR.A</t>
  </si>
  <si>
    <t>New Light-Duty Vehicle Prices: Average Price: Light Duty Vehicles: Reference case</t>
  </si>
  <si>
    <t>AEO.2023.REF2023.PRCE_LDTY_NEW_NA_NA_NA_NA_THY13DLR.A</t>
  </si>
  <si>
    <t>Battery Price</t>
  </si>
  <si>
    <t xml:space="preserve"> Retail Price Equivalent</t>
  </si>
  <si>
    <t>Battery Electric</t>
  </si>
  <si>
    <t>New Light-Duty Vehicle Prices: Battery Price: Battery Electric: Reference case</t>
  </si>
  <si>
    <t>AEO.2023.REF2023.PRCE_LDTY_NA_NA_NA_NA_NA_NA.A</t>
  </si>
  <si>
    <t>2022 $ per kWh</t>
  </si>
  <si>
    <t>Plug-in Hybrid Electric</t>
  </si>
  <si>
    <t>New Light-Duty Vehicle Prices: Battery Price: Plug-in Hybrid Electric: Reference case</t>
  </si>
  <si>
    <t>New Light-Duty Vehicle Prices: Battery Price: Gasoline-Electric Hybrid: Reference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</si>
</sst>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 numFmtId="169" formatCode="#,##0.0"/>
    <numFmt numFmtId="170" formatCode="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
      <b/>
      <sz val="11"/>
      <color rgb="FF000000"/>
      <name val="Calibri"/>
      <family val="2"/>
      <scheme val="minor"/>
    </font>
    <font>
      <sz val="11"/>
      <color rgb="FF000000"/>
      <name val="Calibri"/>
      <family val="2"/>
      <scheme val="minor"/>
    </font>
    <font>
      <sz val="10"/>
      <name val="Calibri"/>
      <family val="2"/>
    </font>
    <font>
      <sz val="10"/>
      <color indexed="8"/>
      <name val="Arial"/>
      <family val="2"/>
    </font>
    <font>
      <sz val="8"/>
      <name val="Arial"/>
      <family val="2"/>
    </font>
    <font>
      <b/>
      <sz val="9"/>
      <name val="Calibri"/>
      <family val="2"/>
    </font>
    <font>
      <sz val="9"/>
      <name val="Calibri"/>
      <family val="2"/>
    </font>
    <font>
      <sz val="9"/>
      <name val="Calibri"/>
      <family val="2"/>
    </font>
    <font>
      <sz val="8"/>
      <name val="Calibri"/>
      <family val="2"/>
      <scheme val="minor"/>
    </font>
  </fonts>
  <fills count="20">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04">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5" fillId="0" borderId="0" xfId="0" applyFont="1"/>
    <xf numFmtId="0" fontId="0" fillId="0" borderId="0" xfId="0"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2" borderId="0" xfId="0" applyFill="1"/>
    <xf numFmtId="0" fontId="0" fillId="4" borderId="0" xfId="0" applyFill="1"/>
    <xf numFmtId="165" fontId="0" fillId="0" borderId="0" xfId="0" applyNumberFormat="1"/>
    <xf numFmtId="0" fontId="8" fillId="0" borderId="0" xfId="0" applyFont="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9" fillId="0" borderId="0" xfId="0" applyFont="1"/>
    <xf numFmtId="44" fontId="0" fillId="0" borderId="0" xfId="8" applyFont="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2" xfId="3">
      <alignment wrapText="1"/>
    </xf>
    <xf numFmtId="0" fontId="3" fillId="0" borderId="4" xfId="5" applyAlignment="1"/>
    <xf numFmtId="0" fontId="1" fillId="8" borderId="0" xfId="0" applyFont="1" applyFill="1"/>
    <xf numFmtId="0" fontId="0" fillId="9" borderId="0" xfId="0" applyFill="1"/>
    <xf numFmtId="9" fontId="0" fillId="0" borderId="0" xfId="0" applyNumberFormat="1"/>
    <xf numFmtId="0" fontId="0" fillId="0" borderId="3" xfId="4" applyFont="1" applyAlignment="1"/>
    <xf numFmtId="0" fontId="1" fillId="9" borderId="0" xfId="0" applyFont="1" applyFill="1"/>
    <xf numFmtId="167" fontId="0" fillId="10" borderId="0" xfId="8" applyNumberFormat="1" applyFont="1" applyFill="1"/>
    <xf numFmtId="0" fontId="1" fillId="11" borderId="0" xfId="0" applyFont="1" applyFill="1"/>
    <xf numFmtId="0" fontId="0" fillId="11" borderId="0" xfId="0" applyFill="1"/>
    <xf numFmtId="0" fontId="0" fillId="12" borderId="0" xfId="0" applyFill="1"/>
    <xf numFmtId="0" fontId="1" fillId="13" borderId="0" xfId="0" applyFont="1" applyFill="1"/>
    <xf numFmtId="0" fontId="1" fillId="14" borderId="0" xfId="0" applyFont="1" applyFill="1"/>
    <xf numFmtId="0" fontId="0" fillId="14" borderId="0" xfId="0" applyFill="1"/>
    <xf numFmtId="0" fontId="3" fillId="14" borderId="4" xfId="5" applyFill="1" applyAlignment="1"/>
    <xf numFmtId="167" fontId="0" fillId="14" borderId="0" xfId="8" applyNumberFormat="1" applyFont="1" applyFill="1"/>
    <xf numFmtId="0" fontId="1" fillId="15" borderId="0" xfId="0" applyFont="1" applyFill="1"/>
    <xf numFmtId="0" fontId="0" fillId="15"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6"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6" borderId="0" xfId="0" applyFill="1"/>
    <xf numFmtId="0" fontId="1" fillId="17" borderId="0" xfId="0" applyFont="1" applyFill="1"/>
    <xf numFmtId="1" fontId="0" fillId="5" borderId="0" xfId="0" applyNumberFormat="1" applyFill="1"/>
    <xf numFmtId="1" fontId="0" fillId="18" borderId="0" xfId="0" applyNumberFormat="1" applyFill="1"/>
    <xf numFmtId="1" fontId="0" fillId="11" borderId="0" xfId="0" applyNumberFormat="1" applyFill="1"/>
    <xf numFmtId="0" fontId="0" fillId="19" borderId="0" xfId="0" applyFill="1"/>
    <xf numFmtId="0" fontId="1" fillId="19" borderId="0" xfId="0" applyFont="1" applyFill="1"/>
    <xf numFmtId="0" fontId="0" fillId="0" borderId="0" xfId="0"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applyAlignment="1">
      <alignment vertical="center"/>
    </xf>
    <xf numFmtId="0" fontId="10" fillId="4" borderId="0" xfId="0" applyFont="1" applyFill="1" applyAlignment="1">
      <alignment vertical="center"/>
    </xf>
    <xf numFmtId="0" fontId="0" fillId="4" borderId="0" xfId="0" applyFill="1" applyAlignment="1">
      <alignment vertical="center" wrapText="1"/>
    </xf>
    <xf numFmtId="0" fontId="2" fillId="0" borderId="0" xfId="6"/>
    <xf numFmtId="0" fontId="12" fillId="0" borderId="0" xfId="0" applyFont="1"/>
    <xf numFmtId="0" fontId="13" fillId="0" borderId="0" xfId="0" applyFont="1"/>
    <xf numFmtId="0" fontId="14" fillId="0" borderId="0" xfId="0" applyFont="1"/>
    <xf numFmtId="0" fontId="4" fillId="0" borderId="0" xfId="7">
      <alignment horizontal="left"/>
    </xf>
    <xf numFmtId="0" fontId="15" fillId="0" borderId="0" xfId="0" applyFont="1" applyAlignment="1">
      <alignment horizontal="right"/>
    </xf>
    <xf numFmtId="0" fontId="15" fillId="0" borderId="4" xfId="5" applyFont="1" applyAlignment="1">
      <alignment horizontal="right"/>
    </xf>
    <xf numFmtId="0" fontId="0" fillId="0" borderId="3" xfId="4" applyFont="1">
      <alignment wrapText="1"/>
    </xf>
    <xf numFmtId="169" fontId="0" fillId="0" borderId="3" xfId="4" applyNumberFormat="1" applyFont="1" applyAlignment="1">
      <alignment horizontal="right" wrapText="1"/>
    </xf>
    <xf numFmtId="0" fontId="0" fillId="0" borderId="1" xfId="0" applyBorder="1"/>
    <xf numFmtId="0" fontId="17" fillId="0" borderId="0" xfId="0" applyFont="1"/>
    <xf numFmtId="4" fontId="0" fillId="0" borderId="3" xfId="4" applyNumberFormat="1" applyFont="1" applyAlignment="1">
      <alignment horizontal="right" wrapText="1"/>
    </xf>
    <xf numFmtId="0" fontId="2" fillId="0" borderId="1" xfId="2">
      <alignment wrapText="1"/>
    </xf>
    <xf numFmtId="0" fontId="16" fillId="0" borderId="1" xfId="2" applyFont="1">
      <alignment wrapText="1"/>
    </xf>
    <xf numFmtId="170" fontId="0" fillId="0" borderId="3" xfId="10" applyNumberFormat="1" applyFont="1" applyBorder="1" applyAlignment="1">
      <alignment horizontal="right" wrapText="1"/>
    </xf>
    <xf numFmtId="0" fontId="16" fillId="0" borderId="0" xfId="0" applyFont="1"/>
    <xf numFmtId="10" fontId="3" fillId="0" borderId="4" xfId="10" applyNumberFormat="1" applyFont="1" applyBorder="1" applyAlignment="1">
      <alignment wrapText="1"/>
    </xf>
    <xf numFmtId="10" fontId="0" fillId="0" borderId="0" xfId="10" applyNumberFormat="1" applyFont="1"/>
    <xf numFmtId="10" fontId="15" fillId="0" borderId="0" xfId="10" applyNumberFormat="1" applyFont="1" applyAlignment="1">
      <alignment horizontal="right"/>
    </xf>
    <xf numFmtId="10" fontId="15" fillId="0" borderId="4" xfId="10" applyNumberFormat="1" applyFont="1" applyBorder="1" applyAlignment="1">
      <alignment horizontal="right"/>
    </xf>
    <xf numFmtId="10" fontId="0" fillId="0" borderId="0" xfId="10" applyNumberFormat="1" applyFont="1" applyAlignment="1">
      <alignment horizontal="right"/>
    </xf>
    <xf numFmtId="10" fontId="0" fillId="0" borderId="3" xfId="10" applyNumberFormat="1" applyFont="1" applyBorder="1" applyAlignment="1">
      <alignment horizontal="right" wrapText="1"/>
    </xf>
    <xf numFmtId="170" fontId="3" fillId="0" borderId="4" xfId="10" applyNumberFormat="1" applyFont="1" applyBorder="1" applyAlignment="1">
      <alignment wrapText="1"/>
    </xf>
    <xf numFmtId="170" fontId="0" fillId="0" borderId="0" xfId="10" applyNumberFormat="1" applyFont="1"/>
    <xf numFmtId="170" fontId="15" fillId="0" borderId="0" xfId="10" applyNumberFormat="1" applyFont="1" applyAlignment="1">
      <alignment horizontal="right"/>
    </xf>
    <xf numFmtId="170" fontId="15" fillId="0" borderId="4" xfId="10" applyNumberFormat="1" applyFont="1" applyBorder="1" applyAlignment="1">
      <alignment horizontal="right"/>
    </xf>
    <xf numFmtId="170" fontId="0" fillId="0" borderId="1" xfId="10" applyNumberFormat="1" applyFont="1" applyBorder="1"/>
    <xf numFmtId="0" fontId="0" fillId="0" borderId="0" xfId="0"/>
    <xf numFmtId="0" fontId="16" fillId="0" borderId="1" xfId="2" applyFont="1">
      <alignment wrapText="1"/>
    </xf>
    <xf numFmtId="0" fontId="0" fillId="0" borderId="1" xfId="0" applyBorder="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4.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1.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5.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3.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142875</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145256</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468314</xdr:colOff>
      <xdr:row>44</xdr:row>
      <xdr:rowOff>141286</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501652</xdr:colOff>
      <xdr:row>54</xdr:row>
      <xdr:rowOff>66700</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46036</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66084</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1212293</xdr:colOff>
      <xdr:row>77</xdr:row>
      <xdr:rowOff>142756</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nergyinnovation-my.sharepoint.com/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https://energyinnovation-my.sharepoint.com/personal/maryfrancis_energyinnovation_org/Documents/B%20New%20Vehicle%20Price-_.xlsx" TargetMode="External"/><Relationship Id="rId1" Type="http://schemas.openxmlformats.org/officeDocument/2006/relationships/externalLinkPath" Target="https://energyinnovation-my.sharepoint.com/personal/maryfrancis_energyinnovation_org/Documents/B%20New%20Vehicle%20Price-_.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energyinnovation-my.sharepoint.com/Users/mdeng/Dropbox%20(Energy%20Innovation)/Documents/Energy%20Policy%20Simulator/California/3.0%20Update/Data%20Sources/trans/BNVP/e3_cn_final_cost_data_supplement_oct202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 2022 38 Raw"/>
      <sheetName val="AEO 2022 38"/>
      <sheetName val="AEO 2022 39 Raw"/>
      <sheetName val="AEO 2022 39"/>
      <sheetName val="AEO 2022 42 Raw"/>
      <sheetName val="AEO 2022 42"/>
      <sheetName val="AEO 2022 44 Raw"/>
      <sheetName val="AEO 2022 44"/>
      <sheetName val="AEO 2022 49 Raw"/>
      <sheetName val="AEO 2022 49"/>
      <sheetName val="AEO 2022 52 Raw"/>
      <sheetName val="AEO 2022 52"/>
      <sheetName val="AEO 2021 38"/>
      <sheetName val="AEO 2021 39"/>
      <sheetName val="AEO 2021 42"/>
      <sheetName val="AEO 2021 44"/>
      <sheetName val="AEO 2021 49"/>
      <sheetName val="AEO 2021 52"/>
      <sheetName val="NREL_ATB_2020"/>
      <sheetName val="NREL Calcs"/>
      <sheetName val="LDV Cost Calcs"/>
      <sheetName val="PHEV Price Calcs"/>
      <sheetName val="CARB ACT ISOR"/>
      <sheetName val="LDV Shares"/>
      <sheetName val="Hydrogen Vehicle Calcs"/>
      <sheetName val="Freight HDV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25">
          <cell r="A125">
            <v>0.93665959530026111</v>
          </cell>
        </row>
        <row r="126">
          <cell r="A126">
            <v>0.91400000000000003</v>
          </cell>
        </row>
        <row r="127">
          <cell r="A127">
            <v>0.89805481563188172</v>
          </cell>
        </row>
        <row r="128">
          <cell r="A128">
            <v>0.88711067149387013</v>
          </cell>
        </row>
        <row r="129">
          <cell r="A129">
            <v>0.84730412960844359</v>
          </cell>
        </row>
        <row r="133">
          <cell r="B133">
            <v>5.0900000000000001E-2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refreshError="1"/>
      <sheetData sheetId="28">
        <row r="35">
          <cell r="A35">
            <v>10000000</v>
          </cell>
        </row>
      </sheetData>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atb.nrel.gov/transportation/2020/index.html?t=l7" TargetMode="External"/><Relationship Id="rId4" Type="http://schemas.openxmlformats.org/officeDocument/2006/relationships/hyperlink" Target="https://www.hydrogen.energy.gov/pdfs/review20/sa169_hunter_2020_o.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3"/>
  <sheetViews>
    <sheetView topLeftCell="A124" workbookViewId="0">
      <selection activeCell="C138" sqref="C138"/>
    </sheetView>
    <sheetView workbookViewId="1"/>
  </sheetViews>
  <sheetFormatPr defaultColWidth="8.81640625" defaultRowHeight="14.5" x14ac:dyDescent="0.35"/>
  <cols>
    <col min="1" max="1" width="8.81640625" customWidth="1"/>
    <col min="2" max="2" width="56.453125" customWidth="1"/>
    <col min="3" max="3" width="14.453125" customWidth="1"/>
    <col min="4" max="4" width="59" customWidth="1"/>
    <col min="6" max="6" width="44" customWidth="1"/>
  </cols>
  <sheetData>
    <row r="1" spans="1:4" x14ac:dyDescent="0.35">
      <c r="A1" s="1" t="s">
        <v>13</v>
      </c>
    </row>
    <row r="3" spans="1:4" x14ac:dyDescent="0.35">
      <c r="A3" s="1" t="s">
        <v>14</v>
      </c>
      <c r="B3" s="2" t="s">
        <v>238</v>
      </c>
      <c r="D3" s="2" t="s">
        <v>239</v>
      </c>
    </row>
    <row r="4" spans="1:4" x14ac:dyDescent="0.35">
      <c r="B4" t="s">
        <v>12</v>
      </c>
      <c r="D4" t="s">
        <v>241</v>
      </c>
    </row>
    <row r="5" spans="1:4" x14ac:dyDescent="0.35">
      <c r="B5" s="6" t="s">
        <v>2215</v>
      </c>
      <c r="D5" s="6">
        <v>2020</v>
      </c>
    </row>
    <row r="6" spans="1:4" x14ac:dyDescent="0.35">
      <c r="B6" t="s">
        <v>2216</v>
      </c>
      <c r="D6" t="s">
        <v>242</v>
      </c>
    </row>
    <row r="7" spans="1:4" x14ac:dyDescent="0.35">
      <c r="B7" t="s">
        <v>1057</v>
      </c>
      <c r="D7" s="11" t="s">
        <v>243</v>
      </c>
    </row>
    <row r="8" spans="1:4" x14ac:dyDescent="0.35">
      <c r="B8" t="s">
        <v>1254</v>
      </c>
    </row>
    <row r="10" spans="1:4" x14ac:dyDescent="0.35">
      <c r="B10" s="2" t="s">
        <v>1095</v>
      </c>
    </row>
    <row r="11" spans="1:4" x14ac:dyDescent="0.35">
      <c r="B11" t="s">
        <v>1096</v>
      </c>
    </row>
    <row r="12" spans="1:4" x14ac:dyDescent="0.35">
      <c r="B12" s="6">
        <v>2019</v>
      </c>
    </row>
    <row r="13" spans="1:4" x14ac:dyDescent="0.35">
      <c r="B13" t="s">
        <v>1097</v>
      </c>
    </row>
    <row r="14" spans="1:4" x14ac:dyDescent="0.35">
      <c r="B14" s="30" t="s">
        <v>1077</v>
      </c>
    </row>
    <row r="15" spans="1:4" x14ac:dyDescent="0.35">
      <c r="B15" t="s">
        <v>1098</v>
      </c>
    </row>
    <row r="17" spans="2:4" x14ac:dyDescent="0.35">
      <c r="B17" s="13" t="s">
        <v>91</v>
      </c>
      <c r="D17" s="2" t="s">
        <v>1109</v>
      </c>
    </row>
    <row r="18" spans="2:4" x14ac:dyDescent="0.35">
      <c r="B18" s="12" t="s">
        <v>241</v>
      </c>
      <c r="D18" t="s">
        <v>241</v>
      </c>
    </row>
    <row r="19" spans="2:4" x14ac:dyDescent="0.35">
      <c r="B19" s="14">
        <v>2020</v>
      </c>
      <c r="D19" s="6">
        <v>2020</v>
      </c>
    </row>
    <row r="20" spans="2:4" x14ac:dyDescent="0.35">
      <c r="B20" t="s">
        <v>1105</v>
      </c>
      <c r="D20" t="s">
        <v>1103</v>
      </c>
    </row>
    <row r="21" spans="2:4" x14ac:dyDescent="0.35">
      <c r="B21" s="11" t="s">
        <v>1106</v>
      </c>
      <c r="D21" s="30" t="s">
        <v>1060</v>
      </c>
    </row>
    <row r="22" spans="2:4" x14ac:dyDescent="0.35">
      <c r="B22" s="12" t="s">
        <v>1107</v>
      </c>
      <c r="D22" t="s">
        <v>1104</v>
      </c>
    </row>
    <row r="24" spans="2:4" x14ac:dyDescent="0.35">
      <c r="B24" s="2" t="s">
        <v>1099</v>
      </c>
      <c r="D24" s="2" t="s">
        <v>1102</v>
      </c>
    </row>
    <row r="25" spans="2:4" x14ac:dyDescent="0.35">
      <c r="B25" t="s">
        <v>244</v>
      </c>
      <c r="D25" t="s">
        <v>241</v>
      </c>
    </row>
    <row r="26" spans="2:4" x14ac:dyDescent="0.35">
      <c r="B26" s="6">
        <v>2021</v>
      </c>
      <c r="D26" s="6">
        <v>2020</v>
      </c>
    </row>
    <row r="27" spans="2:4" x14ac:dyDescent="0.35">
      <c r="B27" t="s">
        <v>1100</v>
      </c>
      <c r="D27" t="s">
        <v>1103</v>
      </c>
    </row>
    <row r="28" spans="2:4" x14ac:dyDescent="0.35">
      <c r="B28" s="11" t="s">
        <v>1257</v>
      </c>
      <c r="D28" s="30" t="s">
        <v>1060</v>
      </c>
    </row>
    <row r="29" spans="2:4" x14ac:dyDescent="0.35">
      <c r="B29" t="s">
        <v>1101</v>
      </c>
      <c r="D29" t="s">
        <v>1104</v>
      </c>
    </row>
    <row r="30" spans="2:4" x14ac:dyDescent="0.35">
      <c r="B30" s="12"/>
    </row>
    <row r="31" spans="2:4" x14ac:dyDescent="0.35">
      <c r="B31" s="13" t="s">
        <v>7</v>
      </c>
    </row>
    <row r="32" spans="2:4" x14ac:dyDescent="0.35">
      <c r="B32" s="12" t="s">
        <v>83</v>
      </c>
    </row>
    <row r="33" spans="2:4" x14ac:dyDescent="0.35">
      <c r="B33" s="14">
        <v>2012</v>
      </c>
    </row>
    <row r="34" spans="2:4" x14ac:dyDescent="0.35">
      <c r="B34" s="12" t="s">
        <v>84</v>
      </c>
    </row>
    <row r="35" spans="2:4" ht="29" x14ac:dyDescent="0.35">
      <c r="B35" s="12" t="s">
        <v>85</v>
      </c>
    </row>
    <row r="36" spans="2:4" x14ac:dyDescent="0.35">
      <c r="B36" s="12"/>
    </row>
    <row r="37" spans="2:4" x14ac:dyDescent="0.35">
      <c r="B37" s="13" t="s">
        <v>1070</v>
      </c>
      <c r="D37" s="13" t="s">
        <v>1065</v>
      </c>
    </row>
    <row r="38" spans="2:4" x14ac:dyDescent="0.35">
      <c r="B38" s="12" t="s">
        <v>1073</v>
      </c>
      <c r="D38" s="12" t="s">
        <v>1068</v>
      </c>
    </row>
    <row r="39" spans="2:4" x14ac:dyDescent="0.35">
      <c r="B39" s="14">
        <v>2019</v>
      </c>
      <c r="D39" s="14">
        <v>2012</v>
      </c>
    </row>
    <row r="40" spans="2:4" ht="29" x14ac:dyDescent="0.35">
      <c r="B40" s="12" t="s">
        <v>1074</v>
      </c>
      <c r="D40" s="12" t="s">
        <v>1069</v>
      </c>
    </row>
    <row r="41" spans="2:4" ht="43.5" x14ac:dyDescent="0.35">
      <c r="B41" s="12" t="s">
        <v>1071</v>
      </c>
      <c r="D41" s="12" t="s">
        <v>1067</v>
      </c>
    </row>
    <row r="42" spans="2:4" x14ac:dyDescent="0.35">
      <c r="B42" s="12" t="s">
        <v>1072</v>
      </c>
      <c r="D42" s="12" t="s">
        <v>1066</v>
      </c>
    </row>
    <row r="43" spans="2:4" x14ac:dyDescent="0.35">
      <c r="B43" s="12"/>
    </row>
    <row r="44" spans="2:4" x14ac:dyDescent="0.35">
      <c r="B44" s="2" t="s">
        <v>9</v>
      </c>
    </row>
    <row r="45" spans="2:4" x14ac:dyDescent="0.35">
      <c r="B45" s="5" t="s">
        <v>135</v>
      </c>
    </row>
    <row r="47" spans="2:4" x14ac:dyDescent="0.35">
      <c r="B47" s="13" t="s">
        <v>10</v>
      </c>
    </row>
    <row r="48" spans="2:4" x14ac:dyDescent="0.35">
      <c r="B48" s="12" t="s">
        <v>86</v>
      </c>
    </row>
    <row r="49" spans="1:3" x14ac:dyDescent="0.35">
      <c r="B49" s="14">
        <v>2016</v>
      </c>
    </row>
    <row r="50" spans="1:3" x14ac:dyDescent="0.35">
      <c r="B50" s="12" t="s">
        <v>87</v>
      </c>
    </row>
    <row r="51" spans="1:3" ht="29" x14ac:dyDescent="0.35">
      <c r="B51" s="24" t="s">
        <v>88</v>
      </c>
    </row>
    <row r="53" spans="1:3" x14ac:dyDescent="0.35">
      <c r="A53" s="1" t="s">
        <v>5</v>
      </c>
    </row>
    <row r="54" spans="1:3" x14ac:dyDescent="0.35">
      <c r="A54" s="1"/>
    </row>
    <row r="55" spans="1:3" x14ac:dyDescent="0.35">
      <c r="A55" s="69" t="s">
        <v>1265</v>
      </c>
      <c r="B55" s="68"/>
      <c r="C55" s="68"/>
    </row>
    <row r="56" spans="1:3" x14ac:dyDescent="0.35">
      <c r="A56" s="71" t="s">
        <v>1269</v>
      </c>
      <c r="B56" s="71"/>
      <c r="C56" s="70"/>
    </row>
    <row r="57" spans="1:3" x14ac:dyDescent="0.35">
      <c r="A57" s="71" t="s">
        <v>1270</v>
      </c>
      <c r="B57" s="70"/>
      <c r="C57" s="70"/>
    </row>
    <row r="58" spans="1:3" x14ac:dyDescent="0.35">
      <c r="A58" s="72" t="s">
        <v>1266</v>
      </c>
      <c r="B58" s="73"/>
      <c r="C58" s="73"/>
    </row>
    <row r="59" spans="1:3" x14ac:dyDescent="0.35">
      <c r="A59" s="72" t="s">
        <v>1271</v>
      </c>
      <c r="B59" s="73"/>
      <c r="C59" s="73"/>
    </row>
    <row r="60" spans="1:3" x14ac:dyDescent="0.35">
      <c r="A60" s="71" t="s">
        <v>1272</v>
      </c>
      <c r="B60" s="71"/>
      <c r="C60" s="71"/>
    </row>
    <row r="61" spans="1:3" x14ac:dyDescent="0.35">
      <c r="A61" s="71" t="s">
        <v>1267</v>
      </c>
      <c r="B61" s="71"/>
      <c r="C61" s="71"/>
    </row>
    <row r="62" spans="1:3" x14ac:dyDescent="0.35">
      <c r="A62" s="71" t="s">
        <v>1268</v>
      </c>
      <c r="B62" s="71"/>
      <c r="C62" s="70"/>
    </row>
    <row r="63" spans="1:3" x14ac:dyDescent="0.35">
      <c r="A63" s="71"/>
      <c r="B63" s="71"/>
      <c r="C63" s="70"/>
    </row>
    <row r="64" spans="1:3" x14ac:dyDescent="0.35">
      <c r="A64" t="s">
        <v>15</v>
      </c>
    </row>
    <row r="65" spans="1:1" x14ac:dyDescent="0.35">
      <c r="A65" t="s">
        <v>16</v>
      </c>
    </row>
    <row r="66" spans="1:1" x14ac:dyDescent="0.35">
      <c r="A66" t="s">
        <v>17</v>
      </c>
    </row>
    <row r="68" spans="1:1" x14ac:dyDescent="0.35">
      <c r="A68" s="1" t="s">
        <v>222</v>
      </c>
    </row>
    <row r="69" spans="1:1" x14ac:dyDescent="0.35">
      <c r="A69" t="s">
        <v>190</v>
      </c>
    </row>
    <row r="70" spans="1:1" x14ac:dyDescent="0.35">
      <c r="A70" t="s">
        <v>1255</v>
      </c>
    </row>
    <row r="71" spans="1:1" x14ac:dyDescent="0.35">
      <c r="A71" t="s">
        <v>1256</v>
      </c>
    </row>
    <row r="72" spans="1:1" x14ac:dyDescent="0.35">
      <c r="A72" t="s">
        <v>154</v>
      </c>
    </row>
    <row r="73" spans="1:1" x14ac:dyDescent="0.35">
      <c r="A73" t="s">
        <v>155</v>
      </c>
    </row>
    <row r="75" spans="1:1" x14ac:dyDescent="0.35">
      <c r="A75" t="s">
        <v>35</v>
      </c>
    </row>
    <row r="76" spans="1:1" x14ac:dyDescent="0.35">
      <c r="A76" t="s">
        <v>36</v>
      </c>
    </row>
    <row r="77" spans="1:1" x14ac:dyDescent="0.35">
      <c r="A77" t="s">
        <v>197</v>
      </c>
    </row>
    <row r="78" spans="1:1" x14ac:dyDescent="0.35">
      <c r="A78" t="s">
        <v>198</v>
      </c>
    </row>
    <row r="80" spans="1:1" x14ac:dyDescent="0.35">
      <c r="A80" s="1" t="s">
        <v>224</v>
      </c>
    </row>
    <row r="81" spans="1:1" x14ac:dyDescent="0.35">
      <c r="A81" s="31" t="s">
        <v>1108</v>
      </c>
    </row>
    <row r="82" spans="1:1" x14ac:dyDescent="0.35">
      <c r="A82" s="31" t="s">
        <v>1116</v>
      </c>
    </row>
    <row r="83" spans="1:1" x14ac:dyDescent="0.35">
      <c r="A83" s="31" t="s">
        <v>1117</v>
      </c>
    </row>
    <row r="84" spans="1:1" x14ac:dyDescent="0.35">
      <c r="A84" s="31" t="s">
        <v>1118</v>
      </c>
    </row>
    <row r="85" spans="1:1" x14ac:dyDescent="0.35">
      <c r="A85" s="31"/>
    </row>
    <row r="86" spans="1:1" x14ac:dyDescent="0.35">
      <c r="A86" s="1" t="s">
        <v>6</v>
      </c>
    </row>
    <row r="87" spans="1:1" x14ac:dyDescent="0.35">
      <c r="A87" t="s">
        <v>1110</v>
      </c>
    </row>
    <row r="88" spans="1:1" x14ac:dyDescent="0.35">
      <c r="A88" t="s">
        <v>1111</v>
      </c>
    </row>
    <row r="89" spans="1:1" x14ac:dyDescent="0.35">
      <c r="A89" t="s">
        <v>1112</v>
      </c>
    </row>
    <row r="90" spans="1:1" x14ac:dyDescent="0.35">
      <c r="A90" t="s">
        <v>1119</v>
      </c>
    </row>
    <row r="91" spans="1:1" x14ac:dyDescent="0.35">
      <c r="A91" t="s">
        <v>1120</v>
      </c>
    </row>
    <row r="92" spans="1:1" x14ac:dyDescent="0.35">
      <c r="A92" t="s">
        <v>1121</v>
      </c>
    </row>
    <row r="94" spans="1:1" x14ac:dyDescent="0.35">
      <c r="A94" s="1" t="s">
        <v>7</v>
      </c>
    </row>
    <row r="95" spans="1:1" x14ac:dyDescent="0.35">
      <c r="A95" t="s">
        <v>81</v>
      </c>
    </row>
    <row r="96" spans="1:1" x14ac:dyDescent="0.35">
      <c r="A96" t="s">
        <v>82</v>
      </c>
    </row>
    <row r="97" spans="1:1" x14ac:dyDescent="0.35">
      <c r="A97" t="s">
        <v>90</v>
      </c>
    </row>
    <row r="98" spans="1:1" x14ac:dyDescent="0.35">
      <c r="A98" t="s">
        <v>232</v>
      </c>
    </row>
    <row r="99" spans="1:1" x14ac:dyDescent="0.35">
      <c r="A99" t="s">
        <v>233</v>
      </c>
    </row>
    <row r="101" spans="1:1" x14ac:dyDescent="0.35">
      <c r="A101" s="1" t="s">
        <v>8</v>
      </c>
    </row>
    <row r="102" spans="1:1" x14ac:dyDescent="0.35">
      <c r="A102" t="s">
        <v>89</v>
      </c>
    </row>
    <row r="103" spans="1:1" x14ac:dyDescent="0.35">
      <c r="A103" t="s">
        <v>1113</v>
      </c>
    </row>
    <row r="104" spans="1:1" x14ac:dyDescent="0.35">
      <c r="A104" t="s">
        <v>1114</v>
      </c>
    </row>
    <row r="105" spans="1:1" x14ac:dyDescent="0.35">
      <c r="A105" t="s">
        <v>1115</v>
      </c>
    </row>
    <row r="107" spans="1:1" x14ac:dyDescent="0.35">
      <c r="A107" s="1" t="s">
        <v>132</v>
      </c>
    </row>
    <row r="108" spans="1:1" x14ac:dyDescent="0.35">
      <c r="A108" t="s">
        <v>131</v>
      </c>
    </row>
    <row r="110" spans="1:1" x14ac:dyDescent="0.35">
      <c r="A110" s="1" t="s">
        <v>93</v>
      </c>
    </row>
    <row r="111" spans="1:1" x14ac:dyDescent="0.35">
      <c r="A111" t="s">
        <v>131</v>
      </c>
    </row>
    <row r="113" spans="1:2" x14ac:dyDescent="0.35">
      <c r="A113" s="1" t="s">
        <v>10</v>
      </c>
    </row>
    <row r="114" spans="1:2" x14ac:dyDescent="0.35">
      <c r="A114" t="s">
        <v>151</v>
      </c>
    </row>
    <row r="115" spans="1:2" x14ac:dyDescent="0.35">
      <c r="A115" t="s">
        <v>152</v>
      </c>
    </row>
    <row r="116" spans="1:2" x14ac:dyDescent="0.35">
      <c r="A116" t="s">
        <v>153</v>
      </c>
    </row>
    <row r="118" spans="1:2" x14ac:dyDescent="0.35">
      <c r="A118" s="1" t="s">
        <v>74</v>
      </c>
    </row>
    <row r="119" spans="1:2" x14ac:dyDescent="0.35">
      <c r="A119" t="s">
        <v>75</v>
      </c>
    </row>
    <row r="120" spans="1:2" x14ac:dyDescent="0.35">
      <c r="A120" t="s">
        <v>76</v>
      </c>
    </row>
    <row r="121" spans="1:2" x14ac:dyDescent="0.35">
      <c r="A121" t="s">
        <v>77</v>
      </c>
      <c r="B121" t="s">
        <v>79</v>
      </c>
    </row>
    <row r="122" spans="1:2" x14ac:dyDescent="0.35">
      <c r="A122" t="s">
        <v>78</v>
      </c>
      <c r="B122" t="s">
        <v>80</v>
      </c>
    </row>
    <row r="123" spans="1:2" x14ac:dyDescent="0.35">
      <c r="A123">
        <v>0.98699999999999999</v>
      </c>
      <c r="B123" t="s">
        <v>247</v>
      </c>
    </row>
    <row r="124" spans="1:2" x14ac:dyDescent="0.35">
      <c r="A124">
        <v>0.95299999999999996</v>
      </c>
      <c r="B124" t="s">
        <v>246</v>
      </c>
    </row>
    <row r="125" spans="1:2" x14ac:dyDescent="0.35">
      <c r="A125" s="17">
        <v>0.93665959530026111</v>
      </c>
      <c r="B125" t="s">
        <v>245</v>
      </c>
    </row>
    <row r="126" spans="1:2" x14ac:dyDescent="0.35">
      <c r="A126" s="17">
        <v>0.91400000000000003</v>
      </c>
      <c r="B126" t="s">
        <v>248</v>
      </c>
    </row>
    <row r="127" spans="1:2" x14ac:dyDescent="0.35">
      <c r="A127" s="17">
        <v>0.89805481563188172</v>
      </c>
      <c r="B127" t="s">
        <v>249</v>
      </c>
    </row>
    <row r="128" spans="1:2" x14ac:dyDescent="0.35">
      <c r="A128" s="17">
        <v>0.88711067149387013</v>
      </c>
      <c r="B128" t="s">
        <v>1058</v>
      </c>
    </row>
    <row r="129" spans="1:3" x14ac:dyDescent="0.35">
      <c r="A129" s="17">
        <v>0.84730412960844359</v>
      </c>
      <c r="B129" t="s">
        <v>2213</v>
      </c>
    </row>
    <row r="130" spans="1:3" x14ac:dyDescent="0.35">
      <c r="A130" t="s">
        <v>34</v>
      </c>
    </row>
    <row r="133" spans="1:3" x14ac:dyDescent="0.35">
      <c r="A133" t="s">
        <v>2218</v>
      </c>
      <c r="B133" s="25">
        <v>5.0900000000000001E-2</v>
      </c>
      <c r="C133" t="s">
        <v>2219</v>
      </c>
    </row>
  </sheetData>
  <phoneticPr fontId="18" type="noConversion"/>
  <hyperlinks>
    <hyperlink ref="B51" r:id="rId1" xr:uid="{00000000-0004-0000-0000-000000000000}"/>
    <hyperlink ref="B14" r:id="rId2" xr:uid="{00000000-0004-0000-0000-000002000000}"/>
    <hyperlink ref="D28" r:id="rId3" xr:uid="{00000000-0004-0000-0000-000003000000}"/>
    <hyperlink ref="D21" r:id="rId4" xr:uid="{00000000-0004-0000-0000-000004000000}"/>
    <hyperlink ref="D7" r:id="rId5" xr:uid="{48252C01-D566-4E18-AAD1-AE7496D3153B}"/>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workbookViewId="0">
      <selection activeCell="A10" sqref="A10:A13"/>
    </sheetView>
    <sheetView workbookViewId="1"/>
  </sheetViews>
  <sheetFormatPr defaultColWidth="8.81640625" defaultRowHeight="15" customHeight="1" x14ac:dyDescent="0.35"/>
  <cols>
    <col min="1" max="1" width="30.1796875" customWidth="1"/>
    <col min="2" max="2" width="27.453125" customWidth="1"/>
  </cols>
  <sheetData>
    <row r="1" spans="1:36" ht="15" customHeight="1" x14ac:dyDescent="0.3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274</v>
      </c>
    </row>
    <row r="10" spans="1:36" ht="14.5" x14ac:dyDescent="0.35"/>
    <row r="11" spans="1:36" ht="14.5" x14ac:dyDescent="0.35"/>
    <row r="12" spans="1:36" ht="14.5" x14ac:dyDescent="0.35"/>
    <row r="13" spans="1:36" ht="14.5" x14ac:dyDescent="0.35"/>
    <row r="14" spans="1:36" ht="14.5" x14ac:dyDescent="0.35">
      <c r="B14" t="s">
        <v>252</v>
      </c>
      <c r="C14" t="s">
        <v>272</v>
      </c>
      <c r="D14" t="s">
        <v>273</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2220</v>
      </c>
    </row>
    <row r="15" spans="1:36" ht="14.5" hidden="1" x14ac:dyDescent="0.35">
      <c r="A15" t="s">
        <v>161</v>
      </c>
      <c r="C15" t="s">
        <v>392</v>
      </c>
    </row>
    <row r="16" spans="1:36" ht="14.5" hidden="1" x14ac:dyDescent="0.35">
      <c r="A16" t="s">
        <v>277</v>
      </c>
      <c r="C16" t="s">
        <v>393</v>
      </c>
    </row>
    <row r="17" spans="1:36" ht="14.5" hidden="1" x14ac:dyDescent="0.35">
      <c r="A17" t="s">
        <v>278</v>
      </c>
      <c r="C17" t="s">
        <v>394</v>
      </c>
    </row>
    <row r="18" spans="1:36" ht="14.5" hidden="1" x14ac:dyDescent="0.35">
      <c r="A18" t="s">
        <v>279</v>
      </c>
      <c r="B18" t="s">
        <v>280</v>
      </c>
      <c r="C18" t="s">
        <v>395</v>
      </c>
      <c r="D18" t="s">
        <v>396</v>
      </c>
      <c r="F18">
        <v>36.250168000000002</v>
      </c>
      <c r="G18">
        <v>36.743473000000002</v>
      </c>
      <c r="H18">
        <v>36.873058</v>
      </c>
      <c r="I18">
        <v>37.112068000000001</v>
      </c>
      <c r="J18">
        <v>37.993301000000002</v>
      </c>
      <c r="K18">
        <v>38.784430999999998</v>
      </c>
      <c r="L18">
        <v>39.057620999999997</v>
      </c>
      <c r="M18">
        <v>39.21114</v>
      </c>
      <c r="N18">
        <v>39.295012999999997</v>
      </c>
      <c r="O18">
        <v>39.383575</v>
      </c>
      <c r="P18">
        <v>39.382373999999999</v>
      </c>
      <c r="Q18">
        <v>39.397551999999997</v>
      </c>
      <c r="R18">
        <v>39.389034000000002</v>
      </c>
      <c r="S18">
        <v>39.371513</v>
      </c>
      <c r="T18">
        <v>39.361083999999998</v>
      </c>
      <c r="U18">
        <v>39.331947</v>
      </c>
      <c r="V18">
        <v>39.322696999999998</v>
      </c>
      <c r="W18">
        <v>39.311447000000001</v>
      </c>
      <c r="X18">
        <v>39.278500000000001</v>
      </c>
      <c r="Y18">
        <v>39.258259000000002</v>
      </c>
      <c r="Z18">
        <v>39.232787999999999</v>
      </c>
      <c r="AA18">
        <v>39.205849000000001</v>
      </c>
      <c r="AB18">
        <v>39.188476999999999</v>
      </c>
      <c r="AC18">
        <v>39.161251</v>
      </c>
      <c r="AD18">
        <v>39.130333</v>
      </c>
      <c r="AE18">
        <v>39.105164000000002</v>
      </c>
      <c r="AF18">
        <v>39.085411000000001</v>
      </c>
      <c r="AG18">
        <v>39.044288999999999</v>
      </c>
      <c r="AH18">
        <v>39.009059999999998</v>
      </c>
      <c r="AI18">
        <v>38.957745000000003</v>
      </c>
      <c r="AJ18" s="22">
        <v>2E-3</v>
      </c>
    </row>
    <row r="19" spans="1:36" ht="14.5" hidden="1" x14ac:dyDescent="0.35">
      <c r="A19" t="s">
        <v>281</v>
      </c>
      <c r="B19" t="s">
        <v>282</v>
      </c>
      <c r="C19" t="s">
        <v>397</v>
      </c>
      <c r="D19" t="s">
        <v>396</v>
      </c>
      <c r="F19">
        <v>37.589942999999998</v>
      </c>
      <c r="G19">
        <v>37.953071999999999</v>
      </c>
      <c r="H19">
        <v>37.802672999999999</v>
      </c>
      <c r="I19">
        <v>37.808990000000001</v>
      </c>
      <c r="J19">
        <v>38.614078999999997</v>
      </c>
      <c r="K19">
        <v>39.295200000000001</v>
      </c>
      <c r="L19">
        <v>39.519764000000002</v>
      </c>
      <c r="M19">
        <v>39.454738999999996</v>
      </c>
      <c r="N19">
        <v>39.383450000000003</v>
      </c>
      <c r="O19">
        <v>39.310211000000002</v>
      </c>
      <c r="P19">
        <v>39.206637999999998</v>
      </c>
      <c r="Q19">
        <v>39.123874999999998</v>
      </c>
      <c r="R19">
        <v>39.012428</v>
      </c>
      <c r="S19">
        <v>38.930442999999997</v>
      </c>
      <c r="T19">
        <v>38.871357000000003</v>
      </c>
      <c r="U19">
        <v>38.7943</v>
      </c>
      <c r="V19">
        <v>38.717036999999998</v>
      </c>
      <c r="W19">
        <v>38.644160999999997</v>
      </c>
      <c r="X19">
        <v>38.532657999999998</v>
      </c>
      <c r="Y19">
        <v>38.483898000000003</v>
      </c>
      <c r="Z19">
        <v>38.412300000000002</v>
      </c>
      <c r="AA19">
        <v>38.347546000000001</v>
      </c>
      <c r="AB19">
        <v>38.272644</v>
      </c>
      <c r="AC19">
        <v>38.192008999999999</v>
      </c>
      <c r="AD19">
        <v>38.108929000000003</v>
      </c>
      <c r="AE19">
        <v>38.030216000000003</v>
      </c>
      <c r="AF19">
        <v>37.944682999999998</v>
      </c>
      <c r="AG19">
        <v>37.873351999999997</v>
      </c>
      <c r="AH19">
        <v>37.793197999999997</v>
      </c>
      <c r="AI19">
        <v>37.697327000000001</v>
      </c>
      <c r="AJ19" s="22">
        <v>0</v>
      </c>
    </row>
    <row r="20" spans="1:36" ht="14.5" hidden="1" x14ac:dyDescent="0.35">
      <c r="A20" t="s">
        <v>283</v>
      </c>
      <c r="B20" t="s">
        <v>284</v>
      </c>
      <c r="C20" t="s">
        <v>398</v>
      </c>
      <c r="D20" t="s">
        <v>396</v>
      </c>
      <c r="F20">
        <v>44.813147999999998</v>
      </c>
      <c r="G20">
        <v>45.282744999999998</v>
      </c>
      <c r="H20">
        <v>45.284081</v>
      </c>
      <c r="I20">
        <v>45.358494</v>
      </c>
      <c r="J20">
        <v>46.188254999999998</v>
      </c>
      <c r="K20">
        <v>46.611725</v>
      </c>
      <c r="L20">
        <v>46.539707</v>
      </c>
      <c r="M20">
        <v>46.472026999999997</v>
      </c>
      <c r="N20">
        <v>46.371699999999997</v>
      </c>
      <c r="O20">
        <v>46.290633999999997</v>
      </c>
      <c r="P20">
        <v>46.208744000000003</v>
      </c>
      <c r="Q20">
        <v>46.177574</v>
      </c>
      <c r="R20">
        <v>46.094768999999999</v>
      </c>
      <c r="S20">
        <v>46.015255000000003</v>
      </c>
      <c r="T20">
        <v>45.944797999999999</v>
      </c>
      <c r="U20">
        <v>45.873631000000003</v>
      </c>
      <c r="V20">
        <v>45.807499</v>
      </c>
      <c r="W20">
        <v>45.740378999999997</v>
      </c>
      <c r="X20">
        <v>45.653767000000002</v>
      </c>
      <c r="Y20">
        <v>45.583072999999999</v>
      </c>
      <c r="Z20">
        <v>45.512588999999998</v>
      </c>
      <c r="AA20">
        <v>45.436954</v>
      </c>
      <c r="AB20">
        <v>45.367840000000001</v>
      </c>
      <c r="AC20">
        <v>45.291344000000002</v>
      </c>
      <c r="AD20">
        <v>45.206524000000002</v>
      </c>
      <c r="AE20">
        <v>45.121974999999999</v>
      </c>
      <c r="AF20">
        <v>45.033337000000003</v>
      </c>
      <c r="AG20">
        <v>44.941063</v>
      </c>
      <c r="AH20">
        <v>44.848095000000001</v>
      </c>
      <c r="AI20">
        <v>44.725848999999997</v>
      </c>
      <c r="AJ20" s="22">
        <v>0</v>
      </c>
    </row>
    <row r="21" spans="1:36" ht="14.5" hidden="1" x14ac:dyDescent="0.35">
      <c r="A21" t="s">
        <v>285</v>
      </c>
      <c r="B21" t="s">
        <v>286</v>
      </c>
      <c r="C21" t="s">
        <v>399</v>
      </c>
      <c r="D21" t="s">
        <v>396</v>
      </c>
      <c r="F21">
        <v>48.920485999999997</v>
      </c>
      <c r="G21">
        <v>49.492271000000002</v>
      </c>
      <c r="H21">
        <v>49.533938999999997</v>
      </c>
      <c r="I21">
        <v>49.785274999999999</v>
      </c>
      <c r="J21">
        <v>50.049495999999998</v>
      </c>
      <c r="K21">
        <v>50.193272</v>
      </c>
      <c r="L21">
        <v>50.182048999999999</v>
      </c>
      <c r="M21">
        <v>50.117579999999997</v>
      </c>
      <c r="N21">
        <v>50.044894999999997</v>
      </c>
      <c r="O21">
        <v>49.976909999999997</v>
      </c>
      <c r="P21">
        <v>49.871234999999999</v>
      </c>
      <c r="Q21">
        <v>49.823925000000003</v>
      </c>
      <c r="R21">
        <v>49.753039999999999</v>
      </c>
      <c r="S21">
        <v>49.700164999999998</v>
      </c>
      <c r="T21">
        <v>49.658462999999998</v>
      </c>
      <c r="U21">
        <v>49.614449</v>
      </c>
      <c r="V21">
        <v>49.574717999999997</v>
      </c>
      <c r="W21">
        <v>49.528458000000001</v>
      </c>
      <c r="X21">
        <v>49.461669999999998</v>
      </c>
      <c r="Y21">
        <v>49.402393000000004</v>
      </c>
      <c r="Z21">
        <v>49.343842000000002</v>
      </c>
      <c r="AA21">
        <v>49.276916999999997</v>
      </c>
      <c r="AB21">
        <v>49.217461</v>
      </c>
      <c r="AC21">
        <v>49.149684999999998</v>
      </c>
      <c r="AD21">
        <v>49.102412999999999</v>
      </c>
      <c r="AE21">
        <v>49.048515000000002</v>
      </c>
      <c r="AF21">
        <v>49.001052999999999</v>
      </c>
      <c r="AG21">
        <v>48.914810000000003</v>
      </c>
      <c r="AH21">
        <v>48.846606999999999</v>
      </c>
      <c r="AI21">
        <v>48.737923000000002</v>
      </c>
      <c r="AJ21" s="22">
        <v>0</v>
      </c>
    </row>
    <row r="22" spans="1:36" ht="14.5" hidden="1" x14ac:dyDescent="0.35">
      <c r="A22" t="s">
        <v>287</v>
      </c>
      <c r="B22" t="s">
        <v>288</v>
      </c>
      <c r="C22" t="s">
        <v>400</v>
      </c>
      <c r="D22" t="s">
        <v>396</v>
      </c>
      <c r="F22">
        <v>40.424911000000002</v>
      </c>
      <c r="G22">
        <v>40.880702999999997</v>
      </c>
      <c r="H22">
        <v>40.962814000000002</v>
      </c>
      <c r="I22">
        <v>41.506610999999999</v>
      </c>
      <c r="J22">
        <v>41.916378000000002</v>
      </c>
      <c r="K22">
        <v>42.274093999999998</v>
      </c>
      <c r="L22">
        <v>42.252876000000001</v>
      </c>
      <c r="M22">
        <v>42.155849000000003</v>
      </c>
      <c r="N22">
        <v>42.085757999999998</v>
      </c>
      <c r="O22">
        <v>42.020229</v>
      </c>
      <c r="P22">
        <v>41.930973000000002</v>
      </c>
      <c r="Q22">
        <v>41.897263000000002</v>
      </c>
      <c r="R22">
        <v>41.829357000000002</v>
      </c>
      <c r="S22">
        <v>41.766013999999998</v>
      </c>
      <c r="T22">
        <v>41.712769000000002</v>
      </c>
      <c r="U22">
        <v>41.659435000000002</v>
      </c>
      <c r="V22">
        <v>41.611916000000001</v>
      </c>
      <c r="W22">
        <v>41.573256999999998</v>
      </c>
      <c r="X22">
        <v>41.539154000000003</v>
      </c>
      <c r="Y22">
        <v>41.490882999999997</v>
      </c>
      <c r="Z22">
        <v>41.450119000000001</v>
      </c>
      <c r="AA22">
        <v>41.404926000000003</v>
      </c>
      <c r="AB22">
        <v>41.381377999999998</v>
      </c>
      <c r="AC22">
        <v>41.347191000000002</v>
      </c>
      <c r="AD22">
        <v>41.317368000000002</v>
      </c>
      <c r="AE22">
        <v>41.291538000000003</v>
      </c>
      <c r="AF22">
        <v>41.274203999999997</v>
      </c>
      <c r="AG22">
        <v>41.207782999999999</v>
      </c>
      <c r="AH22">
        <v>41.166912000000004</v>
      </c>
      <c r="AI22">
        <v>41.089447</v>
      </c>
      <c r="AJ22" s="22">
        <v>1E-3</v>
      </c>
    </row>
    <row r="23" spans="1:36" ht="14.5" hidden="1" x14ac:dyDescent="0.35">
      <c r="A23" t="s">
        <v>289</v>
      </c>
      <c r="B23" t="s">
        <v>290</v>
      </c>
      <c r="C23" t="s">
        <v>401</v>
      </c>
      <c r="D23" t="s">
        <v>396</v>
      </c>
      <c r="F23">
        <v>29.970406000000001</v>
      </c>
      <c r="G23">
        <v>30.422308000000001</v>
      </c>
      <c r="H23">
        <v>30.404309999999999</v>
      </c>
      <c r="I23">
        <v>30.491942999999999</v>
      </c>
      <c r="J23">
        <v>30.647618999999999</v>
      </c>
      <c r="K23">
        <v>30.978992000000002</v>
      </c>
      <c r="L23">
        <v>31.087793000000001</v>
      </c>
      <c r="M23">
        <v>31.1234</v>
      </c>
      <c r="N23">
        <v>31.119046999999998</v>
      </c>
      <c r="O23">
        <v>31.126341</v>
      </c>
      <c r="P23">
        <v>31.130306000000001</v>
      </c>
      <c r="Q23">
        <v>31.108758999999999</v>
      </c>
      <c r="R23">
        <v>31.046714999999999</v>
      </c>
      <c r="S23">
        <v>31.008713</v>
      </c>
      <c r="T23">
        <v>30.945623000000001</v>
      </c>
      <c r="U23">
        <v>30.911577000000001</v>
      </c>
      <c r="V23">
        <v>30.897998999999999</v>
      </c>
      <c r="W23">
        <v>30.875713000000001</v>
      </c>
      <c r="X23">
        <v>30.847819999999999</v>
      </c>
      <c r="Y23">
        <v>30.822336</v>
      </c>
      <c r="Z23">
        <v>30.796206000000002</v>
      </c>
      <c r="AA23">
        <v>30.766399</v>
      </c>
      <c r="AB23">
        <v>30.736742</v>
      </c>
      <c r="AC23">
        <v>30.704884</v>
      </c>
      <c r="AD23">
        <v>30.668240000000001</v>
      </c>
      <c r="AE23">
        <v>30.629239999999999</v>
      </c>
      <c r="AF23">
        <v>30.580598999999999</v>
      </c>
      <c r="AG23">
        <v>30.541765000000002</v>
      </c>
      <c r="AH23">
        <v>30.497579999999999</v>
      </c>
      <c r="AI23">
        <v>30.446434</v>
      </c>
      <c r="AJ23" s="22">
        <v>1E-3</v>
      </c>
    </row>
    <row r="24" spans="1:36" ht="14.5" hidden="1" x14ac:dyDescent="0.35">
      <c r="A24" t="s">
        <v>201</v>
      </c>
      <c r="B24" t="s">
        <v>291</v>
      </c>
      <c r="C24" t="s">
        <v>402</v>
      </c>
      <c r="D24" t="s">
        <v>396</v>
      </c>
      <c r="F24">
        <v>41.314433999999999</v>
      </c>
      <c r="G24">
        <v>41.772114000000002</v>
      </c>
      <c r="H24">
        <v>41.788848999999999</v>
      </c>
      <c r="I24">
        <v>42.562904000000003</v>
      </c>
      <c r="J24">
        <v>43.407257000000001</v>
      </c>
      <c r="K24">
        <v>44.010249999999999</v>
      </c>
      <c r="L24">
        <v>43.999203000000001</v>
      </c>
      <c r="M24">
        <v>43.956263999999997</v>
      </c>
      <c r="N24">
        <v>43.904457000000001</v>
      </c>
      <c r="O24">
        <v>43.861992000000001</v>
      </c>
      <c r="P24">
        <v>43.817745000000002</v>
      </c>
      <c r="Q24">
        <v>43.802284</v>
      </c>
      <c r="R24">
        <v>43.774982000000001</v>
      </c>
      <c r="S24">
        <v>43.753413999999999</v>
      </c>
      <c r="T24">
        <v>43.742798000000001</v>
      </c>
      <c r="U24">
        <v>43.727924000000002</v>
      </c>
      <c r="V24">
        <v>43.715992</v>
      </c>
      <c r="W24">
        <v>43.697800000000001</v>
      </c>
      <c r="X24">
        <v>43.675086999999998</v>
      </c>
      <c r="Y24">
        <v>43.645373999999997</v>
      </c>
      <c r="Z24">
        <v>43.623016</v>
      </c>
      <c r="AA24">
        <v>43.597163999999999</v>
      </c>
      <c r="AB24">
        <v>43.603698999999999</v>
      </c>
      <c r="AC24">
        <v>43.588825</v>
      </c>
      <c r="AD24">
        <v>43.532680999999997</v>
      </c>
      <c r="AE24">
        <v>43.476619999999997</v>
      </c>
      <c r="AF24">
        <v>43.414752999999997</v>
      </c>
      <c r="AG24">
        <v>43.364902000000001</v>
      </c>
      <c r="AH24">
        <v>43.308506000000001</v>
      </c>
      <c r="AI24">
        <v>43.241225999999997</v>
      </c>
      <c r="AJ24" s="22">
        <v>2E-3</v>
      </c>
    </row>
    <row r="25" spans="1:36" ht="14.5" hidden="1" x14ac:dyDescent="0.35">
      <c r="A25" t="s">
        <v>202</v>
      </c>
      <c r="B25" t="s">
        <v>292</v>
      </c>
      <c r="C25" t="s">
        <v>403</v>
      </c>
      <c r="D25" t="s">
        <v>396</v>
      </c>
      <c r="F25">
        <v>36.394150000000003</v>
      </c>
      <c r="G25">
        <v>36.899569999999997</v>
      </c>
      <c r="H25">
        <v>37.344802999999999</v>
      </c>
      <c r="I25">
        <v>38.154407999999997</v>
      </c>
      <c r="J25">
        <v>38.912616999999997</v>
      </c>
      <c r="K25">
        <v>39.389881000000003</v>
      </c>
      <c r="L25">
        <v>39.400050999999998</v>
      </c>
      <c r="M25">
        <v>39.384148000000003</v>
      </c>
      <c r="N25">
        <v>39.365543000000002</v>
      </c>
      <c r="O25">
        <v>39.353606999999997</v>
      </c>
      <c r="P25">
        <v>39.345745000000001</v>
      </c>
      <c r="Q25">
        <v>39.357258000000002</v>
      </c>
      <c r="R25">
        <v>39.354697999999999</v>
      </c>
      <c r="S25">
        <v>39.354816</v>
      </c>
      <c r="T25">
        <v>39.445484</v>
      </c>
      <c r="U25">
        <v>39.514857999999997</v>
      </c>
      <c r="V25">
        <v>39.573630999999999</v>
      </c>
      <c r="W25">
        <v>39.611930999999998</v>
      </c>
      <c r="X25">
        <v>39.648570999999997</v>
      </c>
      <c r="Y25">
        <v>39.628971</v>
      </c>
      <c r="Z25">
        <v>39.647731999999998</v>
      </c>
      <c r="AA25">
        <v>39.644379000000001</v>
      </c>
      <c r="AB25">
        <v>39.693829000000001</v>
      </c>
      <c r="AC25">
        <v>39.718212000000001</v>
      </c>
      <c r="AD25">
        <v>39.746529000000002</v>
      </c>
      <c r="AE25">
        <v>39.761172999999999</v>
      </c>
      <c r="AF25">
        <v>39.747185000000002</v>
      </c>
      <c r="AG25">
        <v>39.712952000000001</v>
      </c>
      <c r="AH25">
        <v>39.681289999999997</v>
      </c>
      <c r="AI25">
        <v>39.638759999999998</v>
      </c>
      <c r="AJ25" s="22">
        <v>3.0000000000000001E-3</v>
      </c>
    </row>
    <row r="26" spans="1:36" ht="14.5" hidden="1" x14ac:dyDescent="0.35">
      <c r="A26" t="s">
        <v>293</v>
      </c>
      <c r="B26" t="s">
        <v>294</v>
      </c>
      <c r="C26" t="s">
        <v>404</v>
      </c>
      <c r="D26" t="s">
        <v>396</v>
      </c>
      <c r="F26">
        <v>42.836395000000003</v>
      </c>
      <c r="G26">
        <v>43.348109999999998</v>
      </c>
      <c r="H26">
        <v>43.417572</v>
      </c>
      <c r="I26">
        <v>43.873291000000002</v>
      </c>
      <c r="J26">
        <v>44.479320999999999</v>
      </c>
      <c r="K26">
        <v>44.907634999999999</v>
      </c>
      <c r="L26">
        <v>44.894444</v>
      </c>
      <c r="M26">
        <v>44.830813999999997</v>
      </c>
      <c r="N26">
        <v>44.761398</v>
      </c>
      <c r="O26">
        <v>44.691668999999997</v>
      </c>
      <c r="P26">
        <v>44.623202999999997</v>
      </c>
      <c r="Q26">
        <v>44.566189000000001</v>
      </c>
      <c r="R26">
        <v>44.525950999999999</v>
      </c>
      <c r="S26">
        <v>44.478371000000003</v>
      </c>
      <c r="T26">
        <v>44.448028999999998</v>
      </c>
      <c r="U26">
        <v>44.414917000000003</v>
      </c>
      <c r="V26">
        <v>44.382198000000002</v>
      </c>
      <c r="W26">
        <v>44.344177000000002</v>
      </c>
      <c r="X26">
        <v>44.302151000000002</v>
      </c>
      <c r="Y26">
        <v>44.245021999999999</v>
      </c>
      <c r="Z26">
        <v>44.213009</v>
      </c>
      <c r="AA26">
        <v>44.165095999999998</v>
      </c>
      <c r="AB26">
        <v>44.138236999999997</v>
      </c>
      <c r="AC26">
        <v>44.101298999999997</v>
      </c>
      <c r="AD26">
        <v>44.050139999999999</v>
      </c>
      <c r="AE26">
        <v>43.994616999999998</v>
      </c>
      <c r="AF26">
        <v>43.939075000000003</v>
      </c>
      <c r="AG26">
        <v>43.873725999999998</v>
      </c>
      <c r="AH26">
        <v>43.808922000000003</v>
      </c>
      <c r="AI26">
        <v>43.729270999999997</v>
      </c>
      <c r="AJ26" s="22">
        <v>1E-3</v>
      </c>
    </row>
    <row r="27" spans="1:36" ht="14.5" hidden="1" x14ac:dyDescent="0.35">
      <c r="A27" t="s">
        <v>295</v>
      </c>
      <c r="B27" t="s">
        <v>296</v>
      </c>
      <c r="C27" t="s">
        <v>405</v>
      </c>
      <c r="D27" t="s">
        <v>396</v>
      </c>
      <c r="F27">
        <v>34.980831000000002</v>
      </c>
      <c r="G27">
        <v>35.398705</v>
      </c>
      <c r="H27">
        <v>35.455429000000002</v>
      </c>
      <c r="I27">
        <v>35.827576000000001</v>
      </c>
      <c r="J27">
        <v>36.322468000000001</v>
      </c>
      <c r="K27">
        <v>36.672237000000003</v>
      </c>
      <c r="L27">
        <v>36.661465</v>
      </c>
      <c r="M27">
        <v>36.609504999999999</v>
      </c>
      <c r="N27">
        <v>36.552818000000002</v>
      </c>
      <c r="O27">
        <v>36.495876000000003</v>
      </c>
      <c r="P27">
        <v>36.439964000000003</v>
      </c>
      <c r="Q27">
        <v>36.393405999999999</v>
      </c>
      <c r="R27">
        <v>36.360550000000003</v>
      </c>
      <c r="S27">
        <v>36.321693000000003</v>
      </c>
      <c r="T27">
        <v>36.296917000000001</v>
      </c>
      <c r="U27">
        <v>36.269874999999999</v>
      </c>
      <c r="V27">
        <v>36.243155999999999</v>
      </c>
      <c r="W27">
        <v>36.212108999999998</v>
      </c>
      <c r="X27">
        <v>36.177788</v>
      </c>
      <c r="Y27">
        <v>36.131138</v>
      </c>
      <c r="Z27">
        <v>36.104996</v>
      </c>
      <c r="AA27">
        <v>36.065868000000002</v>
      </c>
      <c r="AB27">
        <v>36.043934</v>
      </c>
      <c r="AC27">
        <v>36.013770999999998</v>
      </c>
      <c r="AD27">
        <v>35.971992</v>
      </c>
      <c r="AE27">
        <v>35.926654999999997</v>
      </c>
      <c r="AF27">
        <v>35.881298000000001</v>
      </c>
      <c r="AG27">
        <v>35.827930000000002</v>
      </c>
      <c r="AH27">
        <v>35.775013000000001</v>
      </c>
      <c r="AI27">
        <v>35.709969000000001</v>
      </c>
      <c r="AJ27" s="22">
        <v>1E-3</v>
      </c>
    </row>
    <row r="28" spans="1:36" ht="14.5" hidden="1" x14ac:dyDescent="0.35">
      <c r="A28" t="s">
        <v>268</v>
      </c>
      <c r="C28" t="s">
        <v>406</v>
      </c>
    </row>
    <row r="29" spans="1:36" ht="14.5" hidden="1" x14ac:dyDescent="0.35">
      <c r="A29" t="s">
        <v>167</v>
      </c>
      <c r="B29" t="s">
        <v>297</v>
      </c>
      <c r="C29" t="s">
        <v>407</v>
      </c>
      <c r="D29" t="s">
        <v>396</v>
      </c>
      <c r="F29">
        <v>29.917580000000001</v>
      </c>
      <c r="G29">
        <v>30.565833999999999</v>
      </c>
      <c r="H29">
        <v>30.806395999999999</v>
      </c>
      <c r="I29">
        <v>30.900628999999999</v>
      </c>
      <c r="J29">
        <v>30.964535000000001</v>
      </c>
      <c r="K29">
        <v>30.984997</v>
      </c>
      <c r="L29">
        <v>31.009974</v>
      </c>
      <c r="M29">
        <v>31.04129</v>
      </c>
      <c r="N29">
        <v>31.057894000000001</v>
      </c>
      <c r="O29">
        <v>31.059694</v>
      </c>
      <c r="P29">
        <v>31.058817000000001</v>
      </c>
      <c r="Q29">
        <v>31.048943999999999</v>
      </c>
      <c r="R29">
        <v>31.009806000000001</v>
      </c>
      <c r="S29">
        <v>30.959257000000001</v>
      </c>
      <c r="T29">
        <v>30.897455000000001</v>
      </c>
      <c r="U29">
        <v>30.878342</v>
      </c>
      <c r="V29">
        <v>30.884810999999999</v>
      </c>
      <c r="W29">
        <v>30.891741</v>
      </c>
      <c r="X29">
        <v>30.895344000000001</v>
      </c>
      <c r="Y29">
        <v>30.899977</v>
      </c>
      <c r="Z29">
        <v>30.897472</v>
      </c>
      <c r="AA29">
        <v>30.89695</v>
      </c>
      <c r="AB29">
        <v>30.897421000000001</v>
      </c>
      <c r="AC29">
        <v>30.897438000000001</v>
      </c>
      <c r="AD29">
        <v>30.896151</v>
      </c>
      <c r="AE29">
        <v>30.895015999999998</v>
      </c>
      <c r="AF29">
        <v>30.897110000000001</v>
      </c>
      <c r="AG29">
        <v>30.892427000000001</v>
      </c>
      <c r="AH29">
        <v>30.89134</v>
      </c>
      <c r="AI29">
        <v>30.886036000000001</v>
      </c>
      <c r="AJ29" s="22">
        <v>1E-3</v>
      </c>
    </row>
    <row r="30" spans="1:36" ht="14.5" hidden="1" x14ac:dyDescent="0.35">
      <c r="A30" t="s">
        <v>174</v>
      </c>
      <c r="B30" t="s">
        <v>298</v>
      </c>
      <c r="C30" t="s">
        <v>408</v>
      </c>
      <c r="D30" t="s">
        <v>396</v>
      </c>
      <c r="F30">
        <v>27.365261</v>
      </c>
      <c r="G30">
        <v>27.895562999999999</v>
      </c>
      <c r="H30">
        <v>28.265198000000002</v>
      </c>
      <c r="I30">
        <v>28.657575999999999</v>
      </c>
      <c r="J30">
        <v>28.730464999999999</v>
      </c>
      <c r="K30">
        <v>28.817236000000001</v>
      </c>
      <c r="L30">
        <v>28.901304</v>
      </c>
      <c r="M30">
        <v>28.988983000000001</v>
      </c>
      <c r="N30">
        <v>29.041245</v>
      </c>
      <c r="O30">
        <v>29.072966000000001</v>
      </c>
      <c r="P30">
        <v>29.093644999999999</v>
      </c>
      <c r="Q30">
        <v>29.111507</v>
      </c>
      <c r="R30">
        <v>29.124442999999999</v>
      </c>
      <c r="S30">
        <v>29.135151</v>
      </c>
      <c r="T30">
        <v>29.155595999999999</v>
      </c>
      <c r="U30">
        <v>29.174558999999999</v>
      </c>
      <c r="V30">
        <v>29.180399000000001</v>
      </c>
      <c r="W30">
        <v>29.182099999999998</v>
      </c>
      <c r="X30">
        <v>29.196563999999999</v>
      </c>
      <c r="Y30">
        <v>29.186399000000002</v>
      </c>
      <c r="Z30">
        <v>29.175144</v>
      </c>
      <c r="AA30">
        <v>29.165064000000001</v>
      </c>
      <c r="AB30">
        <v>29.171295000000001</v>
      </c>
      <c r="AC30">
        <v>29.152577999999998</v>
      </c>
      <c r="AD30">
        <v>29.132408000000002</v>
      </c>
      <c r="AE30">
        <v>29.112535000000001</v>
      </c>
      <c r="AF30">
        <v>29.090444999999999</v>
      </c>
      <c r="AG30">
        <v>29.072642999999999</v>
      </c>
      <c r="AH30">
        <v>29.052038</v>
      </c>
      <c r="AI30">
        <v>29.027740000000001</v>
      </c>
      <c r="AJ30" s="22">
        <v>2E-3</v>
      </c>
    </row>
    <row r="31" spans="1:36" ht="14.5" hidden="1" x14ac:dyDescent="0.35">
      <c r="A31" t="s">
        <v>175</v>
      </c>
      <c r="B31" t="s">
        <v>299</v>
      </c>
      <c r="C31" t="s">
        <v>409</v>
      </c>
      <c r="D31" t="s">
        <v>396</v>
      </c>
      <c r="F31">
        <v>38.451199000000003</v>
      </c>
      <c r="G31">
        <v>39.664088999999997</v>
      </c>
      <c r="H31">
        <v>40.585132999999999</v>
      </c>
      <c r="I31">
        <v>41.621101000000003</v>
      </c>
      <c r="J31">
        <v>41.903885000000002</v>
      </c>
      <c r="K31">
        <v>42.143250000000002</v>
      </c>
      <c r="L31">
        <v>42.284992000000003</v>
      </c>
      <c r="M31">
        <v>42.439700999999999</v>
      </c>
      <c r="N31">
        <v>42.525620000000004</v>
      </c>
      <c r="O31">
        <v>42.562491999999999</v>
      </c>
      <c r="P31">
        <v>42.576056999999999</v>
      </c>
      <c r="Q31">
        <v>42.594588999999999</v>
      </c>
      <c r="R31">
        <v>42.591704999999997</v>
      </c>
      <c r="S31">
        <v>42.584045000000003</v>
      </c>
      <c r="T31">
        <v>42.583069000000002</v>
      </c>
      <c r="U31">
        <v>42.579628</v>
      </c>
      <c r="V31">
        <v>42.687817000000003</v>
      </c>
      <c r="W31">
        <v>42.685749000000001</v>
      </c>
      <c r="X31">
        <v>42.676411000000002</v>
      </c>
      <c r="Y31">
        <v>42.656196999999999</v>
      </c>
      <c r="Z31">
        <v>42.639037999999999</v>
      </c>
      <c r="AA31">
        <v>42.618374000000003</v>
      </c>
      <c r="AB31">
        <v>42.608848999999999</v>
      </c>
      <c r="AC31">
        <v>42.592922000000002</v>
      </c>
      <c r="AD31">
        <v>42.573711000000003</v>
      </c>
      <c r="AE31">
        <v>42.555335999999997</v>
      </c>
      <c r="AF31">
        <v>42.538131999999997</v>
      </c>
      <c r="AG31">
        <v>42.508308</v>
      </c>
      <c r="AH31">
        <v>42.484729999999999</v>
      </c>
      <c r="AI31">
        <v>42.448689000000002</v>
      </c>
      <c r="AJ31" s="22">
        <v>3.0000000000000001E-3</v>
      </c>
    </row>
    <row r="32" spans="1:36" ht="14.5" hidden="1" x14ac:dyDescent="0.35">
      <c r="A32" t="s">
        <v>176</v>
      </c>
      <c r="B32" t="s">
        <v>300</v>
      </c>
      <c r="C32" t="s">
        <v>410</v>
      </c>
      <c r="D32" t="s">
        <v>396</v>
      </c>
      <c r="F32">
        <v>31.761778</v>
      </c>
      <c r="G32">
        <v>32.199348000000001</v>
      </c>
      <c r="H32">
        <v>32.480483999999997</v>
      </c>
      <c r="I32">
        <v>32.520966000000001</v>
      </c>
      <c r="J32">
        <v>32.515346999999998</v>
      </c>
      <c r="K32">
        <v>32.511043999999998</v>
      </c>
      <c r="L32">
        <v>32.508495000000003</v>
      </c>
      <c r="M32">
        <v>32.506649000000003</v>
      </c>
      <c r="N32">
        <v>32.507458</v>
      </c>
      <c r="O32">
        <v>32.509520999999999</v>
      </c>
      <c r="P32">
        <v>32.513283000000001</v>
      </c>
      <c r="Q32">
        <v>32.519371</v>
      </c>
      <c r="R32">
        <v>32.519936000000001</v>
      </c>
      <c r="S32">
        <v>32.502453000000003</v>
      </c>
      <c r="T32">
        <v>32.465744000000001</v>
      </c>
      <c r="U32">
        <v>32.439841999999999</v>
      </c>
      <c r="V32">
        <v>32.421562000000002</v>
      </c>
      <c r="W32">
        <v>32.427737999999998</v>
      </c>
      <c r="X32">
        <v>32.437469</v>
      </c>
      <c r="Y32">
        <v>32.440224000000001</v>
      </c>
      <c r="Z32">
        <v>32.444102999999998</v>
      </c>
      <c r="AA32">
        <v>32.445236000000001</v>
      </c>
      <c r="AB32">
        <v>32.447048000000002</v>
      </c>
      <c r="AC32">
        <v>32.447288999999998</v>
      </c>
      <c r="AD32">
        <v>32.446773999999998</v>
      </c>
      <c r="AE32">
        <v>32.454082</v>
      </c>
      <c r="AF32">
        <v>32.467537</v>
      </c>
      <c r="AG32">
        <v>32.464458</v>
      </c>
      <c r="AH32">
        <v>32.469158</v>
      </c>
      <c r="AI32">
        <v>32.467624999999998</v>
      </c>
      <c r="AJ32" s="22">
        <v>1E-3</v>
      </c>
    </row>
    <row r="33" spans="1:36" ht="14.5" hidden="1" x14ac:dyDescent="0.35">
      <c r="A33" t="s">
        <v>177</v>
      </c>
      <c r="B33" t="s">
        <v>301</v>
      </c>
      <c r="C33" t="s">
        <v>411</v>
      </c>
      <c r="D33" t="s">
        <v>396</v>
      </c>
      <c r="F33">
        <v>27.149215999999999</v>
      </c>
      <c r="G33">
        <v>27.235987000000002</v>
      </c>
      <c r="H33">
        <v>27.277664000000001</v>
      </c>
      <c r="I33">
        <v>27.310286999999999</v>
      </c>
      <c r="J33">
        <v>27.336292</v>
      </c>
      <c r="K33">
        <v>27.330904</v>
      </c>
      <c r="L33">
        <v>27.331562000000002</v>
      </c>
      <c r="M33">
        <v>27.336285</v>
      </c>
      <c r="N33">
        <v>27.330618000000001</v>
      </c>
      <c r="O33">
        <v>27.327696</v>
      </c>
      <c r="P33">
        <v>27.326989999999999</v>
      </c>
      <c r="Q33">
        <v>27.333646999999999</v>
      </c>
      <c r="R33">
        <v>27.337980000000002</v>
      </c>
      <c r="S33">
        <v>27.341881000000001</v>
      </c>
      <c r="T33">
        <v>27.345711000000001</v>
      </c>
      <c r="U33">
        <v>27.342876</v>
      </c>
      <c r="V33">
        <v>27.341159999999999</v>
      </c>
      <c r="W33">
        <v>27.335149999999999</v>
      </c>
      <c r="X33">
        <v>27.327925</v>
      </c>
      <c r="Y33">
        <v>27.325298</v>
      </c>
      <c r="Z33">
        <v>27.320833</v>
      </c>
      <c r="AA33">
        <v>27.315809000000002</v>
      </c>
      <c r="AB33">
        <v>27.310010999999999</v>
      </c>
      <c r="AC33">
        <v>27.304068000000001</v>
      </c>
      <c r="AD33">
        <v>27.297342</v>
      </c>
      <c r="AE33">
        <v>27.290707000000001</v>
      </c>
      <c r="AF33">
        <v>27.283978999999999</v>
      </c>
      <c r="AG33">
        <v>27.276522</v>
      </c>
      <c r="AH33">
        <v>27.269971999999999</v>
      </c>
      <c r="AI33">
        <v>27.260731</v>
      </c>
      <c r="AJ33" s="22">
        <v>0</v>
      </c>
    </row>
    <row r="34" spans="1:36" ht="14.5" hidden="1" x14ac:dyDescent="0.35">
      <c r="A34" t="s">
        <v>178</v>
      </c>
      <c r="B34" t="s">
        <v>302</v>
      </c>
      <c r="C34" t="s">
        <v>412</v>
      </c>
      <c r="D34" t="s">
        <v>396</v>
      </c>
      <c r="F34">
        <v>24.255231999999999</v>
      </c>
      <c r="G34">
        <v>24.774356999999998</v>
      </c>
      <c r="H34">
        <v>25.224422000000001</v>
      </c>
      <c r="I34">
        <v>25.693276999999998</v>
      </c>
      <c r="J34">
        <v>25.703645999999999</v>
      </c>
      <c r="K34">
        <v>25.731511999999999</v>
      </c>
      <c r="L34">
        <v>25.772333</v>
      </c>
      <c r="M34">
        <v>25.822666000000002</v>
      </c>
      <c r="N34">
        <v>25.838448</v>
      </c>
      <c r="O34">
        <v>25.843980999999999</v>
      </c>
      <c r="P34">
        <v>25.851033999999999</v>
      </c>
      <c r="Q34">
        <v>25.864553000000001</v>
      </c>
      <c r="R34">
        <v>25.882929000000001</v>
      </c>
      <c r="S34">
        <v>25.898817000000001</v>
      </c>
      <c r="T34">
        <v>25.939288999999999</v>
      </c>
      <c r="U34">
        <v>25.99399</v>
      </c>
      <c r="V34">
        <v>26.068569</v>
      </c>
      <c r="W34">
        <v>26.115265000000001</v>
      </c>
      <c r="X34">
        <v>26.170832000000001</v>
      </c>
      <c r="Y34">
        <v>26.172411</v>
      </c>
      <c r="Z34">
        <v>26.177671</v>
      </c>
      <c r="AA34">
        <v>26.180651000000001</v>
      </c>
      <c r="AB34">
        <v>26.214607000000001</v>
      </c>
      <c r="AC34">
        <v>26.233962999999999</v>
      </c>
      <c r="AD34">
        <v>26.253387</v>
      </c>
      <c r="AE34">
        <v>26.277560999999999</v>
      </c>
      <c r="AF34">
        <v>26.282458999999999</v>
      </c>
      <c r="AG34">
        <v>26.274460000000001</v>
      </c>
      <c r="AH34">
        <v>26.262042999999998</v>
      </c>
      <c r="AI34">
        <v>26.249319</v>
      </c>
      <c r="AJ34" s="22">
        <v>3.0000000000000001E-3</v>
      </c>
    </row>
    <row r="35" spans="1:36" ht="14.5" hidden="1" x14ac:dyDescent="0.35">
      <c r="A35" t="s">
        <v>201</v>
      </c>
      <c r="B35" t="s">
        <v>303</v>
      </c>
      <c r="C35" t="s">
        <v>413</v>
      </c>
      <c r="D35" t="s">
        <v>396</v>
      </c>
      <c r="F35">
        <v>38.824818</v>
      </c>
      <c r="G35">
        <v>39.333702000000002</v>
      </c>
      <c r="H35">
        <v>39.614108999999999</v>
      </c>
      <c r="I35">
        <v>39.871634999999998</v>
      </c>
      <c r="J35">
        <v>39.871673999999999</v>
      </c>
      <c r="K35">
        <v>39.873493000000003</v>
      </c>
      <c r="L35">
        <v>39.916843</v>
      </c>
      <c r="M35">
        <v>39.951861999999998</v>
      </c>
      <c r="N35">
        <v>39.958537999999997</v>
      </c>
      <c r="O35">
        <v>39.956547</v>
      </c>
      <c r="P35">
        <v>39.956955000000001</v>
      </c>
      <c r="Q35">
        <v>39.974434000000002</v>
      </c>
      <c r="R35">
        <v>39.975417999999998</v>
      </c>
      <c r="S35">
        <v>39.976664999999997</v>
      </c>
      <c r="T35">
        <v>39.987492000000003</v>
      </c>
      <c r="U35">
        <v>39.996127999999999</v>
      </c>
      <c r="V35">
        <v>40.011417000000002</v>
      </c>
      <c r="W35">
        <v>40.009472000000002</v>
      </c>
      <c r="X35">
        <v>39.994307999999997</v>
      </c>
      <c r="Y35">
        <v>39.976143</v>
      </c>
      <c r="Z35">
        <v>39.959724000000001</v>
      </c>
      <c r="AA35">
        <v>39.936976999999999</v>
      </c>
      <c r="AB35">
        <v>39.918568</v>
      </c>
      <c r="AC35">
        <v>39.894238000000001</v>
      </c>
      <c r="AD35">
        <v>39.863953000000002</v>
      </c>
      <c r="AE35">
        <v>39.834350999999998</v>
      </c>
      <c r="AF35">
        <v>39.806117999999998</v>
      </c>
      <c r="AG35">
        <v>39.770721000000002</v>
      </c>
      <c r="AH35">
        <v>39.737892000000002</v>
      </c>
      <c r="AI35">
        <v>39.692822</v>
      </c>
      <c r="AJ35" s="22">
        <v>1E-3</v>
      </c>
    </row>
    <row r="36" spans="1:36" ht="14.5" hidden="1" x14ac:dyDescent="0.35">
      <c r="A36" t="s">
        <v>202</v>
      </c>
      <c r="B36" t="s">
        <v>304</v>
      </c>
      <c r="C36" t="s">
        <v>414</v>
      </c>
      <c r="D36" t="s">
        <v>396</v>
      </c>
      <c r="F36">
        <v>32.318824999999997</v>
      </c>
      <c r="G36">
        <v>32.887912999999998</v>
      </c>
      <c r="H36">
        <v>33.036118000000002</v>
      </c>
      <c r="I36">
        <v>33.251483999999998</v>
      </c>
      <c r="J36">
        <v>33.282772000000001</v>
      </c>
      <c r="K36">
        <v>33.317574</v>
      </c>
      <c r="L36">
        <v>33.353282999999998</v>
      </c>
      <c r="M36">
        <v>33.380015999999998</v>
      </c>
      <c r="N36">
        <v>33.376392000000003</v>
      </c>
      <c r="O36">
        <v>33.366135</v>
      </c>
      <c r="P36">
        <v>33.353198999999996</v>
      </c>
      <c r="Q36">
        <v>33.353045999999999</v>
      </c>
      <c r="R36">
        <v>33.337955000000001</v>
      </c>
      <c r="S36">
        <v>33.318043000000003</v>
      </c>
      <c r="T36">
        <v>33.287078999999999</v>
      </c>
      <c r="U36">
        <v>33.269733000000002</v>
      </c>
      <c r="V36">
        <v>33.249057999999998</v>
      </c>
      <c r="W36">
        <v>33.227001000000001</v>
      </c>
      <c r="X36">
        <v>33.197056000000003</v>
      </c>
      <c r="Y36">
        <v>33.181938000000002</v>
      </c>
      <c r="Z36">
        <v>33.159008</v>
      </c>
      <c r="AA36">
        <v>33.137695000000001</v>
      </c>
      <c r="AB36">
        <v>33.118141000000001</v>
      </c>
      <c r="AC36">
        <v>33.094582000000003</v>
      </c>
      <c r="AD36">
        <v>33.066443999999997</v>
      </c>
      <c r="AE36">
        <v>33.038933</v>
      </c>
      <c r="AF36">
        <v>33.011355999999999</v>
      </c>
      <c r="AG36">
        <v>32.979691000000003</v>
      </c>
      <c r="AH36">
        <v>32.949275999999998</v>
      </c>
      <c r="AI36">
        <v>32.908447000000002</v>
      </c>
      <c r="AJ36" s="22">
        <v>1E-3</v>
      </c>
    </row>
    <row r="37" spans="1:36" ht="14.5" hidden="1" x14ac:dyDescent="0.35">
      <c r="A37" t="s">
        <v>305</v>
      </c>
      <c r="B37" t="s">
        <v>306</v>
      </c>
      <c r="C37" t="s">
        <v>415</v>
      </c>
      <c r="D37" t="s">
        <v>396</v>
      </c>
      <c r="F37">
        <v>31.041903999999999</v>
      </c>
      <c r="G37">
        <v>31.443404999999998</v>
      </c>
      <c r="H37">
        <v>31.695049000000001</v>
      </c>
      <c r="I37">
        <v>31.977672999999999</v>
      </c>
      <c r="J37">
        <v>32.027157000000003</v>
      </c>
      <c r="K37">
        <v>32.078113999999999</v>
      </c>
      <c r="L37">
        <v>32.130299000000001</v>
      </c>
      <c r="M37">
        <v>32.180748000000001</v>
      </c>
      <c r="N37">
        <v>32.198048</v>
      </c>
      <c r="O37">
        <v>32.200370999999997</v>
      </c>
      <c r="P37">
        <v>32.198677000000004</v>
      </c>
      <c r="Q37">
        <v>32.196826999999999</v>
      </c>
      <c r="R37">
        <v>32.189219999999999</v>
      </c>
      <c r="S37">
        <v>32.177177</v>
      </c>
      <c r="T37">
        <v>32.165134000000002</v>
      </c>
      <c r="U37">
        <v>32.161278000000003</v>
      </c>
      <c r="V37">
        <v>32.156677000000002</v>
      </c>
      <c r="W37">
        <v>32.147060000000003</v>
      </c>
      <c r="X37">
        <v>32.139083999999997</v>
      </c>
      <c r="Y37">
        <v>32.123936</v>
      </c>
      <c r="Z37">
        <v>32.106181999999997</v>
      </c>
      <c r="AA37">
        <v>32.089447</v>
      </c>
      <c r="AB37">
        <v>32.080513000000003</v>
      </c>
      <c r="AC37">
        <v>32.060946999999999</v>
      </c>
      <c r="AD37">
        <v>32.039253000000002</v>
      </c>
      <c r="AE37">
        <v>32.018211000000001</v>
      </c>
      <c r="AF37">
        <v>31.995937000000001</v>
      </c>
      <c r="AG37">
        <v>31.971909</v>
      </c>
      <c r="AH37">
        <v>31.947645000000001</v>
      </c>
      <c r="AI37">
        <v>31.9177</v>
      </c>
      <c r="AJ37" s="22">
        <v>1E-3</v>
      </c>
    </row>
    <row r="38" spans="1:36" ht="14.5" hidden="1" x14ac:dyDescent="0.35">
      <c r="A38" t="s">
        <v>307</v>
      </c>
      <c r="B38" t="s">
        <v>308</v>
      </c>
      <c r="C38" t="s">
        <v>416</v>
      </c>
      <c r="D38" t="s">
        <v>396</v>
      </c>
      <c r="F38">
        <v>25.310265999999999</v>
      </c>
      <c r="G38">
        <v>25.637632</v>
      </c>
      <c r="H38">
        <v>25.842813</v>
      </c>
      <c r="I38">
        <v>26.073252</v>
      </c>
      <c r="J38">
        <v>26.113600000000002</v>
      </c>
      <c r="K38">
        <v>26.155148000000001</v>
      </c>
      <c r="L38">
        <v>26.197697000000002</v>
      </c>
      <c r="M38">
        <v>26.238831999999999</v>
      </c>
      <c r="N38">
        <v>26.252936999999999</v>
      </c>
      <c r="O38">
        <v>26.254830999999999</v>
      </c>
      <c r="P38">
        <v>26.253450000000001</v>
      </c>
      <c r="Q38">
        <v>26.251942</v>
      </c>
      <c r="R38">
        <v>26.245739</v>
      </c>
      <c r="S38">
        <v>26.23592</v>
      </c>
      <c r="T38">
        <v>26.226101</v>
      </c>
      <c r="U38">
        <v>26.222956</v>
      </c>
      <c r="V38">
        <v>26.219206</v>
      </c>
      <c r="W38">
        <v>26.211365000000001</v>
      </c>
      <c r="X38">
        <v>26.204861000000001</v>
      </c>
      <c r="Y38">
        <v>26.192509000000001</v>
      </c>
      <c r="Z38">
        <v>26.178034</v>
      </c>
      <c r="AA38">
        <v>26.164389</v>
      </c>
      <c r="AB38">
        <v>26.157104</v>
      </c>
      <c r="AC38">
        <v>26.141151000000001</v>
      </c>
      <c r="AD38">
        <v>26.123463000000001</v>
      </c>
      <c r="AE38">
        <v>26.106306</v>
      </c>
      <c r="AF38">
        <v>26.088144</v>
      </c>
      <c r="AG38">
        <v>26.068552</v>
      </c>
      <c r="AH38">
        <v>26.048769</v>
      </c>
      <c r="AI38">
        <v>26.024353000000001</v>
      </c>
      <c r="AJ38" s="22">
        <v>1E-3</v>
      </c>
    </row>
    <row r="39" spans="1:36" ht="14.5" hidden="1" x14ac:dyDescent="0.35">
      <c r="A39" t="s">
        <v>309</v>
      </c>
      <c r="C39" t="s">
        <v>417</v>
      </c>
    </row>
    <row r="40" spans="1:36" ht="14.5" hidden="1" x14ac:dyDescent="0.35">
      <c r="A40" t="s">
        <v>162</v>
      </c>
      <c r="B40" t="s">
        <v>310</v>
      </c>
      <c r="C40" t="s">
        <v>418</v>
      </c>
      <c r="D40" t="s">
        <v>419</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2">
        <v>0</v>
      </c>
    </row>
    <row r="41" spans="1:36" ht="14.5" hidden="1" x14ac:dyDescent="0.35">
      <c r="A41" t="s">
        <v>163</v>
      </c>
      <c r="B41" t="s">
        <v>311</v>
      </c>
      <c r="C41" t="s">
        <v>420</v>
      </c>
      <c r="D41" t="s">
        <v>419</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2">
        <v>0</v>
      </c>
    </row>
    <row r="42" spans="1:36" ht="14.5" hidden="1" x14ac:dyDescent="0.35">
      <c r="A42" t="s">
        <v>312</v>
      </c>
      <c r="C42" t="s">
        <v>421</v>
      </c>
    </row>
    <row r="43" spans="1:36" ht="14.5" hidden="1" x14ac:dyDescent="0.35">
      <c r="A43" t="s">
        <v>258</v>
      </c>
      <c r="C43" t="s">
        <v>422</v>
      </c>
    </row>
    <row r="44" spans="1:36" ht="14.5" hidden="1" x14ac:dyDescent="0.35">
      <c r="A44" t="s">
        <v>279</v>
      </c>
      <c r="B44" t="s">
        <v>313</v>
      </c>
      <c r="C44" t="s">
        <v>423</v>
      </c>
      <c r="D44" t="s">
        <v>396</v>
      </c>
      <c r="F44">
        <v>36.796664999999997</v>
      </c>
      <c r="G44">
        <v>37.285339</v>
      </c>
      <c r="H44">
        <v>37.400348999999999</v>
      </c>
      <c r="I44">
        <v>37.636726000000003</v>
      </c>
      <c r="J44">
        <v>38.537250999999998</v>
      </c>
      <c r="K44">
        <v>39.333351</v>
      </c>
      <c r="L44">
        <v>39.602333000000002</v>
      </c>
      <c r="M44">
        <v>39.751804</v>
      </c>
      <c r="N44">
        <v>39.835247000000003</v>
      </c>
      <c r="O44">
        <v>39.927753000000003</v>
      </c>
      <c r="P44">
        <v>39.930557</v>
      </c>
      <c r="Q44">
        <v>39.966819999999998</v>
      </c>
      <c r="R44">
        <v>39.964188</v>
      </c>
      <c r="S44">
        <v>39.958846999999999</v>
      </c>
      <c r="T44">
        <v>39.962479000000002</v>
      </c>
      <c r="U44">
        <v>39.942115999999999</v>
      </c>
      <c r="V44">
        <v>39.935993000000003</v>
      </c>
      <c r="W44">
        <v>39.933681</v>
      </c>
      <c r="X44">
        <v>39.914490000000001</v>
      </c>
      <c r="Y44">
        <v>39.904513999999999</v>
      </c>
      <c r="Z44">
        <v>55.280650999999999</v>
      </c>
      <c r="AA44">
        <v>55.259602000000001</v>
      </c>
      <c r="AB44">
        <v>55.243347</v>
      </c>
      <c r="AC44">
        <v>55.217548000000001</v>
      </c>
      <c r="AD44">
        <v>55.185473999999999</v>
      </c>
      <c r="AE44">
        <v>55.155715999999998</v>
      </c>
      <c r="AF44">
        <v>55.121707999999998</v>
      </c>
      <c r="AG44">
        <v>55.082836</v>
      </c>
      <c r="AH44">
        <v>55.044609000000001</v>
      </c>
      <c r="AI44">
        <v>54.983566000000003</v>
      </c>
      <c r="AJ44" s="22">
        <v>1.4E-2</v>
      </c>
    </row>
    <row r="45" spans="1:36" ht="14.5" hidden="1" x14ac:dyDescent="0.35">
      <c r="A45" t="s">
        <v>281</v>
      </c>
      <c r="B45" t="s">
        <v>314</v>
      </c>
      <c r="C45" t="s">
        <v>424</v>
      </c>
      <c r="D45" t="s">
        <v>396</v>
      </c>
      <c r="F45">
        <v>60.694321000000002</v>
      </c>
      <c r="G45">
        <v>61.373244999999997</v>
      </c>
      <c r="H45">
        <v>60.791321000000003</v>
      </c>
      <c r="I45">
        <v>60.866264000000001</v>
      </c>
      <c r="J45">
        <v>62.967303999999999</v>
      </c>
      <c r="K45">
        <v>63.937762999999997</v>
      </c>
      <c r="L45">
        <v>64.179671999999997</v>
      </c>
      <c r="M45">
        <v>64.123412999999999</v>
      </c>
      <c r="N45">
        <v>64.160590999999997</v>
      </c>
      <c r="O45">
        <v>64.535285999999999</v>
      </c>
      <c r="P45">
        <v>64.802047999999999</v>
      </c>
      <c r="Q45">
        <v>65.630913000000007</v>
      </c>
      <c r="R45">
        <v>66.055983999999995</v>
      </c>
      <c r="S45">
        <v>66.542502999999996</v>
      </c>
      <c r="T45">
        <v>67.095871000000002</v>
      </c>
      <c r="U45">
        <v>67.549415999999994</v>
      </c>
      <c r="V45">
        <v>67.979431000000005</v>
      </c>
      <c r="W45">
        <v>68.452681999999996</v>
      </c>
      <c r="X45">
        <v>68.830826000000002</v>
      </c>
      <c r="Y45">
        <v>69.379395000000002</v>
      </c>
      <c r="Z45">
        <v>69.861237000000003</v>
      </c>
      <c r="AA45">
        <v>70.369147999999996</v>
      </c>
      <c r="AB45">
        <v>70.935997</v>
      </c>
      <c r="AC45">
        <v>71.428901999999994</v>
      </c>
      <c r="AD45">
        <v>71.868347</v>
      </c>
      <c r="AE45">
        <v>72.373733999999999</v>
      </c>
      <c r="AF45">
        <v>72.839545999999999</v>
      </c>
      <c r="AG45">
        <v>73.303939999999997</v>
      </c>
      <c r="AH45">
        <v>73.803214999999994</v>
      </c>
      <c r="AI45">
        <v>74.172340000000005</v>
      </c>
      <c r="AJ45" s="22">
        <v>7.0000000000000001E-3</v>
      </c>
    </row>
    <row r="46" spans="1:36" ht="14.5" hidden="1" x14ac:dyDescent="0.35">
      <c r="A46" t="s">
        <v>283</v>
      </c>
      <c r="B46" t="s">
        <v>315</v>
      </c>
      <c r="C46" t="s">
        <v>425</v>
      </c>
      <c r="D46" t="s">
        <v>396</v>
      </c>
      <c r="F46">
        <v>67.671295000000001</v>
      </c>
      <c r="G46">
        <v>68.680603000000005</v>
      </c>
      <c r="H46">
        <v>68.621864000000002</v>
      </c>
      <c r="I46">
        <v>68.782332999999994</v>
      </c>
      <c r="J46">
        <v>70.553534999999997</v>
      </c>
      <c r="K46">
        <v>71.183555999999996</v>
      </c>
      <c r="L46">
        <v>71.085480000000004</v>
      </c>
      <c r="M46">
        <v>70.963875000000002</v>
      </c>
      <c r="N46">
        <v>70.949241999999998</v>
      </c>
      <c r="O46">
        <v>71.174216999999999</v>
      </c>
      <c r="P46">
        <v>71.316597000000002</v>
      </c>
      <c r="Q46">
        <v>71.895447000000004</v>
      </c>
      <c r="R46">
        <v>72.139908000000005</v>
      </c>
      <c r="S46">
        <v>72.442504999999997</v>
      </c>
      <c r="T46">
        <v>72.814873000000006</v>
      </c>
      <c r="U46">
        <v>73.121750000000006</v>
      </c>
      <c r="V46">
        <v>73.433228</v>
      </c>
      <c r="W46">
        <v>73.765709000000001</v>
      </c>
      <c r="X46">
        <v>74.026702999999998</v>
      </c>
      <c r="Y46">
        <v>74.383026000000001</v>
      </c>
      <c r="Z46">
        <v>74.704734999999999</v>
      </c>
      <c r="AA46">
        <v>75.037895000000006</v>
      </c>
      <c r="AB46">
        <v>75.420647000000002</v>
      </c>
      <c r="AC46">
        <v>75.749245000000002</v>
      </c>
      <c r="AD46">
        <v>76.041306000000006</v>
      </c>
      <c r="AE46">
        <v>76.382735999999994</v>
      </c>
      <c r="AF46">
        <v>76.699241999999998</v>
      </c>
      <c r="AG46">
        <v>77.007667999999995</v>
      </c>
      <c r="AH46">
        <v>77.338759999999994</v>
      </c>
      <c r="AI46">
        <v>77.581703000000005</v>
      </c>
      <c r="AJ46" s="22">
        <v>5.0000000000000001E-3</v>
      </c>
    </row>
    <row r="47" spans="1:36" ht="14.5" hidden="1" x14ac:dyDescent="0.35">
      <c r="A47" t="s">
        <v>285</v>
      </c>
      <c r="B47" t="s">
        <v>316</v>
      </c>
      <c r="C47" t="s">
        <v>426</v>
      </c>
      <c r="D47" t="s">
        <v>396</v>
      </c>
      <c r="F47">
        <v>80.285392999999999</v>
      </c>
      <c r="G47">
        <v>82.108542999999997</v>
      </c>
      <c r="H47">
        <v>82.349861000000004</v>
      </c>
      <c r="I47">
        <v>83.237281999999993</v>
      </c>
      <c r="J47">
        <v>83.982422</v>
      </c>
      <c r="K47">
        <v>84.185233999999994</v>
      </c>
      <c r="L47">
        <v>83.932404000000005</v>
      </c>
      <c r="M47">
        <v>83.706481999999994</v>
      </c>
      <c r="N47">
        <v>83.607963999999996</v>
      </c>
      <c r="O47">
        <v>83.855766000000003</v>
      </c>
      <c r="P47">
        <v>83.922782999999995</v>
      </c>
      <c r="Q47">
        <v>84.340148999999997</v>
      </c>
      <c r="R47">
        <v>84.577774000000005</v>
      </c>
      <c r="S47">
        <v>84.824546999999995</v>
      </c>
      <c r="T47">
        <v>85.098190000000002</v>
      </c>
      <c r="U47">
        <v>85.329918000000006</v>
      </c>
      <c r="V47">
        <v>85.559464000000006</v>
      </c>
      <c r="W47">
        <v>85.777137999999994</v>
      </c>
      <c r="X47">
        <v>85.944289999999995</v>
      </c>
      <c r="Y47">
        <v>86.163223000000002</v>
      </c>
      <c r="Z47">
        <v>86.359336999999996</v>
      </c>
      <c r="AA47">
        <v>86.557968000000002</v>
      </c>
      <c r="AB47">
        <v>86.788971000000004</v>
      </c>
      <c r="AC47">
        <v>86.973044999999999</v>
      </c>
      <c r="AD47">
        <v>87.126823000000002</v>
      </c>
      <c r="AE47">
        <v>87.311203000000006</v>
      </c>
      <c r="AF47">
        <v>87.482544000000004</v>
      </c>
      <c r="AG47">
        <v>87.642509000000004</v>
      </c>
      <c r="AH47">
        <v>87.818031000000005</v>
      </c>
      <c r="AI47">
        <v>87.926833999999999</v>
      </c>
      <c r="AJ47" s="22">
        <v>3.0000000000000001E-3</v>
      </c>
    </row>
    <row r="48" spans="1:36" ht="14.5" hidden="1" x14ac:dyDescent="0.35">
      <c r="A48" t="s">
        <v>287</v>
      </c>
      <c r="B48" t="s">
        <v>317</v>
      </c>
      <c r="C48" t="s">
        <v>427</v>
      </c>
      <c r="D48" t="s">
        <v>396</v>
      </c>
      <c r="F48">
        <v>65.242087999999995</v>
      </c>
      <c r="G48">
        <v>66.763144999999994</v>
      </c>
      <c r="H48">
        <v>67.371582000000004</v>
      </c>
      <c r="I48">
        <v>69.049415999999994</v>
      </c>
      <c r="J48">
        <v>70.343245999999994</v>
      </c>
      <c r="K48">
        <v>70.908195000000006</v>
      </c>
      <c r="L48">
        <v>70.848083000000003</v>
      </c>
      <c r="M48">
        <v>70.723350999999994</v>
      </c>
      <c r="N48">
        <v>70.783278999999993</v>
      </c>
      <c r="O48">
        <v>71.141495000000006</v>
      </c>
      <c r="P48">
        <v>71.238594000000006</v>
      </c>
      <c r="Q48">
        <v>71.759422000000001</v>
      </c>
      <c r="R48">
        <v>72.107963999999996</v>
      </c>
      <c r="S48">
        <v>72.453811999999999</v>
      </c>
      <c r="T48">
        <v>72.829184999999995</v>
      </c>
      <c r="U48">
        <v>73.118499999999997</v>
      </c>
      <c r="V48">
        <v>73.396468999999996</v>
      </c>
      <c r="W48">
        <v>73.670531999999994</v>
      </c>
      <c r="X48">
        <v>73.880142000000006</v>
      </c>
      <c r="Y48">
        <v>74.162643000000003</v>
      </c>
      <c r="Z48">
        <v>74.414901999999998</v>
      </c>
      <c r="AA48">
        <v>74.672684000000004</v>
      </c>
      <c r="AB48">
        <v>74.966904</v>
      </c>
      <c r="AC48">
        <v>75.196845999999994</v>
      </c>
      <c r="AD48">
        <v>75.386581000000007</v>
      </c>
      <c r="AE48">
        <v>75.612328000000005</v>
      </c>
      <c r="AF48">
        <v>75.820351000000002</v>
      </c>
      <c r="AG48">
        <v>76.013938999999993</v>
      </c>
      <c r="AH48">
        <v>76.226401999999993</v>
      </c>
      <c r="AI48">
        <v>76.356148000000005</v>
      </c>
      <c r="AJ48" s="22">
        <v>5.0000000000000001E-3</v>
      </c>
    </row>
    <row r="49" spans="1:36" ht="14.5" hidden="1" x14ac:dyDescent="0.35">
      <c r="A49" t="s">
        <v>289</v>
      </c>
      <c r="B49" t="s">
        <v>318</v>
      </c>
      <c r="C49" t="s">
        <v>428</v>
      </c>
      <c r="D49" t="s">
        <v>396</v>
      </c>
      <c r="F49">
        <v>45.453941</v>
      </c>
      <c r="G49">
        <v>46.962924999999998</v>
      </c>
      <c r="H49">
        <v>47.564658999999999</v>
      </c>
      <c r="I49">
        <v>48.530726999999999</v>
      </c>
      <c r="J49">
        <v>49.435001</v>
      </c>
      <c r="K49">
        <v>50.025981999999999</v>
      </c>
      <c r="L49">
        <v>50.295273000000002</v>
      </c>
      <c r="M49">
        <v>50.385834000000003</v>
      </c>
      <c r="N49">
        <v>50.630324999999999</v>
      </c>
      <c r="O49">
        <v>51.113129000000001</v>
      </c>
      <c r="P49">
        <v>51.387042999999998</v>
      </c>
      <c r="Q49">
        <v>52.373764000000001</v>
      </c>
      <c r="R49">
        <v>52.885677000000001</v>
      </c>
      <c r="S49">
        <v>53.448932999999997</v>
      </c>
      <c r="T49">
        <v>54.135727000000003</v>
      </c>
      <c r="U49">
        <v>54.668900000000001</v>
      </c>
      <c r="V49">
        <v>55.191685</v>
      </c>
      <c r="W49">
        <v>55.769703</v>
      </c>
      <c r="X49">
        <v>56.235740999999997</v>
      </c>
      <c r="Y49">
        <v>56.868568000000003</v>
      </c>
      <c r="Z49">
        <v>57.424160000000001</v>
      </c>
      <c r="AA49">
        <v>58.002685999999997</v>
      </c>
      <c r="AB49">
        <v>58.655842</v>
      </c>
      <c r="AC49">
        <v>59.189636</v>
      </c>
      <c r="AD49">
        <v>59.649985999999998</v>
      </c>
      <c r="AE49">
        <v>60.197403000000001</v>
      </c>
      <c r="AF49">
        <v>60.692425</v>
      </c>
      <c r="AG49">
        <v>61.174858</v>
      </c>
      <c r="AH49">
        <v>61.699440000000003</v>
      </c>
      <c r="AI49">
        <v>62.053333000000002</v>
      </c>
      <c r="AJ49" s="22">
        <v>1.0999999999999999E-2</v>
      </c>
    </row>
    <row r="50" spans="1:36" ht="14.5" hidden="1" x14ac:dyDescent="0.35">
      <c r="A50" t="s">
        <v>201</v>
      </c>
      <c r="B50" t="s">
        <v>319</v>
      </c>
      <c r="C50" t="s">
        <v>429</v>
      </c>
      <c r="D50" t="s">
        <v>396</v>
      </c>
      <c r="F50">
        <v>61.758026000000001</v>
      </c>
      <c r="G50">
        <v>63.203029999999998</v>
      </c>
      <c r="H50">
        <v>63.578113999999999</v>
      </c>
      <c r="I50">
        <v>65.130768000000003</v>
      </c>
      <c r="J50">
        <v>66.514876999999998</v>
      </c>
      <c r="K50">
        <v>67.417648</v>
      </c>
      <c r="L50">
        <v>67.455658</v>
      </c>
      <c r="M50">
        <v>67.431076000000004</v>
      </c>
      <c r="N50">
        <v>67.554114999999996</v>
      </c>
      <c r="O50">
        <v>67.894051000000005</v>
      </c>
      <c r="P50">
        <v>68.088341</v>
      </c>
      <c r="Q50">
        <v>68.748420999999993</v>
      </c>
      <c r="R50">
        <v>69.135734999999997</v>
      </c>
      <c r="S50">
        <v>69.575783000000001</v>
      </c>
      <c r="T50">
        <v>70.074805999999995</v>
      </c>
      <c r="U50">
        <v>70.483153999999999</v>
      </c>
      <c r="V50">
        <v>70.891075000000001</v>
      </c>
      <c r="W50">
        <v>71.318481000000006</v>
      </c>
      <c r="X50">
        <v>71.668792999999994</v>
      </c>
      <c r="Y50">
        <v>72.104827999999998</v>
      </c>
      <c r="Z50">
        <v>72.500870000000006</v>
      </c>
      <c r="AA50">
        <v>72.908051</v>
      </c>
      <c r="AB50">
        <v>73.364632</v>
      </c>
      <c r="AC50">
        <v>73.750359000000003</v>
      </c>
      <c r="AD50">
        <v>74.087822000000003</v>
      </c>
      <c r="AE50">
        <v>74.469818000000004</v>
      </c>
      <c r="AF50">
        <v>74.822997999999998</v>
      </c>
      <c r="AG50">
        <v>75.174666999999999</v>
      </c>
      <c r="AH50">
        <v>75.545165999999995</v>
      </c>
      <c r="AI50">
        <v>75.815369000000004</v>
      </c>
      <c r="AJ50" s="22">
        <v>7.0000000000000001E-3</v>
      </c>
    </row>
    <row r="51" spans="1:36" ht="14.5" hidden="1" x14ac:dyDescent="0.35">
      <c r="A51" t="s">
        <v>202</v>
      </c>
      <c r="B51" t="s">
        <v>320</v>
      </c>
      <c r="C51" t="s">
        <v>430</v>
      </c>
      <c r="D51" t="s">
        <v>396</v>
      </c>
      <c r="F51">
        <v>60.078842000000002</v>
      </c>
      <c r="G51">
        <v>61.797421</v>
      </c>
      <c r="H51">
        <v>62.810595999999997</v>
      </c>
      <c r="I51">
        <v>64.750214</v>
      </c>
      <c r="J51">
        <v>66.349853999999993</v>
      </c>
      <c r="K51">
        <v>67.102660999999998</v>
      </c>
      <c r="L51">
        <v>67.170226999999997</v>
      </c>
      <c r="M51">
        <v>67.179466000000005</v>
      </c>
      <c r="N51">
        <v>67.309021000000001</v>
      </c>
      <c r="O51">
        <v>67.733490000000003</v>
      </c>
      <c r="P51">
        <v>67.903335999999996</v>
      </c>
      <c r="Q51">
        <v>68.488097999999994</v>
      </c>
      <c r="R51">
        <v>68.851630999999998</v>
      </c>
      <c r="S51">
        <v>69.215523000000005</v>
      </c>
      <c r="T51">
        <v>69.622246000000004</v>
      </c>
      <c r="U51">
        <v>69.937438999999998</v>
      </c>
      <c r="V51">
        <v>70.240654000000006</v>
      </c>
      <c r="W51">
        <v>70.551940999999999</v>
      </c>
      <c r="X51">
        <v>70.793639999999996</v>
      </c>
      <c r="Y51">
        <v>71.100646999999995</v>
      </c>
      <c r="Z51">
        <v>71.376266000000001</v>
      </c>
      <c r="AA51">
        <v>71.646941999999996</v>
      </c>
      <c r="AB51">
        <v>71.958343999999997</v>
      </c>
      <c r="AC51">
        <v>72.213295000000002</v>
      </c>
      <c r="AD51">
        <v>72.436820999999995</v>
      </c>
      <c r="AE51">
        <v>72.688377000000003</v>
      </c>
      <c r="AF51">
        <v>72.914185000000003</v>
      </c>
      <c r="AG51">
        <v>73.111755000000002</v>
      </c>
      <c r="AH51">
        <v>73.330139000000003</v>
      </c>
      <c r="AI51">
        <v>73.459395999999998</v>
      </c>
      <c r="AJ51" s="22">
        <v>7.0000000000000001E-3</v>
      </c>
    </row>
    <row r="52" spans="1:36" ht="14.5" hidden="1" x14ac:dyDescent="0.35">
      <c r="A52" t="s">
        <v>321</v>
      </c>
      <c r="B52" t="s">
        <v>322</v>
      </c>
      <c r="C52" t="s">
        <v>431</v>
      </c>
      <c r="D52" t="s">
        <v>396</v>
      </c>
      <c r="F52">
        <v>68.472686999999993</v>
      </c>
      <c r="G52">
        <v>70.101669000000001</v>
      </c>
      <c r="H52">
        <v>70.583076000000005</v>
      </c>
      <c r="I52">
        <v>71.735718000000006</v>
      </c>
      <c r="J52">
        <v>72.970787000000001</v>
      </c>
      <c r="K52">
        <v>73.526398</v>
      </c>
      <c r="L52">
        <v>73.379165999999998</v>
      </c>
      <c r="M52">
        <v>73.231765999999993</v>
      </c>
      <c r="N52">
        <v>73.230148</v>
      </c>
      <c r="O52">
        <v>73.482239000000007</v>
      </c>
      <c r="P52">
        <v>73.621016999999995</v>
      </c>
      <c r="Q52">
        <v>74.034782000000007</v>
      </c>
      <c r="R52">
        <v>74.419158999999993</v>
      </c>
      <c r="S52">
        <v>74.748633999999996</v>
      </c>
      <c r="T52">
        <v>75.117485000000002</v>
      </c>
      <c r="U52">
        <v>75.426604999999995</v>
      </c>
      <c r="V52">
        <v>75.717590000000001</v>
      </c>
      <c r="W52">
        <v>76.013633999999996</v>
      </c>
      <c r="X52">
        <v>76.278525999999999</v>
      </c>
      <c r="Y52">
        <v>76.550629000000001</v>
      </c>
      <c r="Z52">
        <v>76.788398999999998</v>
      </c>
      <c r="AA52">
        <v>77.075896999999998</v>
      </c>
      <c r="AB52">
        <v>77.406227000000001</v>
      </c>
      <c r="AC52">
        <v>77.697556000000006</v>
      </c>
      <c r="AD52">
        <v>77.942192000000006</v>
      </c>
      <c r="AE52">
        <v>78.215508</v>
      </c>
      <c r="AF52">
        <v>78.481971999999999</v>
      </c>
      <c r="AG52">
        <v>78.737510999999998</v>
      </c>
      <c r="AH52">
        <v>79.004256999999996</v>
      </c>
      <c r="AI52">
        <v>79.214225999999996</v>
      </c>
      <c r="AJ52" s="22">
        <v>5.0000000000000001E-3</v>
      </c>
    </row>
    <row r="53" spans="1:36" ht="14.5" hidden="1" x14ac:dyDescent="0.35">
      <c r="A53" t="s">
        <v>270</v>
      </c>
      <c r="C53" t="s">
        <v>432</v>
      </c>
    </row>
    <row r="54" spans="1:36" ht="14.5" hidden="1" x14ac:dyDescent="0.35">
      <c r="A54" t="s">
        <v>167</v>
      </c>
      <c r="B54" t="s">
        <v>323</v>
      </c>
      <c r="C54" t="s">
        <v>433</v>
      </c>
      <c r="D54" t="s">
        <v>396</v>
      </c>
      <c r="F54">
        <v>35.760139000000002</v>
      </c>
      <c r="G54">
        <v>37.485030999999999</v>
      </c>
      <c r="H54">
        <v>38.405735</v>
      </c>
      <c r="I54">
        <v>38.782173</v>
      </c>
      <c r="J54">
        <v>38.871665999999998</v>
      </c>
      <c r="K54">
        <v>38.918762000000001</v>
      </c>
      <c r="L54">
        <v>39.042701999999998</v>
      </c>
      <c r="M54">
        <v>39.219043999999997</v>
      </c>
      <c r="N54">
        <v>39.421813999999998</v>
      </c>
      <c r="O54">
        <v>39.776119000000001</v>
      </c>
      <c r="P54">
        <v>40.097400999999998</v>
      </c>
      <c r="Q54">
        <v>40.669643000000001</v>
      </c>
      <c r="R54">
        <v>41.083832000000001</v>
      </c>
      <c r="S54">
        <v>41.389930999999997</v>
      </c>
      <c r="T54">
        <v>41.654876999999999</v>
      </c>
      <c r="U54">
        <v>41.949534999999997</v>
      </c>
      <c r="V54">
        <v>42.231769999999997</v>
      </c>
      <c r="W54">
        <v>42.525382999999998</v>
      </c>
      <c r="X54">
        <v>42.722687000000001</v>
      </c>
      <c r="Y54">
        <v>43.039597000000001</v>
      </c>
      <c r="Z54">
        <v>43.263362999999998</v>
      </c>
      <c r="AA54">
        <v>43.477440000000001</v>
      </c>
      <c r="AB54">
        <v>43.701492000000002</v>
      </c>
      <c r="AC54">
        <v>43.860610999999999</v>
      </c>
      <c r="AD54">
        <v>43.970866999999998</v>
      </c>
      <c r="AE54">
        <v>44.104095000000001</v>
      </c>
      <c r="AF54">
        <v>44.186889999999998</v>
      </c>
      <c r="AG54">
        <v>44.254612000000002</v>
      </c>
      <c r="AH54">
        <v>44.323639</v>
      </c>
      <c r="AI54">
        <v>44.292743999999999</v>
      </c>
      <c r="AJ54" s="22">
        <v>7.0000000000000001E-3</v>
      </c>
    </row>
    <row r="55" spans="1:36" ht="14.5" hidden="1" x14ac:dyDescent="0.35">
      <c r="A55" t="s">
        <v>174</v>
      </c>
      <c r="B55" t="s">
        <v>324</v>
      </c>
      <c r="C55" t="s">
        <v>434</v>
      </c>
      <c r="D55" t="s">
        <v>396</v>
      </c>
      <c r="F55">
        <v>31.228756000000001</v>
      </c>
      <c r="G55">
        <v>33.18235</v>
      </c>
      <c r="H55">
        <v>33.953662999999999</v>
      </c>
      <c r="I55">
        <v>34.593181999999999</v>
      </c>
      <c r="J55">
        <v>34.822124000000002</v>
      </c>
      <c r="K55">
        <v>35.040042999999997</v>
      </c>
      <c r="L55">
        <v>35.284618000000002</v>
      </c>
      <c r="M55">
        <v>35.537703999999998</v>
      </c>
      <c r="N55">
        <v>35.765469000000003</v>
      </c>
      <c r="O55">
        <v>36.031761000000003</v>
      </c>
      <c r="P55">
        <v>36.290184000000004</v>
      </c>
      <c r="Q55">
        <v>36.771191000000002</v>
      </c>
      <c r="R55">
        <v>37.127200999999999</v>
      </c>
      <c r="S55">
        <v>37.490276000000001</v>
      </c>
      <c r="T55">
        <v>37.893036000000002</v>
      </c>
      <c r="U55">
        <v>38.242226000000002</v>
      </c>
      <c r="V55">
        <v>38.599933999999998</v>
      </c>
      <c r="W55">
        <v>39.012394</v>
      </c>
      <c r="X55">
        <v>39.358806999999999</v>
      </c>
      <c r="Y55">
        <v>39.855697999999997</v>
      </c>
      <c r="Z55">
        <v>40.316032</v>
      </c>
      <c r="AA55">
        <v>40.806328000000001</v>
      </c>
      <c r="AB55">
        <v>41.361893000000002</v>
      </c>
      <c r="AC55">
        <v>41.849879999999999</v>
      </c>
      <c r="AD55">
        <v>42.271652000000003</v>
      </c>
      <c r="AE55">
        <v>42.761279999999999</v>
      </c>
      <c r="AF55">
        <v>43.215274999999998</v>
      </c>
      <c r="AG55">
        <v>43.660041999999997</v>
      </c>
      <c r="AH55">
        <v>44.135917999999997</v>
      </c>
      <c r="AI55">
        <v>44.433143999999999</v>
      </c>
      <c r="AJ55" s="22">
        <v>1.2E-2</v>
      </c>
    </row>
    <row r="56" spans="1:36" ht="14.5" hidden="1" x14ac:dyDescent="0.35">
      <c r="A56" t="s">
        <v>175</v>
      </c>
      <c r="B56" t="s">
        <v>325</v>
      </c>
      <c r="C56" t="s">
        <v>435</v>
      </c>
      <c r="D56" t="s">
        <v>396</v>
      </c>
      <c r="F56">
        <v>53.876311999999999</v>
      </c>
      <c r="G56">
        <v>57.701794</v>
      </c>
      <c r="H56">
        <v>59.213363999999999</v>
      </c>
      <c r="I56">
        <v>60.402901</v>
      </c>
      <c r="J56">
        <v>60.552391</v>
      </c>
      <c r="K56">
        <v>60.572696999999998</v>
      </c>
      <c r="L56">
        <v>60.626896000000002</v>
      </c>
      <c r="M56">
        <v>60.808773000000002</v>
      </c>
      <c r="N56">
        <v>60.922058</v>
      </c>
      <c r="O56">
        <v>62.856594000000001</v>
      </c>
      <c r="P56">
        <v>63.939388000000001</v>
      </c>
      <c r="Q56">
        <v>64.665642000000005</v>
      </c>
      <c r="R56">
        <v>64.944114999999996</v>
      </c>
      <c r="S56">
        <v>65.174819999999997</v>
      </c>
      <c r="T56">
        <v>65.409492</v>
      </c>
      <c r="U56">
        <v>65.582352</v>
      </c>
      <c r="V56">
        <v>65.921638000000002</v>
      </c>
      <c r="W56">
        <v>66.203697000000005</v>
      </c>
      <c r="X56">
        <v>66.409133999999995</v>
      </c>
      <c r="Y56">
        <v>66.714484999999996</v>
      </c>
      <c r="Z56">
        <v>66.974609000000001</v>
      </c>
      <c r="AA56">
        <v>67.243279000000001</v>
      </c>
      <c r="AB56">
        <v>67.548896999999997</v>
      </c>
      <c r="AC56">
        <v>67.796890000000005</v>
      </c>
      <c r="AD56">
        <v>68.000998999999993</v>
      </c>
      <c r="AE56">
        <v>68.238913999999994</v>
      </c>
      <c r="AF56">
        <v>68.449020000000004</v>
      </c>
      <c r="AG56">
        <v>68.639815999999996</v>
      </c>
      <c r="AH56">
        <v>68.845695000000006</v>
      </c>
      <c r="AI56">
        <v>68.948502000000005</v>
      </c>
      <c r="AJ56" s="22">
        <v>8.9999999999999993E-3</v>
      </c>
    </row>
    <row r="57" spans="1:36" ht="14.5" hidden="1" x14ac:dyDescent="0.35">
      <c r="A57" t="s">
        <v>176</v>
      </c>
      <c r="B57" t="s">
        <v>326</v>
      </c>
      <c r="C57" t="s">
        <v>436</v>
      </c>
      <c r="D57" t="s">
        <v>396</v>
      </c>
      <c r="F57">
        <v>41.590431000000002</v>
      </c>
      <c r="G57">
        <v>48.153778000000003</v>
      </c>
      <c r="H57">
        <v>49.010769000000003</v>
      </c>
      <c r="I57">
        <v>49.065392000000003</v>
      </c>
      <c r="J57">
        <v>48.885562999999998</v>
      </c>
      <c r="K57">
        <v>48.734749000000001</v>
      </c>
      <c r="L57">
        <v>48.658295000000003</v>
      </c>
      <c r="M57">
        <v>48.630760000000002</v>
      </c>
      <c r="N57">
        <v>48.656371999999998</v>
      </c>
      <c r="O57">
        <v>48.784447</v>
      </c>
      <c r="P57">
        <v>48.930908000000002</v>
      </c>
      <c r="Q57">
        <v>49.210270000000001</v>
      </c>
      <c r="R57">
        <v>49.396377999999999</v>
      </c>
      <c r="S57">
        <v>49.568427999999997</v>
      </c>
      <c r="T57">
        <v>49.716113999999997</v>
      </c>
      <c r="U57">
        <v>49.848475999999998</v>
      </c>
      <c r="V57">
        <v>49.954597</v>
      </c>
      <c r="W57">
        <v>50.090412000000001</v>
      </c>
      <c r="X57">
        <v>50.197097999999997</v>
      </c>
      <c r="Y57">
        <v>50.337069999999997</v>
      </c>
      <c r="Z57">
        <v>50.454453000000001</v>
      </c>
      <c r="AA57">
        <v>50.565361000000003</v>
      </c>
      <c r="AB57">
        <v>50.685603999999998</v>
      </c>
      <c r="AC57">
        <v>50.775570000000002</v>
      </c>
      <c r="AD57">
        <v>50.846668000000001</v>
      </c>
      <c r="AE57">
        <v>50.913058999999997</v>
      </c>
      <c r="AF57">
        <v>50.964775000000003</v>
      </c>
      <c r="AG57">
        <v>51.017994000000002</v>
      </c>
      <c r="AH57">
        <v>51.076439000000001</v>
      </c>
      <c r="AI57">
        <v>51.100918</v>
      </c>
      <c r="AJ57" s="22">
        <v>7.0000000000000001E-3</v>
      </c>
    </row>
    <row r="58" spans="1:36" ht="14.5" hidden="1" x14ac:dyDescent="0.35">
      <c r="A58" t="s">
        <v>177</v>
      </c>
      <c r="B58" t="s">
        <v>327</v>
      </c>
      <c r="C58" t="s">
        <v>437</v>
      </c>
      <c r="D58" t="s">
        <v>396</v>
      </c>
      <c r="F58">
        <v>39.085251</v>
      </c>
      <c r="G58">
        <v>40.674137000000002</v>
      </c>
      <c r="H58">
        <v>41.648338000000003</v>
      </c>
      <c r="I58">
        <v>42.271163999999999</v>
      </c>
      <c r="J58">
        <v>42.619328000000003</v>
      </c>
      <c r="K58">
        <v>42.889175000000002</v>
      </c>
      <c r="L58">
        <v>43.174869999999999</v>
      </c>
      <c r="M58">
        <v>43.499451000000001</v>
      </c>
      <c r="N58">
        <v>43.875552999999996</v>
      </c>
      <c r="O58">
        <v>44.304768000000003</v>
      </c>
      <c r="P58">
        <v>44.694443</v>
      </c>
      <c r="Q58">
        <v>45.457625999999998</v>
      </c>
      <c r="R58">
        <v>45.988415000000003</v>
      </c>
      <c r="S58">
        <v>46.468120999999996</v>
      </c>
      <c r="T58">
        <v>46.951889000000001</v>
      </c>
      <c r="U58">
        <v>47.368766999999998</v>
      </c>
      <c r="V58">
        <v>47.753815000000003</v>
      </c>
      <c r="W58">
        <v>48.159401000000003</v>
      </c>
      <c r="X58">
        <v>48.448399000000002</v>
      </c>
      <c r="Y58">
        <v>48.891396</v>
      </c>
      <c r="Z58">
        <v>49.260047999999998</v>
      </c>
      <c r="AA58">
        <v>49.631583999999997</v>
      </c>
      <c r="AB58">
        <v>50.039290999999999</v>
      </c>
      <c r="AC58">
        <v>50.363007000000003</v>
      </c>
      <c r="AD58">
        <v>50.620376999999998</v>
      </c>
      <c r="AE58">
        <v>50.913055</v>
      </c>
      <c r="AF58">
        <v>51.159385999999998</v>
      </c>
      <c r="AG58">
        <v>51.370933999999998</v>
      </c>
      <c r="AH58">
        <v>51.595267999999997</v>
      </c>
      <c r="AI58">
        <v>51.665554</v>
      </c>
      <c r="AJ58" s="22">
        <v>0.01</v>
      </c>
    </row>
    <row r="59" spans="1:36" ht="14.5" hidden="1" x14ac:dyDescent="0.35">
      <c r="A59" t="s">
        <v>178</v>
      </c>
      <c r="B59" t="s">
        <v>328</v>
      </c>
      <c r="C59" t="s">
        <v>438</v>
      </c>
      <c r="D59" t="s">
        <v>396</v>
      </c>
      <c r="F59">
        <v>31.758503000000001</v>
      </c>
      <c r="G59">
        <v>32.914290999999999</v>
      </c>
      <c r="H59">
        <v>33.946209000000003</v>
      </c>
      <c r="I59">
        <v>34.854919000000002</v>
      </c>
      <c r="J59">
        <v>35.185566000000001</v>
      </c>
      <c r="K59">
        <v>35.502281000000004</v>
      </c>
      <c r="L59">
        <v>35.822594000000002</v>
      </c>
      <c r="M59">
        <v>36.165751999999998</v>
      </c>
      <c r="N59">
        <v>36.507488000000002</v>
      </c>
      <c r="O59">
        <v>36.869743</v>
      </c>
      <c r="P59">
        <v>37.212710999999999</v>
      </c>
      <c r="Q59">
        <v>37.838856</v>
      </c>
      <c r="R59">
        <v>38.304198999999997</v>
      </c>
      <c r="S59">
        <v>38.740172999999999</v>
      </c>
      <c r="T59">
        <v>39.192055000000003</v>
      </c>
      <c r="U59">
        <v>39.609413000000004</v>
      </c>
      <c r="V59">
        <v>40.040816999999997</v>
      </c>
      <c r="W59">
        <v>40.458644999999997</v>
      </c>
      <c r="X59">
        <v>40.785739999999997</v>
      </c>
      <c r="Y59">
        <v>41.223373000000002</v>
      </c>
      <c r="Z59">
        <v>41.610905000000002</v>
      </c>
      <c r="AA59">
        <v>42.002685999999997</v>
      </c>
      <c r="AB59">
        <v>42.45026</v>
      </c>
      <c r="AC59">
        <v>42.807259000000002</v>
      </c>
      <c r="AD59">
        <v>43.10228</v>
      </c>
      <c r="AE59">
        <v>43.424438000000002</v>
      </c>
      <c r="AF59">
        <v>43.724854000000001</v>
      </c>
      <c r="AG59">
        <v>43.974635999999997</v>
      </c>
      <c r="AH59">
        <v>44.238830999999998</v>
      </c>
      <c r="AI59">
        <v>44.347771000000002</v>
      </c>
      <c r="AJ59" s="22">
        <v>1.2E-2</v>
      </c>
    </row>
    <row r="60" spans="1:36" ht="14.5" hidden="1" x14ac:dyDescent="0.35">
      <c r="A60" t="s">
        <v>201</v>
      </c>
      <c r="B60" t="s">
        <v>329</v>
      </c>
      <c r="C60" t="s">
        <v>439</v>
      </c>
      <c r="D60" t="s">
        <v>396</v>
      </c>
      <c r="F60">
        <v>55.604678999999997</v>
      </c>
      <c r="G60">
        <v>61.232067000000001</v>
      </c>
      <c r="H60">
        <v>62.358832999999997</v>
      </c>
      <c r="I60">
        <v>62.912663000000002</v>
      </c>
      <c r="J60">
        <v>63.015388000000002</v>
      </c>
      <c r="K60">
        <v>63.088622999999998</v>
      </c>
      <c r="L60">
        <v>63.202263000000002</v>
      </c>
      <c r="M60">
        <v>63.336410999999998</v>
      </c>
      <c r="N60">
        <v>63.523201</v>
      </c>
      <c r="O60">
        <v>63.728119</v>
      </c>
      <c r="P60">
        <v>63.876792999999999</v>
      </c>
      <c r="Q60">
        <v>64.234893999999997</v>
      </c>
      <c r="R60">
        <v>64.461997999999994</v>
      </c>
      <c r="S60">
        <v>64.679717999999994</v>
      </c>
      <c r="T60">
        <v>64.911308000000005</v>
      </c>
      <c r="U60">
        <v>65.097403999999997</v>
      </c>
      <c r="V60">
        <v>65.265808000000007</v>
      </c>
      <c r="W60">
        <v>65.420860000000005</v>
      </c>
      <c r="X60">
        <v>65.516090000000005</v>
      </c>
      <c r="Y60">
        <v>65.654572000000002</v>
      </c>
      <c r="Z60">
        <v>65.759827000000001</v>
      </c>
      <c r="AA60">
        <v>65.859329000000002</v>
      </c>
      <c r="AB60">
        <v>65.975326999999993</v>
      </c>
      <c r="AC60">
        <v>66.050078999999997</v>
      </c>
      <c r="AD60">
        <v>66.097496000000007</v>
      </c>
      <c r="AE60">
        <v>66.159225000000006</v>
      </c>
      <c r="AF60">
        <v>66.206115999999994</v>
      </c>
      <c r="AG60">
        <v>66.236534000000006</v>
      </c>
      <c r="AH60">
        <v>66.274033000000003</v>
      </c>
      <c r="AI60">
        <v>66.250984000000003</v>
      </c>
      <c r="AJ60" s="22">
        <v>6.0000000000000001E-3</v>
      </c>
    </row>
    <row r="61" spans="1:36" ht="14.5" hidden="1" x14ac:dyDescent="0.35">
      <c r="A61" t="s">
        <v>202</v>
      </c>
      <c r="B61" t="s">
        <v>330</v>
      </c>
      <c r="C61" t="s">
        <v>440</v>
      </c>
      <c r="D61" t="s">
        <v>396</v>
      </c>
      <c r="F61">
        <v>42.576481000000001</v>
      </c>
      <c r="G61">
        <v>43.895190999999997</v>
      </c>
      <c r="H61">
        <v>44.861916000000001</v>
      </c>
      <c r="I61">
        <v>45.920085999999998</v>
      </c>
      <c r="J61">
        <v>46.362591000000002</v>
      </c>
      <c r="K61">
        <v>46.691291999999997</v>
      </c>
      <c r="L61">
        <v>47.019992999999999</v>
      </c>
      <c r="M61">
        <v>47.345036</v>
      </c>
      <c r="N61">
        <v>47.718246000000001</v>
      </c>
      <c r="O61">
        <v>48.079208000000001</v>
      </c>
      <c r="P61">
        <v>48.365952</v>
      </c>
      <c r="Q61">
        <v>48.986294000000001</v>
      </c>
      <c r="R61">
        <v>49.430466000000003</v>
      </c>
      <c r="S61">
        <v>49.860816999999997</v>
      </c>
      <c r="T61">
        <v>50.267322999999998</v>
      </c>
      <c r="U61">
        <v>50.623268000000003</v>
      </c>
      <c r="V61">
        <v>50.954239000000001</v>
      </c>
      <c r="W61">
        <v>51.300671000000001</v>
      </c>
      <c r="X61">
        <v>51.563419000000003</v>
      </c>
      <c r="Y61">
        <v>51.928654000000002</v>
      </c>
      <c r="Z61">
        <v>52.235267999999998</v>
      </c>
      <c r="AA61">
        <v>52.546486000000002</v>
      </c>
      <c r="AB61">
        <v>52.887909000000001</v>
      </c>
      <c r="AC61">
        <v>53.154705</v>
      </c>
      <c r="AD61">
        <v>53.371197000000002</v>
      </c>
      <c r="AE61">
        <v>53.617195000000002</v>
      </c>
      <c r="AF61">
        <v>53.828865</v>
      </c>
      <c r="AG61">
        <v>54.014519</v>
      </c>
      <c r="AH61">
        <v>54.212283999999997</v>
      </c>
      <c r="AI61">
        <v>54.290489000000001</v>
      </c>
      <c r="AJ61" s="22">
        <v>8.0000000000000002E-3</v>
      </c>
    </row>
    <row r="62" spans="1:36" ht="14.5" hidden="1" x14ac:dyDescent="0.35">
      <c r="A62" t="s">
        <v>331</v>
      </c>
      <c r="B62" t="s">
        <v>332</v>
      </c>
      <c r="C62" t="s">
        <v>441</v>
      </c>
      <c r="D62" t="s">
        <v>396</v>
      </c>
      <c r="F62">
        <v>41.423552999999998</v>
      </c>
      <c r="G62">
        <v>45.148364999999998</v>
      </c>
      <c r="H62">
        <v>46.507961000000002</v>
      </c>
      <c r="I62">
        <v>47.243816000000002</v>
      </c>
      <c r="J62">
        <v>47.442089000000003</v>
      </c>
      <c r="K62">
        <v>47.595256999999997</v>
      </c>
      <c r="L62">
        <v>47.791035000000001</v>
      </c>
      <c r="M62">
        <v>48.018115999999999</v>
      </c>
      <c r="N62">
        <v>48.293049000000003</v>
      </c>
      <c r="O62">
        <v>48.617916000000001</v>
      </c>
      <c r="P62">
        <v>48.895107000000003</v>
      </c>
      <c r="Q62">
        <v>49.441124000000002</v>
      </c>
      <c r="R62">
        <v>49.832321</v>
      </c>
      <c r="S62">
        <v>50.203468000000001</v>
      </c>
      <c r="T62">
        <v>50.579861000000001</v>
      </c>
      <c r="U62">
        <v>50.909775000000003</v>
      </c>
      <c r="V62">
        <v>51.215313000000002</v>
      </c>
      <c r="W62">
        <v>51.536282</v>
      </c>
      <c r="X62">
        <v>51.787765999999998</v>
      </c>
      <c r="Y62">
        <v>52.120426000000002</v>
      </c>
      <c r="Z62">
        <v>52.406097000000003</v>
      </c>
      <c r="AA62">
        <v>52.696423000000003</v>
      </c>
      <c r="AB62">
        <v>53.019767999999999</v>
      </c>
      <c r="AC62">
        <v>53.279766000000002</v>
      </c>
      <c r="AD62">
        <v>53.491095999999999</v>
      </c>
      <c r="AE62">
        <v>53.731254999999997</v>
      </c>
      <c r="AF62">
        <v>53.943438999999998</v>
      </c>
      <c r="AG62">
        <v>54.135353000000002</v>
      </c>
      <c r="AH62">
        <v>54.341442000000001</v>
      </c>
      <c r="AI62">
        <v>54.440494999999999</v>
      </c>
      <c r="AJ62" s="22">
        <v>8.9999999999999993E-3</v>
      </c>
    </row>
    <row r="63" spans="1:36" ht="14.5" hidden="1" x14ac:dyDescent="0.35">
      <c r="A63" t="s">
        <v>160</v>
      </c>
      <c r="C63" t="s">
        <v>442</v>
      </c>
    </row>
    <row r="64" spans="1:36" ht="14.5" hidden="1" x14ac:dyDescent="0.35">
      <c r="A64" t="s">
        <v>277</v>
      </c>
      <c r="C64" t="s">
        <v>443</v>
      </c>
    </row>
    <row r="65" spans="1:36" ht="14.5" hidden="1" x14ac:dyDescent="0.35">
      <c r="A65" t="s">
        <v>162</v>
      </c>
      <c r="B65" t="s">
        <v>333</v>
      </c>
      <c r="C65" t="s">
        <v>444</v>
      </c>
      <c r="D65" t="s">
        <v>396</v>
      </c>
      <c r="F65">
        <v>45.403221000000002</v>
      </c>
      <c r="G65">
        <v>46.118729000000002</v>
      </c>
      <c r="H65">
        <v>46.377913999999997</v>
      </c>
      <c r="I65">
        <v>46.967865000000003</v>
      </c>
      <c r="J65">
        <v>47.753345000000003</v>
      </c>
      <c r="K65">
        <v>48.334682000000001</v>
      </c>
      <c r="L65">
        <v>48.531211999999996</v>
      </c>
      <c r="M65">
        <v>48.672969999999999</v>
      </c>
      <c r="N65">
        <v>48.808616999999998</v>
      </c>
      <c r="O65">
        <v>48.954093999999998</v>
      </c>
      <c r="P65">
        <v>49.081913</v>
      </c>
      <c r="Q65">
        <v>49.261184999999998</v>
      </c>
      <c r="R65">
        <v>49.409720999999998</v>
      </c>
      <c r="S65">
        <v>49.570709000000001</v>
      </c>
      <c r="T65">
        <v>49.750340000000001</v>
      </c>
      <c r="U65">
        <v>49.927489999999999</v>
      </c>
      <c r="V65">
        <v>50.109940000000002</v>
      </c>
      <c r="W65">
        <v>50.291232999999998</v>
      </c>
      <c r="X65">
        <v>50.460751000000002</v>
      </c>
      <c r="Y65">
        <v>50.634335</v>
      </c>
      <c r="Z65">
        <v>50.813758999999997</v>
      </c>
      <c r="AA65">
        <v>50.988379999999999</v>
      </c>
      <c r="AB65">
        <v>51.180816999999998</v>
      </c>
      <c r="AC65">
        <v>51.363441000000002</v>
      </c>
      <c r="AD65">
        <v>51.548583999999998</v>
      </c>
      <c r="AE65">
        <v>51.733474999999999</v>
      </c>
      <c r="AF65">
        <v>51.919842000000003</v>
      </c>
      <c r="AG65">
        <v>52.086109</v>
      </c>
      <c r="AH65">
        <v>52.264000000000003</v>
      </c>
      <c r="AI65">
        <v>52.412373000000002</v>
      </c>
      <c r="AJ65" s="22">
        <v>5.0000000000000001E-3</v>
      </c>
    </row>
    <row r="66" spans="1:36" ht="14.5" hidden="1" x14ac:dyDescent="0.35">
      <c r="A66" t="s">
        <v>163</v>
      </c>
      <c r="B66" t="s">
        <v>334</v>
      </c>
      <c r="C66" t="s">
        <v>445</v>
      </c>
      <c r="D66" t="s">
        <v>396</v>
      </c>
      <c r="F66">
        <v>31.167128000000002</v>
      </c>
      <c r="G66">
        <v>31.771894</v>
      </c>
      <c r="H66">
        <v>32.142231000000002</v>
      </c>
      <c r="I66">
        <v>32.492027</v>
      </c>
      <c r="J66">
        <v>32.597149000000002</v>
      </c>
      <c r="K66">
        <v>32.704998000000003</v>
      </c>
      <c r="L66">
        <v>32.816616000000003</v>
      </c>
      <c r="M66">
        <v>32.928576999999997</v>
      </c>
      <c r="N66">
        <v>33.014004</v>
      </c>
      <c r="O66">
        <v>33.088768000000002</v>
      </c>
      <c r="P66">
        <v>33.160522</v>
      </c>
      <c r="Q66">
        <v>33.238461000000001</v>
      </c>
      <c r="R66">
        <v>33.307532999999999</v>
      </c>
      <c r="S66">
        <v>33.371445000000001</v>
      </c>
      <c r="T66">
        <v>33.435921</v>
      </c>
      <c r="U66">
        <v>33.509456999999998</v>
      </c>
      <c r="V66">
        <v>33.586745999999998</v>
      </c>
      <c r="W66">
        <v>33.659027000000002</v>
      </c>
      <c r="X66">
        <v>33.732638999999999</v>
      </c>
      <c r="Y66">
        <v>33.79533</v>
      </c>
      <c r="Z66">
        <v>33.856555999999998</v>
      </c>
      <c r="AA66">
        <v>33.917271</v>
      </c>
      <c r="AB66">
        <v>33.987887999999998</v>
      </c>
      <c r="AC66">
        <v>34.048664000000002</v>
      </c>
      <c r="AD66">
        <v>34.106994999999998</v>
      </c>
      <c r="AE66">
        <v>34.167568000000003</v>
      </c>
      <c r="AF66">
        <v>34.226967000000002</v>
      </c>
      <c r="AG66">
        <v>34.280662999999997</v>
      </c>
      <c r="AH66">
        <v>34.335667000000001</v>
      </c>
      <c r="AI66">
        <v>34.384193000000003</v>
      </c>
      <c r="AJ66" s="22">
        <v>3.0000000000000001E-3</v>
      </c>
    </row>
    <row r="67" spans="1:36" ht="14.5" hidden="1" x14ac:dyDescent="0.35">
      <c r="A67" t="s">
        <v>335</v>
      </c>
      <c r="C67" t="s">
        <v>446</v>
      </c>
    </row>
    <row r="68" spans="1:36" ht="14.5" hidden="1" x14ac:dyDescent="0.35">
      <c r="A68" t="s">
        <v>162</v>
      </c>
      <c r="B68" t="s">
        <v>336</v>
      </c>
      <c r="C68" t="s">
        <v>447</v>
      </c>
      <c r="D68" t="s">
        <v>396</v>
      </c>
      <c r="F68">
        <v>28.119406000000001</v>
      </c>
      <c r="G68">
        <v>28.638313</v>
      </c>
      <c r="H68">
        <v>29.082391999999999</v>
      </c>
      <c r="I68">
        <v>29.64049</v>
      </c>
      <c r="J68">
        <v>30.140287000000001</v>
      </c>
      <c r="K68">
        <v>30.830942</v>
      </c>
      <c r="L68">
        <v>31.447386000000002</v>
      </c>
      <c r="M68">
        <v>31.846474000000001</v>
      </c>
      <c r="N68">
        <v>32.542029999999997</v>
      </c>
      <c r="O68">
        <v>33.055630000000001</v>
      </c>
      <c r="P68">
        <v>33.716160000000002</v>
      </c>
      <c r="Q68">
        <v>34.422775000000001</v>
      </c>
      <c r="R68">
        <v>35.068218000000002</v>
      </c>
      <c r="S68">
        <v>35.286414999999998</v>
      </c>
      <c r="T68">
        <v>36.151375000000002</v>
      </c>
      <c r="U68">
        <v>36.869827000000001</v>
      </c>
      <c r="V68">
        <v>37.509143999999999</v>
      </c>
      <c r="W68">
        <v>37.716521999999998</v>
      </c>
      <c r="X68">
        <v>38.236224999999997</v>
      </c>
      <c r="Y68">
        <v>38.624031000000002</v>
      </c>
      <c r="Z68">
        <v>39.034171999999998</v>
      </c>
      <c r="AA68">
        <v>39.520184</v>
      </c>
      <c r="AB68">
        <v>39.730170999999999</v>
      </c>
      <c r="AC68">
        <v>40.221249</v>
      </c>
      <c r="AD68">
        <v>40.901356</v>
      </c>
      <c r="AE68">
        <v>41.131489000000002</v>
      </c>
      <c r="AF68">
        <v>41.287415000000003</v>
      </c>
      <c r="AG68">
        <v>41.482154999999999</v>
      </c>
      <c r="AH68">
        <v>41.691955999999998</v>
      </c>
      <c r="AI68">
        <v>41.864066999999999</v>
      </c>
      <c r="AJ68" s="22">
        <v>1.4E-2</v>
      </c>
    </row>
    <row r="69" spans="1:36" ht="14.5" hidden="1" x14ac:dyDescent="0.35">
      <c r="A69" t="s">
        <v>163</v>
      </c>
      <c r="B69" t="s">
        <v>337</v>
      </c>
      <c r="C69" t="s">
        <v>448</v>
      </c>
      <c r="D69" t="s">
        <v>396</v>
      </c>
      <c r="F69">
        <v>20.859946999999998</v>
      </c>
      <c r="G69">
        <v>21.383789</v>
      </c>
      <c r="H69">
        <v>21.865048999999999</v>
      </c>
      <c r="I69">
        <v>22.384167000000001</v>
      </c>
      <c r="J69">
        <v>22.794799999999999</v>
      </c>
      <c r="K69">
        <v>23.237255000000001</v>
      </c>
      <c r="L69">
        <v>23.658494999999998</v>
      </c>
      <c r="M69">
        <v>23.952197999999999</v>
      </c>
      <c r="N69">
        <v>24.272729999999999</v>
      </c>
      <c r="O69">
        <v>24.628183</v>
      </c>
      <c r="P69">
        <v>24.929480000000002</v>
      </c>
      <c r="Q69">
        <v>25.132843000000001</v>
      </c>
      <c r="R69">
        <v>25.520810999999998</v>
      </c>
      <c r="S69">
        <v>25.484967999999999</v>
      </c>
      <c r="T69">
        <v>25.746597000000001</v>
      </c>
      <c r="U69">
        <v>25.925894</v>
      </c>
      <c r="V69">
        <v>26.100951999999999</v>
      </c>
      <c r="W69">
        <v>26.253252</v>
      </c>
      <c r="X69">
        <v>26.420400999999998</v>
      </c>
      <c r="Y69">
        <v>26.523544000000001</v>
      </c>
      <c r="Z69">
        <v>26.596912</v>
      </c>
      <c r="AA69">
        <v>26.738282999999999</v>
      </c>
      <c r="AB69">
        <v>26.841286</v>
      </c>
      <c r="AC69">
        <v>27.101268999999998</v>
      </c>
      <c r="AD69">
        <v>27.203074000000001</v>
      </c>
      <c r="AE69">
        <v>27.296016999999999</v>
      </c>
      <c r="AF69">
        <v>27.371223000000001</v>
      </c>
      <c r="AG69">
        <v>27.442394</v>
      </c>
      <c r="AH69">
        <v>27.495588000000001</v>
      </c>
      <c r="AI69">
        <v>27.546827</v>
      </c>
      <c r="AJ69" s="22">
        <v>0.01</v>
      </c>
    </row>
    <row r="70" spans="1:36" thickBot="1" x14ac:dyDescent="0.4">
      <c r="A70" s="33" t="s">
        <v>159</v>
      </c>
      <c r="C70" t="s">
        <v>449</v>
      </c>
    </row>
    <row r="71" spans="1:36" thickTop="1" x14ac:dyDescent="0.35">
      <c r="A71" s="34" t="s">
        <v>162</v>
      </c>
      <c r="C71" t="s">
        <v>450</v>
      </c>
    </row>
    <row r="72" spans="1:36" ht="14.5" x14ac:dyDescent="0.35">
      <c r="A72" t="s">
        <v>279</v>
      </c>
      <c r="B72" t="s">
        <v>338</v>
      </c>
      <c r="C72" t="s">
        <v>451</v>
      </c>
      <c r="D72" t="s">
        <v>452</v>
      </c>
      <c r="F72">
        <v>0.42121599999999998</v>
      </c>
      <c r="G72">
        <v>0.40719499999999997</v>
      </c>
      <c r="H72">
        <v>0.38359599999999999</v>
      </c>
      <c r="I72">
        <v>0.39130700000000002</v>
      </c>
      <c r="J72">
        <v>0.39693499999999998</v>
      </c>
      <c r="K72">
        <v>0.40446599999999999</v>
      </c>
      <c r="L72">
        <v>0.410439</v>
      </c>
      <c r="M72">
        <v>0.41242099999999998</v>
      </c>
      <c r="N72">
        <v>0.41453600000000002</v>
      </c>
      <c r="O72">
        <v>0.41967399999999999</v>
      </c>
      <c r="P72">
        <v>0.41856100000000002</v>
      </c>
      <c r="Q72">
        <v>0.43640499999999999</v>
      </c>
      <c r="R72">
        <v>0.42505799999999999</v>
      </c>
      <c r="S72">
        <v>0.42616599999999999</v>
      </c>
      <c r="T72">
        <v>0.42883399999999999</v>
      </c>
      <c r="U72">
        <v>0.428867</v>
      </c>
      <c r="V72">
        <v>0.430836</v>
      </c>
      <c r="W72">
        <v>0.43327599999999999</v>
      </c>
      <c r="X72">
        <v>0.431703</v>
      </c>
      <c r="Y72">
        <v>0.438137</v>
      </c>
      <c r="Z72">
        <v>0.43679699999999999</v>
      </c>
      <c r="AA72">
        <v>0.43828800000000001</v>
      </c>
      <c r="AB72">
        <v>0.44009900000000002</v>
      </c>
      <c r="AC72">
        <v>0.43917699999999998</v>
      </c>
      <c r="AD72">
        <v>0.43935299999999999</v>
      </c>
      <c r="AE72">
        <v>0.44117200000000001</v>
      </c>
      <c r="AF72">
        <v>0.44077899999999998</v>
      </c>
      <c r="AG72">
        <v>0.44114300000000001</v>
      </c>
      <c r="AH72">
        <v>0.44248500000000002</v>
      </c>
      <c r="AI72">
        <v>0.43942100000000001</v>
      </c>
      <c r="AJ72" s="22">
        <v>1E-3</v>
      </c>
    </row>
    <row r="73" spans="1:36" ht="14.5" x14ac:dyDescent="0.35">
      <c r="A73" t="s">
        <v>281</v>
      </c>
      <c r="B73" t="s">
        <v>339</v>
      </c>
      <c r="C73" t="s">
        <v>453</v>
      </c>
      <c r="D73" t="s">
        <v>452</v>
      </c>
      <c r="F73">
        <v>5.9580609999999998</v>
      </c>
      <c r="G73">
        <v>5.6753140000000002</v>
      </c>
      <c r="H73">
        <v>5.2230319999999999</v>
      </c>
      <c r="I73">
        <v>5.1915430000000002</v>
      </c>
      <c r="J73">
        <v>5.1867539999999996</v>
      </c>
      <c r="K73">
        <v>5.2041149999999998</v>
      </c>
      <c r="L73">
        <v>5.1882289999999998</v>
      </c>
      <c r="M73">
        <v>5.1763009999999996</v>
      </c>
      <c r="N73">
        <v>5.1524390000000002</v>
      </c>
      <c r="O73">
        <v>5.1732129999999996</v>
      </c>
      <c r="P73">
        <v>5.1253989999999998</v>
      </c>
      <c r="Q73">
        <v>5.2181360000000003</v>
      </c>
      <c r="R73">
        <v>5.1105429999999998</v>
      </c>
      <c r="S73">
        <v>5.0942290000000003</v>
      </c>
      <c r="T73">
        <v>5.0842390000000002</v>
      </c>
      <c r="U73">
        <v>5.0673680000000001</v>
      </c>
      <c r="V73">
        <v>5.0650279999999999</v>
      </c>
      <c r="W73">
        <v>5.0670489999999999</v>
      </c>
      <c r="X73">
        <v>5.0290720000000002</v>
      </c>
      <c r="Y73">
        <v>5.0748090000000001</v>
      </c>
      <c r="Z73">
        <v>5.0435299999999996</v>
      </c>
      <c r="AA73">
        <v>5.040972</v>
      </c>
      <c r="AB73">
        <v>5.0431689999999998</v>
      </c>
      <c r="AC73">
        <v>5.0185029999999999</v>
      </c>
      <c r="AD73">
        <v>5.0042859999999996</v>
      </c>
      <c r="AE73">
        <v>5.0065119999999999</v>
      </c>
      <c r="AF73">
        <v>4.9905850000000003</v>
      </c>
      <c r="AG73">
        <v>4.9785620000000002</v>
      </c>
      <c r="AH73">
        <v>4.978942</v>
      </c>
      <c r="AI73">
        <v>4.9329879999999999</v>
      </c>
      <c r="AJ73" s="22">
        <v>-6.0000000000000001E-3</v>
      </c>
    </row>
    <row r="74" spans="1:36" ht="14.5" x14ac:dyDescent="0.35">
      <c r="A74" t="s">
        <v>283</v>
      </c>
      <c r="B74" t="s">
        <v>340</v>
      </c>
      <c r="C74" t="s">
        <v>454</v>
      </c>
      <c r="D74" t="s">
        <v>452</v>
      </c>
      <c r="F74">
        <v>13.954179</v>
      </c>
      <c r="G74">
        <v>13.282042000000001</v>
      </c>
      <c r="H74">
        <v>12.693624</v>
      </c>
      <c r="I74">
        <v>12.650326</v>
      </c>
      <c r="J74">
        <v>12.582329</v>
      </c>
      <c r="K74">
        <v>12.609619</v>
      </c>
      <c r="L74">
        <v>12.604775999999999</v>
      </c>
      <c r="M74">
        <v>12.543933000000001</v>
      </c>
      <c r="N74">
        <v>12.499866000000001</v>
      </c>
      <c r="O74">
        <v>12.519520999999999</v>
      </c>
      <c r="P74">
        <v>12.431933000000001</v>
      </c>
      <c r="Q74">
        <v>12.627459</v>
      </c>
      <c r="R74">
        <v>12.416618</v>
      </c>
      <c r="S74">
        <v>12.381862</v>
      </c>
      <c r="T74">
        <v>12.369448</v>
      </c>
      <c r="U74">
        <v>12.330522999999999</v>
      </c>
      <c r="V74">
        <v>12.321387</v>
      </c>
      <c r="W74">
        <v>12.323232000000001</v>
      </c>
      <c r="X74">
        <v>12.261321000000001</v>
      </c>
      <c r="Y74">
        <v>12.334583</v>
      </c>
      <c r="Z74">
        <v>12.277891</v>
      </c>
      <c r="AA74">
        <v>12.272296000000001</v>
      </c>
      <c r="AB74">
        <v>12.271627000000001</v>
      </c>
      <c r="AC74">
        <v>12.228954</v>
      </c>
      <c r="AD74">
        <v>12.205219</v>
      </c>
      <c r="AE74">
        <v>12.209526</v>
      </c>
      <c r="AF74">
        <v>12.179880000000001</v>
      </c>
      <c r="AG74">
        <v>12.163360000000001</v>
      </c>
      <c r="AH74">
        <v>12.162561</v>
      </c>
      <c r="AI74">
        <v>12.094199</v>
      </c>
      <c r="AJ74" s="22">
        <v>-5.0000000000000001E-3</v>
      </c>
    </row>
    <row r="75" spans="1:36" ht="14.5" x14ac:dyDescent="0.35">
      <c r="A75" t="s">
        <v>285</v>
      </c>
      <c r="B75" t="s">
        <v>341</v>
      </c>
      <c r="C75" t="s">
        <v>455</v>
      </c>
      <c r="D75" t="s">
        <v>452</v>
      </c>
      <c r="F75">
        <v>32.352646</v>
      </c>
      <c r="G75">
        <v>33.303116000000003</v>
      </c>
      <c r="H75">
        <v>34.107779999999998</v>
      </c>
      <c r="I75">
        <v>33.917217000000001</v>
      </c>
      <c r="J75">
        <v>33.582797999999997</v>
      </c>
      <c r="K75">
        <v>33.348675</v>
      </c>
      <c r="L75">
        <v>33.018185000000003</v>
      </c>
      <c r="M75">
        <v>32.911178999999997</v>
      </c>
      <c r="N75">
        <v>32.822018</v>
      </c>
      <c r="O75">
        <v>32.563533999999997</v>
      </c>
      <c r="P75">
        <v>32.629787</v>
      </c>
      <c r="Q75">
        <v>32.013953999999998</v>
      </c>
      <c r="R75">
        <v>32.397849999999998</v>
      </c>
      <c r="S75">
        <v>32.347504000000001</v>
      </c>
      <c r="T75">
        <v>32.266101999999997</v>
      </c>
      <c r="U75">
        <v>32.243416000000003</v>
      </c>
      <c r="V75">
        <v>32.148963999999999</v>
      </c>
      <c r="W75">
        <v>32.032879000000001</v>
      </c>
      <c r="X75">
        <v>32.096882000000001</v>
      </c>
      <c r="Y75">
        <v>31.791627999999999</v>
      </c>
      <c r="Z75">
        <v>31.855136999999999</v>
      </c>
      <c r="AA75">
        <v>31.774775999999999</v>
      </c>
      <c r="AB75">
        <v>31.689851999999998</v>
      </c>
      <c r="AC75">
        <v>31.719069999999999</v>
      </c>
      <c r="AD75">
        <v>31.695762999999999</v>
      </c>
      <c r="AE75">
        <v>31.605899999999998</v>
      </c>
      <c r="AF75">
        <v>31.608592999999999</v>
      </c>
      <c r="AG75">
        <v>31.591505000000002</v>
      </c>
      <c r="AH75">
        <v>31.517700000000001</v>
      </c>
      <c r="AI75">
        <v>31.632217000000001</v>
      </c>
      <c r="AJ75" s="22">
        <v>-1E-3</v>
      </c>
    </row>
    <row r="76" spans="1:36" ht="14.5" x14ac:dyDescent="0.35">
      <c r="A76" t="s">
        <v>287</v>
      </c>
      <c r="B76" t="s">
        <v>342</v>
      </c>
      <c r="C76" t="s">
        <v>456</v>
      </c>
      <c r="D76" t="s">
        <v>452</v>
      </c>
      <c r="F76">
        <v>9.6898099999999996</v>
      </c>
      <c r="G76">
        <v>10.098172999999999</v>
      </c>
      <c r="H76">
        <v>10.822314</v>
      </c>
      <c r="I76">
        <v>10.634097000000001</v>
      </c>
      <c r="J76">
        <v>10.45815</v>
      </c>
      <c r="K76">
        <v>10.237511</v>
      </c>
      <c r="L76">
        <v>10.059374999999999</v>
      </c>
      <c r="M76">
        <v>9.9993049999999997</v>
      </c>
      <c r="N76">
        <v>9.9327279999999991</v>
      </c>
      <c r="O76">
        <v>9.7785189999999993</v>
      </c>
      <c r="P76">
        <v>9.7981780000000001</v>
      </c>
      <c r="Q76">
        <v>9.4619440000000008</v>
      </c>
      <c r="R76">
        <v>9.6449660000000002</v>
      </c>
      <c r="S76">
        <v>9.6070200000000003</v>
      </c>
      <c r="T76">
        <v>9.5530930000000005</v>
      </c>
      <c r="U76">
        <v>9.5296859999999999</v>
      </c>
      <c r="V76">
        <v>9.4724730000000008</v>
      </c>
      <c r="W76">
        <v>9.4060959999999998</v>
      </c>
      <c r="X76">
        <v>9.4379919999999995</v>
      </c>
      <c r="Y76">
        <v>9.2712380000000003</v>
      </c>
      <c r="Z76">
        <v>9.2949789999999997</v>
      </c>
      <c r="AA76">
        <v>9.2510110000000001</v>
      </c>
      <c r="AB76">
        <v>9.2012599999999996</v>
      </c>
      <c r="AC76">
        <v>9.2128499999999995</v>
      </c>
      <c r="AD76">
        <v>9.2012490000000007</v>
      </c>
      <c r="AE76">
        <v>9.1529000000000007</v>
      </c>
      <c r="AF76">
        <v>9.1517499999999998</v>
      </c>
      <c r="AG76">
        <v>9.1380789999999994</v>
      </c>
      <c r="AH76">
        <v>9.1008759999999995</v>
      </c>
      <c r="AI76">
        <v>9.1688729999999996</v>
      </c>
      <c r="AJ76" s="22">
        <v>-2E-3</v>
      </c>
    </row>
    <row r="77" spans="1:36" ht="14.5" x14ac:dyDescent="0.35">
      <c r="A77" t="s">
        <v>289</v>
      </c>
      <c r="B77" t="s">
        <v>343</v>
      </c>
      <c r="C77" t="s">
        <v>457</v>
      </c>
      <c r="D77" t="s">
        <v>452</v>
      </c>
      <c r="F77">
        <v>1.0301880000000001</v>
      </c>
      <c r="G77">
        <v>1.018869</v>
      </c>
      <c r="H77">
        <v>1.0490699999999999</v>
      </c>
      <c r="I77">
        <v>1.0499019999999999</v>
      </c>
      <c r="J77">
        <v>1.053034</v>
      </c>
      <c r="K77">
        <v>1.0469269999999999</v>
      </c>
      <c r="L77">
        <v>1.037506</v>
      </c>
      <c r="M77">
        <v>1.0365869999999999</v>
      </c>
      <c r="N77">
        <v>1.035172</v>
      </c>
      <c r="O77">
        <v>1.032089</v>
      </c>
      <c r="P77">
        <v>1.031039</v>
      </c>
      <c r="Q77">
        <v>1.0261709999999999</v>
      </c>
      <c r="R77">
        <v>1.028095</v>
      </c>
      <c r="S77">
        <v>1.0256449999999999</v>
      </c>
      <c r="T77">
        <v>1.024046</v>
      </c>
      <c r="U77">
        <v>1.022829</v>
      </c>
      <c r="V77">
        <v>1.0211840000000001</v>
      </c>
      <c r="W77">
        <v>1.019479</v>
      </c>
      <c r="X77">
        <v>1.019523</v>
      </c>
      <c r="Y77">
        <v>1.0161210000000001</v>
      </c>
      <c r="Z77">
        <v>1.015447</v>
      </c>
      <c r="AA77">
        <v>1.014197</v>
      </c>
      <c r="AB77">
        <v>1.012694</v>
      </c>
      <c r="AC77">
        <v>1.012173</v>
      </c>
      <c r="AD77">
        <v>1.011544</v>
      </c>
      <c r="AE77">
        <v>1.010181</v>
      </c>
      <c r="AF77">
        <v>1.0094689999999999</v>
      </c>
      <c r="AG77">
        <v>1.0086079999999999</v>
      </c>
      <c r="AH77">
        <v>1.0076290000000001</v>
      </c>
      <c r="AI77">
        <v>1.0082979999999999</v>
      </c>
      <c r="AJ77" s="22">
        <v>-1E-3</v>
      </c>
    </row>
    <row r="78" spans="1:36" ht="14.5" x14ac:dyDescent="0.35">
      <c r="A78" t="s">
        <v>201</v>
      </c>
      <c r="B78" t="s">
        <v>344</v>
      </c>
      <c r="C78" t="s">
        <v>458</v>
      </c>
      <c r="D78" t="s">
        <v>452</v>
      </c>
      <c r="F78">
        <v>31.210232000000001</v>
      </c>
      <c r="G78">
        <v>30.391995999999999</v>
      </c>
      <c r="H78">
        <v>29.533445</v>
      </c>
      <c r="I78">
        <v>29.862234000000001</v>
      </c>
      <c r="J78">
        <v>30.3384</v>
      </c>
      <c r="K78">
        <v>30.673846999999999</v>
      </c>
      <c r="L78">
        <v>31.126594999999998</v>
      </c>
      <c r="M78">
        <v>31.289667000000001</v>
      </c>
      <c r="N78">
        <v>31.442474000000001</v>
      </c>
      <c r="O78">
        <v>31.781137000000001</v>
      </c>
      <c r="P78">
        <v>31.753174000000001</v>
      </c>
      <c r="Q78">
        <v>32.447018</v>
      </c>
      <c r="R78">
        <v>32.079014000000001</v>
      </c>
      <c r="S78">
        <v>32.166245000000004</v>
      </c>
      <c r="T78">
        <v>32.285645000000002</v>
      </c>
      <c r="U78">
        <v>32.342467999999997</v>
      </c>
      <c r="V78">
        <v>32.474632</v>
      </c>
      <c r="W78">
        <v>32.629761000000002</v>
      </c>
      <c r="X78">
        <v>32.580109</v>
      </c>
      <c r="Y78">
        <v>32.944954000000003</v>
      </c>
      <c r="Z78">
        <v>32.899265</v>
      </c>
      <c r="AA78">
        <v>33.008282000000001</v>
      </c>
      <c r="AB78">
        <v>33.123528</v>
      </c>
      <c r="AC78">
        <v>33.110771</v>
      </c>
      <c r="AD78">
        <v>33.154285000000002</v>
      </c>
      <c r="AE78">
        <v>33.270305999999998</v>
      </c>
      <c r="AF78">
        <v>33.282947999999998</v>
      </c>
      <c r="AG78">
        <v>33.316916999999997</v>
      </c>
      <c r="AH78">
        <v>33.412421999999999</v>
      </c>
      <c r="AI78">
        <v>33.286738999999997</v>
      </c>
      <c r="AJ78" s="22">
        <v>2E-3</v>
      </c>
    </row>
    <row r="79" spans="1:36" ht="14.5" x14ac:dyDescent="0.35">
      <c r="A79" t="s">
        <v>202</v>
      </c>
      <c r="B79" t="s">
        <v>345</v>
      </c>
      <c r="C79" t="s">
        <v>459</v>
      </c>
      <c r="D79" t="s">
        <v>452</v>
      </c>
      <c r="F79">
        <v>5.3836919999999999</v>
      </c>
      <c r="G79">
        <v>5.8233040000000003</v>
      </c>
      <c r="H79">
        <v>6.187125</v>
      </c>
      <c r="I79">
        <v>6.3033520000000003</v>
      </c>
      <c r="J79">
        <v>6.4015719999999998</v>
      </c>
      <c r="K79">
        <v>6.4748479999999997</v>
      </c>
      <c r="L79">
        <v>6.5549109999999997</v>
      </c>
      <c r="M79">
        <v>6.6305889999999996</v>
      </c>
      <c r="N79">
        <v>6.7007510000000003</v>
      </c>
      <c r="O79">
        <v>6.7323310000000003</v>
      </c>
      <c r="P79">
        <v>6.8119300000000003</v>
      </c>
      <c r="Q79">
        <v>6.7689170000000001</v>
      </c>
      <c r="R79">
        <v>6.8978630000000001</v>
      </c>
      <c r="S79">
        <v>6.9513150000000001</v>
      </c>
      <c r="T79">
        <v>6.988607</v>
      </c>
      <c r="U79">
        <v>7.0348230000000003</v>
      </c>
      <c r="V79">
        <v>7.0655080000000003</v>
      </c>
      <c r="W79">
        <v>7.0882149999999999</v>
      </c>
      <c r="X79">
        <v>7.1434040000000003</v>
      </c>
      <c r="Y79">
        <v>7.128514</v>
      </c>
      <c r="Z79">
        <v>7.1769480000000003</v>
      </c>
      <c r="AA79">
        <v>7.2001939999999998</v>
      </c>
      <c r="AB79">
        <v>7.2177889999999998</v>
      </c>
      <c r="AC79">
        <v>7.2584799999999996</v>
      </c>
      <c r="AD79">
        <v>7.2882850000000001</v>
      </c>
      <c r="AE79">
        <v>7.3035249999999996</v>
      </c>
      <c r="AF79">
        <v>7.3359889999999996</v>
      </c>
      <c r="AG79">
        <v>7.3618199999999998</v>
      </c>
      <c r="AH79">
        <v>7.377364</v>
      </c>
      <c r="AI79">
        <v>7.4372740000000004</v>
      </c>
      <c r="AJ79" s="22">
        <v>1.0999999999999999E-2</v>
      </c>
    </row>
    <row r="80" spans="1:36" ht="14.5" x14ac:dyDescent="0.35">
      <c r="A80" s="34" t="s">
        <v>163</v>
      </c>
      <c r="C80" t="s">
        <v>460</v>
      </c>
    </row>
    <row r="81" spans="1:36" ht="14.5" x14ac:dyDescent="0.35">
      <c r="A81" t="s">
        <v>167</v>
      </c>
      <c r="B81" t="s">
        <v>346</v>
      </c>
      <c r="C81" t="s">
        <v>461</v>
      </c>
      <c r="D81" t="s">
        <v>452</v>
      </c>
      <c r="F81">
        <v>3.5764580000000001</v>
      </c>
      <c r="G81">
        <v>3.7300650000000002</v>
      </c>
      <c r="H81">
        <v>3.8806660000000002</v>
      </c>
      <c r="I81">
        <v>3.867127</v>
      </c>
      <c r="J81">
        <v>3.8407819999999999</v>
      </c>
      <c r="K81">
        <v>3.8055829999999999</v>
      </c>
      <c r="L81">
        <v>3.7763969999999998</v>
      </c>
      <c r="M81">
        <v>3.7691940000000002</v>
      </c>
      <c r="N81">
        <v>3.764386</v>
      </c>
      <c r="O81">
        <v>3.7353179999999999</v>
      </c>
      <c r="P81">
        <v>3.7491569999999999</v>
      </c>
      <c r="Q81">
        <v>3.688132</v>
      </c>
      <c r="R81">
        <v>3.7301359999999999</v>
      </c>
      <c r="S81">
        <v>3.735976</v>
      </c>
      <c r="T81">
        <v>3.7314590000000001</v>
      </c>
      <c r="U81">
        <v>3.727007</v>
      </c>
      <c r="V81">
        <v>3.7176589999999998</v>
      </c>
      <c r="W81">
        <v>3.7050390000000002</v>
      </c>
      <c r="X81">
        <v>3.7164969999999999</v>
      </c>
      <c r="Y81">
        <v>3.6784780000000001</v>
      </c>
      <c r="Z81">
        <v>3.6894879999999999</v>
      </c>
      <c r="AA81">
        <v>3.6815959999999999</v>
      </c>
      <c r="AB81">
        <v>3.6729500000000002</v>
      </c>
      <c r="AC81">
        <v>3.678747</v>
      </c>
      <c r="AD81">
        <v>3.6790959999999999</v>
      </c>
      <c r="AE81">
        <v>3.6701820000000001</v>
      </c>
      <c r="AF81">
        <v>3.6725110000000001</v>
      </c>
      <c r="AG81">
        <v>3.6719300000000001</v>
      </c>
      <c r="AH81">
        <v>3.6647820000000002</v>
      </c>
      <c r="AI81">
        <v>3.6837569999999999</v>
      </c>
      <c r="AJ81" s="22">
        <v>1E-3</v>
      </c>
    </row>
    <row r="82" spans="1:36" ht="14.5" x14ac:dyDescent="0.35">
      <c r="A82" t="s">
        <v>174</v>
      </c>
      <c r="B82" t="s">
        <v>347</v>
      </c>
      <c r="C82" t="s">
        <v>462</v>
      </c>
      <c r="D82" t="s">
        <v>452</v>
      </c>
      <c r="F82">
        <v>23.795731</v>
      </c>
      <c r="G82">
        <v>24.224304</v>
      </c>
      <c r="H82">
        <v>24.003461999999999</v>
      </c>
      <c r="I82">
        <v>24.138556999999999</v>
      </c>
      <c r="J82">
        <v>24.266615000000002</v>
      </c>
      <c r="K82">
        <v>24.389244000000001</v>
      </c>
      <c r="L82">
        <v>24.500589000000002</v>
      </c>
      <c r="M82">
        <v>24.562597</v>
      </c>
      <c r="N82">
        <v>24.628582000000002</v>
      </c>
      <c r="O82">
        <v>24.69903</v>
      </c>
      <c r="P82">
        <v>24.746991999999999</v>
      </c>
      <c r="Q82">
        <v>24.837223000000002</v>
      </c>
      <c r="R82">
        <v>24.860954</v>
      </c>
      <c r="S82">
        <v>24.914100999999999</v>
      </c>
      <c r="T82">
        <v>24.960391999999999</v>
      </c>
      <c r="U82">
        <v>25.009087000000001</v>
      </c>
      <c r="V82">
        <v>25.041204</v>
      </c>
      <c r="W82">
        <v>25.081237999999999</v>
      </c>
      <c r="X82">
        <v>25.100473000000001</v>
      </c>
      <c r="Y82">
        <v>25.149381999999999</v>
      </c>
      <c r="Z82">
        <v>25.176403000000001</v>
      </c>
      <c r="AA82">
        <v>25.202611999999998</v>
      </c>
      <c r="AB82">
        <v>25.235192999999999</v>
      </c>
      <c r="AC82">
        <v>25.255801999999999</v>
      </c>
      <c r="AD82">
        <v>25.273472000000002</v>
      </c>
      <c r="AE82">
        <v>25.297733000000001</v>
      </c>
      <c r="AF82">
        <v>25.316963000000001</v>
      </c>
      <c r="AG82">
        <v>25.333929000000001</v>
      </c>
      <c r="AH82">
        <v>25.354469000000002</v>
      </c>
      <c r="AI82">
        <v>25.353674000000002</v>
      </c>
      <c r="AJ82" s="22">
        <v>2E-3</v>
      </c>
    </row>
    <row r="83" spans="1:36" ht="14.5" x14ac:dyDescent="0.35">
      <c r="A83" t="s">
        <v>175</v>
      </c>
      <c r="B83" t="s">
        <v>348</v>
      </c>
      <c r="C83" t="s">
        <v>463</v>
      </c>
      <c r="D83" t="s">
        <v>452</v>
      </c>
      <c r="F83">
        <v>1.40859</v>
      </c>
      <c r="G83">
        <v>1.3799170000000001</v>
      </c>
      <c r="H83">
        <v>1.31389</v>
      </c>
      <c r="I83">
        <v>1.311221</v>
      </c>
      <c r="J83">
        <v>1.3218650000000001</v>
      </c>
      <c r="K83">
        <v>1.329688</v>
      </c>
      <c r="L83">
        <v>1.3376490000000001</v>
      </c>
      <c r="M83">
        <v>1.336257</v>
      </c>
      <c r="N83">
        <v>1.3365800000000001</v>
      </c>
      <c r="O83">
        <v>1.3456889999999999</v>
      </c>
      <c r="P83">
        <v>1.3391550000000001</v>
      </c>
      <c r="Q83">
        <v>1.3588659999999999</v>
      </c>
      <c r="R83">
        <v>1.3434790000000001</v>
      </c>
      <c r="S83">
        <v>1.346838</v>
      </c>
      <c r="T83">
        <v>1.3472930000000001</v>
      </c>
      <c r="U83">
        <v>1.3462000000000001</v>
      </c>
      <c r="V83">
        <v>1.3461700000000001</v>
      </c>
      <c r="W83">
        <v>1.350957</v>
      </c>
      <c r="X83">
        <v>1.3454330000000001</v>
      </c>
      <c r="Y83">
        <v>1.3572280000000001</v>
      </c>
      <c r="Z83">
        <v>1.3520190000000001</v>
      </c>
      <c r="AA83">
        <v>1.3535600000000001</v>
      </c>
      <c r="AB83">
        <v>1.355472</v>
      </c>
      <c r="AC83">
        <v>1.352169</v>
      </c>
      <c r="AD83">
        <v>1.351118</v>
      </c>
      <c r="AE83">
        <v>1.353421</v>
      </c>
      <c r="AF83">
        <v>1.351761</v>
      </c>
      <c r="AG83">
        <v>1.3509089999999999</v>
      </c>
      <c r="AH83">
        <v>1.352638</v>
      </c>
      <c r="AI83">
        <v>1.345718</v>
      </c>
      <c r="AJ83" s="22">
        <v>-2E-3</v>
      </c>
    </row>
    <row r="84" spans="1:36" ht="14.5" x14ac:dyDescent="0.35">
      <c r="A84" t="s">
        <v>176</v>
      </c>
      <c r="B84" t="s">
        <v>349</v>
      </c>
      <c r="C84" t="s">
        <v>464</v>
      </c>
      <c r="D84" t="s">
        <v>452</v>
      </c>
      <c r="F84">
        <v>6.8390380000000004</v>
      </c>
      <c r="G84">
        <v>6.7955399999999999</v>
      </c>
      <c r="H84">
        <v>6.6396920000000001</v>
      </c>
      <c r="I84">
        <v>6.5788840000000004</v>
      </c>
      <c r="J84">
        <v>6.536791</v>
      </c>
      <c r="K84">
        <v>6.4972779999999997</v>
      </c>
      <c r="L84">
        <v>6.4644690000000002</v>
      </c>
      <c r="M84">
        <v>6.4305099999999999</v>
      </c>
      <c r="N84">
        <v>6.4022459999999999</v>
      </c>
      <c r="O84">
        <v>6.3795210000000004</v>
      </c>
      <c r="P84">
        <v>6.3557100000000002</v>
      </c>
      <c r="Q84">
        <v>6.3440310000000002</v>
      </c>
      <c r="R84">
        <v>6.3216070000000002</v>
      </c>
      <c r="S84">
        <v>6.3253919999999999</v>
      </c>
      <c r="T84">
        <v>6.3160670000000003</v>
      </c>
      <c r="U84">
        <v>6.3012129999999997</v>
      </c>
      <c r="V84">
        <v>6.2901499999999997</v>
      </c>
      <c r="W84">
        <v>6.2696969999999999</v>
      </c>
      <c r="X84">
        <v>6.2558949999999998</v>
      </c>
      <c r="Y84">
        <v>6.2496390000000002</v>
      </c>
      <c r="Z84">
        <v>6.2380380000000004</v>
      </c>
      <c r="AA84">
        <v>6.2288170000000003</v>
      </c>
      <c r="AB84">
        <v>6.2210520000000002</v>
      </c>
      <c r="AC84">
        <v>6.2116259999999999</v>
      </c>
      <c r="AD84">
        <v>6.203392</v>
      </c>
      <c r="AE84">
        <v>6.1950089999999998</v>
      </c>
      <c r="AF84">
        <v>6.1866219999999998</v>
      </c>
      <c r="AG84">
        <v>6.1803670000000004</v>
      </c>
      <c r="AH84">
        <v>6.1732290000000001</v>
      </c>
      <c r="AI84">
        <v>6.1653700000000002</v>
      </c>
      <c r="AJ84" s="22">
        <v>-4.0000000000000001E-3</v>
      </c>
    </row>
    <row r="85" spans="1:36" ht="14.5" x14ac:dyDescent="0.35">
      <c r="A85" t="s">
        <v>177</v>
      </c>
      <c r="B85" t="s">
        <v>350</v>
      </c>
      <c r="C85" t="s">
        <v>465</v>
      </c>
      <c r="D85" t="s">
        <v>452</v>
      </c>
      <c r="F85">
        <v>2.7864680000000002</v>
      </c>
      <c r="G85">
        <v>2.704116</v>
      </c>
      <c r="H85">
        <v>2.728793</v>
      </c>
      <c r="I85">
        <v>2.6912449999999999</v>
      </c>
      <c r="J85">
        <v>2.659348</v>
      </c>
      <c r="K85">
        <v>2.627421</v>
      </c>
      <c r="L85">
        <v>2.599405</v>
      </c>
      <c r="M85">
        <v>2.5815329999999999</v>
      </c>
      <c r="N85">
        <v>2.5642860000000001</v>
      </c>
      <c r="O85">
        <v>2.5446520000000001</v>
      </c>
      <c r="P85">
        <v>2.5326240000000002</v>
      </c>
      <c r="Q85">
        <v>2.5119630000000002</v>
      </c>
      <c r="R85">
        <v>2.506418</v>
      </c>
      <c r="S85">
        <v>2.4924149999999998</v>
      </c>
      <c r="T85">
        <v>2.4809350000000001</v>
      </c>
      <c r="U85">
        <v>2.470812</v>
      </c>
      <c r="V85">
        <v>2.4618709999999999</v>
      </c>
      <c r="W85">
        <v>2.4525600000000001</v>
      </c>
      <c r="X85">
        <v>2.4472830000000001</v>
      </c>
      <c r="Y85">
        <v>2.4345119999999998</v>
      </c>
      <c r="Z85">
        <v>2.4284309999999998</v>
      </c>
      <c r="AA85">
        <v>2.4211930000000002</v>
      </c>
      <c r="AB85">
        <v>2.413259</v>
      </c>
      <c r="AC85">
        <v>2.408293</v>
      </c>
      <c r="AD85">
        <v>2.4031280000000002</v>
      </c>
      <c r="AE85">
        <v>2.3967269999999998</v>
      </c>
      <c r="AF85">
        <v>2.3919380000000001</v>
      </c>
      <c r="AG85">
        <v>2.3869669999999998</v>
      </c>
      <c r="AH85">
        <v>2.3814850000000001</v>
      </c>
      <c r="AI85">
        <v>2.3804159999999999</v>
      </c>
      <c r="AJ85" s="22">
        <v>-5.0000000000000001E-3</v>
      </c>
    </row>
    <row r="86" spans="1:36" ht="14.5" x14ac:dyDescent="0.35">
      <c r="A86" t="s">
        <v>178</v>
      </c>
      <c r="B86" t="s">
        <v>351</v>
      </c>
      <c r="C86" t="s">
        <v>466</v>
      </c>
      <c r="D86" t="s">
        <v>452</v>
      </c>
      <c r="F86">
        <v>5.0232210000000004</v>
      </c>
      <c r="G86">
        <v>4.8827429999999996</v>
      </c>
      <c r="H86">
        <v>4.8578250000000001</v>
      </c>
      <c r="I86">
        <v>4.8229579999999999</v>
      </c>
      <c r="J86">
        <v>4.7884440000000001</v>
      </c>
      <c r="K86">
        <v>4.7624019999999998</v>
      </c>
      <c r="L86">
        <v>4.7386970000000002</v>
      </c>
      <c r="M86">
        <v>4.7193350000000001</v>
      </c>
      <c r="N86">
        <v>4.7000099999999998</v>
      </c>
      <c r="O86">
        <v>4.685594</v>
      </c>
      <c r="P86">
        <v>4.6675740000000001</v>
      </c>
      <c r="Q86">
        <v>4.6616439999999999</v>
      </c>
      <c r="R86">
        <v>4.6449579999999999</v>
      </c>
      <c r="S86">
        <v>4.6281230000000004</v>
      </c>
      <c r="T86">
        <v>4.6165659999999997</v>
      </c>
      <c r="U86">
        <v>4.6063599999999996</v>
      </c>
      <c r="V86">
        <v>4.597702</v>
      </c>
      <c r="W86">
        <v>4.5906269999999996</v>
      </c>
      <c r="X86">
        <v>4.5815729999999997</v>
      </c>
      <c r="Y86">
        <v>4.5774179999999998</v>
      </c>
      <c r="Z86">
        <v>4.5678939999999999</v>
      </c>
      <c r="AA86">
        <v>4.5619509999999996</v>
      </c>
      <c r="AB86">
        <v>4.5557970000000001</v>
      </c>
      <c r="AC86">
        <v>4.5486040000000001</v>
      </c>
      <c r="AD86">
        <v>4.5430039999999998</v>
      </c>
      <c r="AE86">
        <v>4.5384359999999999</v>
      </c>
      <c r="AF86">
        <v>4.5329790000000001</v>
      </c>
      <c r="AG86">
        <v>4.5281399999999996</v>
      </c>
      <c r="AH86">
        <v>4.5241129999999998</v>
      </c>
      <c r="AI86">
        <v>4.5180619999999996</v>
      </c>
      <c r="AJ86" s="22">
        <v>-4.0000000000000001E-3</v>
      </c>
    </row>
    <row r="87" spans="1:36" ht="14.5" x14ac:dyDescent="0.35">
      <c r="A87" t="s">
        <v>201</v>
      </c>
      <c r="B87" t="s">
        <v>352</v>
      </c>
      <c r="C87" t="s">
        <v>467</v>
      </c>
      <c r="D87" t="s">
        <v>452</v>
      </c>
      <c r="F87">
        <v>16.554660999999999</v>
      </c>
      <c r="G87">
        <v>16.551293999999999</v>
      </c>
      <c r="H87">
        <v>16.851082000000002</v>
      </c>
      <c r="I87">
        <v>16.889268999999999</v>
      </c>
      <c r="J87">
        <v>16.914133</v>
      </c>
      <c r="K87">
        <v>16.912941</v>
      </c>
      <c r="L87">
        <v>16.908888000000001</v>
      </c>
      <c r="M87">
        <v>16.929383999999999</v>
      </c>
      <c r="N87">
        <v>16.943441</v>
      </c>
      <c r="O87">
        <v>16.943149999999999</v>
      </c>
      <c r="P87">
        <v>16.963654999999999</v>
      </c>
      <c r="Q87">
        <v>16.939539</v>
      </c>
      <c r="R87">
        <v>16.974422000000001</v>
      </c>
      <c r="S87">
        <v>16.972632999999998</v>
      </c>
      <c r="T87">
        <v>16.974789000000001</v>
      </c>
      <c r="U87">
        <v>16.983294999999998</v>
      </c>
      <c r="V87">
        <v>16.987976</v>
      </c>
      <c r="W87">
        <v>16.993379999999998</v>
      </c>
      <c r="X87">
        <v>17.011454000000001</v>
      </c>
      <c r="Y87">
        <v>16.998657000000001</v>
      </c>
      <c r="Z87">
        <v>17.009701</v>
      </c>
      <c r="AA87">
        <v>17.014900000000001</v>
      </c>
      <c r="AB87">
        <v>17.014568000000001</v>
      </c>
      <c r="AC87">
        <v>17.025895999999999</v>
      </c>
      <c r="AD87">
        <v>17.035623999999999</v>
      </c>
      <c r="AE87">
        <v>17.039206</v>
      </c>
      <c r="AF87">
        <v>17.047879999999999</v>
      </c>
      <c r="AG87">
        <v>17.055897000000002</v>
      </c>
      <c r="AH87">
        <v>17.059457999999999</v>
      </c>
      <c r="AI87">
        <v>17.081244000000002</v>
      </c>
      <c r="AJ87" s="22">
        <v>1E-3</v>
      </c>
    </row>
    <row r="88" spans="1:36" ht="14.5" x14ac:dyDescent="0.35">
      <c r="A88" t="s">
        <v>202</v>
      </c>
      <c r="B88" t="s">
        <v>353</v>
      </c>
      <c r="C88" t="s">
        <v>468</v>
      </c>
      <c r="D88" t="s">
        <v>452</v>
      </c>
      <c r="F88">
        <v>40.015830999999999</v>
      </c>
      <c r="G88">
        <v>39.732013999999999</v>
      </c>
      <c r="H88">
        <v>39.724643999999998</v>
      </c>
      <c r="I88">
        <v>39.700726000000003</v>
      </c>
      <c r="J88">
        <v>39.672015999999999</v>
      </c>
      <c r="K88">
        <v>39.675452999999997</v>
      </c>
      <c r="L88">
        <v>39.673901000000001</v>
      </c>
      <c r="M88">
        <v>39.671154000000001</v>
      </c>
      <c r="N88">
        <v>39.660496000000002</v>
      </c>
      <c r="O88">
        <v>39.667014999999999</v>
      </c>
      <c r="P88">
        <v>39.645107000000003</v>
      </c>
      <c r="Q88">
        <v>39.658633999999999</v>
      </c>
      <c r="R88">
        <v>39.618060999999997</v>
      </c>
      <c r="S88">
        <v>39.584575999999998</v>
      </c>
      <c r="T88">
        <v>39.572513999999998</v>
      </c>
      <c r="U88">
        <v>39.556018999999999</v>
      </c>
      <c r="V88">
        <v>39.557220000000001</v>
      </c>
      <c r="W88">
        <v>39.556469</v>
      </c>
      <c r="X88">
        <v>39.541389000000002</v>
      </c>
      <c r="Y88">
        <v>39.554665</v>
      </c>
      <c r="Z88">
        <v>39.53801</v>
      </c>
      <c r="AA88">
        <v>39.535328</v>
      </c>
      <c r="AB88">
        <v>39.531692999999997</v>
      </c>
      <c r="AC88">
        <v>39.518852000000003</v>
      </c>
      <c r="AD88">
        <v>39.511181000000001</v>
      </c>
      <c r="AE88">
        <v>39.509289000000003</v>
      </c>
      <c r="AF88">
        <v>39.499370999999996</v>
      </c>
      <c r="AG88">
        <v>39.491881999999997</v>
      </c>
      <c r="AH88">
        <v>39.489834000000002</v>
      </c>
      <c r="AI88">
        <v>39.471767</v>
      </c>
      <c r="AJ88" s="22">
        <v>0</v>
      </c>
    </row>
    <row r="89" spans="1:36" ht="14.5" x14ac:dyDescent="0.35">
      <c r="A89" s="34" t="s">
        <v>158</v>
      </c>
      <c r="C89" t="s">
        <v>469</v>
      </c>
    </row>
    <row r="90" spans="1:36" ht="14.5" x14ac:dyDescent="0.35">
      <c r="A90" s="34" t="s">
        <v>254</v>
      </c>
      <c r="C90" t="s">
        <v>470</v>
      </c>
    </row>
    <row r="91" spans="1:36" ht="14.5" x14ac:dyDescent="0.35">
      <c r="A91" t="s">
        <v>279</v>
      </c>
      <c r="B91" t="s">
        <v>354</v>
      </c>
      <c r="C91" t="s">
        <v>471</v>
      </c>
      <c r="D91" t="s">
        <v>472</v>
      </c>
      <c r="F91">
        <v>301.75097699999998</v>
      </c>
      <c r="G91">
        <v>295.25482199999999</v>
      </c>
      <c r="H91">
        <v>296.55285600000002</v>
      </c>
      <c r="I91">
        <v>298.42575099999999</v>
      </c>
      <c r="J91">
        <v>296.05542000000003</v>
      </c>
      <c r="K91">
        <v>295.67852800000003</v>
      </c>
      <c r="L91">
        <v>296.65185500000001</v>
      </c>
      <c r="M91">
        <v>297.66400099999998</v>
      </c>
      <c r="N91">
        <v>298.68850700000002</v>
      </c>
      <c r="O91">
        <v>299.45361300000002</v>
      </c>
      <c r="P91">
        <v>300.804688</v>
      </c>
      <c r="Q91">
        <v>301.379211</v>
      </c>
      <c r="R91">
        <v>302.67199699999998</v>
      </c>
      <c r="S91">
        <v>303.95388800000001</v>
      </c>
      <c r="T91">
        <v>305.09506199999998</v>
      </c>
      <c r="U91">
        <v>306.39904799999999</v>
      </c>
      <c r="V91">
        <v>307.494934</v>
      </c>
      <c r="W91">
        <v>308.561646</v>
      </c>
      <c r="X91">
        <v>309.97854599999999</v>
      </c>
      <c r="Y91">
        <v>311.05349699999999</v>
      </c>
      <c r="Z91">
        <v>312.15609699999999</v>
      </c>
      <c r="AA91">
        <v>313.28466800000001</v>
      </c>
      <c r="AB91">
        <v>314.290863</v>
      </c>
      <c r="AC91">
        <v>315.420074</v>
      </c>
      <c r="AD91">
        <v>316.66220099999998</v>
      </c>
      <c r="AE91">
        <v>317.90597500000001</v>
      </c>
      <c r="AF91">
        <v>319.13574199999999</v>
      </c>
      <c r="AG91">
        <v>320.48468000000003</v>
      </c>
      <c r="AH91">
        <v>321.815674</v>
      </c>
      <c r="AI91">
        <v>323.61938500000002</v>
      </c>
      <c r="AJ91" s="22">
        <v>2E-3</v>
      </c>
    </row>
    <row r="92" spans="1:36" ht="14.5" x14ac:dyDescent="0.35">
      <c r="A92" t="s">
        <v>281</v>
      </c>
      <c r="B92" t="s">
        <v>355</v>
      </c>
      <c r="C92" t="s">
        <v>473</v>
      </c>
      <c r="D92" t="s">
        <v>472</v>
      </c>
      <c r="F92">
        <v>260.60226399999999</v>
      </c>
      <c r="G92">
        <v>250.83419799999999</v>
      </c>
      <c r="H92">
        <v>252.82782</v>
      </c>
      <c r="I92">
        <v>255.147186</v>
      </c>
      <c r="J92">
        <v>254.67037999999999</v>
      </c>
      <c r="K92">
        <v>255.127792</v>
      </c>
      <c r="L92">
        <v>256.94375600000001</v>
      </c>
      <c r="M92">
        <v>259.36096199999997</v>
      </c>
      <c r="N92">
        <v>261.33663899999999</v>
      </c>
      <c r="O92">
        <v>262.97216800000001</v>
      </c>
      <c r="P92">
        <v>264.76715100000001</v>
      </c>
      <c r="Q92">
        <v>265.45895400000001</v>
      </c>
      <c r="R92">
        <v>267.21563700000002</v>
      </c>
      <c r="S92">
        <v>268.70925899999997</v>
      </c>
      <c r="T92">
        <v>270.07257099999998</v>
      </c>
      <c r="U92">
        <v>272.12914999999998</v>
      </c>
      <c r="V92">
        <v>274.09222399999999</v>
      </c>
      <c r="W92">
        <v>276.02331500000003</v>
      </c>
      <c r="X92">
        <v>278.33187900000001</v>
      </c>
      <c r="Y92">
        <v>280.18408199999999</v>
      </c>
      <c r="Z92">
        <v>282.03298999999998</v>
      </c>
      <c r="AA92">
        <v>283.95474200000001</v>
      </c>
      <c r="AB92">
        <v>285.66696200000001</v>
      </c>
      <c r="AC92">
        <v>287.57681300000002</v>
      </c>
      <c r="AD92">
        <v>289.63665800000001</v>
      </c>
      <c r="AE92">
        <v>291.69589200000001</v>
      </c>
      <c r="AF92">
        <v>293.83749399999999</v>
      </c>
      <c r="AG92">
        <v>296.16015599999997</v>
      </c>
      <c r="AH92">
        <v>298.47442599999999</v>
      </c>
      <c r="AI92">
        <v>301.54684400000002</v>
      </c>
      <c r="AJ92" s="22">
        <v>5.0000000000000001E-3</v>
      </c>
    </row>
    <row r="93" spans="1:36" ht="14.5" x14ac:dyDescent="0.35">
      <c r="A93" t="s">
        <v>283</v>
      </c>
      <c r="B93" t="s">
        <v>356</v>
      </c>
      <c r="C93" t="s">
        <v>474</v>
      </c>
      <c r="D93" t="s">
        <v>472</v>
      </c>
      <c r="F93">
        <v>183.97683699999999</v>
      </c>
      <c r="G93">
        <v>176.166901</v>
      </c>
      <c r="H93">
        <v>178.60446200000001</v>
      </c>
      <c r="I93">
        <v>181.64129600000001</v>
      </c>
      <c r="J93">
        <v>184.50787399999999</v>
      </c>
      <c r="K93">
        <v>185.21902499999999</v>
      </c>
      <c r="L93">
        <v>185.40602100000001</v>
      </c>
      <c r="M93">
        <v>185.992065</v>
      </c>
      <c r="N93">
        <v>186.62858600000001</v>
      </c>
      <c r="O93">
        <v>186.99426299999999</v>
      </c>
      <c r="P93">
        <v>187.52963299999999</v>
      </c>
      <c r="Q93">
        <v>187.19058200000001</v>
      </c>
      <c r="R93">
        <v>187.69653299999999</v>
      </c>
      <c r="S93">
        <v>189.398224</v>
      </c>
      <c r="T93">
        <v>191.02534499999999</v>
      </c>
      <c r="U93">
        <v>192.71539300000001</v>
      </c>
      <c r="V93">
        <v>194.35972599999999</v>
      </c>
      <c r="W93">
        <v>195.91894500000001</v>
      </c>
      <c r="X93">
        <v>197.83059700000001</v>
      </c>
      <c r="Y93">
        <v>199.246307</v>
      </c>
      <c r="Z93">
        <v>200.74234000000001</v>
      </c>
      <c r="AA93">
        <v>202.25973500000001</v>
      </c>
      <c r="AB93">
        <v>203.65185500000001</v>
      </c>
      <c r="AC93">
        <v>205.20034799999999</v>
      </c>
      <c r="AD93">
        <v>206.89648399999999</v>
      </c>
      <c r="AE93">
        <v>208.58306899999999</v>
      </c>
      <c r="AF93">
        <v>210.377441</v>
      </c>
      <c r="AG93">
        <v>212.22959900000001</v>
      </c>
      <c r="AH93">
        <v>214.13188199999999</v>
      </c>
      <c r="AI93">
        <v>216.64730800000001</v>
      </c>
      <c r="AJ93" s="22">
        <v>6.0000000000000001E-3</v>
      </c>
    </row>
    <row r="94" spans="1:36" ht="14.5" x14ac:dyDescent="0.35">
      <c r="A94" t="s">
        <v>285</v>
      </c>
      <c r="B94" t="s">
        <v>357</v>
      </c>
      <c r="C94" t="s">
        <v>475</v>
      </c>
      <c r="D94" t="s">
        <v>472</v>
      </c>
      <c r="F94">
        <v>190.78256200000001</v>
      </c>
      <c r="G94">
        <v>182.82548499999999</v>
      </c>
      <c r="H94">
        <v>184.12072800000001</v>
      </c>
      <c r="I94">
        <v>185.93017599999999</v>
      </c>
      <c r="J94">
        <v>186.288544</v>
      </c>
      <c r="K94">
        <v>186.51945499999999</v>
      </c>
      <c r="L94">
        <v>186.75541699999999</v>
      </c>
      <c r="M94">
        <v>188.42053200000001</v>
      </c>
      <c r="N94">
        <v>190.27015700000001</v>
      </c>
      <c r="O94">
        <v>191.865601</v>
      </c>
      <c r="P94">
        <v>193.60977199999999</v>
      </c>
      <c r="Q94">
        <v>194.52404799999999</v>
      </c>
      <c r="R94">
        <v>196.24804700000001</v>
      </c>
      <c r="S94">
        <v>197.75285299999999</v>
      </c>
      <c r="T94">
        <v>199.17692600000001</v>
      </c>
      <c r="U94">
        <v>200.659592</v>
      </c>
      <c r="V94">
        <v>202.09198000000001</v>
      </c>
      <c r="W94">
        <v>203.44397000000001</v>
      </c>
      <c r="X94">
        <v>205.124527</v>
      </c>
      <c r="Y94">
        <v>206.339157</v>
      </c>
      <c r="Z94">
        <v>207.624191</v>
      </c>
      <c r="AA94">
        <v>208.92475899999999</v>
      </c>
      <c r="AB94">
        <v>210.10618600000001</v>
      </c>
      <c r="AC94">
        <v>211.42083700000001</v>
      </c>
      <c r="AD94">
        <v>212.89704900000001</v>
      </c>
      <c r="AE94">
        <v>214.35775799999999</v>
      </c>
      <c r="AF94">
        <v>215.92233300000001</v>
      </c>
      <c r="AG94">
        <v>217.50952100000001</v>
      </c>
      <c r="AH94">
        <v>219.15522799999999</v>
      </c>
      <c r="AI94">
        <v>221.34742700000001</v>
      </c>
      <c r="AJ94" s="22">
        <v>5.0000000000000001E-3</v>
      </c>
    </row>
    <row r="95" spans="1:36" ht="14.5" x14ac:dyDescent="0.35">
      <c r="A95" t="s">
        <v>287</v>
      </c>
      <c r="B95" t="s">
        <v>358</v>
      </c>
      <c r="C95" t="s">
        <v>476</v>
      </c>
      <c r="D95" t="s">
        <v>472</v>
      </c>
      <c r="F95">
        <v>235.62913499999999</v>
      </c>
      <c r="G95">
        <v>226.72434999999999</v>
      </c>
      <c r="H95">
        <v>228.67512500000001</v>
      </c>
      <c r="I95">
        <v>230.95877100000001</v>
      </c>
      <c r="J95">
        <v>231.91091900000001</v>
      </c>
      <c r="K95">
        <v>232.46009799999999</v>
      </c>
      <c r="L95">
        <v>233.777649</v>
      </c>
      <c r="M95">
        <v>235.858124</v>
      </c>
      <c r="N95">
        <v>237.633026</v>
      </c>
      <c r="O95">
        <v>239.11296100000001</v>
      </c>
      <c r="P95">
        <v>240.74733000000001</v>
      </c>
      <c r="Q95">
        <v>241.45974699999999</v>
      </c>
      <c r="R95">
        <v>243.04023699999999</v>
      </c>
      <c r="S95">
        <v>244.38403299999999</v>
      </c>
      <c r="T95">
        <v>246.08410599999999</v>
      </c>
      <c r="U95">
        <v>247.87669399999999</v>
      </c>
      <c r="V95">
        <v>249.603363</v>
      </c>
      <c r="W95">
        <v>251.251205</v>
      </c>
      <c r="X95">
        <v>253.26809700000001</v>
      </c>
      <c r="Y95">
        <v>254.80583200000001</v>
      </c>
      <c r="Z95">
        <v>256.40362499999998</v>
      </c>
      <c r="AA95">
        <v>258.03207400000002</v>
      </c>
      <c r="AB95">
        <v>259.52700800000002</v>
      </c>
      <c r="AC95">
        <v>261.17541499999999</v>
      </c>
      <c r="AD95">
        <v>262.984467</v>
      </c>
      <c r="AE95">
        <v>264.79074100000003</v>
      </c>
      <c r="AF95">
        <v>266.70382699999999</v>
      </c>
      <c r="AG95">
        <v>268.64108299999998</v>
      </c>
      <c r="AH95">
        <v>270.63815299999999</v>
      </c>
      <c r="AI95">
        <v>273.22228999999999</v>
      </c>
      <c r="AJ95" s="22">
        <v>5.0000000000000001E-3</v>
      </c>
    </row>
    <row r="96" spans="1:36" ht="14.5" x14ac:dyDescent="0.35">
      <c r="A96" t="s">
        <v>289</v>
      </c>
      <c r="B96" t="s">
        <v>359</v>
      </c>
      <c r="C96" t="s">
        <v>477</v>
      </c>
      <c r="D96" t="s">
        <v>472</v>
      </c>
      <c r="F96">
        <v>408.58297700000003</v>
      </c>
      <c r="G96">
        <v>398.534088</v>
      </c>
      <c r="H96">
        <v>400.82135</v>
      </c>
      <c r="I96">
        <v>403.57037400000002</v>
      </c>
      <c r="J96">
        <v>406.698914</v>
      </c>
      <c r="K96">
        <v>408.83312999999998</v>
      </c>
      <c r="L96">
        <v>411.75885</v>
      </c>
      <c r="M96">
        <v>414.42581200000001</v>
      </c>
      <c r="N96">
        <v>417.17785600000002</v>
      </c>
      <c r="O96">
        <v>419.55685399999999</v>
      </c>
      <c r="P96">
        <v>422.32464599999997</v>
      </c>
      <c r="Q96">
        <v>423.600281</v>
      </c>
      <c r="R96">
        <v>426.16909800000002</v>
      </c>
      <c r="S96">
        <v>428.14202899999998</v>
      </c>
      <c r="T96">
        <v>430.27905299999998</v>
      </c>
      <c r="U96">
        <v>432.61108400000001</v>
      </c>
      <c r="V96">
        <v>434.91549700000002</v>
      </c>
      <c r="W96">
        <v>437.06872600000003</v>
      </c>
      <c r="X96">
        <v>439.622772</v>
      </c>
      <c r="Y96">
        <v>441.62966899999998</v>
      </c>
      <c r="Z96">
        <v>443.65731799999998</v>
      </c>
      <c r="AA96">
        <v>445.733429</v>
      </c>
      <c r="AB96">
        <v>447.463257</v>
      </c>
      <c r="AC96">
        <v>449.42581200000001</v>
      </c>
      <c r="AD96">
        <v>451.60452299999997</v>
      </c>
      <c r="AE96">
        <v>453.84655800000002</v>
      </c>
      <c r="AF96">
        <v>456.25122099999999</v>
      </c>
      <c r="AG96">
        <v>458.76269500000001</v>
      </c>
      <c r="AH96">
        <v>461.310699</v>
      </c>
      <c r="AI96">
        <v>464.57922400000001</v>
      </c>
      <c r="AJ96" s="22">
        <v>4.0000000000000001E-3</v>
      </c>
    </row>
    <row r="97" spans="1:36" ht="14.5" x14ac:dyDescent="0.35">
      <c r="A97" t="s">
        <v>201</v>
      </c>
      <c r="B97" t="s">
        <v>360</v>
      </c>
      <c r="C97" t="s">
        <v>478</v>
      </c>
      <c r="D97" t="s">
        <v>472</v>
      </c>
      <c r="F97">
        <v>175.160797</v>
      </c>
      <c r="G97">
        <v>171.412384</v>
      </c>
      <c r="H97">
        <v>172.886887</v>
      </c>
      <c r="I97">
        <v>174.63961800000001</v>
      </c>
      <c r="J97">
        <v>174.386246</v>
      </c>
      <c r="K97">
        <v>174.025406</v>
      </c>
      <c r="L97">
        <v>174.466904</v>
      </c>
      <c r="M97">
        <v>175.03233299999999</v>
      </c>
      <c r="N97">
        <v>175.86979700000001</v>
      </c>
      <c r="O97">
        <v>176.55732699999999</v>
      </c>
      <c r="P97">
        <v>177.32420300000001</v>
      </c>
      <c r="Q97">
        <v>177.62344400000001</v>
      </c>
      <c r="R97">
        <v>178.357788</v>
      </c>
      <c r="S97">
        <v>178.999008</v>
      </c>
      <c r="T97">
        <v>179.59794600000001</v>
      </c>
      <c r="U97">
        <v>180.219559</v>
      </c>
      <c r="V97">
        <v>180.80905200000001</v>
      </c>
      <c r="W97">
        <v>181.353317</v>
      </c>
      <c r="X97">
        <v>182.077866</v>
      </c>
      <c r="Y97">
        <v>182.54431199999999</v>
      </c>
      <c r="Z97">
        <v>183.049316</v>
      </c>
      <c r="AA97">
        <v>183.56352200000001</v>
      </c>
      <c r="AB97">
        <v>184.039703</v>
      </c>
      <c r="AC97">
        <v>184.54426599999999</v>
      </c>
      <c r="AD97">
        <v>185.09939600000001</v>
      </c>
      <c r="AE97">
        <v>185.645081</v>
      </c>
      <c r="AF97">
        <v>186.23104900000001</v>
      </c>
      <c r="AG97">
        <v>186.85870399999999</v>
      </c>
      <c r="AH97">
        <v>187.494247</v>
      </c>
      <c r="AI97">
        <v>188.418747</v>
      </c>
      <c r="AJ97" s="22">
        <v>3.0000000000000001E-3</v>
      </c>
    </row>
    <row r="98" spans="1:36" ht="14.5" x14ac:dyDescent="0.35">
      <c r="A98" t="s">
        <v>202</v>
      </c>
      <c r="B98" t="s">
        <v>361</v>
      </c>
      <c r="C98" t="s">
        <v>479</v>
      </c>
      <c r="D98" t="s">
        <v>472</v>
      </c>
      <c r="F98">
        <v>238.70130900000001</v>
      </c>
      <c r="G98">
        <v>234.80983000000001</v>
      </c>
      <c r="H98">
        <v>236.511505</v>
      </c>
      <c r="I98">
        <v>238.01396199999999</v>
      </c>
      <c r="J98">
        <v>237.74681100000001</v>
      </c>
      <c r="K98">
        <v>236.48751799999999</v>
      </c>
      <c r="L98">
        <v>236.20623800000001</v>
      </c>
      <c r="M98">
        <v>237.289154</v>
      </c>
      <c r="N98">
        <v>237.95498699999999</v>
      </c>
      <c r="O98">
        <v>238.468491</v>
      </c>
      <c r="P98">
        <v>239.07756000000001</v>
      </c>
      <c r="Q98">
        <v>239.190155</v>
      </c>
      <c r="R98">
        <v>239.77803</v>
      </c>
      <c r="S98">
        <v>240.32119800000001</v>
      </c>
      <c r="T98">
        <v>240.91210899999999</v>
      </c>
      <c r="U98">
        <v>241.51416</v>
      </c>
      <c r="V98">
        <v>242.09977699999999</v>
      </c>
      <c r="W98">
        <v>242.58796699999999</v>
      </c>
      <c r="X98">
        <v>243.25083900000001</v>
      </c>
      <c r="Y98">
        <v>244.064438</v>
      </c>
      <c r="Z98">
        <v>244.939651</v>
      </c>
      <c r="AA98">
        <v>245.811859</v>
      </c>
      <c r="AB98">
        <v>246.65837099999999</v>
      </c>
      <c r="AC98">
        <v>247.563278</v>
      </c>
      <c r="AD98">
        <v>248.52488700000001</v>
      </c>
      <c r="AE98">
        <v>249.45593299999999</v>
      </c>
      <c r="AF98">
        <v>250.416336</v>
      </c>
      <c r="AG98">
        <v>251.400711</v>
      </c>
      <c r="AH98">
        <v>252.40425099999999</v>
      </c>
      <c r="AI98">
        <v>253.69860800000001</v>
      </c>
      <c r="AJ98" s="22">
        <v>2E-3</v>
      </c>
    </row>
    <row r="99" spans="1:36" ht="14.5" x14ac:dyDescent="0.35">
      <c r="A99" t="s">
        <v>293</v>
      </c>
      <c r="B99" t="s">
        <v>362</v>
      </c>
      <c r="C99" t="s">
        <v>480</v>
      </c>
      <c r="D99" t="s">
        <v>472</v>
      </c>
      <c r="F99">
        <v>198.282974</v>
      </c>
      <c r="G99">
        <v>192.180939</v>
      </c>
      <c r="H99">
        <v>194.247421</v>
      </c>
      <c r="I99">
        <v>196.159897</v>
      </c>
      <c r="J99">
        <v>196.50053399999999</v>
      </c>
      <c r="K99">
        <v>196.431793</v>
      </c>
      <c r="L99">
        <v>196.770691</v>
      </c>
      <c r="M99">
        <v>197.95648199999999</v>
      </c>
      <c r="N99">
        <v>199.20019500000001</v>
      </c>
      <c r="O99">
        <v>200.147141</v>
      </c>
      <c r="P99">
        <v>201.354691</v>
      </c>
      <c r="Q99">
        <v>201.552582</v>
      </c>
      <c r="R99">
        <v>202.864777</v>
      </c>
      <c r="S99">
        <v>203.975067</v>
      </c>
      <c r="T99">
        <v>205.044861</v>
      </c>
      <c r="U99">
        <v>206.222961</v>
      </c>
      <c r="V99">
        <v>207.31912199999999</v>
      </c>
      <c r="W99">
        <v>208.33261100000001</v>
      </c>
      <c r="X99">
        <v>209.71113600000001</v>
      </c>
      <c r="Y99">
        <v>210.541504</v>
      </c>
      <c r="Z99">
        <v>211.61523399999999</v>
      </c>
      <c r="AA99">
        <v>212.63296500000001</v>
      </c>
      <c r="AB99">
        <v>213.55249000000001</v>
      </c>
      <c r="AC99">
        <v>214.631134</v>
      </c>
      <c r="AD99">
        <v>215.79226700000001</v>
      </c>
      <c r="AE99">
        <v>216.901321</v>
      </c>
      <c r="AF99">
        <v>218.13699299999999</v>
      </c>
      <c r="AG99">
        <v>219.400375</v>
      </c>
      <c r="AH99">
        <v>220.664154</v>
      </c>
      <c r="AI99">
        <v>222.504929</v>
      </c>
      <c r="AJ99" s="22">
        <v>4.0000000000000001E-3</v>
      </c>
    </row>
    <row r="100" spans="1:36" ht="14.5" x14ac:dyDescent="0.35">
      <c r="A100" t="s">
        <v>268</v>
      </c>
      <c r="C100" t="s">
        <v>481</v>
      </c>
    </row>
    <row r="101" spans="1:36" ht="14.5" x14ac:dyDescent="0.35">
      <c r="A101" t="s">
        <v>167</v>
      </c>
      <c r="B101" t="s">
        <v>363</v>
      </c>
      <c r="C101" t="s">
        <v>482</v>
      </c>
      <c r="D101" t="s">
        <v>472</v>
      </c>
      <c r="F101">
        <v>266.42520100000002</v>
      </c>
      <c r="G101">
        <v>265.29504400000002</v>
      </c>
      <c r="H101">
        <v>266.03701799999999</v>
      </c>
      <c r="I101">
        <v>266.44793700000002</v>
      </c>
      <c r="J101">
        <v>267.06741299999999</v>
      </c>
      <c r="K101">
        <v>267.274811</v>
      </c>
      <c r="L101">
        <v>267.37570199999999</v>
      </c>
      <c r="M101">
        <v>267.51004</v>
      </c>
      <c r="N101">
        <v>267.64801</v>
      </c>
      <c r="O101">
        <v>267.74517800000001</v>
      </c>
      <c r="P101">
        <v>267.83642600000002</v>
      </c>
      <c r="Q101">
        <v>267.82232699999997</v>
      </c>
      <c r="R101">
        <v>267.92394999999999</v>
      </c>
      <c r="S101">
        <v>267.98709100000002</v>
      </c>
      <c r="T101">
        <v>267.82012900000001</v>
      </c>
      <c r="U101">
        <v>267.692657</v>
      </c>
      <c r="V101">
        <v>267.60882600000002</v>
      </c>
      <c r="W101">
        <v>267.596069</v>
      </c>
      <c r="X101">
        <v>267.652557</v>
      </c>
      <c r="Y101">
        <v>267.84481799999998</v>
      </c>
      <c r="Z101">
        <v>267.94369499999999</v>
      </c>
      <c r="AA101">
        <v>268.10580399999998</v>
      </c>
      <c r="AB101">
        <v>268.183807</v>
      </c>
      <c r="AC101">
        <v>268.31063799999998</v>
      </c>
      <c r="AD101">
        <v>268.46640000000002</v>
      </c>
      <c r="AE101">
        <v>268.61422700000003</v>
      </c>
      <c r="AF101">
        <v>268.76077299999997</v>
      </c>
      <c r="AG101">
        <v>268.98095699999999</v>
      </c>
      <c r="AH101">
        <v>269.17138699999998</v>
      </c>
      <c r="AI101">
        <v>269.44088699999998</v>
      </c>
      <c r="AJ101" s="22">
        <v>0</v>
      </c>
    </row>
    <row r="102" spans="1:36" ht="14.5" x14ac:dyDescent="0.35">
      <c r="A102" t="s">
        <v>174</v>
      </c>
      <c r="B102" t="s">
        <v>364</v>
      </c>
      <c r="C102" t="s">
        <v>483</v>
      </c>
      <c r="D102" t="s">
        <v>472</v>
      </c>
      <c r="F102">
        <v>361.59750400000001</v>
      </c>
      <c r="G102">
        <v>355.72894300000002</v>
      </c>
      <c r="H102">
        <v>355.72226000000001</v>
      </c>
      <c r="I102">
        <v>356.379547</v>
      </c>
      <c r="J102">
        <v>356.76821899999999</v>
      </c>
      <c r="K102">
        <v>356.90713499999998</v>
      </c>
      <c r="L102">
        <v>356.88439899999997</v>
      </c>
      <c r="M102">
        <v>356.99243200000001</v>
      </c>
      <c r="N102">
        <v>357.213684</v>
      </c>
      <c r="O102">
        <v>357.398438</v>
      </c>
      <c r="P102">
        <v>357.588684</v>
      </c>
      <c r="Q102">
        <v>357.63867199999999</v>
      </c>
      <c r="R102">
        <v>357.963776</v>
      </c>
      <c r="S102">
        <v>358.22860700000001</v>
      </c>
      <c r="T102">
        <v>358.47717299999999</v>
      </c>
      <c r="U102">
        <v>358.73876999999999</v>
      </c>
      <c r="V102">
        <v>359.71856700000001</v>
      </c>
      <c r="W102">
        <v>360.671967</v>
      </c>
      <c r="X102">
        <v>361.89044200000001</v>
      </c>
      <c r="Y102">
        <v>362.82293700000002</v>
      </c>
      <c r="Z102">
        <v>363.74816900000002</v>
      </c>
      <c r="AA102">
        <v>364.71975700000002</v>
      </c>
      <c r="AB102">
        <v>365.62649499999998</v>
      </c>
      <c r="AC102">
        <v>366.59957900000001</v>
      </c>
      <c r="AD102">
        <v>367.65704299999999</v>
      </c>
      <c r="AE102">
        <v>368.69757099999998</v>
      </c>
      <c r="AF102">
        <v>369.79037499999998</v>
      </c>
      <c r="AG102">
        <v>370.92330900000002</v>
      </c>
      <c r="AH102">
        <v>372.06341600000002</v>
      </c>
      <c r="AI102">
        <v>373.51297</v>
      </c>
      <c r="AJ102" s="22">
        <v>1E-3</v>
      </c>
    </row>
    <row r="103" spans="1:36" ht="14.5" x14ac:dyDescent="0.35">
      <c r="A103" t="s">
        <v>175</v>
      </c>
      <c r="B103" t="s">
        <v>365</v>
      </c>
      <c r="C103" t="s">
        <v>484</v>
      </c>
      <c r="D103" t="s">
        <v>472</v>
      </c>
      <c r="F103">
        <v>166.95210299999999</v>
      </c>
      <c r="G103">
        <v>162.516266</v>
      </c>
      <c r="H103">
        <v>161.082764</v>
      </c>
      <c r="I103">
        <v>159.607742</v>
      </c>
      <c r="J103">
        <v>159.01692199999999</v>
      </c>
      <c r="K103">
        <v>159.15811199999999</v>
      </c>
      <c r="L103">
        <v>158.83831799999999</v>
      </c>
      <c r="M103">
        <v>158.59011799999999</v>
      </c>
      <c r="N103">
        <v>158.57723999999999</v>
      </c>
      <c r="O103">
        <v>158.78118900000001</v>
      </c>
      <c r="P103">
        <v>159.11142000000001</v>
      </c>
      <c r="Q103">
        <v>159.26355000000001</v>
      </c>
      <c r="R103">
        <v>159.62077300000001</v>
      </c>
      <c r="S103">
        <v>160.00747699999999</v>
      </c>
      <c r="T103">
        <v>160.37619000000001</v>
      </c>
      <c r="U103">
        <v>160.7603</v>
      </c>
      <c r="V103">
        <v>161.59629799999999</v>
      </c>
      <c r="W103">
        <v>162.07250999999999</v>
      </c>
      <c r="X103">
        <v>162.64271500000001</v>
      </c>
      <c r="Y103">
        <v>163.05381800000001</v>
      </c>
      <c r="Z103">
        <v>163.48588599999999</v>
      </c>
      <c r="AA103">
        <v>163.921753</v>
      </c>
      <c r="AB103">
        <v>164.33973700000001</v>
      </c>
      <c r="AC103">
        <v>164.792145</v>
      </c>
      <c r="AD103">
        <v>165.28308100000001</v>
      </c>
      <c r="AE103">
        <v>165.76959199999999</v>
      </c>
      <c r="AF103">
        <v>166.29255699999999</v>
      </c>
      <c r="AG103">
        <v>166.799149</v>
      </c>
      <c r="AH103">
        <v>167.33047500000001</v>
      </c>
      <c r="AI103">
        <v>167.98791499999999</v>
      </c>
      <c r="AJ103" s="22">
        <v>0</v>
      </c>
    </row>
    <row r="104" spans="1:36" ht="14.5" x14ac:dyDescent="0.35">
      <c r="A104" t="s">
        <v>176</v>
      </c>
      <c r="B104" t="s">
        <v>366</v>
      </c>
      <c r="C104" t="s">
        <v>485</v>
      </c>
      <c r="D104" t="s">
        <v>472</v>
      </c>
      <c r="F104">
        <v>291.95718399999998</v>
      </c>
      <c r="G104">
        <v>292.21585099999999</v>
      </c>
      <c r="H104">
        <v>293.38897700000001</v>
      </c>
      <c r="I104">
        <v>294.51406900000001</v>
      </c>
      <c r="J104">
        <v>294.63247699999999</v>
      </c>
      <c r="K104">
        <v>294.70242300000001</v>
      </c>
      <c r="L104">
        <v>294.72933999999998</v>
      </c>
      <c r="M104">
        <v>294.80029300000001</v>
      </c>
      <c r="N104">
        <v>294.87811299999998</v>
      </c>
      <c r="O104">
        <v>294.93444799999997</v>
      </c>
      <c r="P104">
        <v>295.01083399999999</v>
      </c>
      <c r="Q104">
        <v>295.01525900000001</v>
      </c>
      <c r="R104">
        <v>295.16085800000002</v>
      </c>
      <c r="S104">
        <v>295.43859900000001</v>
      </c>
      <c r="T104">
        <v>295.92904700000003</v>
      </c>
      <c r="U104">
        <v>296.24710099999999</v>
      </c>
      <c r="V104">
        <v>296.51474000000002</v>
      </c>
      <c r="W104">
        <v>296.65875199999999</v>
      </c>
      <c r="X104">
        <v>296.85720800000001</v>
      </c>
      <c r="Y104">
        <v>296.845032</v>
      </c>
      <c r="Z104">
        <v>296.86535600000002</v>
      </c>
      <c r="AA104">
        <v>296.87188700000002</v>
      </c>
      <c r="AB104">
        <v>296.95529199999999</v>
      </c>
      <c r="AC104">
        <v>297.01779199999999</v>
      </c>
      <c r="AD104">
        <v>297.06204200000002</v>
      </c>
      <c r="AE104">
        <v>297.07229599999999</v>
      </c>
      <c r="AF104">
        <v>297.07998700000002</v>
      </c>
      <c r="AG104">
        <v>297.08779900000002</v>
      </c>
      <c r="AH104">
        <v>297.10049400000003</v>
      </c>
      <c r="AI104">
        <v>297.15432700000002</v>
      </c>
      <c r="AJ104" s="22">
        <v>1E-3</v>
      </c>
    </row>
    <row r="105" spans="1:36" ht="14.5" x14ac:dyDescent="0.35">
      <c r="A105" t="s">
        <v>177</v>
      </c>
      <c r="B105" t="s">
        <v>367</v>
      </c>
      <c r="C105" t="s">
        <v>486</v>
      </c>
      <c r="D105" t="s">
        <v>472</v>
      </c>
      <c r="F105">
        <v>270.96875</v>
      </c>
      <c r="G105">
        <v>268.81005900000002</v>
      </c>
      <c r="H105">
        <v>268.99722300000002</v>
      </c>
      <c r="I105">
        <v>269.28723100000002</v>
      </c>
      <c r="J105">
        <v>270.16381799999999</v>
      </c>
      <c r="K105">
        <v>270.60906999999997</v>
      </c>
      <c r="L105">
        <v>270.92141700000002</v>
      </c>
      <c r="M105">
        <v>271.36010700000003</v>
      </c>
      <c r="N105">
        <v>271.73580900000002</v>
      </c>
      <c r="O105">
        <v>272.04843099999999</v>
      </c>
      <c r="P105">
        <v>272.40524299999998</v>
      </c>
      <c r="Q105">
        <v>272.56613199999998</v>
      </c>
      <c r="R105">
        <v>272.91708399999999</v>
      </c>
      <c r="S105">
        <v>273.22567700000002</v>
      </c>
      <c r="T105">
        <v>273.60919200000001</v>
      </c>
      <c r="U105">
        <v>273.931915</v>
      </c>
      <c r="V105">
        <v>274.22692899999998</v>
      </c>
      <c r="W105">
        <v>274.52624500000002</v>
      </c>
      <c r="X105">
        <v>274.88674900000001</v>
      </c>
      <c r="Y105">
        <v>275.19635</v>
      </c>
      <c r="Z105">
        <v>275.48648100000003</v>
      </c>
      <c r="AA105">
        <v>275.79553199999998</v>
      </c>
      <c r="AB105">
        <v>276.05429099999998</v>
      </c>
      <c r="AC105">
        <v>276.349152</v>
      </c>
      <c r="AD105">
        <v>276.67468300000002</v>
      </c>
      <c r="AE105">
        <v>276.992706</v>
      </c>
      <c r="AF105">
        <v>277.32015999999999</v>
      </c>
      <c r="AG105">
        <v>277.67700200000002</v>
      </c>
      <c r="AH105">
        <v>278.02557400000001</v>
      </c>
      <c r="AI105">
        <v>278.47351099999997</v>
      </c>
      <c r="AJ105" s="22">
        <v>1E-3</v>
      </c>
    </row>
    <row r="106" spans="1:36" ht="14.5" x14ac:dyDescent="0.35">
      <c r="A106" t="s">
        <v>178</v>
      </c>
      <c r="B106" t="s">
        <v>368</v>
      </c>
      <c r="C106" t="s">
        <v>487</v>
      </c>
      <c r="D106" t="s">
        <v>472</v>
      </c>
      <c r="F106">
        <v>368.52075200000002</v>
      </c>
      <c r="G106">
        <v>366.02346799999998</v>
      </c>
      <c r="H106">
        <v>367.17013500000002</v>
      </c>
      <c r="I106">
        <v>368.35855099999998</v>
      </c>
      <c r="J106">
        <v>368.68127399999997</v>
      </c>
      <c r="K106">
        <v>369.01696800000002</v>
      </c>
      <c r="L106">
        <v>369.27123999999998</v>
      </c>
      <c r="M106">
        <v>369.63861100000003</v>
      </c>
      <c r="N106">
        <v>369.96603399999998</v>
      </c>
      <c r="O106">
        <v>370.21023600000001</v>
      </c>
      <c r="P106">
        <v>370.50900300000001</v>
      </c>
      <c r="Q106">
        <v>370.58618200000001</v>
      </c>
      <c r="R106">
        <v>371.077606</v>
      </c>
      <c r="S106">
        <v>371.507294</v>
      </c>
      <c r="T106">
        <v>371.96054099999998</v>
      </c>
      <c r="U106">
        <v>372.42434700000001</v>
      </c>
      <c r="V106">
        <v>373.43920900000001</v>
      </c>
      <c r="W106">
        <v>374.08084100000002</v>
      </c>
      <c r="X106">
        <v>374.89651500000002</v>
      </c>
      <c r="Y106">
        <v>375.34973100000002</v>
      </c>
      <c r="Z106">
        <v>375.82336400000003</v>
      </c>
      <c r="AA106">
        <v>376.31130999999999</v>
      </c>
      <c r="AB106">
        <v>376.872681</v>
      </c>
      <c r="AC106">
        <v>377.43496699999997</v>
      </c>
      <c r="AD106">
        <v>378.04742399999998</v>
      </c>
      <c r="AE106">
        <v>378.63406400000002</v>
      </c>
      <c r="AF106">
        <v>379.25219700000002</v>
      </c>
      <c r="AG106">
        <v>379.78839099999999</v>
      </c>
      <c r="AH106">
        <v>380.37316900000002</v>
      </c>
      <c r="AI106">
        <v>381.08322099999998</v>
      </c>
      <c r="AJ106" s="22">
        <v>1E-3</v>
      </c>
    </row>
    <row r="107" spans="1:36" ht="14.5" x14ac:dyDescent="0.35">
      <c r="A107" t="s">
        <v>201</v>
      </c>
      <c r="B107" t="s">
        <v>369</v>
      </c>
      <c r="C107" t="s">
        <v>488</v>
      </c>
      <c r="D107" t="s">
        <v>472</v>
      </c>
      <c r="F107">
        <v>191.904358</v>
      </c>
      <c r="G107">
        <v>188.087616</v>
      </c>
      <c r="H107">
        <v>189.089066</v>
      </c>
      <c r="I107">
        <v>190.132645</v>
      </c>
      <c r="J107">
        <v>191.03851299999999</v>
      </c>
      <c r="K107">
        <v>191.764725</v>
      </c>
      <c r="L107">
        <v>192.304382</v>
      </c>
      <c r="M107">
        <v>193.01535000000001</v>
      </c>
      <c r="N107">
        <v>193.76628099999999</v>
      </c>
      <c r="O107">
        <v>194.40744000000001</v>
      </c>
      <c r="P107">
        <v>195.13353000000001</v>
      </c>
      <c r="Q107">
        <v>195.46792600000001</v>
      </c>
      <c r="R107">
        <v>196.180893</v>
      </c>
      <c r="S107">
        <v>196.873627</v>
      </c>
      <c r="T107">
        <v>197.49401900000001</v>
      </c>
      <c r="U107">
        <v>198.21977200000001</v>
      </c>
      <c r="V107">
        <v>199.047821</v>
      </c>
      <c r="W107">
        <v>199.801041</v>
      </c>
      <c r="X107">
        <v>200.71727000000001</v>
      </c>
      <c r="Y107">
        <v>201.42652899999999</v>
      </c>
      <c r="Z107">
        <v>202.15469400000001</v>
      </c>
      <c r="AA107">
        <v>202.89679000000001</v>
      </c>
      <c r="AB107">
        <v>203.57141100000001</v>
      </c>
      <c r="AC107">
        <v>204.31146200000001</v>
      </c>
      <c r="AD107">
        <v>205.115295</v>
      </c>
      <c r="AE107">
        <v>205.90701300000001</v>
      </c>
      <c r="AF107">
        <v>206.74032600000001</v>
      </c>
      <c r="AG107">
        <v>207.59783899999999</v>
      </c>
      <c r="AH107">
        <v>208.46482800000001</v>
      </c>
      <c r="AI107">
        <v>209.562195</v>
      </c>
      <c r="AJ107" s="22">
        <v>3.0000000000000001E-3</v>
      </c>
    </row>
    <row r="108" spans="1:36" ht="14.5" x14ac:dyDescent="0.35">
      <c r="A108" t="s">
        <v>202</v>
      </c>
      <c r="B108" t="s">
        <v>370</v>
      </c>
      <c r="C108" t="s">
        <v>489</v>
      </c>
      <c r="D108" t="s">
        <v>472</v>
      </c>
      <c r="F108">
        <v>288.96228000000002</v>
      </c>
      <c r="G108">
        <v>282.91812099999999</v>
      </c>
      <c r="H108">
        <v>284.131866</v>
      </c>
      <c r="I108">
        <v>285.69827299999997</v>
      </c>
      <c r="J108">
        <v>287.50140399999998</v>
      </c>
      <c r="K108">
        <v>288.831909</v>
      </c>
      <c r="L108">
        <v>289.71984900000001</v>
      </c>
      <c r="M108">
        <v>290.91467299999999</v>
      </c>
      <c r="N108">
        <v>292.14581299999998</v>
      </c>
      <c r="O108">
        <v>293.17474399999998</v>
      </c>
      <c r="P108">
        <v>294.32406600000002</v>
      </c>
      <c r="Q108">
        <v>294.775848</v>
      </c>
      <c r="R108">
        <v>295.965912</v>
      </c>
      <c r="S108">
        <v>297.27682499999997</v>
      </c>
      <c r="T108">
        <v>298.43515000000002</v>
      </c>
      <c r="U108">
        <v>299.43038899999999</v>
      </c>
      <c r="V108">
        <v>300.51376299999998</v>
      </c>
      <c r="W108">
        <v>301.61608899999999</v>
      </c>
      <c r="X108">
        <v>302.99435399999999</v>
      </c>
      <c r="Y108">
        <v>304.16497800000002</v>
      </c>
      <c r="Z108">
        <v>305.32351699999998</v>
      </c>
      <c r="AA108">
        <v>306.55578600000001</v>
      </c>
      <c r="AB108">
        <v>307.629211</v>
      </c>
      <c r="AC108">
        <v>308.82952899999998</v>
      </c>
      <c r="AD108">
        <v>310.126465</v>
      </c>
      <c r="AE108">
        <v>311.40069599999998</v>
      </c>
      <c r="AF108">
        <v>312.72521999999998</v>
      </c>
      <c r="AG108">
        <v>314.18160999999998</v>
      </c>
      <c r="AH108">
        <v>315.618469</v>
      </c>
      <c r="AI108">
        <v>317.47772200000003</v>
      </c>
      <c r="AJ108" s="22">
        <v>3.0000000000000001E-3</v>
      </c>
    </row>
    <row r="109" spans="1:36" ht="14.5" x14ac:dyDescent="0.35">
      <c r="A109" t="s">
        <v>305</v>
      </c>
      <c r="B109" t="s">
        <v>371</v>
      </c>
      <c r="C109" t="s">
        <v>490</v>
      </c>
      <c r="D109" t="s">
        <v>472</v>
      </c>
      <c r="F109">
        <v>291.60177599999997</v>
      </c>
      <c r="G109">
        <v>286.97775300000001</v>
      </c>
      <c r="H109">
        <v>287.26483200000001</v>
      </c>
      <c r="I109">
        <v>288.42904700000003</v>
      </c>
      <c r="J109">
        <v>289.54434199999997</v>
      </c>
      <c r="K109">
        <v>290.38464399999998</v>
      </c>
      <c r="L109">
        <v>290.94180299999999</v>
      </c>
      <c r="M109">
        <v>291.64386000000002</v>
      </c>
      <c r="N109">
        <v>292.403839</v>
      </c>
      <c r="O109">
        <v>293.06390399999998</v>
      </c>
      <c r="P109">
        <v>293.76037600000001</v>
      </c>
      <c r="Q109">
        <v>294.118042</v>
      </c>
      <c r="R109">
        <v>294.84344499999997</v>
      </c>
      <c r="S109">
        <v>295.65106200000002</v>
      </c>
      <c r="T109">
        <v>296.38388099999997</v>
      </c>
      <c r="U109">
        <v>297.05938700000002</v>
      </c>
      <c r="V109">
        <v>297.993134</v>
      </c>
      <c r="W109">
        <v>298.89630099999999</v>
      </c>
      <c r="X109">
        <v>300.000519</v>
      </c>
      <c r="Y109">
        <v>300.94515999999999</v>
      </c>
      <c r="Z109">
        <v>301.84079000000003</v>
      </c>
      <c r="AA109">
        <v>302.79211400000003</v>
      </c>
      <c r="AB109">
        <v>303.66104100000001</v>
      </c>
      <c r="AC109">
        <v>304.59173600000003</v>
      </c>
      <c r="AD109">
        <v>305.59982300000001</v>
      </c>
      <c r="AE109">
        <v>306.60226399999999</v>
      </c>
      <c r="AF109">
        <v>307.63861100000003</v>
      </c>
      <c r="AG109">
        <v>308.745361</v>
      </c>
      <c r="AH109">
        <v>309.85693400000002</v>
      </c>
      <c r="AI109">
        <v>311.239441</v>
      </c>
      <c r="AJ109" s="22">
        <v>2E-3</v>
      </c>
    </row>
    <row r="110" spans="1:36" ht="14.5" x14ac:dyDescent="0.35">
      <c r="A110" t="s">
        <v>157</v>
      </c>
      <c r="C110" t="s">
        <v>491</v>
      </c>
    </row>
    <row r="111" spans="1:36" ht="14.5" x14ac:dyDescent="0.35">
      <c r="A111" t="s">
        <v>254</v>
      </c>
      <c r="C111" t="s">
        <v>492</v>
      </c>
    </row>
    <row r="112" spans="1:36" ht="14.5" x14ac:dyDescent="0.35">
      <c r="A112" t="s">
        <v>279</v>
      </c>
      <c r="B112" t="s">
        <v>372</v>
      </c>
      <c r="C112" t="s">
        <v>493</v>
      </c>
      <c r="D112" t="s">
        <v>494</v>
      </c>
      <c r="F112">
        <v>3093.3061520000001</v>
      </c>
      <c r="G112">
        <v>3101.908203</v>
      </c>
      <c r="H112">
        <v>3106.8017580000001</v>
      </c>
      <c r="I112">
        <v>3107.7211910000001</v>
      </c>
      <c r="J112">
        <v>3085.8164059999999</v>
      </c>
      <c r="K112">
        <v>3074.5498050000001</v>
      </c>
      <c r="L112">
        <v>3074.4331050000001</v>
      </c>
      <c r="M112">
        <v>3074.0021969999998</v>
      </c>
      <c r="N112">
        <v>3073.5766600000002</v>
      </c>
      <c r="O112">
        <v>3073.0114749999998</v>
      </c>
      <c r="P112">
        <v>3073.6328119999998</v>
      </c>
      <c r="Q112">
        <v>3074.2138669999999</v>
      </c>
      <c r="R112">
        <v>3074.8215329999998</v>
      </c>
      <c r="S112">
        <v>3074.6452640000002</v>
      </c>
      <c r="T112">
        <v>3074.170654</v>
      </c>
      <c r="U112">
        <v>3073.9086910000001</v>
      </c>
      <c r="V112">
        <v>3073.34375</v>
      </c>
      <c r="W112">
        <v>3072.9880370000001</v>
      </c>
      <c r="X112">
        <v>3072.726807</v>
      </c>
      <c r="Y112">
        <v>3072.7231449999999</v>
      </c>
      <c r="Z112">
        <v>3072.6477049999999</v>
      </c>
      <c r="AA112">
        <v>3072.6030270000001</v>
      </c>
      <c r="AB112">
        <v>3072.4731449999999</v>
      </c>
      <c r="AC112">
        <v>3072.3759770000001</v>
      </c>
      <c r="AD112">
        <v>3072.2697750000002</v>
      </c>
      <c r="AE112">
        <v>3072.226318</v>
      </c>
      <c r="AF112">
        <v>3071.9392090000001</v>
      </c>
      <c r="AG112">
        <v>3071.905029</v>
      </c>
      <c r="AH112">
        <v>3071.7204590000001</v>
      </c>
      <c r="AI112">
        <v>3071.6298830000001</v>
      </c>
      <c r="AJ112" s="22">
        <v>0</v>
      </c>
    </row>
    <row r="113" spans="1:36" ht="14.5" x14ac:dyDescent="0.35">
      <c r="A113" t="s">
        <v>281</v>
      </c>
      <c r="B113" t="s">
        <v>373</v>
      </c>
      <c r="C113" t="s">
        <v>495</v>
      </c>
      <c r="D113" t="s">
        <v>494</v>
      </c>
      <c r="F113">
        <v>3208.9797359999998</v>
      </c>
      <c r="G113">
        <v>3216.1428219999998</v>
      </c>
      <c r="H113">
        <v>3219.7053219999998</v>
      </c>
      <c r="I113">
        <v>3216.69751</v>
      </c>
      <c r="J113">
        <v>3199.328857</v>
      </c>
      <c r="K113">
        <v>3182.8813479999999</v>
      </c>
      <c r="L113">
        <v>3186.3696289999998</v>
      </c>
      <c r="M113">
        <v>3186.523193</v>
      </c>
      <c r="N113">
        <v>3187.1884770000001</v>
      </c>
      <c r="O113">
        <v>3187.8842770000001</v>
      </c>
      <c r="P113">
        <v>3188.5197750000002</v>
      </c>
      <c r="Q113">
        <v>3189.1320799999999</v>
      </c>
      <c r="R113">
        <v>3189.8847660000001</v>
      </c>
      <c r="S113">
        <v>3190.1420899999998</v>
      </c>
      <c r="T113">
        <v>3190.3276369999999</v>
      </c>
      <c r="U113">
        <v>3190.039307</v>
      </c>
      <c r="V113">
        <v>3189.6860350000002</v>
      </c>
      <c r="W113">
        <v>3189.4946289999998</v>
      </c>
      <c r="X113">
        <v>3189.1982419999999</v>
      </c>
      <c r="Y113">
        <v>3189.1740719999998</v>
      </c>
      <c r="Z113">
        <v>3188.921875</v>
      </c>
      <c r="AA113">
        <v>3188.788086</v>
      </c>
      <c r="AB113">
        <v>3188.5197750000002</v>
      </c>
      <c r="AC113">
        <v>3188.2795409999999</v>
      </c>
      <c r="AD113">
        <v>3187.9904790000001</v>
      </c>
      <c r="AE113">
        <v>3187.7426759999998</v>
      </c>
      <c r="AF113">
        <v>3187.3718260000001</v>
      </c>
      <c r="AG113">
        <v>3187.3020019999999</v>
      </c>
      <c r="AH113">
        <v>3187.0603030000002</v>
      </c>
      <c r="AI113">
        <v>3186.9282229999999</v>
      </c>
      <c r="AJ113" s="22">
        <v>0</v>
      </c>
    </row>
    <row r="114" spans="1:36" ht="14.5" x14ac:dyDescent="0.35">
      <c r="A114" t="s">
        <v>283</v>
      </c>
      <c r="B114" t="s">
        <v>374</v>
      </c>
      <c r="C114" t="s">
        <v>496</v>
      </c>
      <c r="D114" t="s">
        <v>494</v>
      </c>
      <c r="F114">
        <v>3281.5947270000001</v>
      </c>
      <c r="G114">
        <v>3284.0397950000001</v>
      </c>
      <c r="H114">
        <v>3287.023682</v>
      </c>
      <c r="I114">
        <v>3293.7470699999999</v>
      </c>
      <c r="J114">
        <v>3302.5532229999999</v>
      </c>
      <c r="K114">
        <v>3304.5576169999999</v>
      </c>
      <c r="L114">
        <v>3305.1335450000001</v>
      </c>
      <c r="M114">
        <v>3305.7231449999999</v>
      </c>
      <c r="N114">
        <v>3306.2927249999998</v>
      </c>
      <c r="O114">
        <v>3306.7429200000001</v>
      </c>
      <c r="P114">
        <v>3307.2248540000001</v>
      </c>
      <c r="Q114">
        <v>3307.6994629999999</v>
      </c>
      <c r="R114">
        <v>3308.2368160000001</v>
      </c>
      <c r="S114">
        <v>3308.244385</v>
      </c>
      <c r="T114">
        <v>3308.210693</v>
      </c>
      <c r="U114">
        <v>3308.2077640000002</v>
      </c>
      <c r="V114">
        <v>3308.2150879999999</v>
      </c>
      <c r="W114">
        <v>3308.2338869999999</v>
      </c>
      <c r="X114">
        <v>3308.290039</v>
      </c>
      <c r="Y114">
        <v>3308.2854000000002</v>
      </c>
      <c r="Z114">
        <v>3308.328857</v>
      </c>
      <c r="AA114">
        <v>3308.344971</v>
      </c>
      <c r="AB114">
        <v>3308.3632809999999</v>
      </c>
      <c r="AC114">
        <v>3308.3940429999998</v>
      </c>
      <c r="AD114">
        <v>3308.4177249999998</v>
      </c>
      <c r="AE114">
        <v>3308.446289</v>
      </c>
      <c r="AF114">
        <v>3308.4758299999999</v>
      </c>
      <c r="AG114">
        <v>3308.4858399999998</v>
      </c>
      <c r="AH114">
        <v>3308.4997560000002</v>
      </c>
      <c r="AI114">
        <v>3308.5095209999999</v>
      </c>
      <c r="AJ114" s="22">
        <v>0</v>
      </c>
    </row>
    <row r="115" spans="1:36" ht="14.5" x14ac:dyDescent="0.35">
      <c r="A115" t="s">
        <v>285</v>
      </c>
      <c r="B115" t="s">
        <v>375</v>
      </c>
      <c r="C115" t="s">
        <v>497</v>
      </c>
      <c r="D115" t="s">
        <v>494</v>
      </c>
      <c r="F115">
        <v>3175.3520509999998</v>
      </c>
      <c r="G115">
        <v>3176.9167480000001</v>
      </c>
      <c r="H115">
        <v>3178.8413089999999</v>
      </c>
      <c r="I115">
        <v>3183.4938959999999</v>
      </c>
      <c r="J115">
        <v>3177.736328</v>
      </c>
      <c r="K115">
        <v>3173.2739259999998</v>
      </c>
      <c r="L115">
        <v>3173.9956050000001</v>
      </c>
      <c r="M115">
        <v>3174.0397950000001</v>
      </c>
      <c r="N115">
        <v>3174.5024410000001</v>
      </c>
      <c r="O115">
        <v>3174.9284670000002</v>
      </c>
      <c r="P115">
        <v>3175.3352049999999</v>
      </c>
      <c r="Q115">
        <v>3175.7534179999998</v>
      </c>
      <c r="R115">
        <v>3176.2138669999999</v>
      </c>
      <c r="S115">
        <v>3176.0195309999999</v>
      </c>
      <c r="T115">
        <v>3175.7246089999999</v>
      </c>
      <c r="U115">
        <v>3175.5117190000001</v>
      </c>
      <c r="V115">
        <v>3175.2773440000001</v>
      </c>
      <c r="W115">
        <v>3175.133057</v>
      </c>
      <c r="X115">
        <v>3175.0666500000002</v>
      </c>
      <c r="Y115">
        <v>3175.013672</v>
      </c>
      <c r="Z115">
        <v>3174.991943</v>
      </c>
      <c r="AA115">
        <v>3174.9641109999998</v>
      </c>
      <c r="AB115">
        <v>3174.9291990000002</v>
      </c>
      <c r="AC115">
        <v>3174.8979490000002</v>
      </c>
      <c r="AD115">
        <v>3174.8627929999998</v>
      </c>
      <c r="AE115">
        <v>3174.8566890000002</v>
      </c>
      <c r="AF115">
        <v>3174.8413089999999</v>
      </c>
      <c r="AG115">
        <v>3174.8454590000001</v>
      </c>
      <c r="AH115">
        <v>3174.834961</v>
      </c>
      <c r="AI115">
        <v>3174.8352049999999</v>
      </c>
      <c r="AJ115" s="22">
        <v>0</v>
      </c>
    </row>
    <row r="116" spans="1:36" ht="14.5" x14ac:dyDescent="0.35">
      <c r="A116" t="s">
        <v>287</v>
      </c>
      <c r="B116" t="s">
        <v>376</v>
      </c>
      <c r="C116" t="s">
        <v>498</v>
      </c>
      <c r="D116" t="s">
        <v>494</v>
      </c>
      <c r="F116">
        <v>3466.5651859999998</v>
      </c>
      <c r="G116">
        <v>3469.34375</v>
      </c>
      <c r="H116">
        <v>3472.0942380000001</v>
      </c>
      <c r="I116">
        <v>3473.1047359999998</v>
      </c>
      <c r="J116">
        <v>3464.4133299999999</v>
      </c>
      <c r="K116">
        <v>3453.5466310000002</v>
      </c>
      <c r="L116">
        <v>3454.6379390000002</v>
      </c>
      <c r="M116">
        <v>3454.530029</v>
      </c>
      <c r="N116">
        <v>3455.0024410000001</v>
      </c>
      <c r="O116">
        <v>3455.4326169999999</v>
      </c>
      <c r="P116">
        <v>3455.7998050000001</v>
      </c>
      <c r="Q116">
        <v>3456.210693</v>
      </c>
      <c r="R116">
        <v>3456.514404</v>
      </c>
      <c r="S116">
        <v>3456.2629390000002</v>
      </c>
      <c r="T116">
        <v>3455.8549800000001</v>
      </c>
      <c r="U116">
        <v>3455.4985350000002</v>
      </c>
      <c r="V116">
        <v>3455.1030270000001</v>
      </c>
      <c r="W116">
        <v>3454.7802729999999</v>
      </c>
      <c r="X116">
        <v>3454.4421390000002</v>
      </c>
      <c r="Y116">
        <v>3454.3598630000001</v>
      </c>
      <c r="Z116">
        <v>3454.193115</v>
      </c>
      <c r="AA116">
        <v>3454.0834960000002</v>
      </c>
      <c r="AB116">
        <v>3453.8771969999998</v>
      </c>
      <c r="AC116">
        <v>3453.719482</v>
      </c>
      <c r="AD116">
        <v>3453.5737300000001</v>
      </c>
      <c r="AE116">
        <v>3453.4729000000002</v>
      </c>
      <c r="AF116">
        <v>3453.3286130000001</v>
      </c>
      <c r="AG116">
        <v>3453.329346</v>
      </c>
      <c r="AH116">
        <v>3453.2368160000001</v>
      </c>
      <c r="AI116">
        <v>3453.2048340000001</v>
      </c>
      <c r="AJ116" s="22">
        <v>0</v>
      </c>
    </row>
    <row r="117" spans="1:36" ht="14.5" x14ac:dyDescent="0.35">
      <c r="A117" t="s">
        <v>289</v>
      </c>
      <c r="B117" t="s">
        <v>377</v>
      </c>
      <c r="C117" t="s">
        <v>499</v>
      </c>
      <c r="D117" t="s">
        <v>494</v>
      </c>
      <c r="F117">
        <v>3150.8496089999999</v>
      </c>
      <c r="G117">
        <v>3154.9567870000001</v>
      </c>
      <c r="H117">
        <v>3158.3127439999998</v>
      </c>
      <c r="I117">
        <v>3161.2614749999998</v>
      </c>
      <c r="J117">
        <v>3160.108154</v>
      </c>
      <c r="K117">
        <v>3158.436768</v>
      </c>
      <c r="L117">
        <v>3160.3422850000002</v>
      </c>
      <c r="M117">
        <v>3160.6184079999998</v>
      </c>
      <c r="N117">
        <v>3161.5451659999999</v>
      </c>
      <c r="O117">
        <v>3162.2751459999999</v>
      </c>
      <c r="P117">
        <v>3163.1601559999999</v>
      </c>
      <c r="Q117">
        <v>3163.3122560000002</v>
      </c>
      <c r="R117">
        <v>3163.6965329999998</v>
      </c>
      <c r="S117">
        <v>3163.202393</v>
      </c>
      <c r="T117">
        <v>3162.7631839999999</v>
      </c>
      <c r="U117">
        <v>3162.4719239999999</v>
      </c>
      <c r="V117">
        <v>3162.251221</v>
      </c>
      <c r="W117">
        <v>3162.0273440000001</v>
      </c>
      <c r="X117">
        <v>3161.7292480000001</v>
      </c>
      <c r="Y117">
        <v>3161.6967770000001</v>
      </c>
      <c r="Z117">
        <v>3161.4963379999999</v>
      </c>
      <c r="AA117">
        <v>3161.3598630000001</v>
      </c>
      <c r="AB117">
        <v>3160.8710940000001</v>
      </c>
      <c r="AC117">
        <v>3160.4809570000002</v>
      </c>
      <c r="AD117">
        <v>3160.1594239999999</v>
      </c>
      <c r="AE117">
        <v>3159.9853520000001</v>
      </c>
      <c r="AF117">
        <v>3159.84375</v>
      </c>
      <c r="AG117">
        <v>3159.819336</v>
      </c>
      <c r="AH117">
        <v>3159.7426759999998</v>
      </c>
      <c r="AI117">
        <v>3159.710693</v>
      </c>
      <c r="AJ117" s="22">
        <v>0</v>
      </c>
    </row>
    <row r="118" spans="1:36" ht="14.5" x14ac:dyDescent="0.35">
      <c r="A118" t="s">
        <v>201</v>
      </c>
      <c r="B118" t="s">
        <v>378</v>
      </c>
      <c r="C118" t="s">
        <v>500</v>
      </c>
      <c r="D118" t="s">
        <v>494</v>
      </c>
      <c r="F118">
        <v>3310.8286130000001</v>
      </c>
      <c r="G118">
        <v>3313.930664</v>
      </c>
      <c r="H118">
        <v>3317.4724120000001</v>
      </c>
      <c r="I118">
        <v>3324.60376</v>
      </c>
      <c r="J118">
        <v>3311.0314939999998</v>
      </c>
      <c r="K118">
        <v>3297.7226559999999</v>
      </c>
      <c r="L118">
        <v>3298.6450199999999</v>
      </c>
      <c r="M118">
        <v>3299.1467290000001</v>
      </c>
      <c r="N118">
        <v>3299.6669919999999</v>
      </c>
      <c r="O118">
        <v>3300.1831050000001</v>
      </c>
      <c r="P118">
        <v>3300.7299800000001</v>
      </c>
      <c r="Q118">
        <v>3301.2658689999998</v>
      </c>
      <c r="R118">
        <v>3301.7155760000001</v>
      </c>
      <c r="S118">
        <v>3301.6347660000001</v>
      </c>
      <c r="T118">
        <v>3301.5205080000001</v>
      </c>
      <c r="U118">
        <v>3301.413086</v>
      </c>
      <c r="V118">
        <v>3301.2827149999998</v>
      </c>
      <c r="W118">
        <v>3301.2265619999998</v>
      </c>
      <c r="X118">
        <v>3301.2250979999999</v>
      </c>
      <c r="Y118">
        <v>3301.2128910000001</v>
      </c>
      <c r="Z118">
        <v>3301.2297359999998</v>
      </c>
      <c r="AA118">
        <v>3301.2377929999998</v>
      </c>
      <c r="AB118">
        <v>3301.2624510000001</v>
      </c>
      <c r="AC118">
        <v>3301.180664</v>
      </c>
      <c r="AD118">
        <v>3301.673828</v>
      </c>
      <c r="AE118">
        <v>3302.1477049999999</v>
      </c>
      <c r="AF118">
        <v>3302.7534179999998</v>
      </c>
      <c r="AG118">
        <v>3302.8374020000001</v>
      </c>
      <c r="AH118">
        <v>3303.1464839999999</v>
      </c>
      <c r="AI118">
        <v>3303.3098140000002</v>
      </c>
      <c r="AJ118" s="22">
        <v>0</v>
      </c>
    </row>
    <row r="119" spans="1:36" ht="14.5" x14ac:dyDescent="0.35">
      <c r="A119" t="s">
        <v>202</v>
      </c>
      <c r="B119" t="s">
        <v>379</v>
      </c>
      <c r="C119" t="s">
        <v>501</v>
      </c>
      <c r="D119" t="s">
        <v>494</v>
      </c>
      <c r="F119">
        <v>3805.9858399999998</v>
      </c>
      <c r="G119">
        <v>3806.3688959999999</v>
      </c>
      <c r="H119">
        <v>3805.6552729999999</v>
      </c>
      <c r="I119">
        <v>3804.329346</v>
      </c>
      <c r="J119">
        <v>3795.922607</v>
      </c>
      <c r="K119">
        <v>3785.468018</v>
      </c>
      <c r="L119">
        <v>3786.1352539999998</v>
      </c>
      <c r="M119">
        <v>3786.4731449999999</v>
      </c>
      <c r="N119">
        <v>3786.9331050000001</v>
      </c>
      <c r="O119">
        <v>3787.3964839999999</v>
      </c>
      <c r="P119">
        <v>3787.8305660000001</v>
      </c>
      <c r="Q119">
        <v>3788.25</v>
      </c>
      <c r="R119">
        <v>3788.7004390000002</v>
      </c>
      <c r="S119">
        <v>3788.64624</v>
      </c>
      <c r="T119">
        <v>3788.5598140000002</v>
      </c>
      <c r="U119">
        <v>3788.4936520000001</v>
      </c>
      <c r="V119">
        <v>3788.57251</v>
      </c>
      <c r="W119">
        <v>3788.4399410000001</v>
      </c>
      <c r="X119">
        <v>3788.1989749999998</v>
      </c>
      <c r="Y119">
        <v>3788.061768</v>
      </c>
      <c r="Z119">
        <v>3787.8395999999998</v>
      </c>
      <c r="AA119">
        <v>3787.701904</v>
      </c>
      <c r="AB119">
        <v>3787.5288089999999</v>
      </c>
      <c r="AC119">
        <v>3787.4086910000001</v>
      </c>
      <c r="AD119">
        <v>3787.2221679999998</v>
      </c>
      <c r="AE119">
        <v>3787.0527339999999</v>
      </c>
      <c r="AF119">
        <v>3787.6171880000002</v>
      </c>
      <c r="AG119">
        <v>3787.6057129999999</v>
      </c>
      <c r="AH119">
        <v>3788.0854490000002</v>
      </c>
      <c r="AI119">
        <v>3788.2917480000001</v>
      </c>
      <c r="AJ119" s="22">
        <v>0</v>
      </c>
    </row>
    <row r="120" spans="1:36" ht="14.5" x14ac:dyDescent="0.35">
      <c r="A120" t="s">
        <v>293</v>
      </c>
      <c r="B120" t="s">
        <v>380</v>
      </c>
      <c r="C120" t="s">
        <v>502</v>
      </c>
      <c r="D120" t="s">
        <v>494</v>
      </c>
      <c r="F120">
        <v>3295.8164059999999</v>
      </c>
      <c r="G120">
        <v>3300.892578</v>
      </c>
      <c r="H120">
        <v>3306.4064939999998</v>
      </c>
      <c r="I120">
        <v>3311.5996089999999</v>
      </c>
      <c r="J120">
        <v>3304.5625</v>
      </c>
      <c r="K120">
        <v>3296.5246579999998</v>
      </c>
      <c r="L120">
        <v>3298.1335450000001</v>
      </c>
      <c r="M120">
        <v>3298.904297</v>
      </c>
      <c r="N120">
        <v>3299.8540039999998</v>
      </c>
      <c r="O120">
        <v>3300.5786130000001</v>
      </c>
      <c r="P120">
        <v>3301.5227049999999</v>
      </c>
      <c r="Q120">
        <v>3301.8950199999999</v>
      </c>
      <c r="R120">
        <v>3303.0307619999999</v>
      </c>
      <c r="S120">
        <v>3303.2612300000001</v>
      </c>
      <c r="T120">
        <v>3303.3359380000002</v>
      </c>
      <c r="U120">
        <v>3303.45874</v>
      </c>
      <c r="V120">
        <v>3303.5058589999999</v>
      </c>
      <c r="W120">
        <v>3303.5720209999999</v>
      </c>
      <c r="X120">
        <v>3303.8259280000002</v>
      </c>
      <c r="Y120">
        <v>3303.7875979999999</v>
      </c>
      <c r="Z120">
        <v>3304.0187989999999</v>
      </c>
      <c r="AA120">
        <v>3304.1652829999998</v>
      </c>
      <c r="AB120">
        <v>3304.2517090000001</v>
      </c>
      <c r="AC120">
        <v>3304.4248050000001</v>
      </c>
      <c r="AD120">
        <v>3304.7617190000001</v>
      </c>
      <c r="AE120">
        <v>3305.0358890000002</v>
      </c>
      <c r="AF120">
        <v>3305.4750979999999</v>
      </c>
      <c r="AG120">
        <v>3305.6728520000001</v>
      </c>
      <c r="AH120">
        <v>3305.9370119999999</v>
      </c>
      <c r="AI120">
        <v>3306.3671880000002</v>
      </c>
      <c r="AJ120" s="22">
        <v>0</v>
      </c>
    </row>
    <row r="121" spans="1:36" ht="14.5" x14ac:dyDescent="0.35">
      <c r="A121" t="s">
        <v>268</v>
      </c>
      <c r="C121" t="s">
        <v>503</v>
      </c>
    </row>
    <row r="122" spans="1:36" ht="14.5" x14ac:dyDescent="0.35">
      <c r="A122" t="s">
        <v>167</v>
      </c>
      <c r="B122" t="s">
        <v>381</v>
      </c>
      <c r="C122" t="s">
        <v>504</v>
      </c>
      <c r="D122" t="s">
        <v>494</v>
      </c>
      <c r="F122">
        <v>3933.328857</v>
      </c>
      <c r="G122">
        <v>3925.173828</v>
      </c>
      <c r="H122">
        <v>3926.6208499999998</v>
      </c>
      <c r="I122">
        <v>3928.328857</v>
      </c>
      <c r="J122">
        <v>3930.0688479999999</v>
      </c>
      <c r="K122">
        <v>3930.6401369999999</v>
      </c>
      <c r="L122">
        <v>3930.9077149999998</v>
      </c>
      <c r="M122">
        <v>3931.1027829999998</v>
      </c>
      <c r="N122">
        <v>3931.4626459999999</v>
      </c>
      <c r="O122">
        <v>3931.8400879999999</v>
      </c>
      <c r="P122">
        <v>3932.1816410000001</v>
      </c>
      <c r="Q122">
        <v>3932.2521969999998</v>
      </c>
      <c r="R122">
        <v>3932.9067380000001</v>
      </c>
      <c r="S122">
        <v>3933.6208499999998</v>
      </c>
      <c r="T122">
        <v>3932.8171390000002</v>
      </c>
      <c r="U122">
        <v>3931.4077149999998</v>
      </c>
      <c r="V122">
        <v>3929.921143</v>
      </c>
      <c r="W122">
        <v>3928.8010250000002</v>
      </c>
      <c r="X122">
        <v>3927.8708499999998</v>
      </c>
      <c r="Y122">
        <v>3927.8278810000002</v>
      </c>
      <c r="Z122">
        <v>3927.3542480000001</v>
      </c>
      <c r="AA122">
        <v>3927.1577149999998</v>
      </c>
      <c r="AB122">
        <v>3926.6870119999999</v>
      </c>
      <c r="AC122">
        <v>3926.3657229999999</v>
      </c>
      <c r="AD122">
        <v>3926.1271969999998</v>
      </c>
      <c r="AE122">
        <v>3925.8698730000001</v>
      </c>
      <c r="AF122">
        <v>3925.5375979999999</v>
      </c>
      <c r="AG122">
        <v>3925.5217290000001</v>
      </c>
      <c r="AH122">
        <v>3925.351318</v>
      </c>
      <c r="AI122">
        <v>3925.2917480000001</v>
      </c>
      <c r="AJ122" s="22">
        <v>0</v>
      </c>
    </row>
    <row r="123" spans="1:36" ht="14.5" x14ac:dyDescent="0.35">
      <c r="A123" t="s">
        <v>174</v>
      </c>
      <c r="B123" t="s">
        <v>382</v>
      </c>
      <c r="C123" t="s">
        <v>505</v>
      </c>
      <c r="D123" t="s">
        <v>494</v>
      </c>
      <c r="F123">
        <v>4524.0737300000001</v>
      </c>
      <c r="G123">
        <v>4514.5742190000001</v>
      </c>
      <c r="H123">
        <v>4506.6743159999996</v>
      </c>
      <c r="I123">
        <v>4507.40625</v>
      </c>
      <c r="J123">
        <v>4508.7670900000003</v>
      </c>
      <c r="K123">
        <v>4509.9033200000003</v>
      </c>
      <c r="L123">
        <v>4510.5581050000001</v>
      </c>
      <c r="M123">
        <v>4511.4448240000002</v>
      </c>
      <c r="N123">
        <v>4512.2856449999999</v>
      </c>
      <c r="O123">
        <v>4512.90625</v>
      </c>
      <c r="P123">
        <v>4513.4125979999999</v>
      </c>
      <c r="Q123">
        <v>4513.8090819999998</v>
      </c>
      <c r="R123">
        <v>4514.0756840000004</v>
      </c>
      <c r="S123">
        <v>4513.8344729999999</v>
      </c>
      <c r="T123">
        <v>4513.5834960000002</v>
      </c>
      <c r="U123">
        <v>4513.7089839999999</v>
      </c>
      <c r="V123">
        <v>4513.2431640000004</v>
      </c>
      <c r="W123">
        <v>4512.921875</v>
      </c>
      <c r="X123">
        <v>4512.7158200000003</v>
      </c>
      <c r="Y123">
        <v>4512.6801759999998</v>
      </c>
      <c r="Z123">
        <v>4512.5361329999996</v>
      </c>
      <c r="AA123">
        <v>4512.4731449999999</v>
      </c>
      <c r="AB123">
        <v>4512.439453</v>
      </c>
      <c r="AC123">
        <v>4512.765625</v>
      </c>
      <c r="AD123">
        <v>4513.1313479999999</v>
      </c>
      <c r="AE123">
        <v>4513.4956050000001</v>
      </c>
      <c r="AF123">
        <v>4513.9794920000004</v>
      </c>
      <c r="AG123">
        <v>4514.0361329999996</v>
      </c>
      <c r="AH123">
        <v>4514.2749020000001</v>
      </c>
      <c r="AI123">
        <v>4514.3979490000002</v>
      </c>
      <c r="AJ123" s="22">
        <v>0</v>
      </c>
    </row>
    <row r="124" spans="1:36" ht="14.5" x14ac:dyDescent="0.35">
      <c r="A124" t="s">
        <v>175</v>
      </c>
      <c r="B124" t="s">
        <v>383</v>
      </c>
      <c r="C124" t="s">
        <v>506</v>
      </c>
      <c r="D124" t="s">
        <v>494</v>
      </c>
      <c r="F124">
        <v>3337.9658199999999</v>
      </c>
      <c r="G124">
        <v>3308.7651369999999</v>
      </c>
      <c r="H124">
        <v>3289.9792480000001</v>
      </c>
      <c r="I124">
        <v>3267.6367190000001</v>
      </c>
      <c r="J124">
        <v>3257.8017580000001</v>
      </c>
      <c r="K124">
        <v>3257.6008299999999</v>
      </c>
      <c r="L124">
        <v>3253.7456050000001</v>
      </c>
      <c r="M124">
        <v>3249.7470699999999</v>
      </c>
      <c r="N124">
        <v>3247.2604980000001</v>
      </c>
      <c r="O124">
        <v>3247.0209960000002</v>
      </c>
      <c r="P124">
        <v>3247.6936040000001</v>
      </c>
      <c r="Q124">
        <v>3248.3093260000001</v>
      </c>
      <c r="R124">
        <v>3248.8803710000002</v>
      </c>
      <c r="S124">
        <v>3248.9089359999998</v>
      </c>
      <c r="T124">
        <v>3248.8012699999999</v>
      </c>
      <c r="U124">
        <v>3248.7402339999999</v>
      </c>
      <c r="V124">
        <v>3250.3991700000001</v>
      </c>
      <c r="W124">
        <v>3250.3813479999999</v>
      </c>
      <c r="X124">
        <v>3250.4060060000002</v>
      </c>
      <c r="Y124">
        <v>3250.3771969999998</v>
      </c>
      <c r="Z124">
        <v>3250.3583979999999</v>
      </c>
      <c r="AA124">
        <v>3250.34375</v>
      </c>
      <c r="AB124">
        <v>3250.375732</v>
      </c>
      <c r="AC124">
        <v>3250.4116210000002</v>
      </c>
      <c r="AD124">
        <v>3250.4616700000001</v>
      </c>
      <c r="AE124">
        <v>3250.516846</v>
      </c>
      <c r="AF124">
        <v>3250.6467290000001</v>
      </c>
      <c r="AG124">
        <v>3250.6804200000001</v>
      </c>
      <c r="AH124">
        <v>3250.7695309999999</v>
      </c>
      <c r="AI124">
        <v>3250.82251</v>
      </c>
      <c r="AJ124" s="22">
        <v>-1E-3</v>
      </c>
    </row>
    <row r="125" spans="1:36" ht="14.5" x14ac:dyDescent="0.35">
      <c r="A125" t="s">
        <v>176</v>
      </c>
      <c r="B125" t="s">
        <v>384</v>
      </c>
      <c r="C125" t="s">
        <v>507</v>
      </c>
      <c r="D125" t="s">
        <v>494</v>
      </c>
      <c r="F125">
        <v>4441.8466799999997</v>
      </c>
      <c r="G125">
        <v>4443.0815430000002</v>
      </c>
      <c r="H125">
        <v>4447.4077150000003</v>
      </c>
      <c r="I125">
        <v>4456.6528319999998</v>
      </c>
      <c r="J125">
        <v>4457.2529299999997</v>
      </c>
      <c r="K125">
        <v>4457.7753910000001</v>
      </c>
      <c r="L125">
        <v>4458.2885740000002</v>
      </c>
      <c r="M125">
        <v>4458.8461909999996</v>
      </c>
      <c r="N125">
        <v>4459.4750979999999</v>
      </c>
      <c r="O125">
        <v>4460.1186520000001</v>
      </c>
      <c r="P125">
        <v>4460.8061520000001</v>
      </c>
      <c r="Q125">
        <v>4461.5058589999999</v>
      </c>
      <c r="R125">
        <v>4462.8735349999997</v>
      </c>
      <c r="S125">
        <v>4465.4052730000003</v>
      </c>
      <c r="T125">
        <v>4470.0527339999999</v>
      </c>
      <c r="U125">
        <v>4473.4223629999997</v>
      </c>
      <c r="V125">
        <v>4476.4409180000002</v>
      </c>
      <c r="W125">
        <v>4477.8920900000003</v>
      </c>
      <c r="X125">
        <v>4479.625</v>
      </c>
      <c r="Y125">
        <v>4479.7260740000002</v>
      </c>
      <c r="Z125">
        <v>4480.0981449999999</v>
      </c>
      <c r="AA125">
        <v>4480.3168949999999</v>
      </c>
      <c r="AB125">
        <v>4481.3715819999998</v>
      </c>
      <c r="AC125">
        <v>4482.2001950000003</v>
      </c>
      <c r="AD125">
        <v>4482.8994140000004</v>
      </c>
      <c r="AE125">
        <v>4483.1069340000004</v>
      </c>
      <c r="AF125">
        <v>4483.1484380000002</v>
      </c>
      <c r="AG125">
        <v>4483.15625</v>
      </c>
      <c r="AH125">
        <v>4483.1723629999997</v>
      </c>
      <c r="AI125">
        <v>4483.1835940000001</v>
      </c>
      <c r="AJ125" s="22">
        <v>0</v>
      </c>
    </row>
    <row r="126" spans="1:36" ht="14.5" x14ac:dyDescent="0.35">
      <c r="A126" t="s">
        <v>177</v>
      </c>
      <c r="B126" t="s">
        <v>385</v>
      </c>
      <c r="C126" t="s">
        <v>508</v>
      </c>
      <c r="D126" t="s">
        <v>494</v>
      </c>
      <c r="F126">
        <v>4415.9926759999998</v>
      </c>
      <c r="G126">
        <v>4412.8115230000003</v>
      </c>
      <c r="H126">
        <v>4409.8725590000004</v>
      </c>
      <c r="I126">
        <v>4406.986328</v>
      </c>
      <c r="J126">
        <v>4408.7421880000002</v>
      </c>
      <c r="K126">
        <v>4409.3413090000004</v>
      </c>
      <c r="L126">
        <v>4409.7983400000003</v>
      </c>
      <c r="M126">
        <v>4410.3364259999998</v>
      </c>
      <c r="N126">
        <v>4410.7729490000002</v>
      </c>
      <c r="O126">
        <v>4411.2202150000003</v>
      </c>
      <c r="P126">
        <v>4411.6948240000002</v>
      </c>
      <c r="Q126">
        <v>4412.1782229999999</v>
      </c>
      <c r="R126">
        <v>4412.6445309999999</v>
      </c>
      <c r="S126">
        <v>4412.5947269999997</v>
      </c>
      <c r="T126">
        <v>4412.3544920000004</v>
      </c>
      <c r="U126">
        <v>4411.9052730000003</v>
      </c>
      <c r="V126">
        <v>4411.6137699999999</v>
      </c>
      <c r="W126">
        <v>4411.4711909999996</v>
      </c>
      <c r="X126">
        <v>4411.4033200000003</v>
      </c>
      <c r="Y126">
        <v>4411.3349609999996</v>
      </c>
      <c r="Z126">
        <v>4411.2333980000003</v>
      </c>
      <c r="AA126">
        <v>4411.1679690000001</v>
      </c>
      <c r="AB126">
        <v>4411.0771480000003</v>
      </c>
      <c r="AC126">
        <v>4410.9711909999996</v>
      </c>
      <c r="AD126">
        <v>4410.875</v>
      </c>
      <c r="AE126">
        <v>4410.7739259999998</v>
      </c>
      <c r="AF126">
        <v>4410.6396480000003</v>
      </c>
      <c r="AG126">
        <v>4410.6259769999997</v>
      </c>
      <c r="AH126">
        <v>4410.5463870000003</v>
      </c>
      <c r="AI126">
        <v>4410.5146480000003</v>
      </c>
      <c r="AJ126" s="22">
        <v>0</v>
      </c>
    </row>
    <row r="127" spans="1:36" ht="14.5" x14ac:dyDescent="0.35">
      <c r="A127" t="s">
        <v>178</v>
      </c>
      <c r="B127" t="s">
        <v>386</v>
      </c>
      <c r="C127" t="s">
        <v>509</v>
      </c>
      <c r="D127" t="s">
        <v>494</v>
      </c>
      <c r="F127">
        <v>5431.4741210000002</v>
      </c>
      <c r="G127">
        <v>5425.6772460000002</v>
      </c>
      <c r="H127">
        <v>5419.6586909999996</v>
      </c>
      <c r="I127">
        <v>5413.4594729999999</v>
      </c>
      <c r="J127">
        <v>5412.0556640000004</v>
      </c>
      <c r="K127">
        <v>5412.4125979999999</v>
      </c>
      <c r="L127">
        <v>5414.0117190000001</v>
      </c>
      <c r="M127">
        <v>5416.0092770000001</v>
      </c>
      <c r="N127">
        <v>5416.8256840000004</v>
      </c>
      <c r="O127">
        <v>5417.2226559999999</v>
      </c>
      <c r="P127">
        <v>5417.6123049999997</v>
      </c>
      <c r="Q127">
        <v>5417.9936520000001</v>
      </c>
      <c r="R127">
        <v>5418.1245120000003</v>
      </c>
      <c r="S127">
        <v>5418.0224609999996</v>
      </c>
      <c r="T127">
        <v>5417.8710940000001</v>
      </c>
      <c r="U127">
        <v>5417.4252930000002</v>
      </c>
      <c r="V127">
        <v>5418.2236329999996</v>
      </c>
      <c r="W127">
        <v>5418.2080079999996</v>
      </c>
      <c r="X127">
        <v>5418.3701170000004</v>
      </c>
      <c r="Y127">
        <v>5418.2431640000004</v>
      </c>
      <c r="Z127">
        <v>5418.1625979999999</v>
      </c>
      <c r="AA127">
        <v>5418.0966799999997</v>
      </c>
      <c r="AB127">
        <v>5418.2866210000002</v>
      </c>
      <c r="AC127">
        <v>5418.4638670000004</v>
      </c>
      <c r="AD127">
        <v>5418.6503910000001</v>
      </c>
      <c r="AE127">
        <v>5418.5659180000002</v>
      </c>
      <c r="AF127">
        <v>5419.2353519999997</v>
      </c>
      <c r="AG127">
        <v>5419.2553710000002</v>
      </c>
      <c r="AH127">
        <v>5419.9208980000003</v>
      </c>
      <c r="AI127">
        <v>5420.2421880000002</v>
      </c>
      <c r="AJ127" s="22">
        <v>0</v>
      </c>
    </row>
    <row r="128" spans="1:36" ht="14.5" x14ac:dyDescent="0.35">
      <c r="A128" t="s">
        <v>201</v>
      </c>
      <c r="B128" t="s">
        <v>387</v>
      </c>
      <c r="C128" t="s">
        <v>510</v>
      </c>
      <c r="D128" t="s">
        <v>494</v>
      </c>
      <c r="F128">
        <v>3414.4348140000002</v>
      </c>
      <c r="G128">
        <v>3412.179443</v>
      </c>
      <c r="H128">
        <v>3409.3793949999999</v>
      </c>
      <c r="I128">
        <v>3405.579346</v>
      </c>
      <c r="J128">
        <v>3404.6054690000001</v>
      </c>
      <c r="K128">
        <v>3404.3884280000002</v>
      </c>
      <c r="L128">
        <v>3404.1928710000002</v>
      </c>
      <c r="M128">
        <v>3403.9907229999999</v>
      </c>
      <c r="N128">
        <v>3403.9741210000002</v>
      </c>
      <c r="O128">
        <v>3404.1196289999998</v>
      </c>
      <c r="P128">
        <v>3404.3940429999998</v>
      </c>
      <c r="Q128">
        <v>3404.6142580000001</v>
      </c>
      <c r="R128">
        <v>3404.858154</v>
      </c>
      <c r="S128">
        <v>3404.5905760000001</v>
      </c>
      <c r="T128">
        <v>3403.8481449999999</v>
      </c>
      <c r="U128">
        <v>3403.1010740000002</v>
      </c>
      <c r="V128">
        <v>3402.6667480000001</v>
      </c>
      <c r="W128">
        <v>3402.1623540000001</v>
      </c>
      <c r="X128">
        <v>3401.7822270000001</v>
      </c>
      <c r="Y128">
        <v>3401.6657709999999</v>
      </c>
      <c r="Z128">
        <v>3401.4729000000002</v>
      </c>
      <c r="AA128">
        <v>3401.3588869999999</v>
      </c>
      <c r="AB128">
        <v>3401.1936040000001</v>
      </c>
      <c r="AC128">
        <v>3401.0715329999998</v>
      </c>
      <c r="AD128">
        <v>3401.0031739999999</v>
      </c>
      <c r="AE128">
        <v>3400.9296880000002</v>
      </c>
      <c r="AF128">
        <v>3400.8364259999998</v>
      </c>
      <c r="AG128">
        <v>3400.8283689999998</v>
      </c>
      <c r="AH128">
        <v>3400.7734380000002</v>
      </c>
      <c r="AI128">
        <v>3400.7541500000002</v>
      </c>
      <c r="AJ128" s="22">
        <v>0</v>
      </c>
    </row>
    <row r="129" spans="1:36" ht="14.5" x14ac:dyDescent="0.35">
      <c r="A129" t="s">
        <v>202</v>
      </c>
      <c r="B129" t="s">
        <v>388</v>
      </c>
      <c r="C129" t="s">
        <v>511</v>
      </c>
      <c r="D129" t="s">
        <v>494</v>
      </c>
      <c r="F129">
        <v>4210.9116210000002</v>
      </c>
      <c r="G129">
        <v>4211.4423829999996</v>
      </c>
      <c r="H129">
        <v>4213.4926759999998</v>
      </c>
      <c r="I129">
        <v>4211.4770509999998</v>
      </c>
      <c r="J129">
        <v>4213.0239259999998</v>
      </c>
      <c r="K129">
        <v>4213.3994140000004</v>
      </c>
      <c r="L129">
        <v>4213.5063479999999</v>
      </c>
      <c r="M129">
        <v>4213.609375</v>
      </c>
      <c r="N129">
        <v>4213.9472660000001</v>
      </c>
      <c r="O129">
        <v>4214.3754879999997</v>
      </c>
      <c r="P129">
        <v>4214.8413090000004</v>
      </c>
      <c r="Q129">
        <v>4215.1748049999997</v>
      </c>
      <c r="R129">
        <v>4215.3994140000004</v>
      </c>
      <c r="S129">
        <v>4215.2231449999999</v>
      </c>
      <c r="T129">
        <v>4214.8071289999998</v>
      </c>
      <c r="U129">
        <v>4213.2065430000002</v>
      </c>
      <c r="V129">
        <v>4211.7739259999998</v>
      </c>
      <c r="W129">
        <v>4210.7734380000002</v>
      </c>
      <c r="X129">
        <v>4209.9360349999997</v>
      </c>
      <c r="Y129">
        <v>4209.8681640000004</v>
      </c>
      <c r="Z129">
        <v>4209.4819340000004</v>
      </c>
      <c r="AA129">
        <v>4209.3085940000001</v>
      </c>
      <c r="AB129">
        <v>4208.9038090000004</v>
      </c>
      <c r="AC129">
        <v>4208.5756840000004</v>
      </c>
      <c r="AD129">
        <v>4208.2441410000001</v>
      </c>
      <c r="AE129">
        <v>4207.8852539999998</v>
      </c>
      <c r="AF129">
        <v>4207.4184569999998</v>
      </c>
      <c r="AG129">
        <v>4207.3696289999998</v>
      </c>
      <c r="AH129">
        <v>4207.1157229999999</v>
      </c>
      <c r="AI129">
        <v>4207.0102539999998</v>
      </c>
      <c r="AJ129" s="22">
        <v>0</v>
      </c>
    </row>
    <row r="130" spans="1:36" ht="14.5" x14ac:dyDescent="0.35">
      <c r="A130" t="s">
        <v>305</v>
      </c>
      <c r="B130" t="s">
        <v>389</v>
      </c>
      <c r="C130" t="s">
        <v>512</v>
      </c>
      <c r="D130" t="s">
        <v>494</v>
      </c>
      <c r="F130">
        <v>4205.2270509999998</v>
      </c>
      <c r="G130">
        <v>4200.9277339999999</v>
      </c>
      <c r="H130">
        <v>4194.9189450000003</v>
      </c>
      <c r="I130">
        <v>4192.9765619999998</v>
      </c>
      <c r="J130">
        <v>4193.2739259999998</v>
      </c>
      <c r="K130">
        <v>4193.6503910000001</v>
      </c>
      <c r="L130">
        <v>4193.828125</v>
      </c>
      <c r="M130">
        <v>4193.78125</v>
      </c>
      <c r="N130">
        <v>4193.8959960000002</v>
      </c>
      <c r="O130">
        <v>4194.2431640000004</v>
      </c>
      <c r="P130">
        <v>4194.3242190000001</v>
      </c>
      <c r="Q130">
        <v>4195.0263670000004</v>
      </c>
      <c r="R130">
        <v>4194.7861329999996</v>
      </c>
      <c r="S130">
        <v>4194.6132809999999</v>
      </c>
      <c r="T130">
        <v>4194.330078</v>
      </c>
      <c r="U130">
        <v>4193.5205079999996</v>
      </c>
      <c r="V130">
        <v>4192.7451170000004</v>
      </c>
      <c r="W130">
        <v>4192.0507809999999</v>
      </c>
      <c r="X130">
        <v>4191.345703</v>
      </c>
      <c r="Y130">
        <v>4191.4589839999999</v>
      </c>
      <c r="Z130">
        <v>4191.033203</v>
      </c>
      <c r="AA130">
        <v>4190.8339839999999</v>
      </c>
      <c r="AB130">
        <v>4190.6455079999996</v>
      </c>
      <c r="AC130">
        <v>4190.4267579999996</v>
      </c>
      <c r="AD130">
        <v>4190.248047</v>
      </c>
      <c r="AE130">
        <v>4190.1137699999999</v>
      </c>
      <c r="AF130">
        <v>4189.9101559999999</v>
      </c>
      <c r="AG130">
        <v>4189.7880859999996</v>
      </c>
      <c r="AH130">
        <v>4189.6938479999999</v>
      </c>
      <c r="AI130">
        <v>4189.3642579999996</v>
      </c>
      <c r="AJ130" s="22">
        <v>0</v>
      </c>
    </row>
    <row r="131" spans="1:36" ht="14.5" x14ac:dyDescent="0.35">
      <c r="A131" t="s">
        <v>156</v>
      </c>
      <c r="C131" t="s">
        <v>513</v>
      </c>
    </row>
    <row r="132" spans="1:36" ht="14.5" x14ac:dyDescent="0.35">
      <c r="A132" t="s">
        <v>254</v>
      </c>
      <c r="B132" t="s">
        <v>390</v>
      </c>
      <c r="C132" t="s">
        <v>514</v>
      </c>
      <c r="D132" t="s">
        <v>494</v>
      </c>
      <c r="F132">
        <v>3359.326172</v>
      </c>
      <c r="G132">
        <v>3357.2321780000002</v>
      </c>
      <c r="H132">
        <v>3355.3854980000001</v>
      </c>
      <c r="I132">
        <v>3353.493164</v>
      </c>
      <c r="J132">
        <v>3351.4765619999998</v>
      </c>
      <c r="K132">
        <v>3349.0505370000001</v>
      </c>
      <c r="L132">
        <v>3346.3476559999999</v>
      </c>
      <c r="M132">
        <v>3343.515625</v>
      </c>
      <c r="N132">
        <v>3340.4445799999999</v>
      </c>
      <c r="O132">
        <v>3337.0197750000002</v>
      </c>
      <c r="P132">
        <v>3333.4904790000001</v>
      </c>
      <c r="Q132">
        <v>3329.897461</v>
      </c>
      <c r="R132">
        <v>3326.2453609999998</v>
      </c>
      <c r="S132">
        <v>3322.5751949999999</v>
      </c>
      <c r="T132">
        <v>3321.0471189999998</v>
      </c>
      <c r="U132">
        <v>3319.4589839999999</v>
      </c>
      <c r="V132">
        <v>3317.9187010000001</v>
      </c>
      <c r="W132">
        <v>3316.7597660000001</v>
      </c>
      <c r="X132">
        <v>3315.7990719999998</v>
      </c>
      <c r="Y132">
        <v>3314.8435060000002</v>
      </c>
      <c r="Z132">
        <v>3314.0578609999998</v>
      </c>
      <c r="AA132">
        <v>3313.3515619999998</v>
      </c>
      <c r="AB132">
        <v>3312.8310550000001</v>
      </c>
      <c r="AC132">
        <v>3312.1896969999998</v>
      </c>
      <c r="AD132">
        <v>3311.688232</v>
      </c>
      <c r="AE132">
        <v>3311.1796880000002</v>
      </c>
      <c r="AF132">
        <v>3310.7375489999999</v>
      </c>
      <c r="AG132">
        <v>3310.360107</v>
      </c>
      <c r="AH132">
        <v>3310.0173340000001</v>
      </c>
      <c r="AI132">
        <v>3309.7124020000001</v>
      </c>
      <c r="AJ132" s="22">
        <v>-1E-3</v>
      </c>
    </row>
    <row r="133" spans="1:36" ht="14.5" x14ac:dyDescent="0.35">
      <c r="A133" t="s">
        <v>268</v>
      </c>
      <c r="B133" t="s">
        <v>391</v>
      </c>
      <c r="C133" t="s">
        <v>515</v>
      </c>
      <c r="D133" t="s">
        <v>494</v>
      </c>
      <c r="F133">
        <v>4454.607422</v>
      </c>
      <c r="G133">
        <v>4436.6850590000004</v>
      </c>
      <c r="H133">
        <v>4418.169922</v>
      </c>
      <c r="I133">
        <v>4399.7475590000004</v>
      </c>
      <c r="J133">
        <v>4382.2846680000002</v>
      </c>
      <c r="K133">
        <v>4365.3842770000001</v>
      </c>
      <c r="L133">
        <v>4349.9575199999999</v>
      </c>
      <c r="M133">
        <v>4335.0107420000004</v>
      </c>
      <c r="N133">
        <v>4321.2592770000001</v>
      </c>
      <c r="O133">
        <v>4309.1298829999996</v>
      </c>
      <c r="P133">
        <v>4297.7856449999999</v>
      </c>
      <c r="Q133">
        <v>4286.720703</v>
      </c>
      <c r="R133">
        <v>4278.1948240000002</v>
      </c>
      <c r="S133">
        <v>4270.1035160000001</v>
      </c>
      <c r="T133">
        <v>4262.7465819999998</v>
      </c>
      <c r="U133">
        <v>4256.5903319999998</v>
      </c>
      <c r="V133">
        <v>4251.1650390000004</v>
      </c>
      <c r="W133">
        <v>4245.9584960000002</v>
      </c>
      <c r="X133">
        <v>4241.2265619999998</v>
      </c>
      <c r="Y133">
        <v>4236.8383789999998</v>
      </c>
      <c r="Z133">
        <v>4232.9941410000001</v>
      </c>
      <c r="AA133">
        <v>4229.5341799999997</v>
      </c>
      <c r="AB133">
        <v>4227.2060549999997</v>
      </c>
      <c r="AC133">
        <v>4223.2534180000002</v>
      </c>
      <c r="AD133">
        <v>4220.9252930000002</v>
      </c>
      <c r="AE133">
        <v>4218.4565430000002</v>
      </c>
      <c r="AF133">
        <v>4216.1958009999998</v>
      </c>
      <c r="AG133">
        <v>4214.1660160000001</v>
      </c>
      <c r="AH133">
        <v>4212.2944340000004</v>
      </c>
      <c r="AI133">
        <v>4210.5727539999998</v>
      </c>
      <c r="AJ133" s="22">
        <v>-2E-3</v>
      </c>
    </row>
  </sheetData>
  <pageMargins left="0.75" right="0.75" top="1" bottom="1" header="0.5" footer="0.5"/>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9BAE-EF2C-44FF-91BB-19D585462E07}">
  <dimension ref="A1:AI63"/>
  <sheetViews>
    <sheetView workbookViewId="0"/>
    <sheetView workbookViewId="1"/>
  </sheetViews>
  <sheetFormatPr defaultRowHeight="14.5" x14ac:dyDescent="0.35"/>
  <sheetData>
    <row r="1" spans="1:35" x14ac:dyDescent="0.35">
      <c r="A1" t="s">
        <v>2307</v>
      </c>
    </row>
    <row r="2" spans="1:35" x14ac:dyDescent="0.35">
      <c r="A2" t="s">
        <v>3322</v>
      </c>
    </row>
    <row r="3" spans="1:35" x14ac:dyDescent="0.35">
      <c r="A3" t="s">
        <v>3323</v>
      </c>
    </row>
    <row r="4" spans="1:35" x14ac:dyDescent="0.35">
      <c r="A4" t="s">
        <v>251</v>
      </c>
    </row>
    <row r="5" spans="1:35" x14ac:dyDescent="0.35">
      <c r="B5" t="s">
        <v>252</v>
      </c>
      <c r="C5" t="s">
        <v>272</v>
      </c>
      <c r="D5" t="s">
        <v>273</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2930</v>
      </c>
    </row>
    <row r="6" spans="1:35" x14ac:dyDescent="0.35">
      <c r="A6" t="s">
        <v>1154</v>
      </c>
    </row>
    <row r="7" spans="1:35" x14ac:dyDescent="0.35">
      <c r="A7" t="s">
        <v>254</v>
      </c>
      <c r="D7" t="s">
        <v>1131</v>
      </c>
    </row>
    <row r="8" spans="1:35" x14ac:dyDescent="0.35">
      <c r="A8" t="s">
        <v>255</v>
      </c>
      <c r="B8" t="s">
        <v>3324</v>
      </c>
      <c r="C8" t="s">
        <v>3325</v>
      </c>
      <c r="D8" t="s">
        <v>1131</v>
      </c>
      <c r="F8">
        <v>745.48858600000005</v>
      </c>
      <c r="G8">
        <v>752.84777799999995</v>
      </c>
      <c r="H8">
        <v>752.35827600000005</v>
      </c>
      <c r="I8">
        <v>735.73345900000004</v>
      </c>
      <c r="J8">
        <v>714.39776600000005</v>
      </c>
      <c r="K8">
        <v>699.98785399999997</v>
      </c>
      <c r="L8">
        <v>685.04046600000004</v>
      </c>
      <c r="M8">
        <v>673.87493900000004</v>
      </c>
      <c r="N8">
        <v>663.85052499999995</v>
      </c>
      <c r="O8">
        <v>653.93218999999999</v>
      </c>
      <c r="P8">
        <v>646.67608600000005</v>
      </c>
      <c r="Q8">
        <v>638</v>
      </c>
      <c r="R8">
        <v>632.65362500000003</v>
      </c>
      <c r="S8">
        <v>629.94421399999999</v>
      </c>
      <c r="T8">
        <v>630.54656999999997</v>
      </c>
      <c r="U8">
        <v>627.93365500000004</v>
      </c>
      <c r="V8">
        <v>625.11895800000002</v>
      </c>
      <c r="W8">
        <v>622.16143799999998</v>
      </c>
      <c r="X8">
        <v>618.44097899999997</v>
      </c>
      <c r="Y8">
        <v>611.17291299999999</v>
      </c>
      <c r="Z8">
        <v>603.78057899999999</v>
      </c>
      <c r="AA8">
        <v>594.08050500000002</v>
      </c>
      <c r="AB8">
        <v>586.63452099999995</v>
      </c>
      <c r="AC8">
        <v>582.16729699999996</v>
      </c>
      <c r="AD8">
        <v>581.98821999999996</v>
      </c>
      <c r="AE8">
        <v>575.44702099999995</v>
      </c>
      <c r="AF8">
        <v>569.67370600000004</v>
      </c>
      <c r="AG8">
        <v>564.75280799999996</v>
      </c>
      <c r="AH8">
        <v>561.188354</v>
      </c>
      <c r="AI8" s="22">
        <v>-0.01</v>
      </c>
    </row>
    <row r="9" spans="1:35" x14ac:dyDescent="0.35">
      <c r="A9" t="s">
        <v>256</v>
      </c>
      <c r="B9" t="s">
        <v>3326</v>
      </c>
      <c r="C9" t="s">
        <v>3327</v>
      </c>
      <c r="D9" t="s">
        <v>1131</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t="s">
        <v>11</v>
      </c>
    </row>
    <row r="10" spans="1:35" x14ac:dyDescent="0.35">
      <c r="A10" t="s">
        <v>257</v>
      </c>
      <c r="B10" t="s">
        <v>3328</v>
      </c>
      <c r="C10" t="s">
        <v>3329</v>
      </c>
      <c r="D10" t="s">
        <v>1131</v>
      </c>
      <c r="F10">
        <v>745.48858600000005</v>
      </c>
      <c r="G10">
        <v>752.84777799999995</v>
      </c>
      <c r="H10">
        <v>752.35827600000005</v>
      </c>
      <c r="I10">
        <v>735.73345900000004</v>
      </c>
      <c r="J10">
        <v>714.39776600000005</v>
      </c>
      <c r="K10">
        <v>699.98785399999997</v>
      </c>
      <c r="L10">
        <v>685.04046600000004</v>
      </c>
      <c r="M10">
        <v>673.87493900000004</v>
      </c>
      <c r="N10">
        <v>663.85052499999995</v>
      </c>
      <c r="O10">
        <v>653.93218999999999</v>
      </c>
      <c r="P10">
        <v>646.67608600000005</v>
      </c>
      <c r="Q10">
        <v>638</v>
      </c>
      <c r="R10">
        <v>632.65362500000003</v>
      </c>
      <c r="S10">
        <v>629.94421399999999</v>
      </c>
      <c r="T10">
        <v>630.54656999999997</v>
      </c>
      <c r="U10">
        <v>627.93365500000004</v>
      </c>
      <c r="V10">
        <v>625.11895800000002</v>
      </c>
      <c r="W10">
        <v>622.16143799999998</v>
      </c>
      <c r="X10">
        <v>618.44097899999997</v>
      </c>
      <c r="Y10">
        <v>611.17291299999999</v>
      </c>
      <c r="Z10">
        <v>603.78057899999999</v>
      </c>
      <c r="AA10">
        <v>594.08050500000002</v>
      </c>
      <c r="AB10">
        <v>586.63452099999995</v>
      </c>
      <c r="AC10">
        <v>582.16729699999996</v>
      </c>
      <c r="AD10">
        <v>581.98821999999996</v>
      </c>
      <c r="AE10">
        <v>575.44702099999995</v>
      </c>
      <c r="AF10">
        <v>569.67370600000004</v>
      </c>
      <c r="AG10">
        <v>564.75280799999996</v>
      </c>
      <c r="AH10">
        <v>561.188354</v>
      </c>
      <c r="AI10" s="22">
        <v>-0.01</v>
      </c>
    </row>
    <row r="11" spans="1:35" x14ac:dyDescent="0.35">
      <c r="A11" t="s">
        <v>258</v>
      </c>
    </row>
    <row r="12" spans="1:35" x14ac:dyDescent="0.35">
      <c r="A12" t="s">
        <v>259</v>
      </c>
      <c r="B12" t="s">
        <v>3330</v>
      </c>
      <c r="C12" t="s">
        <v>3331</v>
      </c>
      <c r="D12" t="s">
        <v>1131</v>
      </c>
      <c r="F12">
        <v>27.701494</v>
      </c>
      <c r="G12">
        <v>28.161213</v>
      </c>
      <c r="H12">
        <v>28.336245999999999</v>
      </c>
      <c r="I12">
        <v>27.930389000000002</v>
      </c>
      <c r="J12">
        <v>27.360482999999999</v>
      </c>
      <c r="K12">
        <v>27.062560999999999</v>
      </c>
      <c r="L12">
        <v>26.745170999999999</v>
      </c>
      <c r="M12">
        <v>26.574788999999999</v>
      </c>
      <c r="N12">
        <v>26.450092000000001</v>
      </c>
      <c r="O12">
        <v>26.327152000000002</v>
      </c>
      <c r="P12">
        <v>26.309853</v>
      </c>
      <c r="Q12">
        <v>26.236436999999999</v>
      </c>
      <c r="R12">
        <v>26.300083000000001</v>
      </c>
      <c r="S12">
        <v>26.476437000000001</v>
      </c>
      <c r="T12">
        <v>26.802655999999999</v>
      </c>
      <c r="U12">
        <v>26.993179000000001</v>
      </c>
      <c r="V12">
        <v>27.175011000000001</v>
      </c>
      <c r="W12">
        <v>27.356400000000001</v>
      </c>
      <c r="X12">
        <v>27.506229000000001</v>
      </c>
      <c r="Y12">
        <v>27.497744000000001</v>
      </c>
      <c r="Z12">
        <v>27.485579999999999</v>
      </c>
      <c r="AA12">
        <v>27.36544</v>
      </c>
      <c r="AB12">
        <v>27.347321999999998</v>
      </c>
      <c r="AC12">
        <v>27.466481999999999</v>
      </c>
      <c r="AD12">
        <v>27.773669999999999</v>
      </c>
      <c r="AE12">
        <v>27.796990999999998</v>
      </c>
      <c r="AF12">
        <v>27.862095</v>
      </c>
      <c r="AG12">
        <v>27.968413999999999</v>
      </c>
      <c r="AH12">
        <v>27.940854999999999</v>
      </c>
      <c r="AI12" s="22">
        <v>0</v>
      </c>
    </row>
    <row r="13" spans="1:35" x14ac:dyDescent="0.35">
      <c r="A13" t="s">
        <v>2939</v>
      </c>
      <c r="B13" t="s">
        <v>3332</v>
      </c>
      <c r="C13" t="s">
        <v>2941</v>
      </c>
      <c r="D13" t="s">
        <v>1131</v>
      </c>
      <c r="F13">
        <v>1.7337320000000001</v>
      </c>
      <c r="G13">
        <v>2.0157180000000001</v>
      </c>
      <c r="H13">
        <v>2.2821009999999999</v>
      </c>
      <c r="I13">
        <v>2.4943019999999998</v>
      </c>
      <c r="J13">
        <v>2.6786949999999998</v>
      </c>
      <c r="K13">
        <v>2.8791380000000002</v>
      </c>
      <c r="L13">
        <v>3.0706500000000001</v>
      </c>
      <c r="M13">
        <v>3.2738580000000002</v>
      </c>
      <c r="N13">
        <v>3.4792079999999999</v>
      </c>
      <c r="O13">
        <v>3.682477</v>
      </c>
      <c r="P13">
        <v>3.8991889999999998</v>
      </c>
      <c r="Q13">
        <v>4.1060140000000001</v>
      </c>
      <c r="R13">
        <v>4.3339280000000002</v>
      </c>
      <c r="S13">
        <v>4.5820100000000004</v>
      </c>
      <c r="T13">
        <v>4.8586029999999996</v>
      </c>
      <c r="U13">
        <v>5.1157849999999998</v>
      </c>
      <c r="V13">
        <v>5.3752430000000002</v>
      </c>
      <c r="W13">
        <v>5.6369210000000001</v>
      </c>
      <c r="X13">
        <v>5.8950500000000003</v>
      </c>
      <c r="Y13">
        <v>6.1207330000000004</v>
      </c>
      <c r="Z13">
        <v>6.3446160000000003</v>
      </c>
      <c r="AA13">
        <v>6.5425950000000004</v>
      </c>
      <c r="AB13">
        <v>6.7636419999999999</v>
      </c>
      <c r="AC13">
        <v>7.0199959999999999</v>
      </c>
      <c r="AD13">
        <v>7.3329820000000003</v>
      </c>
      <c r="AE13">
        <v>7.5693910000000004</v>
      </c>
      <c r="AF13">
        <v>7.8167439999999999</v>
      </c>
      <c r="AG13">
        <v>8.0776070000000004</v>
      </c>
      <c r="AH13">
        <v>8.3581129999999995</v>
      </c>
      <c r="AI13" s="22">
        <v>5.8000000000000003E-2</v>
      </c>
    </row>
    <row r="14" spans="1:35" x14ac:dyDescent="0.35">
      <c r="A14" t="s">
        <v>2942</v>
      </c>
      <c r="B14" t="s">
        <v>3333</v>
      </c>
      <c r="C14" t="s">
        <v>2941</v>
      </c>
      <c r="D14" t="s">
        <v>1131</v>
      </c>
      <c r="F14">
        <v>2.34727</v>
      </c>
      <c r="G14">
        <v>4.4234220000000004</v>
      </c>
      <c r="H14">
        <v>6.5103299999999997</v>
      </c>
      <c r="I14">
        <v>8.4475149999999992</v>
      </c>
      <c r="J14">
        <v>10.260118</v>
      </c>
      <c r="K14">
        <v>12.106405000000001</v>
      </c>
      <c r="L14">
        <v>13.894964</v>
      </c>
      <c r="M14">
        <v>15.720405</v>
      </c>
      <c r="N14">
        <v>17.546631000000001</v>
      </c>
      <c r="O14">
        <v>19.353251</v>
      </c>
      <c r="P14">
        <v>21.224616999999999</v>
      </c>
      <c r="Q14">
        <v>23.038656</v>
      </c>
      <c r="R14">
        <v>24.968584</v>
      </c>
      <c r="S14">
        <v>27.018315999999999</v>
      </c>
      <c r="T14">
        <v>29.246431000000001</v>
      </c>
      <c r="U14">
        <v>31.364456000000001</v>
      </c>
      <c r="V14">
        <v>33.500416000000001</v>
      </c>
      <c r="W14">
        <v>35.655448999999997</v>
      </c>
      <c r="X14">
        <v>37.791504000000003</v>
      </c>
      <c r="Y14">
        <v>39.719631</v>
      </c>
      <c r="Z14">
        <v>41.633910999999998</v>
      </c>
      <c r="AA14">
        <v>43.373733999999999</v>
      </c>
      <c r="AB14">
        <v>45.262123000000003</v>
      </c>
      <c r="AC14">
        <v>47.386184999999998</v>
      </c>
      <c r="AD14">
        <v>49.898257999999998</v>
      </c>
      <c r="AE14">
        <v>51.892063</v>
      </c>
      <c r="AF14">
        <v>53.959820000000001</v>
      </c>
      <c r="AG14">
        <v>56.121364999999997</v>
      </c>
      <c r="AH14">
        <v>58.420788000000002</v>
      </c>
      <c r="AI14" s="22">
        <v>0.122</v>
      </c>
    </row>
    <row r="15" spans="1:35" x14ac:dyDescent="0.35">
      <c r="A15" t="s">
        <v>2944</v>
      </c>
      <c r="B15" t="s">
        <v>3334</v>
      </c>
      <c r="C15" t="s">
        <v>2941</v>
      </c>
      <c r="D15" t="s">
        <v>1131</v>
      </c>
      <c r="F15">
        <v>16.660831000000002</v>
      </c>
      <c r="G15">
        <v>19.503101000000001</v>
      </c>
      <c r="H15">
        <v>22.200614999999999</v>
      </c>
      <c r="I15">
        <v>24.367394999999998</v>
      </c>
      <c r="J15">
        <v>26.257739999999998</v>
      </c>
      <c r="K15">
        <v>28.301953999999999</v>
      </c>
      <c r="L15">
        <v>30.256197</v>
      </c>
      <c r="M15">
        <v>32.324257000000003</v>
      </c>
      <c r="N15">
        <v>34.412506</v>
      </c>
      <c r="O15">
        <v>36.479725000000002</v>
      </c>
      <c r="P15">
        <v>38.679713999999997</v>
      </c>
      <c r="Q15">
        <v>40.781128000000002</v>
      </c>
      <c r="R15">
        <v>43.091830999999999</v>
      </c>
      <c r="S15">
        <v>45.603496999999997</v>
      </c>
      <c r="T15">
        <v>48.399467000000001</v>
      </c>
      <c r="U15">
        <v>51.002944999999997</v>
      </c>
      <c r="V15">
        <v>53.629680999999998</v>
      </c>
      <c r="W15">
        <v>56.278992000000002</v>
      </c>
      <c r="X15">
        <v>58.893321999999998</v>
      </c>
      <c r="Y15">
        <v>61.183750000000003</v>
      </c>
      <c r="Z15">
        <v>63.455978000000002</v>
      </c>
      <c r="AA15">
        <v>65.468964</v>
      </c>
      <c r="AB15">
        <v>67.712502000000001</v>
      </c>
      <c r="AC15">
        <v>70.309714999999997</v>
      </c>
      <c r="AD15">
        <v>73.475539999999995</v>
      </c>
      <c r="AE15">
        <v>75.873489000000006</v>
      </c>
      <c r="AF15">
        <v>78.380973999999995</v>
      </c>
      <c r="AG15">
        <v>81.024094000000005</v>
      </c>
      <c r="AH15">
        <v>83.864440999999999</v>
      </c>
      <c r="AI15" s="22">
        <v>5.8999999999999997E-2</v>
      </c>
    </row>
    <row r="16" spans="1:35" x14ac:dyDescent="0.35">
      <c r="A16" t="s">
        <v>1979</v>
      </c>
      <c r="B16" t="s">
        <v>3335</v>
      </c>
      <c r="C16" t="s">
        <v>3336</v>
      </c>
      <c r="D16" t="s">
        <v>1131</v>
      </c>
      <c r="F16">
        <v>2.4163809999999999</v>
      </c>
      <c r="G16">
        <v>2.7793239999999999</v>
      </c>
      <c r="H16">
        <v>3.1208979999999999</v>
      </c>
      <c r="I16">
        <v>3.388887</v>
      </c>
      <c r="J16">
        <v>3.6195200000000001</v>
      </c>
      <c r="K16">
        <v>3.871928</v>
      </c>
      <c r="L16">
        <v>4.112279</v>
      </c>
      <c r="M16">
        <v>4.3681489999999998</v>
      </c>
      <c r="N16">
        <v>4.6265349999999996</v>
      </c>
      <c r="O16">
        <v>4.8819739999999996</v>
      </c>
      <c r="P16">
        <v>5.155017</v>
      </c>
      <c r="Q16">
        <v>5.4144670000000001</v>
      </c>
      <c r="R16">
        <v>5.7013439999999997</v>
      </c>
      <c r="S16">
        <v>6.0141749999999998</v>
      </c>
      <c r="T16">
        <v>6.3630979999999999</v>
      </c>
      <c r="U16">
        <v>6.6865069999999998</v>
      </c>
      <c r="V16">
        <v>7.0129149999999996</v>
      </c>
      <c r="W16">
        <v>7.3414060000000001</v>
      </c>
      <c r="X16">
        <v>7.6650020000000003</v>
      </c>
      <c r="Y16">
        <v>7.9463210000000002</v>
      </c>
      <c r="Z16">
        <v>8.2245559999999998</v>
      </c>
      <c r="AA16">
        <v>8.4691089999999996</v>
      </c>
      <c r="AB16">
        <v>8.7432219999999994</v>
      </c>
      <c r="AC16">
        <v>9.0630970000000008</v>
      </c>
      <c r="AD16">
        <v>9.4596110000000007</v>
      </c>
      <c r="AE16">
        <v>9.7537870000000009</v>
      </c>
      <c r="AF16">
        <v>10.060923000000001</v>
      </c>
      <c r="AG16">
        <v>10.385608</v>
      </c>
      <c r="AH16">
        <v>10.734817</v>
      </c>
      <c r="AI16" s="22">
        <v>5.5E-2</v>
      </c>
    </row>
    <row r="17" spans="1:35" x14ac:dyDescent="0.35">
      <c r="A17" t="s">
        <v>1996</v>
      </c>
      <c r="B17" t="s">
        <v>3337</v>
      </c>
      <c r="C17" t="s">
        <v>3338</v>
      </c>
      <c r="D17" t="s">
        <v>1131</v>
      </c>
      <c r="F17">
        <v>0.85057000000000005</v>
      </c>
      <c r="G17">
        <v>1.2301299999999999</v>
      </c>
      <c r="H17">
        <v>1.607591</v>
      </c>
      <c r="I17">
        <v>1.9478629999999999</v>
      </c>
      <c r="J17">
        <v>2.2618490000000002</v>
      </c>
      <c r="K17">
        <v>2.5850010000000001</v>
      </c>
      <c r="L17">
        <v>2.8968669999999999</v>
      </c>
      <c r="M17">
        <v>3.2170930000000002</v>
      </c>
      <c r="N17">
        <v>3.5376099999999999</v>
      </c>
      <c r="O17">
        <v>3.854425</v>
      </c>
      <c r="P17">
        <v>4.1841910000000002</v>
      </c>
      <c r="Q17">
        <v>4.5023179999999998</v>
      </c>
      <c r="R17">
        <v>4.8428490000000002</v>
      </c>
      <c r="S17">
        <v>5.2059860000000002</v>
      </c>
      <c r="T17">
        <v>5.6019449999999997</v>
      </c>
      <c r="U17">
        <v>5.9765319999999997</v>
      </c>
      <c r="V17">
        <v>6.354444</v>
      </c>
      <c r="W17">
        <v>6.7350919999999999</v>
      </c>
      <c r="X17">
        <v>7.1118160000000001</v>
      </c>
      <c r="Y17">
        <v>7.4493419999999997</v>
      </c>
      <c r="Z17">
        <v>7.7836749999999997</v>
      </c>
      <c r="AA17">
        <v>8.0854420000000005</v>
      </c>
      <c r="AB17">
        <v>8.414771</v>
      </c>
      <c r="AC17">
        <v>8.7880479999999999</v>
      </c>
      <c r="AD17">
        <v>9.2362420000000007</v>
      </c>
      <c r="AE17">
        <v>9.5852740000000001</v>
      </c>
      <c r="AF17">
        <v>9.9469960000000004</v>
      </c>
      <c r="AG17">
        <v>10.326148</v>
      </c>
      <c r="AH17">
        <v>10.729991999999999</v>
      </c>
      <c r="AI17" s="22">
        <v>9.5000000000000001E-2</v>
      </c>
    </row>
    <row r="18" spans="1:35" x14ac:dyDescent="0.35">
      <c r="A18" t="s">
        <v>260</v>
      </c>
      <c r="B18" t="s">
        <v>3339</v>
      </c>
      <c r="C18" t="s">
        <v>3340</v>
      </c>
      <c r="D18" t="s">
        <v>1131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11</v>
      </c>
    </row>
    <row r="19" spans="1:35" x14ac:dyDescent="0.35">
      <c r="A19" t="s">
        <v>261</v>
      </c>
      <c r="B19" t="s">
        <v>3341</v>
      </c>
      <c r="C19" t="s">
        <v>3342</v>
      </c>
      <c r="D19" t="s">
        <v>1131</v>
      </c>
      <c r="F19">
        <v>32.527453999999999</v>
      </c>
      <c r="G19">
        <v>34.683559000000002</v>
      </c>
      <c r="H19">
        <v>36.517467000000003</v>
      </c>
      <c r="I19">
        <v>37.527821000000003</v>
      </c>
      <c r="J19">
        <v>38.211796</v>
      </c>
      <c r="K19">
        <v>39.194439000000003</v>
      </c>
      <c r="L19">
        <v>40.098598000000003</v>
      </c>
      <c r="M19">
        <v>41.186400999999996</v>
      </c>
      <c r="N19">
        <v>42.318877999999998</v>
      </c>
      <c r="O19">
        <v>43.439338999999997</v>
      </c>
      <c r="P19">
        <v>44.725349000000001</v>
      </c>
      <c r="Q19">
        <v>45.902386</v>
      </c>
      <c r="R19">
        <v>47.315739000000001</v>
      </c>
      <c r="S19">
        <v>48.939678000000001</v>
      </c>
      <c r="T19">
        <v>50.848151999999999</v>
      </c>
      <c r="U19">
        <v>52.535007</v>
      </c>
      <c r="V19">
        <v>54.232723</v>
      </c>
      <c r="W19">
        <v>55.940033</v>
      </c>
      <c r="X19">
        <v>57.601685000000003</v>
      </c>
      <c r="Y19">
        <v>58.942470999999998</v>
      </c>
      <c r="Z19">
        <v>60.265563999999998</v>
      </c>
      <c r="AA19">
        <v>61.346801999999997</v>
      </c>
      <c r="AB19">
        <v>62.647990999999998</v>
      </c>
      <c r="AC19">
        <v>64.274544000000006</v>
      </c>
      <c r="AD19">
        <v>66.418464999999998</v>
      </c>
      <c r="AE19">
        <v>67.851569999999995</v>
      </c>
      <c r="AF19">
        <v>69.378135999999998</v>
      </c>
      <c r="AG19">
        <v>71.021629000000004</v>
      </c>
      <c r="AH19">
        <v>72.830382999999998</v>
      </c>
      <c r="AI19" s="22">
        <v>2.9000000000000001E-2</v>
      </c>
    </row>
    <row r="20" spans="1:35" x14ac:dyDescent="0.35">
      <c r="A20" t="s">
        <v>262</v>
      </c>
      <c r="B20" t="s">
        <v>3343</v>
      </c>
      <c r="C20" t="s">
        <v>3344</v>
      </c>
      <c r="D20" t="s">
        <v>1131</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t="s">
        <v>11</v>
      </c>
    </row>
    <row r="21" spans="1:35" x14ac:dyDescent="0.35">
      <c r="A21" t="s">
        <v>263</v>
      </c>
      <c r="B21" t="s">
        <v>3345</v>
      </c>
      <c r="C21" t="s">
        <v>3346</v>
      </c>
      <c r="D21" t="s">
        <v>1131</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t="s">
        <v>11</v>
      </c>
    </row>
    <row r="22" spans="1:35" x14ac:dyDescent="0.35">
      <c r="A22" t="s">
        <v>264</v>
      </c>
      <c r="B22" t="s">
        <v>3347</v>
      </c>
      <c r="C22" t="s">
        <v>3348</v>
      </c>
      <c r="D22" t="s">
        <v>1131</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t="s">
        <v>11</v>
      </c>
    </row>
    <row r="23" spans="1:35" x14ac:dyDescent="0.35">
      <c r="A23" t="s">
        <v>265</v>
      </c>
      <c r="B23" t="s">
        <v>3349</v>
      </c>
      <c r="C23" t="s">
        <v>3350</v>
      </c>
      <c r="D23" t="s">
        <v>1131</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t="s">
        <v>11</v>
      </c>
    </row>
    <row r="24" spans="1:35" x14ac:dyDescent="0.35">
      <c r="A24" t="s">
        <v>20</v>
      </c>
      <c r="B24" t="s">
        <v>3351</v>
      </c>
      <c r="C24" t="s">
        <v>3352</v>
      </c>
      <c r="D24" t="s">
        <v>1131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11</v>
      </c>
    </row>
    <row r="25" spans="1:35" x14ac:dyDescent="0.35">
      <c r="A25" t="s">
        <v>19</v>
      </c>
      <c r="B25" t="s">
        <v>3353</v>
      </c>
      <c r="C25" t="s">
        <v>3354</v>
      </c>
      <c r="D25" t="s">
        <v>1131</v>
      </c>
      <c r="F25">
        <v>4.8113000000000003E-2</v>
      </c>
      <c r="G25">
        <v>9.2383999999999994E-2</v>
      </c>
      <c r="H25">
        <v>0.13745099999999999</v>
      </c>
      <c r="I25">
        <v>0.179425</v>
      </c>
      <c r="J25">
        <v>0.218551</v>
      </c>
      <c r="K25">
        <v>0.25812099999999999</v>
      </c>
      <c r="L25">
        <v>0.29622999999999999</v>
      </c>
      <c r="M25">
        <v>0.33490500000000001</v>
      </c>
      <c r="N25">
        <v>0.37334200000000001</v>
      </c>
      <c r="O25">
        <v>0.41120699999999999</v>
      </c>
      <c r="P25">
        <v>0.45029799999999998</v>
      </c>
      <c r="Q25">
        <v>0.48788300000000001</v>
      </c>
      <c r="R25">
        <v>0.52772200000000002</v>
      </c>
      <c r="S25">
        <v>0.56985600000000003</v>
      </c>
      <c r="T25">
        <v>0.61519100000000004</v>
      </c>
      <c r="U25">
        <v>0.65825</v>
      </c>
      <c r="V25">
        <v>0.70174800000000004</v>
      </c>
      <c r="W25">
        <v>0.74530600000000002</v>
      </c>
      <c r="X25">
        <v>0.78837999999999997</v>
      </c>
      <c r="Y25">
        <v>0.82708400000000004</v>
      </c>
      <c r="Z25">
        <v>0.86512500000000003</v>
      </c>
      <c r="AA25">
        <v>0.89946000000000004</v>
      </c>
      <c r="AB25">
        <v>0.93670200000000003</v>
      </c>
      <c r="AC25">
        <v>0.97888399999999998</v>
      </c>
      <c r="AD25">
        <v>1.03084</v>
      </c>
      <c r="AE25">
        <v>1.070397</v>
      </c>
      <c r="AF25">
        <v>1.1109290000000001</v>
      </c>
      <c r="AG25">
        <v>1.1534819999999999</v>
      </c>
      <c r="AH25">
        <v>1.1985399999999999</v>
      </c>
      <c r="AI25" s="22">
        <v>0.122</v>
      </c>
    </row>
    <row r="26" spans="1:35" x14ac:dyDescent="0.35">
      <c r="A26" t="s">
        <v>266</v>
      </c>
      <c r="B26" t="s">
        <v>3355</v>
      </c>
      <c r="C26" t="s">
        <v>3356</v>
      </c>
      <c r="D26" t="s">
        <v>1131</v>
      </c>
      <c r="F26">
        <v>84.285843</v>
      </c>
      <c r="G26">
        <v>92.888846999999998</v>
      </c>
      <c r="H26">
        <v>100.7127</v>
      </c>
      <c r="I26">
        <v>106.283592</v>
      </c>
      <c r="J26">
        <v>110.868759</v>
      </c>
      <c r="K26">
        <v>116.25954400000001</v>
      </c>
      <c r="L26">
        <v>121.370949</v>
      </c>
      <c r="M26">
        <v>126.999863</v>
      </c>
      <c r="N26">
        <v>132.74479700000001</v>
      </c>
      <c r="O26">
        <v>138.42955000000001</v>
      </c>
      <c r="P26">
        <v>144.62823499999999</v>
      </c>
      <c r="Q26">
        <v>150.46928399999999</v>
      </c>
      <c r="R26">
        <v>157.082077</v>
      </c>
      <c r="S26">
        <v>164.40995799999999</v>
      </c>
      <c r="T26">
        <v>172.73554999999999</v>
      </c>
      <c r="U26">
        <v>180.33265700000001</v>
      </c>
      <c r="V26">
        <v>187.982193</v>
      </c>
      <c r="W26">
        <v>195.689606</v>
      </c>
      <c r="X26">
        <v>203.25299100000001</v>
      </c>
      <c r="Y26">
        <v>209.687073</v>
      </c>
      <c r="Z26">
        <v>216.059021</v>
      </c>
      <c r="AA26">
        <v>221.55154400000001</v>
      </c>
      <c r="AB26">
        <v>227.82827800000001</v>
      </c>
      <c r="AC26">
        <v>235.286957</v>
      </c>
      <c r="AD26">
        <v>244.62560999999999</v>
      </c>
      <c r="AE26">
        <v>251.39295999999999</v>
      </c>
      <c r="AF26">
        <v>258.51663200000002</v>
      </c>
      <c r="AG26">
        <v>266.07833900000003</v>
      </c>
      <c r="AH26">
        <v>274.07794200000001</v>
      </c>
      <c r="AI26" s="22">
        <v>4.2999999999999997E-2</v>
      </c>
    </row>
    <row r="27" spans="1:35" x14ac:dyDescent="0.35">
      <c r="A27" t="s">
        <v>1153</v>
      </c>
      <c r="B27" t="s">
        <v>3357</v>
      </c>
      <c r="C27" t="s">
        <v>3358</v>
      </c>
      <c r="D27" t="s">
        <v>452</v>
      </c>
      <c r="F27">
        <v>10.157681</v>
      </c>
      <c r="G27">
        <v>10.983188999999999</v>
      </c>
      <c r="H27">
        <v>11.805899999999999</v>
      </c>
      <c r="I27">
        <v>12.622498999999999</v>
      </c>
      <c r="J27">
        <v>13.434297000000001</v>
      </c>
      <c r="K27">
        <v>14.243176</v>
      </c>
      <c r="L27">
        <v>15.050748</v>
      </c>
      <c r="M27">
        <v>15.857642999999999</v>
      </c>
      <c r="N27">
        <v>16.664019</v>
      </c>
      <c r="O27">
        <v>17.470499</v>
      </c>
      <c r="P27">
        <v>18.277194999999999</v>
      </c>
      <c r="Q27">
        <v>19.083721000000001</v>
      </c>
      <c r="R27">
        <v>19.890460999999998</v>
      </c>
      <c r="S27">
        <v>20.697310999999999</v>
      </c>
      <c r="T27">
        <v>21.503720999999999</v>
      </c>
      <c r="U27">
        <v>22.311045</v>
      </c>
      <c r="V27">
        <v>23.119164999999999</v>
      </c>
      <c r="W27">
        <v>23.927289999999999</v>
      </c>
      <c r="X27">
        <v>24.735849000000002</v>
      </c>
      <c r="Y27">
        <v>25.544803999999999</v>
      </c>
      <c r="Z27">
        <v>26.353815000000001</v>
      </c>
      <c r="AA27">
        <v>27.163171999999999</v>
      </c>
      <c r="AB27">
        <v>27.972829999999998</v>
      </c>
      <c r="AC27">
        <v>28.782892</v>
      </c>
      <c r="AD27">
        <v>29.593699999999998</v>
      </c>
      <c r="AE27">
        <v>30.404064000000002</v>
      </c>
      <c r="AF27">
        <v>31.214642000000001</v>
      </c>
      <c r="AG27">
        <v>32.025562000000001</v>
      </c>
      <c r="AH27">
        <v>32.813243999999997</v>
      </c>
      <c r="AI27" s="22">
        <v>4.2999999999999997E-2</v>
      </c>
    </row>
    <row r="28" spans="1:35" x14ac:dyDescent="0.35">
      <c r="A28" t="s">
        <v>1152</v>
      </c>
      <c r="B28" t="s">
        <v>3359</v>
      </c>
      <c r="C28" t="s">
        <v>3360</v>
      </c>
      <c r="D28" t="s">
        <v>1131</v>
      </c>
      <c r="F28">
        <v>829.77441399999998</v>
      </c>
      <c r="G28">
        <v>845.73663299999998</v>
      </c>
      <c r="H28">
        <v>853.07098399999995</v>
      </c>
      <c r="I28">
        <v>842.01702899999998</v>
      </c>
      <c r="J28">
        <v>825.26654099999996</v>
      </c>
      <c r="K28">
        <v>816.24737500000003</v>
      </c>
      <c r="L28">
        <v>806.41143799999998</v>
      </c>
      <c r="M28">
        <v>800.87481700000001</v>
      </c>
      <c r="N28">
        <v>796.59533699999997</v>
      </c>
      <c r="O28">
        <v>792.36175500000002</v>
      </c>
      <c r="P28">
        <v>791.30432099999996</v>
      </c>
      <c r="Q28">
        <v>788.46929899999998</v>
      </c>
      <c r="R28">
        <v>789.73571800000002</v>
      </c>
      <c r="S28">
        <v>794.35418700000002</v>
      </c>
      <c r="T28">
        <v>803.282104</v>
      </c>
      <c r="U28">
        <v>808.26629600000001</v>
      </c>
      <c r="V28">
        <v>813.101135</v>
      </c>
      <c r="W28">
        <v>817.85107400000004</v>
      </c>
      <c r="X28">
        <v>821.69397000000004</v>
      </c>
      <c r="Y28">
        <v>820.85998500000005</v>
      </c>
      <c r="Z28">
        <v>819.83960000000002</v>
      </c>
      <c r="AA28">
        <v>815.63207999999997</v>
      </c>
      <c r="AB28">
        <v>814.46276899999998</v>
      </c>
      <c r="AC28">
        <v>817.45422399999995</v>
      </c>
      <c r="AD28">
        <v>826.613831</v>
      </c>
      <c r="AE28">
        <v>826.839966</v>
      </c>
      <c r="AF28">
        <v>828.19030799999996</v>
      </c>
      <c r="AG28">
        <v>830.83117700000003</v>
      </c>
      <c r="AH28">
        <v>835.26629600000001</v>
      </c>
      <c r="AI28" s="22">
        <v>0</v>
      </c>
    </row>
    <row r="29" spans="1:35" x14ac:dyDescent="0.35">
      <c r="A29" t="s">
        <v>1151</v>
      </c>
    </row>
    <row r="30" spans="1:35" x14ac:dyDescent="0.35">
      <c r="A30" t="s">
        <v>268</v>
      </c>
    </row>
    <row r="31" spans="1:35" x14ac:dyDescent="0.35">
      <c r="A31" t="s">
        <v>255</v>
      </c>
      <c r="B31" t="s">
        <v>3361</v>
      </c>
      <c r="C31" t="s">
        <v>3362</v>
      </c>
      <c r="D31" t="s">
        <v>1131</v>
      </c>
      <c r="F31">
        <v>1139.8826899999999</v>
      </c>
      <c r="G31">
        <v>1177.592163</v>
      </c>
      <c r="H31">
        <v>1225.1961670000001</v>
      </c>
      <c r="I31">
        <v>1266.6292719999999</v>
      </c>
      <c r="J31">
        <v>1280.5263669999999</v>
      </c>
      <c r="K31">
        <v>1273.6563719999999</v>
      </c>
      <c r="L31">
        <v>1266.3192140000001</v>
      </c>
      <c r="M31">
        <v>1266.370361</v>
      </c>
      <c r="N31">
        <v>1255.4794919999999</v>
      </c>
      <c r="O31">
        <v>1247.123413</v>
      </c>
      <c r="P31">
        <v>1238.2232670000001</v>
      </c>
      <c r="Q31">
        <v>1229.9169919999999</v>
      </c>
      <c r="R31">
        <v>1228.6763920000001</v>
      </c>
      <c r="S31">
        <v>1234.7006839999999</v>
      </c>
      <c r="T31">
        <v>1240.9655760000001</v>
      </c>
      <c r="U31">
        <v>1247.8654790000001</v>
      </c>
      <c r="V31">
        <v>1256.841919</v>
      </c>
      <c r="W31">
        <v>1264.0477289999999</v>
      </c>
      <c r="X31">
        <v>1273.665039</v>
      </c>
      <c r="Y31">
        <v>1276.9398189999999</v>
      </c>
      <c r="Z31">
        <v>1280.798096</v>
      </c>
      <c r="AA31">
        <v>1284.902832</v>
      </c>
      <c r="AB31">
        <v>1287.0942379999999</v>
      </c>
      <c r="AC31">
        <v>1296.9729</v>
      </c>
      <c r="AD31">
        <v>1299.4545900000001</v>
      </c>
      <c r="AE31">
        <v>1304.3114009999999</v>
      </c>
      <c r="AF31">
        <v>1303.9990230000001</v>
      </c>
      <c r="AG31">
        <v>1310.53125</v>
      </c>
      <c r="AH31">
        <v>1318.357544</v>
      </c>
      <c r="AI31" s="22">
        <v>5.0000000000000001E-3</v>
      </c>
    </row>
    <row r="32" spans="1:35" x14ac:dyDescent="0.35">
      <c r="A32" t="s">
        <v>256</v>
      </c>
      <c r="B32" t="s">
        <v>3363</v>
      </c>
      <c r="C32" t="s">
        <v>3364</v>
      </c>
      <c r="D32" t="s">
        <v>1131</v>
      </c>
      <c r="F32">
        <v>4.2833999999999997E-2</v>
      </c>
      <c r="G32">
        <v>4.48E-2</v>
      </c>
      <c r="H32">
        <v>4.7136999999999998E-2</v>
      </c>
      <c r="I32">
        <v>4.9204999999999999E-2</v>
      </c>
      <c r="J32">
        <v>5.0164E-2</v>
      </c>
      <c r="K32">
        <v>5.0279999999999998E-2</v>
      </c>
      <c r="L32">
        <v>5.0354000000000003E-2</v>
      </c>
      <c r="M32">
        <v>5.0707000000000002E-2</v>
      </c>
      <c r="N32">
        <v>5.0605999999999998E-2</v>
      </c>
      <c r="O32">
        <v>5.0601E-2</v>
      </c>
      <c r="P32">
        <v>5.0573E-2</v>
      </c>
      <c r="Q32">
        <v>5.0560000000000001E-2</v>
      </c>
      <c r="R32">
        <v>5.0837E-2</v>
      </c>
      <c r="S32">
        <v>5.1416000000000003E-2</v>
      </c>
      <c r="T32">
        <v>5.1998999999999997E-2</v>
      </c>
      <c r="U32">
        <v>5.2623000000000003E-2</v>
      </c>
      <c r="V32">
        <v>5.3331999999999997E-2</v>
      </c>
      <c r="W32">
        <v>5.3966E-2</v>
      </c>
      <c r="X32">
        <v>5.4716000000000001E-2</v>
      </c>
      <c r="Y32">
        <v>5.5203000000000002E-2</v>
      </c>
      <c r="Z32">
        <v>5.5719999999999999E-2</v>
      </c>
      <c r="AA32">
        <v>5.6253999999999998E-2</v>
      </c>
      <c r="AB32">
        <v>5.6709000000000002E-2</v>
      </c>
      <c r="AC32">
        <v>5.7514999999999997E-2</v>
      </c>
      <c r="AD32">
        <v>5.8032E-2</v>
      </c>
      <c r="AE32">
        <v>5.8631999999999997E-2</v>
      </c>
      <c r="AF32">
        <v>5.8999000000000003E-2</v>
      </c>
      <c r="AG32">
        <v>5.9676E-2</v>
      </c>
      <c r="AH32">
        <v>6.0409999999999998E-2</v>
      </c>
      <c r="AI32" s="22">
        <v>1.2E-2</v>
      </c>
    </row>
    <row r="33" spans="1:35" x14ac:dyDescent="0.35">
      <c r="A33" t="s">
        <v>269</v>
      </c>
      <c r="B33" t="s">
        <v>3365</v>
      </c>
      <c r="C33" t="s">
        <v>3366</v>
      </c>
      <c r="D33" t="s">
        <v>1131</v>
      </c>
      <c r="F33">
        <v>1139.9255370000001</v>
      </c>
      <c r="G33">
        <v>1177.6369629999999</v>
      </c>
      <c r="H33">
        <v>1225.2432859999999</v>
      </c>
      <c r="I33">
        <v>1266.678467</v>
      </c>
      <c r="J33">
        <v>1280.576538</v>
      </c>
      <c r="K33">
        <v>1273.7066649999999</v>
      </c>
      <c r="L33">
        <v>1266.369629</v>
      </c>
      <c r="M33">
        <v>1266.4210210000001</v>
      </c>
      <c r="N33">
        <v>1255.5301509999999</v>
      </c>
      <c r="O33">
        <v>1247.174072</v>
      </c>
      <c r="P33">
        <v>1238.2738039999999</v>
      </c>
      <c r="Q33">
        <v>1229.967529</v>
      </c>
      <c r="R33">
        <v>1228.727173</v>
      </c>
      <c r="S33">
        <v>1234.7520750000001</v>
      </c>
      <c r="T33">
        <v>1241.017578</v>
      </c>
      <c r="U33">
        <v>1247.918091</v>
      </c>
      <c r="V33">
        <v>1256.895264</v>
      </c>
      <c r="W33">
        <v>1264.1016850000001</v>
      </c>
      <c r="X33">
        <v>1273.7197269999999</v>
      </c>
      <c r="Y33">
        <v>1276.994995</v>
      </c>
      <c r="Z33">
        <v>1280.85376</v>
      </c>
      <c r="AA33">
        <v>1284.959106</v>
      </c>
      <c r="AB33">
        <v>1287.151001</v>
      </c>
      <c r="AC33">
        <v>1297.0303960000001</v>
      </c>
      <c r="AD33">
        <v>1299.512573</v>
      </c>
      <c r="AE33">
        <v>1304.369995</v>
      </c>
      <c r="AF33">
        <v>1304.0579829999999</v>
      </c>
      <c r="AG33">
        <v>1310.590942</v>
      </c>
      <c r="AH33">
        <v>1318.4179690000001</v>
      </c>
      <c r="AI33" s="22">
        <v>5.0000000000000001E-3</v>
      </c>
    </row>
    <row r="34" spans="1:35" x14ac:dyDescent="0.35">
      <c r="A34" t="s">
        <v>270</v>
      </c>
    </row>
    <row r="35" spans="1:35" x14ac:dyDescent="0.35">
      <c r="A35" t="s">
        <v>259</v>
      </c>
      <c r="B35" t="s">
        <v>3367</v>
      </c>
      <c r="C35" t="s">
        <v>3368</v>
      </c>
      <c r="D35" t="s">
        <v>1131</v>
      </c>
      <c r="F35">
        <v>97.975632000000004</v>
      </c>
      <c r="G35">
        <v>102.396866</v>
      </c>
      <c r="H35">
        <v>107.670074</v>
      </c>
      <c r="I35">
        <v>112.335747</v>
      </c>
      <c r="J35">
        <v>114.480133</v>
      </c>
      <c r="K35">
        <v>114.707611</v>
      </c>
      <c r="L35">
        <v>114.84384900000001</v>
      </c>
      <c r="M35">
        <v>115.61747699999999</v>
      </c>
      <c r="N35">
        <v>115.360405</v>
      </c>
      <c r="O35">
        <v>115.324371</v>
      </c>
      <c r="P35">
        <v>115.233521</v>
      </c>
      <c r="Q35">
        <v>115.18001599999999</v>
      </c>
      <c r="R35">
        <v>115.78655999999999</v>
      </c>
      <c r="S35">
        <v>117.082176</v>
      </c>
      <c r="T35">
        <v>118.387558</v>
      </c>
      <c r="U35">
        <v>119.784828</v>
      </c>
      <c r="V35">
        <v>121.377831</v>
      </c>
      <c r="W35">
        <v>122.802498</v>
      </c>
      <c r="X35">
        <v>124.48741099999999</v>
      </c>
      <c r="Y35">
        <v>125.57402</v>
      </c>
      <c r="Z35">
        <v>126.727165</v>
      </c>
      <c r="AA35">
        <v>127.91965500000001</v>
      </c>
      <c r="AB35">
        <v>128.931488</v>
      </c>
      <c r="AC35">
        <v>130.741165</v>
      </c>
      <c r="AD35">
        <v>131.88453699999999</v>
      </c>
      <c r="AE35">
        <v>133.223083</v>
      </c>
      <c r="AF35">
        <v>134.03350800000001</v>
      </c>
      <c r="AG35">
        <v>135.54968299999999</v>
      </c>
      <c r="AH35">
        <v>137.19546500000001</v>
      </c>
      <c r="AI35" s="22">
        <v>1.2E-2</v>
      </c>
    </row>
    <row r="36" spans="1:35" x14ac:dyDescent="0.35">
      <c r="A36" t="s">
        <v>2939</v>
      </c>
      <c r="B36" t="s">
        <v>3369</v>
      </c>
      <c r="C36" t="s">
        <v>2941</v>
      </c>
      <c r="D36" t="s">
        <v>1131</v>
      </c>
      <c r="F36">
        <v>7.7187000000000006E-2</v>
      </c>
      <c r="G36">
        <v>7.6893000000000003E-2</v>
      </c>
      <c r="H36">
        <v>7.7079999999999996E-2</v>
      </c>
      <c r="I36">
        <v>7.6725000000000002E-2</v>
      </c>
      <c r="J36">
        <v>7.4614E-2</v>
      </c>
      <c r="K36">
        <v>7.1290999999999993E-2</v>
      </c>
      <c r="L36">
        <v>6.7976999999999996E-2</v>
      </c>
      <c r="M36">
        <v>6.5073000000000006E-2</v>
      </c>
      <c r="N36">
        <v>6.1624999999999999E-2</v>
      </c>
      <c r="O36">
        <v>5.8332000000000002E-2</v>
      </c>
      <c r="P36">
        <v>5.5036000000000002E-2</v>
      </c>
      <c r="Q36">
        <v>5.1792999999999999E-2</v>
      </c>
      <c r="R36">
        <v>4.8852E-2</v>
      </c>
      <c r="S36">
        <v>4.6171999999999998E-2</v>
      </c>
      <c r="T36">
        <v>4.3458999999999998E-2</v>
      </c>
      <c r="U36">
        <v>4.0714E-2</v>
      </c>
      <c r="V36">
        <v>3.7982000000000002E-2</v>
      </c>
      <c r="W36">
        <v>3.5138999999999997E-2</v>
      </c>
      <c r="X36">
        <v>3.2300000000000002E-2</v>
      </c>
      <c r="Y36">
        <v>2.9246000000000001E-2</v>
      </c>
      <c r="Z36">
        <v>2.6165999999999998E-2</v>
      </c>
      <c r="AA36">
        <v>2.3050000000000001E-2</v>
      </c>
      <c r="AB36">
        <v>1.9861E-2</v>
      </c>
      <c r="AC36">
        <v>1.6736000000000001E-2</v>
      </c>
      <c r="AD36">
        <v>1.3457999999999999E-2</v>
      </c>
      <c r="AE36">
        <v>1.0167000000000001E-2</v>
      </c>
      <c r="AF36">
        <v>6.8009999999999998E-3</v>
      </c>
      <c r="AG36">
        <v>3.4299999999999999E-3</v>
      </c>
      <c r="AH36">
        <v>0</v>
      </c>
      <c r="AI36" t="s">
        <v>11</v>
      </c>
    </row>
    <row r="37" spans="1:35" x14ac:dyDescent="0.35">
      <c r="A37" t="s">
        <v>2942</v>
      </c>
      <c r="B37" t="s">
        <v>3370</v>
      </c>
      <c r="C37" t="s">
        <v>2941</v>
      </c>
      <c r="D37" t="s">
        <v>1131</v>
      </c>
      <c r="F37">
        <v>3.6266189999999998</v>
      </c>
      <c r="G37">
        <v>7.1142820000000002</v>
      </c>
      <c r="H37">
        <v>10.936429</v>
      </c>
      <c r="I37">
        <v>14.991846000000001</v>
      </c>
      <c r="J37">
        <v>18.91403</v>
      </c>
      <c r="K37">
        <v>22.581854</v>
      </c>
      <c r="L37">
        <v>26.231238999999999</v>
      </c>
      <c r="M37">
        <v>30.044129999999999</v>
      </c>
      <c r="N37">
        <v>33.597034000000001</v>
      </c>
      <c r="O37">
        <v>37.191940000000002</v>
      </c>
      <c r="P37">
        <v>40.750644999999999</v>
      </c>
      <c r="Q37">
        <v>44.308708000000003</v>
      </c>
      <c r="R37">
        <v>48.125022999999999</v>
      </c>
      <c r="S37">
        <v>52.274918</v>
      </c>
      <c r="T37">
        <v>56.508243999999998</v>
      </c>
      <c r="U37">
        <v>60.848197999999996</v>
      </c>
      <c r="V37">
        <v>65.376472000000007</v>
      </c>
      <c r="W37">
        <v>69.901756000000006</v>
      </c>
      <c r="X37">
        <v>74.653328000000002</v>
      </c>
      <c r="Y37">
        <v>79.114174000000006</v>
      </c>
      <c r="Z37">
        <v>83.673812999999996</v>
      </c>
      <c r="AA37">
        <v>88.316001999999997</v>
      </c>
      <c r="AB37">
        <v>92.888107000000005</v>
      </c>
      <c r="AC37">
        <v>98.097862000000006</v>
      </c>
      <c r="AD37">
        <v>102.834633</v>
      </c>
      <c r="AE37">
        <v>107.82616400000001</v>
      </c>
      <c r="AF37">
        <v>112.44903600000001</v>
      </c>
      <c r="AG37">
        <v>117.727913</v>
      </c>
      <c r="AH37">
        <v>123.218712</v>
      </c>
      <c r="AI37" s="22">
        <v>0.13400000000000001</v>
      </c>
    </row>
    <row r="38" spans="1:35" x14ac:dyDescent="0.35">
      <c r="A38" t="s">
        <v>2944</v>
      </c>
      <c r="B38" t="s">
        <v>3371</v>
      </c>
      <c r="C38" t="s">
        <v>2941</v>
      </c>
      <c r="D38" t="s">
        <v>1131</v>
      </c>
      <c r="F38">
        <v>1.5407519999999999</v>
      </c>
      <c r="G38">
        <v>2.0549010000000001</v>
      </c>
      <c r="H38">
        <v>2.6251910000000001</v>
      </c>
      <c r="I38">
        <v>3.2232090000000002</v>
      </c>
      <c r="J38">
        <v>3.7786979999999999</v>
      </c>
      <c r="K38">
        <v>4.2807060000000003</v>
      </c>
      <c r="L38">
        <v>4.7801239999999998</v>
      </c>
      <c r="M38">
        <v>5.3091759999999999</v>
      </c>
      <c r="N38">
        <v>5.7925469999999999</v>
      </c>
      <c r="O38">
        <v>6.2841839999999998</v>
      </c>
      <c r="P38">
        <v>6.7704449999999996</v>
      </c>
      <c r="Q38">
        <v>7.25732</v>
      </c>
      <c r="R38">
        <v>7.7865450000000003</v>
      </c>
      <c r="S38">
        <v>8.3687529999999999</v>
      </c>
      <c r="T38">
        <v>8.9629480000000008</v>
      </c>
      <c r="U38">
        <v>9.5726270000000007</v>
      </c>
      <c r="V38">
        <v>10.210526</v>
      </c>
      <c r="W38">
        <v>10.846562</v>
      </c>
      <c r="X38">
        <v>11.516315000000001</v>
      </c>
      <c r="Y38">
        <v>12.140107</v>
      </c>
      <c r="Z38">
        <v>12.778309</v>
      </c>
      <c r="AA38">
        <v>13.428331999999999</v>
      </c>
      <c r="AB38">
        <v>14.067024</v>
      </c>
      <c r="AC38">
        <v>14.801416</v>
      </c>
      <c r="AD38">
        <v>15.463592</v>
      </c>
      <c r="AE38">
        <v>16.163537999999999</v>
      </c>
      <c r="AF38">
        <v>16.80772</v>
      </c>
      <c r="AG38">
        <v>17.549416999999998</v>
      </c>
      <c r="AH38">
        <v>18.321916999999999</v>
      </c>
      <c r="AI38" s="22">
        <v>9.1999999999999998E-2</v>
      </c>
    </row>
    <row r="39" spans="1:35" x14ac:dyDescent="0.35">
      <c r="A39" t="s">
        <v>1979</v>
      </c>
      <c r="B39" t="s">
        <v>3372</v>
      </c>
      <c r="C39" t="s">
        <v>3373</v>
      </c>
      <c r="D39" t="s">
        <v>1131</v>
      </c>
      <c r="F39">
        <v>4.7443010000000001</v>
      </c>
      <c r="G39">
        <v>5.0455069999999997</v>
      </c>
      <c r="H39">
        <v>5.4024989999999997</v>
      </c>
      <c r="I39">
        <v>5.7478610000000003</v>
      </c>
      <c r="J39">
        <v>5.9794809999999998</v>
      </c>
      <c r="K39">
        <v>6.1178429999999997</v>
      </c>
      <c r="L39">
        <v>6.2542980000000004</v>
      </c>
      <c r="M39">
        <v>6.4282649999999997</v>
      </c>
      <c r="N39">
        <v>6.5471839999999997</v>
      </c>
      <c r="O39">
        <v>6.6780039999999996</v>
      </c>
      <c r="P39">
        <v>6.8046899999999999</v>
      </c>
      <c r="Q39">
        <v>6.9338360000000003</v>
      </c>
      <c r="R39">
        <v>7.1027570000000004</v>
      </c>
      <c r="S39">
        <v>7.3157490000000003</v>
      </c>
      <c r="T39">
        <v>7.5340819999999997</v>
      </c>
      <c r="U39">
        <v>7.758972</v>
      </c>
      <c r="V39">
        <v>8.0011349999999997</v>
      </c>
      <c r="W39">
        <v>8.2362789999999997</v>
      </c>
      <c r="X39">
        <v>8.490767</v>
      </c>
      <c r="Y39">
        <v>8.7061309999999992</v>
      </c>
      <c r="Z39">
        <v>8.9281260000000007</v>
      </c>
      <c r="AA39">
        <v>9.1544550000000005</v>
      </c>
      <c r="AB39">
        <v>9.3696739999999998</v>
      </c>
      <c r="AC39">
        <v>9.6438179999999996</v>
      </c>
      <c r="AD39">
        <v>9.8639759999999992</v>
      </c>
      <c r="AE39">
        <v>10.107215</v>
      </c>
      <c r="AF39">
        <v>10.313154000000001</v>
      </c>
      <c r="AG39">
        <v>10.576283999999999</v>
      </c>
      <c r="AH39">
        <v>10.854796</v>
      </c>
      <c r="AI39" s="22">
        <v>0.03</v>
      </c>
    </row>
    <row r="40" spans="1:35" x14ac:dyDescent="0.35">
      <c r="A40" t="s">
        <v>1996</v>
      </c>
      <c r="B40" t="s">
        <v>3374</v>
      </c>
      <c r="C40" t="s">
        <v>3375</v>
      </c>
      <c r="D40" t="s">
        <v>1131</v>
      </c>
      <c r="F40">
        <v>0.34685300000000002</v>
      </c>
      <c r="G40">
        <v>0.68548900000000001</v>
      </c>
      <c r="H40">
        <v>1.054651</v>
      </c>
      <c r="I40">
        <v>1.4450639999999999</v>
      </c>
      <c r="J40">
        <v>1.8217939999999999</v>
      </c>
      <c r="K40">
        <v>2.1732770000000001</v>
      </c>
      <c r="L40">
        <v>2.522332</v>
      </c>
      <c r="M40">
        <v>2.8865059999999998</v>
      </c>
      <c r="N40">
        <v>3.2252179999999999</v>
      </c>
      <c r="O40">
        <v>3.5672820000000001</v>
      </c>
      <c r="P40">
        <v>3.9051309999999999</v>
      </c>
      <c r="Q40">
        <v>4.2424379999999999</v>
      </c>
      <c r="R40">
        <v>4.6038059999999996</v>
      </c>
      <c r="S40">
        <v>4.9964139999999997</v>
      </c>
      <c r="T40">
        <v>5.3968340000000001</v>
      </c>
      <c r="U40">
        <v>5.8063060000000002</v>
      </c>
      <c r="V40">
        <v>6.2335190000000003</v>
      </c>
      <c r="W40">
        <v>6.6600770000000002</v>
      </c>
      <c r="X40">
        <v>7.1071929999999996</v>
      </c>
      <c r="Y40">
        <v>7.525671</v>
      </c>
      <c r="Z40">
        <v>7.9528939999999997</v>
      </c>
      <c r="AA40">
        <v>8.3870989999999992</v>
      </c>
      <c r="AB40">
        <v>8.8139050000000001</v>
      </c>
      <c r="AC40">
        <v>9.2999410000000005</v>
      </c>
      <c r="AD40">
        <v>9.7377129999999994</v>
      </c>
      <c r="AE40">
        <v>10.201078000000001</v>
      </c>
      <c r="AF40">
        <v>10.629158</v>
      </c>
      <c r="AG40">
        <v>11.118840000000001</v>
      </c>
      <c r="AH40">
        <v>11.628693999999999</v>
      </c>
      <c r="AI40" s="22">
        <v>0.13400000000000001</v>
      </c>
    </row>
    <row r="41" spans="1:35" x14ac:dyDescent="0.35">
      <c r="A41" t="s">
        <v>260</v>
      </c>
      <c r="B41" t="s">
        <v>3376</v>
      </c>
      <c r="C41" t="s">
        <v>3377</v>
      </c>
      <c r="D41" t="s">
        <v>1131</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t="s">
        <v>11</v>
      </c>
    </row>
    <row r="42" spans="1:35" x14ac:dyDescent="0.35">
      <c r="A42" t="s">
        <v>261</v>
      </c>
      <c r="B42" t="s">
        <v>3378</v>
      </c>
      <c r="C42" t="s">
        <v>3379</v>
      </c>
      <c r="D42" t="s">
        <v>1131</v>
      </c>
      <c r="F42">
        <v>37.296287999999997</v>
      </c>
      <c r="G42">
        <v>39.102524000000003</v>
      </c>
      <c r="H42">
        <v>41.305427999999999</v>
      </c>
      <c r="I42">
        <v>43.376812000000001</v>
      </c>
      <c r="J42">
        <v>44.561202999999999</v>
      </c>
      <c r="K42">
        <v>45.045020999999998</v>
      </c>
      <c r="L42">
        <v>45.519053999999997</v>
      </c>
      <c r="M42">
        <v>46.267310999999999</v>
      </c>
      <c r="N42">
        <v>46.621571000000003</v>
      </c>
      <c r="O42">
        <v>47.067920999999998</v>
      </c>
      <c r="P42">
        <v>47.492344000000003</v>
      </c>
      <c r="Q42">
        <v>47.939545000000003</v>
      </c>
      <c r="R42">
        <v>48.665664999999997</v>
      </c>
      <c r="S42">
        <v>49.692073999999998</v>
      </c>
      <c r="T42">
        <v>50.747635000000002</v>
      </c>
      <c r="U42">
        <v>51.845730000000003</v>
      </c>
      <c r="V42">
        <v>53.052174000000001</v>
      </c>
      <c r="W42">
        <v>54.205021000000002</v>
      </c>
      <c r="X42">
        <v>55.481574999999999</v>
      </c>
      <c r="Y42">
        <v>56.500191000000001</v>
      </c>
      <c r="Z42">
        <v>57.560111999999997</v>
      </c>
      <c r="AA42">
        <v>58.646866000000003</v>
      </c>
      <c r="AB42">
        <v>59.661129000000003</v>
      </c>
      <c r="AC42">
        <v>61.050877</v>
      </c>
      <c r="AD42">
        <v>62.110481</v>
      </c>
      <c r="AE42">
        <v>63.303482000000002</v>
      </c>
      <c r="AF42">
        <v>64.260459999999995</v>
      </c>
      <c r="AG42">
        <v>65.571258999999998</v>
      </c>
      <c r="AH42">
        <v>66.969986000000006</v>
      </c>
      <c r="AI42" s="22">
        <v>2.1000000000000001E-2</v>
      </c>
    </row>
    <row r="43" spans="1:35" x14ac:dyDescent="0.35">
      <c r="A43" t="s">
        <v>262</v>
      </c>
      <c r="B43" t="s">
        <v>3380</v>
      </c>
      <c r="C43" t="s">
        <v>3381</v>
      </c>
      <c r="D43" t="s">
        <v>1131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11</v>
      </c>
    </row>
    <row r="44" spans="1:35" x14ac:dyDescent="0.35">
      <c r="A44" t="s">
        <v>263</v>
      </c>
      <c r="B44" t="s">
        <v>3382</v>
      </c>
      <c r="C44" t="s">
        <v>3383</v>
      </c>
      <c r="D44" t="s">
        <v>1131</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t="s">
        <v>11</v>
      </c>
    </row>
    <row r="45" spans="1:35" x14ac:dyDescent="0.35">
      <c r="A45" t="s">
        <v>264</v>
      </c>
      <c r="B45" t="s">
        <v>3384</v>
      </c>
      <c r="C45" t="s">
        <v>3385</v>
      </c>
      <c r="D45" t="s">
        <v>1131</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t="s">
        <v>11</v>
      </c>
    </row>
    <row r="46" spans="1:35" x14ac:dyDescent="0.35">
      <c r="A46" t="s">
        <v>265</v>
      </c>
      <c r="B46" t="s">
        <v>3386</v>
      </c>
      <c r="C46" t="s">
        <v>3387</v>
      </c>
      <c r="D46" t="s">
        <v>1131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t="s">
        <v>11</v>
      </c>
    </row>
    <row r="47" spans="1:35" x14ac:dyDescent="0.35">
      <c r="A47" t="s">
        <v>20</v>
      </c>
      <c r="B47" t="s">
        <v>3388</v>
      </c>
      <c r="C47" t="s">
        <v>3389</v>
      </c>
      <c r="D47" t="s">
        <v>1131</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t="s">
        <v>11</v>
      </c>
    </row>
    <row r="48" spans="1:35" x14ac:dyDescent="0.35">
      <c r="A48" t="s">
        <v>19</v>
      </c>
      <c r="B48" t="s">
        <v>3390</v>
      </c>
      <c r="C48" t="s">
        <v>3391</v>
      </c>
      <c r="D48" t="s">
        <v>1131</v>
      </c>
      <c r="F48">
        <v>2.0339999999999998E-3</v>
      </c>
      <c r="G48">
        <v>4.2249999999999996E-3</v>
      </c>
      <c r="H48">
        <v>6.6280000000000002E-3</v>
      </c>
      <c r="I48">
        <v>9.1800000000000007E-3</v>
      </c>
      <c r="J48">
        <v>1.1653E-2</v>
      </c>
      <c r="K48">
        <v>1.3968E-2</v>
      </c>
      <c r="L48">
        <v>1.6271000000000001E-2</v>
      </c>
      <c r="M48">
        <v>1.8672000000000001E-2</v>
      </c>
      <c r="N48">
        <v>2.0910999999999999E-2</v>
      </c>
      <c r="O48">
        <v>2.3172999999999999E-2</v>
      </c>
      <c r="P48">
        <v>2.5411E-2</v>
      </c>
      <c r="Q48">
        <v>2.7647000000000001E-2</v>
      </c>
      <c r="R48">
        <v>3.0044000000000001E-2</v>
      </c>
      <c r="S48">
        <v>3.2647000000000002E-2</v>
      </c>
      <c r="T48">
        <v>3.5303000000000001E-2</v>
      </c>
      <c r="U48">
        <v>3.8024000000000002E-2</v>
      </c>
      <c r="V48">
        <v>4.0863999999999998E-2</v>
      </c>
      <c r="W48">
        <v>4.3702999999999999E-2</v>
      </c>
      <c r="X48">
        <v>4.6681E-2</v>
      </c>
      <c r="Y48">
        <v>4.9474999999999998E-2</v>
      </c>
      <c r="Z48">
        <v>5.2331000000000003E-2</v>
      </c>
      <c r="AA48">
        <v>5.5236E-2</v>
      </c>
      <c r="AB48">
        <v>5.8096000000000002E-2</v>
      </c>
      <c r="AC48">
        <v>6.1351999999999997E-2</v>
      </c>
      <c r="AD48">
        <v>6.4301999999999998E-2</v>
      </c>
      <c r="AE48">
        <v>6.7421999999999996E-2</v>
      </c>
      <c r="AF48">
        <v>7.0310999999999998E-2</v>
      </c>
      <c r="AG48">
        <v>7.3610999999999996E-2</v>
      </c>
      <c r="AH48">
        <v>7.7048000000000005E-2</v>
      </c>
      <c r="AI48" s="22">
        <v>0.13900000000000001</v>
      </c>
    </row>
    <row r="49" spans="1:35" x14ac:dyDescent="0.35">
      <c r="A49" t="s">
        <v>271</v>
      </c>
      <c r="B49" t="s">
        <v>3392</v>
      </c>
      <c r="C49" t="s">
        <v>3393</v>
      </c>
      <c r="D49" t="s">
        <v>1131</v>
      </c>
      <c r="F49">
        <v>145.60966500000001</v>
      </c>
      <c r="G49">
        <v>156.480682</v>
      </c>
      <c r="H49">
        <v>169.07797199999999</v>
      </c>
      <c r="I49">
        <v>181.20645099999999</v>
      </c>
      <c r="J49">
        <v>189.621613</v>
      </c>
      <c r="K49">
        <v>194.99156199999999</v>
      </c>
      <c r="L49">
        <v>200.235153</v>
      </c>
      <c r="M49">
        <v>206.636627</v>
      </c>
      <c r="N49">
        <v>211.226471</v>
      </c>
      <c r="O49">
        <v>216.195221</v>
      </c>
      <c r="P49">
        <v>221.037216</v>
      </c>
      <c r="Q49">
        <v>225.941315</v>
      </c>
      <c r="R49">
        <v>232.14924600000001</v>
      </c>
      <c r="S49">
        <v>239.80892900000001</v>
      </c>
      <c r="T49">
        <v>247.616074</v>
      </c>
      <c r="U49">
        <v>255.695404</v>
      </c>
      <c r="V49">
        <v>264.33047499999998</v>
      </c>
      <c r="W49">
        <v>272.73104899999998</v>
      </c>
      <c r="X49">
        <v>281.81561299999998</v>
      </c>
      <c r="Y49">
        <v>289.63900799999999</v>
      </c>
      <c r="Z49">
        <v>297.69894399999998</v>
      </c>
      <c r="AA49">
        <v>305.930725</v>
      </c>
      <c r="AB49">
        <v>313.80929600000002</v>
      </c>
      <c r="AC49">
        <v>323.713165</v>
      </c>
      <c r="AD49">
        <v>331.97268700000001</v>
      </c>
      <c r="AE49">
        <v>340.90216099999998</v>
      </c>
      <c r="AF49">
        <v>348.57012900000001</v>
      </c>
      <c r="AG49">
        <v>358.17044099999998</v>
      </c>
      <c r="AH49">
        <v>368.26666299999999</v>
      </c>
      <c r="AI49" s="22">
        <v>3.4000000000000002E-2</v>
      </c>
    </row>
    <row r="50" spans="1:35" x14ac:dyDescent="0.35">
      <c r="A50" t="s">
        <v>1150</v>
      </c>
      <c r="B50" t="s">
        <v>3394</v>
      </c>
      <c r="C50" t="s">
        <v>3395</v>
      </c>
      <c r="D50" t="s">
        <v>452</v>
      </c>
      <c r="F50">
        <v>11.326775</v>
      </c>
      <c r="G50">
        <v>11.729151999999999</v>
      </c>
      <c r="H50">
        <v>12.126184</v>
      </c>
      <c r="I50">
        <v>12.515253</v>
      </c>
      <c r="J50">
        <v>12.897691</v>
      </c>
      <c r="K50">
        <v>13.276489</v>
      </c>
      <c r="L50">
        <v>13.652972999999999</v>
      </c>
      <c r="M50">
        <v>14.027736000000001</v>
      </c>
      <c r="N50">
        <v>14.400922</v>
      </c>
      <c r="O50">
        <v>14.773797999999999</v>
      </c>
      <c r="P50">
        <v>15.146682999999999</v>
      </c>
      <c r="Q50">
        <v>15.518919</v>
      </c>
      <c r="R50">
        <v>15.891093</v>
      </c>
      <c r="S50">
        <v>16.263072999999999</v>
      </c>
      <c r="T50">
        <v>16.633780999999999</v>
      </c>
      <c r="U50">
        <v>17.005393999999999</v>
      </c>
      <c r="V50">
        <v>17.376149999999999</v>
      </c>
      <c r="W50">
        <v>17.746307000000002</v>
      </c>
      <c r="X50">
        <v>18.116952999999999</v>
      </c>
      <c r="Y50">
        <v>18.487981999999999</v>
      </c>
      <c r="Z50">
        <v>18.858979999999999</v>
      </c>
      <c r="AA50">
        <v>19.230163999999998</v>
      </c>
      <c r="AB50">
        <v>19.601316000000001</v>
      </c>
      <c r="AC50">
        <v>19.973127000000002</v>
      </c>
      <c r="AD50">
        <v>20.347881000000001</v>
      </c>
      <c r="AE50">
        <v>20.720106000000001</v>
      </c>
      <c r="AF50">
        <v>21.091866</v>
      </c>
      <c r="AG50">
        <v>21.463251</v>
      </c>
      <c r="AH50">
        <v>21.833759000000001</v>
      </c>
      <c r="AI50" s="22">
        <v>2.4E-2</v>
      </c>
    </row>
    <row r="51" spans="1:35" x14ac:dyDescent="0.35">
      <c r="A51" t="s">
        <v>1149</v>
      </c>
      <c r="B51" t="s">
        <v>3396</v>
      </c>
      <c r="C51" t="s">
        <v>3397</v>
      </c>
      <c r="D51" t="s">
        <v>1131</v>
      </c>
      <c r="F51">
        <v>1285.5351559999999</v>
      </c>
      <c r="G51">
        <v>1334.1176760000001</v>
      </c>
      <c r="H51">
        <v>1394.321289</v>
      </c>
      <c r="I51">
        <v>1447.884888</v>
      </c>
      <c r="J51">
        <v>1470.19812</v>
      </c>
      <c r="K51">
        <v>1468.6982419999999</v>
      </c>
      <c r="L51">
        <v>1466.604736</v>
      </c>
      <c r="M51">
        <v>1473.0576169999999</v>
      </c>
      <c r="N51">
        <v>1466.756592</v>
      </c>
      <c r="O51">
        <v>1463.369263</v>
      </c>
      <c r="P51">
        <v>1459.3110349999999</v>
      </c>
      <c r="Q51">
        <v>1455.908813</v>
      </c>
      <c r="R51">
        <v>1460.8764650000001</v>
      </c>
      <c r="S51">
        <v>1474.5610349999999</v>
      </c>
      <c r="T51">
        <v>1488.6336670000001</v>
      </c>
      <c r="U51">
        <v>1503.613525</v>
      </c>
      <c r="V51">
        <v>1521.2257079999999</v>
      </c>
      <c r="W51">
        <v>1536.832764</v>
      </c>
      <c r="X51">
        <v>1555.5354</v>
      </c>
      <c r="Y51">
        <v>1566.634033</v>
      </c>
      <c r="Z51">
        <v>1578.5527340000001</v>
      </c>
      <c r="AA51">
        <v>1590.889893</v>
      </c>
      <c r="AB51">
        <v>1600.960327</v>
      </c>
      <c r="AC51">
        <v>1620.74353</v>
      </c>
      <c r="AD51">
        <v>1631.4852289999999</v>
      </c>
      <c r="AE51">
        <v>1645.272217</v>
      </c>
      <c r="AF51">
        <v>1652.6281739999999</v>
      </c>
      <c r="AG51">
        <v>1668.7613530000001</v>
      </c>
      <c r="AH51">
        <v>1686.6845699999999</v>
      </c>
      <c r="AI51" s="22">
        <v>0.01</v>
      </c>
    </row>
    <row r="52" spans="1:35" x14ac:dyDescent="0.35">
      <c r="A52" t="s">
        <v>1636</v>
      </c>
      <c r="B52" t="s">
        <v>3398</v>
      </c>
      <c r="C52" t="s">
        <v>3399</v>
      </c>
      <c r="D52" t="s">
        <v>1131</v>
      </c>
      <c r="F52">
        <v>2115.3095699999999</v>
      </c>
      <c r="G52">
        <v>2179.8542480000001</v>
      </c>
      <c r="H52">
        <v>2247.3923340000001</v>
      </c>
      <c r="I52">
        <v>2289.9018550000001</v>
      </c>
      <c r="J52">
        <v>2295.4645999999998</v>
      </c>
      <c r="K52">
        <v>2284.945557</v>
      </c>
      <c r="L52">
        <v>2273.0161130000001</v>
      </c>
      <c r="M52">
        <v>2273.9323730000001</v>
      </c>
      <c r="N52">
        <v>2263.3520509999998</v>
      </c>
      <c r="O52">
        <v>2255.7309570000002</v>
      </c>
      <c r="P52">
        <v>2250.6152339999999</v>
      </c>
      <c r="Q52">
        <v>2244.3781739999999</v>
      </c>
      <c r="R52">
        <v>2250.6123050000001</v>
      </c>
      <c r="S52">
        <v>2268.9152829999998</v>
      </c>
      <c r="T52">
        <v>2291.9157709999999</v>
      </c>
      <c r="U52">
        <v>2311.8798830000001</v>
      </c>
      <c r="V52">
        <v>2334.326904</v>
      </c>
      <c r="W52">
        <v>2354.6838379999999</v>
      </c>
      <c r="X52">
        <v>2377.2294919999999</v>
      </c>
      <c r="Y52">
        <v>2387.4941410000001</v>
      </c>
      <c r="Z52">
        <v>2398.3923340000001</v>
      </c>
      <c r="AA52">
        <v>2406.5219729999999</v>
      </c>
      <c r="AB52">
        <v>2415.423096</v>
      </c>
      <c r="AC52">
        <v>2438.1977539999998</v>
      </c>
      <c r="AD52">
        <v>2458.0991210000002</v>
      </c>
      <c r="AE52">
        <v>2472.1123050000001</v>
      </c>
      <c r="AF52">
        <v>2480.8183589999999</v>
      </c>
      <c r="AG52">
        <v>2499.592529</v>
      </c>
      <c r="AH52">
        <v>2521.9509280000002</v>
      </c>
      <c r="AI52" s="22">
        <v>6.0000000000000001E-3</v>
      </c>
    </row>
    <row r="53" spans="1:35" x14ac:dyDescent="0.35">
      <c r="A53" t="s">
        <v>2398</v>
      </c>
    </row>
    <row r="54" spans="1:35" x14ac:dyDescent="0.35">
      <c r="A54" t="s">
        <v>2400</v>
      </c>
      <c r="B54" t="s">
        <v>3400</v>
      </c>
      <c r="C54" t="s">
        <v>3401</v>
      </c>
      <c r="D54" t="s">
        <v>1131</v>
      </c>
      <c r="F54">
        <v>410.29077100000001</v>
      </c>
      <c r="G54">
        <v>411.86019900000002</v>
      </c>
      <c r="H54">
        <v>422.08718900000002</v>
      </c>
      <c r="I54">
        <v>427.93866000000003</v>
      </c>
      <c r="J54">
        <v>425.80892899999998</v>
      </c>
      <c r="K54">
        <v>420.11331200000001</v>
      </c>
      <c r="L54">
        <v>414.63775600000002</v>
      </c>
      <c r="M54">
        <v>410.573669</v>
      </c>
      <c r="N54">
        <v>405.62148999999999</v>
      </c>
      <c r="O54">
        <v>400.92529300000001</v>
      </c>
      <c r="P54">
        <v>396.546356</v>
      </c>
      <c r="Q54">
        <v>391.28878800000001</v>
      </c>
      <c r="R54">
        <v>387.86077899999998</v>
      </c>
      <c r="S54">
        <v>386.62799100000001</v>
      </c>
      <c r="T54">
        <v>386.76229899999998</v>
      </c>
      <c r="U54">
        <v>386.57772799999998</v>
      </c>
      <c r="V54">
        <v>387.32144199999999</v>
      </c>
      <c r="W54">
        <v>387.70996100000002</v>
      </c>
      <c r="X54">
        <v>388.84600799999998</v>
      </c>
      <c r="Y54">
        <v>388.04797400000001</v>
      </c>
      <c r="Z54">
        <v>387.545593</v>
      </c>
      <c r="AA54">
        <v>386.55062900000001</v>
      </c>
      <c r="AB54">
        <v>386.34115600000001</v>
      </c>
      <c r="AC54">
        <v>388.39727800000003</v>
      </c>
      <c r="AD54">
        <v>390.789581</v>
      </c>
      <c r="AE54">
        <v>393.30300899999997</v>
      </c>
      <c r="AF54">
        <v>393.95352200000002</v>
      </c>
      <c r="AG54">
        <v>395.859467</v>
      </c>
      <c r="AH54">
        <v>398.83917200000002</v>
      </c>
      <c r="AI54" s="22">
        <v>-1E-3</v>
      </c>
    </row>
    <row r="55" spans="1:35" x14ac:dyDescent="0.35">
      <c r="A55" t="s">
        <v>164</v>
      </c>
      <c r="B55" t="s">
        <v>3402</v>
      </c>
      <c r="C55" t="s">
        <v>3403</v>
      </c>
      <c r="D55" t="s">
        <v>1131</v>
      </c>
      <c r="F55">
        <v>201.55270400000001</v>
      </c>
      <c r="G55">
        <v>203.643539</v>
      </c>
      <c r="H55">
        <v>209.879852</v>
      </c>
      <c r="I55">
        <v>213.99391199999999</v>
      </c>
      <c r="J55">
        <v>214.05772400000001</v>
      </c>
      <c r="K55">
        <v>212.224716</v>
      </c>
      <c r="L55">
        <v>210.50500500000001</v>
      </c>
      <c r="M55">
        <v>209.42543000000001</v>
      </c>
      <c r="N55">
        <v>207.82423399999999</v>
      </c>
      <c r="O55">
        <v>206.28251599999999</v>
      </c>
      <c r="P55">
        <v>205.665222</v>
      </c>
      <c r="Q55">
        <v>205.245102</v>
      </c>
      <c r="R55">
        <v>205.64666700000001</v>
      </c>
      <c r="S55">
        <v>207.12898300000001</v>
      </c>
      <c r="T55">
        <v>209.04892000000001</v>
      </c>
      <c r="U55">
        <v>210.68804900000001</v>
      </c>
      <c r="V55">
        <v>212.59925799999999</v>
      </c>
      <c r="W55">
        <v>214.24075300000001</v>
      </c>
      <c r="X55">
        <v>216.090149</v>
      </c>
      <c r="Y55">
        <v>216.77891500000001</v>
      </c>
      <c r="Z55">
        <v>217.48950199999999</v>
      </c>
      <c r="AA55">
        <v>217.91325399999999</v>
      </c>
      <c r="AB55">
        <v>218.44653299999999</v>
      </c>
      <c r="AC55">
        <v>220.21542400000001</v>
      </c>
      <c r="AD55">
        <v>221.82936100000001</v>
      </c>
      <c r="AE55">
        <v>223.04495199999999</v>
      </c>
      <c r="AF55">
        <v>223.587784</v>
      </c>
      <c r="AG55">
        <v>225.01087999999999</v>
      </c>
      <c r="AH55">
        <v>226.82165499999999</v>
      </c>
      <c r="AI55" s="22">
        <v>4.0000000000000001E-3</v>
      </c>
    </row>
    <row r="56" spans="1:35" x14ac:dyDescent="0.35">
      <c r="A56" t="s">
        <v>26</v>
      </c>
      <c r="B56" t="s">
        <v>3404</v>
      </c>
      <c r="C56" t="s">
        <v>3405</v>
      </c>
      <c r="D56" t="s">
        <v>1131</v>
      </c>
      <c r="F56">
        <v>0</v>
      </c>
      <c r="G56">
        <v>0.42618899999999998</v>
      </c>
      <c r="H56">
        <v>0.44380199999999997</v>
      </c>
      <c r="I56">
        <v>0.45290200000000003</v>
      </c>
      <c r="J56">
        <v>0.472858</v>
      </c>
      <c r="K56">
        <v>0.49512299999999998</v>
      </c>
      <c r="L56">
        <v>0.52263599999999999</v>
      </c>
      <c r="M56">
        <v>0.55938299999999996</v>
      </c>
      <c r="N56">
        <v>0.60609500000000005</v>
      </c>
      <c r="O56">
        <v>0.666157</v>
      </c>
      <c r="P56">
        <v>0.73971799999999999</v>
      </c>
      <c r="Q56">
        <v>0.82662000000000002</v>
      </c>
      <c r="R56">
        <v>0.93066599999999999</v>
      </c>
      <c r="S56">
        <v>1.058675</v>
      </c>
      <c r="T56">
        <v>1.215913</v>
      </c>
      <c r="U56">
        <v>1.4003570000000001</v>
      </c>
      <c r="V56">
        <v>1.611812</v>
      </c>
      <c r="W56">
        <v>1.853485</v>
      </c>
      <c r="X56">
        <v>2.1219790000000001</v>
      </c>
      <c r="Y56">
        <v>2.4104000000000001</v>
      </c>
      <c r="Z56">
        <v>2.7167849999999998</v>
      </c>
      <c r="AA56">
        <v>3.048225</v>
      </c>
      <c r="AB56">
        <v>3.396039</v>
      </c>
      <c r="AC56">
        <v>3.7744909999999998</v>
      </c>
      <c r="AD56">
        <v>4.156269</v>
      </c>
      <c r="AE56">
        <v>4.5259840000000002</v>
      </c>
      <c r="AF56">
        <v>4.8633280000000001</v>
      </c>
      <c r="AG56">
        <v>5.1964600000000001</v>
      </c>
      <c r="AH56">
        <v>5.5149140000000001</v>
      </c>
      <c r="AI56" t="s">
        <v>11</v>
      </c>
    </row>
    <row r="57" spans="1:35" x14ac:dyDescent="0.35">
      <c r="A57" t="s">
        <v>28</v>
      </c>
      <c r="B57" t="s">
        <v>3406</v>
      </c>
      <c r="C57" t="s">
        <v>3407</v>
      </c>
      <c r="D57" t="s">
        <v>1131</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t="s">
        <v>11</v>
      </c>
    </row>
    <row r="58" spans="1:35" x14ac:dyDescent="0.35">
      <c r="A58" t="s">
        <v>2409</v>
      </c>
      <c r="B58" t="s">
        <v>3408</v>
      </c>
      <c r="C58" t="s">
        <v>3409</v>
      </c>
      <c r="D58" t="s">
        <v>1131</v>
      </c>
      <c r="F58">
        <v>30.450520999999998</v>
      </c>
      <c r="G58">
        <v>34.585701</v>
      </c>
      <c r="H58">
        <v>41.047305999999999</v>
      </c>
      <c r="I58">
        <v>45.537776999999998</v>
      </c>
      <c r="J58">
        <v>49.499518999999999</v>
      </c>
      <c r="K58">
        <v>53.911239999999999</v>
      </c>
      <c r="L58">
        <v>56.826735999999997</v>
      </c>
      <c r="M58">
        <v>60.335323000000002</v>
      </c>
      <c r="N58">
        <v>64.028458000000001</v>
      </c>
      <c r="O58">
        <v>68.345496999999995</v>
      </c>
      <c r="P58">
        <v>72.455596999999997</v>
      </c>
      <c r="Q58">
        <v>76.482697000000002</v>
      </c>
      <c r="R58">
        <v>80.193877999999998</v>
      </c>
      <c r="S58">
        <v>84.221335999999994</v>
      </c>
      <c r="T58">
        <v>87.631432000000004</v>
      </c>
      <c r="U58">
        <v>90.807677999999996</v>
      </c>
      <c r="V58">
        <v>93.597556999999995</v>
      </c>
      <c r="W58">
        <v>96.278251999999995</v>
      </c>
      <c r="X58">
        <v>98.649979000000002</v>
      </c>
      <c r="Y58">
        <v>100.454178</v>
      </c>
      <c r="Z58">
        <v>102.048424</v>
      </c>
      <c r="AA58">
        <v>103.66413900000001</v>
      </c>
      <c r="AB58">
        <v>104.52655</v>
      </c>
      <c r="AC58">
        <v>105.990318</v>
      </c>
      <c r="AD58">
        <v>106.505348</v>
      </c>
      <c r="AE58">
        <v>105.59877</v>
      </c>
      <c r="AF58">
        <v>105.570808</v>
      </c>
      <c r="AG58">
        <v>106.518562</v>
      </c>
      <c r="AH58">
        <v>107.080376</v>
      </c>
      <c r="AI58" s="22">
        <v>4.5999999999999999E-2</v>
      </c>
    </row>
    <row r="59" spans="1:35" x14ac:dyDescent="0.35">
      <c r="A59" t="s">
        <v>1140</v>
      </c>
      <c r="B59" t="s">
        <v>3410</v>
      </c>
      <c r="C59" t="s">
        <v>3411</v>
      </c>
      <c r="D59" t="s">
        <v>1131</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t="s">
        <v>11</v>
      </c>
    </row>
    <row r="60" spans="1:35" x14ac:dyDescent="0.35">
      <c r="A60" t="s">
        <v>2414</v>
      </c>
      <c r="B60" t="s">
        <v>3412</v>
      </c>
      <c r="C60" t="s">
        <v>3413</v>
      </c>
      <c r="D60" t="s">
        <v>1131</v>
      </c>
      <c r="F60">
        <v>0</v>
      </c>
      <c r="G60">
        <v>0.787767</v>
      </c>
      <c r="H60">
        <v>0.80016200000000004</v>
      </c>
      <c r="I60">
        <v>0.80872999999999995</v>
      </c>
      <c r="J60">
        <v>0.811863</v>
      </c>
      <c r="K60">
        <v>0.81890200000000002</v>
      </c>
      <c r="L60">
        <v>0.83272000000000002</v>
      </c>
      <c r="M60">
        <v>0.85792100000000004</v>
      </c>
      <c r="N60">
        <v>0.88896500000000001</v>
      </c>
      <c r="O60">
        <v>0.92687399999999998</v>
      </c>
      <c r="P60">
        <v>0.97534600000000005</v>
      </c>
      <c r="Q60">
        <v>1.032321</v>
      </c>
      <c r="R60">
        <v>1.10005</v>
      </c>
      <c r="S60">
        <v>1.1823090000000001</v>
      </c>
      <c r="T60">
        <v>1.2826679999999999</v>
      </c>
      <c r="U60">
        <v>1.3961220000000001</v>
      </c>
      <c r="V60">
        <v>1.5262450000000001</v>
      </c>
      <c r="W60">
        <v>1.6690529999999999</v>
      </c>
      <c r="X60">
        <v>1.8257080000000001</v>
      </c>
      <c r="Y60">
        <v>1.9810030000000001</v>
      </c>
      <c r="Z60">
        <v>2.139786</v>
      </c>
      <c r="AA60">
        <v>2.2945030000000002</v>
      </c>
      <c r="AB60">
        <v>2.4439440000000001</v>
      </c>
      <c r="AC60">
        <v>2.5983079999999998</v>
      </c>
      <c r="AD60">
        <v>2.7397170000000002</v>
      </c>
      <c r="AE60">
        <v>2.862724</v>
      </c>
      <c r="AF60">
        <v>2.9635039999999999</v>
      </c>
      <c r="AG60">
        <v>3.0635270000000001</v>
      </c>
      <c r="AH60">
        <v>3.1549130000000001</v>
      </c>
      <c r="AI60" t="s">
        <v>11</v>
      </c>
    </row>
    <row r="61" spans="1:35" x14ac:dyDescent="0.35">
      <c r="A61" t="s">
        <v>2417</v>
      </c>
      <c r="B61" t="s">
        <v>3414</v>
      </c>
      <c r="C61" t="s">
        <v>3415</v>
      </c>
      <c r="D61" t="s">
        <v>1131</v>
      </c>
      <c r="F61">
        <v>0</v>
      </c>
      <c r="G61">
        <v>0.855433</v>
      </c>
      <c r="H61">
        <v>0.87832900000000003</v>
      </c>
      <c r="I61">
        <v>0.87276799999999999</v>
      </c>
      <c r="J61">
        <v>0.86602100000000004</v>
      </c>
      <c r="K61">
        <v>0.86097800000000002</v>
      </c>
      <c r="L61">
        <v>0.859267</v>
      </c>
      <c r="M61">
        <v>0.87018200000000001</v>
      </c>
      <c r="N61">
        <v>0.89291200000000004</v>
      </c>
      <c r="O61">
        <v>0.93141799999999997</v>
      </c>
      <c r="P61">
        <v>0.98409899999999995</v>
      </c>
      <c r="Q61">
        <v>1.0506740000000001</v>
      </c>
      <c r="R61">
        <v>1.131704</v>
      </c>
      <c r="S61">
        <v>1.2364980000000001</v>
      </c>
      <c r="T61">
        <v>1.3594980000000001</v>
      </c>
      <c r="U61">
        <v>1.5014730000000001</v>
      </c>
      <c r="V61">
        <v>1.6622209999999999</v>
      </c>
      <c r="W61">
        <v>1.841707</v>
      </c>
      <c r="X61">
        <v>2.0370430000000002</v>
      </c>
      <c r="Y61">
        <v>2.2340399999999998</v>
      </c>
      <c r="Z61">
        <v>2.4355039999999999</v>
      </c>
      <c r="AA61">
        <v>2.635596</v>
      </c>
      <c r="AB61">
        <v>2.8214579999999998</v>
      </c>
      <c r="AC61">
        <v>3.0137839999999998</v>
      </c>
      <c r="AD61">
        <v>3.179278</v>
      </c>
      <c r="AE61">
        <v>3.3277420000000002</v>
      </c>
      <c r="AF61">
        <v>3.442774</v>
      </c>
      <c r="AG61">
        <v>3.5613410000000001</v>
      </c>
      <c r="AH61">
        <v>3.6622810000000001</v>
      </c>
      <c r="AI61" t="s">
        <v>11</v>
      </c>
    </row>
    <row r="62" spans="1:35" x14ac:dyDescent="0.35">
      <c r="A62" t="s">
        <v>1136</v>
      </c>
      <c r="B62" t="s">
        <v>3416</v>
      </c>
      <c r="C62" t="s">
        <v>3417</v>
      </c>
      <c r="D62" t="s">
        <v>1131</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t="s">
        <v>11</v>
      </c>
    </row>
    <row r="63" spans="1:35" x14ac:dyDescent="0.35">
      <c r="A63" t="s">
        <v>2422</v>
      </c>
      <c r="B63" t="s">
        <v>3418</v>
      </c>
      <c r="C63" t="s">
        <v>3419</v>
      </c>
      <c r="D63" t="s">
        <v>1131</v>
      </c>
      <c r="F63">
        <v>642.29394500000001</v>
      </c>
      <c r="G63">
        <v>652.15881300000001</v>
      </c>
      <c r="H63">
        <v>675.13665800000001</v>
      </c>
      <c r="I63">
        <v>689.60467500000004</v>
      </c>
      <c r="J63">
        <v>691.51690699999995</v>
      </c>
      <c r="K63">
        <v>688.42425500000002</v>
      </c>
      <c r="L63">
        <v>684.18414299999995</v>
      </c>
      <c r="M63">
        <v>682.62188700000002</v>
      </c>
      <c r="N63">
        <v>679.86218299999996</v>
      </c>
      <c r="O63">
        <v>678.07775900000001</v>
      </c>
      <c r="P63">
        <v>677.36639400000001</v>
      </c>
      <c r="Q63">
        <v>675.92620799999997</v>
      </c>
      <c r="R63">
        <v>676.86370799999997</v>
      </c>
      <c r="S63">
        <v>681.45581100000004</v>
      </c>
      <c r="T63">
        <v>687.30078100000003</v>
      </c>
      <c r="U63">
        <v>692.37145999999996</v>
      </c>
      <c r="V63">
        <v>698.31860400000005</v>
      </c>
      <c r="W63">
        <v>703.59320100000002</v>
      </c>
      <c r="X63">
        <v>709.57092299999999</v>
      </c>
      <c r="Y63">
        <v>711.90655500000003</v>
      </c>
      <c r="Z63">
        <v>714.37567100000001</v>
      </c>
      <c r="AA63">
        <v>716.10638400000005</v>
      </c>
      <c r="AB63">
        <v>717.97564699999998</v>
      </c>
      <c r="AC63">
        <v>723.98962400000005</v>
      </c>
      <c r="AD63">
        <v>729.19946300000004</v>
      </c>
      <c r="AE63">
        <v>732.66320800000005</v>
      </c>
      <c r="AF63">
        <v>734.38165300000003</v>
      </c>
      <c r="AG63">
        <v>739.21014400000001</v>
      </c>
      <c r="AH63">
        <v>745.07336399999997</v>
      </c>
      <c r="AI63" s="22">
        <v>5.0000000000000001E-3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6DCA-8C6B-4FDA-A428-B15656D407BE}">
  <dimension ref="A1:AG4409"/>
  <sheetViews>
    <sheetView topLeftCell="B1" workbookViewId="0">
      <selection activeCell="C17" sqref="C17"/>
    </sheetView>
    <sheetView topLeftCell="B1" workbookViewId="1"/>
  </sheetViews>
  <sheetFormatPr defaultRowHeight="14.5" x14ac:dyDescent="0.35"/>
  <cols>
    <col min="1" max="1" width="21.453125" hidden="1" customWidth="1"/>
    <col min="2" max="2" width="46.7265625" customWidth="1"/>
    <col min="32" max="32" width="8.7265625" style="91"/>
  </cols>
  <sheetData>
    <row r="1" spans="1:32" ht="15" customHeight="1" thickBot="1" x14ac:dyDescent="0.4">
      <c r="B1" s="74" t="s">
        <v>1273</v>
      </c>
      <c r="C1" s="33">
        <v>2022</v>
      </c>
      <c r="D1" s="33">
        <v>2023</v>
      </c>
      <c r="E1" s="33">
        <v>2024</v>
      </c>
      <c r="F1" s="33">
        <v>2025</v>
      </c>
      <c r="G1" s="33">
        <v>2026</v>
      </c>
      <c r="H1" s="33">
        <v>2027</v>
      </c>
      <c r="I1" s="33">
        <v>2028</v>
      </c>
      <c r="J1" s="33">
        <v>2029</v>
      </c>
      <c r="K1" s="33">
        <v>2030</v>
      </c>
      <c r="L1" s="33">
        <v>2031</v>
      </c>
      <c r="M1" s="33">
        <v>2032</v>
      </c>
      <c r="N1" s="33">
        <v>2033</v>
      </c>
      <c r="O1" s="33">
        <v>2034</v>
      </c>
      <c r="P1" s="33">
        <v>2035</v>
      </c>
      <c r="Q1" s="33">
        <v>2036</v>
      </c>
      <c r="R1" s="33">
        <v>2037</v>
      </c>
      <c r="S1" s="33">
        <v>2038</v>
      </c>
      <c r="T1" s="33">
        <v>2039</v>
      </c>
      <c r="U1" s="33">
        <v>2040</v>
      </c>
      <c r="V1" s="33">
        <v>2041</v>
      </c>
      <c r="W1" s="33">
        <v>2042</v>
      </c>
      <c r="X1" s="33">
        <v>2043</v>
      </c>
      <c r="Y1" s="33">
        <v>2044</v>
      </c>
      <c r="Z1" s="33">
        <v>2045</v>
      </c>
      <c r="AA1" s="33">
        <v>2046</v>
      </c>
      <c r="AB1" s="33">
        <v>2047</v>
      </c>
      <c r="AC1" s="33">
        <v>2048</v>
      </c>
      <c r="AD1" s="33">
        <v>2049</v>
      </c>
      <c r="AE1" s="33">
        <v>2050</v>
      </c>
      <c r="AF1" s="90"/>
    </row>
    <row r="2" spans="1:32" ht="15" customHeight="1" thickTop="1" x14ac:dyDescent="0.35"/>
    <row r="3" spans="1:32" ht="15" customHeight="1" x14ac:dyDescent="0.35">
      <c r="C3" s="75"/>
      <c r="D3" s="75"/>
      <c r="E3" s="76"/>
      <c r="F3" s="76"/>
      <c r="G3" s="76"/>
    </row>
    <row r="4" spans="1:32" ht="15" customHeight="1" x14ac:dyDescent="0.35">
      <c r="C4" s="75"/>
      <c r="D4" s="75"/>
      <c r="E4" s="76"/>
      <c r="F4" s="76"/>
      <c r="G4" s="75"/>
    </row>
    <row r="5" spans="1:32" ht="15" customHeight="1" x14ac:dyDescent="0.35">
      <c r="C5" s="75"/>
      <c r="D5" s="75"/>
      <c r="E5" s="76"/>
      <c r="F5" s="76"/>
      <c r="G5" s="76"/>
    </row>
    <row r="6" spans="1:32" ht="15" customHeight="1" x14ac:dyDescent="0.35">
      <c r="C6" s="75"/>
      <c r="D6" s="76"/>
      <c r="E6" s="75"/>
      <c r="F6" s="76"/>
      <c r="G6" s="76"/>
    </row>
    <row r="7" spans="1:32" ht="12" customHeight="1" x14ac:dyDescent="0.35"/>
    <row r="8" spans="1:32" ht="12" customHeight="1" x14ac:dyDescent="0.35"/>
    <row r="9" spans="1:32" ht="12" customHeight="1" x14ac:dyDescent="0.35"/>
    <row r="10" spans="1:32" ht="15" customHeight="1" x14ac:dyDescent="0.35">
      <c r="A10" s="77" t="s">
        <v>1588</v>
      </c>
      <c r="B10" s="78" t="s">
        <v>1589</v>
      </c>
      <c r="AF10" s="92" t="s">
        <v>1285</v>
      </c>
    </row>
    <row r="11" spans="1:32" ht="15" customHeight="1" x14ac:dyDescent="0.35">
      <c r="B11" s="74" t="s">
        <v>1286</v>
      </c>
      <c r="AF11" s="92" t="s">
        <v>1287</v>
      </c>
    </row>
    <row r="12" spans="1:32" ht="15" customHeight="1" x14ac:dyDescent="0.35">
      <c r="B12" s="74"/>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92" t="s">
        <v>1288</v>
      </c>
    </row>
    <row r="13" spans="1:32" ht="15" customHeight="1" thickBot="1" x14ac:dyDescent="0.4">
      <c r="B13" s="33" t="s">
        <v>1289</v>
      </c>
      <c r="C13" s="33">
        <v>2022</v>
      </c>
      <c r="D13" s="33">
        <v>2023</v>
      </c>
      <c r="E13" s="33">
        <v>2024</v>
      </c>
      <c r="F13" s="33">
        <v>2025</v>
      </c>
      <c r="G13" s="33">
        <v>2026</v>
      </c>
      <c r="H13" s="33">
        <v>2027</v>
      </c>
      <c r="I13" s="33">
        <v>2028</v>
      </c>
      <c r="J13" s="33">
        <v>2029</v>
      </c>
      <c r="K13" s="33">
        <v>2030</v>
      </c>
      <c r="L13" s="33">
        <v>2031</v>
      </c>
      <c r="M13" s="33">
        <v>2032</v>
      </c>
      <c r="N13" s="33">
        <v>2033</v>
      </c>
      <c r="O13" s="33">
        <v>2034</v>
      </c>
      <c r="P13" s="33">
        <v>2035</v>
      </c>
      <c r="Q13" s="33">
        <v>2036</v>
      </c>
      <c r="R13" s="33">
        <v>2037</v>
      </c>
      <c r="S13" s="33">
        <v>2038</v>
      </c>
      <c r="T13" s="33">
        <v>2039</v>
      </c>
      <c r="U13" s="33">
        <v>2040</v>
      </c>
      <c r="V13" s="33">
        <v>2041</v>
      </c>
      <c r="W13" s="33">
        <v>2042</v>
      </c>
      <c r="X13" s="33">
        <v>2043</v>
      </c>
      <c r="Y13" s="33">
        <v>2044</v>
      </c>
      <c r="Z13" s="33">
        <v>2045</v>
      </c>
      <c r="AA13" s="33">
        <v>2046</v>
      </c>
      <c r="AB13" s="33">
        <v>2047</v>
      </c>
      <c r="AC13" s="33">
        <v>2048</v>
      </c>
      <c r="AD13" s="33">
        <v>2049</v>
      </c>
      <c r="AE13" s="33">
        <v>2050</v>
      </c>
      <c r="AF13" s="93" t="s">
        <v>1290</v>
      </c>
    </row>
    <row r="14" spans="1:32" ht="15" customHeight="1" thickTop="1" x14ac:dyDescent="0.35"/>
    <row r="15" spans="1:32" ht="15" customHeight="1" x14ac:dyDescent="0.35">
      <c r="B15" s="34" t="s">
        <v>1291</v>
      </c>
    </row>
    <row r="16" spans="1:32" ht="15" customHeight="1" x14ac:dyDescent="0.35">
      <c r="B16" s="34" t="s">
        <v>1292</v>
      </c>
    </row>
    <row r="17" spans="1:32" ht="15" customHeight="1" x14ac:dyDescent="0.35">
      <c r="A17" s="77" t="s">
        <v>1590</v>
      </c>
      <c r="B17" s="81" t="s">
        <v>1294</v>
      </c>
      <c r="C17" s="82">
        <f>'AEO 2023 Table 44 Raw'!F8</f>
        <v>745.48858600000005</v>
      </c>
      <c r="D17" s="82">
        <f>'AEO 2023 Table 44 Raw'!G8</f>
        <v>752.84777799999995</v>
      </c>
      <c r="E17" s="82">
        <f>'AEO 2023 Table 44 Raw'!H8</f>
        <v>752.35827600000005</v>
      </c>
      <c r="F17" s="82">
        <f>'AEO 2023 Table 44 Raw'!I8</f>
        <v>735.73345900000004</v>
      </c>
      <c r="G17" s="82">
        <f>'AEO 2023 Table 44 Raw'!J8</f>
        <v>714.39776600000005</v>
      </c>
      <c r="H17" s="82">
        <f>'AEO 2023 Table 44 Raw'!K8</f>
        <v>699.98785399999997</v>
      </c>
      <c r="I17" s="82">
        <f>'AEO 2023 Table 44 Raw'!L8</f>
        <v>685.04046600000004</v>
      </c>
      <c r="J17" s="82">
        <f>'AEO 2023 Table 44 Raw'!M8</f>
        <v>673.87493900000004</v>
      </c>
      <c r="K17" s="82">
        <f>'AEO 2023 Table 44 Raw'!N8</f>
        <v>663.85052499999995</v>
      </c>
      <c r="L17" s="82">
        <f>'AEO 2023 Table 44 Raw'!O8</f>
        <v>653.93218999999999</v>
      </c>
      <c r="M17" s="82">
        <f>'AEO 2023 Table 44 Raw'!P8</f>
        <v>646.67608600000005</v>
      </c>
      <c r="N17" s="82">
        <f>'AEO 2023 Table 44 Raw'!Q8</f>
        <v>638</v>
      </c>
      <c r="O17" s="82">
        <f>'AEO 2023 Table 44 Raw'!R8</f>
        <v>632.65362500000003</v>
      </c>
      <c r="P17" s="82">
        <f>'AEO 2023 Table 44 Raw'!S8</f>
        <v>629.94421399999999</v>
      </c>
      <c r="Q17" s="82">
        <f>'AEO 2023 Table 44 Raw'!T8</f>
        <v>630.54656999999997</v>
      </c>
      <c r="R17" s="82">
        <f>'AEO 2023 Table 44 Raw'!U8</f>
        <v>627.93365500000004</v>
      </c>
      <c r="S17" s="82">
        <f>'AEO 2023 Table 44 Raw'!V8</f>
        <v>625.11895800000002</v>
      </c>
      <c r="T17" s="82">
        <f>'AEO 2023 Table 44 Raw'!W8</f>
        <v>622.16143799999998</v>
      </c>
      <c r="U17" s="82">
        <f>'AEO 2023 Table 44 Raw'!X8</f>
        <v>618.44097899999997</v>
      </c>
      <c r="V17" s="82">
        <f>'AEO 2023 Table 44 Raw'!Y8</f>
        <v>611.17291299999999</v>
      </c>
      <c r="W17" s="82">
        <f>'AEO 2023 Table 44 Raw'!Z8</f>
        <v>603.78057899999999</v>
      </c>
      <c r="X17" s="82">
        <f>'AEO 2023 Table 44 Raw'!AA8</f>
        <v>594.08050500000002</v>
      </c>
      <c r="Y17" s="82">
        <f>'AEO 2023 Table 44 Raw'!AB8</f>
        <v>586.63452099999995</v>
      </c>
      <c r="Z17" s="82">
        <f>'AEO 2023 Table 44 Raw'!AC8</f>
        <v>582.16729699999996</v>
      </c>
      <c r="AA17" s="82">
        <f>'AEO 2023 Table 44 Raw'!AD8</f>
        <v>581.98821999999996</v>
      </c>
      <c r="AB17" s="82">
        <f>'AEO 2023 Table 44 Raw'!AE8</f>
        <v>575.44702099999995</v>
      </c>
      <c r="AC17" s="82">
        <f>'AEO 2023 Table 44 Raw'!AF8</f>
        <v>569.67370600000004</v>
      </c>
      <c r="AD17" s="82">
        <f>'AEO 2023 Table 44 Raw'!AG8</f>
        <v>564.75280799999996</v>
      </c>
      <c r="AE17" s="82">
        <f>'AEO 2023 Table 44 Raw'!AH8</f>
        <v>561.188354</v>
      </c>
      <c r="AF17" s="95">
        <f>'AEO 2023 Table 44 Raw'!AI8</f>
        <v>-0.01</v>
      </c>
    </row>
    <row r="18" spans="1:32" ht="15" customHeight="1" x14ac:dyDescent="0.35">
      <c r="A18" s="77" t="s">
        <v>1591</v>
      </c>
      <c r="B18" s="81" t="s">
        <v>1296</v>
      </c>
      <c r="C18" s="82">
        <f>'AEO 2023 Table 44 Raw'!F9</f>
        <v>0</v>
      </c>
      <c r="D18" s="82">
        <f>'AEO 2023 Table 44 Raw'!G9</f>
        <v>0</v>
      </c>
      <c r="E18" s="82">
        <f>'AEO 2023 Table 44 Raw'!H9</f>
        <v>0</v>
      </c>
      <c r="F18" s="82">
        <f>'AEO 2023 Table 44 Raw'!I9</f>
        <v>0</v>
      </c>
      <c r="G18" s="82">
        <f>'AEO 2023 Table 44 Raw'!J9</f>
        <v>0</v>
      </c>
      <c r="H18" s="82">
        <f>'AEO 2023 Table 44 Raw'!K9</f>
        <v>0</v>
      </c>
      <c r="I18" s="82">
        <f>'AEO 2023 Table 44 Raw'!L9</f>
        <v>0</v>
      </c>
      <c r="J18" s="82">
        <f>'AEO 2023 Table 44 Raw'!M9</f>
        <v>0</v>
      </c>
      <c r="K18" s="82">
        <f>'AEO 2023 Table 44 Raw'!N9</f>
        <v>0</v>
      </c>
      <c r="L18" s="82">
        <f>'AEO 2023 Table 44 Raw'!O9</f>
        <v>0</v>
      </c>
      <c r="M18" s="82">
        <f>'AEO 2023 Table 44 Raw'!P9</f>
        <v>0</v>
      </c>
      <c r="N18" s="82">
        <f>'AEO 2023 Table 44 Raw'!Q9</f>
        <v>0</v>
      </c>
      <c r="O18" s="82">
        <f>'AEO 2023 Table 44 Raw'!R9</f>
        <v>0</v>
      </c>
      <c r="P18" s="82">
        <f>'AEO 2023 Table 44 Raw'!S9</f>
        <v>0</v>
      </c>
      <c r="Q18" s="82">
        <f>'AEO 2023 Table 44 Raw'!T9</f>
        <v>0</v>
      </c>
      <c r="R18" s="82">
        <f>'AEO 2023 Table 44 Raw'!U9</f>
        <v>0</v>
      </c>
      <c r="S18" s="82">
        <f>'AEO 2023 Table 44 Raw'!V9</f>
        <v>0</v>
      </c>
      <c r="T18" s="82">
        <f>'AEO 2023 Table 44 Raw'!W9</f>
        <v>0</v>
      </c>
      <c r="U18" s="82">
        <f>'AEO 2023 Table 44 Raw'!X9</f>
        <v>0</v>
      </c>
      <c r="V18" s="82">
        <f>'AEO 2023 Table 44 Raw'!Y9</f>
        <v>0</v>
      </c>
      <c r="W18" s="82">
        <f>'AEO 2023 Table 44 Raw'!Z9</f>
        <v>0</v>
      </c>
      <c r="X18" s="82">
        <f>'AEO 2023 Table 44 Raw'!AA9</f>
        <v>0</v>
      </c>
      <c r="Y18" s="82">
        <f>'AEO 2023 Table 44 Raw'!AB9</f>
        <v>0</v>
      </c>
      <c r="Z18" s="82">
        <f>'AEO 2023 Table 44 Raw'!AC9</f>
        <v>0</v>
      </c>
      <c r="AA18" s="82">
        <f>'AEO 2023 Table 44 Raw'!AD9</f>
        <v>0</v>
      </c>
      <c r="AB18" s="82">
        <f>'AEO 2023 Table 44 Raw'!AE9</f>
        <v>0</v>
      </c>
      <c r="AC18" s="82">
        <f>'AEO 2023 Table 44 Raw'!AF9</f>
        <v>0</v>
      </c>
      <c r="AD18" s="82">
        <f>'AEO 2023 Table 44 Raw'!AG9</f>
        <v>0</v>
      </c>
      <c r="AE18" s="82">
        <f>'AEO 2023 Table 44 Raw'!AH9</f>
        <v>0</v>
      </c>
      <c r="AF18" s="95" t="str">
        <f>'AEO 2023 Table 44 Raw'!AI9</f>
        <v>- -</v>
      </c>
    </row>
    <row r="19" spans="1:32" ht="15" customHeight="1" x14ac:dyDescent="0.35">
      <c r="A19" s="77" t="s">
        <v>1592</v>
      </c>
      <c r="B19" s="81" t="s">
        <v>1298</v>
      </c>
      <c r="C19" s="82">
        <f>'AEO 2023 Table 44 Raw'!F10</f>
        <v>745.48858600000005</v>
      </c>
      <c r="D19" s="82">
        <f>'AEO 2023 Table 44 Raw'!G10</f>
        <v>752.84777799999995</v>
      </c>
      <c r="E19" s="82">
        <f>'AEO 2023 Table 44 Raw'!H10</f>
        <v>752.35827600000005</v>
      </c>
      <c r="F19" s="82">
        <f>'AEO 2023 Table 44 Raw'!I10</f>
        <v>735.73345900000004</v>
      </c>
      <c r="G19" s="82">
        <f>'AEO 2023 Table 44 Raw'!J10</f>
        <v>714.39776600000005</v>
      </c>
      <c r="H19" s="82">
        <f>'AEO 2023 Table 44 Raw'!K10</f>
        <v>699.98785399999997</v>
      </c>
      <c r="I19" s="82">
        <f>'AEO 2023 Table 44 Raw'!L10</f>
        <v>685.04046600000004</v>
      </c>
      <c r="J19" s="82">
        <f>'AEO 2023 Table 44 Raw'!M10</f>
        <v>673.87493900000004</v>
      </c>
      <c r="K19" s="82">
        <f>'AEO 2023 Table 44 Raw'!N10</f>
        <v>663.85052499999995</v>
      </c>
      <c r="L19" s="82">
        <f>'AEO 2023 Table 44 Raw'!O10</f>
        <v>653.93218999999999</v>
      </c>
      <c r="M19" s="82">
        <f>'AEO 2023 Table 44 Raw'!P10</f>
        <v>646.67608600000005</v>
      </c>
      <c r="N19" s="82">
        <f>'AEO 2023 Table 44 Raw'!Q10</f>
        <v>638</v>
      </c>
      <c r="O19" s="82">
        <f>'AEO 2023 Table 44 Raw'!R10</f>
        <v>632.65362500000003</v>
      </c>
      <c r="P19" s="82">
        <f>'AEO 2023 Table 44 Raw'!S10</f>
        <v>629.94421399999999</v>
      </c>
      <c r="Q19" s="82">
        <f>'AEO 2023 Table 44 Raw'!T10</f>
        <v>630.54656999999997</v>
      </c>
      <c r="R19" s="82">
        <f>'AEO 2023 Table 44 Raw'!U10</f>
        <v>627.93365500000004</v>
      </c>
      <c r="S19" s="82">
        <f>'AEO 2023 Table 44 Raw'!V10</f>
        <v>625.11895800000002</v>
      </c>
      <c r="T19" s="82">
        <f>'AEO 2023 Table 44 Raw'!W10</f>
        <v>622.16143799999998</v>
      </c>
      <c r="U19" s="82">
        <f>'AEO 2023 Table 44 Raw'!X10</f>
        <v>618.44097899999997</v>
      </c>
      <c r="V19" s="82">
        <f>'AEO 2023 Table 44 Raw'!Y10</f>
        <v>611.17291299999999</v>
      </c>
      <c r="W19" s="82">
        <f>'AEO 2023 Table 44 Raw'!Z10</f>
        <v>603.78057899999999</v>
      </c>
      <c r="X19" s="82">
        <f>'AEO 2023 Table 44 Raw'!AA10</f>
        <v>594.08050500000002</v>
      </c>
      <c r="Y19" s="82">
        <f>'AEO 2023 Table 44 Raw'!AB10</f>
        <v>586.63452099999995</v>
      </c>
      <c r="Z19" s="82">
        <f>'AEO 2023 Table 44 Raw'!AC10</f>
        <v>582.16729699999996</v>
      </c>
      <c r="AA19" s="82">
        <f>'AEO 2023 Table 44 Raw'!AD10</f>
        <v>581.98821999999996</v>
      </c>
      <c r="AB19" s="82">
        <f>'AEO 2023 Table 44 Raw'!AE10</f>
        <v>575.44702099999995</v>
      </c>
      <c r="AC19" s="82">
        <f>'AEO 2023 Table 44 Raw'!AF10</f>
        <v>569.67370600000004</v>
      </c>
      <c r="AD19" s="82">
        <f>'AEO 2023 Table 44 Raw'!AG10</f>
        <v>564.75280799999996</v>
      </c>
      <c r="AE19" s="82">
        <f>'AEO 2023 Table 44 Raw'!AH10</f>
        <v>561.188354</v>
      </c>
      <c r="AF19" s="95">
        <f>'AEO 2023 Table 44 Raw'!AI10</f>
        <v>-0.01</v>
      </c>
    </row>
    <row r="20" spans="1:32" ht="15" customHeight="1" x14ac:dyDescent="0.35">
      <c r="C20" s="82"/>
      <c r="D20" s="82"/>
      <c r="E20" s="82"/>
      <c r="F20" s="82"/>
      <c r="G20" s="82"/>
      <c r="H20" s="82"/>
      <c r="I20" s="82"/>
      <c r="J20" s="82"/>
      <c r="K20" s="82"/>
      <c r="L20" s="82"/>
      <c r="M20" s="82"/>
      <c r="N20" s="82"/>
      <c r="O20" s="82"/>
      <c r="P20" s="82"/>
      <c r="Q20" s="82"/>
      <c r="R20" s="82"/>
      <c r="S20" s="82"/>
      <c r="T20" s="82"/>
      <c r="U20" s="82"/>
      <c r="V20" s="82"/>
      <c r="W20" s="82"/>
      <c r="X20" s="82"/>
      <c r="Y20" s="82"/>
      <c r="Z20" s="82"/>
      <c r="AA20" s="82"/>
      <c r="AB20" s="82"/>
      <c r="AC20" s="82"/>
      <c r="AD20" s="82"/>
      <c r="AE20" s="82"/>
      <c r="AF20" s="95"/>
    </row>
    <row r="21" spans="1:32" ht="15" customHeight="1" x14ac:dyDescent="0.35">
      <c r="B21" s="34" t="s">
        <v>1299</v>
      </c>
      <c r="C21" s="82"/>
      <c r="D21" s="82"/>
      <c r="E21" s="82"/>
      <c r="F21" s="82"/>
      <c r="G21" s="82"/>
      <c r="H21" s="82"/>
      <c r="I21" s="82"/>
      <c r="J21" s="82"/>
      <c r="K21" s="82"/>
      <c r="L21" s="82"/>
      <c r="M21" s="82"/>
      <c r="N21" s="82"/>
      <c r="O21" s="82"/>
      <c r="P21" s="82"/>
      <c r="Q21" s="82"/>
      <c r="R21" s="82"/>
      <c r="S21" s="82"/>
      <c r="T21" s="82"/>
      <c r="U21" s="82"/>
      <c r="V21" s="82"/>
      <c r="W21" s="82"/>
      <c r="X21" s="82"/>
      <c r="Y21" s="82"/>
      <c r="Z21" s="82"/>
      <c r="AA21" s="82"/>
      <c r="AB21" s="82"/>
      <c r="AC21" s="82"/>
      <c r="AD21" s="82"/>
      <c r="AE21" s="82"/>
      <c r="AF21" s="95"/>
    </row>
    <row r="22" spans="1:32" ht="15" customHeight="1" x14ac:dyDescent="0.35">
      <c r="A22" s="77" t="s">
        <v>1593</v>
      </c>
      <c r="B22" s="81" t="s">
        <v>1301</v>
      </c>
      <c r="C22" s="82">
        <f>'AEO 2023 Table 44 Raw'!F12</f>
        <v>27.701494</v>
      </c>
      <c r="D22" s="82">
        <f>'AEO 2023 Table 44 Raw'!G12</f>
        <v>28.161213</v>
      </c>
      <c r="E22" s="82">
        <f>'AEO 2023 Table 44 Raw'!H12</f>
        <v>28.336245999999999</v>
      </c>
      <c r="F22" s="82">
        <f>'AEO 2023 Table 44 Raw'!I12</f>
        <v>27.930389000000002</v>
      </c>
      <c r="G22" s="82">
        <f>'AEO 2023 Table 44 Raw'!J12</f>
        <v>27.360482999999999</v>
      </c>
      <c r="H22" s="82">
        <f>'AEO 2023 Table 44 Raw'!K12</f>
        <v>27.062560999999999</v>
      </c>
      <c r="I22" s="82">
        <f>'AEO 2023 Table 44 Raw'!L12</f>
        <v>26.745170999999999</v>
      </c>
      <c r="J22" s="82">
        <f>'AEO 2023 Table 44 Raw'!M12</f>
        <v>26.574788999999999</v>
      </c>
      <c r="K22" s="82">
        <f>'AEO 2023 Table 44 Raw'!N12</f>
        <v>26.450092000000001</v>
      </c>
      <c r="L22" s="82">
        <f>'AEO 2023 Table 44 Raw'!O12</f>
        <v>26.327152000000002</v>
      </c>
      <c r="M22" s="82">
        <f>'AEO 2023 Table 44 Raw'!P12</f>
        <v>26.309853</v>
      </c>
      <c r="N22" s="82">
        <f>'AEO 2023 Table 44 Raw'!Q12</f>
        <v>26.236436999999999</v>
      </c>
      <c r="O22" s="82">
        <f>'AEO 2023 Table 44 Raw'!R12</f>
        <v>26.300083000000001</v>
      </c>
      <c r="P22" s="82">
        <f>'AEO 2023 Table 44 Raw'!S12</f>
        <v>26.476437000000001</v>
      </c>
      <c r="Q22" s="82">
        <f>'AEO 2023 Table 44 Raw'!T12</f>
        <v>26.802655999999999</v>
      </c>
      <c r="R22" s="82">
        <f>'AEO 2023 Table 44 Raw'!U12</f>
        <v>26.993179000000001</v>
      </c>
      <c r="S22" s="82">
        <f>'AEO 2023 Table 44 Raw'!V12</f>
        <v>27.175011000000001</v>
      </c>
      <c r="T22" s="82">
        <f>'AEO 2023 Table 44 Raw'!W12</f>
        <v>27.356400000000001</v>
      </c>
      <c r="U22" s="82">
        <f>'AEO 2023 Table 44 Raw'!X12</f>
        <v>27.506229000000001</v>
      </c>
      <c r="V22" s="82">
        <f>'AEO 2023 Table 44 Raw'!Y12</f>
        <v>27.497744000000001</v>
      </c>
      <c r="W22" s="82">
        <f>'AEO 2023 Table 44 Raw'!Z12</f>
        <v>27.485579999999999</v>
      </c>
      <c r="X22" s="82">
        <f>'AEO 2023 Table 44 Raw'!AA12</f>
        <v>27.36544</v>
      </c>
      <c r="Y22" s="82">
        <f>'AEO 2023 Table 44 Raw'!AB12</f>
        <v>27.347321999999998</v>
      </c>
      <c r="Z22" s="82">
        <f>'AEO 2023 Table 44 Raw'!AC12</f>
        <v>27.466481999999999</v>
      </c>
      <c r="AA22" s="82">
        <f>'AEO 2023 Table 44 Raw'!AD12</f>
        <v>27.773669999999999</v>
      </c>
      <c r="AB22" s="82">
        <f>'AEO 2023 Table 44 Raw'!AE12</f>
        <v>27.796990999999998</v>
      </c>
      <c r="AC22" s="82">
        <f>'AEO 2023 Table 44 Raw'!AF12</f>
        <v>27.862095</v>
      </c>
      <c r="AD22" s="82">
        <f>'AEO 2023 Table 44 Raw'!AG12</f>
        <v>27.968413999999999</v>
      </c>
      <c r="AE22" s="82">
        <f>'AEO 2023 Table 44 Raw'!AH12</f>
        <v>27.940854999999999</v>
      </c>
      <c r="AF22" s="95">
        <f>'AEO 2023 Table 44 Raw'!AI12</f>
        <v>0</v>
      </c>
    </row>
    <row r="23" spans="1:32" ht="15" customHeight="1" x14ac:dyDescent="0.35">
      <c r="A23" s="77" t="s">
        <v>1594</v>
      </c>
      <c r="B23" s="81" t="s">
        <v>1303</v>
      </c>
      <c r="C23" s="82">
        <f>'AEO 2023 Table 44 Raw'!F13</f>
        <v>1.7337320000000001</v>
      </c>
      <c r="D23" s="82">
        <f>'AEO 2023 Table 44 Raw'!G13</f>
        <v>2.0157180000000001</v>
      </c>
      <c r="E23" s="82">
        <f>'AEO 2023 Table 44 Raw'!H13</f>
        <v>2.2821009999999999</v>
      </c>
      <c r="F23" s="82">
        <f>'AEO 2023 Table 44 Raw'!I13</f>
        <v>2.4943019999999998</v>
      </c>
      <c r="G23" s="82">
        <f>'AEO 2023 Table 44 Raw'!J13</f>
        <v>2.6786949999999998</v>
      </c>
      <c r="H23" s="82">
        <f>'AEO 2023 Table 44 Raw'!K13</f>
        <v>2.8791380000000002</v>
      </c>
      <c r="I23" s="82">
        <f>'AEO 2023 Table 44 Raw'!L13</f>
        <v>3.0706500000000001</v>
      </c>
      <c r="J23" s="82">
        <f>'AEO 2023 Table 44 Raw'!M13</f>
        <v>3.2738580000000002</v>
      </c>
      <c r="K23" s="82">
        <f>'AEO 2023 Table 44 Raw'!N13</f>
        <v>3.4792079999999999</v>
      </c>
      <c r="L23" s="82">
        <f>'AEO 2023 Table 44 Raw'!O13</f>
        <v>3.682477</v>
      </c>
      <c r="M23" s="82">
        <f>'AEO 2023 Table 44 Raw'!P13</f>
        <v>3.8991889999999998</v>
      </c>
      <c r="N23" s="82">
        <f>'AEO 2023 Table 44 Raw'!Q13</f>
        <v>4.1060140000000001</v>
      </c>
      <c r="O23" s="82">
        <f>'AEO 2023 Table 44 Raw'!R13</f>
        <v>4.3339280000000002</v>
      </c>
      <c r="P23" s="82">
        <f>'AEO 2023 Table 44 Raw'!S13</f>
        <v>4.5820100000000004</v>
      </c>
      <c r="Q23" s="82">
        <f>'AEO 2023 Table 44 Raw'!T13</f>
        <v>4.8586029999999996</v>
      </c>
      <c r="R23" s="82">
        <f>'AEO 2023 Table 44 Raw'!U13</f>
        <v>5.1157849999999998</v>
      </c>
      <c r="S23" s="82">
        <f>'AEO 2023 Table 44 Raw'!V13</f>
        <v>5.3752430000000002</v>
      </c>
      <c r="T23" s="82">
        <f>'AEO 2023 Table 44 Raw'!W13</f>
        <v>5.6369210000000001</v>
      </c>
      <c r="U23" s="82">
        <f>'AEO 2023 Table 44 Raw'!X13</f>
        <v>5.8950500000000003</v>
      </c>
      <c r="V23" s="82">
        <f>'AEO 2023 Table 44 Raw'!Y13</f>
        <v>6.1207330000000004</v>
      </c>
      <c r="W23" s="82">
        <f>'AEO 2023 Table 44 Raw'!Z13</f>
        <v>6.3446160000000003</v>
      </c>
      <c r="X23" s="82">
        <f>'AEO 2023 Table 44 Raw'!AA13</f>
        <v>6.5425950000000004</v>
      </c>
      <c r="Y23" s="82">
        <f>'AEO 2023 Table 44 Raw'!AB13</f>
        <v>6.7636419999999999</v>
      </c>
      <c r="Z23" s="82">
        <f>'AEO 2023 Table 44 Raw'!AC13</f>
        <v>7.0199959999999999</v>
      </c>
      <c r="AA23" s="82">
        <f>'AEO 2023 Table 44 Raw'!AD13</f>
        <v>7.3329820000000003</v>
      </c>
      <c r="AB23" s="82">
        <f>'AEO 2023 Table 44 Raw'!AE13</f>
        <v>7.5693910000000004</v>
      </c>
      <c r="AC23" s="82">
        <f>'AEO 2023 Table 44 Raw'!AF13</f>
        <v>7.8167439999999999</v>
      </c>
      <c r="AD23" s="82">
        <f>'AEO 2023 Table 44 Raw'!AG13</f>
        <v>8.0776070000000004</v>
      </c>
      <c r="AE23" s="82">
        <f>'AEO 2023 Table 44 Raw'!AH13</f>
        <v>8.3581129999999995</v>
      </c>
      <c r="AF23" s="95">
        <f>'AEO 2023 Table 44 Raw'!AI13</f>
        <v>5.8000000000000003E-2</v>
      </c>
    </row>
    <row r="24" spans="1:32" ht="15" customHeight="1" x14ac:dyDescent="0.35">
      <c r="A24" s="77" t="s">
        <v>1595</v>
      </c>
      <c r="B24" s="81" t="s">
        <v>1305</v>
      </c>
      <c r="C24" s="82">
        <f>'AEO 2023 Table 44 Raw'!F14</f>
        <v>2.34727</v>
      </c>
      <c r="D24" s="82">
        <f>'AEO 2023 Table 44 Raw'!G14</f>
        <v>4.4234220000000004</v>
      </c>
      <c r="E24" s="82">
        <f>'AEO 2023 Table 44 Raw'!H14</f>
        <v>6.5103299999999997</v>
      </c>
      <c r="F24" s="82">
        <f>'AEO 2023 Table 44 Raw'!I14</f>
        <v>8.4475149999999992</v>
      </c>
      <c r="G24" s="82">
        <f>'AEO 2023 Table 44 Raw'!J14</f>
        <v>10.260118</v>
      </c>
      <c r="H24" s="82">
        <f>'AEO 2023 Table 44 Raw'!K14</f>
        <v>12.106405000000001</v>
      </c>
      <c r="I24" s="82">
        <f>'AEO 2023 Table 44 Raw'!L14</f>
        <v>13.894964</v>
      </c>
      <c r="J24" s="82">
        <f>'AEO 2023 Table 44 Raw'!M14</f>
        <v>15.720405</v>
      </c>
      <c r="K24" s="82">
        <f>'AEO 2023 Table 44 Raw'!N14</f>
        <v>17.546631000000001</v>
      </c>
      <c r="L24" s="82">
        <f>'AEO 2023 Table 44 Raw'!O14</f>
        <v>19.353251</v>
      </c>
      <c r="M24" s="82">
        <f>'AEO 2023 Table 44 Raw'!P14</f>
        <v>21.224616999999999</v>
      </c>
      <c r="N24" s="82">
        <f>'AEO 2023 Table 44 Raw'!Q14</f>
        <v>23.038656</v>
      </c>
      <c r="O24" s="82">
        <f>'AEO 2023 Table 44 Raw'!R14</f>
        <v>24.968584</v>
      </c>
      <c r="P24" s="82">
        <f>'AEO 2023 Table 44 Raw'!S14</f>
        <v>27.018315999999999</v>
      </c>
      <c r="Q24" s="82">
        <f>'AEO 2023 Table 44 Raw'!T14</f>
        <v>29.246431000000001</v>
      </c>
      <c r="R24" s="82">
        <f>'AEO 2023 Table 44 Raw'!U14</f>
        <v>31.364456000000001</v>
      </c>
      <c r="S24" s="82">
        <f>'AEO 2023 Table 44 Raw'!V14</f>
        <v>33.500416000000001</v>
      </c>
      <c r="T24" s="82">
        <f>'AEO 2023 Table 44 Raw'!W14</f>
        <v>35.655448999999997</v>
      </c>
      <c r="U24" s="82">
        <f>'AEO 2023 Table 44 Raw'!X14</f>
        <v>37.791504000000003</v>
      </c>
      <c r="V24" s="82">
        <f>'AEO 2023 Table 44 Raw'!Y14</f>
        <v>39.719631</v>
      </c>
      <c r="W24" s="82">
        <f>'AEO 2023 Table 44 Raw'!Z14</f>
        <v>41.633910999999998</v>
      </c>
      <c r="X24" s="82">
        <f>'AEO 2023 Table 44 Raw'!AA14</f>
        <v>43.373733999999999</v>
      </c>
      <c r="Y24" s="82">
        <f>'AEO 2023 Table 44 Raw'!AB14</f>
        <v>45.262123000000003</v>
      </c>
      <c r="Z24" s="82">
        <f>'AEO 2023 Table 44 Raw'!AC14</f>
        <v>47.386184999999998</v>
      </c>
      <c r="AA24" s="82">
        <f>'AEO 2023 Table 44 Raw'!AD14</f>
        <v>49.898257999999998</v>
      </c>
      <c r="AB24" s="82">
        <f>'AEO 2023 Table 44 Raw'!AE14</f>
        <v>51.892063</v>
      </c>
      <c r="AC24" s="82">
        <f>'AEO 2023 Table 44 Raw'!AF14</f>
        <v>53.959820000000001</v>
      </c>
      <c r="AD24" s="82">
        <f>'AEO 2023 Table 44 Raw'!AG14</f>
        <v>56.121364999999997</v>
      </c>
      <c r="AE24" s="82">
        <f>'AEO 2023 Table 44 Raw'!AH14</f>
        <v>58.420788000000002</v>
      </c>
      <c r="AF24" s="95">
        <f>'AEO 2023 Table 44 Raw'!AI14</f>
        <v>0.122</v>
      </c>
    </row>
    <row r="25" spans="1:32" ht="15" customHeight="1" x14ac:dyDescent="0.35">
      <c r="A25" s="77" t="s">
        <v>1596</v>
      </c>
      <c r="B25" s="81" t="s">
        <v>1307</v>
      </c>
      <c r="C25" s="82">
        <f>'AEO 2023 Table 44 Raw'!F15</f>
        <v>16.660831000000002</v>
      </c>
      <c r="D25" s="82">
        <f>'AEO 2023 Table 44 Raw'!G15</f>
        <v>19.503101000000001</v>
      </c>
      <c r="E25" s="82">
        <f>'AEO 2023 Table 44 Raw'!H15</f>
        <v>22.200614999999999</v>
      </c>
      <c r="F25" s="82">
        <f>'AEO 2023 Table 44 Raw'!I15</f>
        <v>24.367394999999998</v>
      </c>
      <c r="G25" s="82">
        <f>'AEO 2023 Table 44 Raw'!J15</f>
        <v>26.257739999999998</v>
      </c>
      <c r="H25" s="82">
        <f>'AEO 2023 Table 44 Raw'!K15</f>
        <v>28.301953999999999</v>
      </c>
      <c r="I25" s="82">
        <f>'AEO 2023 Table 44 Raw'!L15</f>
        <v>30.256197</v>
      </c>
      <c r="J25" s="82">
        <f>'AEO 2023 Table 44 Raw'!M15</f>
        <v>32.324257000000003</v>
      </c>
      <c r="K25" s="82">
        <f>'AEO 2023 Table 44 Raw'!N15</f>
        <v>34.412506</v>
      </c>
      <c r="L25" s="82">
        <f>'AEO 2023 Table 44 Raw'!O15</f>
        <v>36.479725000000002</v>
      </c>
      <c r="M25" s="82">
        <f>'AEO 2023 Table 44 Raw'!P15</f>
        <v>38.679713999999997</v>
      </c>
      <c r="N25" s="82">
        <f>'AEO 2023 Table 44 Raw'!Q15</f>
        <v>40.781128000000002</v>
      </c>
      <c r="O25" s="82">
        <f>'AEO 2023 Table 44 Raw'!R15</f>
        <v>43.091830999999999</v>
      </c>
      <c r="P25" s="82">
        <f>'AEO 2023 Table 44 Raw'!S15</f>
        <v>45.603496999999997</v>
      </c>
      <c r="Q25" s="82">
        <f>'AEO 2023 Table 44 Raw'!T15</f>
        <v>48.399467000000001</v>
      </c>
      <c r="R25" s="82">
        <f>'AEO 2023 Table 44 Raw'!U15</f>
        <v>51.002944999999997</v>
      </c>
      <c r="S25" s="82">
        <f>'AEO 2023 Table 44 Raw'!V15</f>
        <v>53.629680999999998</v>
      </c>
      <c r="T25" s="82">
        <f>'AEO 2023 Table 44 Raw'!W15</f>
        <v>56.278992000000002</v>
      </c>
      <c r="U25" s="82">
        <f>'AEO 2023 Table 44 Raw'!X15</f>
        <v>58.893321999999998</v>
      </c>
      <c r="V25" s="82">
        <f>'AEO 2023 Table 44 Raw'!Y15</f>
        <v>61.183750000000003</v>
      </c>
      <c r="W25" s="82">
        <f>'AEO 2023 Table 44 Raw'!Z15</f>
        <v>63.455978000000002</v>
      </c>
      <c r="X25" s="82">
        <f>'AEO 2023 Table 44 Raw'!AA15</f>
        <v>65.468964</v>
      </c>
      <c r="Y25" s="82">
        <f>'AEO 2023 Table 44 Raw'!AB15</f>
        <v>67.712502000000001</v>
      </c>
      <c r="Z25" s="82">
        <f>'AEO 2023 Table 44 Raw'!AC15</f>
        <v>70.309714999999997</v>
      </c>
      <c r="AA25" s="82">
        <f>'AEO 2023 Table 44 Raw'!AD15</f>
        <v>73.475539999999995</v>
      </c>
      <c r="AB25" s="82">
        <f>'AEO 2023 Table 44 Raw'!AE15</f>
        <v>75.873489000000006</v>
      </c>
      <c r="AC25" s="82">
        <f>'AEO 2023 Table 44 Raw'!AF15</f>
        <v>78.380973999999995</v>
      </c>
      <c r="AD25" s="82">
        <f>'AEO 2023 Table 44 Raw'!AG15</f>
        <v>81.024094000000005</v>
      </c>
      <c r="AE25" s="82">
        <f>'AEO 2023 Table 44 Raw'!AH15</f>
        <v>83.864440999999999</v>
      </c>
      <c r="AF25" s="95">
        <f>'AEO 2023 Table 44 Raw'!AI15</f>
        <v>5.8999999999999997E-2</v>
      </c>
    </row>
    <row r="26" spans="1:32" ht="15" customHeight="1" x14ac:dyDescent="0.35">
      <c r="A26" s="77" t="s">
        <v>1597</v>
      </c>
      <c r="B26" s="81" t="s">
        <v>1309</v>
      </c>
      <c r="C26" s="82">
        <f>'AEO 2023 Table 44 Raw'!F16</f>
        <v>2.4163809999999999</v>
      </c>
      <c r="D26" s="82">
        <f>'AEO 2023 Table 44 Raw'!G16</f>
        <v>2.7793239999999999</v>
      </c>
      <c r="E26" s="82">
        <f>'AEO 2023 Table 44 Raw'!H16</f>
        <v>3.1208979999999999</v>
      </c>
      <c r="F26" s="82">
        <f>'AEO 2023 Table 44 Raw'!I16</f>
        <v>3.388887</v>
      </c>
      <c r="G26" s="82">
        <f>'AEO 2023 Table 44 Raw'!J16</f>
        <v>3.6195200000000001</v>
      </c>
      <c r="H26" s="82">
        <f>'AEO 2023 Table 44 Raw'!K16</f>
        <v>3.871928</v>
      </c>
      <c r="I26" s="82">
        <f>'AEO 2023 Table 44 Raw'!L16</f>
        <v>4.112279</v>
      </c>
      <c r="J26" s="82">
        <f>'AEO 2023 Table 44 Raw'!M16</f>
        <v>4.3681489999999998</v>
      </c>
      <c r="K26" s="82">
        <f>'AEO 2023 Table 44 Raw'!N16</f>
        <v>4.6265349999999996</v>
      </c>
      <c r="L26" s="82">
        <f>'AEO 2023 Table 44 Raw'!O16</f>
        <v>4.8819739999999996</v>
      </c>
      <c r="M26" s="82">
        <f>'AEO 2023 Table 44 Raw'!P16</f>
        <v>5.155017</v>
      </c>
      <c r="N26" s="82">
        <f>'AEO 2023 Table 44 Raw'!Q16</f>
        <v>5.4144670000000001</v>
      </c>
      <c r="O26" s="82">
        <f>'AEO 2023 Table 44 Raw'!R16</f>
        <v>5.7013439999999997</v>
      </c>
      <c r="P26" s="82">
        <f>'AEO 2023 Table 44 Raw'!S16</f>
        <v>6.0141749999999998</v>
      </c>
      <c r="Q26" s="82">
        <f>'AEO 2023 Table 44 Raw'!T16</f>
        <v>6.3630979999999999</v>
      </c>
      <c r="R26" s="82">
        <f>'AEO 2023 Table 44 Raw'!U16</f>
        <v>6.6865069999999998</v>
      </c>
      <c r="S26" s="82">
        <f>'AEO 2023 Table 44 Raw'!V16</f>
        <v>7.0129149999999996</v>
      </c>
      <c r="T26" s="82">
        <f>'AEO 2023 Table 44 Raw'!W16</f>
        <v>7.3414060000000001</v>
      </c>
      <c r="U26" s="82">
        <f>'AEO 2023 Table 44 Raw'!X16</f>
        <v>7.6650020000000003</v>
      </c>
      <c r="V26" s="82">
        <f>'AEO 2023 Table 44 Raw'!Y16</f>
        <v>7.9463210000000002</v>
      </c>
      <c r="W26" s="82">
        <f>'AEO 2023 Table 44 Raw'!Z16</f>
        <v>8.2245559999999998</v>
      </c>
      <c r="X26" s="82">
        <f>'AEO 2023 Table 44 Raw'!AA16</f>
        <v>8.4691089999999996</v>
      </c>
      <c r="Y26" s="82">
        <f>'AEO 2023 Table 44 Raw'!AB16</f>
        <v>8.7432219999999994</v>
      </c>
      <c r="Z26" s="82">
        <f>'AEO 2023 Table 44 Raw'!AC16</f>
        <v>9.0630970000000008</v>
      </c>
      <c r="AA26" s="82">
        <f>'AEO 2023 Table 44 Raw'!AD16</f>
        <v>9.4596110000000007</v>
      </c>
      <c r="AB26" s="82">
        <f>'AEO 2023 Table 44 Raw'!AE16</f>
        <v>9.7537870000000009</v>
      </c>
      <c r="AC26" s="82">
        <f>'AEO 2023 Table 44 Raw'!AF16</f>
        <v>10.060923000000001</v>
      </c>
      <c r="AD26" s="82">
        <f>'AEO 2023 Table 44 Raw'!AG16</f>
        <v>10.385608</v>
      </c>
      <c r="AE26" s="82">
        <f>'AEO 2023 Table 44 Raw'!AH16</f>
        <v>10.734817</v>
      </c>
      <c r="AF26" s="95">
        <f>'AEO 2023 Table 44 Raw'!AI16</f>
        <v>5.5E-2</v>
      </c>
    </row>
    <row r="27" spans="1:32" ht="15" customHeight="1" x14ac:dyDescent="0.35">
      <c r="A27" s="77" t="s">
        <v>1598</v>
      </c>
      <c r="B27" s="81" t="s">
        <v>1311</v>
      </c>
      <c r="C27" s="82">
        <f>'AEO 2023 Table 44 Raw'!F17</f>
        <v>0.85057000000000005</v>
      </c>
      <c r="D27" s="82">
        <f>'AEO 2023 Table 44 Raw'!G17</f>
        <v>1.2301299999999999</v>
      </c>
      <c r="E27" s="82">
        <f>'AEO 2023 Table 44 Raw'!H17</f>
        <v>1.607591</v>
      </c>
      <c r="F27" s="82">
        <f>'AEO 2023 Table 44 Raw'!I17</f>
        <v>1.9478629999999999</v>
      </c>
      <c r="G27" s="82">
        <f>'AEO 2023 Table 44 Raw'!J17</f>
        <v>2.2618490000000002</v>
      </c>
      <c r="H27" s="82">
        <f>'AEO 2023 Table 44 Raw'!K17</f>
        <v>2.5850010000000001</v>
      </c>
      <c r="I27" s="82">
        <f>'AEO 2023 Table 44 Raw'!L17</f>
        <v>2.8968669999999999</v>
      </c>
      <c r="J27" s="82">
        <f>'AEO 2023 Table 44 Raw'!M17</f>
        <v>3.2170930000000002</v>
      </c>
      <c r="K27" s="82">
        <f>'AEO 2023 Table 44 Raw'!N17</f>
        <v>3.5376099999999999</v>
      </c>
      <c r="L27" s="82">
        <f>'AEO 2023 Table 44 Raw'!O17</f>
        <v>3.854425</v>
      </c>
      <c r="M27" s="82">
        <f>'AEO 2023 Table 44 Raw'!P17</f>
        <v>4.1841910000000002</v>
      </c>
      <c r="N27" s="82">
        <f>'AEO 2023 Table 44 Raw'!Q17</f>
        <v>4.5023179999999998</v>
      </c>
      <c r="O27" s="82">
        <f>'AEO 2023 Table 44 Raw'!R17</f>
        <v>4.8428490000000002</v>
      </c>
      <c r="P27" s="82">
        <f>'AEO 2023 Table 44 Raw'!S17</f>
        <v>5.2059860000000002</v>
      </c>
      <c r="Q27" s="82">
        <f>'AEO 2023 Table 44 Raw'!T17</f>
        <v>5.6019449999999997</v>
      </c>
      <c r="R27" s="82">
        <f>'AEO 2023 Table 44 Raw'!U17</f>
        <v>5.9765319999999997</v>
      </c>
      <c r="S27" s="82">
        <f>'AEO 2023 Table 44 Raw'!V17</f>
        <v>6.354444</v>
      </c>
      <c r="T27" s="82">
        <f>'AEO 2023 Table 44 Raw'!W17</f>
        <v>6.7350919999999999</v>
      </c>
      <c r="U27" s="82">
        <f>'AEO 2023 Table 44 Raw'!X17</f>
        <v>7.1118160000000001</v>
      </c>
      <c r="V27" s="82">
        <f>'AEO 2023 Table 44 Raw'!Y17</f>
        <v>7.4493419999999997</v>
      </c>
      <c r="W27" s="82">
        <f>'AEO 2023 Table 44 Raw'!Z17</f>
        <v>7.7836749999999997</v>
      </c>
      <c r="X27" s="82">
        <f>'AEO 2023 Table 44 Raw'!AA17</f>
        <v>8.0854420000000005</v>
      </c>
      <c r="Y27" s="82">
        <f>'AEO 2023 Table 44 Raw'!AB17</f>
        <v>8.414771</v>
      </c>
      <c r="Z27" s="82">
        <f>'AEO 2023 Table 44 Raw'!AC17</f>
        <v>8.7880479999999999</v>
      </c>
      <c r="AA27" s="82">
        <f>'AEO 2023 Table 44 Raw'!AD17</f>
        <v>9.2362420000000007</v>
      </c>
      <c r="AB27" s="82">
        <f>'AEO 2023 Table 44 Raw'!AE17</f>
        <v>9.5852740000000001</v>
      </c>
      <c r="AC27" s="82">
        <f>'AEO 2023 Table 44 Raw'!AF17</f>
        <v>9.9469960000000004</v>
      </c>
      <c r="AD27" s="82">
        <f>'AEO 2023 Table 44 Raw'!AG17</f>
        <v>10.326148</v>
      </c>
      <c r="AE27" s="82">
        <f>'AEO 2023 Table 44 Raw'!AH17</f>
        <v>10.729991999999999</v>
      </c>
      <c r="AF27" s="95">
        <f>'AEO 2023 Table 44 Raw'!AI17</f>
        <v>9.5000000000000001E-2</v>
      </c>
    </row>
    <row r="28" spans="1:32" ht="15" customHeight="1" x14ac:dyDescent="0.35">
      <c r="A28" s="77" t="s">
        <v>1599</v>
      </c>
      <c r="B28" s="81" t="s">
        <v>1313</v>
      </c>
      <c r="C28" s="82">
        <f>'AEO 2023 Table 44 Raw'!F18</f>
        <v>0</v>
      </c>
      <c r="D28" s="82">
        <f>'AEO 2023 Table 44 Raw'!G18</f>
        <v>0</v>
      </c>
      <c r="E28" s="82">
        <f>'AEO 2023 Table 44 Raw'!H18</f>
        <v>0</v>
      </c>
      <c r="F28" s="82">
        <f>'AEO 2023 Table 44 Raw'!I18</f>
        <v>0</v>
      </c>
      <c r="G28" s="82">
        <f>'AEO 2023 Table 44 Raw'!J18</f>
        <v>0</v>
      </c>
      <c r="H28" s="82">
        <f>'AEO 2023 Table 44 Raw'!K18</f>
        <v>0</v>
      </c>
      <c r="I28" s="82">
        <f>'AEO 2023 Table 44 Raw'!L18</f>
        <v>0</v>
      </c>
      <c r="J28" s="82">
        <f>'AEO 2023 Table 44 Raw'!M18</f>
        <v>0</v>
      </c>
      <c r="K28" s="82">
        <f>'AEO 2023 Table 44 Raw'!N18</f>
        <v>0</v>
      </c>
      <c r="L28" s="82">
        <f>'AEO 2023 Table 44 Raw'!O18</f>
        <v>0</v>
      </c>
      <c r="M28" s="82">
        <f>'AEO 2023 Table 44 Raw'!P18</f>
        <v>0</v>
      </c>
      <c r="N28" s="82">
        <f>'AEO 2023 Table 44 Raw'!Q18</f>
        <v>0</v>
      </c>
      <c r="O28" s="82">
        <f>'AEO 2023 Table 44 Raw'!R18</f>
        <v>0</v>
      </c>
      <c r="P28" s="82">
        <f>'AEO 2023 Table 44 Raw'!S18</f>
        <v>0</v>
      </c>
      <c r="Q28" s="82">
        <f>'AEO 2023 Table 44 Raw'!T18</f>
        <v>0</v>
      </c>
      <c r="R28" s="82">
        <f>'AEO 2023 Table 44 Raw'!U18</f>
        <v>0</v>
      </c>
      <c r="S28" s="82">
        <f>'AEO 2023 Table 44 Raw'!V18</f>
        <v>0</v>
      </c>
      <c r="T28" s="82">
        <f>'AEO 2023 Table 44 Raw'!W18</f>
        <v>0</v>
      </c>
      <c r="U28" s="82">
        <f>'AEO 2023 Table 44 Raw'!X18</f>
        <v>0</v>
      </c>
      <c r="V28" s="82">
        <f>'AEO 2023 Table 44 Raw'!Y18</f>
        <v>0</v>
      </c>
      <c r="W28" s="82">
        <f>'AEO 2023 Table 44 Raw'!Z18</f>
        <v>0</v>
      </c>
      <c r="X28" s="82">
        <f>'AEO 2023 Table 44 Raw'!AA18</f>
        <v>0</v>
      </c>
      <c r="Y28" s="82">
        <f>'AEO 2023 Table 44 Raw'!AB18</f>
        <v>0</v>
      </c>
      <c r="Z28" s="82">
        <f>'AEO 2023 Table 44 Raw'!AC18</f>
        <v>0</v>
      </c>
      <c r="AA28" s="82">
        <f>'AEO 2023 Table 44 Raw'!AD18</f>
        <v>0</v>
      </c>
      <c r="AB28" s="82">
        <f>'AEO 2023 Table 44 Raw'!AE18</f>
        <v>0</v>
      </c>
      <c r="AC28" s="82">
        <f>'AEO 2023 Table 44 Raw'!AF18</f>
        <v>0</v>
      </c>
      <c r="AD28" s="82">
        <f>'AEO 2023 Table 44 Raw'!AG18</f>
        <v>0</v>
      </c>
      <c r="AE28" s="82">
        <f>'AEO 2023 Table 44 Raw'!AH18</f>
        <v>0</v>
      </c>
      <c r="AF28" s="95" t="str">
        <f>'AEO 2023 Table 44 Raw'!AI18</f>
        <v>- -</v>
      </c>
    </row>
    <row r="29" spans="1:32" ht="15" customHeight="1" x14ac:dyDescent="0.35">
      <c r="A29" s="77" t="s">
        <v>1600</v>
      </c>
      <c r="B29" s="81" t="s">
        <v>1315</v>
      </c>
      <c r="C29" s="82">
        <f>'AEO 2023 Table 44 Raw'!F19</f>
        <v>32.527453999999999</v>
      </c>
      <c r="D29" s="82">
        <f>'AEO 2023 Table 44 Raw'!G19</f>
        <v>34.683559000000002</v>
      </c>
      <c r="E29" s="82">
        <f>'AEO 2023 Table 44 Raw'!H19</f>
        <v>36.517467000000003</v>
      </c>
      <c r="F29" s="82">
        <f>'AEO 2023 Table 44 Raw'!I19</f>
        <v>37.527821000000003</v>
      </c>
      <c r="G29" s="82">
        <f>'AEO 2023 Table 44 Raw'!J19</f>
        <v>38.211796</v>
      </c>
      <c r="H29" s="82">
        <f>'AEO 2023 Table 44 Raw'!K19</f>
        <v>39.194439000000003</v>
      </c>
      <c r="I29" s="82">
        <f>'AEO 2023 Table 44 Raw'!L19</f>
        <v>40.098598000000003</v>
      </c>
      <c r="J29" s="82">
        <f>'AEO 2023 Table 44 Raw'!M19</f>
        <v>41.186400999999996</v>
      </c>
      <c r="K29" s="82">
        <f>'AEO 2023 Table 44 Raw'!N19</f>
        <v>42.318877999999998</v>
      </c>
      <c r="L29" s="82">
        <f>'AEO 2023 Table 44 Raw'!O19</f>
        <v>43.439338999999997</v>
      </c>
      <c r="M29" s="82">
        <f>'AEO 2023 Table 44 Raw'!P19</f>
        <v>44.725349000000001</v>
      </c>
      <c r="N29" s="82">
        <f>'AEO 2023 Table 44 Raw'!Q19</f>
        <v>45.902386</v>
      </c>
      <c r="O29" s="82">
        <f>'AEO 2023 Table 44 Raw'!R19</f>
        <v>47.315739000000001</v>
      </c>
      <c r="P29" s="82">
        <f>'AEO 2023 Table 44 Raw'!S19</f>
        <v>48.939678000000001</v>
      </c>
      <c r="Q29" s="82">
        <f>'AEO 2023 Table 44 Raw'!T19</f>
        <v>50.848151999999999</v>
      </c>
      <c r="R29" s="82">
        <f>'AEO 2023 Table 44 Raw'!U19</f>
        <v>52.535007</v>
      </c>
      <c r="S29" s="82">
        <f>'AEO 2023 Table 44 Raw'!V19</f>
        <v>54.232723</v>
      </c>
      <c r="T29" s="82">
        <f>'AEO 2023 Table 44 Raw'!W19</f>
        <v>55.940033</v>
      </c>
      <c r="U29" s="82">
        <f>'AEO 2023 Table 44 Raw'!X19</f>
        <v>57.601685000000003</v>
      </c>
      <c r="V29" s="82">
        <f>'AEO 2023 Table 44 Raw'!Y19</f>
        <v>58.942470999999998</v>
      </c>
      <c r="W29" s="82">
        <f>'AEO 2023 Table 44 Raw'!Z19</f>
        <v>60.265563999999998</v>
      </c>
      <c r="X29" s="82">
        <f>'AEO 2023 Table 44 Raw'!AA19</f>
        <v>61.346801999999997</v>
      </c>
      <c r="Y29" s="82">
        <f>'AEO 2023 Table 44 Raw'!AB19</f>
        <v>62.647990999999998</v>
      </c>
      <c r="Z29" s="82">
        <f>'AEO 2023 Table 44 Raw'!AC19</f>
        <v>64.274544000000006</v>
      </c>
      <c r="AA29" s="82">
        <f>'AEO 2023 Table 44 Raw'!AD19</f>
        <v>66.418464999999998</v>
      </c>
      <c r="AB29" s="82">
        <f>'AEO 2023 Table 44 Raw'!AE19</f>
        <v>67.851569999999995</v>
      </c>
      <c r="AC29" s="82">
        <f>'AEO 2023 Table 44 Raw'!AF19</f>
        <v>69.378135999999998</v>
      </c>
      <c r="AD29" s="82">
        <f>'AEO 2023 Table 44 Raw'!AG19</f>
        <v>71.021629000000004</v>
      </c>
      <c r="AE29" s="82">
        <f>'AEO 2023 Table 44 Raw'!AH19</f>
        <v>72.830382999999998</v>
      </c>
      <c r="AF29" s="95">
        <f>'AEO 2023 Table 44 Raw'!AI19</f>
        <v>2.9000000000000001E-2</v>
      </c>
    </row>
    <row r="30" spans="1:32" ht="15" customHeight="1" x14ac:dyDescent="0.35">
      <c r="A30" s="77" t="s">
        <v>1601</v>
      </c>
      <c r="B30" s="81" t="s">
        <v>1317</v>
      </c>
      <c r="C30" s="82">
        <f>'AEO 2023 Table 44 Raw'!F20</f>
        <v>0</v>
      </c>
      <c r="D30" s="82">
        <f>'AEO 2023 Table 44 Raw'!G20</f>
        <v>0</v>
      </c>
      <c r="E30" s="82">
        <f>'AEO 2023 Table 44 Raw'!H20</f>
        <v>0</v>
      </c>
      <c r="F30" s="82">
        <f>'AEO 2023 Table 44 Raw'!I20</f>
        <v>0</v>
      </c>
      <c r="G30" s="82">
        <f>'AEO 2023 Table 44 Raw'!J20</f>
        <v>0</v>
      </c>
      <c r="H30" s="82">
        <f>'AEO 2023 Table 44 Raw'!K20</f>
        <v>0</v>
      </c>
      <c r="I30" s="82">
        <f>'AEO 2023 Table 44 Raw'!L20</f>
        <v>0</v>
      </c>
      <c r="J30" s="82">
        <f>'AEO 2023 Table 44 Raw'!M20</f>
        <v>0</v>
      </c>
      <c r="K30" s="82">
        <f>'AEO 2023 Table 44 Raw'!N20</f>
        <v>0</v>
      </c>
      <c r="L30" s="82">
        <f>'AEO 2023 Table 44 Raw'!O20</f>
        <v>0</v>
      </c>
      <c r="M30" s="82">
        <f>'AEO 2023 Table 44 Raw'!P20</f>
        <v>0</v>
      </c>
      <c r="N30" s="82">
        <f>'AEO 2023 Table 44 Raw'!Q20</f>
        <v>0</v>
      </c>
      <c r="O30" s="82">
        <f>'AEO 2023 Table 44 Raw'!R20</f>
        <v>0</v>
      </c>
      <c r="P30" s="82">
        <f>'AEO 2023 Table 44 Raw'!S20</f>
        <v>0</v>
      </c>
      <c r="Q30" s="82">
        <f>'AEO 2023 Table 44 Raw'!T20</f>
        <v>0</v>
      </c>
      <c r="R30" s="82">
        <f>'AEO 2023 Table 44 Raw'!U20</f>
        <v>0</v>
      </c>
      <c r="S30" s="82">
        <f>'AEO 2023 Table 44 Raw'!V20</f>
        <v>0</v>
      </c>
      <c r="T30" s="82">
        <f>'AEO 2023 Table 44 Raw'!W20</f>
        <v>0</v>
      </c>
      <c r="U30" s="82">
        <f>'AEO 2023 Table 44 Raw'!X20</f>
        <v>0</v>
      </c>
      <c r="V30" s="82">
        <f>'AEO 2023 Table 44 Raw'!Y20</f>
        <v>0</v>
      </c>
      <c r="W30" s="82">
        <f>'AEO 2023 Table 44 Raw'!Z20</f>
        <v>0</v>
      </c>
      <c r="X30" s="82">
        <f>'AEO 2023 Table 44 Raw'!AA20</f>
        <v>0</v>
      </c>
      <c r="Y30" s="82">
        <f>'AEO 2023 Table 44 Raw'!AB20</f>
        <v>0</v>
      </c>
      <c r="Z30" s="82">
        <f>'AEO 2023 Table 44 Raw'!AC20</f>
        <v>0</v>
      </c>
      <c r="AA30" s="82">
        <f>'AEO 2023 Table 44 Raw'!AD20</f>
        <v>0</v>
      </c>
      <c r="AB30" s="82">
        <f>'AEO 2023 Table 44 Raw'!AE20</f>
        <v>0</v>
      </c>
      <c r="AC30" s="82">
        <f>'AEO 2023 Table 44 Raw'!AF20</f>
        <v>0</v>
      </c>
      <c r="AD30" s="82">
        <f>'AEO 2023 Table 44 Raw'!AG20</f>
        <v>0</v>
      </c>
      <c r="AE30" s="82">
        <f>'AEO 2023 Table 44 Raw'!AH20</f>
        <v>0</v>
      </c>
      <c r="AF30" s="95" t="str">
        <f>'AEO 2023 Table 44 Raw'!AI20</f>
        <v>- -</v>
      </c>
    </row>
    <row r="31" spans="1:32" ht="15" customHeight="1" x14ac:dyDescent="0.35">
      <c r="A31" s="77" t="s">
        <v>1602</v>
      </c>
      <c r="B31" s="81" t="s">
        <v>1319</v>
      </c>
      <c r="C31" s="82">
        <f>'AEO 2023 Table 44 Raw'!F21</f>
        <v>0</v>
      </c>
      <c r="D31" s="82">
        <f>'AEO 2023 Table 44 Raw'!G21</f>
        <v>0</v>
      </c>
      <c r="E31" s="82">
        <f>'AEO 2023 Table 44 Raw'!H21</f>
        <v>0</v>
      </c>
      <c r="F31" s="82">
        <f>'AEO 2023 Table 44 Raw'!I21</f>
        <v>0</v>
      </c>
      <c r="G31" s="82">
        <f>'AEO 2023 Table 44 Raw'!J21</f>
        <v>0</v>
      </c>
      <c r="H31" s="82">
        <f>'AEO 2023 Table 44 Raw'!K21</f>
        <v>0</v>
      </c>
      <c r="I31" s="82">
        <f>'AEO 2023 Table 44 Raw'!L21</f>
        <v>0</v>
      </c>
      <c r="J31" s="82">
        <f>'AEO 2023 Table 44 Raw'!M21</f>
        <v>0</v>
      </c>
      <c r="K31" s="82">
        <f>'AEO 2023 Table 44 Raw'!N21</f>
        <v>0</v>
      </c>
      <c r="L31" s="82">
        <f>'AEO 2023 Table 44 Raw'!O21</f>
        <v>0</v>
      </c>
      <c r="M31" s="82">
        <f>'AEO 2023 Table 44 Raw'!P21</f>
        <v>0</v>
      </c>
      <c r="N31" s="82">
        <f>'AEO 2023 Table 44 Raw'!Q21</f>
        <v>0</v>
      </c>
      <c r="O31" s="82">
        <f>'AEO 2023 Table 44 Raw'!R21</f>
        <v>0</v>
      </c>
      <c r="P31" s="82">
        <f>'AEO 2023 Table 44 Raw'!S21</f>
        <v>0</v>
      </c>
      <c r="Q31" s="82">
        <f>'AEO 2023 Table 44 Raw'!T21</f>
        <v>0</v>
      </c>
      <c r="R31" s="82">
        <f>'AEO 2023 Table 44 Raw'!U21</f>
        <v>0</v>
      </c>
      <c r="S31" s="82">
        <f>'AEO 2023 Table 44 Raw'!V21</f>
        <v>0</v>
      </c>
      <c r="T31" s="82">
        <f>'AEO 2023 Table 44 Raw'!W21</f>
        <v>0</v>
      </c>
      <c r="U31" s="82">
        <f>'AEO 2023 Table 44 Raw'!X21</f>
        <v>0</v>
      </c>
      <c r="V31" s="82">
        <f>'AEO 2023 Table 44 Raw'!Y21</f>
        <v>0</v>
      </c>
      <c r="W31" s="82">
        <f>'AEO 2023 Table 44 Raw'!Z21</f>
        <v>0</v>
      </c>
      <c r="X31" s="82">
        <f>'AEO 2023 Table 44 Raw'!AA21</f>
        <v>0</v>
      </c>
      <c r="Y31" s="82">
        <f>'AEO 2023 Table 44 Raw'!AB21</f>
        <v>0</v>
      </c>
      <c r="Z31" s="82">
        <f>'AEO 2023 Table 44 Raw'!AC21</f>
        <v>0</v>
      </c>
      <c r="AA31" s="82">
        <f>'AEO 2023 Table 44 Raw'!AD21</f>
        <v>0</v>
      </c>
      <c r="AB31" s="82">
        <f>'AEO 2023 Table 44 Raw'!AE21</f>
        <v>0</v>
      </c>
      <c r="AC31" s="82">
        <f>'AEO 2023 Table 44 Raw'!AF21</f>
        <v>0</v>
      </c>
      <c r="AD31" s="82">
        <f>'AEO 2023 Table 44 Raw'!AG21</f>
        <v>0</v>
      </c>
      <c r="AE31" s="82">
        <f>'AEO 2023 Table 44 Raw'!AH21</f>
        <v>0</v>
      </c>
      <c r="AF31" s="95" t="str">
        <f>'AEO 2023 Table 44 Raw'!AI21</f>
        <v>- -</v>
      </c>
    </row>
    <row r="32" spans="1:32" ht="15" customHeight="1" x14ac:dyDescent="0.35">
      <c r="A32" s="77" t="s">
        <v>1603</v>
      </c>
      <c r="B32" s="81" t="s">
        <v>1321</v>
      </c>
      <c r="C32" s="82">
        <f>'AEO 2023 Table 44 Raw'!F22</f>
        <v>0</v>
      </c>
      <c r="D32" s="82">
        <f>'AEO 2023 Table 44 Raw'!G22</f>
        <v>0</v>
      </c>
      <c r="E32" s="82">
        <f>'AEO 2023 Table 44 Raw'!H22</f>
        <v>0</v>
      </c>
      <c r="F32" s="82">
        <f>'AEO 2023 Table 44 Raw'!I22</f>
        <v>0</v>
      </c>
      <c r="G32" s="82">
        <f>'AEO 2023 Table 44 Raw'!J22</f>
        <v>0</v>
      </c>
      <c r="H32" s="82">
        <f>'AEO 2023 Table 44 Raw'!K22</f>
        <v>0</v>
      </c>
      <c r="I32" s="82">
        <f>'AEO 2023 Table 44 Raw'!L22</f>
        <v>0</v>
      </c>
      <c r="J32" s="82">
        <f>'AEO 2023 Table 44 Raw'!M22</f>
        <v>0</v>
      </c>
      <c r="K32" s="82">
        <f>'AEO 2023 Table 44 Raw'!N22</f>
        <v>0</v>
      </c>
      <c r="L32" s="82">
        <f>'AEO 2023 Table 44 Raw'!O22</f>
        <v>0</v>
      </c>
      <c r="M32" s="82">
        <f>'AEO 2023 Table 44 Raw'!P22</f>
        <v>0</v>
      </c>
      <c r="N32" s="82">
        <f>'AEO 2023 Table 44 Raw'!Q22</f>
        <v>0</v>
      </c>
      <c r="O32" s="82">
        <f>'AEO 2023 Table 44 Raw'!R22</f>
        <v>0</v>
      </c>
      <c r="P32" s="82">
        <f>'AEO 2023 Table 44 Raw'!S22</f>
        <v>0</v>
      </c>
      <c r="Q32" s="82">
        <f>'AEO 2023 Table 44 Raw'!T22</f>
        <v>0</v>
      </c>
      <c r="R32" s="82">
        <f>'AEO 2023 Table 44 Raw'!U22</f>
        <v>0</v>
      </c>
      <c r="S32" s="82">
        <f>'AEO 2023 Table 44 Raw'!V22</f>
        <v>0</v>
      </c>
      <c r="T32" s="82">
        <f>'AEO 2023 Table 44 Raw'!W22</f>
        <v>0</v>
      </c>
      <c r="U32" s="82">
        <f>'AEO 2023 Table 44 Raw'!X22</f>
        <v>0</v>
      </c>
      <c r="V32" s="82">
        <f>'AEO 2023 Table 44 Raw'!Y22</f>
        <v>0</v>
      </c>
      <c r="W32" s="82">
        <f>'AEO 2023 Table 44 Raw'!Z22</f>
        <v>0</v>
      </c>
      <c r="X32" s="82">
        <f>'AEO 2023 Table 44 Raw'!AA22</f>
        <v>0</v>
      </c>
      <c r="Y32" s="82">
        <f>'AEO 2023 Table 44 Raw'!AB22</f>
        <v>0</v>
      </c>
      <c r="Z32" s="82">
        <f>'AEO 2023 Table 44 Raw'!AC22</f>
        <v>0</v>
      </c>
      <c r="AA32" s="82">
        <f>'AEO 2023 Table 44 Raw'!AD22</f>
        <v>0</v>
      </c>
      <c r="AB32" s="82">
        <f>'AEO 2023 Table 44 Raw'!AE22</f>
        <v>0</v>
      </c>
      <c r="AC32" s="82">
        <f>'AEO 2023 Table 44 Raw'!AF22</f>
        <v>0</v>
      </c>
      <c r="AD32" s="82">
        <f>'AEO 2023 Table 44 Raw'!AG22</f>
        <v>0</v>
      </c>
      <c r="AE32" s="82">
        <f>'AEO 2023 Table 44 Raw'!AH22</f>
        <v>0</v>
      </c>
      <c r="AF32" s="95" t="str">
        <f>'AEO 2023 Table 44 Raw'!AI22</f>
        <v>- -</v>
      </c>
    </row>
    <row r="33" spans="1:32" ht="15" customHeight="1" x14ac:dyDescent="0.35">
      <c r="A33" s="77" t="s">
        <v>1604</v>
      </c>
      <c r="B33" s="81" t="s">
        <v>1323</v>
      </c>
      <c r="C33" s="82">
        <f>'AEO 2023 Table 44 Raw'!F23</f>
        <v>0</v>
      </c>
      <c r="D33" s="82">
        <f>'AEO 2023 Table 44 Raw'!G23</f>
        <v>0</v>
      </c>
      <c r="E33" s="82">
        <f>'AEO 2023 Table 44 Raw'!H23</f>
        <v>0</v>
      </c>
      <c r="F33" s="82">
        <f>'AEO 2023 Table 44 Raw'!I23</f>
        <v>0</v>
      </c>
      <c r="G33" s="82">
        <f>'AEO 2023 Table 44 Raw'!J23</f>
        <v>0</v>
      </c>
      <c r="H33" s="82">
        <f>'AEO 2023 Table 44 Raw'!K23</f>
        <v>0</v>
      </c>
      <c r="I33" s="82">
        <f>'AEO 2023 Table 44 Raw'!L23</f>
        <v>0</v>
      </c>
      <c r="J33" s="82">
        <f>'AEO 2023 Table 44 Raw'!M23</f>
        <v>0</v>
      </c>
      <c r="K33" s="82">
        <f>'AEO 2023 Table 44 Raw'!N23</f>
        <v>0</v>
      </c>
      <c r="L33" s="82">
        <f>'AEO 2023 Table 44 Raw'!O23</f>
        <v>0</v>
      </c>
      <c r="M33" s="82">
        <f>'AEO 2023 Table 44 Raw'!P23</f>
        <v>0</v>
      </c>
      <c r="N33" s="82">
        <f>'AEO 2023 Table 44 Raw'!Q23</f>
        <v>0</v>
      </c>
      <c r="O33" s="82">
        <f>'AEO 2023 Table 44 Raw'!R23</f>
        <v>0</v>
      </c>
      <c r="P33" s="82">
        <f>'AEO 2023 Table 44 Raw'!S23</f>
        <v>0</v>
      </c>
      <c r="Q33" s="82">
        <f>'AEO 2023 Table 44 Raw'!T23</f>
        <v>0</v>
      </c>
      <c r="R33" s="82">
        <f>'AEO 2023 Table 44 Raw'!U23</f>
        <v>0</v>
      </c>
      <c r="S33" s="82">
        <f>'AEO 2023 Table 44 Raw'!V23</f>
        <v>0</v>
      </c>
      <c r="T33" s="82">
        <f>'AEO 2023 Table 44 Raw'!W23</f>
        <v>0</v>
      </c>
      <c r="U33" s="82">
        <f>'AEO 2023 Table 44 Raw'!X23</f>
        <v>0</v>
      </c>
      <c r="V33" s="82">
        <f>'AEO 2023 Table 44 Raw'!Y23</f>
        <v>0</v>
      </c>
      <c r="W33" s="82">
        <f>'AEO 2023 Table 44 Raw'!Z23</f>
        <v>0</v>
      </c>
      <c r="X33" s="82">
        <f>'AEO 2023 Table 44 Raw'!AA23</f>
        <v>0</v>
      </c>
      <c r="Y33" s="82">
        <f>'AEO 2023 Table 44 Raw'!AB23</f>
        <v>0</v>
      </c>
      <c r="Z33" s="82">
        <f>'AEO 2023 Table 44 Raw'!AC23</f>
        <v>0</v>
      </c>
      <c r="AA33" s="82">
        <f>'AEO 2023 Table 44 Raw'!AD23</f>
        <v>0</v>
      </c>
      <c r="AB33" s="82">
        <f>'AEO 2023 Table 44 Raw'!AE23</f>
        <v>0</v>
      </c>
      <c r="AC33" s="82">
        <f>'AEO 2023 Table 44 Raw'!AF23</f>
        <v>0</v>
      </c>
      <c r="AD33" s="82">
        <f>'AEO 2023 Table 44 Raw'!AG23</f>
        <v>0</v>
      </c>
      <c r="AE33" s="82">
        <f>'AEO 2023 Table 44 Raw'!AH23</f>
        <v>0</v>
      </c>
      <c r="AF33" s="95" t="str">
        <f>'AEO 2023 Table 44 Raw'!AI23</f>
        <v>- -</v>
      </c>
    </row>
    <row r="34" spans="1:32" ht="15" customHeight="1" x14ac:dyDescent="0.35">
      <c r="A34" s="77" t="s">
        <v>1605</v>
      </c>
      <c r="B34" s="81" t="s">
        <v>1325</v>
      </c>
      <c r="C34" s="82">
        <f>'AEO 2023 Table 44 Raw'!F24</f>
        <v>0</v>
      </c>
      <c r="D34" s="82">
        <f>'AEO 2023 Table 44 Raw'!G24</f>
        <v>0</v>
      </c>
      <c r="E34" s="82">
        <f>'AEO 2023 Table 44 Raw'!H24</f>
        <v>0</v>
      </c>
      <c r="F34" s="82">
        <f>'AEO 2023 Table 44 Raw'!I24</f>
        <v>0</v>
      </c>
      <c r="G34" s="82">
        <f>'AEO 2023 Table 44 Raw'!J24</f>
        <v>0</v>
      </c>
      <c r="H34" s="82">
        <f>'AEO 2023 Table 44 Raw'!K24</f>
        <v>0</v>
      </c>
      <c r="I34" s="82">
        <f>'AEO 2023 Table 44 Raw'!L24</f>
        <v>0</v>
      </c>
      <c r="J34" s="82">
        <f>'AEO 2023 Table 44 Raw'!M24</f>
        <v>0</v>
      </c>
      <c r="K34" s="82">
        <f>'AEO 2023 Table 44 Raw'!N24</f>
        <v>0</v>
      </c>
      <c r="L34" s="82">
        <f>'AEO 2023 Table 44 Raw'!O24</f>
        <v>0</v>
      </c>
      <c r="M34" s="82">
        <f>'AEO 2023 Table 44 Raw'!P24</f>
        <v>0</v>
      </c>
      <c r="N34" s="82">
        <f>'AEO 2023 Table 44 Raw'!Q24</f>
        <v>0</v>
      </c>
      <c r="O34" s="82">
        <f>'AEO 2023 Table 44 Raw'!R24</f>
        <v>0</v>
      </c>
      <c r="P34" s="82">
        <f>'AEO 2023 Table 44 Raw'!S24</f>
        <v>0</v>
      </c>
      <c r="Q34" s="82">
        <f>'AEO 2023 Table 44 Raw'!T24</f>
        <v>0</v>
      </c>
      <c r="R34" s="82">
        <f>'AEO 2023 Table 44 Raw'!U24</f>
        <v>0</v>
      </c>
      <c r="S34" s="82">
        <f>'AEO 2023 Table 44 Raw'!V24</f>
        <v>0</v>
      </c>
      <c r="T34" s="82">
        <f>'AEO 2023 Table 44 Raw'!W24</f>
        <v>0</v>
      </c>
      <c r="U34" s="82">
        <f>'AEO 2023 Table 44 Raw'!X24</f>
        <v>0</v>
      </c>
      <c r="V34" s="82">
        <f>'AEO 2023 Table 44 Raw'!Y24</f>
        <v>0</v>
      </c>
      <c r="W34" s="82">
        <f>'AEO 2023 Table 44 Raw'!Z24</f>
        <v>0</v>
      </c>
      <c r="X34" s="82">
        <f>'AEO 2023 Table 44 Raw'!AA24</f>
        <v>0</v>
      </c>
      <c r="Y34" s="82">
        <f>'AEO 2023 Table 44 Raw'!AB24</f>
        <v>0</v>
      </c>
      <c r="Z34" s="82">
        <f>'AEO 2023 Table 44 Raw'!AC24</f>
        <v>0</v>
      </c>
      <c r="AA34" s="82">
        <f>'AEO 2023 Table 44 Raw'!AD24</f>
        <v>0</v>
      </c>
      <c r="AB34" s="82">
        <f>'AEO 2023 Table 44 Raw'!AE24</f>
        <v>0</v>
      </c>
      <c r="AC34" s="82">
        <f>'AEO 2023 Table 44 Raw'!AF24</f>
        <v>0</v>
      </c>
      <c r="AD34" s="82">
        <f>'AEO 2023 Table 44 Raw'!AG24</f>
        <v>0</v>
      </c>
      <c r="AE34" s="82">
        <f>'AEO 2023 Table 44 Raw'!AH24</f>
        <v>0</v>
      </c>
      <c r="AF34" s="95" t="str">
        <f>'AEO 2023 Table 44 Raw'!AI24</f>
        <v>- -</v>
      </c>
    </row>
    <row r="35" spans="1:32" ht="15" customHeight="1" x14ac:dyDescent="0.35">
      <c r="A35" s="77" t="s">
        <v>1606</v>
      </c>
      <c r="B35" s="81" t="s">
        <v>1327</v>
      </c>
      <c r="C35" s="82">
        <f>'AEO 2023 Table 44 Raw'!F25</f>
        <v>4.8113000000000003E-2</v>
      </c>
      <c r="D35" s="82">
        <f>'AEO 2023 Table 44 Raw'!G25</f>
        <v>9.2383999999999994E-2</v>
      </c>
      <c r="E35" s="82">
        <f>'AEO 2023 Table 44 Raw'!H25</f>
        <v>0.13745099999999999</v>
      </c>
      <c r="F35" s="82">
        <f>'AEO 2023 Table 44 Raw'!I25</f>
        <v>0.179425</v>
      </c>
      <c r="G35" s="82">
        <f>'AEO 2023 Table 44 Raw'!J25</f>
        <v>0.218551</v>
      </c>
      <c r="H35" s="82">
        <f>'AEO 2023 Table 44 Raw'!K25</f>
        <v>0.25812099999999999</v>
      </c>
      <c r="I35" s="82">
        <f>'AEO 2023 Table 44 Raw'!L25</f>
        <v>0.29622999999999999</v>
      </c>
      <c r="J35" s="82">
        <f>'AEO 2023 Table 44 Raw'!M25</f>
        <v>0.33490500000000001</v>
      </c>
      <c r="K35" s="82">
        <f>'AEO 2023 Table 44 Raw'!N25</f>
        <v>0.37334200000000001</v>
      </c>
      <c r="L35" s="82">
        <f>'AEO 2023 Table 44 Raw'!O25</f>
        <v>0.41120699999999999</v>
      </c>
      <c r="M35" s="82">
        <f>'AEO 2023 Table 44 Raw'!P25</f>
        <v>0.45029799999999998</v>
      </c>
      <c r="N35" s="82">
        <f>'AEO 2023 Table 44 Raw'!Q25</f>
        <v>0.48788300000000001</v>
      </c>
      <c r="O35" s="82">
        <f>'AEO 2023 Table 44 Raw'!R25</f>
        <v>0.52772200000000002</v>
      </c>
      <c r="P35" s="82">
        <f>'AEO 2023 Table 44 Raw'!S25</f>
        <v>0.56985600000000003</v>
      </c>
      <c r="Q35" s="82">
        <f>'AEO 2023 Table 44 Raw'!T25</f>
        <v>0.61519100000000004</v>
      </c>
      <c r="R35" s="82">
        <f>'AEO 2023 Table 44 Raw'!U25</f>
        <v>0.65825</v>
      </c>
      <c r="S35" s="82">
        <f>'AEO 2023 Table 44 Raw'!V25</f>
        <v>0.70174800000000004</v>
      </c>
      <c r="T35" s="82">
        <f>'AEO 2023 Table 44 Raw'!W25</f>
        <v>0.74530600000000002</v>
      </c>
      <c r="U35" s="82">
        <f>'AEO 2023 Table 44 Raw'!X25</f>
        <v>0.78837999999999997</v>
      </c>
      <c r="V35" s="82">
        <f>'AEO 2023 Table 44 Raw'!Y25</f>
        <v>0.82708400000000004</v>
      </c>
      <c r="W35" s="82">
        <f>'AEO 2023 Table 44 Raw'!Z25</f>
        <v>0.86512500000000003</v>
      </c>
      <c r="X35" s="82">
        <f>'AEO 2023 Table 44 Raw'!AA25</f>
        <v>0.89946000000000004</v>
      </c>
      <c r="Y35" s="82">
        <f>'AEO 2023 Table 44 Raw'!AB25</f>
        <v>0.93670200000000003</v>
      </c>
      <c r="Z35" s="82">
        <f>'AEO 2023 Table 44 Raw'!AC25</f>
        <v>0.97888399999999998</v>
      </c>
      <c r="AA35" s="82">
        <f>'AEO 2023 Table 44 Raw'!AD25</f>
        <v>1.03084</v>
      </c>
      <c r="AB35" s="82">
        <f>'AEO 2023 Table 44 Raw'!AE25</f>
        <v>1.070397</v>
      </c>
      <c r="AC35" s="82">
        <f>'AEO 2023 Table 44 Raw'!AF25</f>
        <v>1.1109290000000001</v>
      </c>
      <c r="AD35" s="82">
        <f>'AEO 2023 Table 44 Raw'!AG25</f>
        <v>1.1534819999999999</v>
      </c>
      <c r="AE35" s="82">
        <f>'AEO 2023 Table 44 Raw'!AH25</f>
        <v>1.1985399999999999</v>
      </c>
      <c r="AF35" s="95">
        <f>'AEO 2023 Table 44 Raw'!AI25</f>
        <v>0.122</v>
      </c>
    </row>
    <row r="36" spans="1:32" ht="15" customHeight="1" x14ac:dyDescent="0.35">
      <c r="A36" s="77" t="s">
        <v>1607</v>
      </c>
      <c r="B36" s="81" t="s">
        <v>1329</v>
      </c>
      <c r="C36" s="82">
        <f>'AEO 2023 Table 44 Raw'!F26</f>
        <v>84.285843</v>
      </c>
      <c r="D36" s="82">
        <f>'AEO 2023 Table 44 Raw'!G26</f>
        <v>92.888846999999998</v>
      </c>
      <c r="E36" s="82">
        <f>'AEO 2023 Table 44 Raw'!H26</f>
        <v>100.7127</v>
      </c>
      <c r="F36" s="82">
        <f>'AEO 2023 Table 44 Raw'!I26</f>
        <v>106.283592</v>
      </c>
      <c r="G36" s="82">
        <f>'AEO 2023 Table 44 Raw'!J26</f>
        <v>110.868759</v>
      </c>
      <c r="H36" s="82">
        <f>'AEO 2023 Table 44 Raw'!K26</f>
        <v>116.25954400000001</v>
      </c>
      <c r="I36" s="82">
        <f>'AEO 2023 Table 44 Raw'!L26</f>
        <v>121.370949</v>
      </c>
      <c r="J36" s="82">
        <f>'AEO 2023 Table 44 Raw'!M26</f>
        <v>126.999863</v>
      </c>
      <c r="K36" s="82">
        <f>'AEO 2023 Table 44 Raw'!N26</f>
        <v>132.74479700000001</v>
      </c>
      <c r="L36" s="82">
        <f>'AEO 2023 Table 44 Raw'!O26</f>
        <v>138.42955000000001</v>
      </c>
      <c r="M36" s="82">
        <f>'AEO 2023 Table 44 Raw'!P26</f>
        <v>144.62823499999999</v>
      </c>
      <c r="N36" s="82">
        <f>'AEO 2023 Table 44 Raw'!Q26</f>
        <v>150.46928399999999</v>
      </c>
      <c r="O36" s="82">
        <f>'AEO 2023 Table 44 Raw'!R26</f>
        <v>157.082077</v>
      </c>
      <c r="P36" s="82">
        <f>'AEO 2023 Table 44 Raw'!S26</f>
        <v>164.40995799999999</v>
      </c>
      <c r="Q36" s="82">
        <f>'AEO 2023 Table 44 Raw'!T26</f>
        <v>172.73554999999999</v>
      </c>
      <c r="R36" s="82">
        <f>'AEO 2023 Table 44 Raw'!U26</f>
        <v>180.33265700000001</v>
      </c>
      <c r="S36" s="82">
        <f>'AEO 2023 Table 44 Raw'!V26</f>
        <v>187.982193</v>
      </c>
      <c r="T36" s="82">
        <f>'AEO 2023 Table 44 Raw'!W26</f>
        <v>195.689606</v>
      </c>
      <c r="U36" s="82">
        <f>'AEO 2023 Table 44 Raw'!X26</f>
        <v>203.25299100000001</v>
      </c>
      <c r="V36" s="82">
        <f>'AEO 2023 Table 44 Raw'!Y26</f>
        <v>209.687073</v>
      </c>
      <c r="W36" s="82">
        <f>'AEO 2023 Table 44 Raw'!Z26</f>
        <v>216.059021</v>
      </c>
      <c r="X36" s="82">
        <f>'AEO 2023 Table 44 Raw'!AA26</f>
        <v>221.55154400000001</v>
      </c>
      <c r="Y36" s="82">
        <f>'AEO 2023 Table 44 Raw'!AB26</f>
        <v>227.82827800000001</v>
      </c>
      <c r="Z36" s="82">
        <f>'AEO 2023 Table 44 Raw'!AC26</f>
        <v>235.286957</v>
      </c>
      <c r="AA36" s="82">
        <f>'AEO 2023 Table 44 Raw'!AD26</f>
        <v>244.62560999999999</v>
      </c>
      <c r="AB36" s="82">
        <f>'AEO 2023 Table 44 Raw'!AE26</f>
        <v>251.39295999999999</v>
      </c>
      <c r="AC36" s="82">
        <f>'AEO 2023 Table 44 Raw'!AF26</f>
        <v>258.51663200000002</v>
      </c>
      <c r="AD36" s="82">
        <f>'AEO 2023 Table 44 Raw'!AG26</f>
        <v>266.07833900000003</v>
      </c>
      <c r="AE36" s="82">
        <f>'AEO 2023 Table 44 Raw'!AH26</f>
        <v>274.07794200000001</v>
      </c>
      <c r="AF36" s="95">
        <f>'AEO 2023 Table 44 Raw'!AI26</f>
        <v>4.2999999999999997E-2</v>
      </c>
    </row>
    <row r="37" spans="1:32" ht="15" customHeight="1" x14ac:dyDescent="0.35">
      <c r="C37" s="82"/>
      <c r="D37" s="82"/>
      <c r="E37" s="82"/>
      <c r="F37" s="82"/>
      <c r="G37" s="82"/>
      <c r="H37" s="82"/>
      <c r="I37" s="82"/>
      <c r="J37" s="82"/>
      <c r="K37" s="82"/>
      <c r="L37" s="82"/>
      <c r="M37" s="82"/>
      <c r="N37" s="82"/>
      <c r="O37" s="82"/>
      <c r="P37" s="82"/>
      <c r="Q37" s="82"/>
      <c r="R37" s="82"/>
      <c r="S37" s="82"/>
      <c r="T37" s="82"/>
      <c r="U37" s="82"/>
      <c r="V37" s="82"/>
      <c r="W37" s="82"/>
      <c r="X37" s="82"/>
      <c r="Y37" s="82"/>
      <c r="Z37" s="82"/>
      <c r="AA37" s="82"/>
      <c r="AB37" s="82"/>
      <c r="AC37" s="82"/>
      <c r="AD37" s="82"/>
      <c r="AE37" s="82"/>
      <c r="AF37" s="95"/>
    </row>
    <row r="38" spans="1:32" ht="15" customHeight="1" x14ac:dyDescent="0.35">
      <c r="A38" s="77" t="s">
        <v>1608</v>
      </c>
      <c r="B38" s="81" t="s">
        <v>1609</v>
      </c>
      <c r="C38" s="82">
        <f>'AEO 2023 Table 44 Raw'!F27</f>
        <v>10.157681</v>
      </c>
      <c r="D38" s="82">
        <f>'AEO 2023 Table 44 Raw'!G27</f>
        <v>10.983188999999999</v>
      </c>
      <c r="E38" s="82">
        <f>'AEO 2023 Table 44 Raw'!H27</f>
        <v>11.805899999999999</v>
      </c>
      <c r="F38" s="82">
        <f>'AEO 2023 Table 44 Raw'!I27</f>
        <v>12.622498999999999</v>
      </c>
      <c r="G38" s="82">
        <f>'AEO 2023 Table 44 Raw'!J27</f>
        <v>13.434297000000001</v>
      </c>
      <c r="H38" s="82">
        <f>'AEO 2023 Table 44 Raw'!K27</f>
        <v>14.243176</v>
      </c>
      <c r="I38" s="82">
        <f>'AEO 2023 Table 44 Raw'!L27</f>
        <v>15.050748</v>
      </c>
      <c r="J38" s="82">
        <f>'AEO 2023 Table 44 Raw'!M27</f>
        <v>15.857642999999999</v>
      </c>
      <c r="K38" s="82">
        <f>'AEO 2023 Table 44 Raw'!N27</f>
        <v>16.664019</v>
      </c>
      <c r="L38" s="82">
        <f>'AEO 2023 Table 44 Raw'!O27</f>
        <v>17.470499</v>
      </c>
      <c r="M38" s="82">
        <f>'AEO 2023 Table 44 Raw'!P27</f>
        <v>18.277194999999999</v>
      </c>
      <c r="N38" s="82">
        <f>'AEO 2023 Table 44 Raw'!Q27</f>
        <v>19.083721000000001</v>
      </c>
      <c r="O38" s="82">
        <f>'AEO 2023 Table 44 Raw'!R27</f>
        <v>19.890460999999998</v>
      </c>
      <c r="P38" s="82">
        <f>'AEO 2023 Table 44 Raw'!S27</f>
        <v>20.697310999999999</v>
      </c>
      <c r="Q38" s="82">
        <f>'AEO 2023 Table 44 Raw'!T27</f>
        <v>21.503720999999999</v>
      </c>
      <c r="R38" s="82">
        <f>'AEO 2023 Table 44 Raw'!U27</f>
        <v>22.311045</v>
      </c>
      <c r="S38" s="82">
        <f>'AEO 2023 Table 44 Raw'!V27</f>
        <v>23.119164999999999</v>
      </c>
      <c r="T38" s="82">
        <f>'AEO 2023 Table 44 Raw'!W27</f>
        <v>23.927289999999999</v>
      </c>
      <c r="U38" s="82">
        <f>'AEO 2023 Table 44 Raw'!X27</f>
        <v>24.735849000000002</v>
      </c>
      <c r="V38" s="82">
        <f>'AEO 2023 Table 44 Raw'!Y27</f>
        <v>25.544803999999999</v>
      </c>
      <c r="W38" s="82">
        <f>'AEO 2023 Table 44 Raw'!Z27</f>
        <v>26.353815000000001</v>
      </c>
      <c r="X38" s="82">
        <f>'AEO 2023 Table 44 Raw'!AA27</f>
        <v>27.163171999999999</v>
      </c>
      <c r="Y38" s="82">
        <f>'AEO 2023 Table 44 Raw'!AB27</f>
        <v>27.972829999999998</v>
      </c>
      <c r="Z38" s="82">
        <f>'AEO 2023 Table 44 Raw'!AC27</f>
        <v>28.782892</v>
      </c>
      <c r="AA38" s="82">
        <f>'AEO 2023 Table 44 Raw'!AD27</f>
        <v>29.593699999999998</v>
      </c>
      <c r="AB38" s="82">
        <f>'AEO 2023 Table 44 Raw'!AE27</f>
        <v>30.404064000000002</v>
      </c>
      <c r="AC38" s="82">
        <f>'AEO 2023 Table 44 Raw'!AF27</f>
        <v>31.214642000000001</v>
      </c>
      <c r="AD38" s="82">
        <f>'AEO 2023 Table 44 Raw'!AG27</f>
        <v>32.025562000000001</v>
      </c>
      <c r="AE38" s="82">
        <f>'AEO 2023 Table 44 Raw'!AH27</f>
        <v>32.813243999999997</v>
      </c>
      <c r="AF38" s="95">
        <f>'AEO 2023 Table 44 Raw'!AI27</f>
        <v>4.2999999999999997E-2</v>
      </c>
    </row>
    <row r="39" spans="1:32" ht="12" customHeight="1" x14ac:dyDescent="0.35">
      <c r="A39" s="77" t="s">
        <v>1610</v>
      </c>
      <c r="B39" s="81" t="s">
        <v>1611</v>
      </c>
      <c r="C39" s="82">
        <f>'AEO 2023 Table 44 Raw'!F28</f>
        <v>829.77441399999998</v>
      </c>
      <c r="D39" s="82">
        <f>'AEO 2023 Table 44 Raw'!G28</f>
        <v>845.73663299999998</v>
      </c>
      <c r="E39" s="82">
        <f>'AEO 2023 Table 44 Raw'!H28</f>
        <v>853.07098399999995</v>
      </c>
      <c r="F39" s="82">
        <f>'AEO 2023 Table 44 Raw'!I28</f>
        <v>842.01702899999998</v>
      </c>
      <c r="G39" s="82">
        <f>'AEO 2023 Table 44 Raw'!J28</f>
        <v>825.26654099999996</v>
      </c>
      <c r="H39" s="82">
        <f>'AEO 2023 Table 44 Raw'!K28</f>
        <v>816.24737500000003</v>
      </c>
      <c r="I39" s="82">
        <f>'AEO 2023 Table 44 Raw'!L28</f>
        <v>806.41143799999998</v>
      </c>
      <c r="J39" s="82">
        <f>'AEO 2023 Table 44 Raw'!M28</f>
        <v>800.87481700000001</v>
      </c>
      <c r="K39" s="82">
        <f>'AEO 2023 Table 44 Raw'!N28</f>
        <v>796.59533699999997</v>
      </c>
      <c r="L39" s="82">
        <f>'AEO 2023 Table 44 Raw'!O28</f>
        <v>792.36175500000002</v>
      </c>
      <c r="M39" s="82">
        <f>'AEO 2023 Table 44 Raw'!P28</f>
        <v>791.30432099999996</v>
      </c>
      <c r="N39" s="82">
        <f>'AEO 2023 Table 44 Raw'!Q28</f>
        <v>788.46929899999998</v>
      </c>
      <c r="O39" s="82">
        <f>'AEO 2023 Table 44 Raw'!R28</f>
        <v>789.73571800000002</v>
      </c>
      <c r="P39" s="82">
        <f>'AEO 2023 Table 44 Raw'!S28</f>
        <v>794.35418700000002</v>
      </c>
      <c r="Q39" s="82">
        <f>'AEO 2023 Table 44 Raw'!T28</f>
        <v>803.282104</v>
      </c>
      <c r="R39" s="82">
        <f>'AEO 2023 Table 44 Raw'!U28</f>
        <v>808.26629600000001</v>
      </c>
      <c r="S39" s="82">
        <f>'AEO 2023 Table 44 Raw'!V28</f>
        <v>813.101135</v>
      </c>
      <c r="T39" s="82">
        <f>'AEO 2023 Table 44 Raw'!W28</f>
        <v>817.85107400000004</v>
      </c>
      <c r="U39" s="82">
        <f>'AEO 2023 Table 44 Raw'!X28</f>
        <v>821.69397000000004</v>
      </c>
      <c r="V39" s="82">
        <f>'AEO 2023 Table 44 Raw'!Y28</f>
        <v>820.85998500000005</v>
      </c>
      <c r="W39" s="82">
        <f>'AEO 2023 Table 44 Raw'!Z28</f>
        <v>819.83960000000002</v>
      </c>
      <c r="X39" s="82">
        <f>'AEO 2023 Table 44 Raw'!AA28</f>
        <v>815.63207999999997</v>
      </c>
      <c r="Y39" s="82">
        <f>'AEO 2023 Table 44 Raw'!AB28</f>
        <v>814.46276899999998</v>
      </c>
      <c r="Z39" s="82">
        <f>'AEO 2023 Table 44 Raw'!AC28</f>
        <v>817.45422399999995</v>
      </c>
      <c r="AA39" s="82">
        <f>'AEO 2023 Table 44 Raw'!AD28</f>
        <v>826.613831</v>
      </c>
      <c r="AB39" s="82">
        <f>'AEO 2023 Table 44 Raw'!AE28</f>
        <v>826.839966</v>
      </c>
      <c r="AC39" s="82">
        <f>'AEO 2023 Table 44 Raw'!AF28</f>
        <v>828.19030799999996</v>
      </c>
      <c r="AD39" s="82">
        <f>'AEO 2023 Table 44 Raw'!AG28</f>
        <v>830.83117700000003</v>
      </c>
      <c r="AE39" s="82">
        <f>'AEO 2023 Table 44 Raw'!AH28</f>
        <v>835.26629600000001</v>
      </c>
      <c r="AF39" s="95">
        <f>'AEO 2023 Table 44 Raw'!AI28</f>
        <v>0</v>
      </c>
    </row>
    <row r="40" spans="1:32" ht="12" customHeight="1" x14ac:dyDescent="0.35">
      <c r="C40" s="82"/>
      <c r="D40" s="82"/>
      <c r="E40" s="82"/>
      <c r="F40" s="82"/>
      <c r="G40" s="82"/>
      <c r="H40" s="82"/>
      <c r="I40" s="82"/>
      <c r="J40" s="82"/>
      <c r="K40" s="82"/>
      <c r="L40" s="82"/>
      <c r="M40" s="82"/>
      <c r="N40" s="82"/>
      <c r="O40" s="82"/>
      <c r="P40" s="82"/>
      <c r="Q40" s="82"/>
      <c r="R40" s="82"/>
      <c r="S40" s="82"/>
      <c r="T40" s="82"/>
      <c r="U40" s="82"/>
      <c r="V40" s="82"/>
      <c r="W40" s="82"/>
      <c r="X40" s="82"/>
      <c r="Y40" s="82"/>
      <c r="Z40" s="82"/>
      <c r="AA40" s="82"/>
      <c r="AB40" s="82"/>
      <c r="AC40" s="82"/>
      <c r="AD40" s="82"/>
      <c r="AE40" s="82"/>
      <c r="AF40" s="95"/>
    </row>
    <row r="41" spans="1:32" ht="12" customHeight="1" x14ac:dyDescent="0.35">
      <c r="B41" s="34" t="s">
        <v>1612</v>
      </c>
      <c r="C41" s="82"/>
      <c r="D41" s="82"/>
      <c r="E41" s="82"/>
      <c r="F41" s="82"/>
      <c r="G41" s="82"/>
      <c r="H41" s="82"/>
      <c r="I41" s="82"/>
      <c r="J41" s="82"/>
      <c r="K41" s="82"/>
      <c r="L41" s="82"/>
      <c r="M41" s="82"/>
      <c r="N41" s="82"/>
      <c r="O41" s="82"/>
      <c r="P41" s="82"/>
      <c r="Q41" s="82"/>
      <c r="R41" s="82"/>
      <c r="S41" s="82"/>
      <c r="T41" s="82"/>
      <c r="U41" s="82"/>
      <c r="V41" s="82"/>
      <c r="W41" s="82"/>
      <c r="X41" s="82"/>
      <c r="Y41" s="82"/>
      <c r="Z41" s="82"/>
      <c r="AA41" s="82"/>
      <c r="AB41" s="82"/>
      <c r="AC41" s="82"/>
      <c r="AD41" s="82"/>
      <c r="AE41" s="82"/>
      <c r="AF41" s="95"/>
    </row>
    <row r="42" spans="1:32" ht="12" customHeight="1" x14ac:dyDescent="0.35">
      <c r="B42" s="34" t="s">
        <v>1333</v>
      </c>
      <c r="C42" s="82"/>
      <c r="D42" s="82"/>
      <c r="E42" s="82"/>
      <c r="F42" s="82"/>
      <c r="G42" s="82"/>
      <c r="H42" s="82"/>
      <c r="I42" s="82"/>
      <c r="J42" s="82"/>
      <c r="K42" s="82"/>
      <c r="L42" s="82"/>
      <c r="M42" s="82"/>
      <c r="N42" s="82"/>
      <c r="O42" s="82"/>
      <c r="P42" s="82"/>
      <c r="Q42" s="82"/>
      <c r="R42" s="82"/>
      <c r="S42" s="82"/>
      <c r="T42" s="82"/>
      <c r="U42" s="82"/>
      <c r="V42" s="82"/>
      <c r="W42" s="82"/>
      <c r="X42" s="82"/>
      <c r="Y42" s="82"/>
      <c r="Z42" s="82"/>
      <c r="AA42" s="82"/>
      <c r="AB42" s="82"/>
      <c r="AC42" s="82"/>
      <c r="AD42" s="82"/>
      <c r="AE42" s="82"/>
      <c r="AF42" s="95"/>
    </row>
    <row r="43" spans="1:32" ht="12" customHeight="1" x14ac:dyDescent="0.35">
      <c r="A43" s="77" t="s">
        <v>1613</v>
      </c>
      <c r="B43" s="81" t="s">
        <v>1294</v>
      </c>
      <c r="C43" s="82">
        <f>'AEO 2023 Table 44 Raw'!F31</f>
        <v>1139.8826899999999</v>
      </c>
      <c r="D43" s="82">
        <f>'AEO 2023 Table 44 Raw'!G31</f>
        <v>1177.592163</v>
      </c>
      <c r="E43" s="82">
        <f>'AEO 2023 Table 44 Raw'!H31</f>
        <v>1225.1961670000001</v>
      </c>
      <c r="F43" s="82">
        <f>'AEO 2023 Table 44 Raw'!I31</f>
        <v>1266.6292719999999</v>
      </c>
      <c r="G43" s="82">
        <f>'AEO 2023 Table 44 Raw'!J31</f>
        <v>1280.5263669999999</v>
      </c>
      <c r="H43" s="82">
        <f>'AEO 2023 Table 44 Raw'!K31</f>
        <v>1273.6563719999999</v>
      </c>
      <c r="I43" s="82">
        <f>'AEO 2023 Table 44 Raw'!L31</f>
        <v>1266.3192140000001</v>
      </c>
      <c r="J43" s="82">
        <f>'AEO 2023 Table 44 Raw'!M31</f>
        <v>1266.370361</v>
      </c>
      <c r="K43" s="82">
        <f>'AEO 2023 Table 44 Raw'!N31</f>
        <v>1255.4794919999999</v>
      </c>
      <c r="L43" s="82">
        <f>'AEO 2023 Table 44 Raw'!O31</f>
        <v>1247.123413</v>
      </c>
      <c r="M43" s="82">
        <f>'AEO 2023 Table 44 Raw'!P31</f>
        <v>1238.2232670000001</v>
      </c>
      <c r="N43" s="82">
        <f>'AEO 2023 Table 44 Raw'!Q31</f>
        <v>1229.9169919999999</v>
      </c>
      <c r="O43" s="82">
        <f>'AEO 2023 Table 44 Raw'!R31</f>
        <v>1228.6763920000001</v>
      </c>
      <c r="P43" s="82">
        <f>'AEO 2023 Table 44 Raw'!S31</f>
        <v>1234.7006839999999</v>
      </c>
      <c r="Q43" s="82">
        <f>'AEO 2023 Table 44 Raw'!T31</f>
        <v>1240.9655760000001</v>
      </c>
      <c r="R43" s="82">
        <f>'AEO 2023 Table 44 Raw'!U31</f>
        <v>1247.8654790000001</v>
      </c>
      <c r="S43" s="82">
        <f>'AEO 2023 Table 44 Raw'!V31</f>
        <v>1256.841919</v>
      </c>
      <c r="T43" s="82">
        <f>'AEO 2023 Table 44 Raw'!W31</f>
        <v>1264.0477289999999</v>
      </c>
      <c r="U43" s="82">
        <f>'AEO 2023 Table 44 Raw'!X31</f>
        <v>1273.665039</v>
      </c>
      <c r="V43" s="82">
        <f>'AEO 2023 Table 44 Raw'!Y31</f>
        <v>1276.9398189999999</v>
      </c>
      <c r="W43" s="82">
        <f>'AEO 2023 Table 44 Raw'!Z31</f>
        <v>1280.798096</v>
      </c>
      <c r="X43" s="82">
        <f>'AEO 2023 Table 44 Raw'!AA31</f>
        <v>1284.902832</v>
      </c>
      <c r="Y43" s="82">
        <f>'AEO 2023 Table 44 Raw'!AB31</f>
        <v>1287.0942379999999</v>
      </c>
      <c r="Z43" s="82">
        <f>'AEO 2023 Table 44 Raw'!AC31</f>
        <v>1296.9729</v>
      </c>
      <c r="AA43" s="82">
        <f>'AEO 2023 Table 44 Raw'!AD31</f>
        <v>1299.4545900000001</v>
      </c>
      <c r="AB43" s="82">
        <f>'AEO 2023 Table 44 Raw'!AE31</f>
        <v>1304.3114009999999</v>
      </c>
      <c r="AC43" s="82">
        <f>'AEO 2023 Table 44 Raw'!AF31</f>
        <v>1303.9990230000001</v>
      </c>
      <c r="AD43" s="82">
        <f>'AEO 2023 Table 44 Raw'!AG31</f>
        <v>1310.53125</v>
      </c>
      <c r="AE43" s="82">
        <f>'AEO 2023 Table 44 Raw'!AH31</f>
        <v>1318.357544</v>
      </c>
      <c r="AF43" s="95">
        <f>'AEO 2023 Table 44 Raw'!AI31</f>
        <v>5.0000000000000001E-3</v>
      </c>
    </row>
    <row r="44" spans="1:32" ht="12" customHeight="1" x14ac:dyDescent="0.35">
      <c r="A44" s="77" t="s">
        <v>1614</v>
      </c>
      <c r="B44" s="81" t="s">
        <v>1296</v>
      </c>
      <c r="C44" s="82">
        <f>'AEO 2023 Table 44 Raw'!F32</f>
        <v>4.2833999999999997E-2</v>
      </c>
      <c r="D44" s="82">
        <f>'AEO 2023 Table 44 Raw'!G32</f>
        <v>4.48E-2</v>
      </c>
      <c r="E44" s="82">
        <f>'AEO 2023 Table 44 Raw'!H32</f>
        <v>4.7136999999999998E-2</v>
      </c>
      <c r="F44" s="82">
        <f>'AEO 2023 Table 44 Raw'!I32</f>
        <v>4.9204999999999999E-2</v>
      </c>
      <c r="G44" s="82">
        <f>'AEO 2023 Table 44 Raw'!J32</f>
        <v>5.0164E-2</v>
      </c>
      <c r="H44" s="82">
        <f>'AEO 2023 Table 44 Raw'!K32</f>
        <v>5.0279999999999998E-2</v>
      </c>
      <c r="I44" s="82">
        <f>'AEO 2023 Table 44 Raw'!L32</f>
        <v>5.0354000000000003E-2</v>
      </c>
      <c r="J44" s="82">
        <f>'AEO 2023 Table 44 Raw'!M32</f>
        <v>5.0707000000000002E-2</v>
      </c>
      <c r="K44" s="82">
        <f>'AEO 2023 Table 44 Raw'!N32</f>
        <v>5.0605999999999998E-2</v>
      </c>
      <c r="L44" s="82">
        <f>'AEO 2023 Table 44 Raw'!O32</f>
        <v>5.0601E-2</v>
      </c>
      <c r="M44" s="82">
        <f>'AEO 2023 Table 44 Raw'!P32</f>
        <v>5.0573E-2</v>
      </c>
      <c r="N44" s="82">
        <f>'AEO 2023 Table 44 Raw'!Q32</f>
        <v>5.0560000000000001E-2</v>
      </c>
      <c r="O44" s="82">
        <f>'AEO 2023 Table 44 Raw'!R32</f>
        <v>5.0837E-2</v>
      </c>
      <c r="P44" s="82">
        <f>'AEO 2023 Table 44 Raw'!S32</f>
        <v>5.1416000000000003E-2</v>
      </c>
      <c r="Q44" s="82">
        <f>'AEO 2023 Table 44 Raw'!T32</f>
        <v>5.1998999999999997E-2</v>
      </c>
      <c r="R44" s="82">
        <f>'AEO 2023 Table 44 Raw'!U32</f>
        <v>5.2623000000000003E-2</v>
      </c>
      <c r="S44" s="82">
        <f>'AEO 2023 Table 44 Raw'!V32</f>
        <v>5.3331999999999997E-2</v>
      </c>
      <c r="T44" s="82">
        <f>'AEO 2023 Table 44 Raw'!W32</f>
        <v>5.3966E-2</v>
      </c>
      <c r="U44" s="82">
        <f>'AEO 2023 Table 44 Raw'!X32</f>
        <v>5.4716000000000001E-2</v>
      </c>
      <c r="V44" s="82">
        <f>'AEO 2023 Table 44 Raw'!Y32</f>
        <v>5.5203000000000002E-2</v>
      </c>
      <c r="W44" s="82">
        <f>'AEO 2023 Table 44 Raw'!Z32</f>
        <v>5.5719999999999999E-2</v>
      </c>
      <c r="X44" s="82">
        <f>'AEO 2023 Table 44 Raw'!AA32</f>
        <v>5.6253999999999998E-2</v>
      </c>
      <c r="Y44" s="82">
        <f>'AEO 2023 Table 44 Raw'!AB32</f>
        <v>5.6709000000000002E-2</v>
      </c>
      <c r="Z44" s="82">
        <f>'AEO 2023 Table 44 Raw'!AC32</f>
        <v>5.7514999999999997E-2</v>
      </c>
      <c r="AA44" s="82">
        <f>'AEO 2023 Table 44 Raw'!AD32</f>
        <v>5.8032E-2</v>
      </c>
      <c r="AB44" s="82">
        <f>'AEO 2023 Table 44 Raw'!AE32</f>
        <v>5.8631999999999997E-2</v>
      </c>
      <c r="AC44" s="82">
        <f>'AEO 2023 Table 44 Raw'!AF32</f>
        <v>5.8999000000000003E-2</v>
      </c>
      <c r="AD44" s="82">
        <f>'AEO 2023 Table 44 Raw'!AG32</f>
        <v>5.9676E-2</v>
      </c>
      <c r="AE44" s="82">
        <f>'AEO 2023 Table 44 Raw'!AH32</f>
        <v>6.0409999999999998E-2</v>
      </c>
      <c r="AF44" s="95">
        <f>'AEO 2023 Table 44 Raw'!AI32</f>
        <v>1.2E-2</v>
      </c>
    </row>
    <row r="45" spans="1:32" ht="12" customHeight="1" x14ac:dyDescent="0.35">
      <c r="A45" s="77" t="s">
        <v>1615</v>
      </c>
      <c r="B45" s="81" t="s">
        <v>1337</v>
      </c>
      <c r="C45" s="82">
        <f>'AEO 2023 Table 44 Raw'!F33</f>
        <v>1139.9255370000001</v>
      </c>
      <c r="D45" s="82">
        <f>'AEO 2023 Table 44 Raw'!G33</f>
        <v>1177.6369629999999</v>
      </c>
      <c r="E45" s="82">
        <f>'AEO 2023 Table 44 Raw'!H33</f>
        <v>1225.2432859999999</v>
      </c>
      <c r="F45" s="82">
        <f>'AEO 2023 Table 44 Raw'!I33</f>
        <v>1266.678467</v>
      </c>
      <c r="G45" s="82">
        <f>'AEO 2023 Table 44 Raw'!J33</f>
        <v>1280.576538</v>
      </c>
      <c r="H45" s="82">
        <f>'AEO 2023 Table 44 Raw'!K33</f>
        <v>1273.7066649999999</v>
      </c>
      <c r="I45" s="82">
        <f>'AEO 2023 Table 44 Raw'!L33</f>
        <v>1266.369629</v>
      </c>
      <c r="J45" s="82">
        <f>'AEO 2023 Table 44 Raw'!M33</f>
        <v>1266.4210210000001</v>
      </c>
      <c r="K45" s="82">
        <f>'AEO 2023 Table 44 Raw'!N33</f>
        <v>1255.5301509999999</v>
      </c>
      <c r="L45" s="82">
        <f>'AEO 2023 Table 44 Raw'!O33</f>
        <v>1247.174072</v>
      </c>
      <c r="M45" s="82">
        <f>'AEO 2023 Table 44 Raw'!P33</f>
        <v>1238.2738039999999</v>
      </c>
      <c r="N45" s="82">
        <f>'AEO 2023 Table 44 Raw'!Q33</f>
        <v>1229.967529</v>
      </c>
      <c r="O45" s="82">
        <f>'AEO 2023 Table 44 Raw'!R33</f>
        <v>1228.727173</v>
      </c>
      <c r="P45" s="82">
        <f>'AEO 2023 Table 44 Raw'!S33</f>
        <v>1234.7520750000001</v>
      </c>
      <c r="Q45" s="82">
        <f>'AEO 2023 Table 44 Raw'!T33</f>
        <v>1241.017578</v>
      </c>
      <c r="R45" s="82">
        <f>'AEO 2023 Table 44 Raw'!U33</f>
        <v>1247.918091</v>
      </c>
      <c r="S45" s="82">
        <f>'AEO 2023 Table 44 Raw'!V33</f>
        <v>1256.895264</v>
      </c>
      <c r="T45" s="82">
        <f>'AEO 2023 Table 44 Raw'!W33</f>
        <v>1264.1016850000001</v>
      </c>
      <c r="U45" s="82">
        <f>'AEO 2023 Table 44 Raw'!X33</f>
        <v>1273.7197269999999</v>
      </c>
      <c r="V45" s="82">
        <f>'AEO 2023 Table 44 Raw'!Y33</f>
        <v>1276.994995</v>
      </c>
      <c r="W45" s="82">
        <f>'AEO 2023 Table 44 Raw'!Z33</f>
        <v>1280.85376</v>
      </c>
      <c r="X45" s="82">
        <f>'AEO 2023 Table 44 Raw'!AA33</f>
        <v>1284.959106</v>
      </c>
      <c r="Y45" s="82">
        <f>'AEO 2023 Table 44 Raw'!AB33</f>
        <v>1287.151001</v>
      </c>
      <c r="Z45" s="82">
        <f>'AEO 2023 Table 44 Raw'!AC33</f>
        <v>1297.0303960000001</v>
      </c>
      <c r="AA45" s="82">
        <f>'AEO 2023 Table 44 Raw'!AD33</f>
        <v>1299.512573</v>
      </c>
      <c r="AB45" s="82">
        <f>'AEO 2023 Table 44 Raw'!AE33</f>
        <v>1304.369995</v>
      </c>
      <c r="AC45" s="82">
        <f>'AEO 2023 Table 44 Raw'!AF33</f>
        <v>1304.0579829999999</v>
      </c>
      <c r="AD45" s="82">
        <f>'AEO 2023 Table 44 Raw'!AG33</f>
        <v>1310.590942</v>
      </c>
      <c r="AE45" s="82">
        <f>'AEO 2023 Table 44 Raw'!AH33</f>
        <v>1318.4179690000001</v>
      </c>
      <c r="AF45" s="95">
        <f>'AEO 2023 Table 44 Raw'!AI33</f>
        <v>5.0000000000000001E-3</v>
      </c>
    </row>
    <row r="46" spans="1:32" ht="12" customHeight="1" x14ac:dyDescent="0.35">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95"/>
    </row>
    <row r="47" spans="1:32" ht="12" customHeight="1" x14ac:dyDescent="0.35">
      <c r="B47" s="34" t="s">
        <v>1338</v>
      </c>
      <c r="C47" s="82"/>
      <c r="D47" s="82"/>
      <c r="E47" s="82"/>
      <c r="F47" s="82"/>
      <c r="G47" s="82"/>
      <c r="H47" s="82"/>
      <c r="I47" s="82"/>
      <c r="J47" s="82"/>
      <c r="K47" s="82"/>
      <c r="L47" s="82"/>
      <c r="M47" s="82"/>
      <c r="N47" s="82"/>
      <c r="O47" s="82"/>
      <c r="P47" s="82"/>
      <c r="Q47" s="82"/>
      <c r="R47" s="82"/>
      <c r="S47" s="82"/>
      <c r="T47" s="82"/>
      <c r="U47" s="82"/>
      <c r="V47" s="82"/>
      <c r="W47" s="82"/>
      <c r="X47" s="82"/>
      <c r="Y47" s="82"/>
      <c r="Z47" s="82"/>
      <c r="AA47" s="82"/>
      <c r="AB47" s="82"/>
      <c r="AC47" s="82"/>
      <c r="AD47" s="82"/>
      <c r="AE47" s="82"/>
      <c r="AF47" s="95"/>
    </row>
    <row r="48" spans="1:32" ht="12" customHeight="1" x14ac:dyDescent="0.35">
      <c r="A48" s="77" t="s">
        <v>1616</v>
      </c>
      <c r="B48" s="81" t="s">
        <v>1301</v>
      </c>
      <c r="C48" s="82">
        <f>'AEO 2023 Table 44 Raw'!F35</f>
        <v>97.975632000000004</v>
      </c>
      <c r="D48" s="82">
        <f>'AEO 2023 Table 44 Raw'!G35</f>
        <v>102.396866</v>
      </c>
      <c r="E48" s="82">
        <f>'AEO 2023 Table 44 Raw'!H35</f>
        <v>107.670074</v>
      </c>
      <c r="F48" s="82">
        <f>'AEO 2023 Table 44 Raw'!I35</f>
        <v>112.335747</v>
      </c>
      <c r="G48" s="82">
        <f>'AEO 2023 Table 44 Raw'!J35</f>
        <v>114.480133</v>
      </c>
      <c r="H48" s="82">
        <f>'AEO 2023 Table 44 Raw'!K35</f>
        <v>114.707611</v>
      </c>
      <c r="I48" s="82">
        <f>'AEO 2023 Table 44 Raw'!L35</f>
        <v>114.84384900000001</v>
      </c>
      <c r="J48" s="82">
        <f>'AEO 2023 Table 44 Raw'!M35</f>
        <v>115.61747699999999</v>
      </c>
      <c r="K48" s="82">
        <f>'AEO 2023 Table 44 Raw'!N35</f>
        <v>115.360405</v>
      </c>
      <c r="L48" s="82">
        <f>'AEO 2023 Table 44 Raw'!O35</f>
        <v>115.324371</v>
      </c>
      <c r="M48" s="82">
        <f>'AEO 2023 Table 44 Raw'!P35</f>
        <v>115.233521</v>
      </c>
      <c r="N48" s="82">
        <f>'AEO 2023 Table 44 Raw'!Q35</f>
        <v>115.18001599999999</v>
      </c>
      <c r="O48" s="82">
        <f>'AEO 2023 Table 44 Raw'!R35</f>
        <v>115.78655999999999</v>
      </c>
      <c r="P48" s="82">
        <f>'AEO 2023 Table 44 Raw'!S35</f>
        <v>117.082176</v>
      </c>
      <c r="Q48" s="82">
        <f>'AEO 2023 Table 44 Raw'!T35</f>
        <v>118.387558</v>
      </c>
      <c r="R48" s="82">
        <f>'AEO 2023 Table 44 Raw'!U35</f>
        <v>119.784828</v>
      </c>
      <c r="S48" s="82">
        <f>'AEO 2023 Table 44 Raw'!V35</f>
        <v>121.377831</v>
      </c>
      <c r="T48" s="82">
        <f>'AEO 2023 Table 44 Raw'!W35</f>
        <v>122.802498</v>
      </c>
      <c r="U48" s="82">
        <f>'AEO 2023 Table 44 Raw'!X35</f>
        <v>124.48741099999999</v>
      </c>
      <c r="V48" s="82">
        <f>'AEO 2023 Table 44 Raw'!Y35</f>
        <v>125.57402</v>
      </c>
      <c r="W48" s="82">
        <f>'AEO 2023 Table 44 Raw'!Z35</f>
        <v>126.727165</v>
      </c>
      <c r="X48" s="82">
        <f>'AEO 2023 Table 44 Raw'!AA35</f>
        <v>127.91965500000001</v>
      </c>
      <c r="Y48" s="82">
        <f>'AEO 2023 Table 44 Raw'!AB35</f>
        <v>128.931488</v>
      </c>
      <c r="Z48" s="82">
        <f>'AEO 2023 Table 44 Raw'!AC35</f>
        <v>130.741165</v>
      </c>
      <c r="AA48" s="82">
        <f>'AEO 2023 Table 44 Raw'!AD35</f>
        <v>131.88453699999999</v>
      </c>
      <c r="AB48" s="82">
        <f>'AEO 2023 Table 44 Raw'!AE35</f>
        <v>133.223083</v>
      </c>
      <c r="AC48" s="82">
        <f>'AEO 2023 Table 44 Raw'!AF35</f>
        <v>134.03350800000001</v>
      </c>
      <c r="AD48" s="82">
        <f>'AEO 2023 Table 44 Raw'!AG35</f>
        <v>135.54968299999999</v>
      </c>
      <c r="AE48" s="82">
        <f>'AEO 2023 Table 44 Raw'!AH35</f>
        <v>137.19546500000001</v>
      </c>
      <c r="AF48" s="95">
        <f>'AEO 2023 Table 44 Raw'!AI35</f>
        <v>1.2E-2</v>
      </c>
    </row>
    <row r="49" spans="1:32" ht="12" customHeight="1" x14ac:dyDescent="0.35">
      <c r="A49" s="77" t="s">
        <v>1617</v>
      </c>
      <c r="B49" s="81" t="s">
        <v>1303</v>
      </c>
      <c r="C49" s="82">
        <f>'AEO 2023 Table 44 Raw'!F36</f>
        <v>7.7187000000000006E-2</v>
      </c>
      <c r="D49" s="82">
        <f>'AEO 2023 Table 44 Raw'!G36</f>
        <v>7.6893000000000003E-2</v>
      </c>
      <c r="E49" s="82">
        <f>'AEO 2023 Table 44 Raw'!H36</f>
        <v>7.7079999999999996E-2</v>
      </c>
      <c r="F49" s="82">
        <f>'AEO 2023 Table 44 Raw'!I36</f>
        <v>7.6725000000000002E-2</v>
      </c>
      <c r="G49" s="82">
        <f>'AEO 2023 Table 44 Raw'!J36</f>
        <v>7.4614E-2</v>
      </c>
      <c r="H49" s="82">
        <f>'AEO 2023 Table 44 Raw'!K36</f>
        <v>7.1290999999999993E-2</v>
      </c>
      <c r="I49" s="82">
        <f>'AEO 2023 Table 44 Raw'!L36</f>
        <v>6.7976999999999996E-2</v>
      </c>
      <c r="J49" s="82">
        <f>'AEO 2023 Table 44 Raw'!M36</f>
        <v>6.5073000000000006E-2</v>
      </c>
      <c r="K49" s="82">
        <f>'AEO 2023 Table 44 Raw'!N36</f>
        <v>6.1624999999999999E-2</v>
      </c>
      <c r="L49" s="82">
        <f>'AEO 2023 Table 44 Raw'!O36</f>
        <v>5.8332000000000002E-2</v>
      </c>
      <c r="M49" s="82">
        <f>'AEO 2023 Table 44 Raw'!P36</f>
        <v>5.5036000000000002E-2</v>
      </c>
      <c r="N49" s="82">
        <f>'AEO 2023 Table 44 Raw'!Q36</f>
        <v>5.1792999999999999E-2</v>
      </c>
      <c r="O49" s="82">
        <f>'AEO 2023 Table 44 Raw'!R36</f>
        <v>4.8852E-2</v>
      </c>
      <c r="P49" s="82">
        <f>'AEO 2023 Table 44 Raw'!S36</f>
        <v>4.6171999999999998E-2</v>
      </c>
      <c r="Q49" s="82">
        <f>'AEO 2023 Table 44 Raw'!T36</f>
        <v>4.3458999999999998E-2</v>
      </c>
      <c r="R49" s="82">
        <f>'AEO 2023 Table 44 Raw'!U36</f>
        <v>4.0714E-2</v>
      </c>
      <c r="S49" s="82">
        <f>'AEO 2023 Table 44 Raw'!V36</f>
        <v>3.7982000000000002E-2</v>
      </c>
      <c r="T49" s="82">
        <f>'AEO 2023 Table 44 Raw'!W36</f>
        <v>3.5138999999999997E-2</v>
      </c>
      <c r="U49" s="82">
        <f>'AEO 2023 Table 44 Raw'!X36</f>
        <v>3.2300000000000002E-2</v>
      </c>
      <c r="V49" s="82">
        <f>'AEO 2023 Table 44 Raw'!Y36</f>
        <v>2.9246000000000001E-2</v>
      </c>
      <c r="W49" s="82">
        <f>'AEO 2023 Table 44 Raw'!Z36</f>
        <v>2.6165999999999998E-2</v>
      </c>
      <c r="X49" s="82">
        <f>'AEO 2023 Table 44 Raw'!AA36</f>
        <v>2.3050000000000001E-2</v>
      </c>
      <c r="Y49" s="82">
        <f>'AEO 2023 Table 44 Raw'!AB36</f>
        <v>1.9861E-2</v>
      </c>
      <c r="Z49" s="82">
        <f>'AEO 2023 Table 44 Raw'!AC36</f>
        <v>1.6736000000000001E-2</v>
      </c>
      <c r="AA49" s="82">
        <f>'AEO 2023 Table 44 Raw'!AD36</f>
        <v>1.3457999999999999E-2</v>
      </c>
      <c r="AB49" s="82">
        <f>'AEO 2023 Table 44 Raw'!AE36</f>
        <v>1.0167000000000001E-2</v>
      </c>
      <c r="AC49" s="82">
        <f>'AEO 2023 Table 44 Raw'!AF36</f>
        <v>6.8009999999999998E-3</v>
      </c>
      <c r="AD49" s="82">
        <f>'AEO 2023 Table 44 Raw'!AG36</f>
        <v>3.4299999999999999E-3</v>
      </c>
      <c r="AE49" s="82">
        <f>'AEO 2023 Table 44 Raw'!AH36</f>
        <v>0</v>
      </c>
      <c r="AF49" s="95" t="str">
        <f>'AEO 2023 Table 44 Raw'!AI36</f>
        <v>- -</v>
      </c>
    </row>
    <row r="50" spans="1:32" ht="15" customHeight="1" x14ac:dyDescent="0.35">
      <c r="A50" s="77" t="s">
        <v>1618</v>
      </c>
      <c r="B50" s="81" t="s">
        <v>1305</v>
      </c>
      <c r="C50" s="82">
        <f>'AEO 2023 Table 44 Raw'!F37</f>
        <v>3.6266189999999998</v>
      </c>
      <c r="D50" s="82">
        <f>'AEO 2023 Table 44 Raw'!G37</f>
        <v>7.1142820000000002</v>
      </c>
      <c r="E50" s="82">
        <f>'AEO 2023 Table 44 Raw'!H37</f>
        <v>10.936429</v>
      </c>
      <c r="F50" s="82">
        <f>'AEO 2023 Table 44 Raw'!I37</f>
        <v>14.991846000000001</v>
      </c>
      <c r="G50" s="82">
        <f>'AEO 2023 Table 44 Raw'!J37</f>
        <v>18.91403</v>
      </c>
      <c r="H50" s="82">
        <f>'AEO 2023 Table 44 Raw'!K37</f>
        <v>22.581854</v>
      </c>
      <c r="I50" s="82">
        <f>'AEO 2023 Table 44 Raw'!L37</f>
        <v>26.231238999999999</v>
      </c>
      <c r="J50" s="82">
        <f>'AEO 2023 Table 44 Raw'!M37</f>
        <v>30.044129999999999</v>
      </c>
      <c r="K50" s="82">
        <f>'AEO 2023 Table 44 Raw'!N37</f>
        <v>33.597034000000001</v>
      </c>
      <c r="L50" s="82">
        <f>'AEO 2023 Table 44 Raw'!O37</f>
        <v>37.191940000000002</v>
      </c>
      <c r="M50" s="82">
        <f>'AEO 2023 Table 44 Raw'!P37</f>
        <v>40.750644999999999</v>
      </c>
      <c r="N50" s="82">
        <f>'AEO 2023 Table 44 Raw'!Q37</f>
        <v>44.308708000000003</v>
      </c>
      <c r="O50" s="82">
        <f>'AEO 2023 Table 44 Raw'!R37</f>
        <v>48.125022999999999</v>
      </c>
      <c r="P50" s="82">
        <f>'AEO 2023 Table 44 Raw'!S37</f>
        <v>52.274918</v>
      </c>
      <c r="Q50" s="82">
        <f>'AEO 2023 Table 44 Raw'!T37</f>
        <v>56.508243999999998</v>
      </c>
      <c r="R50" s="82">
        <f>'AEO 2023 Table 44 Raw'!U37</f>
        <v>60.848197999999996</v>
      </c>
      <c r="S50" s="82">
        <f>'AEO 2023 Table 44 Raw'!V37</f>
        <v>65.376472000000007</v>
      </c>
      <c r="T50" s="82">
        <f>'AEO 2023 Table 44 Raw'!W37</f>
        <v>69.901756000000006</v>
      </c>
      <c r="U50" s="82">
        <f>'AEO 2023 Table 44 Raw'!X37</f>
        <v>74.653328000000002</v>
      </c>
      <c r="V50" s="82">
        <f>'AEO 2023 Table 44 Raw'!Y37</f>
        <v>79.114174000000006</v>
      </c>
      <c r="W50" s="82">
        <f>'AEO 2023 Table 44 Raw'!Z37</f>
        <v>83.673812999999996</v>
      </c>
      <c r="X50" s="82">
        <f>'AEO 2023 Table 44 Raw'!AA37</f>
        <v>88.316001999999997</v>
      </c>
      <c r="Y50" s="82">
        <f>'AEO 2023 Table 44 Raw'!AB37</f>
        <v>92.888107000000005</v>
      </c>
      <c r="Z50" s="82">
        <f>'AEO 2023 Table 44 Raw'!AC37</f>
        <v>98.097862000000006</v>
      </c>
      <c r="AA50" s="82">
        <f>'AEO 2023 Table 44 Raw'!AD37</f>
        <v>102.834633</v>
      </c>
      <c r="AB50" s="82">
        <f>'AEO 2023 Table 44 Raw'!AE37</f>
        <v>107.82616400000001</v>
      </c>
      <c r="AC50" s="82">
        <f>'AEO 2023 Table 44 Raw'!AF37</f>
        <v>112.44903600000001</v>
      </c>
      <c r="AD50" s="82">
        <f>'AEO 2023 Table 44 Raw'!AG37</f>
        <v>117.727913</v>
      </c>
      <c r="AE50" s="82">
        <f>'AEO 2023 Table 44 Raw'!AH37</f>
        <v>123.218712</v>
      </c>
      <c r="AF50" s="95">
        <f>'AEO 2023 Table 44 Raw'!AI37</f>
        <v>0.13400000000000001</v>
      </c>
    </row>
    <row r="51" spans="1:32" ht="15" customHeight="1" x14ac:dyDescent="0.35">
      <c r="A51" s="77" t="s">
        <v>1619</v>
      </c>
      <c r="B51" s="81" t="s">
        <v>1307</v>
      </c>
      <c r="C51" s="82">
        <f>'AEO 2023 Table 44 Raw'!F38</f>
        <v>1.5407519999999999</v>
      </c>
      <c r="D51" s="82">
        <f>'AEO 2023 Table 44 Raw'!G38</f>
        <v>2.0549010000000001</v>
      </c>
      <c r="E51" s="82">
        <f>'AEO 2023 Table 44 Raw'!H38</f>
        <v>2.6251910000000001</v>
      </c>
      <c r="F51" s="82">
        <f>'AEO 2023 Table 44 Raw'!I38</f>
        <v>3.2232090000000002</v>
      </c>
      <c r="G51" s="82">
        <f>'AEO 2023 Table 44 Raw'!J38</f>
        <v>3.7786979999999999</v>
      </c>
      <c r="H51" s="82">
        <f>'AEO 2023 Table 44 Raw'!K38</f>
        <v>4.2807060000000003</v>
      </c>
      <c r="I51" s="82">
        <f>'AEO 2023 Table 44 Raw'!L38</f>
        <v>4.7801239999999998</v>
      </c>
      <c r="J51" s="82">
        <f>'AEO 2023 Table 44 Raw'!M38</f>
        <v>5.3091759999999999</v>
      </c>
      <c r="K51" s="82">
        <f>'AEO 2023 Table 44 Raw'!N38</f>
        <v>5.7925469999999999</v>
      </c>
      <c r="L51" s="82">
        <f>'AEO 2023 Table 44 Raw'!O38</f>
        <v>6.2841839999999998</v>
      </c>
      <c r="M51" s="82">
        <f>'AEO 2023 Table 44 Raw'!P38</f>
        <v>6.7704449999999996</v>
      </c>
      <c r="N51" s="82">
        <f>'AEO 2023 Table 44 Raw'!Q38</f>
        <v>7.25732</v>
      </c>
      <c r="O51" s="82">
        <f>'AEO 2023 Table 44 Raw'!R38</f>
        <v>7.7865450000000003</v>
      </c>
      <c r="P51" s="82">
        <f>'AEO 2023 Table 44 Raw'!S38</f>
        <v>8.3687529999999999</v>
      </c>
      <c r="Q51" s="82">
        <f>'AEO 2023 Table 44 Raw'!T38</f>
        <v>8.9629480000000008</v>
      </c>
      <c r="R51" s="82">
        <f>'AEO 2023 Table 44 Raw'!U38</f>
        <v>9.5726270000000007</v>
      </c>
      <c r="S51" s="82">
        <f>'AEO 2023 Table 44 Raw'!V38</f>
        <v>10.210526</v>
      </c>
      <c r="T51" s="82">
        <f>'AEO 2023 Table 44 Raw'!W38</f>
        <v>10.846562</v>
      </c>
      <c r="U51" s="82">
        <f>'AEO 2023 Table 44 Raw'!X38</f>
        <v>11.516315000000001</v>
      </c>
      <c r="V51" s="82">
        <f>'AEO 2023 Table 44 Raw'!Y38</f>
        <v>12.140107</v>
      </c>
      <c r="W51" s="82">
        <f>'AEO 2023 Table 44 Raw'!Z38</f>
        <v>12.778309</v>
      </c>
      <c r="X51" s="82">
        <f>'AEO 2023 Table 44 Raw'!AA38</f>
        <v>13.428331999999999</v>
      </c>
      <c r="Y51" s="82">
        <f>'AEO 2023 Table 44 Raw'!AB38</f>
        <v>14.067024</v>
      </c>
      <c r="Z51" s="82">
        <f>'AEO 2023 Table 44 Raw'!AC38</f>
        <v>14.801416</v>
      </c>
      <c r="AA51" s="82">
        <f>'AEO 2023 Table 44 Raw'!AD38</f>
        <v>15.463592</v>
      </c>
      <c r="AB51" s="82">
        <f>'AEO 2023 Table 44 Raw'!AE38</f>
        <v>16.163537999999999</v>
      </c>
      <c r="AC51" s="82">
        <f>'AEO 2023 Table 44 Raw'!AF38</f>
        <v>16.80772</v>
      </c>
      <c r="AD51" s="82">
        <f>'AEO 2023 Table 44 Raw'!AG38</f>
        <v>17.549416999999998</v>
      </c>
      <c r="AE51" s="82">
        <f>'AEO 2023 Table 44 Raw'!AH38</f>
        <v>18.321916999999999</v>
      </c>
      <c r="AF51" s="95">
        <f>'AEO 2023 Table 44 Raw'!AI38</f>
        <v>9.1999999999999998E-2</v>
      </c>
    </row>
    <row r="52" spans="1:32" ht="15" customHeight="1" x14ac:dyDescent="0.35">
      <c r="A52" s="77" t="s">
        <v>1620</v>
      </c>
      <c r="B52" s="81" t="s">
        <v>1309</v>
      </c>
      <c r="C52" s="82">
        <f>'AEO 2023 Table 44 Raw'!F39</f>
        <v>4.7443010000000001</v>
      </c>
      <c r="D52" s="82">
        <f>'AEO 2023 Table 44 Raw'!G39</f>
        <v>5.0455069999999997</v>
      </c>
      <c r="E52" s="82">
        <f>'AEO 2023 Table 44 Raw'!H39</f>
        <v>5.4024989999999997</v>
      </c>
      <c r="F52" s="82">
        <f>'AEO 2023 Table 44 Raw'!I39</f>
        <v>5.7478610000000003</v>
      </c>
      <c r="G52" s="82">
        <f>'AEO 2023 Table 44 Raw'!J39</f>
        <v>5.9794809999999998</v>
      </c>
      <c r="H52" s="82">
        <f>'AEO 2023 Table 44 Raw'!K39</f>
        <v>6.1178429999999997</v>
      </c>
      <c r="I52" s="82">
        <f>'AEO 2023 Table 44 Raw'!L39</f>
        <v>6.2542980000000004</v>
      </c>
      <c r="J52" s="82">
        <f>'AEO 2023 Table 44 Raw'!M39</f>
        <v>6.4282649999999997</v>
      </c>
      <c r="K52" s="82">
        <f>'AEO 2023 Table 44 Raw'!N39</f>
        <v>6.5471839999999997</v>
      </c>
      <c r="L52" s="82">
        <f>'AEO 2023 Table 44 Raw'!O39</f>
        <v>6.6780039999999996</v>
      </c>
      <c r="M52" s="82">
        <f>'AEO 2023 Table 44 Raw'!P39</f>
        <v>6.8046899999999999</v>
      </c>
      <c r="N52" s="82">
        <f>'AEO 2023 Table 44 Raw'!Q39</f>
        <v>6.9338360000000003</v>
      </c>
      <c r="O52" s="82">
        <f>'AEO 2023 Table 44 Raw'!R39</f>
        <v>7.1027570000000004</v>
      </c>
      <c r="P52" s="82">
        <f>'AEO 2023 Table 44 Raw'!S39</f>
        <v>7.3157490000000003</v>
      </c>
      <c r="Q52" s="82">
        <f>'AEO 2023 Table 44 Raw'!T39</f>
        <v>7.5340819999999997</v>
      </c>
      <c r="R52" s="82">
        <f>'AEO 2023 Table 44 Raw'!U39</f>
        <v>7.758972</v>
      </c>
      <c r="S52" s="82">
        <f>'AEO 2023 Table 44 Raw'!V39</f>
        <v>8.0011349999999997</v>
      </c>
      <c r="T52" s="82">
        <f>'AEO 2023 Table 44 Raw'!W39</f>
        <v>8.2362789999999997</v>
      </c>
      <c r="U52" s="82">
        <f>'AEO 2023 Table 44 Raw'!X39</f>
        <v>8.490767</v>
      </c>
      <c r="V52" s="82">
        <f>'AEO 2023 Table 44 Raw'!Y39</f>
        <v>8.7061309999999992</v>
      </c>
      <c r="W52" s="82">
        <f>'AEO 2023 Table 44 Raw'!Z39</f>
        <v>8.9281260000000007</v>
      </c>
      <c r="X52" s="82">
        <f>'AEO 2023 Table 44 Raw'!AA39</f>
        <v>9.1544550000000005</v>
      </c>
      <c r="Y52" s="82">
        <f>'AEO 2023 Table 44 Raw'!AB39</f>
        <v>9.3696739999999998</v>
      </c>
      <c r="Z52" s="82">
        <f>'AEO 2023 Table 44 Raw'!AC39</f>
        <v>9.6438179999999996</v>
      </c>
      <c r="AA52" s="82">
        <f>'AEO 2023 Table 44 Raw'!AD39</f>
        <v>9.8639759999999992</v>
      </c>
      <c r="AB52" s="82">
        <f>'AEO 2023 Table 44 Raw'!AE39</f>
        <v>10.107215</v>
      </c>
      <c r="AC52" s="82">
        <f>'AEO 2023 Table 44 Raw'!AF39</f>
        <v>10.313154000000001</v>
      </c>
      <c r="AD52" s="82">
        <f>'AEO 2023 Table 44 Raw'!AG39</f>
        <v>10.576283999999999</v>
      </c>
      <c r="AE52" s="82">
        <f>'AEO 2023 Table 44 Raw'!AH39</f>
        <v>10.854796</v>
      </c>
      <c r="AF52" s="95">
        <f>'AEO 2023 Table 44 Raw'!AI39</f>
        <v>0.03</v>
      </c>
    </row>
    <row r="53" spans="1:32" ht="15" customHeight="1" x14ac:dyDescent="0.35">
      <c r="A53" s="77" t="s">
        <v>1621</v>
      </c>
      <c r="B53" s="81" t="s">
        <v>1311</v>
      </c>
      <c r="C53" s="82">
        <f>'AEO 2023 Table 44 Raw'!F40</f>
        <v>0.34685300000000002</v>
      </c>
      <c r="D53" s="82">
        <f>'AEO 2023 Table 44 Raw'!G40</f>
        <v>0.68548900000000001</v>
      </c>
      <c r="E53" s="82">
        <f>'AEO 2023 Table 44 Raw'!H40</f>
        <v>1.054651</v>
      </c>
      <c r="F53" s="82">
        <f>'AEO 2023 Table 44 Raw'!I40</f>
        <v>1.4450639999999999</v>
      </c>
      <c r="G53" s="82">
        <f>'AEO 2023 Table 44 Raw'!J40</f>
        <v>1.8217939999999999</v>
      </c>
      <c r="H53" s="82">
        <f>'AEO 2023 Table 44 Raw'!K40</f>
        <v>2.1732770000000001</v>
      </c>
      <c r="I53" s="82">
        <f>'AEO 2023 Table 44 Raw'!L40</f>
        <v>2.522332</v>
      </c>
      <c r="J53" s="82">
        <f>'AEO 2023 Table 44 Raw'!M40</f>
        <v>2.8865059999999998</v>
      </c>
      <c r="K53" s="82">
        <f>'AEO 2023 Table 44 Raw'!N40</f>
        <v>3.2252179999999999</v>
      </c>
      <c r="L53" s="82">
        <f>'AEO 2023 Table 44 Raw'!O40</f>
        <v>3.5672820000000001</v>
      </c>
      <c r="M53" s="82">
        <f>'AEO 2023 Table 44 Raw'!P40</f>
        <v>3.9051309999999999</v>
      </c>
      <c r="N53" s="82">
        <f>'AEO 2023 Table 44 Raw'!Q40</f>
        <v>4.2424379999999999</v>
      </c>
      <c r="O53" s="82">
        <f>'AEO 2023 Table 44 Raw'!R40</f>
        <v>4.6038059999999996</v>
      </c>
      <c r="P53" s="82">
        <f>'AEO 2023 Table 44 Raw'!S40</f>
        <v>4.9964139999999997</v>
      </c>
      <c r="Q53" s="82">
        <f>'AEO 2023 Table 44 Raw'!T40</f>
        <v>5.3968340000000001</v>
      </c>
      <c r="R53" s="82">
        <f>'AEO 2023 Table 44 Raw'!U40</f>
        <v>5.8063060000000002</v>
      </c>
      <c r="S53" s="82">
        <f>'AEO 2023 Table 44 Raw'!V40</f>
        <v>6.2335190000000003</v>
      </c>
      <c r="T53" s="82">
        <f>'AEO 2023 Table 44 Raw'!W40</f>
        <v>6.6600770000000002</v>
      </c>
      <c r="U53" s="82">
        <f>'AEO 2023 Table 44 Raw'!X40</f>
        <v>7.1071929999999996</v>
      </c>
      <c r="V53" s="82">
        <f>'AEO 2023 Table 44 Raw'!Y40</f>
        <v>7.525671</v>
      </c>
      <c r="W53" s="82">
        <f>'AEO 2023 Table 44 Raw'!Z40</f>
        <v>7.9528939999999997</v>
      </c>
      <c r="X53" s="82">
        <f>'AEO 2023 Table 44 Raw'!AA40</f>
        <v>8.3870989999999992</v>
      </c>
      <c r="Y53" s="82">
        <f>'AEO 2023 Table 44 Raw'!AB40</f>
        <v>8.8139050000000001</v>
      </c>
      <c r="Z53" s="82">
        <f>'AEO 2023 Table 44 Raw'!AC40</f>
        <v>9.2999410000000005</v>
      </c>
      <c r="AA53" s="82">
        <f>'AEO 2023 Table 44 Raw'!AD40</f>
        <v>9.7377129999999994</v>
      </c>
      <c r="AB53" s="82">
        <f>'AEO 2023 Table 44 Raw'!AE40</f>
        <v>10.201078000000001</v>
      </c>
      <c r="AC53" s="82">
        <f>'AEO 2023 Table 44 Raw'!AF40</f>
        <v>10.629158</v>
      </c>
      <c r="AD53" s="82">
        <f>'AEO 2023 Table 44 Raw'!AG40</f>
        <v>11.118840000000001</v>
      </c>
      <c r="AE53" s="82">
        <f>'AEO 2023 Table 44 Raw'!AH40</f>
        <v>11.628693999999999</v>
      </c>
      <c r="AF53" s="95">
        <f>'AEO 2023 Table 44 Raw'!AI40</f>
        <v>0.13400000000000001</v>
      </c>
    </row>
    <row r="54" spans="1:32" ht="15" customHeight="1" x14ac:dyDescent="0.35">
      <c r="A54" s="77" t="s">
        <v>1622</v>
      </c>
      <c r="B54" s="81" t="s">
        <v>1313</v>
      </c>
      <c r="C54" s="82">
        <f>'AEO 2023 Table 44 Raw'!F41</f>
        <v>0</v>
      </c>
      <c r="D54" s="82">
        <f>'AEO 2023 Table 44 Raw'!G41</f>
        <v>0</v>
      </c>
      <c r="E54" s="82">
        <f>'AEO 2023 Table 44 Raw'!H41</f>
        <v>0</v>
      </c>
      <c r="F54" s="82">
        <f>'AEO 2023 Table 44 Raw'!I41</f>
        <v>0</v>
      </c>
      <c r="G54" s="82">
        <f>'AEO 2023 Table 44 Raw'!J41</f>
        <v>0</v>
      </c>
      <c r="H54" s="82">
        <f>'AEO 2023 Table 44 Raw'!K41</f>
        <v>0</v>
      </c>
      <c r="I54" s="82">
        <f>'AEO 2023 Table 44 Raw'!L41</f>
        <v>0</v>
      </c>
      <c r="J54" s="82">
        <f>'AEO 2023 Table 44 Raw'!M41</f>
        <v>0</v>
      </c>
      <c r="K54" s="82">
        <f>'AEO 2023 Table 44 Raw'!N41</f>
        <v>0</v>
      </c>
      <c r="L54" s="82">
        <f>'AEO 2023 Table 44 Raw'!O41</f>
        <v>0</v>
      </c>
      <c r="M54" s="82">
        <f>'AEO 2023 Table 44 Raw'!P41</f>
        <v>0</v>
      </c>
      <c r="N54" s="82">
        <f>'AEO 2023 Table 44 Raw'!Q41</f>
        <v>0</v>
      </c>
      <c r="O54" s="82">
        <f>'AEO 2023 Table 44 Raw'!R41</f>
        <v>0</v>
      </c>
      <c r="P54" s="82">
        <f>'AEO 2023 Table 44 Raw'!S41</f>
        <v>0</v>
      </c>
      <c r="Q54" s="82">
        <f>'AEO 2023 Table 44 Raw'!T41</f>
        <v>0</v>
      </c>
      <c r="R54" s="82">
        <f>'AEO 2023 Table 44 Raw'!U41</f>
        <v>0</v>
      </c>
      <c r="S54" s="82">
        <f>'AEO 2023 Table 44 Raw'!V41</f>
        <v>0</v>
      </c>
      <c r="T54" s="82">
        <f>'AEO 2023 Table 44 Raw'!W41</f>
        <v>0</v>
      </c>
      <c r="U54" s="82">
        <f>'AEO 2023 Table 44 Raw'!X41</f>
        <v>0</v>
      </c>
      <c r="V54" s="82">
        <f>'AEO 2023 Table 44 Raw'!Y41</f>
        <v>0</v>
      </c>
      <c r="W54" s="82">
        <f>'AEO 2023 Table 44 Raw'!Z41</f>
        <v>0</v>
      </c>
      <c r="X54" s="82">
        <f>'AEO 2023 Table 44 Raw'!AA41</f>
        <v>0</v>
      </c>
      <c r="Y54" s="82">
        <f>'AEO 2023 Table 44 Raw'!AB41</f>
        <v>0</v>
      </c>
      <c r="Z54" s="82">
        <f>'AEO 2023 Table 44 Raw'!AC41</f>
        <v>0</v>
      </c>
      <c r="AA54" s="82">
        <f>'AEO 2023 Table 44 Raw'!AD41</f>
        <v>0</v>
      </c>
      <c r="AB54" s="82">
        <f>'AEO 2023 Table 44 Raw'!AE41</f>
        <v>0</v>
      </c>
      <c r="AC54" s="82">
        <f>'AEO 2023 Table 44 Raw'!AF41</f>
        <v>0</v>
      </c>
      <c r="AD54" s="82">
        <f>'AEO 2023 Table 44 Raw'!AG41</f>
        <v>0</v>
      </c>
      <c r="AE54" s="82">
        <f>'AEO 2023 Table 44 Raw'!AH41</f>
        <v>0</v>
      </c>
      <c r="AF54" s="95" t="str">
        <f>'AEO 2023 Table 44 Raw'!AI41</f>
        <v>- -</v>
      </c>
    </row>
    <row r="55" spans="1:32" ht="15" customHeight="1" x14ac:dyDescent="0.35">
      <c r="A55" s="77" t="s">
        <v>1623</v>
      </c>
      <c r="B55" s="81" t="s">
        <v>1315</v>
      </c>
      <c r="C55" s="82">
        <f>'AEO 2023 Table 44 Raw'!F42</f>
        <v>37.296287999999997</v>
      </c>
      <c r="D55" s="82">
        <f>'AEO 2023 Table 44 Raw'!G42</f>
        <v>39.102524000000003</v>
      </c>
      <c r="E55" s="82">
        <f>'AEO 2023 Table 44 Raw'!H42</f>
        <v>41.305427999999999</v>
      </c>
      <c r="F55" s="82">
        <f>'AEO 2023 Table 44 Raw'!I42</f>
        <v>43.376812000000001</v>
      </c>
      <c r="G55" s="82">
        <f>'AEO 2023 Table 44 Raw'!J42</f>
        <v>44.561202999999999</v>
      </c>
      <c r="H55" s="82">
        <f>'AEO 2023 Table 44 Raw'!K42</f>
        <v>45.045020999999998</v>
      </c>
      <c r="I55" s="82">
        <f>'AEO 2023 Table 44 Raw'!L42</f>
        <v>45.519053999999997</v>
      </c>
      <c r="J55" s="82">
        <f>'AEO 2023 Table 44 Raw'!M42</f>
        <v>46.267310999999999</v>
      </c>
      <c r="K55" s="82">
        <f>'AEO 2023 Table 44 Raw'!N42</f>
        <v>46.621571000000003</v>
      </c>
      <c r="L55" s="82">
        <f>'AEO 2023 Table 44 Raw'!O42</f>
        <v>47.067920999999998</v>
      </c>
      <c r="M55" s="82">
        <f>'AEO 2023 Table 44 Raw'!P42</f>
        <v>47.492344000000003</v>
      </c>
      <c r="N55" s="82">
        <f>'AEO 2023 Table 44 Raw'!Q42</f>
        <v>47.939545000000003</v>
      </c>
      <c r="O55" s="82">
        <f>'AEO 2023 Table 44 Raw'!R42</f>
        <v>48.665664999999997</v>
      </c>
      <c r="P55" s="82">
        <f>'AEO 2023 Table 44 Raw'!S42</f>
        <v>49.692073999999998</v>
      </c>
      <c r="Q55" s="82">
        <f>'AEO 2023 Table 44 Raw'!T42</f>
        <v>50.747635000000002</v>
      </c>
      <c r="R55" s="82">
        <f>'AEO 2023 Table 44 Raw'!U42</f>
        <v>51.845730000000003</v>
      </c>
      <c r="S55" s="82">
        <f>'AEO 2023 Table 44 Raw'!V42</f>
        <v>53.052174000000001</v>
      </c>
      <c r="T55" s="82">
        <f>'AEO 2023 Table 44 Raw'!W42</f>
        <v>54.205021000000002</v>
      </c>
      <c r="U55" s="82">
        <f>'AEO 2023 Table 44 Raw'!X42</f>
        <v>55.481574999999999</v>
      </c>
      <c r="V55" s="82">
        <f>'AEO 2023 Table 44 Raw'!Y42</f>
        <v>56.500191000000001</v>
      </c>
      <c r="W55" s="82">
        <f>'AEO 2023 Table 44 Raw'!Z42</f>
        <v>57.560111999999997</v>
      </c>
      <c r="X55" s="82">
        <f>'AEO 2023 Table 44 Raw'!AA42</f>
        <v>58.646866000000003</v>
      </c>
      <c r="Y55" s="82">
        <f>'AEO 2023 Table 44 Raw'!AB42</f>
        <v>59.661129000000003</v>
      </c>
      <c r="Z55" s="82">
        <f>'AEO 2023 Table 44 Raw'!AC42</f>
        <v>61.050877</v>
      </c>
      <c r="AA55" s="82">
        <f>'AEO 2023 Table 44 Raw'!AD42</f>
        <v>62.110481</v>
      </c>
      <c r="AB55" s="82">
        <f>'AEO 2023 Table 44 Raw'!AE42</f>
        <v>63.303482000000002</v>
      </c>
      <c r="AC55" s="82">
        <f>'AEO 2023 Table 44 Raw'!AF42</f>
        <v>64.260459999999995</v>
      </c>
      <c r="AD55" s="82">
        <f>'AEO 2023 Table 44 Raw'!AG42</f>
        <v>65.571258999999998</v>
      </c>
      <c r="AE55" s="82">
        <f>'AEO 2023 Table 44 Raw'!AH42</f>
        <v>66.969986000000006</v>
      </c>
      <c r="AF55" s="95">
        <f>'AEO 2023 Table 44 Raw'!AI42</f>
        <v>2.1000000000000001E-2</v>
      </c>
    </row>
    <row r="56" spans="1:32" ht="15" customHeight="1" x14ac:dyDescent="0.35">
      <c r="A56" s="77" t="s">
        <v>1624</v>
      </c>
      <c r="B56" s="81" t="s">
        <v>1317</v>
      </c>
      <c r="C56" s="82">
        <f>'AEO 2023 Table 44 Raw'!F43</f>
        <v>0</v>
      </c>
      <c r="D56" s="82">
        <f>'AEO 2023 Table 44 Raw'!G43</f>
        <v>0</v>
      </c>
      <c r="E56" s="82">
        <f>'AEO 2023 Table 44 Raw'!H43</f>
        <v>0</v>
      </c>
      <c r="F56" s="82">
        <f>'AEO 2023 Table 44 Raw'!I43</f>
        <v>0</v>
      </c>
      <c r="G56" s="82">
        <f>'AEO 2023 Table 44 Raw'!J43</f>
        <v>0</v>
      </c>
      <c r="H56" s="82">
        <f>'AEO 2023 Table 44 Raw'!K43</f>
        <v>0</v>
      </c>
      <c r="I56" s="82">
        <f>'AEO 2023 Table 44 Raw'!L43</f>
        <v>0</v>
      </c>
      <c r="J56" s="82">
        <f>'AEO 2023 Table 44 Raw'!M43</f>
        <v>0</v>
      </c>
      <c r="K56" s="82">
        <f>'AEO 2023 Table 44 Raw'!N43</f>
        <v>0</v>
      </c>
      <c r="L56" s="82">
        <f>'AEO 2023 Table 44 Raw'!O43</f>
        <v>0</v>
      </c>
      <c r="M56" s="82">
        <f>'AEO 2023 Table 44 Raw'!P43</f>
        <v>0</v>
      </c>
      <c r="N56" s="82">
        <f>'AEO 2023 Table 44 Raw'!Q43</f>
        <v>0</v>
      </c>
      <c r="O56" s="82">
        <f>'AEO 2023 Table 44 Raw'!R43</f>
        <v>0</v>
      </c>
      <c r="P56" s="82">
        <f>'AEO 2023 Table 44 Raw'!S43</f>
        <v>0</v>
      </c>
      <c r="Q56" s="82">
        <f>'AEO 2023 Table 44 Raw'!T43</f>
        <v>0</v>
      </c>
      <c r="R56" s="82">
        <f>'AEO 2023 Table 44 Raw'!U43</f>
        <v>0</v>
      </c>
      <c r="S56" s="82">
        <f>'AEO 2023 Table 44 Raw'!V43</f>
        <v>0</v>
      </c>
      <c r="T56" s="82">
        <f>'AEO 2023 Table 44 Raw'!W43</f>
        <v>0</v>
      </c>
      <c r="U56" s="82">
        <f>'AEO 2023 Table 44 Raw'!X43</f>
        <v>0</v>
      </c>
      <c r="V56" s="82">
        <f>'AEO 2023 Table 44 Raw'!Y43</f>
        <v>0</v>
      </c>
      <c r="W56" s="82">
        <f>'AEO 2023 Table 44 Raw'!Z43</f>
        <v>0</v>
      </c>
      <c r="X56" s="82">
        <f>'AEO 2023 Table 44 Raw'!AA43</f>
        <v>0</v>
      </c>
      <c r="Y56" s="82">
        <f>'AEO 2023 Table 44 Raw'!AB43</f>
        <v>0</v>
      </c>
      <c r="Z56" s="82">
        <f>'AEO 2023 Table 44 Raw'!AC43</f>
        <v>0</v>
      </c>
      <c r="AA56" s="82">
        <f>'AEO 2023 Table 44 Raw'!AD43</f>
        <v>0</v>
      </c>
      <c r="AB56" s="82">
        <f>'AEO 2023 Table 44 Raw'!AE43</f>
        <v>0</v>
      </c>
      <c r="AC56" s="82">
        <f>'AEO 2023 Table 44 Raw'!AF43</f>
        <v>0</v>
      </c>
      <c r="AD56" s="82">
        <f>'AEO 2023 Table 44 Raw'!AG43</f>
        <v>0</v>
      </c>
      <c r="AE56" s="82">
        <f>'AEO 2023 Table 44 Raw'!AH43</f>
        <v>0</v>
      </c>
      <c r="AF56" s="95" t="str">
        <f>'AEO 2023 Table 44 Raw'!AI43</f>
        <v>- -</v>
      </c>
    </row>
    <row r="57" spans="1:32" ht="15" customHeight="1" x14ac:dyDescent="0.35">
      <c r="A57" s="77" t="s">
        <v>1625</v>
      </c>
      <c r="B57" s="81" t="s">
        <v>1319</v>
      </c>
      <c r="C57" s="82">
        <f>'AEO 2023 Table 44 Raw'!F44</f>
        <v>0</v>
      </c>
      <c r="D57" s="82">
        <f>'AEO 2023 Table 44 Raw'!G44</f>
        <v>0</v>
      </c>
      <c r="E57" s="82">
        <f>'AEO 2023 Table 44 Raw'!H44</f>
        <v>0</v>
      </c>
      <c r="F57" s="82">
        <f>'AEO 2023 Table 44 Raw'!I44</f>
        <v>0</v>
      </c>
      <c r="G57" s="82">
        <f>'AEO 2023 Table 44 Raw'!J44</f>
        <v>0</v>
      </c>
      <c r="H57" s="82">
        <f>'AEO 2023 Table 44 Raw'!K44</f>
        <v>0</v>
      </c>
      <c r="I57" s="82">
        <f>'AEO 2023 Table 44 Raw'!L44</f>
        <v>0</v>
      </c>
      <c r="J57" s="82">
        <f>'AEO 2023 Table 44 Raw'!M44</f>
        <v>0</v>
      </c>
      <c r="K57" s="82">
        <f>'AEO 2023 Table 44 Raw'!N44</f>
        <v>0</v>
      </c>
      <c r="L57" s="82">
        <f>'AEO 2023 Table 44 Raw'!O44</f>
        <v>0</v>
      </c>
      <c r="M57" s="82">
        <f>'AEO 2023 Table 44 Raw'!P44</f>
        <v>0</v>
      </c>
      <c r="N57" s="82">
        <f>'AEO 2023 Table 44 Raw'!Q44</f>
        <v>0</v>
      </c>
      <c r="O57" s="82">
        <f>'AEO 2023 Table 44 Raw'!R44</f>
        <v>0</v>
      </c>
      <c r="P57" s="82">
        <f>'AEO 2023 Table 44 Raw'!S44</f>
        <v>0</v>
      </c>
      <c r="Q57" s="82">
        <f>'AEO 2023 Table 44 Raw'!T44</f>
        <v>0</v>
      </c>
      <c r="R57" s="82">
        <f>'AEO 2023 Table 44 Raw'!U44</f>
        <v>0</v>
      </c>
      <c r="S57" s="82">
        <f>'AEO 2023 Table 44 Raw'!V44</f>
        <v>0</v>
      </c>
      <c r="T57" s="82">
        <f>'AEO 2023 Table 44 Raw'!W44</f>
        <v>0</v>
      </c>
      <c r="U57" s="82">
        <f>'AEO 2023 Table 44 Raw'!X44</f>
        <v>0</v>
      </c>
      <c r="V57" s="82">
        <f>'AEO 2023 Table 44 Raw'!Y44</f>
        <v>0</v>
      </c>
      <c r="W57" s="82">
        <f>'AEO 2023 Table 44 Raw'!Z44</f>
        <v>0</v>
      </c>
      <c r="X57" s="82">
        <f>'AEO 2023 Table 44 Raw'!AA44</f>
        <v>0</v>
      </c>
      <c r="Y57" s="82">
        <f>'AEO 2023 Table 44 Raw'!AB44</f>
        <v>0</v>
      </c>
      <c r="Z57" s="82">
        <f>'AEO 2023 Table 44 Raw'!AC44</f>
        <v>0</v>
      </c>
      <c r="AA57" s="82">
        <f>'AEO 2023 Table 44 Raw'!AD44</f>
        <v>0</v>
      </c>
      <c r="AB57" s="82">
        <f>'AEO 2023 Table 44 Raw'!AE44</f>
        <v>0</v>
      </c>
      <c r="AC57" s="82">
        <f>'AEO 2023 Table 44 Raw'!AF44</f>
        <v>0</v>
      </c>
      <c r="AD57" s="82">
        <f>'AEO 2023 Table 44 Raw'!AG44</f>
        <v>0</v>
      </c>
      <c r="AE57" s="82">
        <f>'AEO 2023 Table 44 Raw'!AH44</f>
        <v>0</v>
      </c>
      <c r="AF57" s="95" t="str">
        <f>'AEO 2023 Table 44 Raw'!AI44</f>
        <v>- -</v>
      </c>
    </row>
    <row r="58" spans="1:32" ht="15" customHeight="1" x14ac:dyDescent="0.35">
      <c r="A58" s="77" t="s">
        <v>1626</v>
      </c>
      <c r="B58" s="81" t="s">
        <v>1321</v>
      </c>
      <c r="C58" s="82">
        <f>'AEO 2023 Table 44 Raw'!F45</f>
        <v>0</v>
      </c>
      <c r="D58" s="82">
        <f>'AEO 2023 Table 44 Raw'!G45</f>
        <v>0</v>
      </c>
      <c r="E58" s="82">
        <f>'AEO 2023 Table 44 Raw'!H45</f>
        <v>0</v>
      </c>
      <c r="F58" s="82">
        <f>'AEO 2023 Table 44 Raw'!I45</f>
        <v>0</v>
      </c>
      <c r="G58" s="82">
        <f>'AEO 2023 Table 44 Raw'!J45</f>
        <v>0</v>
      </c>
      <c r="H58" s="82">
        <f>'AEO 2023 Table 44 Raw'!K45</f>
        <v>0</v>
      </c>
      <c r="I58" s="82">
        <f>'AEO 2023 Table 44 Raw'!L45</f>
        <v>0</v>
      </c>
      <c r="J58" s="82">
        <f>'AEO 2023 Table 44 Raw'!M45</f>
        <v>0</v>
      </c>
      <c r="K58" s="82">
        <f>'AEO 2023 Table 44 Raw'!N45</f>
        <v>0</v>
      </c>
      <c r="L58" s="82">
        <f>'AEO 2023 Table 44 Raw'!O45</f>
        <v>0</v>
      </c>
      <c r="M58" s="82">
        <f>'AEO 2023 Table 44 Raw'!P45</f>
        <v>0</v>
      </c>
      <c r="N58" s="82">
        <f>'AEO 2023 Table 44 Raw'!Q45</f>
        <v>0</v>
      </c>
      <c r="O58" s="82">
        <f>'AEO 2023 Table 44 Raw'!R45</f>
        <v>0</v>
      </c>
      <c r="P58" s="82">
        <f>'AEO 2023 Table 44 Raw'!S45</f>
        <v>0</v>
      </c>
      <c r="Q58" s="82">
        <f>'AEO 2023 Table 44 Raw'!T45</f>
        <v>0</v>
      </c>
      <c r="R58" s="82">
        <f>'AEO 2023 Table 44 Raw'!U45</f>
        <v>0</v>
      </c>
      <c r="S58" s="82">
        <f>'AEO 2023 Table 44 Raw'!V45</f>
        <v>0</v>
      </c>
      <c r="T58" s="82">
        <f>'AEO 2023 Table 44 Raw'!W45</f>
        <v>0</v>
      </c>
      <c r="U58" s="82">
        <f>'AEO 2023 Table 44 Raw'!X45</f>
        <v>0</v>
      </c>
      <c r="V58" s="82">
        <f>'AEO 2023 Table 44 Raw'!Y45</f>
        <v>0</v>
      </c>
      <c r="W58" s="82">
        <f>'AEO 2023 Table 44 Raw'!Z45</f>
        <v>0</v>
      </c>
      <c r="X58" s="82">
        <f>'AEO 2023 Table 44 Raw'!AA45</f>
        <v>0</v>
      </c>
      <c r="Y58" s="82">
        <f>'AEO 2023 Table 44 Raw'!AB45</f>
        <v>0</v>
      </c>
      <c r="Z58" s="82">
        <f>'AEO 2023 Table 44 Raw'!AC45</f>
        <v>0</v>
      </c>
      <c r="AA58" s="82">
        <f>'AEO 2023 Table 44 Raw'!AD45</f>
        <v>0</v>
      </c>
      <c r="AB58" s="82">
        <f>'AEO 2023 Table 44 Raw'!AE45</f>
        <v>0</v>
      </c>
      <c r="AC58" s="82">
        <f>'AEO 2023 Table 44 Raw'!AF45</f>
        <v>0</v>
      </c>
      <c r="AD58" s="82">
        <f>'AEO 2023 Table 44 Raw'!AG45</f>
        <v>0</v>
      </c>
      <c r="AE58" s="82">
        <f>'AEO 2023 Table 44 Raw'!AH45</f>
        <v>0</v>
      </c>
      <c r="AF58" s="95" t="str">
        <f>'AEO 2023 Table 44 Raw'!AI45</f>
        <v>- -</v>
      </c>
    </row>
    <row r="59" spans="1:32" ht="15" customHeight="1" x14ac:dyDescent="0.35">
      <c r="A59" s="77" t="s">
        <v>1627</v>
      </c>
      <c r="B59" s="81" t="s">
        <v>1323</v>
      </c>
      <c r="C59" s="82">
        <f>'AEO 2023 Table 44 Raw'!F46</f>
        <v>0</v>
      </c>
      <c r="D59" s="82">
        <f>'AEO 2023 Table 44 Raw'!G46</f>
        <v>0</v>
      </c>
      <c r="E59" s="82">
        <f>'AEO 2023 Table 44 Raw'!H46</f>
        <v>0</v>
      </c>
      <c r="F59" s="82">
        <f>'AEO 2023 Table 44 Raw'!I46</f>
        <v>0</v>
      </c>
      <c r="G59" s="82">
        <f>'AEO 2023 Table 44 Raw'!J46</f>
        <v>0</v>
      </c>
      <c r="H59" s="82">
        <f>'AEO 2023 Table 44 Raw'!K46</f>
        <v>0</v>
      </c>
      <c r="I59" s="82">
        <f>'AEO 2023 Table 44 Raw'!L46</f>
        <v>0</v>
      </c>
      <c r="J59" s="82">
        <f>'AEO 2023 Table 44 Raw'!M46</f>
        <v>0</v>
      </c>
      <c r="K59" s="82">
        <f>'AEO 2023 Table 44 Raw'!N46</f>
        <v>0</v>
      </c>
      <c r="L59" s="82">
        <f>'AEO 2023 Table 44 Raw'!O46</f>
        <v>0</v>
      </c>
      <c r="M59" s="82">
        <f>'AEO 2023 Table 44 Raw'!P46</f>
        <v>0</v>
      </c>
      <c r="N59" s="82">
        <f>'AEO 2023 Table 44 Raw'!Q46</f>
        <v>0</v>
      </c>
      <c r="O59" s="82">
        <f>'AEO 2023 Table 44 Raw'!R46</f>
        <v>0</v>
      </c>
      <c r="P59" s="82">
        <f>'AEO 2023 Table 44 Raw'!S46</f>
        <v>0</v>
      </c>
      <c r="Q59" s="82">
        <f>'AEO 2023 Table 44 Raw'!T46</f>
        <v>0</v>
      </c>
      <c r="R59" s="82">
        <f>'AEO 2023 Table 44 Raw'!U46</f>
        <v>0</v>
      </c>
      <c r="S59" s="82">
        <f>'AEO 2023 Table 44 Raw'!V46</f>
        <v>0</v>
      </c>
      <c r="T59" s="82">
        <f>'AEO 2023 Table 44 Raw'!W46</f>
        <v>0</v>
      </c>
      <c r="U59" s="82">
        <f>'AEO 2023 Table 44 Raw'!X46</f>
        <v>0</v>
      </c>
      <c r="V59" s="82">
        <f>'AEO 2023 Table 44 Raw'!Y46</f>
        <v>0</v>
      </c>
      <c r="W59" s="82">
        <f>'AEO 2023 Table 44 Raw'!Z46</f>
        <v>0</v>
      </c>
      <c r="X59" s="82">
        <f>'AEO 2023 Table 44 Raw'!AA46</f>
        <v>0</v>
      </c>
      <c r="Y59" s="82">
        <f>'AEO 2023 Table 44 Raw'!AB46</f>
        <v>0</v>
      </c>
      <c r="Z59" s="82">
        <f>'AEO 2023 Table 44 Raw'!AC46</f>
        <v>0</v>
      </c>
      <c r="AA59" s="82">
        <f>'AEO 2023 Table 44 Raw'!AD46</f>
        <v>0</v>
      </c>
      <c r="AB59" s="82">
        <f>'AEO 2023 Table 44 Raw'!AE46</f>
        <v>0</v>
      </c>
      <c r="AC59" s="82">
        <f>'AEO 2023 Table 44 Raw'!AF46</f>
        <v>0</v>
      </c>
      <c r="AD59" s="82">
        <f>'AEO 2023 Table 44 Raw'!AG46</f>
        <v>0</v>
      </c>
      <c r="AE59" s="82">
        <f>'AEO 2023 Table 44 Raw'!AH46</f>
        <v>0</v>
      </c>
      <c r="AF59" s="95" t="str">
        <f>'AEO 2023 Table 44 Raw'!AI46</f>
        <v>- -</v>
      </c>
    </row>
    <row r="60" spans="1:32" ht="15" customHeight="1" x14ac:dyDescent="0.35">
      <c r="A60" s="77" t="s">
        <v>1628</v>
      </c>
      <c r="B60" s="81" t="s">
        <v>1325</v>
      </c>
      <c r="C60" s="82">
        <f>'AEO 2023 Table 44 Raw'!F47</f>
        <v>0</v>
      </c>
      <c r="D60" s="82">
        <f>'AEO 2023 Table 44 Raw'!G47</f>
        <v>0</v>
      </c>
      <c r="E60" s="82">
        <f>'AEO 2023 Table 44 Raw'!H47</f>
        <v>0</v>
      </c>
      <c r="F60" s="82">
        <f>'AEO 2023 Table 44 Raw'!I47</f>
        <v>0</v>
      </c>
      <c r="G60" s="82">
        <f>'AEO 2023 Table 44 Raw'!J47</f>
        <v>0</v>
      </c>
      <c r="H60" s="82">
        <f>'AEO 2023 Table 44 Raw'!K47</f>
        <v>0</v>
      </c>
      <c r="I60" s="82">
        <f>'AEO 2023 Table 44 Raw'!L47</f>
        <v>0</v>
      </c>
      <c r="J60" s="82">
        <f>'AEO 2023 Table 44 Raw'!M47</f>
        <v>0</v>
      </c>
      <c r="K60" s="82">
        <f>'AEO 2023 Table 44 Raw'!N47</f>
        <v>0</v>
      </c>
      <c r="L60" s="82">
        <f>'AEO 2023 Table 44 Raw'!O47</f>
        <v>0</v>
      </c>
      <c r="M60" s="82">
        <f>'AEO 2023 Table 44 Raw'!P47</f>
        <v>0</v>
      </c>
      <c r="N60" s="82">
        <f>'AEO 2023 Table 44 Raw'!Q47</f>
        <v>0</v>
      </c>
      <c r="O60" s="82">
        <f>'AEO 2023 Table 44 Raw'!R47</f>
        <v>0</v>
      </c>
      <c r="P60" s="82">
        <f>'AEO 2023 Table 44 Raw'!S47</f>
        <v>0</v>
      </c>
      <c r="Q60" s="82">
        <f>'AEO 2023 Table 44 Raw'!T47</f>
        <v>0</v>
      </c>
      <c r="R60" s="82">
        <f>'AEO 2023 Table 44 Raw'!U47</f>
        <v>0</v>
      </c>
      <c r="S60" s="82">
        <f>'AEO 2023 Table 44 Raw'!V47</f>
        <v>0</v>
      </c>
      <c r="T60" s="82">
        <f>'AEO 2023 Table 44 Raw'!W47</f>
        <v>0</v>
      </c>
      <c r="U60" s="82">
        <f>'AEO 2023 Table 44 Raw'!X47</f>
        <v>0</v>
      </c>
      <c r="V60" s="82">
        <f>'AEO 2023 Table 44 Raw'!Y47</f>
        <v>0</v>
      </c>
      <c r="W60" s="82">
        <f>'AEO 2023 Table 44 Raw'!Z47</f>
        <v>0</v>
      </c>
      <c r="X60" s="82">
        <f>'AEO 2023 Table 44 Raw'!AA47</f>
        <v>0</v>
      </c>
      <c r="Y60" s="82">
        <f>'AEO 2023 Table 44 Raw'!AB47</f>
        <v>0</v>
      </c>
      <c r="Z60" s="82">
        <f>'AEO 2023 Table 44 Raw'!AC47</f>
        <v>0</v>
      </c>
      <c r="AA60" s="82">
        <f>'AEO 2023 Table 44 Raw'!AD47</f>
        <v>0</v>
      </c>
      <c r="AB60" s="82">
        <f>'AEO 2023 Table 44 Raw'!AE47</f>
        <v>0</v>
      </c>
      <c r="AC60" s="82">
        <f>'AEO 2023 Table 44 Raw'!AF47</f>
        <v>0</v>
      </c>
      <c r="AD60" s="82">
        <f>'AEO 2023 Table 44 Raw'!AG47</f>
        <v>0</v>
      </c>
      <c r="AE60" s="82">
        <f>'AEO 2023 Table 44 Raw'!AH47</f>
        <v>0</v>
      </c>
      <c r="AF60" s="95" t="str">
        <f>'AEO 2023 Table 44 Raw'!AI47</f>
        <v>- -</v>
      </c>
    </row>
    <row r="61" spans="1:32" ht="15" customHeight="1" x14ac:dyDescent="0.35">
      <c r="A61" s="77" t="s">
        <v>1629</v>
      </c>
      <c r="B61" s="81" t="s">
        <v>1327</v>
      </c>
      <c r="C61" s="82">
        <f>'AEO 2023 Table 44 Raw'!F48</f>
        <v>2.0339999999999998E-3</v>
      </c>
      <c r="D61" s="82">
        <f>'AEO 2023 Table 44 Raw'!G48</f>
        <v>4.2249999999999996E-3</v>
      </c>
      <c r="E61" s="82">
        <f>'AEO 2023 Table 44 Raw'!H48</f>
        <v>6.6280000000000002E-3</v>
      </c>
      <c r="F61" s="82">
        <f>'AEO 2023 Table 44 Raw'!I48</f>
        <v>9.1800000000000007E-3</v>
      </c>
      <c r="G61" s="82">
        <f>'AEO 2023 Table 44 Raw'!J48</f>
        <v>1.1653E-2</v>
      </c>
      <c r="H61" s="82">
        <f>'AEO 2023 Table 44 Raw'!K48</f>
        <v>1.3968E-2</v>
      </c>
      <c r="I61" s="82">
        <f>'AEO 2023 Table 44 Raw'!L48</f>
        <v>1.6271000000000001E-2</v>
      </c>
      <c r="J61" s="82">
        <f>'AEO 2023 Table 44 Raw'!M48</f>
        <v>1.8672000000000001E-2</v>
      </c>
      <c r="K61" s="82">
        <f>'AEO 2023 Table 44 Raw'!N48</f>
        <v>2.0910999999999999E-2</v>
      </c>
      <c r="L61" s="82">
        <f>'AEO 2023 Table 44 Raw'!O48</f>
        <v>2.3172999999999999E-2</v>
      </c>
      <c r="M61" s="82">
        <f>'AEO 2023 Table 44 Raw'!P48</f>
        <v>2.5411E-2</v>
      </c>
      <c r="N61" s="82">
        <f>'AEO 2023 Table 44 Raw'!Q48</f>
        <v>2.7647000000000001E-2</v>
      </c>
      <c r="O61" s="82">
        <f>'AEO 2023 Table 44 Raw'!R48</f>
        <v>3.0044000000000001E-2</v>
      </c>
      <c r="P61" s="82">
        <f>'AEO 2023 Table 44 Raw'!S48</f>
        <v>3.2647000000000002E-2</v>
      </c>
      <c r="Q61" s="82">
        <f>'AEO 2023 Table 44 Raw'!T48</f>
        <v>3.5303000000000001E-2</v>
      </c>
      <c r="R61" s="82">
        <f>'AEO 2023 Table 44 Raw'!U48</f>
        <v>3.8024000000000002E-2</v>
      </c>
      <c r="S61" s="82">
        <f>'AEO 2023 Table 44 Raw'!V48</f>
        <v>4.0863999999999998E-2</v>
      </c>
      <c r="T61" s="82">
        <f>'AEO 2023 Table 44 Raw'!W48</f>
        <v>4.3702999999999999E-2</v>
      </c>
      <c r="U61" s="82">
        <f>'AEO 2023 Table 44 Raw'!X48</f>
        <v>4.6681E-2</v>
      </c>
      <c r="V61" s="82">
        <f>'AEO 2023 Table 44 Raw'!Y48</f>
        <v>4.9474999999999998E-2</v>
      </c>
      <c r="W61" s="82">
        <f>'AEO 2023 Table 44 Raw'!Z48</f>
        <v>5.2331000000000003E-2</v>
      </c>
      <c r="X61" s="82">
        <f>'AEO 2023 Table 44 Raw'!AA48</f>
        <v>5.5236E-2</v>
      </c>
      <c r="Y61" s="82">
        <f>'AEO 2023 Table 44 Raw'!AB48</f>
        <v>5.8096000000000002E-2</v>
      </c>
      <c r="Z61" s="82">
        <f>'AEO 2023 Table 44 Raw'!AC48</f>
        <v>6.1351999999999997E-2</v>
      </c>
      <c r="AA61" s="82">
        <f>'AEO 2023 Table 44 Raw'!AD48</f>
        <v>6.4301999999999998E-2</v>
      </c>
      <c r="AB61" s="82">
        <f>'AEO 2023 Table 44 Raw'!AE48</f>
        <v>6.7421999999999996E-2</v>
      </c>
      <c r="AC61" s="82">
        <f>'AEO 2023 Table 44 Raw'!AF48</f>
        <v>7.0310999999999998E-2</v>
      </c>
      <c r="AD61" s="82">
        <f>'AEO 2023 Table 44 Raw'!AG48</f>
        <v>7.3610999999999996E-2</v>
      </c>
      <c r="AE61" s="82">
        <f>'AEO 2023 Table 44 Raw'!AH48</f>
        <v>7.7048000000000005E-2</v>
      </c>
      <c r="AF61" s="95">
        <f>'AEO 2023 Table 44 Raw'!AI48</f>
        <v>0.13900000000000001</v>
      </c>
    </row>
    <row r="62" spans="1:32" ht="15" customHeight="1" x14ac:dyDescent="0.35">
      <c r="A62" s="77" t="s">
        <v>1630</v>
      </c>
      <c r="B62" s="81" t="s">
        <v>1354</v>
      </c>
      <c r="C62" s="82">
        <f>'AEO 2023 Table 44 Raw'!F49</f>
        <v>145.60966500000001</v>
      </c>
      <c r="D62" s="82">
        <f>'AEO 2023 Table 44 Raw'!G49</f>
        <v>156.480682</v>
      </c>
      <c r="E62" s="82">
        <f>'AEO 2023 Table 44 Raw'!H49</f>
        <v>169.07797199999999</v>
      </c>
      <c r="F62" s="82">
        <f>'AEO 2023 Table 44 Raw'!I49</f>
        <v>181.20645099999999</v>
      </c>
      <c r="G62" s="82">
        <f>'AEO 2023 Table 44 Raw'!J49</f>
        <v>189.621613</v>
      </c>
      <c r="H62" s="82">
        <f>'AEO 2023 Table 44 Raw'!K49</f>
        <v>194.99156199999999</v>
      </c>
      <c r="I62" s="82">
        <f>'AEO 2023 Table 44 Raw'!L49</f>
        <v>200.235153</v>
      </c>
      <c r="J62" s="82">
        <f>'AEO 2023 Table 44 Raw'!M49</f>
        <v>206.636627</v>
      </c>
      <c r="K62" s="82">
        <f>'AEO 2023 Table 44 Raw'!N49</f>
        <v>211.226471</v>
      </c>
      <c r="L62" s="82">
        <f>'AEO 2023 Table 44 Raw'!O49</f>
        <v>216.195221</v>
      </c>
      <c r="M62" s="82">
        <f>'AEO 2023 Table 44 Raw'!P49</f>
        <v>221.037216</v>
      </c>
      <c r="N62" s="82">
        <f>'AEO 2023 Table 44 Raw'!Q49</f>
        <v>225.941315</v>
      </c>
      <c r="O62" s="82">
        <f>'AEO 2023 Table 44 Raw'!R49</f>
        <v>232.14924600000001</v>
      </c>
      <c r="P62" s="82">
        <f>'AEO 2023 Table 44 Raw'!S49</f>
        <v>239.80892900000001</v>
      </c>
      <c r="Q62" s="82">
        <f>'AEO 2023 Table 44 Raw'!T49</f>
        <v>247.616074</v>
      </c>
      <c r="R62" s="82">
        <f>'AEO 2023 Table 44 Raw'!U49</f>
        <v>255.695404</v>
      </c>
      <c r="S62" s="82">
        <f>'AEO 2023 Table 44 Raw'!V49</f>
        <v>264.33047499999998</v>
      </c>
      <c r="T62" s="82">
        <f>'AEO 2023 Table 44 Raw'!W49</f>
        <v>272.73104899999998</v>
      </c>
      <c r="U62" s="82">
        <f>'AEO 2023 Table 44 Raw'!X49</f>
        <v>281.81561299999998</v>
      </c>
      <c r="V62" s="82">
        <f>'AEO 2023 Table 44 Raw'!Y49</f>
        <v>289.63900799999999</v>
      </c>
      <c r="W62" s="82">
        <f>'AEO 2023 Table 44 Raw'!Z49</f>
        <v>297.69894399999998</v>
      </c>
      <c r="X62" s="82">
        <f>'AEO 2023 Table 44 Raw'!AA49</f>
        <v>305.930725</v>
      </c>
      <c r="Y62" s="82">
        <f>'AEO 2023 Table 44 Raw'!AB49</f>
        <v>313.80929600000002</v>
      </c>
      <c r="Z62" s="82">
        <f>'AEO 2023 Table 44 Raw'!AC49</f>
        <v>323.713165</v>
      </c>
      <c r="AA62" s="82">
        <f>'AEO 2023 Table 44 Raw'!AD49</f>
        <v>331.97268700000001</v>
      </c>
      <c r="AB62" s="82">
        <f>'AEO 2023 Table 44 Raw'!AE49</f>
        <v>340.90216099999998</v>
      </c>
      <c r="AC62" s="82">
        <f>'AEO 2023 Table 44 Raw'!AF49</f>
        <v>348.57012900000001</v>
      </c>
      <c r="AD62" s="82">
        <f>'AEO 2023 Table 44 Raw'!AG49</f>
        <v>358.17044099999998</v>
      </c>
      <c r="AE62" s="82">
        <f>'AEO 2023 Table 44 Raw'!AH49</f>
        <v>368.26666299999999</v>
      </c>
      <c r="AF62" s="95">
        <f>'AEO 2023 Table 44 Raw'!AI49</f>
        <v>3.4000000000000002E-2</v>
      </c>
    </row>
    <row r="63" spans="1:32" ht="15" customHeight="1" x14ac:dyDescent="0.35">
      <c r="C63" s="82"/>
      <c r="D63" s="82"/>
      <c r="E63" s="82"/>
      <c r="F63" s="82"/>
      <c r="G63" s="82"/>
      <c r="H63" s="82"/>
      <c r="I63" s="82"/>
      <c r="J63" s="82"/>
      <c r="K63" s="82"/>
      <c r="L63" s="82"/>
      <c r="M63" s="82"/>
      <c r="N63" s="82"/>
      <c r="O63" s="82"/>
      <c r="P63" s="82"/>
      <c r="Q63" s="82"/>
      <c r="R63" s="82"/>
      <c r="S63" s="82"/>
      <c r="T63" s="82"/>
      <c r="U63" s="82"/>
      <c r="V63" s="82"/>
      <c r="W63" s="82"/>
      <c r="X63" s="82"/>
      <c r="Y63" s="82"/>
      <c r="Z63" s="82"/>
      <c r="AA63" s="82"/>
      <c r="AB63" s="82"/>
      <c r="AC63" s="82"/>
      <c r="AD63" s="82"/>
      <c r="AE63" s="82"/>
      <c r="AF63" s="95"/>
    </row>
    <row r="64" spans="1:32" ht="15" customHeight="1" x14ac:dyDescent="0.35">
      <c r="A64" s="77" t="s">
        <v>1631</v>
      </c>
      <c r="B64" s="81" t="s">
        <v>1632</v>
      </c>
      <c r="C64" s="82">
        <f>'AEO 2023 Table 44 Raw'!F50</f>
        <v>11.326775</v>
      </c>
      <c r="D64" s="82">
        <f>'AEO 2023 Table 44 Raw'!G50</f>
        <v>11.729151999999999</v>
      </c>
      <c r="E64" s="82">
        <f>'AEO 2023 Table 44 Raw'!H50</f>
        <v>12.126184</v>
      </c>
      <c r="F64" s="82">
        <f>'AEO 2023 Table 44 Raw'!I50</f>
        <v>12.515253</v>
      </c>
      <c r="G64" s="82">
        <f>'AEO 2023 Table 44 Raw'!J50</f>
        <v>12.897691</v>
      </c>
      <c r="H64" s="82">
        <f>'AEO 2023 Table 44 Raw'!K50</f>
        <v>13.276489</v>
      </c>
      <c r="I64" s="82">
        <f>'AEO 2023 Table 44 Raw'!L50</f>
        <v>13.652972999999999</v>
      </c>
      <c r="J64" s="82">
        <f>'AEO 2023 Table 44 Raw'!M50</f>
        <v>14.027736000000001</v>
      </c>
      <c r="K64" s="82">
        <f>'AEO 2023 Table 44 Raw'!N50</f>
        <v>14.400922</v>
      </c>
      <c r="L64" s="82">
        <f>'AEO 2023 Table 44 Raw'!O50</f>
        <v>14.773797999999999</v>
      </c>
      <c r="M64" s="82">
        <f>'AEO 2023 Table 44 Raw'!P50</f>
        <v>15.146682999999999</v>
      </c>
      <c r="N64" s="82">
        <f>'AEO 2023 Table 44 Raw'!Q50</f>
        <v>15.518919</v>
      </c>
      <c r="O64" s="82">
        <f>'AEO 2023 Table 44 Raw'!R50</f>
        <v>15.891093</v>
      </c>
      <c r="P64" s="82">
        <f>'AEO 2023 Table 44 Raw'!S50</f>
        <v>16.263072999999999</v>
      </c>
      <c r="Q64" s="82">
        <f>'AEO 2023 Table 44 Raw'!T50</f>
        <v>16.633780999999999</v>
      </c>
      <c r="R64" s="82">
        <f>'AEO 2023 Table 44 Raw'!U50</f>
        <v>17.005393999999999</v>
      </c>
      <c r="S64" s="82">
        <f>'AEO 2023 Table 44 Raw'!V50</f>
        <v>17.376149999999999</v>
      </c>
      <c r="T64" s="82">
        <f>'AEO 2023 Table 44 Raw'!W50</f>
        <v>17.746307000000002</v>
      </c>
      <c r="U64" s="82">
        <f>'AEO 2023 Table 44 Raw'!X50</f>
        <v>18.116952999999999</v>
      </c>
      <c r="V64" s="82">
        <f>'AEO 2023 Table 44 Raw'!Y50</f>
        <v>18.487981999999999</v>
      </c>
      <c r="W64" s="82">
        <f>'AEO 2023 Table 44 Raw'!Z50</f>
        <v>18.858979999999999</v>
      </c>
      <c r="X64" s="82">
        <f>'AEO 2023 Table 44 Raw'!AA50</f>
        <v>19.230163999999998</v>
      </c>
      <c r="Y64" s="82">
        <f>'AEO 2023 Table 44 Raw'!AB50</f>
        <v>19.601316000000001</v>
      </c>
      <c r="Z64" s="82">
        <f>'AEO 2023 Table 44 Raw'!AC50</f>
        <v>19.973127000000002</v>
      </c>
      <c r="AA64" s="82">
        <f>'AEO 2023 Table 44 Raw'!AD50</f>
        <v>20.347881000000001</v>
      </c>
      <c r="AB64" s="82">
        <f>'AEO 2023 Table 44 Raw'!AE50</f>
        <v>20.720106000000001</v>
      </c>
      <c r="AC64" s="82">
        <f>'AEO 2023 Table 44 Raw'!AF50</f>
        <v>21.091866</v>
      </c>
      <c r="AD64" s="82">
        <f>'AEO 2023 Table 44 Raw'!AG50</f>
        <v>21.463251</v>
      </c>
      <c r="AE64" s="82">
        <f>'AEO 2023 Table 44 Raw'!AH50</f>
        <v>21.833759000000001</v>
      </c>
      <c r="AF64" s="95">
        <f>'AEO 2023 Table 44 Raw'!AI50</f>
        <v>2.4E-2</v>
      </c>
    </row>
    <row r="65" spans="1:32" ht="15" customHeight="1" x14ac:dyDescent="0.35">
      <c r="A65" s="77" t="s">
        <v>1633</v>
      </c>
      <c r="B65" s="81" t="s">
        <v>1634</v>
      </c>
      <c r="C65" s="82">
        <f>'AEO 2023 Table 44 Raw'!F51</f>
        <v>1285.5351559999999</v>
      </c>
      <c r="D65" s="82">
        <f>'AEO 2023 Table 44 Raw'!G51</f>
        <v>1334.1176760000001</v>
      </c>
      <c r="E65" s="82">
        <f>'AEO 2023 Table 44 Raw'!H51</f>
        <v>1394.321289</v>
      </c>
      <c r="F65" s="82">
        <f>'AEO 2023 Table 44 Raw'!I51</f>
        <v>1447.884888</v>
      </c>
      <c r="G65" s="82">
        <f>'AEO 2023 Table 44 Raw'!J51</f>
        <v>1470.19812</v>
      </c>
      <c r="H65" s="82">
        <f>'AEO 2023 Table 44 Raw'!K51</f>
        <v>1468.6982419999999</v>
      </c>
      <c r="I65" s="82">
        <f>'AEO 2023 Table 44 Raw'!L51</f>
        <v>1466.604736</v>
      </c>
      <c r="J65" s="82">
        <f>'AEO 2023 Table 44 Raw'!M51</f>
        <v>1473.0576169999999</v>
      </c>
      <c r="K65" s="82">
        <f>'AEO 2023 Table 44 Raw'!N51</f>
        <v>1466.756592</v>
      </c>
      <c r="L65" s="82">
        <f>'AEO 2023 Table 44 Raw'!O51</f>
        <v>1463.369263</v>
      </c>
      <c r="M65" s="82">
        <f>'AEO 2023 Table 44 Raw'!P51</f>
        <v>1459.3110349999999</v>
      </c>
      <c r="N65" s="82">
        <f>'AEO 2023 Table 44 Raw'!Q51</f>
        <v>1455.908813</v>
      </c>
      <c r="O65" s="82">
        <f>'AEO 2023 Table 44 Raw'!R51</f>
        <v>1460.8764650000001</v>
      </c>
      <c r="P65" s="82">
        <f>'AEO 2023 Table 44 Raw'!S51</f>
        <v>1474.5610349999999</v>
      </c>
      <c r="Q65" s="82">
        <f>'AEO 2023 Table 44 Raw'!T51</f>
        <v>1488.6336670000001</v>
      </c>
      <c r="R65" s="82">
        <f>'AEO 2023 Table 44 Raw'!U51</f>
        <v>1503.613525</v>
      </c>
      <c r="S65" s="82">
        <f>'AEO 2023 Table 44 Raw'!V51</f>
        <v>1521.2257079999999</v>
      </c>
      <c r="T65" s="82">
        <f>'AEO 2023 Table 44 Raw'!W51</f>
        <v>1536.832764</v>
      </c>
      <c r="U65" s="82">
        <f>'AEO 2023 Table 44 Raw'!X51</f>
        <v>1555.5354</v>
      </c>
      <c r="V65" s="82">
        <f>'AEO 2023 Table 44 Raw'!Y51</f>
        <v>1566.634033</v>
      </c>
      <c r="W65" s="82">
        <f>'AEO 2023 Table 44 Raw'!Z51</f>
        <v>1578.5527340000001</v>
      </c>
      <c r="X65" s="82">
        <f>'AEO 2023 Table 44 Raw'!AA51</f>
        <v>1590.889893</v>
      </c>
      <c r="Y65" s="82">
        <f>'AEO 2023 Table 44 Raw'!AB51</f>
        <v>1600.960327</v>
      </c>
      <c r="Z65" s="82">
        <f>'AEO 2023 Table 44 Raw'!AC51</f>
        <v>1620.74353</v>
      </c>
      <c r="AA65" s="82">
        <f>'AEO 2023 Table 44 Raw'!AD51</f>
        <v>1631.4852289999999</v>
      </c>
      <c r="AB65" s="82">
        <f>'AEO 2023 Table 44 Raw'!AE51</f>
        <v>1645.272217</v>
      </c>
      <c r="AC65" s="82">
        <f>'AEO 2023 Table 44 Raw'!AF51</f>
        <v>1652.6281739999999</v>
      </c>
      <c r="AD65" s="82">
        <f>'AEO 2023 Table 44 Raw'!AG51</f>
        <v>1668.7613530000001</v>
      </c>
      <c r="AE65" s="82">
        <f>'AEO 2023 Table 44 Raw'!AH51</f>
        <v>1686.6845699999999</v>
      </c>
      <c r="AF65" s="95">
        <f>'AEO 2023 Table 44 Raw'!AI51</f>
        <v>0.01</v>
      </c>
    </row>
    <row r="66" spans="1:32" ht="15" customHeight="1" x14ac:dyDescent="0.35">
      <c r="C66" s="82"/>
      <c r="D66" s="82"/>
      <c r="E66" s="82"/>
      <c r="F66" s="82"/>
      <c r="G66" s="82"/>
      <c r="H66" s="82"/>
      <c r="I66" s="82"/>
      <c r="J66" s="82"/>
      <c r="K66" s="82"/>
      <c r="L66" s="82"/>
      <c r="M66" s="82"/>
      <c r="N66" s="82"/>
      <c r="O66" s="82"/>
      <c r="P66" s="82"/>
      <c r="Q66" s="82"/>
      <c r="R66" s="82"/>
      <c r="S66" s="82"/>
      <c r="T66" s="82"/>
      <c r="U66" s="82"/>
      <c r="V66" s="82"/>
      <c r="W66" s="82"/>
      <c r="X66" s="82"/>
      <c r="Y66" s="82"/>
      <c r="Z66" s="82"/>
      <c r="AA66" s="82"/>
      <c r="AB66" s="82"/>
      <c r="AC66" s="82"/>
      <c r="AD66" s="82"/>
      <c r="AE66" s="82"/>
      <c r="AF66" s="95"/>
    </row>
    <row r="67" spans="1:32" ht="15" customHeight="1" x14ac:dyDescent="0.35">
      <c r="A67" s="77" t="s">
        <v>1635</v>
      </c>
      <c r="B67" s="34" t="s">
        <v>1636</v>
      </c>
      <c r="C67" s="82">
        <f>'AEO 2023 Table 44 Raw'!F52</f>
        <v>2115.3095699999999</v>
      </c>
      <c r="D67" s="82">
        <f>'AEO 2023 Table 44 Raw'!G52</f>
        <v>2179.8542480000001</v>
      </c>
      <c r="E67" s="82">
        <f>'AEO 2023 Table 44 Raw'!H52</f>
        <v>2247.3923340000001</v>
      </c>
      <c r="F67" s="82">
        <f>'AEO 2023 Table 44 Raw'!I52</f>
        <v>2289.9018550000001</v>
      </c>
      <c r="G67" s="82">
        <f>'AEO 2023 Table 44 Raw'!J52</f>
        <v>2295.4645999999998</v>
      </c>
      <c r="H67" s="82">
        <f>'AEO 2023 Table 44 Raw'!K52</f>
        <v>2284.945557</v>
      </c>
      <c r="I67" s="82">
        <f>'AEO 2023 Table 44 Raw'!L52</f>
        <v>2273.0161130000001</v>
      </c>
      <c r="J67" s="82">
        <f>'AEO 2023 Table 44 Raw'!M52</f>
        <v>2273.9323730000001</v>
      </c>
      <c r="K67" s="82">
        <f>'AEO 2023 Table 44 Raw'!N52</f>
        <v>2263.3520509999998</v>
      </c>
      <c r="L67" s="82">
        <f>'AEO 2023 Table 44 Raw'!O52</f>
        <v>2255.7309570000002</v>
      </c>
      <c r="M67" s="82">
        <f>'AEO 2023 Table 44 Raw'!P52</f>
        <v>2250.6152339999999</v>
      </c>
      <c r="N67" s="82">
        <f>'AEO 2023 Table 44 Raw'!Q52</f>
        <v>2244.3781739999999</v>
      </c>
      <c r="O67" s="82">
        <f>'AEO 2023 Table 44 Raw'!R52</f>
        <v>2250.6123050000001</v>
      </c>
      <c r="P67" s="82">
        <f>'AEO 2023 Table 44 Raw'!S52</f>
        <v>2268.9152829999998</v>
      </c>
      <c r="Q67" s="82">
        <f>'AEO 2023 Table 44 Raw'!T52</f>
        <v>2291.9157709999999</v>
      </c>
      <c r="R67" s="82">
        <f>'AEO 2023 Table 44 Raw'!U52</f>
        <v>2311.8798830000001</v>
      </c>
      <c r="S67" s="82">
        <f>'AEO 2023 Table 44 Raw'!V52</f>
        <v>2334.326904</v>
      </c>
      <c r="T67" s="82">
        <f>'AEO 2023 Table 44 Raw'!W52</f>
        <v>2354.6838379999999</v>
      </c>
      <c r="U67" s="82">
        <f>'AEO 2023 Table 44 Raw'!X52</f>
        <v>2377.2294919999999</v>
      </c>
      <c r="V67" s="82">
        <f>'AEO 2023 Table 44 Raw'!Y52</f>
        <v>2387.4941410000001</v>
      </c>
      <c r="W67" s="82">
        <f>'AEO 2023 Table 44 Raw'!Z52</f>
        <v>2398.3923340000001</v>
      </c>
      <c r="X67" s="82">
        <f>'AEO 2023 Table 44 Raw'!AA52</f>
        <v>2406.5219729999999</v>
      </c>
      <c r="Y67" s="82">
        <f>'AEO 2023 Table 44 Raw'!AB52</f>
        <v>2415.423096</v>
      </c>
      <c r="Z67" s="82">
        <f>'AEO 2023 Table 44 Raw'!AC52</f>
        <v>2438.1977539999998</v>
      </c>
      <c r="AA67" s="82">
        <f>'AEO 2023 Table 44 Raw'!AD52</f>
        <v>2458.0991210000002</v>
      </c>
      <c r="AB67" s="82">
        <f>'AEO 2023 Table 44 Raw'!AE52</f>
        <v>2472.1123050000001</v>
      </c>
      <c r="AC67" s="82">
        <f>'AEO 2023 Table 44 Raw'!AF52</f>
        <v>2480.8183589999999</v>
      </c>
      <c r="AD67" s="82">
        <f>'AEO 2023 Table 44 Raw'!AG52</f>
        <v>2499.592529</v>
      </c>
      <c r="AE67" s="82">
        <f>'AEO 2023 Table 44 Raw'!AH52</f>
        <v>2521.9509280000002</v>
      </c>
      <c r="AF67" s="95">
        <f>'AEO 2023 Table 44 Raw'!AI52</f>
        <v>6.0000000000000001E-3</v>
      </c>
    </row>
    <row r="68" spans="1:32" ht="15" customHeight="1" x14ac:dyDescent="0.35">
      <c r="C68" s="82"/>
      <c r="D68" s="82"/>
      <c r="E68" s="82"/>
      <c r="F68" s="82"/>
      <c r="G68" s="82"/>
      <c r="H68" s="82"/>
      <c r="I68" s="82"/>
      <c r="J68" s="82"/>
      <c r="K68" s="82"/>
      <c r="L68" s="82"/>
      <c r="M68" s="82"/>
      <c r="N68" s="82"/>
      <c r="O68" s="82"/>
      <c r="P68" s="82"/>
      <c r="Q68" s="82"/>
      <c r="R68" s="82"/>
      <c r="S68" s="82"/>
      <c r="T68" s="82"/>
      <c r="U68" s="82"/>
      <c r="V68" s="82"/>
      <c r="W68" s="82"/>
      <c r="X68" s="82"/>
      <c r="Y68" s="82"/>
      <c r="Z68" s="82"/>
      <c r="AA68" s="82"/>
      <c r="AB68" s="82"/>
      <c r="AC68" s="82"/>
      <c r="AD68" s="82"/>
      <c r="AE68" s="82"/>
      <c r="AF68" s="95"/>
    </row>
    <row r="69" spans="1:32" ht="15" customHeight="1" x14ac:dyDescent="0.35">
      <c r="B69" s="34" t="s">
        <v>1637</v>
      </c>
      <c r="C69" s="82"/>
      <c r="D69" s="82"/>
      <c r="E69" s="82"/>
      <c r="F69" s="82"/>
      <c r="G69" s="82"/>
      <c r="H69" s="82"/>
      <c r="I69" s="82"/>
      <c r="J69" s="82"/>
      <c r="K69" s="82"/>
      <c r="L69" s="82"/>
      <c r="M69" s="82"/>
      <c r="N69" s="82"/>
      <c r="O69" s="82"/>
      <c r="P69" s="82"/>
      <c r="Q69" s="82"/>
      <c r="R69" s="82"/>
      <c r="S69" s="82"/>
      <c r="T69" s="82"/>
      <c r="U69" s="82"/>
      <c r="V69" s="82"/>
      <c r="W69" s="82"/>
      <c r="X69" s="82"/>
      <c r="Y69" s="82"/>
      <c r="Z69" s="82"/>
      <c r="AA69" s="82"/>
      <c r="AB69" s="82"/>
      <c r="AC69" s="82"/>
      <c r="AD69" s="82"/>
      <c r="AE69" s="82"/>
      <c r="AF69" s="95"/>
    </row>
    <row r="70" spans="1:32" ht="12" customHeight="1" x14ac:dyDescent="0.35">
      <c r="A70" s="77" t="s">
        <v>1638</v>
      </c>
      <c r="B70" s="81" t="s">
        <v>1639</v>
      </c>
      <c r="C70" s="82">
        <f>'AEO 2023 Table 44 Raw'!F54</f>
        <v>410.29077100000001</v>
      </c>
      <c r="D70" s="82">
        <f>'AEO 2023 Table 44 Raw'!G54</f>
        <v>411.86019900000002</v>
      </c>
      <c r="E70" s="82">
        <f>'AEO 2023 Table 44 Raw'!H54</f>
        <v>422.08718900000002</v>
      </c>
      <c r="F70" s="82">
        <f>'AEO 2023 Table 44 Raw'!I54</f>
        <v>427.93866000000003</v>
      </c>
      <c r="G70" s="82">
        <f>'AEO 2023 Table 44 Raw'!J54</f>
        <v>425.80892899999998</v>
      </c>
      <c r="H70" s="82">
        <f>'AEO 2023 Table 44 Raw'!K54</f>
        <v>420.11331200000001</v>
      </c>
      <c r="I70" s="82">
        <f>'AEO 2023 Table 44 Raw'!L54</f>
        <v>414.63775600000002</v>
      </c>
      <c r="J70" s="82">
        <f>'AEO 2023 Table 44 Raw'!M54</f>
        <v>410.573669</v>
      </c>
      <c r="K70" s="82">
        <f>'AEO 2023 Table 44 Raw'!N54</f>
        <v>405.62148999999999</v>
      </c>
      <c r="L70" s="82">
        <f>'AEO 2023 Table 44 Raw'!O54</f>
        <v>400.92529300000001</v>
      </c>
      <c r="M70" s="82">
        <f>'AEO 2023 Table 44 Raw'!P54</f>
        <v>396.546356</v>
      </c>
      <c r="N70" s="82">
        <f>'AEO 2023 Table 44 Raw'!Q54</f>
        <v>391.28878800000001</v>
      </c>
      <c r="O70" s="82">
        <f>'AEO 2023 Table 44 Raw'!R54</f>
        <v>387.86077899999998</v>
      </c>
      <c r="P70" s="82">
        <f>'AEO 2023 Table 44 Raw'!S54</f>
        <v>386.62799100000001</v>
      </c>
      <c r="Q70" s="82">
        <f>'AEO 2023 Table 44 Raw'!T54</f>
        <v>386.76229899999998</v>
      </c>
      <c r="R70" s="82">
        <f>'AEO 2023 Table 44 Raw'!U54</f>
        <v>386.57772799999998</v>
      </c>
      <c r="S70" s="82">
        <f>'AEO 2023 Table 44 Raw'!V54</f>
        <v>387.32144199999999</v>
      </c>
      <c r="T70" s="82">
        <f>'AEO 2023 Table 44 Raw'!W54</f>
        <v>387.70996100000002</v>
      </c>
      <c r="U70" s="82">
        <f>'AEO 2023 Table 44 Raw'!X54</f>
        <v>388.84600799999998</v>
      </c>
      <c r="V70" s="82">
        <f>'AEO 2023 Table 44 Raw'!Y54</f>
        <v>388.04797400000001</v>
      </c>
      <c r="W70" s="82">
        <f>'AEO 2023 Table 44 Raw'!Z54</f>
        <v>387.545593</v>
      </c>
      <c r="X70" s="82">
        <f>'AEO 2023 Table 44 Raw'!AA54</f>
        <v>386.55062900000001</v>
      </c>
      <c r="Y70" s="82">
        <f>'AEO 2023 Table 44 Raw'!AB54</f>
        <v>386.34115600000001</v>
      </c>
      <c r="Z70" s="82">
        <f>'AEO 2023 Table 44 Raw'!AC54</f>
        <v>388.39727800000003</v>
      </c>
      <c r="AA70" s="82">
        <f>'AEO 2023 Table 44 Raw'!AD54</f>
        <v>390.789581</v>
      </c>
      <c r="AB70" s="82">
        <f>'AEO 2023 Table 44 Raw'!AE54</f>
        <v>393.30300899999997</v>
      </c>
      <c r="AC70" s="82">
        <f>'AEO 2023 Table 44 Raw'!AF54</f>
        <v>393.95352200000002</v>
      </c>
      <c r="AD70" s="82">
        <f>'AEO 2023 Table 44 Raw'!AG54</f>
        <v>395.859467</v>
      </c>
      <c r="AE70" s="82">
        <f>'AEO 2023 Table 44 Raw'!AH54</f>
        <v>398.83917200000002</v>
      </c>
      <c r="AF70" s="95">
        <f>'AEO 2023 Table 44 Raw'!AI54</f>
        <v>-1E-3</v>
      </c>
    </row>
    <row r="71" spans="1:32" ht="15" customHeight="1" x14ac:dyDescent="0.35">
      <c r="A71" s="77" t="s">
        <v>1640</v>
      </c>
      <c r="B71" s="81" t="s">
        <v>1641</v>
      </c>
      <c r="C71" s="82">
        <f>'AEO 2023 Table 44 Raw'!F55</f>
        <v>201.55270400000001</v>
      </c>
      <c r="D71" s="82">
        <f>'AEO 2023 Table 44 Raw'!G55</f>
        <v>203.643539</v>
      </c>
      <c r="E71" s="82">
        <f>'AEO 2023 Table 44 Raw'!H55</f>
        <v>209.879852</v>
      </c>
      <c r="F71" s="82">
        <f>'AEO 2023 Table 44 Raw'!I55</f>
        <v>213.99391199999999</v>
      </c>
      <c r="G71" s="82">
        <f>'AEO 2023 Table 44 Raw'!J55</f>
        <v>214.05772400000001</v>
      </c>
      <c r="H71" s="82">
        <f>'AEO 2023 Table 44 Raw'!K55</f>
        <v>212.224716</v>
      </c>
      <c r="I71" s="82">
        <f>'AEO 2023 Table 44 Raw'!L55</f>
        <v>210.50500500000001</v>
      </c>
      <c r="J71" s="82">
        <f>'AEO 2023 Table 44 Raw'!M55</f>
        <v>209.42543000000001</v>
      </c>
      <c r="K71" s="82">
        <f>'AEO 2023 Table 44 Raw'!N55</f>
        <v>207.82423399999999</v>
      </c>
      <c r="L71" s="82">
        <f>'AEO 2023 Table 44 Raw'!O55</f>
        <v>206.28251599999999</v>
      </c>
      <c r="M71" s="82">
        <f>'AEO 2023 Table 44 Raw'!P55</f>
        <v>205.665222</v>
      </c>
      <c r="N71" s="82">
        <f>'AEO 2023 Table 44 Raw'!Q55</f>
        <v>205.245102</v>
      </c>
      <c r="O71" s="82">
        <f>'AEO 2023 Table 44 Raw'!R55</f>
        <v>205.64666700000001</v>
      </c>
      <c r="P71" s="82">
        <f>'AEO 2023 Table 44 Raw'!S55</f>
        <v>207.12898300000001</v>
      </c>
      <c r="Q71" s="82">
        <f>'AEO 2023 Table 44 Raw'!T55</f>
        <v>209.04892000000001</v>
      </c>
      <c r="R71" s="82">
        <f>'AEO 2023 Table 44 Raw'!U55</f>
        <v>210.68804900000001</v>
      </c>
      <c r="S71" s="82">
        <f>'AEO 2023 Table 44 Raw'!V55</f>
        <v>212.59925799999999</v>
      </c>
      <c r="T71" s="82">
        <f>'AEO 2023 Table 44 Raw'!W55</f>
        <v>214.24075300000001</v>
      </c>
      <c r="U71" s="82">
        <f>'AEO 2023 Table 44 Raw'!X55</f>
        <v>216.090149</v>
      </c>
      <c r="V71" s="82">
        <f>'AEO 2023 Table 44 Raw'!Y55</f>
        <v>216.77891500000001</v>
      </c>
      <c r="W71" s="82">
        <f>'AEO 2023 Table 44 Raw'!Z55</f>
        <v>217.48950199999999</v>
      </c>
      <c r="X71" s="82">
        <f>'AEO 2023 Table 44 Raw'!AA55</f>
        <v>217.91325399999999</v>
      </c>
      <c r="Y71" s="82">
        <f>'AEO 2023 Table 44 Raw'!AB55</f>
        <v>218.44653299999999</v>
      </c>
      <c r="Z71" s="82">
        <f>'AEO 2023 Table 44 Raw'!AC55</f>
        <v>220.21542400000001</v>
      </c>
      <c r="AA71" s="82">
        <f>'AEO 2023 Table 44 Raw'!AD55</f>
        <v>221.82936100000001</v>
      </c>
      <c r="AB71" s="82">
        <f>'AEO 2023 Table 44 Raw'!AE55</f>
        <v>223.04495199999999</v>
      </c>
      <c r="AC71" s="82">
        <f>'AEO 2023 Table 44 Raw'!AF55</f>
        <v>223.587784</v>
      </c>
      <c r="AD71" s="82">
        <f>'AEO 2023 Table 44 Raw'!AG55</f>
        <v>225.01087999999999</v>
      </c>
      <c r="AE71" s="82">
        <f>'AEO 2023 Table 44 Raw'!AH55</f>
        <v>226.82165499999999</v>
      </c>
      <c r="AF71" s="95">
        <f>'AEO 2023 Table 44 Raw'!AI55</f>
        <v>4.0000000000000001E-3</v>
      </c>
    </row>
    <row r="72" spans="1:32" ht="15" customHeight="1" x14ac:dyDescent="0.35">
      <c r="A72" s="77" t="s">
        <v>1642</v>
      </c>
      <c r="B72" s="81" t="s">
        <v>1643</v>
      </c>
      <c r="C72" s="82">
        <f>'AEO 2023 Table 44 Raw'!F56</f>
        <v>0</v>
      </c>
      <c r="D72" s="82">
        <f>'AEO 2023 Table 44 Raw'!G56</f>
        <v>0.42618899999999998</v>
      </c>
      <c r="E72" s="82">
        <f>'AEO 2023 Table 44 Raw'!H56</f>
        <v>0.44380199999999997</v>
      </c>
      <c r="F72" s="82">
        <f>'AEO 2023 Table 44 Raw'!I56</f>
        <v>0.45290200000000003</v>
      </c>
      <c r="G72" s="82">
        <f>'AEO 2023 Table 44 Raw'!J56</f>
        <v>0.472858</v>
      </c>
      <c r="H72" s="82">
        <f>'AEO 2023 Table 44 Raw'!K56</f>
        <v>0.49512299999999998</v>
      </c>
      <c r="I72" s="82">
        <f>'AEO 2023 Table 44 Raw'!L56</f>
        <v>0.52263599999999999</v>
      </c>
      <c r="J72" s="82">
        <f>'AEO 2023 Table 44 Raw'!M56</f>
        <v>0.55938299999999996</v>
      </c>
      <c r="K72" s="82">
        <f>'AEO 2023 Table 44 Raw'!N56</f>
        <v>0.60609500000000005</v>
      </c>
      <c r="L72" s="82">
        <f>'AEO 2023 Table 44 Raw'!O56</f>
        <v>0.666157</v>
      </c>
      <c r="M72" s="82">
        <f>'AEO 2023 Table 44 Raw'!P56</f>
        <v>0.73971799999999999</v>
      </c>
      <c r="N72" s="82">
        <f>'AEO 2023 Table 44 Raw'!Q56</f>
        <v>0.82662000000000002</v>
      </c>
      <c r="O72" s="82">
        <f>'AEO 2023 Table 44 Raw'!R56</f>
        <v>0.93066599999999999</v>
      </c>
      <c r="P72" s="82">
        <f>'AEO 2023 Table 44 Raw'!S56</f>
        <v>1.058675</v>
      </c>
      <c r="Q72" s="82">
        <f>'AEO 2023 Table 44 Raw'!T56</f>
        <v>1.215913</v>
      </c>
      <c r="R72" s="82">
        <f>'AEO 2023 Table 44 Raw'!U56</f>
        <v>1.4003570000000001</v>
      </c>
      <c r="S72" s="82">
        <f>'AEO 2023 Table 44 Raw'!V56</f>
        <v>1.611812</v>
      </c>
      <c r="T72" s="82">
        <f>'AEO 2023 Table 44 Raw'!W56</f>
        <v>1.853485</v>
      </c>
      <c r="U72" s="82">
        <f>'AEO 2023 Table 44 Raw'!X56</f>
        <v>2.1219790000000001</v>
      </c>
      <c r="V72" s="82">
        <f>'AEO 2023 Table 44 Raw'!Y56</f>
        <v>2.4104000000000001</v>
      </c>
      <c r="W72" s="82">
        <f>'AEO 2023 Table 44 Raw'!Z56</f>
        <v>2.7167849999999998</v>
      </c>
      <c r="X72" s="82">
        <f>'AEO 2023 Table 44 Raw'!AA56</f>
        <v>3.048225</v>
      </c>
      <c r="Y72" s="82">
        <f>'AEO 2023 Table 44 Raw'!AB56</f>
        <v>3.396039</v>
      </c>
      <c r="Z72" s="82">
        <f>'AEO 2023 Table 44 Raw'!AC56</f>
        <v>3.7744909999999998</v>
      </c>
      <c r="AA72" s="82">
        <f>'AEO 2023 Table 44 Raw'!AD56</f>
        <v>4.156269</v>
      </c>
      <c r="AB72" s="82">
        <f>'AEO 2023 Table 44 Raw'!AE56</f>
        <v>4.5259840000000002</v>
      </c>
      <c r="AC72" s="82">
        <f>'AEO 2023 Table 44 Raw'!AF56</f>
        <v>4.8633280000000001</v>
      </c>
      <c r="AD72" s="82">
        <f>'AEO 2023 Table 44 Raw'!AG56</f>
        <v>5.1964600000000001</v>
      </c>
      <c r="AE72" s="82">
        <f>'AEO 2023 Table 44 Raw'!AH56</f>
        <v>5.5149140000000001</v>
      </c>
      <c r="AF72" s="95" t="str">
        <f>'AEO 2023 Table 44 Raw'!AI56</f>
        <v>- -</v>
      </c>
    </row>
    <row r="73" spans="1:32" ht="15" customHeight="1" x14ac:dyDescent="0.35">
      <c r="A73" s="77" t="s">
        <v>1644</v>
      </c>
      <c r="B73" s="81" t="s">
        <v>1645</v>
      </c>
      <c r="C73" s="82">
        <f>'AEO 2023 Table 44 Raw'!F57</f>
        <v>0</v>
      </c>
      <c r="D73" s="82">
        <f>'AEO 2023 Table 44 Raw'!G57</f>
        <v>0</v>
      </c>
      <c r="E73" s="82">
        <f>'AEO 2023 Table 44 Raw'!H57</f>
        <v>0</v>
      </c>
      <c r="F73" s="82">
        <f>'AEO 2023 Table 44 Raw'!I57</f>
        <v>0</v>
      </c>
      <c r="G73" s="82">
        <f>'AEO 2023 Table 44 Raw'!J57</f>
        <v>0</v>
      </c>
      <c r="H73" s="82">
        <f>'AEO 2023 Table 44 Raw'!K57</f>
        <v>0</v>
      </c>
      <c r="I73" s="82">
        <f>'AEO 2023 Table 44 Raw'!L57</f>
        <v>0</v>
      </c>
      <c r="J73" s="82">
        <f>'AEO 2023 Table 44 Raw'!M57</f>
        <v>0</v>
      </c>
      <c r="K73" s="82">
        <f>'AEO 2023 Table 44 Raw'!N57</f>
        <v>0</v>
      </c>
      <c r="L73" s="82">
        <f>'AEO 2023 Table 44 Raw'!O57</f>
        <v>0</v>
      </c>
      <c r="M73" s="82">
        <f>'AEO 2023 Table 44 Raw'!P57</f>
        <v>0</v>
      </c>
      <c r="N73" s="82">
        <f>'AEO 2023 Table 44 Raw'!Q57</f>
        <v>0</v>
      </c>
      <c r="O73" s="82">
        <f>'AEO 2023 Table 44 Raw'!R57</f>
        <v>0</v>
      </c>
      <c r="P73" s="82">
        <f>'AEO 2023 Table 44 Raw'!S57</f>
        <v>0</v>
      </c>
      <c r="Q73" s="82">
        <f>'AEO 2023 Table 44 Raw'!T57</f>
        <v>0</v>
      </c>
      <c r="R73" s="82">
        <f>'AEO 2023 Table 44 Raw'!U57</f>
        <v>0</v>
      </c>
      <c r="S73" s="82">
        <f>'AEO 2023 Table 44 Raw'!V57</f>
        <v>0</v>
      </c>
      <c r="T73" s="82">
        <f>'AEO 2023 Table 44 Raw'!W57</f>
        <v>0</v>
      </c>
      <c r="U73" s="82">
        <f>'AEO 2023 Table 44 Raw'!X57</f>
        <v>0</v>
      </c>
      <c r="V73" s="82">
        <f>'AEO 2023 Table 44 Raw'!Y57</f>
        <v>0</v>
      </c>
      <c r="W73" s="82">
        <f>'AEO 2023 Table 44 Raw'!Z57</f>
        <v>0</v>
      </c>
      <c r="X73" s="82">
        <f>'AEO 2023 Table 44 Raw'!AA57</f>
        <v>0</v>
      </c>
      <c r="Y73" s="82">
        <f>'AEO 2023 Table 44 Raw'!AB57</f>
        <v>0</v>
      </c>
      <c r="Z73" s="82">
        <f>'AEO 2023 Table 44 Raw'!AC57</f>
        <v>0</v>
      </c>
      <c r="AA73" s="82">
        <f>'AEO 2023 Table 44 Raw'!AD57</f>
        <v>0</v>
      </c>
      <c r="AB73" s="82">
        <f>'AEO 2023 Table 44 Raw'!AE57</f>
        <v>0</v>
      </c>
      <c r="AC73" s="82">
        <f>'AEO 2023 Table 44 Raw'!AF57</f>
        <v>0</v>
      </c>
      <c r="AD73" s="82">
        <f>'AEO 2023 Table 44 Raw'!AG57</f>
        <v>0</v>
      </c>
      <c r="AE73" s="82">
        <f>'AEO 2023 Table 44 Raw'!AH57</f>
        <v>0</v>
      </c>
      <c r="AF73" s="95" t="str">
        <f>'AEO 2023 Table 44 Raw'!AI57</f>
        <v>- -</v>
      </c>
    </row>
    <row r="74" spans="1:32" ht="15" customHeight="1" x14ac:dyDescent="0.35">
      <c r="A74" s="77" t="s">
        <v>1646</v>
      </c>
      <c r="B74" s="81" t="s">
        <v>1647</v>
      </c>
      <c r="C74" s="82">
        <f>'AEO 2023 Table 44 Raw'!F58</f>
        <v>30.450520999999998</v>
      </c>
      <c r="D74" s="82">
        <f>'AEO 2023 Table 44 Raw'!G58</f>
        <v>34.585701</v>
      </c>
      <c r="E74" s="82">
        <f>'AEO 2023 Table 44 Raw'!H58</f>
        <v>41.047305999999999</v>
      </c>
      <c r="F74" s="82">
        <f>'AEO 2023 Table 44 Raw'!I58</f>
        <v>45.537776999999998</v>
      </c>
      <c r="G74" s="82">
        <f>'AEO 2023 Table 44 Raw'!J58</f>
        <v>49.499518999999999</v>
      </c>
      <c r="H74" s="82">
        <f>'AEO 2023 Table 44 Raw'!K58</f>
        <v>53.911239999999999</v>
      </c>
      <c r="I74" s="82">
        <f>'AEO 2023 Table 44 Raw'!L58</f>
        <v>56.826735999999997</v>
      </c>
      <c r="J74" s="82">
        <f>'AEO 2023 Table 44 Raw'!M58</f>
        <v>60.335323000000002</v>
      </c>
      <c r="K74" s="82">
        <f>'AEO 2023 Table 44 Raw'!N58</f>
        <v>64.028458000000001</v>
      </c>
      <c r="L74" s="82">
        <f>'AEO 2023 Table 44 Raw'!O58</f>
        <v>68.345496999999995</v>
      </c>
      <c r="M74" s="82">
        <f>'AEO 2023 Table 44 Raw'!P58</f>
        <v>72.455596999999997</v>
      </c>
      <c r="N74" s="82">
        <f>'AEO 2023 Table 44 Raw'!Q58</f>
        <v>76.482697000000002</v>
      </c>
      <c r="O74" s="82">
        <f>'AEO 2023 Table 44 Raw'!R58</f>
        <v>80.193877999999998</v>
      </c>
      <c r="P74" s="82">
        <f>'AEO 2023 Table 44 Raw'!S58</f>
        <v>84.221335999999994</v>
      </c>
      <c r="Q74" s="82">
        <f>'AEO 2023 Table 44 Raw'!T58</f>
        <v>87.631432000000004</v>
      </c>
      <c r="R74" s="82">
        <f>'AEO 2023 Table 44 Raw'!U58</f>
        <v>90.807677999999996</v>
      </c>
      <c r="S74" s="82">
        <f>'AEO 2023 Table 44 Raw'!V58</f>
        <v>93.597556999999995</v>
      </c>
      <c r="T74" s="82">
        <f>'AEO 2023 Table 44 Raw'!W58</f>
        <v>96.278251999999995</v>
      </c>
      <c r="U74" s="82">
        <f>'AEO 2023 Table 44 Raw'!X58</f>
        <v>98.649979000000002</v>
      </c>
      <c r="V74" s="82">
        <f>'AEO 2023 Table 44 Raw'!Y58</f>
        <v>100.454178</v>
      </c>
      <c r="W74" s="82">
        <f>'AEO 2023 Table 44 Raw'!Z58</f>
        <v>102.048424</v>
      </c>
      <c r="X74" s="82">
        <f>'AEO 2023 Table 44 Raw'!AA58</f>
        <v>103.66413900000001</v>
      </c>
      <c r="Y74" s="82">
        <f>'AEO 2023 Table 44 Raw'!AB58</f>
        <v>104.52655</v>
      </c>
      <c r="Z74" s="82">
        <f>'AEO 2023 Table 44 Raw'!AC58</f>
        <v>105.990318</v>
      </c>
      <c r="AA74" s="82">
        <f>'AEO 2023 Table 44 Raw'!AD58</f>
        <v>106.505348</v>
      </c>
      <c r="AB74" s="82">
        <f>'AEO 2023 Table 44 Raw'!AE58</f>
        <v>105.59877</v>
      </c>
      <c r="AC74" s="82">
        <f>'AEO 2023 Table 44 Raw'!AF58</f>
        <v>105.570808</v>
      </c>
      <c r="AD74" s="82">
        <f>'AEO 2023 Table 44 Raw'!AG58</f>
        <v>106.518562</v>
      </c>
      <c r="AE74" s="82">
        <f>'AEO 2023 Table 44 Raw'!AH58</f>
        <v>107.080376</v>
      </c>
      <c r="AF74" s="95">
        <f>'AEO 2023 Table 44 Raw'!AI58</f>
        <v>4.5999999999999999E-2</v>
      </c>
    </row>
    <row r="75" spans="1:32" ht="15" customHeight="1" x14ac:dyDescent="0.35">
      <c r="A75" s="77" t="s">
        <v>1648</v>
      </c>
      <c r="B75" s="81" t="s">
        <v>1368</v>
      </c>
      <c r="C75" s="82">
        <f>'AEO 2023 Table 44 Raw'!F59</f>
        <v>0</v>
      </c>
      <c r="D75" s="82">
        <f>'AEO 2023 Table 44 Raw'!G59</f>
        <v>0</v>
      </c>
      <c r="E75" s="82">
        <f>'AEO 2023 Table 44 Raw'!H59</f>
        <v>0</v>
      </c>
      <c r="F75" s="82">
        <f>'AEO 2023 Table 44 Raw'!I59</f>
        <v>0</v>
      </c>
      <c r="G75" s="82">
        <f>'AEO 2023 Table 44 Raw'!J59</f>
        <v>0</v>
      </c>
      <c r="H75" s="82">
        <f>'AEO 2023 Table 44 Raw'!K59</f>
        <v>0</v>
      </c>
      <c r="I75" s="82">
        <f>'AEO 2023 Table 44 Raw'!L59</f>
        <v>0</v>
      </c>
      <c r="J75" s="82">
        <f>'AEO 2023 Table 44 Raw'!M59</f>
        <v>0</v>
      </c>
      <c r="K75" s="82">
        <f>'AEO 2023 Table 44 Raw'!N59</f>
        <v>0</v>
      </c>
      <c r="L75" s="82">
        <f>'AEO 2023 Table 44 Raw'!O59</f>
        <v>0</v>
      </c>
      <c r="M75" s="82">
        <f>'AEO 2023 Table 44 Raw'!P59</f>
        <v>0</v>
      </c>
      <c r="N75" s="82">
        <f>'AEO 2023 Table 44 Raw'!Q59</f>
        <v>0</v>
      </c>
      <c r="O75" s="82">
        <f>'AEO 2023 Table 44 Raw'!R59</f>
        <v>0</v>
      </c>
      <c r="P75" s="82">
        <f>'AEO 2023 Table 44 Raw'!S59</f>
        <v>0</v>
      </c>
      <c r="Q75" s="82">
        <f>'AEO 2023 Table 44 Raw'!T59</f>
        <v>0</v>
      </c>
      <c r="R75" s="82">
        <f>'AEO 2023 Table 44 Raw'!U59</f>
        <v>0</v>
      </c>
      <c r="S75" s="82">
        <f>'AEO 2023 Table 44 Raw'!V59</f>
        <v>0</v>
      </c>
      <c r="T75" s="82">
        <f>'AEO 2023 Table 44 Raw'!W59</f>
        <v>0</v>
      </c>
      <c r="U75" s="82">
        <f>'AEO 2023 Table 44 Raw'!X59</f>
        <v>0</v>
      </c>
      <c r="V75" s="82">
        <f>'AEO 2023 Table 44 Raw'!Y59</f>
        <v>0</v>
      </c>
      <c r="W75" s="82">
        <f>'AEO 2023 Table 44 Raw'!Z59</f>
        <v>0</v>
      </c>
      <c r="X75" s="82">
        <f>'AEO 2023 Table 44 Raw'!AA59</f>
        <v>0</v>
      </c>
      <c r="Y75" s="82">
        <f>'AEO 2023 Table 44 Raw'!AB59</f>
        <v>0</v>
      </c>
      <c r="Z75" s="82">
        <f>'AEO 2023 Table 44 Raw'!AC59</f>
        <v>0</v>
      </c>
      <c r="AA75" s="82">
        <f>'AEO 2023 Table 44 Raw'!AD59</f>
        <v>0</v>
      </c>
      <c r="AB75" s="82">
        <f>'AEO 2023 Table 44 Raw'!AE59</f>
        <v>0</v>
      </c>
      <c r="AC75" s="82">
        <f>'AEO 2023 Table 44 Raw'!AF59</f>
        <v>0</v>
      </c>
      <c r="AD75" s="82">
        <f>'AEO 2023 Table 44 Raw'!AG59</f>
        <v>0</v>
      </c>
      <c r="AE75" s="82">
        <f>'AEO 2023 Table 44 Raw'!AH59</f>
        <v>0</v>
      </c>
      <c r="AF75" s="95" t="str">
        <f>'AEO 2023 Table 44 Raw'!AI59</f>
        <v>- -</v>
      </c>
    </row>
    <row r="76" spans="1:32" ht="15" customHeight="1" x14ac:dyDescent="0.35">
      <c r="A76" s="77" t="s">
        <v>1649</v>
      </c>
      <c r="B76" s="81" t="s">
        <v>1650</v>
      </c>
      <c r="C76" s="82">
        <f>'AEO 2023 Table 44 Raw'!F60</f>
        <v>0</v>
      </c>
      <c r="D76" s="82">
        <f>'AEO 2023 Table 44 Raw'!G60</f>
        <v>0.787767</v>
      </c>
      <c r="E76" s="82">
        <f>'AEO 2023 Table 44 Raw'!H60</f>
        <v>0.80016200000000004</v>
      </c>
      <c r="F76" s="82">
        <f>'AEO 2023 Table 44 Raw'!I60</f>
        <v>0.80872999999999995</v>
      </c>
      <c r="G76" s="82">
        <f>'AEO 2023 Table 44 Raw'!J60</f>
        <v>0.811863</v>
      </c>
      <c r="H76" s="82">
        <f>'AEO 2023 Table 44 Raw'!K60</f>
        <v>0.81890200000000002</v>
      </c>
      <c r="I76" s="82">
        <f>'AEO 2023 Table 44 Raw'!L60</f>
        <v>0.83272000000000002</v>
      </c>
      <c r="J76" s="82">
        <f>'AEO 2023 Table 44 Raw'!M60</f>
        <v>0.85792100000000004</v>
      </c>
      <c r="K76" s="82">
        <f>'AEO 2023 Table 44 Raw'!N60</f>
        <v>0.88896500000000001</v>
      </c>
      <c r="L76" s="82">
        <f>'AEO 2023 Table 44 Raw'!O60</f>
        <v>0.92687399999999998</v>
      </c>
      <c r="M76" s="82">
        <f>'AEO 2023 Table 44 Raw'!P60</f>
        <v>0.97534600000000005</v>
      </c>
      <c r="N76" s="82">
        <f>'AEO 2023 Table 44 Raw'!Q60</f>
        <v>1.032321</v>
      </c>
      <c r="O76" s="82">
        <f>'AEO 2023 Table 44 Raw'!R60</f>
        <v>1.10005</v>
      </c>
      <c r="P76" s="82">
        <f>'AEO 2023 Table 44 Raw'!S60</f>
        <v>1.1823090000000001</v>
      </c>
      <c r="Q76" s="82">
        <f>'AEO 2023 Table 44 Raw'!T60</f>
        <v>1.2826679999999999</v>
      </c>
      <c r="R76" s="82">
        <f>'AEO 2023 Table 44 Raw'!U60</f>
        <v>1.3961220000000001</v>
      </c>
      <c r="S76" s="82">
        <f>'AEO 2023 Table 44 Raw'!V60</f>
        <v>1.5262450000000001</v>
      </c>
      <c r="T76" s="82">
        <f>'AEO 2023 Table 44 Raw'!W60</f>
        <v>1.6690529999999999</v>
      </c>
      <c r="U76" s="82">
        <f>'AEO 2023 Table 44 Raw'!X60</f>
        <v>1.8257080000000001</v>
      </c>
      <c r="V76" s="82">
        <f>'AEO 2023 Table 44 Raw'!Y60</f>
        <v>1.9810030000000001</v>
      </c>
      <c r="W76" s="82">
        <f>'AEO 2023 Table 44 Raw'!Z60</f>
        <v>2.139786</v>
      </c>
      <c r="X76" s="82">
        <f>'AEO 2023 Table 44 Raw'!AA60</f>
        <v>2.2945030000000002</v>
      </c>
      <c r="Y76" s="82">
        <f>'AEO 2023 Table 44 Raw'!AB60</f>
        <v>2.4439440000000001</v>
      </c>
      <c r="Z76" s="82">
        <f>'AEO 2023 Table 44 Raw'!AC60</f>
        <v>2.5983079999999998</v>
      </c>
      <c r="AA76" s="82">
        <f>'AEO 2023 Table 44 Raw'!AD60</f>
        <v>2.7397170000000002</v>
      </c>
      <c r="AB76" s="82">
        <f>'AEO 2023 Table 44 Raw'!AE60</f>
        <v>2.862724</v>
      </c>
      <c r="AC76" s="82">
        <f>'AEO 2023 Table 44 Raw'!AF60</f>
        <v>2.9635039999999999</v>
      </c>
      <c r="AD76" s="82">
        <f>'AEO 2023 Table 44 Raw'!AG60</f>
        <v>3.0635270000000001</v>
      </c>
      <c r="AE76" s="82">
        <f>'AEO 2023 Table 44 Raw'!AH60</f>
        <v>3.1549130000000001</v>
      </c>
      <c r="AF76" s="95" t="str">
        <f>'AEO 2023 Table 44 Raw'!AI60</f>
        <v>- -</v>
      </c>
    </row>
    <row r="77" spans="1:32" ht="15" customHeight="1" x14ac:dyDescent="0.35">
      <c r="A77" s="77" t="s">
        <v>1651</v>
      </c>
      <c r="B77" s="81" t="s">
        <v>1652</v>
      </c>
      <c r="C77" s="82">
        <f>'AEO 2023 Table 44 Raw'!F61</f>
        <v>0</v>
      </c>
      <c r="D77" s="82">
        <f>'AEO 2023 Table 44 Raw'!G61</f>
        <v>0.855433</v>
      </c>
      <c r="E77" s="82">
        <f>'AEO 2023 Table 44 Raw'!H61</f>
        <v>0.87832900000000003</v>
      </c>
      <c r="F77" s="82">
        <f>'AEO 2023 Table 44 Raw'!I61</f>
        <v>0.87276799999999999</v>
      </c>
      <c r="G77" s="82">
        <f>'AEO 2023 Table 44 Raw'!J61</f>
        <v>0.86602100000000004</v>
      </c>
      <c r="H77" s="82">
        <f>'AEO 2023 Table 44 Raw'!K61</f>
        <v>0.86097800000000002</v>
      </c>
      <c r="I77" s="82">
        <f>'AEO 2023 Table 44 Raw'!L61</f>
        <v>0.859267</v>
      </c>
      <c r="J77" s="82">
        <f>'AEO 2023 Table 44 Raw'!M61</f>
        <v>0.87018200000000001</v>
      </c>
      <c r="K77" s="82">
        <f>'AEO 2023 Table 44 Raw'!N61</f>
        <v>0.89291200000000004</v>
      </c>
      <c r="L77" s="82">
        <f>'AEO 2023 Table 44 Raw'!O61</f>
        <v>0.93141799999999997</v>
      </c>
      <c r="M77" s="82">
        <f>'AEO 2023 Table 44 Raw'!P61</f>
        <v>0.98409899999999995</v>
      </c>
      <c r="N77" s="82">
        <f>'AEO 2023 Table 44 Raw'!Q61</f>
        <v>1.0506740000000001</v>
      </c>
      <c r="O77" s="82">
        <f>'AEO 2023 Table 44 Raw'!R61</f>
        <v>1.131704</v>
      </c>
      <c r="P77" s="82">
        <f>'AEO 2023 Table 44 Raw'!S61</f>
        <v>1.2364980000000001</v>
      </c>
      <c r="Q77" s="82">
        <f>'AEO 2023 Table 44 Raw'!T61</f>
        <v>1.3594980000000001</v>
      </c>
      <c r="R77" s="82">
        <f>'AEO 2023 Table 44 Raw'!U61</f>
        <v>1.5014730000000001</v>
      </c>
      <c r="S77" s="82">
        <f>'AEO 2023 Table 44 Raw'!V61</f>
        <v>1.6622209999999999</v>
      </c>
      <c r="T77" s="82">
        <f>'AEO 2023 Table 44 Raw'!W61</f>
        <v>1.841707</v>
      </c>
      <c r="U77" s="82">
        <f>'AEO 2023 Table 44 Raw'!X61</f>
        <v>2.0370430000000002</v>
      </c>
      <c r="V77" s="82">
        <f>'AEO 2023 Table 44 Raw'!Y61</f>
        <v>2.2340399999999998</v>
      </c>
      <c r="W77" s="82">
        <f>'AEO 2023 Table 44 Raw'!Z61</f>
        <v>2.4355039999999999</v>
      </c>
      <c r="X77" s="82">
        <f>'AEO 2023 Table 44 Raw'!AA61</f>
        <v>2.635596</v>
      </c>
      <c r="Y77" s="82">
        <f>'AEO 2023 Table 44 Raw'!AB61</f>
        <v>2.8214579999999998</v>
      </c>
      <c r="Z77" s="82">
        <f>'AEO 2023 Table 44 Raw'!AC61</f>
        <v>3.0137839999999998</v>
      </c>
      <c r="AA77" s="82">
        <f>'AEO 2023 Table 44 Raw'!AD61</f>
        <v>3.179278</v>
      </c>
      <c r="AB77" s="82">
        <f>'AEO 2023 Table 44 Raw'!AE61</f>
        <v>3.3277420000000002</v>
      </c>
      <c r="AC77" s="82">
        <f>'AEO 2023 Table 44 Raw'!AF61</f>
        <v>3.442774</v>
      </c>
      <c r="AD77" s="82">
        <f>'AEO 2023 Table 44 Raw'!AG61</f>
        <v>3.5613410000000001</v>
      </c>
      <c r="AE77" s="82">
        <f>'AEO 2023 Table 44 Raw'!AH61</f>
        <v>3.6622810000000001</v>
      </c>
      <c r="AF77" s="95" t="str">
        <f>'AEO 2023 Table 44 Raw'!AI61</f>
        <v>- -</v>
      </c>
    </row>
    <row r="78" spans="1:32" ht="15" customHeight="1" x14ac:dyDescent="0.35">
      <c r="A78" s="77" t="s">
        <v>1653</v>
      </c>
      <c r="B78" s="81" t="s">
        <v>1376</v>
      </c>
      <c r="C78" s="82">
        <f>'AEO 2023 Table 44 Raw'!F62</f>
        <v>0</v>
      </c>
      <c r="D78" s="82">
        <f>'AEO 2023 Table 44 Raw'!G62</f>
        <v>0</v>
      </c>
      <c r="E78" s="82">
        <f>'AEO 2023 Table 44 Raw'!H62</f>
        <v>0</v>
      </c>
      <c r="F78" s="82">
        <f>'AEO 2023 Table 44 Raw'!I62</f>
        <v>0</v>
      </c>
      <c r="G78" s="82">
        <f>'AEO 2023 Table 44 Raw'!J62</f>
        <v>0</v>
      </c>
      <c r="H78" s="82">
        <f>'AEO 2023 Table 44 Raw'!K62</f>
        <v>0</v>
      </c>
      <c r="I78" s="82">
        <f>'AEO 2023 Table 44 Raw'!L62</f>
        <v>0</v>
      </c>
      <c r="J78" s="82">
        <f>'AEO 2023 Table 44 Raw'!M62</f>
        <v>0</v>
      </c>
      <c r="K78" s="82">
        <f>'AEO 2023 Table 44 Raw'!N62</f>
        <v>0</v>
      </c>
      <c r="L78" s="82">
        <f>'AEO 2023 Table 44 Raw'!O62</f>
        <v>0</v>
      </c>
      <c r="M78" s="82">
        <f>'AEO 2023 Table 44 Raw'!P62</f>
        <v>0</v>
      </c>
      <c r="N78" s="82">
        <f>'AEO 2023 Table 44 Raw'!Q62</f>
        <v>0</v>
      </c>
      <c r="O78" s="82">
        <f>'AEO 2023 Table 44 Raw'!R62</f>
        <v>0</v>
      </c>
      <c r="P78" s="82">
        <f>'AEO 2023 Table 44 Raw'!S62</f>
        <v>0</v>
      </c>
      <c r="Q78" s="82">
        <f>'AEO 2023 Table 44 Raw'!T62</f>
        <v>0</v>
      </c>
      <c r="R78" s="82">
        <f>'AEO 2023 Table 44 Raw'!U62</f>
        <v>0</v>
      </c>
      <c r="S78" s="82">
        <f>'AEO 2023 Table 44 Raw'!V62</f>
        <v>0</v>
      </c>
      <c r="T78" s="82">
        <f>'AEO 2023 Table 44 Raw'!W62</f>
        <v>0</v>
      </c>
      <c r="U78" s="82">
        <f>'AEO 2023 Table 44 Raw'!X62</f>
        <v>0</v>
      </c>
      <c r="V78" s="82">
        <f>'AEO 2023 Table 44 Raw'!Y62</f>
        <v>0</v>
      </c>
      <c r="W78" s="82">
        <f>'AEO 2023 Table 44 Raw'!Z62</f>
        <v>0</v>
      </c>
      <c r="X78" s="82">
        <f>'AEO 2023 Table 44 Raw'!AA62</f>
        <v>0</v>
      </c>
      <c r="Y78" s="82">
        <f>'AEO 2023 Table 44 Raw'!AB62</f>
        <v>0</v>
      </c>
      <c r="Z78" s="82">
        <f>'AEO 2023 Table 44 Raw'!AC62</f>
        <v>0</v>
      </c>
      <c r="AA78" s="82">
        <f>'AEO 2023 Table 44 Raw'!AD62</f>
        <v>0</v>
      </c>
      <c r="AB78" s="82">
        <f>'AEO 2023 Table 44 Raw'!AE62</f>
        <v>0</v>
      </c>
      <c r="AC78" s="82">
        <f>'AEO 2023 Table 44 Raw'!AF62</f>
        <v>0</v>
      </c>
      <c r="AD78" s="82">
        <f>'AEO 2023 Table 44 Raw'!AG62</f>
        <v>0</v>
      </c>
      <c r="AE78" s="82">
        <f>'AEO 2023 Table 44 Raw'!AH62</f>
        <v>0</v>
      </c>
      <c r="AF78" s="95" t="str">
        <f>'AEO 2023 Table 44 Raw'!AI62</f>
        <v>- -</v>
      </c>
    </row>
    <row r="79" spans="1:32" ht="15" customHeight="1" x14ac:dyDescent="0.35">
      <c r="A79" s="77" t="s">
        <v>1654</v>
      </c>
      <c r="B79" s="34" t="s">
        <v>1655</v>
      </c>
      <c r="C79" s="82">
        <f>'AEO 2023 Table 44 Raw'!F63</f>
        <v>642.29394500000001</v>
      </c>
      <c r="D79" s="82">
        <f>'AEO 2023 Table 44 Raw'!G63</f>
        <v>652.15881300000001</v>
      </c>
      <c r="E79" s="82">
        <f>'AEO 2023 Table 44 Raw'!H63</f>
        <v>675.13665800000001</v>
      </c>
      <c r="F79" s="82">
        <f>'AEO 2023 Table 44 Raw'!I63</f>
        <v>689.60467500000004</v>
      </c>
      <c r="G79" s="82">
        <f>'AEO 2023 Table 44 Raw'!J63</f>
        <v>691.51690699999995</v>
      </c>
      <c r="H79" s="82">
        <f>'AEO 2023 Table 44 Raw'!K63</f>
        <v>688.42425500000002</v>
      </c>
      <c r="I79" s="82">
        <f>'AEO 2023 Table 44 Raw'!L63</f>
        <v>684.18414299999995</v>
      </c>
      <c r="J79" s="82">
        <f>'AEO 2023 Table 44 Raw'!M63</f>
        <v>682.62188700000002</v>
      </c>
      <c r="K79" s="82">
        <f>'AEO 2023 Table 44 Raw'!N63</f>
        <v>679.86218299999996</v>
      </c>
      <c r="L79" s="82">
        <f>'AEO 2023 Table 44 Raw'!O63</f>
        <v>678.07775900000001</v>
      </c>
      <c r="M79" s="82">
        <f>'AEO 2023 Table 44 Raw'!P63</f>
        <v>677.36639400000001</v>
      </c>
      <c r="N79" s="82">
        <f>'AEO 2023 Table 44 Raw'!Q63</f>
        <v>675.92620799999997</v>
      </c>
      <c r="O79" s="82">
        <f>'AEO 2023 Table 44 Raw'!R63</f>
        <v>676.86370799999997</v>
      </c>
      <c r="P79" s="82">
        <f>'AEO 2023 Table 44 Raw'!S63</f>
        <v>681.45581100000004</v>
      </c>
      <c r="Q79" s="82">
        <f>'AEO 2023 Table 44 Raw'!T63</f>
        <v>687.30078100000003</v>
      </c>
      <c r="R79" s="82">
        <f>'AEO 2023 Table 44 Raw'!U63</f>
        <v>692.37145999999996</v>
      </c>
      <c r="S79" s="82">
        <f>'AEO 2023 Table 44 Raw'!V63</f>
        <v>698.31860400000005</v>
      </c>
      <c r="T79" s="82">
        <f>'AEO 2023 Table 44 Raw'!W63</f>
        <v>703.59320100000002</v>
      </c>
      <c r="U79" s="82">
        <f>'AEO 2023 Table 44 Raw'!X63</f>
        <v>709.57092299999999</v>
      </c>
      <c r="V79" s="82">
        <f>'AEO 2023 Table 44 Raw'!Y63</f>
        <v>711.90655500000003</v>
      </c>
      <c r="W79" s="82">
        <f>'AEO 2023 Table 44 Raw'!Z63</f>
        <v>714.37567100000001</v>
      </c>
      <c r="X79" s="82">
        <f>'AEO 2023 Table 44 Raw'!AA63</f>
        <v>716.10638400000005</v>
      </c>
      <c r="Y79" s="82">
        <f>'AEO 2023 Table 44 Raw'!AB63</f>
        <v>717.97564699999998</v>
      </c>
      <c r="Z79" s="82">
        <f>'AEO 2023 Table 44 Raw'!AC63</f>
        <v>723.98962400000005</v>
      </c>
      <c r="AA79" s="82">
        <f>'AEO 2023 Table 44 Raw'!AD63</f>
        <v>729.19946300000004</v>
      </c>
      <c r="AB79" s="82">
        <f>'AEO 2023 Table 44 Raw'!AE63</f>
        <v>732.66320800000005</v>
      </c>
      <c r="AC79" s="82">
        <f>'AEO 2023 Table 44 Raw'!AF63</f>
        <v>734.38165300000003</v>
      </c>
      <c r="AD79" s="82">
        <f>'AEO 2023 Table 44 Raw'!AG63</f>
        <v>739.21014400000001</v>
      </c>
      <c r="AE79" s="82">
        <f>'AEO 2023 Table 44 Raw'!AH63</f>
        <v>745.07336399999997</v>
      </c>
      <c r="AF79" s="95">
        <f>'AEO 2023 Table 44 Raw'!AI63</f>
        <v>5.0000000000000001E-3</v>
      </c>
    </row>
    <row r="80" spans="1:32" ht="15" customHeight="1" thickBot="1" x14ac:dyDescent="0.4"/>
    <row r="81" spans="2:33" ht="15" customHeight="1" x14ac:dyDescent="0.35">
      <c r="B81" s="102" t="s">
        <v>1656</v>
      </c>
      <c r="C81" s="103"/>
      <c r="D81" s="103"/>
      <c r="E81" s="103"/>
      <c r="F81" s="103"/>
      <c r="G81" s="103"/>
      <c r="H81" s="103"/>
      <c r="I81" s="103"/>
      <c r="J81" s="103"/>
      <c r="K81" s="103"/>
      <c r="L81" s="103"/>
      <c r="M81" s="103"/>
      <c r="N81" s="103"/>
      <c r="O81" s="103"/>
      <c r="P81" s="103"/>
      <c r="Q81" s="103"/>
      <c r="R81" s="103"/>
      <c r="S81" s="103"/>
      <c r="T81" s="103"/>
      <c r="U81" s="103"/>
      <c r="V81" s="103"/>
      <c r="W81" s="103"/>
      <c r="X81" s="103"/>
      <c r="Y81" s="103"/>
      <c r="Z81" s="103"/>
      <c r="AA81" s="103"/>
      <c r="AB81" s="103"/>
      <c r="AC81" s="103"/>
      <c r="AD81" s="103"/>
      <c r="AE81" s="103"/>
      <c r="AF81" s="103"/>
      <c r="AG81" s="83"/>
    </row>
    <row r="82" spans="2:33" ht="15" customHeight="1" x14ac:dyDescent="0.35">
      <c r="B82" s="84" t="s">
        <v>1657</v>
      </c>
    </row>
    <row r="83" spans="2:33" ht="15" customHeight="1" x14ac:dyDescent="0.35">
      <c r="B83" s="84" t="s">
        <v>1385</v>
      </c>
    </row>
    <row r="84" spans="2:33" ht="15" customHeight="1" x14ac:dyDescent="0.35">
      <c r="B84" s="84" t="s">
        <v>1658</v>
      </c>
    </row>
    <row r="85" spans="2:33" ht="15" customHeight="1" x14ac:dyDescent="0.35">
      <c r="B85" s="84" t="s">
        <v>1389</v>
      </c>
    </row>
    <row r="86" spans="2:33" ht="15" customHeight="1" x14ac:dyDescent="0.35">
      <c r="B86" s="84" t="s">
        <v>1390</v>
      </c>
    </row>
    <row r="87" spans="2:33" ht="15" customHeight="1" x14ac:dyDescent="0.35"/>
    <row r="88" spans="2:33" ht="15" customHeight="1" x14ac:dyDescent="0.35"/>
    <row r="89" spans="2:33" ht="15" customHeight="1" x14ac:dyDescent="0.35"/>
    <row r="90" spans="2:33" ht="12" customHeight="1" x14ac:dyDescent="0.35"/>
    <row r="91" spans="2:33" ht="15" customHeight="1" x14ac:dyDescent="0.35"/>
    <row r="92" spans="2:33" ht="15" customHeight="1" x14ac:dyDescent="0.35"/>
    <row r="93" spans="2:33" ht="15" customHeight="1" x14ac:dyDescent="0.35"/>
    <row r="94" spans="2:33" ht="15" customHeight="1" x14ac:dyDescent="0.35"/>
    <row r="95" spans="2:33" ht="12" customHeight="1" x14ac:dyDescent="0.35"/>
    <row r="96" spans="2:33" ht="15" customHeight="1" x14ac:dyDescent="0.35"/>
    <row r="97" ht="12" customHeight="1" x14ac:dyDescent="0.35"/>
    <row r="98" ht="15" customHeight="1" x14ac:dyDescent="0.35"/>
    <row r="99" ht="15" customHeight="1" x14ac:dyDescent="0.35"/>
    <row r="100" ht="15" customHeight="1" x14ac:dyDescent="0.35"/>
    <row r="101" ht="15" customHeight="1" x14ac:dyDescent="0.35"/>
    <row r="102" ht="15" customHeight="1" x14ac:dyDescent="0.35"/>
    <row r="103" ht="15" customHeight="1" x14ac:dyDescent="0.35"/>
    <row r="104" ht="15" customHeight="1" x14ac:dyDescent="0.35"/>
    <row r="105" ht="15" customHeight="1" x14ac:dyDescent="0.35"/>
    <row r="106" ht="15" customHeight="1" x14ac:dyDescent="0.35"/>
    <row r="107" ht="15" customHeight="1" x14ac:dyDescent="0.35"/>
    <row r="108" ht="15" customHeight="1" x14ac:dyDescent="0.35"/>
    <row r="109" ht="15" customHeight="1" x14ac:dyDescent="0.35"/>
    <row r="110" ht="15" customHeight="1" x14ac:dyDescent="0.35"/>
    <row r="111" ht="15" customHeight="1" x14ac:dyDescent="0.35"/>
    <row r="112" ht="15" customHeight="1" x14ac:dyDescent="0.35"/>
    <row r="113" spans="2:32" ht="12" customHeight="1" x14ac:dyDescent="0.35"/>
    <row r="114" spans="2:32" ht="15" customHeight="1" x14ac:dyDescent="0.35"/>
    <row r="115" spans="2:32" ht="15" customHeight="1" x14ac:dyDescent="0.35"/>
    <row r="116" spans="2:32" ht="15" customHeight="1" x14ac:dyDescent="0.35">
      <c r="B116" s="101"/>
      <c r="C116" s="101"/>
      <c r="D116" s="101"/>
      <c r="E116" s="101"/>
      <c r="F116" s="101"/>
      <c r="G116" s="101"/>
      <c r="H116" s="101"/>
      <c r="I116" s="101"/>
      <c r="J116" s="101"/>
      <c r="K116" s="101"/>
      <c r="L116" s="101"/>
      <c r="M116" s="101"/>
      <c r="N116" s="101"/>
      <c r="O116" s="101"/>
      <c r="P116" s="101"/>
      <c r="Q116" s="101"/>
      <c r="R116" s="101"/>
      <c r="S116" s="101"/>
      <c r="T116" s="101"/>
      <c r="U116" s="101"/>
      <c r="V116" s="101"/>
      <c r="W116" s="101"/>
      <c r="X116" s="101"/>
      <c r="Y116" s="101"/>
      <c r="Z116" s="101"/>
      <c r="AA116" s="101"/>
      <c r="AB116" s="101"/>
      <c r="AC116" s="101"/>
      <c r="AD116" s="101"/>
      <c r="AE116" s="101"/>
      <c r="AF116" s="101"/>
    </row>
    <row r="117" spans="2:32" ht="15" customHeight="1" x14ac:dyDescent="0.35"/>
    <row r="118" spans="2:32" ht="15" customHeight="1" x14ac:dyDescent="0.35"/>
    <row r="119" spans="2:32" ht="15" customHeight="1" x14ac:dyDescent="0.35"/>
    <row r="120" spans="2:32" ht="15" customHeight="1" x14ac:dyDescent="0.35"/>
    <row r="121" spans="2:32" ht="15" customHeight="1" x14ac:dyDescent="0.35"/>
    <row r="122" spans="2:32" ht="15" customHeight="1" x14ac:dyDescent="0.35"/>
    <row r="123" spans="2:32" ht="15" customHeight="1" x14ac:dyDescent="0.35"/>
    <row r="124" spans="2:32" ht="15" customHeight="1" x14ac:dyDescent="0.35"/>
    <row r="125" spans="2:32" ht="15" customHeight="1" x14ac:dyDescent="0.35"/>
    <row r="126" spans="2:32" ht="15" customHeight="1" x14ac:dyDescent="0.35"/>
    <row r="127" spans="2:32" ht="15" customHeight="1" x14ac:dyDescent="0.35"/>
    <row r="128" spans="2:32" ht="12" customHeight="1" x14ac:dyDescent="0.35"/>
    <row r="129" ht="12" customHeight="1" x14ac:dyDescent="0.35"/>
    <row r="130" ht="12" customHeight="1" x14ac:dyDescent="0.35"/>
    <row r="131" ht="12" customHeight="1" x14ac:dyDescent="0.35"/>
    <row r="132" ht="12" customHeight="1" x14ac:dyDescent="0.35"/>
    <row r="133" ht="12" customHeight="1" x14ac:dyDescent="0.35"/>
    <row r="134" ht="12" customHeight="1" x14ac:dyDescent="0.35"/>
    <row r="135" ht="12" customHeight="1" x14ac:dyDescent="0.35"/>
    <row r="136" ht="12" customHeight="1" x14ac:dyDescent="0.35"/>
    <row r="137" ht="12" customHeight="1" x14ac:dyDescent="0.35"/>
    <row r="138" ht="12" customHeight="1" x14ac:dyDescent="0.35"/>
    <row r="139" ht="12" customHeight="1" x14ac:dyDescent="0.35"/>
    <row r="140" ht="12" customHeight="1" x14ac:dyDescent="0.35"/>
    <row r="141" ht="12" customHeight="1" x14ac:dyDescent="0.35"/>
    <row r="142" ht="12" customHeight="1" x14ac:dyDescent="0.35"/>
    <row r="143" ht="12" customHeight="1" x14ac:dyDescent="0.35"/>
    <row r="144" ht="12" customHeight="1" x14ac:dyDescent="0.35"/>
    <row r="145" ht="12" customHeight="1" x14ac:dyDescent="0.35"/>
    <row r="146" ht="12" customHeight="1" x14ac:dyDescent="0.35"/>
    <row r="147" ht="12" customHeight="1" x14ac:dyDescent="0.35"/>
    <row r="148" ht="12" customHeight="1" x14ac:dyDescent="0.35"/>
    <row r="149" ht="12" customHeight="1" x14ac:dyDescent="0.35"/>
    <row r="150" ht="15" customHeight="1" x14ac:dyDescent="0.35"/>
    <row r="151" ht="15" customHeight="1" x14ac:dyDescent="0.35"/>
    <row r="152" ht="15" customHeight="1" x14ac:dyDescent="0.35"/>
    <row r="153" ht="15" customHeight="1" x14ac:dyDescent="0.35"/>
    <row r="154" ht="15" customHeight="1" x14ac:dyDescent="0.35"/>
    <row r="155" ht="15" customHeight="1" x14ac:dyDescent="0.35"/>
    <row r="156" ht="15" customHeight="1" x14ac:dyDescent="0.35"/>
    <row r="157" ht="15" customHeight="1" x14ac:dyDescent="0.35"/>
    <row r="158" ht="15" customHeight="1" x14ac:dyDescent="0.35"/>
    <row r="159" ht="15" customHeight="1" x14ac:dyDescent="0.35"/>
    <row r="160" ht="15" customHeight="1" x14ac:dyDescent="0.35"/>
    <row r="161" ht="15" customHeight="1" x14ac:dyDescent="0.35"/>
    <row r="162" ht="15" customHeight="1" x14ac:dyDescent="0.35"/>
    <row r="163" ht="12"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2"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2" customHeight="1" x14ac:dyDescent="0.35"/>
    <row r="182" ht="12" customHeight="1" x14ac:dyDescent="0.35"/>
    <row r="183" ht="15" customHeight="1" x14ac:dyDescent="0.35"/>
    <row r="184" ht="15" customHeight="1" x14ac:dyDescent="0.35"/>
    <row r="185" ht="15" customHeight="1" x14ac:dyDescent="0.35"/>
    <row r="186" ht="15" customHeight="1" x14ac:dyDescent="0.35"/>
    <row r="187" ht="15" customHeight="1" x14ac:dyDescent="0.35"/>
    <row r="188" ht="12" customHeight="1" x14ac:dyDescent="0.35"/>
    <row r="189" ht="15" customHeight="1" x14ac:dyDescent="0.35"/>
    <row r="190" ht="15" customHeight="1" x14ac:dyDescent="0.35"/>
    <row r="191" ht="15" customHeight="1" x14ac:dyDescent="0.35"/>
    <row r="192" ht="15" customHeight="1" x14ac:dyDescent="0.35"/>
    <row r="193" ht="15" customHeight="1" x14ac:dyDescent="0.35"/>
    <row r="194" ht="12" customHeight="1" x14ac:dyDescent="0.35"/>
    <row r="195" ht="15" customHeight="1" x14ac:dyDescent="0.35"/>
    <row r="196" ht="15" customHeight="1" x14ac:dyDescent="0.35"/>
    <row r="197" ht="15" customHeight="1" x14ac:dyDescent="0.35"/>
    <row r="198" ht="15" customHeight="1" x14ac:dyDescent="0.35"/>
    <row r="199" ht="15" customHeight="1" x14ac:dyDescent="0.35"/>
    <row r="200" ht="12" customHeight="1" x14ac:dyDescent="0.35"/>
    <row r="201" ht="15" customHeight="1" x14ac:dyDescent="0.35"/>
    <row r="202" ht="15" customHeight="1" x14ac:dyDescent="0.35"/>
    <row r="203" ht="15" customHeight="1" x14ac:dyDescent="0.35"/>
    <row r="204" ht="12" customHeight="1" x14ac:dyDescent="0.35"/>
    <row r="205" ht="15" customHeight="1" x14ac:dyDescent="0.35"/>
    <row r="206" ht="15" customHeight="1" x14ac:dyDescent="0.35"/>
    <row r="207" ht="15" customHeight="1" x14ac:dyDescent="0.35"/>
    <row r="208" ht="15" customHeight="1" x14ac:dyDescent="0.35"/>
    <row r="209" ht="12"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2" customHeight="1" x14ac:dyDescent="0.35"/>
    <row r="249" ht="15" customHeight="1" x14ac:dyDescent="0.35"/>
    <row r="250" ht="15" customHeight="1" x14ac:dyDescent="0.35"/>
    <row r="251" ht="15" customHeight="1" x14ac:dyDescent="0.35"/>
    <row r="252" ht="12" customHeight="1" x14ac:dyDescent="0.35"/>
    <row r="253" ht="15" customHeight="1" x14ac:dyDescent="0.35"/>
    <row r="254" ht="15" customHeight="1" x14ac:dyDescent="0.35"/>
    <row r="255" ht="12" customHeight="1" x14ac:dyDescent="0.35"/>
    <row r="256" ht="15" customHeight="1" x14ac:dyDescent="0.35"/>
    <row r="257" spans="2:32" ht="15" customHeight="1" x14ac:dyDescent="0.35"/>
    <row r="258" spans="2:32" ht="15" customHeight="1" x14ac:dyDescent="0.35">
      <c r="B258" s="101"/>
      <c r="C258" s="101"/>
      <c r="D258" s="101"/>
      <c r="E258" s="101"/>
      <c r="F258" s="101"/>
      <c r="G258" s="101"/>
      <c r="H258" s="101"/>
      <c r="I258" s="101"/>
      <c r="J258" s="101"/>
      <c r="K258" s="101"/>
      <c r="L258" s="101"/>
      <c r="M258" s="101"/>
      <c r="N258" s="101"/>
      <c r="O258" s="101"/>
      <c r="P258" s="101"/>
      <c r="Q258" s="101"/>
      <c r="R258" s="101"/>
      <c r="S258" s="101"/>
      <c r="T258" s="101"/>
      <c r="U258" s="101"/>
      <c r="V258" s="101"/>
      <c r="W258" s="101"/>
      <c r="X258" s="101"/>
      <c r="Y258" s="101"/>
      <c r="Z258" s="101"/>
      <c r="AA258" s="101"/>
      <c r="AB258" s="101"/>
      <c r="AC258" s="101"/>
      <c r="AD258" s="101"/>
      <c r="AE258" s="101"/>
      <c r="AF258" s="101"/>
    </row>
    <row r="259" spans="2:32" ht="15" customHeight="1" x14ac:dyDescent="0.35"/>
    <row r="260" spans="2:32" ht="15" customHeight="1" x14ac:dyDescent="0.35"/>
    <row r="261" spans="2:32" ht="15" customHeight="1" x14ac:dyDescent="0.35"/>
    <row r="262" spans="2:32" ht="15" customHeight="1" x14ac:dyDescent="0.35"/>
    <row r="263" spans="2:32" ht="15" customHeight="1" x14ac:dyDescent="0.35"/>
    <row r="264" spans="2:32" ht="15" customHeight="1" x14ac:dyDescent="0.35"/>
    <row r="265" spans="2:32" ht="15" customHeight="1" x14ac:dyDescent="0.35"/>
    <row r="266" spans="2:32" ht="15" customHeight="1" x14ac:dyDescent="0.35"/>
    <row r="267" spans="2:32" ht="12" customHeight="1" x14ac:dyDescent="0.35"/>
    <row r="268" spans="2:32" ht="12" customHeight="1" x14ac:dyDescent="0.35"/>
    <row r="269" spans="2:32" ht="12" customHeight="1" x14ac:dyDescent="0.35"/>
    <row r="270" spans="2:32" ht="12" customHeight="1" x14ac:dyDescent="0.35"/>
    <row r="271" spans="2:32" ht="12" customHeight="1" x14ac:dyDescent="0.35"/>
    <row r="272" spans="2:32" ht="12" customHeight="1" x14ac:dyDescent="0.35"/>
    <row r="273" ht="12" customHeight="1" x14ac:dyDescent="0.35"/>
    <row r="274" ht="12" customHeight="1" x14ac:dyDescent="0.35"/>
    <row r="275" ht="12" customHeight="1" x14ac:dyDescent="0.35"/>
    <row r="276" ht="12" customHeight="1" x14ac:dyDescent="0.35"/>
    <row r="277" ht="12" customHeight="1" x14ac:dyDescent="0.35"/>
    <row r="278" ht="12" customHeight="1" x14ac:dyDescent="0.35"/>
    <row r="279" ht="12" customHeight="1" x14ac:dyDescent="0.35"/>
    <row r="280" ht="12" customHeight="1" x14ac:dyDescent="0.35"/>
    <row r="281" ht="12" customHeight="1" x14ac:dyDescent="0.35"/>
    <row r="282" ht="12" customHeight="1" x14ac:dyDescent="0.35"/>
    <row r="283" ht="12" customHeight="1" x14ac:dyDescent="0.35"/>
    <row r="284" ht="12" customHeight="1" x14ac:dyDescent="0.35"/>
    <row r="285" ht="12" customHeight="1" x14ac:dyDescent="0.35"/>
    <row r="286" ht="12" customHeight="1" x14ac:dyDescent="0.35"/>
    <row r="287" ht="12" customHeight="1" x14ac:dyDescent="0.35"/>
    <row r="288" ht="12" customHeight="1" x14ac:dyDescent="0.35"/>
    <row r="289" ht="12" customHeight="1" x14ac:dyDescent="0.35"/>
    <row r="290" ht="12" customHeight="1" x14ac:dyDescent="0.35"/>
    <row r="291" ht="12" customHeight="1" x14ac:dyDescent="0.35"/>
    <row r="292" ht="12" customHeight="1" x14ac:dyDescent="0.35"/>
    <row r="293" ht="12" customHeight="1" x14ac:dyDescent="0.35"/>
    <row r="294" ht="12" customHeight="1" x14ac:dyDescent="0.35"/>
    <row r="295" ht="12" customHeight="1" x14ac:dyDescent="0.35"/>
    <row r="296" ht="12" customHeight="1" x14ac:dyDescent="0.35"/>
    <row r="297" ht="12" customHeight="1" x14ac:dyDescent="0.35"/>
    <row r="298" ht="12" customHeight="1" x14ac:dyDescent="0.35"/>
    <row r="299" ht="12"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2"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2" customHeight="1" x14ac:dyDescent="0.35"/>
    <row r="328" ht="15" customHeight="1" x14ac:dyDescent="0.35"/>
    <row r="329" ht="12"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spans="2:32" ht="15" customHeight="1" x14ac:dyDescent="0.35"/>
    <row r="338" spans="2:32" ht="15" customHeight="1" x14ac:dyDescent="0.35"/>
    <row r="339" spans="2:32" ht="15" customHeight="1" x14ac:dyDescent="0.35"/>
    <row r="340" spans="2:32" ht="15" customHeight="1" x14ac:dyDescent="0.35">
      <c r="B340" s="101"/>
      <c r="C340" s="101"/>
      <c r="D340" s="101"/>
      <c r="E340" s="101"/>
      <c r="F340" s="101"/>
      <c r="G340" s="101"/>
      <c r="H340" s="101"/>
      <c r="I340" s="101"/>
      <c r="J340" s="101"/>
      <c r="K340" s="101"/>
      <c r="L340" s="101"/>
      <c r="M340" s="101"/>
      <c r="N340" s="101"/>
      <c r="O340" s="101"/>
      <c r="P340" s="101"/>
      <c r="Q340" s="101"/>
      <c r="R340" s="101"/>
      <c r="S340" s="101"/>
      <c r="T340" s="101"/>
      <c r="U340" s="101"/>
      <c r="V340" s="101"/>
      <c r="W340" s="101"/>
      <c r="X340" s="101"/>
      <c r="Y340" s="101"/>
      <c r="Z340" s="101"/>
      <c r="AA340" s="101"/>
      <c r="AB340" s="101"/>
      <c r="AC340" s="101"/>
      <c r="AD340" s="101"/>
      <c r="AE340" s="101"/>
      <c r="AF340" s="101"/>
    </row>
    <row r="341" spans="2:32" ht="15" customHeight="1" x14ac:dyDescent="0.35"/>
    <row r="342" spans="2:32" ht="15" customHeight="1" x14ac:dyDescent="0.35"/>
    <row r="343" spans="2:32" ht="15" customHeight="1" x14ac:dyDescent="0.35"/>
    <row r="344" spans="2:32" ht="15" customHeight="1" x14ac:dyDescent="0.35"/>
    <row r="345" spans="2:32" ht="15" customHeight="1" x14ac:dyDescent="0.35"/>
    <row r="346" spans="2:32" ht="12" customHeight="1" x14ac:dyDescent="0.35"/>
    <row r="347" spans="2:32" ht="12" customHeight="1" x14ac:dyDescent="0.35"/>
    <row r="348" spans="2:32" ht="12" customHeight="1" x14ac:dyDescent="0.35"/>
    <row r="349" spans="2:32" ht="12" customHeight="1" x14ac:dyDescent="0.35"/>
    <row r="350" spans="2:32" ht="12" customHeight="1" x14ac:dyDescent="0.35"/>
    <row r="351" spans="2:32" ht="12" customHeight="1" x14ac:dyDescent="0.35"/>
    <row r="352" spans="2:32" ht="12" customHeight="1" x14ac:dyDescent="0.35"/>
    <row r="353" ht="12" customHeight="1" x14ac:dyDescent="0.35"/>
    <row r="354" ht="12" customHeight="1" x14ac:dyDescent="0.35"/>
    <row r="355" ht="12" customHeight="1" x14ac:dyDescent="0.35"/>
    <row r="356" ht="12" customHeight="1" x14ac:dyDescent="0.35"/>
    <row r="357" ht="12" customHeight="1" x14ac:dyDescent="0.35"/>
    <row r="358" ht="12" customHeight="1" x14ac:dyDescent="0.35"/>
    <row r="359" ht="12" customHeight="1" x14ac:dyDescent="0.35"/>
    <row r="360" ht="12" customHeight="1" x14ac:dyDescent="0.35"/>
    <row r="361" ht="12" customHeight="1" x14ac:dyDescent="0.35"/>
    <row r="362" ht="12" customHeight="1" x14ac:dyDescent="0.35"/>
    <row r="363" ht="12" customHeight="1" x14ac:dyDescent="0.35"/>
    <row r="364" ht="12" customHeight="1" x14ac:dyDescent="0.35"/>
    <row r="365" ht="12" customHeight="1" x14ac:dyDescent="0.35"/>
    <row r="366" ht="12" customHeight="1" x14ac:dyDescent="0.35"/>
    <row r="367" ht="12" customHeight="1" x14ac:dyDescent="0.35"/>
    <row r="368" ht="12" customHeight="1" x14ac:dyDescent="0.35"/>
    <row r="369" ht="12" customHeight="1" x14ac:dyDescent="0.35"/>
    <row r="370" ht="12" customHeight="1" x14ac:dyDescent="0.35"/>
    <row r="371" ht="12" customHeight="1" x14ac:dyDescent="0.35"/>
    <row r="372" ht="12" customHeight="1" x14ac:dyDescent="0.35"/>
    <row r="373" ht="12" customHeight="1" x14ac:dyDescent="0.35"/>
    <row r="374" ht="12"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2"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2" customHeight="1" x14ac:dyDescent="0.35"/>
    <row r="403" ht="15" customHeight="1" x14ac:dyDescent="0.35"/>
    <row r="404" ht="15" customHeight="1" x14ac:dyDescent="0.35"/>
    <row r="405" ht="12" customHeight="1" x14ac:dyDescent="0.35"/>
    <row r="406" ht="15" customHeight="1" x14ac:dyDescent="0.35"/>
    <row r="407" ht="15" customHeight="1" x14ac:dyDescent="0.35"/>
    <row r="408" ht="15" customHeight="1" x14ac:dyDescent="0.35"/>
    <row r="409" ht="15" customHeight="1" x14ac:dyDescent="0.35"/>
    <row r="410" ht="15" customHeight="1" x14ac:dyDescent="0.35"/>
    <row r="411" ht="12"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2" customHeight="1" x14ac:dyDescent="0.35"/>
    <row r="429" ht="15" customHeight="1" x14ac:dyDescent="0.35"/>
    <row r="430" ht="15" customHeight="1" x14ac:dyDescent="0.35"/>
    <row r="431" ht="12" customHeight="1" x14ac:dyDescent="0.35"/>
    <row r="432" ht="15" customHeight="1" x14ac:dyDescent="0.35"/>
    <row r="433" ht="15" customHeight="1" x14ac:dyDescent="0.35"/>
    <row r="434" ht="15" customHeight="1" x14ac:dyDescent="0.35"/>
    <row r="435" ht="12"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2" customHeight="1" x14ac:dyDescent="0.35"/>
    <row r="447" ht="15" customHeight="1" x14ac:dyDescent="0.35"/>
    <row r="448" ht="15" customHeight="1" x14ac:dyDescent="0.35"/>
    <row r="449" spans="2:32" ht="12" customHeight="1" x14ac:dyDescent="0.35"/>
    <row r="450" spans="2:32" ht="15" customHeight="1" x14ac:dyDescent="0.35"/>
    <row r="451" spans="2:32" ht="15" customHeight="1" x14ac:dyDescent="0.35"/>
    <row r="452" spans="2:32" ht="15" customHeight="1" x14ac:dyDescent="0.35">
      <c r="B452" s="101"/>
      <c r="C452" s="101"/>
      <c r="D452" s="101"/>
      <c r="E452" s="101"/>
      <c r="F452" s="101"/>
      <c r="G452" s="101"/>
      <c r="H452" s="101"/>
      <c r="I452" s="101"/>
      <c r="J452" s="101"/>
      <c r="K452" s="101"/>
      <c r="L452" s="101"/>
      <c r="M452" s="101"/>
      <c r="N452" s="101"/>
      <c r="O452" s="101"/>
      <c r="P452" s="101"/>
      <c r="Q452" s="101"/>
      <c r="R452" s="101"/>
      <c r="S452" s="101"/>
      <c r="T452" s="101"/>
      <c r="U452" s="101"/>
      <c r="V452" s="101"/>
      <c r="W452" s="101"/>
      <c r="X452" s="101"/>
      <c r="Y452" s="101"/>
      <c r="Z452" s="101"/>
      <c r="AA452" s="101"/>
      <c r="AB452" s="101"/>
      <c r="AC452" s="101"/>
      <c r="AD452" s="101"/>
      <c r="AE452" s="101"/>
      <c r="AF452" s="101"/>
    </row>
    <row r="453" spans="2:32" ht="15" customHeight="1" x14ac:dyDescent="0.35"/>
    <row r="454" spans="2:32" ht="15" customHeight="1" x14ac:dyDescent="0.35"/>
    <row r="455" spans="2:32" ht="15" customHeight="1" x14ac:dyDescent="0.35"/>
    <row r="456" spans="2:32" ht="15" customHeight="1" x14ac:dyDescent="0.35"/>
    <row r="457" spans="2:32" ht="15" customHeight="1" x14ac:dyDescent="0.35"/>
    <row r="458" spans="2:32" ht="15" customHeight="1" x14ac:dyDescent="0.35"/>
    <row r="459" spans="2:32" ht="15" customHeight="1" x14ac:dyDescent="0.35"/>
    <row r="460" spans="2:32" ht="12" customHeight="1" x14ac:dyDescent="0.35"/>
    <row r="461" spans="2:32" ht="12" customHeight="1" x14ac:dyDescent="0.35"/>
    <row r="462" spans="2:32" ht="12" customHeight="1" x14ac:dyDescent="0.35"/>
    <row r="463" spans="2:32" ht="12" customHeight="1" x14ac:dyDescent="0.35"/>
    <row r="464" spans="2:32" ht="12" customHeight="1" x14ac:dyDescent="0.35"/>
    <row r="465" ht="12" customHeight="1" x14ac:dyDescent="0.35"/>
    <row r="466" ht="12" customHeight="1" x14ac:dyDescent="0.35"/>
    <row r="467" ht="12" customHeight="1" x14ac:dyDescent="0.35"/>
    <row r="468" ht="12" customHeight="1" x14ac:dyDescent="0.35"/>
    <row r="469" ht="12" customHeight="1" x14ac:dyDescent="0.35"/>
    <row r="470" ht="12" customHeight="1" x14ac:dyDescent="0.35"/>
    <row r="471" ht="12" customHeight="1" x14ac:dyDescent="0.35"/>
    <row r="472" ht="12" customHeight="1" x14ac:dyDescent="0.35"/>
    <row r="473" ht="12" customHeight="1" x14ac:dyDescent="0.35"/>
    <row r="474" ht="12" customHeight="1" x14ac:dyDescent="0.35"/>
    <row r="475" ht="12" customHeight="1" x14ac:dyDescent="0.35"/>
    <row r="476" ht="12" customHeight="1" x14ac:dyDescent="0.35"/>
    <row r="477" ht="12" customHeight="1" x14ac:dyDescent="0.35"/>
    <row r="478" ht="12" customHeight="1" x14ac:dyDescent="0.35"/>
    <row r="479" ht="12" customHeight="1" x14ac:dyDescent="0.35"/>
    <row r="480" ht="12" customHeight="1" x14ac:dyDescent="0.35"/>
    <row r="481" ht="12" customHeight="1" x14ac:dyDescent="0.35"/>
    <row r="482" ht="12" customHeight="1" x14ac:dyDescent="0.35"/>
    <row r="483" ht="12" customHeight="1" x14ac:dyDescent="0.35"/>
    <row r="484" ht="12" customHeight="1" x14ac:dyDescent="0.35"/>
    <row r="485" ht="12" customHeight="1" x14ac:dyDescent="0.35"/>
    <row r="486" ht="12" customHeight="1" x14ac:dyDescent="0.35"/>
    <row r="487" ht="12" customHeight="1" x14ac:dyDescent="0.35"/>
    <row r="488" ht="12" customHeight="1" x14ac:dyDescent="0.35"/>
    <row r="489" ht="12" customHeight="1" x14ac:dyDescent="0.35"/>
    <row r="490" ht="12" customHeight="1" x14ac:dyDescent="0.35"/>
    <row r="491" ht="12" customHeight="1" x14ac:dyDescent="0.35"/>
    <row r="492" ht="12" customHeight="1" x14ac:dyDescent="0.35"/>
    <row r="493" ht="12" customHeight="1" x14ac:dyDescent="0.35"/>
    <row r="494" ht="12" customHeight="1" x14ac:dyDescent="0.35"/>
    <row r="495" ht="12" customHeight="1" x14ac:dyDescent="0.35"/>
    <row r="496" ht="12" customHeight="1" x14ac:dyDescent="0.35"/>
    <row r="497" ht="12" customHeight="1" x14ac:dyDescent="0.35"/>
    <row r="498" ht="12" customHeight="1" x14ac:dyDescent="0.35"/>
    <row r="499" ht="12"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2"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2" customHeight="1" x14ac:dyDescent="0.35"/>
    <row r="528" ht="15" customHeight="1" x14ac:dyDescent="0.35"/>
    <row r="529" ht="12" customHeight="1" x14ac:dyDescent="0.35"/>
    <row r="530" ht="15" customHeight="1" x14ac:dyDescent="0.35"/>
    <row r="531" ht="15" customHeight="1" x14ac:dyDescent="0.35"/>
    <row r="532" ht="15" customHeight="1" x14ac:dyDescent="0.35"/>
    <row r="533" ht="15" customHeight="1" x14ac:dyDescent="0.35"/>
    <row r="534" ht="15" customHeight="1" x14ac:dyDescent="0.35"/>
    <row r="535" ht="12"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spans="2:32" ht="15" customHeight="1" x14ac:dyDescent="0.35"/>
    <row r="546" spans="2:32" ht="15" customHeight="1" x14ac:dyDescent="0.35"/>
    <row r="547" spans="2:32" ht="15" customHeight="1" x14ac:dyDescent="0.35"/>
    <row r="548" spans="2:32" ht="15" customHeight="1" x14ac:dyDescent="0.35"/>
    <row r="549" spans="2:32" ht="15" customHeight="1" x14ac:dyDescent="0.35"/>
    <row r="550" spans="2:32" ht="15" customHeight="1" x14ac:dyDescent="0.35"/>
    <row r="551" spans="2:32" ht="15" customHeight="1" x14ac:dyDescent="0.35"/>
    <row r="552" spans="2:32" ht="12" customHeight="1" x14ac:dyDescent="0.35"/>
    <row r="553" spans="2:32" ht="15" customHeight="1" x14ac:dyDescent="0.35"/>
    <row r="554" spans="2:32" ht="12" customHeight="1" x14ac:dyDescent="0.35"/>
    <row r="555" spans="2:32" ht="15" customHeight="1" x14ac:dyDescent="0.35"/>
    <row r="556" spans="2:32" ht="15" customHeight="1" x14ac:dyDescent="0.35"/>
    <row r="557" spans="2:32" ht="15" customHeight="1" x14ac:dyDescent="0.35">
      <c r="B557" s="101"/>
      <c r="C557" s="101"/>
      <c r="D557" s="101"/>
      <c r="E557" s="101"/>
      <c r="F557" s="101"/>
      <c r="G557" s="101"/>
      <c r="H557" s="101"/>
      <c r="I557" s="101"/>
      <c r="J557" s="101"/>
      <c r="K557" s="101"/>
      <c r="L557" s="101"/>
      <c r="M557" s="101"/>
      <c r="N557" s="101"/>
      <c r="O557" s="101"/>
      <c r="P557" s="101"/>
      <c r="Q557" s="101"/>
      <c r="R557" s="101"/>
      <c r="S557" s="101"/>
      <c r="T557" s="101"/>
      <c r="U557" s="101"/>
      <c r="V557" s="101"/>
      <c r="W557" s="101"/>
      <c r="X557" s="101"/>
      <c r="Y557" s="101"/>
      <c r="Z557" s="101"/>
      <c r="AA557" s="101"/>
      <c r="AB557" s="101"/>
      <c r="AC557" s="101"/>
      <c r="AD557" s="101"/>
      <c r="AE557" s="101"/>
      <c r="AF557" s="101"/>
    </row>
    <row r="558" spans="2:32" ht="15" customHeight="1" x14ac:dyDescent="0.35"/>
    <row r="559" spans="2:32" ht="15" customHeight="1" x14ac:dyDescent="0.35"/>
    <row r="560" spans="2:32" ht="15" customHeight="1" x14ac:dyDescent="0.35"/>
    <row r="561" ht="15" customHeight="1" x14ac:dyDescent="0.35"/>
    <row r="562" ht="12" customHeight="1" x14ac:dyDescent="0.35"/>
    <row r="563" ht="12" customHeight="1" x14ac:dyDescent="0.35"/>
    <row r="564" ht="12" customHeight="1" x14ac:dyDescent="0.35"/>
    <row r="565" ht="12" customHeight="1" x14ac:dyDescent="0.35"/>
    <row r="566" ht="12" customHeight="1" x14ac:dyDescent="0.35"/>
    <row r="567" ht="12" customHeight="1" x14ac:dyDescent="0.35"/>
    <row r="568" ht="12" customHeight="1" x14ac:dyDescent="0.35"/>
    <row r="569" ht="12" customHeight="1" x14ac:dyDescent="0.35"/>
    <row r="570" ht="12" customHeight="1" x14ac:dyDescent="0.35"/>
    <row r="571" ht="12" customHeight="1" x14ac:dyDescent="0.35"/>
    <row r="572" ht="12" customHeight="1" x14ac:dyDescent="0.35"/>
    <row r="573" ht="12" customHeight="1" x14ac:dyDescent="0.35"/>
    <row r="574" ht="12"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2"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2" customHeight="1" x14ac:dyDescent="0.35"/>
    <row r="601" ht="15" customHeight="1" x14ac:dyDescent="0.35"/>
    <row r="602" ht="12" customHeight="1" x14ac:dyDescent="0.35"/>
    <row r="603" ht="15" customHeight="1" x14ac:dyDescent="0.35"/>
    <row r="604" ht="15" customHeight="1" x14ac:dyDescent="0.35"/>
    <row r="605" ht="15" customHeight="1" x14ac:dyDescent="0.35"/>
    <row r="606" ht="15" customHeight="1" x14ac:dyDescent="0.35"/>
    <row r="607" ht="12"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2" customHeight="1" x14ac:dyDescent="0.35"/>
    <row r="624" ht="15" customHeight="1" x14ac:dyDescent="0.35"/>
    <row r="625" spans="2:32" ht="12" customHeight="1" x14ac:dyDescent="0.35"/>
    <row r="626" spans="2:32" ht="15" customHeight="1" x14ac:dyDescent="0.35"/>
    <row r="627" spans="2:32" ht="12" customHeight="1" x14ac:dyDescent="0.35"/>
    <row r="628" spans="2:32" ht="15" customHeight="1" x14ac:dyDescent="0.35"/>
    <row r="629" spans="2:32" ht="15" customHeight="1" x14ac:dyDescent="0.35"/>
    <row r="630" spans="2:32" ht="12" customHeight="1" x14ac:dyDescent="0.35"/>
    <row r="631" spans="2:32" ht="15" customHeight="1" x14ac:dyDescent="0.35"/>
    <row r="632" spans="2:32" ht="12" customHeight="1" x14ac:dyDescent="0.35"/>
    <row r="633" spans="2:32" ht="12" customHeight="1" x14ac:dyDescent="0.35"/>
    <row r="634" spans="2:32" ht="15" customHeight="1" x14ac:dyDescent="0.35"/>
    <row r="635" spans="2:32" ht="12" customHeight="1" x14ac:dyDescent="0.35"/>
    <row r="636" spans="2:32" ht="15" customHeight="1" x14ac:dyDescent="0.35"/>
    <row r="637" spans="2:32" ht="15" customHeight="1" x14ac:dyDescent="0.35"/>
    <row r="638" spans="2:32" ht="15" customHeight="1" x14ac:dyDescent="0.35">
      <c r="B638" s="101"/>
      <c r="C638" s="101"/>
      <c r="D638" s="101"/>
      <c r="E638" s="101"/>
      <c r="F638" s="101"/>
      <c r="G638" s="101"/>
      <c r="H638" s="101"/>
      <c r="I638" s="101"/>
      <c r="J638" s="101"/>
      <c r="K638" s="101"/>
      <c r="L638" s="101"/>
      <c r="M638" s="101"/>
      <c r="N638" s="101"/>
      <c r="O638" s="101"/>
      <c r="P638" s="101"/>
      <c r="Q638" s="101"/>
      <c r="R638" s="101"/>
      <c r="S638" s="101"/>
      <c r="T638" s="101"/>
      <c r="U638" s="101"/>
      <c r="V638" s="101"/>
      <c r="W638" s="101"/>
      <c r="X638" s="101"/>
      <c r="Y638" s="101"/>
      <c r="Z638" s="101"/>
      <c r="AA638" s="101"/>
      <c r="AB638" s="101"/>
      <c r="AC638" s="101"/>
      <c r="AD638" s="101"/>
      <c r="AE638" s="101"/>
      <c r="AF638" s="101"/>
    </row>
    <row r="639" spans="2:32" ht="15" customHeight="1" x14ac:dyDescent="0.35"/>
    <row r="640" spans="2:32" ht="15" customHeight="1" x14ac:dyDescent="0.35"/>
    <row r="641" ht="15" customHeight="1" x14ac:dyDescent="0.35"/>
    <row r="642" ht="15" customHeight="1" x14ac:dyDescent="0.35"/>
    <row r="643" ht="12" customHeight="1" x14ac:dyDescent="0.35"/>
    <row r="644" ht="12" customHeight="1" x14ac:dyDescent="0.35"/>
    <row r="645" ht="12" customHeight="1" x14ac:dyDescent="0.35"/>
    <row r="646" ht="12" customHeight="1" x14ac:dyDescent="0.35"/>
    <row r="647" ht="12" customHeight="1" x14ac:dyDescent="0.35"/>
    <row r="648" ht="12" customHeight="1" x14ac:dyDescent="0.35"/>
    <row r="649" ht="12" customHeight="1" x14ac:dyDescent="0.35"/>
    <row r="650" ht="12" customHeight="1" x14ac:dyDescent="0.35"/>
    <row r="651" ht="12" customHeight="1" x14ac:dyDescent="0.35"/>
    <row r="652" ht="12" customHeight="1" x14ac:dyDescent="0.35"/>
    <row r="653" ht="12" customHeight="1" x14ac:dyDescent="0.35"/>
    <row r="654" ht="12" customHeight="1" x14ac:dyDescent="0.35"/>
    <row r="655" ht="12" customHeight="1" x14ac:dyDescent="0.35"/>
    <row r="656" ht="12" customHeight="1" x14ac:dyDescent="0.35"/>
    <row r="657" ht="12" customHeight="1" x14ac:dyDescent="0.35"/>
    <row r="658" ht="12" customHeight="1" x14ac:dyDescent="0.35"/>
    <row r="659" ht="12" customHeight="1" x14ac:dyDescent="0.35"/>
    <row r="660" ht="12" customHeight="1" x14ac:dyDescent="0.35"/>
    <row r="661" ht="12" customHeight="1" x14ac:dyDescent="0.35"/>
    <row r="662" ht="12" customHeight="1" x14ac:dyDescent="0.35"/>
    <row r="663" ht="12" customHeight="1" x14ac:dyDescent="0.35"/>
    <row r="664" ht="12" customHeight="1" x14ac:dyDescent="0.35"/>
    <row r="665" ht="12" customHeight="1" x14ac:dyDescent="0.35"/>
    <row r="666" ht="12" customHeight="1" x14ac:dyDescent="0.35"/>
    <row r="667" ht="12" customHeight="1" x14ac:dyDescent="0.35"/>
    <row r="668" ht="12" customHeight="1" x14ac:dyDescent="0.35"/>
    <row r="669" ht="12" customHeight="1" x14ac:dyDescent="0.35"/>
    <row r="670" ht="12" customHeight="1" x14ac:dyDescent="0.35"/>
    <row r="671" ht="12" customHeight="1" x14ac:dyDescent="0.35"/>
    <row r="672" ht="12" customHeight="1" x14ac:dyDescent="0.35"/>
    <row r="673" ht="12" customHeight="1" x14ac:dyDescent="0.35"/>
    <row r="674" ht="12"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2"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2" customHeight="1" x14ac:dyDescent="0.35"/>
    <row r="699" ht="15" customHeight="1" x14ac:dyDescent="0.35"/>
    <row r="700" ht="15" customHeight="1" x14ac:dyDescent="0.35"/>
    <row r="701" ht="15" customHeight="1" x14ac:dyDescent="0.35"/>
    <row r="702" ht="15" customHeight="1" x14ac:dyDescent="0.35"/>
    <row r="703" ht="12" customHeight="1" x14ac:dyDescent="0.35"/>
    <row r="704" ht="15" customHeight="1" x14ac:dyDescent="0.35"/>
    <row r="705" spans="2:32" ht="15" customHeight="1" x14ac:dyDescent="0.35"/>
    <row r="706" spans="2:32" ht="15" customHeight="1" x14ac:dyDescent="0.35"/>
    <row r="707" spans="2:32" ht="15" customHeight="1" x14ac:dyDescent="0.35"/>
    <row r="708" spans="2:32" ht="15" customHeight="1" x14ac:dyDescent="0.35"/>
    <row r="709" spans="2:32" ht="15" customHeight="1" x14ac:dyDescent="0.35"/>
    <row r="710" spans="2:32" ht="15" customHeight="1" x14ac:dyDescent="0.35">
      <c r="B710" s="101"/>
      <c r="C710" s="101"/>
      <c r="D710" s="101"/>
      <c r="E710" s="101"/>
      <c r="F710" s="101"/>
      <c r="G710" s="101"/>
      <c r="H710" s="101"/>
      <c r="I710" s="101"/>
      <c r="J710" s="101"/>
      <c r="K710" s="101"/>
      <c r="L710" s="101"/>
      <c r="M710" s="101"/>
      <c r="N710" s="101"/>
      <c r="O710" s="101"/>
      <c r="P710" s="101"/>
      <c r="Q710" s="101"/>
      <c r="R710" s="101"/>
      <c r="S710" s="101"/>
      <c r="T710" s="101"/>
      <c r="U710" s="101"/>
      <c r="V710" s="101"/>
      <c r="W710" s="101"/>
      <c r="X710" s="101"/>
      <c r="Y710" s="101"/>
      <c r="Z710" s="101"/>
      <c r="AA710" s="101"/>
      <c r="AB710" s="101"/>
      <c r="AC710" s="101"/>
      <c r="AD710" s="101"/>
      <c r="AE710" s="101"/>
      <c r="AF710" s="101"/>
    </row>
    <row r="711" spans="2:32" ht="15" customHeight="1" x14ac:dyDescent="0.35"/>
    <row r="712" spans="2:32" ht="15" customHeight="1" x14ac:dyDescent="0.35"/>
    <row r="713" spans="2:32" ht="15" customHeight="1" x14ac:dyDescent="0.35"/>
    <row r="714" spans="2:32" ht="15" customHeight="1" x14ac:dyDescent="0.35"/>
    <row r="715" spans="2:32" ht="15" customHeight="1" x14ac:dyDescent="0.35"/>
    <row r="716" spans="2:32" ht="12" customHeight="1" x14ac:dyDescent="0.35"/>
    <row r="717" spans="2:32" ht="12" customHeight="1" x14ac:dyDescent="0.35"/>
    <row r="718" spans="2:32" ht="12" customHeight="1" x14ac:dyDescent="0.35"/>
    <row r="719" spans="2:32" ht="12" customHeight="1" x14ac:dyDescent="0.35"/>
    <row r="720" spans="2:32" ht="12" customHeight="1" x14ac:dyDescent="0.35"/>
    <row r="721" ht="12" customHeight="1" x14ac:dyDescent="0.35"/>
    <row r="722" ht="12" customHeight="1" x14ac:dyDescent="0.35"/>
    <row r="723" ht="12" customHeight="1" x14ac:dyDescent="0.35"/>
    <row r="724" ht="12" customHeight="1" x14ac:dyDescent="0.35"/>
    <row r="725" ht="12" customHeight="1" x14ac:dyDescent="0.35"/>
    <row r="726" ht="12" customHeight="1" x14ac:dyDescent="0.35"/>
    <row r="727" ht="12" customHeight="1" x14ac:dyDescent="0.35"/>
    <row r="728" ht="12" customHeight="1" x14ac:dyDescent="0.35"/>
    <row r="729" ht="12" customHeight="1" x14ac:dyDescent="0.35"/>
    <row r="730" ht="12" customHeight="1" x14ac:dyDescent="0.35"/>
    <row r="731" ht="12" customHeight="1" x14ac:dyDescent="0.35"/>
    <row r="732" ht="12" customHeight="1" x14ac:dyDescent="0.35"/>
    <row r="733" ht="12" customHeight="1" x14ac:dyDescent="0.35"/>
    <row r="734" ht="12" customHeight="1" x14ac:dyDescent="0.35"/>
    <row r="735" ht="12" customHeight="1" x14ac:dyDescent="0.35"/>
    <row r="736" ht="12" customHeight="1" x14ac:dyDescent="0.35"/>
    <row r="737" ht="12" customHeight="1" x14ac:dyDescent="0.35"/>
    <row r="738" ht="12" customHeight="1" x14ac:dyDescent="0.35"/>
    <row r="739" ht="12" customHeight="1" x14ac:dyDescent="0.35"/>
    <row r="740" ht="12" customHeight="1" x14ac:dyDescent="0.35"/>
    <row r="741" ht="12" customHeight="1" x14ac:dyDescent="0.35"/>
    <row r="742" ht="12" customHeight="1" x14ac:dyDescent="0.35"/>
    <row r="743" ht="12" customHeight="1" x14ac:dyDescent="0.35"/>
    <row r="744" ht="12" customHeight="1" x14ac:dyDescent="0.35"/>
    <row r="745" ht="12" customHeight="1" x14ac:dyDescent="0.35"/>
    <row r="746" ht="12" customHeight="1" x14ac:dyDescent="0.35"/>
    <row r="747" ht="12" customHeight="1" x14ac:dyDescent="0.35"/>
    <row r="748" ht="12" customHeight="1" x14ac:dyDescent="0.35"/>
    <row r="749" ht="12"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2"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2" customHeight="1" x14ac:dyDescent="0.35"/>
    <row r="781" ht="15" customHeight="1" x14ac:dyDescent="0.35"/>
    <row r="782" ht="15" customHeight="1" x14ac:dyDescent="0.35"/>
    <row r="783" ht="15" customHeight="1" x14ac:dyDescent="0.35"/>
    <row r="784" ht="12"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2"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2" customHeight="1" x14ac:dyDescent="0.35"/>
    <row r="811" ht="15" customHeight="1" x14ac:dyDescent="0.35"/>
    <row r="812" ht="15" customHeight="1" x14ac:dyDescent="0.35"/>
    <row r="813" ht="15" customHeight="1" x14ac:dyDescent="0.35"/>
    <row r="814" ht="12"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2"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2"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2"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2"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2"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spans="2:32" ht="12" customHeight="1" x14ac:dyDescent="0.35"/>
    <row r="882" spans="2:32" ht="15" customHeight="1" x14ac:dyDescent="0.35"/>
    <row r="883" spans="2:32" ht="15" customHeight="1" x14ac:dyDescent="0.35"/>
    <row r="884" spans="2:32" ht="15" customHeight="1" x14ac:dyDescent="0.35"/>
    <row r="885" spans="2:32" ht="15" customHeight="1" x14ac:dyDescent="0.35"/>
    <row r="886" spans="2:32" ht="15" customHeight="1" x14ac:dyDescent="0.35">
      <c r="B886" s="101"/>
      <c r="C886" s="101"/>
      <c r="D886" s="101"/>
      <c r="E886" s="101"/>
      <c r="F886" s="101"/>
      <c r="G886" s="101"/>
      <c r="H886" s="101"/>
      <c r="I886" s="101"/>
      <c r="J886" s="101"/>
      <c r="K886" s="101"/>
      <c r="L886" s="101"/>
      <c r="M886" s="101"/>
      <c r="N886" s="101"/>
      <c r="O886" s="101"/>
      <c r="P886" s="101"/>
      <c r="Q886" s="101"/>
      <c r="R886" s="101"/>
      <c r="S886" s="101"/>
      <c r="T886" s="101"/>
      <c r="U886" s="101"/>
      <c r="V886" s="101"/>
      <c r="W886" s="101"/>
      <c r="X886" s="101"/>
      <c r="Y886" s="101"/>
      <c r="Z886" s="101"/>
      <c r="AA886" s="101"/>
      <c r="AB886" s="101"/>
      <c r="AC886" s="101"/>
      <c r="AD886" s="101"/>
      <c r="AE886" s="101"/>
      <c r="AF886" s="101"/>
    </row>
    <row r="887" spans="2:32" ht="15" customHeight="1" x14ac:dyDescent="0.35"/>
    <row r="888" spans="2:32" ht="15" customHeight="1" x14ac:dyDescent="0.35"/>
    <row r="889" spans="2:32" ht="12" customHeight="1" x14ac:dyDescent="0.35"/>
    <row r="890" spans="2:32" ht="12" customHeight="1" x14ac:dyDescent="0.35"/>
    <row r="891" spans="2:32" ht="12" customHeight="1" x14ac:dyDescent="0.35"/>
    <row r="892" spans="2:32" ht="12" customHeight="1" x14ac:dyDescent="0.35"/>
    <row r="893" spans="2:32" ht="12" customHeight="1" x14ac:dyDescent="0.35"/>
    <row r="894" spans="2:32" ht="12" customHeight="1" x14ac:dyDescent="0.35"/>
    <row r="895" spans="2:32" ht="12" customHeight="1" x14ac:dyDescent="0.35"/>
    <row r="896" spans="2:32" ht="12" customHeight="1" x14ac:dyDescent="0.35"/>
    <row r="897" ht="12" customHeight="1" x14ac:dyDescent="0.35"/>
    <row r="898" ht="12" customHeight="1" x14ac:dyDescent="0.35"/>
    <row r="899" ht="12"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2"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2" customHeight="1" x14ac:dyDescent="0.35"/>
    <row r="928" ht="15" customHeight="1" x14ac:dyDescent="0.35"/>
    <row r="929" ht="12" customHeight="1" x14ac:dyDescent="0.35"/>
    <row r="930" ht="15" customHeight="1" x14ac:dyDescent="0.35"/>
    <row r="931" ht="15" customHeight="1" x14ac:dyDescent="0.35"/>
    <row r="932" ht="15" customHeight="1" x14ac:dyDescent="0.35"/>
    <row r="933" ht="15" customHeight="1" x14ac:dyDescent="0.35"/>
    <row r="934" ht="15" customHeight="1" x14ac:dyDescent="0.35"/>
    <row r="935" ht="12"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2" customHeight="1" x14ac:dyDescent="0.35"/>
    <row r="953" ht="15" customHeight="1" x14ac:dyDescent="0.35"/>
    <row r="954" ht="12" customHeight="1" x14ac:dyDescent="0.35"/>
    <row r="955" ht="15" customHeight="1" x14ac:dyDescent="0.35"/>
    <row r="956" ht="12" customHeight="1" x14ac:dyDescent="0.35"/>
    <row r="957" ht="15" customHeight="1" x14ac:dyDescent="0.35"/>
    <row r="958" ht="15" customHeight="1" x14ac:dyDescent="0.35"/>
    <row r="959" ht="15" customHeight="1" x14ac:dyDescent="0.35"/>
    <row r="960" ht="15" customHeight="1" x14ac:dyDescent="0.35"/>
    <row r="961" spans="2:32" ht="15" customHeight="1" x14ac:dyDescent="0.35"/>
    <row r="962" spans="2:32" ht="15" customHeight="1" x14ac:dyDescent="0.35"/>
    <row r="963" spans="2:32" ht="15" customHeight="1" x14ac:dyDescent="0.35"/>
    <row r="964" spans="2:32" ht="15" customHeight="1" x14ac:dyDescent="0.35"/>
    <row r="965" spans="2:32" ht="15" customHeight="1" x14ac:dyDescent="0.35"/>
    <row r="966" spans="2:32" ht="15" customHeight="1" x14ac:dyDescent="0.35"/>
    <row r="967" spans="2:32" ht="15" customHeight="1" x14ac:dyDescent="0.35"/>
    <row r="968" spans="2:32" ht="15" customHeight="1" x14ac:dyDescent="0.35"/>
    <row r="969" spans="2:32" ht="15" customHeight="1" x14ac:dyDescent="0.35">
      <c r="B969" s="101"/>
      <c r="C969" s="101"/>
      <c r="D969" s="101"/>
      <c r="E969" s="101"/>
      <c r="F969" s="101"/>
      <c r="G969" s="101"/>
      <c r="H969" s="101"/>
      <c r="I969" s="101"/>
      <c r="J969" s="101"/>
      <c r="K969" s="101"/>
      <c r="L969" s="101"/>
      <c r="M969" s="101"/>
      <c r="N969" s="101"/>
      <c r="O969" s="101"/>
      <c r="P969" s="101"/>
      <c r="Q969" s="101"/>
      <c r="R969" s="101"/>
      <c r="S969" s="101"/>
      <c r="T969" s="101"/>
      <c r="U969" s="101"/>
      <c r="V969" s="101"/>
      <c r="W969" s="101"/>
      <c r="X969" s="101"/>
      <c r="Y969" s="101"/>
      <c r="Z969" s="101"/>
      <c r="AA969" s="101"/>
      <c r="AB969" s="101"/>
      <c r="AC969" s="101"/>
      <c r="AD969" s="101"/>
      <c r="AE969" s="101"/>
      <c r="AF969" s="101"/>
    </row>
    <row r="970" spans="2:32" ht="15" customHeight="1" x14ac:dyDescent="0.35"/>
    <row r="971" spans="2:32" ht="15" customHeight="1" x14ac:dyDescent="0.35"/>
    <row r="972" spans="2:32" ht="15" customHeight="1" x14ac:dyDescent="0.35"/>
    <row r="973" spans="2:32" ht="15" customHeight="1" x14ac:dyDescent="0.35"/>
    <row r="974" spans="2:32" ht="15" customHeight="1" x14ac:dyDescent="0.35"/>
    <row r="975" spans="2:32" ht="12" customHeight="1" x14ac:dyDescent="0.35"/>
    <row r="976" spans="2:32" ht="12" customHeight="1" x14ac:dyDescent="0.35"/>
    <row r="977" ht="12" customHeight="1" x14ac:dyDescent="0.35"/>
    <row r="978" ht="12" customHeight="1" x14ac:dyDescent="0.35"/>
    <row r="979" ht="12" customHeight="1" x14ac:dyDescent="0.35"/>
    <row r="980" ht="12" customHeight="1" x14ac:dyDescent="0.35"/>
    <row r="981" ht="12" customHeight="1" x14ac:dyDescent="0.35"/>
    <row r="982" ht="12" customHeight="1" x14ac:dyDescent="0.35"/>
    <row r="983" ht="12" customHeight="1" x14ac:dyDescent="0.35"/>
    <row r="984" ht="12" customHeight="1" x14ac:dyDescent="0.35"/>
    <row r="985" ht="12" customHeight="1" x14ac:dyDescent="0.35"/>
    <row r="986" ht="12" customHeight="1" x14ac:dyDescent="0.35"/>
    <row r="987" ht="12" customHeight="1" x14ac:dyDescent="0.35"/>
    <row r="988" ht="12" customHeight="1" x14ac:dyDescent="0.35"/>
    <row r="989" ht="12" customHeight="1" x14ac:dyDescent="0.35"/>
    <row r="990" ht="12" customHeight="1" x14ac:dyDescent="0.35"/>
    <row r="991" ht="12" customHeight="1" x14ac:dyDescent="0.35"/>
    <row r="992" ht="12" customHeight="1" x14ac:dyDescent="0.35"/>
    <row r="993" ht="12" customHeight="1" x14ac:dyDescent="0.35"/>
    <row r="994" ht="12" customHeight="1" x14ac:dyDescent="0.35"/>
    <row r="995" ht="12" customHeight="1" x14ac:dyDescent="0.35"/>
    <row r="996" ht="12" customHeight="1" x14ac:dyDescent="0.35"/>
    <row r="997" ht="12" customHeight="1" x14ac:dyDescent="0.35"/>
    <row r="998" ht="12" customHeight="1" x14ac:dyDescent="0.35"/>
    <row r="999" ht="12" customHeight="1" x14ac:dyDescent="0.35"/>
    <row r="1000" ht="15" customHeight="1" x14ac:dyDescent="0.35"/>
    <row r="1001" ht="15" customHeight="1" x14ac:dyDescent="0.35"/>
    <row r="1002" ht="15" customHeight="1" x14ac:dyDescent="0.35"/>
    <row r="1003" ht="15" customHeight="1" x14ac:dyDescent="0.35"/>
    <row r="1004" ht="15" customHeight="1" x14ac:dyDescent="0.35"/>
    <row r="1005" ht="15" customHeight="1" x14ac:dyDescent="0.35"/>
    <row r="1006" ht="15" customHeight="1" x14ac:dyDescent="0.35"/>
    <row r="1007" ht="15" customHeight="1" x14ac:dyDescent="0.35"/>
    <row r="1008" ht="15" customHeight="1" x14ac:dyDescent="0.35"/>
    <row r="1009" ht="15" customHeight="1" x14ac:dyDescent="0.35"/>
    <row r="1010" ht="12" customHeight="1" x14ac:dyDescent="0.35"/>
    <row r="1011" ht="15" customHeight="1" x14ac:dyDescent="0.35"/>
    <row r="1012" ht="15" customHeight="1" x14ac:dyDescent="0.35"/>
    <row r="1013" ht="15" customHeight="1" x14ac:dyDescent="0.35"/>
    <row r="1014" ht="15" customHeight="1" x14ac:dyDescent="0.35"/>
    <row r="1015" ht="15" customHeight="1" x14ac:dyDescent="0.35"/>
    <row r="1016" ht="15" customHeight="1" x14ac:dyDescent="0.35"/>
    <row r="1017" ht="15" customHeight="1" x14ac:dyDescent="0.35"/>
    <row r="1018" ht="15" customHeight="1" x14ac:dyDescent="0.35"/>
    <row r="1019" ht="15" customHeight="1" x14ac:dyDescent="0.35"/>
    <row r="1020" ht="15" customHeight="1" x14ac:dyDescent="0.35"/>
    <row r="1021" ht="15" customHeight="1" x14ac:dyDescent="0.35"/>
    <row r="1022" ht="15" customHeight="1" x14ac:dyDescent="0.35"/>
    <row r="1023" ht="15" customHeight="1" x14ac:dyDescent="0.35"/>
    <row r="1024" ht="15" customHeight="1" x14ac:dyDescent="0.35"/>
    <row r="1025" ht="15" customHeight="1" x14ac:dyDescent="0.35"/>
    <row r="1026" ht="15" customHeight="1" x14ac:dyDescent="0.35"/>
    <row r="1027" ht="12" customHeight="1" x14ac:dyDescent="0.35"/>
    <row r="1028" ht="15" customHeight="1" x14ac:dyDescent="0.35"/>
    <row r="1029" ht="15" customHeight="1" x14ac:dyDescent="0.35"/>
    <row r="1030" ht="12" customHeight="1" x14ac:dyDescent="0.35"/>
    <row r="1031" ht="15" customHeight="1" x14ac:dyDescent="0.35"/>
    <row r="1032" ht="15" customHeight="1" x14ac:dyDescent="0.35"/>
    <row r="1033" ht="15" customHeight="1" x14ac:dyDescent="0.35"/>
    <row r="1034" ht="15" customHeight="1" x14ac:dyDescent="0.35"/>
    <row r="1035" ht="15" customHeight="1" x14ac:dyDescent="0.35"/>
    <row r="1036" ht="12" customHeight="1" x14ac:dyDescent="0.35"/>
    <row r="1037" ht="15" customHeight="1" x14ac:dyDescent="0.35"/>
    <row r="1038" ht="15" customHeight="1" x14ac:dyDescent="0.35"/>
    <row r="1039" ht="15" customHeight="1" x14ac:dyDescent="0.35"/>
    <row r="1040" ht="15" customHeight="1" x14ac:dyDescent="0.35"/>
    <row r="1041" ht="15" customHeight="1" x14ac:dyDescent="0.35"/>
    <row r="1042" ht="15" customHeight="1" x14ac:dyDescent="0.35"/>
    <row r="1043" ht="15" customHeight="1" x14ac:dyDescent="0.35"/>
    <row r="1044" ht="15" customHeight="1" x14ac:dyDescent="0.35"/>
    <row r="1045" ht="15" customHeight="1" x14ac:dyDescent="0.35"/>
    <row r="1046" ht="15" customHeight="1" x14ac:dyDescent="0.35"/>
    <row r="1047" ht="15" customHeight="1" x14ac:dyDescent="0.35"/>
    <row r="1048" ht="15" customHeight="1" x14ac:dyDescent="0.35"/>
    <row r="1049" ht="15" customHeight="1" x14ac:dyDescent="0.35"/>
    <row r="1050" ht="15" customHeight="1" x14ac:dyDescent="0.35"/>
    <row r="1051" ht="15" customHeight="1" x14ac:dyDescent="0.35"/>
    <row r="1052" ht="15" customHeight="1" x14ac:dyDescent="0.35"/>
    <row r="1053" ht="12" customHeight="1" x14ac:dyDescent="0.35"/>
    <row r="1054" ht="15" customHeight="1" x14ac:dyDescent="0.35"/>
    <row r="1055" ht="15" customHeight="1" x14ac:dyDescent="0.35"/>
    <row r="1056" ht="12" customHeight="1" x14ac:dyDescent="0.35"/>
    <row r="1057" spans="2:32" ht="15" customHeight="1" x14ac:dyDescent="0.35"/>
    <row r="1058" spans="2:32" ht="12" customHeight="1" x14ac:dyDescent="0.35"/>
    <row r="1059" spans="2:32" ht="15" customHeight="1" x14ac:dyDescent="0.35"/>
    <row r="1060" spans="2:32" ht="15" customHeight="1" x14ac:dyDescent="0.35"/>
    <row r="1061" spans="2:32" ht="15" customHeight="1" x14ac:dyDescent="0.35"/>
    <row r="1062" spans="2:32" ht="15" customHeight="1" x14ac:dyDescent="0.35"/>
    <row r="1063" spans="2:32" ht="15" customHeight="1" x14ac:dyDescent="0.35"/>
    <row r="1064" spans="2:32" ht="15" customHeight="1" x14ac:dyDescent="0.35"/>
    <row r="1065" spans="2:32" ht="15" customHeight="1" x14ac:dyDescent="0.35"/>
    <row r="1066" spans="2:32" ht="15" customHeight="1" x14ac:dyDescent="0.35"/>
    <row r="1067" spans="2:32" ht="15" customHeight="1" x14ac:dyDescent="0.35"/>
    <row r="1068" spans="2:32" ht="15" customHeight="1" x14ac:dyDescent="0.35"/>
    <row r="1069" spans="2:32" ht="15" customHeight="1" x14ac:dyDescent="0.35"/>
    <row r="1070" spans="2:32" ht="15" customHeight="1" x14ac:dyDescent="0.35"/>
    <row r="1071" spans="2:32" ht="15" customHeight="1" x14ac:dyDescent="0.35">
      <c r="B1071" s="101"/>
      <c r="C1071" s="101"/>
      <c r="D1071" s="101"/>
      <c r="E1071" s="101"/>
      <c r="F1071" s="101"/>
      <c r="G1071" s="101"/>
      <c r="H1071" s="101"/>
      <c r="I1071" s="101"/>
      <c r="J1071" s="101"/>
      <c r="K1071" s="101"/>
      <c r="L1071" s="101"/>
      <c r="M1071" s="101"/>
      <c r="N1071" s="101"/>
      <c r="O1071" s="101"/>
      <c r="P1071" s="101"/>
      <c r="Q1071" s="101"/>
      <c r="R1071" s="101"/>
      <c r="S1071" s="101"/>
      <c r="T1071" s="101"/>
      <c r="U1071" s="101"/>
      <c r="V1071" s="101"/>
      <c r="W1071" s="101"/>
      <c r="X1071" s="101"/>
      <c r="Y1071" s="101"/>
      <c r="Z1071" s="101"/>
      <c r="AA1071" s="101"/>
      <c r="AB1071" s="101"/>
      <c r="AC1071" s="101"/>
      <c r="AD1071" s="101"/>
      <c r="AE1071" s="101"/>
      <c r="AF1071" s="101"/>
    </row>
    <row r="1072" spans="2:32" ht="15" customHeight="1" x14ac:dyDescent="0.35"/>
    <row r="1073" ht="15" customHeight="1" x14ac:dyDescent="0.35"/>
    <row r="1074" ht="15" customHeight="1" x14ac:dyDescent="0.35"/>
    <row r="1075" ht="15" customHeight="1" x14ac:dyDescent="0.35"/>
    <row r="1076" ht="15" customHeight="1" x14ac:dyDescent="0.35"/>
    <row r="1077" ht="12" customHeight="1" x14ac:dyDescent="0.35"/>
    <row r="1078" ht="12" customHeight="1" x14ac:dyDescent="0.35"/>
    <row r="1079" ht="12" customHeight="1" x14ac:dyDescent="0.35"/>
    <row r="1080" ht="12" customHeight="1" x14ac:dyDescent="0.35"/>
    <row r="1081" ht="12" customHeight="1" x14ac:dyDescent="0.35"/>
    <row r="1082" ht="12" customHeight="1" x14ac:dyDescent="0.35"/>
    <row r="1083" ht="12" customHeight="1" x14ac:dyDescent="0.35"/>
    <row r="1084" ht="12" customHeight="1" x14ac:dyDescent="0.35"/>
    <row r="1085" ht="12" customHeight="1" x14ac:dyDescent="0.35"/>
    <row r="1086" ht="12" customHeight="1" x14ac:dyDescent="0.35"/>
    <row r="1087" ht="12" customHeight="1" x14ac:dyDescent="0.35"/>
    <row r="1088" ht="12" customHeight="1" x14ac:dyDescent="0.35"/>
    <row r="1089" ht="12" customHeight="1" x14ac:dyDescent="0.35"/>
    <row r="1090" ht="12" customHeight="1" x14ac:dyDescent="0.35"/>
    <row r="1091" ht="12" customHeight="1" x14ac:dyDescent="0.35"/>
    <row r="1092" ht="12" customHeight="1" x14ac:dyDescent="0.35"/>
    <row r="1093" ht="12" customHeight="1" x14ac:dyDescent="0.35"/>
    <row r="1094" ht="12" customHeight="1" x14ac:dyDescent="0.35"/>
    <row r="1095" ht="12" customHeight="1" x14ac:dyDescent="0.35"/>
    <row r="1096" ht="12" customHeight="1" x14ac:dyDescent="0.35"/>
    <row r="1097" ht="12" customHeight="1" x14ac:dyDescent="0.35"/>
    <row r="1098" ht="12" customHeight="1" x14ac:dyDescent="0.35"/>
    <row r="1099" ht="12" customHeight="1" x14ac:dyDescent="0.35"/>
    <row r="1100" ht="15" customHeight="1" x14ac:dyDescent="0.35"/>
    <row r="1101" ht="15" customHeight="1" x14ac:dyDescent="0.35"/>
    <row r="1102" ht="15" customHeight="1" x14ac:dyDescent="0.35"/>
    <row r="1103" ht="15" customHeight="1" x14ac:dyDescent="0.35"/>
    <row r="1104" ht="15" customHeight="1" x14ac:dyDescent="0.35"/>
    <row r="1105" ht="15" customHeight="1" x14ac:dyDescent="0.35"/>
    <row r="1106" ht="15" customHeight="1" x14ac:dyDescent="0.35"/>
    <row r="1107" ht="15" customHeight="1" x14ac:dyDescent="0.35"/>
    <row r="1108" ht="15" customHeight="1" x14ac:dyDescent="0.35"/>
    <row r="1109" ht="15" customHeight="1" x14ac:dyDescent="0.35"/>
    <row r="1110" ht="12" customHeight="1" x14ac:dyDescent="0.35"/>
    <row r="1111" ht="15" customHeight="1" x14ac:dyDescent="0.35"/>
    <row r="1112" ht="15" customHeight="1" x14ac:dyDescent="0.35"/>
    <row r="1113" ht="15" customHeight="1" x14ac:dyDescent="0.35"/>
    <row r="1114" ht="15" customHeight="1" x14ac:dyDescent="0.35"/>
    <row r="1115" ht="15" customHeight="1" x14ac:dyDescent="0.35"/>
    <row r="1116" ht="15" customHeight="1" x14ac:dyDescent="0.35"/>
    <row r="1117" ht="15" customHeight="1" x14ac:dyDescent="0.35"/>
    <row r="1118" ht="15" customHeight="1" x14ac:dyDescent="0.35"/>
    <row r="1119" ht="15" customHeight="1" x14ac:dyDescent="0.35"/>
    <row r="1120" ht="15" customHeight="1" x14ac:dyDescent="0.35"/>
    <row r="1121" ht="15" customHeight="1" x14ac:dyDescent="0.35"/>
    <row r="1122" ht="15" customHeight="1" x14ac:dyDescent="0.35"/>
    <row r="1123" ht="15" customHeight="1" x14ac:dyDescent="0.35"/>
    <row r="1124" ht="15" customHeight="1" x14ac:dyDescent="0.35"/>
    <row r="1125" ht="15" customHeight="1" x14ac:dyDescent="0.35"/>
    <row r="1126" ht="15" customHeight="1" x14ac:dyDescent="0.35"/>
    <row r="1127" ht="12" customHeight="1" x14ac:dyDescent="0.35"/>
    <row r="1128" ht="15" customHeight="1" x14ac:dyDescent="0.35"/>
    <row r="1129" ht="12" customHeight="1" x14ac:dyDescent="0.35"/>
    <row r="1130" ht="15" customHeight="1" x14ac:dyDescent="0.35"/>
    <row r="1131" ht="15" customHeight="1" x14ac:dyDescent="0.35"/>
    <row r="1132" ht="15" customHeight="1" x14ac:dyDescent="0.35"/>
    <row r="1133" ht="15" customHeight="1" x14ac:dyDescent="0.35"/>
    <row r="1134" ht="15" customHeight="1" x14ac:dyDescent="0.35"/>
    <row r="1135" ht="12" customHeight="1" x14ac:dyDescent="0.35"/>
    <row r="1136" ht="15" customHeight="1" x14ac:dyDescent="0.35"/>
    <row r="1137" ht="15" customHeight="1" x14ac:dyDescent="0.35"/>
    <row r="1138" ht="15" customHeight="1" x14ac:dyDescent="0.35"/>
    <row r="1139" ht="15" customHeight="1" x14ac:dyDescent="0.35"/>
    <row r="1140" ht="15" customHeight="1" x14ac:dyDescent="0.35"/>
    <row r="1141" ht="15" customHeight="1" x14ac:dyDescent="0.35"/>
    <row r="1142" ht="15" customHeight="1" x14ac:dyDescent="0.35"/>
    <row r="1143" ht="15" customHeight="1" x14ac:dyDescent="0.35"/>
    <row r="1144" ht="15" customHeight="1" x14ac:dyDescent="0.35"/>
    <row r="1145" ht="15" customHeight="1" x14ac:dyDescent="0.35"/>
    <row r="1146" ht="15" customHeight="1" x14ac:dyDescent="0.35"/>
    <row r="1147" ht="15" customHeight="1" x14ac:dyDescent="0.35"/>
    <row r="1148" ht="15" customHeight="1" x14ac:dyDescent="0.35"/>
    <row r="1149" ht="15" customHeight="1" x14ac:dyDescent="0.35"/>
    <row r="1150" ht="15" customHeight="1" x14ac:dyDescent="0.35"/>
    <row r="1151" ht="15" customHeight="1" x14ac:dyDescent="0.35"/>
    <row r="1152" ht="12" customHeight="1" x14ac:dyDescent="0.35"/>
    <row r="1153" ht="15" customHeight="1" x14ac:dyDescent="0.35"/>
    <row r="1154" ht="12" customHeight="1" x14ac:dyDescent="0.35"/>
    <row r="1155" ht="15" customHeight="1" x14ac:dyDescent="0.35"/>
    <row r="1156" ht="12" customHeight="1" x14ac:dyDescent="0.35"/>
    <row r="1157" ht="15" customHeight="1" x14ac:dyDescent="0.35"/>
    <row r="1158" ht="15" customHeight="1" x14ac:dyDescent="0.35"/>
    <row r="1159" ht="15" customHeight="1" x14ac:dyDescent="0.35"/>
    <row r="1160" ht="15" customHeight="1" x14ac:dyDescent="0.35"/>
    <row r="1161" ht="15" customHeight="1" x14ac:dyDescent="0.35"/>
    <row r="1162" ht="15" customHeight="1" x14ac:dyDescent="0.35"/>
    <row r="1163" ht="15" customHeight="1" x14ac:dyDescent="0.35"/>
    <row r="1164" ht="15" customHeight="1" x14ac:dyDescent="0.35"/>
    <row r="1165" ht="15" customHeight="1" x14ac:dyDescent="0.35"/>
    <row r="1166" ht="15" customHeight="1" x14ac:dyDescent="0.35"/>
    <row r="1167" ht="15" customHeight="1" x14ac:dyDescent="0.35"/>
    <row r="1168" ht="15" customHeight="1" x14ac:dyDescent="0.35"/>
    <row r="1169" spans="2:32" ht="15" customHeight="1" x14ac:dyDescent="0.35">
      <c r="B1169" s="101"/>
      <c r="C1169" s="101"/>
      <c r="D1169" s="101"/>
      <c r="E1169" s="101"/>
      <c r="F1169" s="101"/>
      <c r="G1169" s="101"/>
      <c r="H1169" s="101"/>
      <c r="I1169" s="101"/>
      <c r="J1169" s="101"/>
      <c r="K1169" s="101"/>
      <c r="L1169" s="101"/>
      <c r="M1169" s="101"/>
      <c r="N1169" s="101"/>
      <c r="O1169" s="101"/>
      <c r="P1169" s="101"/>
      <c r="Q1169" s="101"/>
      <c r="R1169" s="101"/>
      <c r="S1169" s="101"/>
      <c r="T1169" s="101"/>
      <c r="U1169" s="101"/>
      <c r="V1169" s="101"/>
      <c r="W1169" s="101"/>
      <c r="X1169" s="101"/>
      <c r="Y1169" s="101"/>
      <c r="Z1169" s="101"/>
      <c r="AA1169" s="101"/>
      <c r="AB1169" s="101"/>
      <c r="AC1169" s="101"/>
      <c r="AD1169" s="101"/>
      <c r="AE1169" s="101"/>
      <c r="AF1169" s="101"/>
    </row>
    <row r="1170" spans="2:32" ht="15" customHeight="1" x14ac:dyDescent="0.35"/>
    <row r="1171" spans="2:32" ht="15" customHeight="1" x14ac:dyDescent="0.35"/>
    <row r="1172" spans="2:32" ht="15" customHeight="1" x14ac:dyDescent="0.35"/>
    <row r="1173" spans="2:32" ht="15" customHeight="1" x14ac:dyDescent="0.35"/>
    <row r="1174" spans="2:32" ht="15" customHeight="1" x14ac:dyDescent="0.35"/>
    <row r="1175" spans="2:32" ht="12" customHeight="1" x14ac:dyDescent="0.35"/>
    <row r="1176" spans="2:32" ht="12" customHeight="1" x14ac:dyDescent="0.35"/>
    <row r="1177" spans="2:32" ht="12" customHeight="1" x14ac:dyDescent="0.35"/>
    <row r="1178" spans="2:32" ht="12" customHeight="1" x14ac:dyDescent="0.35"/>
    <row r="1179" spans="2:32" ht="12" customHeight="1" x14ac:dyDescent="0.35"/>
    <row r="1180" spans="2:32" ht="12" customHeight="1" x14ac:dyDescent="0.35"/>
    <row r="1181" spans="2:32" ht="12" customHeight="1" x14ac:dyDescent="0.35"/>
    <row r="1182" spans="2:32" ht="12" customHeight="1" x14ac:dyDescent="0.35"/>
    <row r="1183" spans="2:32" ht="12" customHeight="1" x14ac:dyDescent="0.35"/>
    <row r="1184" spans="2:32" ht="12" customHeight="1" x14ac:dyDescent="0.35"/>
    <row r="1185" ht="12" customHeight="1" x14ac:dyDescent="0.35"/>
    <row r="1186" ht="12" customHeight="1" x14ac:dyDescent="0.35"/>
    <row r="1187" ht="12" customHeight="1" x14ac:dyDescent="0.35"/>
    <row r="1188" ht="12" customHeight="1" x14ac:dyDescent="0.35"/>
    <row r="1189" ht="12" customHeight="1" x14ac:dyDescent="0.35"/>
    <row r="1190" ht="12" customHeight="1" x14ac:dyDescent="0.35"/>
    <row r="1191" ht="12" customHeight="1" x14ac:dyDescent="0.35"/>
    <row r="1192" ht="12" customHeight="1" x14ac:dyDescent="0.35"/>
    <row r="1193" ht="12" customHeight="1" x14ac:dyDescent="0.35"/>
    <row r="1194" ht="12" customHeight="1" x14ac:dyDescent="0.35"/>
    <row r="1195" ht="12" customHeight="1" x14ac:dyDescent="0.35"/>
    <row r="1196" ht="12" customHeight="1" x14ac:dyDescent="0.35"/>
    <row r="1197" ht="12" customHeight="1" x14ac:dyDescent="0.35"/>
    <row r="1198" ht="12" customHeight="1" x14ac:dyDescent="0.35"/>
    <row r="1199" ht="12" customHeight="1" x14ac:dyDescent="0.35"/>
    <row r="1200" ht="15" customHeight="1" x14ac:dyDescent="0.35"/>
    <row r="1201" ht="15" customHeight="1" x14ac:dyDescent="0.35"/>
    <row r="1202" ht="15" customHeight="1" x14ac:dyDescent="0.35"/>
    <row r="1203" ht="15" customHeight="1" x14ac:dyDescent="0.35"/>
    <row r="1204" ht="15" customHeight="1" x14ac:dyDescent="0.35"/>
    <row r="1205" ht="15" customHeight="1" x14ac:dyDescent="0.35"/>
    <row r="1206" ht="15" customHeight="1" x14ac:dyDescent="0.35"/>
    <row r="1207" ht="15" customHeight="1" x14ac:dyDescent="0.35"/>
    <row r="1208" ht="15" customHeight="1" x14ac:dyDescent="0.35"/>
    <row r="1209" ht="15" customHeight="1" x14ac:dyDescent="0.35"/>
    <row r="1210" ht="12" customHeight="1" x14ac:dyDescent="0.35"/>
    <row r="1211" ht="15" customHeight="1" x14ac:dyDescent="0.35"/>
    <row r="1212" ht="15" customHeight="1" x14ac:dyDescent="0.35"/>
    <row r="1213" ht="15" customHeight="1" x14ac:dyDescent="0.35"/>
    <row r="1214" ht="15" customHeight="1" x14ac:dyDescent="0.35"/>
    <row r="1215" ht="15" customHeight="1" x14ac:dyDescent="0.35"/>
    <row r="1216" ht="15" customHeight="1" x14ac:dyDescent="0.35"/>
    <row r="1217" ht="15" customHeight="1" x14ac:dyDescent="0.35"/>
    <row r="1218" ht="15" customHeight="1" x14ac:dyDescent="0.35"/>
    <row r="1219" ht="15" customHeight="1" x14ac:dyDescent="0.35"/>
    <row r="1220" ht="15" customHeight="1" x14ac:dyDescent="0.35"/>
    <row r="1221" ht="15" customHeight="1" x14ac:dyDescent="0.35"/>
    <row r="1222" ht="15" customHeight="1" x14ac:dyDescent="0.35"/>
    <row r="1223" ht="15" customHeight="1" x14ac:dyDescent="0.35"/>
    <row r="1224" ht="15" customHeight="1" x14ac:dyDescent="0.35"/>
    <row r="1225" ht="15" customHeight="1" x14ac:dyDescent="0.35"/>
    <row r="1226" ht="15" customHeight="1" x14ac:dyDescent="0.35"/>
    <row r="1227" ht="12" customHeight="1" x14ac:dyDescent="0.35"/>
    <row r="1228" ht="15" customHeight="1" x14ac:dyDescent="0.35"/>
    <row r="1229" ht="12" customHeight="1" x14ac:dyDescent="0.35"/>
    <row r="1230" ht="15" customHeight="1" x14ac:dyDescent="0.35"/>
    <row r="1231" ht="15" customHeight="1" x14ac:dyDescent="0.35"/>
    <row r="1232" ht="15" customHeight="1" x14ac:dyDescent="0.35"/>
    <row r="1233" ht="15" customHeight="1" x14ac:dyDescent="0.35"/>
    <row r="1234" ht="15" customHeight="1" x14ac:dyDescent="0.35"/>
    <row r="1235" ht="12" customHeight="1" x14ac:dyDescent="0.35"/>
    <row r="1236" ht="15" customHeight="1" x14ac:dyDescent="0.35"/>
    <row r="1237" ht="15" customHeight="1" x14ac:dyDescent="0.35"/>
    <row r="1238" ht="15" customHeight="1" x14ac:dyDescent="0.35"/>
    <row r="1239" ht="15" customHeight="1" x14ac:dyDescent="0.35"/>
    <row r="1240" ht="15" customHeight="1" x14ac:dyDescent="0.35"/>
    <row r="1241" ht="15" customHeight="1" x14ac:dyDescent="0.35"/>
    <row r="1242" ht="15" customHeight="1" x14ac:dyDescent="0.35"/>
    <row r="1243" ht="15" customHeight="1" x14ac:dyDescent="0.35"/>
    <row r="1244" ht="15" customHeight="1" x14ac:dyDescent="0.35"/>
    <row r="1245" ht="15" customHeight="1" x14ac:dyDescent="0.35"/>
    <row r="1246" ht="15" customHeight="1" x14ac:dyDescent="0.35"/>
    <row r="1247" ht="15" customHeight="1" x14ac:dyDescent="0.35"/>
    <row r="1248" ht="15" customHeight="1" x14ac:dyDescent="0.35"/>
    <row r="1249" ht="15" customHeight="1" x14ac:dyDescent="0.35"/>
    <row r="1250" ht="15" customHeight="1" x14ac:dyDescent="0.35"/>
    <row r="1251" ht="15" customHeight="1" x14ac:dyDescent="0.35"/>
    <row r="1252" ht="12" customHeight="1" x14ac:dyDescent="0.35"/>
    <row r="1253" ht="15" customHeight="1" x14ac:dyDescent="0.35"/>
    <row r="1254" ht="12" customHeight="1" x14ac:dyDescent="0.35"/>
    <row r="1255" ht="15" customHeight="1" x14ac:dyDescent="0.35"/>
    <row r="1256" ht="12" customHeight="1" x14ac:dyDescent="0.35"/>
    <row r="1257" ht="15" customHeight="1" x14ac:dyDescent="0.35"/>
    <row r="1258" ht="15" customHeight="1" x14ac:dyDescent="0.35"/>
    <row r="1259" ht="15" customHeight="1" x14ac:dyDescent="0.35"/>
    <row r="1260" ht="15" customHeight="1" x14ac:dyDescent="0.35"/>
    <row r="1261" ht="15" customHeight="1" x14ac:dyDescent="0.35"/>
    <row r="1262" ht="15" customHeight="1" x14ac:dyDescent="0.35"/>
    <row r="1263" ht="15" customHeight="1" x14ac:dyDescent="0.35"/>
    <row r="1264" ht="15" customHeight="1" x14ac:dyDescent="0.35"/>
    <row r="1265" spans="2:32" ht="15" customHeight="1" x14ac:dyDescent="0.35"/>
    <row r="1266" spans="2:32" ht="15" customHeight="1" x14ac:dyDescent="0.35"/>
    <row r="1267" spans="2:32" ht="15" customHeight="1" x14ac:dyDescent="0.35"/>
    <row r="1268" spans="2:32" ht="15" customHeight="1" x14ac:dyDescent="0.35"/>
    <row r="1269" spans="2:32" ht="15" customHeight="1" x14ac:dyDescent="0.35">
      <c r="B1269" s="101"/>
      <c r="C1269" s="101"/>
      <c r="D1269" s="101"/>
      <c r="E1269" s="101"/>
      <c r="F1269" s="101"/>
      <c r="G1269" s="101"/>
      <c r="H1269" s="101"/>
      <c r="I1269" s="101"/>
      <c r="J1269" s="101"/>
      <c r="K1269" s="101"/>
      <c r="L1269" s="101"/>
      <c r="M1269" s="101"/>
      <c r="N1269" s="101"/>
      <c r="O1269" s="101"/>
      <c r="P1269" s="101"/>
      <c r="Q1269" s="101"/>
      <c r="R1269" s="101"/>
      <c r="S1269" s="101"/>
      <c r="T1269" s="101"/>
      <c r="U1269" s="101"/>
      <c r="V1269" s="101"/>
      <c r="W1269" s="101"/>
      <c r="X1269" s="101"/>
      <c r="Y1269" s="101"/>
      <c r="Z1269" s="101"/>
      <c r="AA1269" s="101"/>
      <c r="AB1269" s="101"/>
      <c r="AC1269" s="101"/>
      <c r="AD1269" s="101"/>
      <c r="AE1269" s="101"/>
      <c r="AF1269" s="101"/>
    </row>
    <row r="1270" spans="2:32" ht="15" customHeight="1" x14ac:dyDescent="0.35"/>
    <row r="1271" spans="2:32" ht="15" customHeight="1" x14ac:dyDescent="0.35"/>
    <row r="1272" spans="2:32" ht="15" customHeight="1" x14ac:dyDescent="0.35"/>
    <row r="1273" spans="2:32" ht="15" customHeight="1" x14ac:dyDescent="0.35"/>
    <row r="1274" spans="2:32" ht="15" customHeight="1" x14ac:dyDescent="0.35"/>
    <row r="1275" spans="2:32" ht="12" customHeight="1" x14ac:dyDescent="0.35"/>
    <row r="1276" spans="2:32" ht="12" customHeight="1" x14ac:dyDescent="0.35"/>
    <row r="1277" spans="2:32" ht="12" customHeight="1" x14ac:dyDescent="0.35"/>
    <row r="1278" spans="2:32" ht="12" customHeight="1" x14ac:dyDescent="0.35"/>
    <row r="1279" spans="2:32" ht="12" customHeight="1" x14ac:dyDescent="0.35"/>
    <row r="1280" spans="2:32" ht="12" customHeight="1" x14ac:dyDescent="0.35"/>
    <row r="1281" ht="12" customHeight="1" x14ac:dyDescent="0.35"/>
    <row r="1282" ht="12" customHeight="1" x14ac:dyDescent="0.35"/>
    <row r="1283" ht="12" customHeight="1" x14ac:dyDescent="0.35"/>
    <row r="1284" ht="12" customHeight="1" x14ac:dyDescent="0.35"/>
    <row r="1285" ht="12" customHeight="1" x14ac:dyDescent="0.35"/>
    <row r="1286" ht="12" customHeight="1" x14ac:dyDescent="0.35"/>
    <row r="1287" ht="12" customHeight="1" x14ac:dyDescent="0.35"/>
    <row r="1288" ht="12" customHeight="1" x14ac:dyDescent="0.35"/>
    <row r="1289" ht="12" customHeight="1" x14ac:dyDescent="0.35"/>
    <row r="1290" ht="12" customHeight="1" x14ac:dyDescent="0.35"/>
    <row r="1291" ht="12" customHeight="1" x14ac:dyDescent="0.35"/>
    <row r="1292" ht="12" customHeight="1" x14ac:dyDescent="0.35"/>
    <row r="1293" ht="12" customHeight="1" x14ac:dyDescent="0.35"/>
    <row r="1294" ht="12" customHeight="1" x14ac:dyDescent="0.35"/>
    <row r="1295" ht="12" customHeight="1" x14ac:dyDescent="0.35"/>
    <row r="1296" ht="12" customHeight="1" x14ac:dyDescent="0.35"/>
    <row r="1297" ht="12" customHeight="1" x14ac:dyDescent="0.35"/>
    <row r="1298" ht="12" customHeight="1" x14ac:dyDescent="0.35"/>
    <row r="1299" ht="12" customHeight="1" x14ac:dyDescent="0.35"/>
    <row r="1300" ht="15" customHeight="1" x14ac:dyDescent="0.35"/>
    <row r="1301" ht="15" customHeight="1" x14ac:dyDescent="0.35"/>
    <row r="1302" ht="15" customHeight="1" x14ac:dyDescent="0.35"/>
    <row r="1303" ht="15" customHeight="1" x14ac:dyDescent="0.35"/>
    <row r="1304" ht="15" customHeight="1" x14ac:dyDescent="0.35"/>
    <row r="1305" ht="15" customHeight="1" x14ac:dyDescent="0.35"/>
    <row r="1306" ht="12" customHeight="1" x14ac:dyDescent="0.35"/>
    <row r="1307" ht="15" customHeight="1" x14ac:dyDescent="0.35"/>
    <row r="1308" ht="15" customHeight="1" x14ac:dyDescent="0.35"/>
    <row r="1309" ht="15" customHeight="1" x14ac:dyDescent="0.35"/>
    <row r="1310" ht="15" customHeight="1" x14ac:dyDescent="0.35"/>
    <row r="1311" ht="12" customHeight="1" x14ac:dyDescent="0.35"/>
    <row r="1312" ht="15" customHeight="1" x14ac:dyDescent="0.35"/>
    <row r="1313" ht="15" customHeight="1" x14ac:dyDescent="0.35"/>
    <row r="1314" ht="15" customHeight="1" x14ac:dyDescent="0.35"/>
    <row r="1315" ht="12" customHeight="1" x14ac:dyDescent="0.35"/>
    <row r="1316" ht="15" customHeight="1" x14ac:dyDescent="0.35"/>
    <row r="1317" ht="15" customHeight="1" x14ac:dyDescent="0.35"/>
    <row r="1318" ht="15" customHeight="1" x14ac:dyDescent="0.35"/>
    <row r="1319" ht="15" customHeight="1" x14ac:dyDescent="0.35"/>
    <row r="1320" ht="15" customHeight="1" x14ac:dyDescent="0.35"/>
    <row r="1321" ht="15" customHeight="1" x14ac:dyDescent="0.35"/>
    <row r="1322" ht="15" customHeight="1" x14ac:dyDescent="0.35"/>
    <row r="1323" ht="15" customHeight="1" x14ac:dyDescent="0.35"/>
    <row r="1324" ht="15" customHeight="1" x14ac:dyDescent="0.35"/>
    <row r="1325" ht="15" customHeight="1" x14ac:dyDescent="0.35"/>
    <row r="1326" ht="15" customHeight="1" x14ac:dyDescent="0.35"/>
    <row r="1327" ht="15" customHeight="1" x14ac:dyDescent="0.35"/>
    <row r="1328" ht="15" customHeight="1" x14ac:dyDescent="0.35"/>
    <row r="1329" ht="15" customHeight="1" x14ac:dyDescent="0.35"/>
    <row r="1330" ht="15" customHeight="1" x14ac:dyDescent="0.35"/>
    <row r="1331" ht="12" customHeight="1" x14ac:dyDescent="0.35"/>
    <row r="1332" ht="15" customHeight="1" x14ac:dyDescent="0.35"/>
    <row r="1333" ht="15" customHeight="1" x14ac:dyDescent="0.35"/>
    <row r="1334" ht="15" customHeight="1" x14ac:dyDescent="0.35"/>
    <row r="1335" ht="15" customHeight="1" x14ac:dyDescent="0.35"/>
    <row r="1336" ht="15" customHeight="1" x14ac:dyDescent="0.35"/>
    <row r="1337" ht="15" customHeight="1" x14ac:dyDescent="0.35"/>
    <row r="1338" ht="15" customHeight="1" x14ac:dyDescent="0.35"/>
    <row r="1339" ht="15" customHeight="1" x14ac:dyDescent="0.35"/>
    <row r="1340" ht="15" customHeight="1" x14ac:dyDescent="0.35"/>
    <row r="1341" ht="15" customHeight="1" x14ac:dyDescent="0.35"/>
    <row r="1342" ht="15" customHeight="1" x14ac:dyDescent="0.35"/>
    <row r="1343" ht="15" customHeight="1" x14ac:dyDescent="0.35"/>
    <row r="1344" ht="15" customHeight="1" x14ac:dyDescent="0.35"/>
    <row r="1345" ht="15" customHeight="1" x14ac:dyDescent="0.35"/>
    <row r="1346" ht="15" customHeight="1" x14ac:dyDescent="0.35"/>
    <row r="1347" ht="15" customHeight="1" x14ac:dyDescent="0.35"/>
    <row r="1348" ht="15" customHeight="1" x14ac:dyDescent="0.35"/>
    <row r="1349" ht="15" customHeight="1" x14ac:dyDescent="0.35"/>
    <row r="1350" ht="15" customHeight="1" x14ac:dyDescent="0.35"/>
    <row r="1351" ht="15" customHeight="1" x14ac:dyDescent="0.35"/>
    <row r="1352" ht="15" customHeight="1" x14ac:dyDescent="0.35"/>
    <row r="1353" ht="15" customHeight="1" x14ac:dyDescent="0.35"/>
    <row r="1354" ht="15" customHeight="1" x14ac:dyDescent="0.35"/>
    <row r="1355" ht="15" customHeight="1" x14ac:dyDescent="0.35"/>
    <row r="1356" ht="15" customHeight="1" x14ac:dyDescent="0.35"/>
    <row r="1357" ht="15" customHeight="1" x14ac:dyDescent="0.35"/>
    <row r="1358" ht="15" customHeight="1" x14ac:dyDescent="0.35"/>
    <row r="1359" ht="15" customHeight="1" x14ac:dyDescent="0.35"/>
    <row r="1360" ht="15" customHeight="1" x14ac:dyDescent="0.35"/>
    <row r="1361" ht="15" customHeight="1" x14ac:dyDescent="0.35"/>
    <row r="1362" ht="12" customHeight="1" x14ac:dyDescent="0.35"/>
    <row r="1363" ht="15" customHeight="1" x14ac:dyDescent="0.35"/>
    <row r="1364" ht="15" customHeight="1" x14ac:dyDescent="0.35"/>
    <row r="1365" ht="15" customHeight="1" x14ac:dyDescent="0.35"/>
    <row r="1366" ht="15" customHeight="1" x14ac:dyDescent="0.35"/>
    <row r="1367" ht="15" customHeight="1" x14ac:dyDescent="0.35"/>
    <row r="1368" ht="15" customHeight="1" x14ac:dyDescent="0.35"/>
    <row r="1369" ht="15" customHeight="1" x14ac:dyDescent="0.35"/>
    <row r="1370" ht="15" customHeight="1" x14ac:dyDescent="0.35"/>
    <row r="1371" ht="15" customHeight="1" x14ac:dyDescent="0.35"/>
    <row r="1372" ht="15" customHeight="1" x14ac:dyDescent="0.35"/>
    <row r="1373" ht="15" customHeight="1" x14ac:dyDescent="0.35"/>
    <row r="1374" ht="15" customHeight="1" x14ac:dyDescent="0.35"/>
    <row r="1375" ht="15" customHeight="1" x14ac:dyDescent="0.35"/>
    <row r="1376" ht="15" customHeight="1" x14ac:dyDescent="0.35"/>
    <row r="1377" ht="15" customHeight="1" x14ac:dyDescent="0.35"/>
    <row r="1378" ht="12" customHeight="1" x14ac:dyDescent="0.35"/>
    <row r="1379" ht="15" customHeight="1" x14ac:dyDescent="0.35"/>
    <row r="1380" ht="15" customHeight="1" x14ac:dyDescent="0.35"/>
    <row r="1381" ht="15" customHeight="1" x14ac:dyDescent="0.35"/>
    <row r="1382" ht="15" customHeight="1" x14ac:dyDescent="0.35"/>
    <row r="1383" ht="15" customHeight="1" x14ac:dyDescent="0.35"/>
    <row r="1384" ht="15" customHeight="1" x14ac:dyDescent="0.35"/>
    <row r="1385" ht="15" customHeight="1" x14ac:dyDescent="0.35"/>
    <row r="1386" ht="15" customHeight="1" x14ac:dyDescent="0.35"/>
    <row r="1387" ht="15" customHeight="1" x14ac:dyDescent="0.35"/>
    <row r="1388" ht="15" customHeight="1" x14ac:dyDescent="0.35"/>
    <row r="1389" ht="15" customHeight="1" x14ac:dyDescent="0.35"/>
    <row r="1390" ht="15" customHeight="1" x14ac:dyDescent="0.35"/>
    <row r="1391" ht="15" customHeight="1" x14ac:dyDescent="0.35"/>
    <row r="1392" ht="15" customHeight="1" x14ac:dyDescent="0.35"/>
    <row r="1393" ht="15" customHeight="1" x14ac:dyDescent="0.35"/>
    <row r="1394" ht="15" customHeight="1" x14ac:dyDescent="0.35"/>
    <row r="1395" ht="15" customHeight="1" x14ac:dyDescent="0.35"/>
    <row r="1396" ht="15" customHeight="1" x14ac:dyDescent="0.35"/>
    <row r="1397" ht="12" customHeight="1" x14ac:dyDescent="0.35"/>
    <row r="1398" ht="15" customHeight="1" x14ac:dyDescent="0.35"/>
    <row r="1399" ht="15" customHeight="1" x14ac:dyDescent="0.35"/>
    <row r="1400" ht="15" customHeight="1" x14ac:dyDescent="0.35"/>
    <row r="1401" ht="15" customHeight="1" x14ac:dyDescent="0.35"/>
    <row r="1402" ht="15" customHeight="1" x14ac:dyDescent="0.35"/>
    <row r="1403" ht="15" customHeight="1" x14ac:dyDescent="0.35"/>
    <row r="1404" ht="15" customHeight="1" x14ac:dyDescent="0.35"/>
    <row r="1405" ht="15" customHeight="1" x14ac:dyDescent="0.35"/>
    <row r="1406" ht="15" customHeight="1" x14ac:dyDescent="0.35"/>
    <row r="1407" ht="15" customHeight="1" x14ac:dyDescent="0.35"/>
    <row r="1408" ht="15" customHeight="1" x14ac:dyDescent="0.35"/>
    <row r="1409" ht="15" customHeight="1" x14ac:dyDescent="0.35"/>
    <row r="1410" ht="15" customHeight="1" x14ac:dyDescent="0.35"/>
    <row r="1411" ht="15" customHeight="1" x14ac:dyDescent="0.35"/>
    <row r="1412" ht="15" customHeight="1" x14ac:dyDescent="0.35"/>
    <row r="1413" ht="15" customHeight="1" x14ac:dyDescent="0.35"/>
    <row r="1414" ht="15" customHeight="1" x14ac:dyDescent="0.35"/>
    <row r="1415" ht="15" customHeight="1" x14ac:dyDescent="0.35"/>
    <row r="1416" ht="15" customHeight="1" x14ac:dyDescent="0.35"/>
    <row r="1417" ht="15" customHeight="1" x14ac:dyDescent="0.35"/>
    <row r="1418" ht="15" customHeight="1" x14ac:dyDescent="0.35"/>
    <row r="1419" ht="15" customHeight="1" x14ac:dyDescent="0.35"/>
    <row r="1420" ht="15" customHeight="1" x14ac:dyDescent="0.35"/>
    <row r="1421" ht="15" customHeight="1" x14ac:dyDescent="0.35"/>
    <row r="1422" ht="15" customHeight="1" x14ac:dyDescent="0.35"/>
    <row r="1423" ht="15" customHeight="1" x14ac:dyDescent="0.35"/>
    <row r="1424" ht="15" customHeight="1" x14ac:dyDescent="0.35"/>
    <row r="1425" ht="15" customHeight="1" x14ac:dyDescent="0.35"/>
    <row r="1426" ht="15" customHeight="1" x14ac:dyDescent="0.35"/>
    <row r="1427" ht="15" customHeight="1" x14ac:dyDescent="0.35"/>
    <row r="1428" ht="15" customHeight="1" x14ac:dyDescent="0.35"/>
    <row r="1429" ht="15" customHeight="1" x14ac:dyDescent="0.35"/>
    <row r="1430" ht="15" customHeight="1" x14ac:dyDescent="0.35"/>
    <row r="1431" ht="15" customHeight="1" x14ac:dyDescent="0.35"/>
    <row r="1432" ht="15" customHeight="1" x14ac:dyDescent="0.35"/>
    <row r="1433" ht="15" customHeight="1" x14ac:dyDescent="0.35"/>
    <row r="1434" ht="15" customHeight="1" x14ac:dyDescent="0.35"/>
    <row r="1435" ht="15" customHeight="1" x14ac:dyDescent="0.35"/>
    <row r="1436" ht="15" customHeight="1" x14ac:dyDescent="0.35"/>
    <row r="1437" ht="15" customHeight="1" x14ac:dyDescent="0.35"/>
    <row r="1438" ht="15" customHeight="1" x14ac:dyDescent="0.35"/>
    <row r="1439" ht="15" customHeight="1" x14ac:dyDescent="0.35"/>
    <row r="1440" ht="15" customHeight="1" x14ac:dyDescent="0.35"/>
    <row r="1441" ht="15" customHeight="1" x14ac:dyDescent="0.35"/>
    <row r="1442" ht="15" customHeight="1" x14ac:dyDescent="0.35"/>
    <row r="1443" ht="15" customHeight="1" x14ac:dyDescent="0.35"/>
    <row r="1444" ht="15" customHeight="1" x14ac:dyDescent="0.35"/>
    <row r="1445" ht="15" customHeight="1" x14ac:dyDescent="0.35"/>
    <row r="1446" ht="15" customHeight="1" x14ac:dyDescent="0.35"/>
    <row r="1447" ht="15" customHeight="1" x14ac:dyDescent="0.35"/>
    <row r="1448" ht="15" customHeight="1" x14ac:dyDescent="0.35"/>
    <row r="1449" ht="15" customHeight="1" x14ac:dyDescent="0.35"/>
    <row r="1450" ht="15" customHeight="1" x14ac:dyDescent="0.35"/>
    <row r="1451" ht="15" customHeight="1" x14ac:dyDescent="0.35"/>
    <row r="1452" ht="12" customHeight="1" x14ac:dyDescent="0.35"/>
    <row r="1453" ht="15" customHeight="1" x14ac:dyDescent="0.35"/>
    <row r="1454" ht="15" customHeight="1" x14ac:dyDescent="0.35"/>
    <row r="1455" ht="15" customHeight="1" x14ac:dyDescent="0.35"/>
    <row r="1456" ht="15" customHeight="1" x14ac:dyDescent="0.35"/>
    <row r="1457" ht="15" customHeight="1" x14ac:dyDescent="0.35"/>
    <row r="1458" ht="15" customHeight="1" x14ac:dyDescent="0.35"/>
    <row r="1459" ht="15" customHeight="1" x14ac:dyDescent="0.35"/>
    <row r="1460" ht="15" customHeight="1" x14ac:dyDescent="0.35"/>
    <row r="1461" ht="15" customHeight="1" x14ac:dyDescent="0.35"/>
    <row r="1462" ht="15" customHeight="1" x14ac:dyDescent="0.35"/>
    <row r="1463" ht="15" customHeight="1" x14ac:dyDescent="0.35"/>
    <row r="1464" ht="12" customHeight="1" x14ac:dyDescent="0.35"/>
    <row r="1465" ht="15" customHeight="1" x14ac:dyDescent="0.35"/>
    <row r="1466" ht="15" customHeight="1" x14ac:dyDescent="0.35"/>
    <row r="1467" ht="15" customHeight="1" x14ac:dyDescent="0.35"/>
    <row r="1468" ht="15" customHeight="1" x14ac:dyDescent="0.35"/>
    <row r="1469" ht="15" customHeight="1" x14ac:dyDescent="0.35"/>
    <row r="1470" ht="15" customHeight="1" x14ac:dyDescent="0.35"/>
    <row r="1471" ht="15" customHeight="1" x14ac:dyDescent="0.35"/>
    <row r="1472" ht="15" customHeight="1" x14ac:dyDescent="0.35"/>
    <row r="1473" spans="2:32" ht="15" customHeight="1" x14ac:dyDescent="0.35"/>
    <row r="1474" spans="2:32" ht="15" customHeight="1" x14ac:dyDescent="0.35"/>
    <row r="1475" spans="2:32" ht="15" customHeight="1" x14ac:dyDescent="0.35"/>
    <row r="1476" spans="2:32" ht="15" customHeight="1" x14ac:dyDescent="0.35"/>
    <row r="1477" spans="2:32" ht="15" customHeight="1" x14ac:dyDescent="0.35"/>
    <row r="1478" spans="2:32" ht="15" customHeight="1" x14ac:dyDescent="0.35"/>
    <row r="1479" spans="2:32" ht="15" customHeight="1" x14ac:dyDescent="0.35"/>
    <row r="1480" spans="2:32" ht="15" customHeight="1" x14ac:dyDescent="0.35"/>
    <row r="1481" spans="2:32" ht="15" customHeight="1" x14ac:dyDescent="0.35"/>
    <row r="1482" spans="2:32" ht="15" customHeight="1" x14ac:dyDescent="0.35"/>
    <row r="1483" spans="2:32" ht="15" customHeight="1" x14ac:dyDescent="0.35"/>
    <row r="1484" spans="2:32" ht="15" customHeight="1" x14ac:dyDescent="0.35">
      <c r="B1484" s="101"/>
      <c r="C1484" s="101"/>
      <c r="D1484" s="101"/>
      <c r="E1484" s="101"/>
      <c r="F1484" s="101"/>
      <c r="G1484" s="101"/>
      <c r="H1484" s="101"/>
      <c r="I1484" s="101"/>
      <c r="J1484" s="101"/>
      <c r="K1484" s="101"/>
      <c r="L1484" s="101"/>
      <c r="M1484" s="101"/>
      <c r="N1484" s="101"/>
      <c r="O1484" s="101"/>
      <c r="P1484" s="101"/>
      <c r="Q1484" s="101"/>
      <c r="R1484" s="101"/>
      <c r="S1484" s="101"/>
      <c r="T1484" s="101"/>
      <c r="U1484" s="101"/>
      <c r="V1484" s="101"/>
      <c r="W1484" s="101"/>
      <c r="X1484" s="101"/>
      <c r="Y1484" s="101"/>
      <c r="Z1484" s="101"/>
      <c r="AA1484" s="101"/>
      <c r="AB1484" s="101"/>
      <c r="AC1484" s="101"/>
      <c r="AD1484" s="101"/>
      <c r="AE1484" s="101"/>
      <c r="AF1484" s="101"/>
    </row>
    <row r="1485" spans="2:32" ht="15" customHeight="1" x14ac:dyDescent="0.35"/>
    <row r="1486" spans="2:32" ht="15" customHeight="1" x14ac:dyDescent="0.35"/>
    <row r="1487" spans="2:32" ht="15" customHeight="1" x14ac:dyDescent="0.35"/>
    <row r="1488" spans="2:32" ht="15" customHeight="1" x14ac:dyDescent="0.35"/>
    <row r="1489" ht="15" customHeight="1" x14ac:dyDescent="0.35"/>
    <row r="1490" ht="15" customHeight="1" x14ac:dyDescent="0.35"/>
    <row r="1491" ht="15" customHeight="1" x14ac:dyDescent="0.35"/>
    <row r="1492" ht="15" customHeight="1" x14ac:dyDescent="0.35"/>
    <row r="1493" ht="15" customHeight="1" x14ac:dyDescent="0.35"/>
    <row r="1494" ht="12" customHeight="1" x14ac:dyDescent="0.35"/>
    <row r="1495" ht="12" customHeight="1" x14ac:dyDescent="0.35"/>
    <row r="1496" ht="12" customHeight="1" x14ac:dyDescent="0.35"/>
    <row r="1497" ht="12" customHeight="1" x14ac:dyDescent="0.35"/>
    <row r="1498" ht="12" customHeight="1" x14ac:dyDescent="0.35"/>
    <row r="1499" ht="12" customHeight="1" x14ac:dyDescent="0.35"/>
    <row r="1500" ht="12" customHeight="1" x14ac:dyDescent="0.35"/>
    <row r="1501" ht="12" customHeight="1" x14ac:dyDescent="0.35"/>
    <row r="1502" ht="12" customHeight="1" x14ac:dyDescent="0.35"/>
    <row r="1503" ht="12" customHeight="1" x14ac:dyDescent="0.35"/>
    <row r="1504" ht="12" customHeight="1" x14ac:dyDescent="0.35"/>
    <row r="1505" ht="12" customHeight="1" x14ac:dyDescent="0.35"/>
    <row r="1506" ht="12" customHeight="1" x14ac:dyDescent="0.35"/>
    <row r="1507" ht="12" customHeight="1" x14ac:dyDescent="0.35"/>
    <row r="1508" ht="12" customHeight="1" x14ac:dyDescent="0.35"/>
    <row r="1509" ht="12" customHeight="1" x14ac:dyDescent="0.35"/>
    <row r="1510" ht="12" customHeight="1" x14ac:dyDescent="0.35"/>
    <row r="1511" ht="12" customHeight="1" x14ac:dyDescent="0.35"/>
    <row r="1512" ht="12" customHeight="1" x14ac:dyDescent="0.35"/>
    <row r="1513" ht="12" customHeight="1" x14ac:dyDescent="0.35"/>
    <row r="1514" ht="12" customHeight="1" x14ac:dyDescent="0.35"/>
    <row r="1515" ht="12" customHeight="1" x14ac:dyDescent="0.35"/>
    <row r="1516" ht="12" customHeight="1" x14ac:dyDescent="0.35"/>
    <row r="1517" ht="12" customHeight="1" x14ac:dyDescent="0.35"/>
    <row r="1518" ht="12" customHeight="1" x14ac:dyDescent="0.35"/>
    <row r="1519" ht="12" customHeight="1" x14ac:dyDescent="0.35"/>
    <row r="1520" ht="12" customHeight="1" x14ac:dyDescent="0.35"/>
    <row r="1521" ht="12" customHeight="1" x14ac:dyDescent="0.35"/>
    <row r="1522" ht="12" customHeight="1" x14ac:dyDescent="0.35"/>
    <row r="1523" ht="12" customHeight="1" x14ac:dyDescent="0.35"/>
    <row r="1524" ht="12" customHeight="1" x14ac:dyDescent="0.35"/>
    <row r="1525" ht="15" customHeight="1" x14ac:dyDescent="0.35"/>
    <row r="1526" ht="15" customHeight="1" x14ac:dyDescent="0.35"/>
    <row r="1527" ht="15" customHeight="1" x14ac:dyDescent="0.35"/>
    <row r="1528" ht="15" customHeight="1" x14ac:dyDescent="0.35"/>
    <row r="1529" ht="15" customHeight="1" x14ac:dyDescent="0.35"/>
    <row r="1530" ht="15" customHeight="1" x14ac:dyDescent="0.35"/>
    <row r="1531" ht="15" customHeight="1" x14ac:dyDescent="0.35"/>
    <row r="1532" ht="15" customHeight="1" x14ac:dyDescent="0.35"/>
    <row r="1533" ht="15" customHeight="1" x14ac:dyDescent="0.35"/>
    <row r="1534" ht="15" customHeight="1" x14ac:dyDescent="0.35"/>
    <row r="1535" ht="15" customHeight="1" x14ac:dyDescent="0.35"/>
    <row r="1536" ht="15" customHeight="1" x14ac:dyDescent="0.35"/>
    <row r="1537" ht="15" customHeight="1" x14ac:dyDescent="0.35"/>
    <row r="1538" ht="15" customHeight="1" x14ac:dyDescent="0.35"/>
    <row r="1539" ht="15" customHeight="1" x14ac:dyDescent="0.35"/>
    <row r="1540" ht="15" customHeight="1" x14ac:dyDescent="0.35"/>
    <row r="1541" ht="15" customHeight="1" x14ac:dyDescent="0.35"/>
    <row r="1542" ht="15" customHeight="1" x14ac:dyDescent="0.35"/>
    <row r="1543" ht="15" customHeight="1" x14ac:dyDescent="0.35"/>
    <row r="1544" ht="15" customHeight="1" x14ac:dyDescent="0.35"/>
    <row r="1545" ht="15" customHeight="1" x14ac:dyDescent="0.35"/>
    <row r="1546" ht="15" customHeight="1" x14ac:dyDescent="0.35"/>
    <row r="1547" ht="15" customHeight="1" x14ac:dyDescent="0.35"/>
    <row r="1548" ht="15" customHeight="1" x14ac:dyDescent="0.35"/>
    <row r="1549" ht="15" customHeight="1" x14ac:dyDescent="0.35"/>
    <row r="1550" ht="15" customHeight="1" x14ac:dyDescent="0.35"/>
    <row r="1551" ht="15" customHeight="1" x14ac:dyDescent="0.35"/>
    <row r="1552" ht="15" customHeight="1" x14ac:dyDescent="0.35"/>
    <row r="1553" ht="15" customHeight="1" x14ac:dyDescent="0.35"/>
    <row r="1554" ht="15" customHeight="1" x14ac:dyDescent="0.35"/>
    <row r="1555" ht="15" customHeight="1" x14ac:dyDescent="0.35"/>
    <row r="1556" ht="15" customHeight="1" x14ac:dyDescent="0.35"/>
    <row r="1557" ht="15" customHeight="1" x14ac:dyDescent="0.35"/>
    <row r="1558" ht="15" customHeight="1" x14ac:dyDescent="0.35"/>
    <row r="1559" ht="15" customHeight="1" x14ac:dyDescent="0.35"/>
    <row r="1560" ht="15" customHeight="1" x14ac:dyDescent="0.35"/>
    <row r="1561" ht="15" customHeight="1" x14ac:dyDescent="0.35"/>
    <row r="1562" ht="15" customHeight="1" x14ac:dyDescent="0.35"/>
    <row r="1563" ht="15" customHeight="1" x14ac:dyDescent="0.35"/>
    <row r="1564" ht="15" customHeight="1" x14ac:dyDescent="0.35"/>
    <row r="1565" ht="15" customHeight="1" x14ac:dyDescent="0.35"/>
    <row r="1566" ht="15" customHeight="1" x14ac:dyDescent="0.35"/>
    <row r="1567" ht="15" customHeight="1" x14ac:dyDescent="0.35"/>
    <row r="1568" ht="15" customHeight="1" x14ac:dyDescent="0.35"/>
    <row r="1569" ht="15" customHeight="1" x14ac:dyDescent="0.35"/>
    <row r="1570" ht="15" customHeight="1" x14ac:dyDescent="0.35"/>
    <row r="1571" ht="15" customHeight="1" x14ac:dyDescent="0.35"/>
    <row r="1572" ht="15" customHeight="1" x14ac:dyDescent="0.35"/>
    <row r="1573" ht="15" customHeight="1" x14ac:dyDescent="0.35"/>
    <row r="1574" ht="15" customHeight="1" x14ac:dyDescent="0.35"/>
    <row r="1575" ht="15" customHeight="1" x14ac:dyDescent="0.35"/>
    <row r="1576" ht="15" customHeight="1" x14ac:dyDescent="0.35"/>
    <row r="1577" ht="15" customHeight="1" x14ac:dyDescent="0.35"/>
    <row r="1578" ht="15" customHeight="1" x14ac:dyDescent="0.35"/>
    <row r="1579" ht="15" customHeight="1" x14ac:dyDescent="0.35"/>
    <row r="1580" ht="15" customHeight="1" x14ac:dyDescent="0.35"/>
    <row r="1581" ht="15" customHeight="1" x14ac:dyDescent="0.35"/>
    <row r="1582" ht="15" customHeight="1" x14ac:dyDescent="0.35"/>
    <row r="1583" ht="15" customHeight="1" x14ac:dyDescent="0.35"/>
    <row r="1584" ht="12" customHeight="1" x14ac:dyDescent="0.35"/>
    <row r="1585" ht="12" customHeight="1" x14ac:dyDescent="0.35"/>
    <row r="1586" ht="15" customHeight="1" x14ac:dyDescent="0.35"/>
    <row r="1587" ht="15" customHeight="1" x14ac:dyDescent="0.35"/>
    <row r="1588" ht="15" customHeight="1" x14ac:dyDescent="0.35"/>
    <row r="1589" ht="15" customHeight="1" x14ac:dyDescent="0.35"/>
    <row r="1590" ht="15" customHeight="1" x14ac:dyDescent="0.35"/>
    <row r="1591" ht="15" customHeight="1" x14ac:dyDescent="0.35"/>
    <row r="1592" ht="15" customHeight="1" x14ac:dyDescent="0.35"/>
    <row r="1593" ht="15" customHeight="1" x14ac:dyDescent="0.35"/>
    <row r="1594" ht="15" customHeight="1" x14ac:dyDescent="0.35"/>
    <row r="1595" ht="15" customHeight="1" x14ac:dyDescent="0.35"/>
    <row r="1596" ht="15" customHeight="1" x14ac:dyDescent="0.35"/>
    <row r="1597" ht="15" customHeight="1" x14ac:dyDescent="0.35"/>
    <row r="1598" ht="15" customHeight="1" x14ac:dyDescent="0.35"/>
    <row r="1599" ht="15" customHeight="1" x14ac:dyDescent="0.35"/>
    <row r="1600" ht="15" customHeight="1" x14ac:dyDescent="0.35"/>
    <row r="1601" ht="15" customHeight="1" x14ac:dyDescent="0.35"/>
    <row r="1602" ht="15" customHeight="1" x14ac:dyDescent="0.35"/>
    <row r="1603" ht="15" customHeight="1" x14ac:dyDescent="0.35"/>
    <row r="1604" ht="15" customHeight="1" x14ac:dyDescent="0.35"/>
    <row r="1605" ht="15" customHeight="1" x14ac:dyDescent="0.35"/>
    <row r="1606" ht="15" customHeight="1" x14ac:dyDescent="0.35"/>
    <row r="1607" ht="15" customHeight="1" x14ac:dyDescent="0.35"/>
    <row r="1608" ht="15" customHeight="1" x14ac:dyDescent="0.35"/>
    <row r="1609" ht="15" customHeight="1" x14ac:dyDescent="0.35"/>
    <row r="1610" ht="15" customHeight="1" x14ac:dyDescent="0.35"/>
    <row r="1611" ht="15" customHeight="1" x14ac:dyDescent="0.35"/>
    <row r="1612" ht="15" customHeight="1" x14ac:dyDescent="0.35"/>
    <row r="1613" ht="15" customHeight="1" x14ac:dyDescent="0.35"/>
    <row r="1614" ht="15" customHeight="1" x14ac:dyDescent="0.35"/>
    <row r="1615" ht="15" customHeight="1" x14ac:dyDescent="0.35"/>
    <row r="1616" ht="15" customHeight="1" x14ac:dyDescent="0.35"/>
    <row r="1617" ht="15" customHeight="1" x14ac:dyDescent="0.35"/>
    <row r="1618" ht="15" customHeight="1" x14ac:dyDescent="0.35"/>
    <row r="1619" ht="15" customHeight="1" x14ac:dyDescent="0.35"/>
    <row r="1620" ht="15" customHeight="1" x14ac:dyDescent="0.35"/>
    <row r="1621" ht="15" customHeight="1" x14ac:dyDescent="0.35"/>
    <row r="1622" ht="15" customHeight="1" x14ac:dyDescent="0.35"/>
    <row r="1623" ht="15" customHeight="1" x14ac:dyDescent="0.35"/>
    <row r="1624" ht="15" customHeight="1" x14ac:dyDescent="0.35"/>
    <row r="1625" ht="15" customHeight="1" x14ac:dyDescent="0.35"/>
    <row r="1626" ht="15" customHeight="1" x14ac:dyDescent="0.35"/>
    <row r="1627" ht="15" customHeight="1" x14ac:dyDescent="0.35"/>
    <row r="1628" ht="15" customHeight="1" x14ac:dyDescent="0.35"/>
    <row r="1629" ht="15" customHeight="1" x14ac:dyDescent="0.35"/>
    <row r="1630" ht="15" customHeight="1" x14ac:dyDescent="0.35"/>
    <row r="1631" ht="15" customHeight="1" x14ac:dyDescent="0.35"/>
    <row r="1632" ht="15" customHeight="1" x14ac:dyDescent="0.35"/>
    <row r="1633" ht="15" customHeight="1" x14ac:dyDescent="0.35"/>
    <row r="1634" ht="15" customHeight="1" x14ac:dyDescent="0.35"/>
    <row r="1635" ht="15" customHeight="1" x14ac:dyDescent="0.35"/>
    <row r="1636" ht="15" customHeight="1" x14ac:dyDescent="0.35"/>
    <row r="1637" ht="15" customHeight="1" x14ac:dyDescent="0.35"/>
    <row r="1638" ht="15" customHeight="1" x14ac:dyDescent="0.35"/>
    <row r="1639" ht="15" customHeight="1" x14ac:dyDescent="0.35"/>
    <row r="1640" ht="12" customHeight="1" x14ac:dyDescent="0.35"/>
    <row r="1641" ht="12" customHeight="1" x14ac:dyDescent="0.35"/>
    <row r="1642" ht="15" customHeight="1" x14ac:dyDescent="0.35"/>
    <row r="1643" ht="15" customHeight="1" x14ac:dyDescent="0.35"/>
    <row r="1644" ht="15" customHeight="1" x14ac:dyDescent="0.35"/>
    <row r="1645" ht="15" customHeight="1" x14ac:dyDescent="0.35"/>
    <row r="1646" ht="15" customHeight="1" x14ac:dyDescent="0.35"/>
    <row r="1647" ht="15" customHeight="1" x14ac:dyDescent="0.35"/>
    <row r="1648" ht="15" customHeight="1" x14ac:dyDescent="0.35"/>
    <row r="1649" ht="15" customHeight="1" x14ac:dyDescent="0.35"/>
    <row r="1650" ht="15" customHeight="1" x14ac:dyDescent="0.35"/>
    <row r="1651" ht="15" customHeight="1" x14ac:dyDescent="0.35"/>
    <row r="1652" ht="15" customHeight="1" x14ac:dyDescent="0.35"/>
    <row r="1653" ht="15" customHeight="1" x14ac:dyDescent="0.35"/>
    <row r="1654" ht="15" customHeight="1" x14ac:dyDescent="0.35"/>
    <row r="1655" ht="15" customHeight="1" x14ac:dyDescent="0.35"/>
    <row r="1656" ht="15" customHeight="1" x14ac:dyDescent="0.35"/>
    <row r="1657" ht="15" customHeight="1" x14ac:dyDescent="0.35"/>
    <row r="1658" ht="15" customHeight="1" x14ac:dyDescent="0.35"/>
    <row r="1659" ht="15" customHeight="1" x14ac:dyDescent="0.35"/>
    <row r="1660" ht="15" customHeight="1" x14ac:dyDescent="0.35"/>
    <row r="1661" ht="15" customHeight="1" x14ac:dyDescent="0.35"/>
    <row r="1662" ht="15" customHeight="1" x14ac:dyDescent="0.35"/>
    <row r="1663" ht="15" customHeight="1" x14ac:dyDescent="0.35"/>
    <row r="1664" ht="15" customHeight="1" x14ac:dyDescent="0.35"/>
    <row r="1665" ht="15" customHeight="1" x14ac:dyDescent="0.35"/>
    <row r="1666" ht="15" customHeight="1" x14ac:dyDescent="0.35"/>
    <row r="1667" ht="15" customHeight="1" x14ac:dyDescent="0.35"/>
    <row r="1668" ht="15" customHeight="1" x14ac:dyDescent="0.35"/>
    <row r="1669" ht="15" customHeight="1" x14ac:dyDescent="0.35"/>
    <row r="1670" ht="15" customHeight="1" x14ac:dyDescent="0.35"/>
    <row r="1671" ht="15" customHeight="1" x14ac:dyDescent="0.35"/>
    <row r="1672" ht="15" customHeight="1" x14ac:dyDescent="0.35"/>
    <row r="1673" ht="15" customHeight="1" x14ac:dyDescent="0.35"/>
    <row r="1674" ht="15" customHeight="1" x14ac:dyDescent="0.35"/>
    <row r="1675" ht="15" customHeight="1" x14ac:dyDescent="0.35"/>
    <row r="1676" ht="15" customHeight="1" x14ac:dyDescent="0.35"/>
    <row r="1677" ht="15" customHeight="1" x14ac:dyDescent="0.35"/>
    <row r="1678" ht="15" customHeight="1" x14ac:dyDescent="0.35"/>
    <row r="1679" ht="15" customHeight="1" x14ac:dyDescent="0.35"/>
    <row r="1680" ht="15" customHeight="1" x14ac:dyDescent="0.35"/>
    <row r="1681" ht="15" customHeight="1" x14ac:dyDescent="0.35"/>
    <row r="1682" ht="15" customHeight="1" x14ac:dyDescent="0.35"/>
    <row r="1683" ht="15" customHeight="1" x14ac:dyDescent="0.35"/>
    <row r="1684" ht="15" customHeight="1" x14ac:dyDescent="0.35"/>
    <row r="1685" ht="15" customHeight="1" x14ac:dyDescent="0.35"/>
    <row r="1686" ht="15" customHeight="1" x14ac:dyDescent="0.35"/>
    <row r="1687" ht="15" customHeight="1" x14ac:dyDescent="0.35"/>
    <row r="1688" ht="15" customHeight="1" x14ac:dyDescent="0.35"/>
    <row r="1689" ht="15" customHeight="1" x14ac:dyDescent="0.35"/>
    <row r="1690" ht="15" customHeight="1" x14ac:dyDescent="0.35"/>
    <row r="1691" ht="15" customHeight="1" x14ac:dyDescent="0.35"/>
    <row r="1692" ht="15" customHeight="1" x14ac:dyDescent="0.35"/>
    <row r="1693" ht="15" customHeight="1" x14ac:dyDescent="0.35"/>
    <row r="1694" ht="15" customHeight="1" x14ac:dyDescent="0.35"/>
    <row r="1695" ht="15" customHeight="1" x14ac:dyDescent="0.35"/>
    <row r="1696" ht="12" customHeight="1" x14ac:dyDescent="0.35"/>
    <row r="1697" ht="12" customHeight="1" x14ac:dyDescent="0.35"/>
    <row r="1698" ht="15" customHeight="1" x14ac:dyDescent="0.35"/>
    <row r="1699" ht="15" customHeight="1" x14ac:dyDescent="0.35"/>
    <row r="1700" ht="15" customHeight="1" x14ac:dyDescent="0.35"/>
    <row r="1701" ht="15" customHeight="1" x14ac:dyDescent="0.35"/>
    <row r="1702" ht="15" customHeight="1" x14ac:dyDescent="0.35"/>
    <row r="1703" ht="15" customHeight="1" x14ac:dyDescent="0.35"/>
    <row r="1704" ht="15" customHeight="1" x14ac:dyDescent="0.35"/>
    <row r="1705" ht="15" customHeight="1" x14ac:dyDescent="0.35"/>
    <row r="1706" ht="15" customHeight="1" x14ac:dyDescent="0.35"/>
    <row r="1707" ht="15" customHeight="1" x14ac:dyDescent="0.35"/>
    <row r="1708" ht="15" customHeight="1" x14ac:dyDescent="0.35"/>
    <row r="1709" ht="15" customHeight="1" x14ac:dyDescent="0.35"/>
    <row r="1710" ht="15" customHeight="1" x14ac:dyDescent="0.35"/>
    <row r="1711" ht="15" customHeight="1" x14ac:dyDescent="0.35"/>
    <row r="1712" ht="15" customHeight="1" x14ac:dyDescent="0.35"/>
    <row r="1713" spans="2:32" ht="15" customHeight="1" x14ac:dyDescent="0.35">
      <c r="B1713" s="101"/>
      <c r="C1713" s="101"/>
      <c r="D1713" s="101"/>
      <c r="E1713" s="101"/>
      <c r="F1713" s="101"/>
      <c r="G1713" s="101"/>
      <c r="H1713" s="101"/>
      <c r="I1713" s="101"/>
      <c r="J1713" s="101"/>
      <c r="K1713" s="101"/>
      <c r="L1713" s="101"/>
      <c r="M1713" s="101"/>
      <c r="N1713" s="101"/>
      <c r="O1713" s="101"/>
      <c r="P1713" s="101"/>
      <c r="Q1713" s="101"/>
      <c r="R1713" s="101"/>
      <c r="S1713" s="101"/>
      <c r="T1713" s="101"/>
      <c r="U1713" s="101"/>
      <c r="V1713" s="101"/>
      <c r="W1713" s="101"/>
      <c r="X1713" s="101"/>
      <c r="Y1713" s="101"/>
      <c r="Z1713" s="101"/>
      <c r="AA1713" s="101"/>
      <c r="AB1713" s="101"/>
      <c r="AC1713" s="101"/>
      <c r="AD1713" s="101"/>
      <c r="AE1713" s="101"/>
      <c r="AF1713" s="101"/>
    </row>
    <row r="1714" spans="2:32" ht="12" customHeight="1" x14ac:dyDescent="0.35"/>
    <row r="1715" spans="2:32" ht="12" customHeight="1" x14ac:dyDescent="0.35"/>
    <row r="1716" spans="2:32" ht="12" customHeight="1" x14ac:dyDescent="0.35"/>
    <row r="1717" spans="2:32" ht="12" customHeight="1" x14ac:dyDescent="0.35"/>
    <row r="1718" spans="2:32" ht="12" customHeight="1" x14ac:dyDescent="0.35"/>
    <row r="1719" spans="2:32" ht="12" customHeight="1" x14ac:dyDescent="0.35"/>
    <row r="1720" spans="2:32" ht="12" customHeight="1" x14ac:dyDescent="0.35"/>
    <row r="1721" spans="2:32" ht="12" customHeight="1" x14ac:dyDescent="0.35"/>
    <row r="1722" spans="2:32" ht="12" customHeight="1" x14ac:dyDescent="0.35"/>
    <row r="1723" spans="2:32" ht="12" customHeight="1" x14ac:dyDescent="0.35"/>
    <row r="1724" spans="2:32" ht="12" customHeight="1" x14ac:dyDescent="0.35"/>
    <row r="1725" spans="2:32" ht="15" customHeight="1" x14ac:dyDescent="0.35"/>
    <row r="1726" spans="2:32" ht="15" customHeight="1" x14ac:dyDescent="0.35"/>
    <row r="1727" spans="2:32" ht="15" customHeight="1" x14ac:dyDescent="0.35"/>
    <row r="1728" spans="2:32" ht="15" customHeight="1" x14ac:dyDescent="0.35"/>
    <row r="1729" ht="15" customHeight="1" x14ac:dyDescent="0.35"/>
    <row r="1730" ht="15" customHeight="1" x14ac:dyDescent="0.35"/>
    <row r="1731" ht="12" customHeight="1" x14ac:dyDescent="0.35"/>
    <row r="1732" ht="15" customHeight="1" x14ac:dyDescent="0.35"/>
    <row r="1733" ht="15" customHeight="1" x14ac:dyDescent="0.35"/>
    <row r="1734" ht="15" customHeight="1" x14ac:dyDescent="0.35"/>
    <row r="1735" ht="15" customHeight="1" x14ac:dyDescent="0.35"/>
    <row r="1736" ht="15" customHeight="1" x14ac:dyDescent="0.35"/>
    <row r="1737" ht="15" customHeight="1" x14ac:dyDescent="0.35"/>
    <row r="1738" ht="15" customHeight="1" x14ac:dyDescent="0.35"/>
    <row r="1739" ht="15" customHeight="1" x14ac:dyDescent="0.35"/>
    <row r="1740" ht="15" customHeight="1" x14ac:dyDescent="0.35"/>
    <row r="1741" ht="15" customHeight="1" x14ac:dyDescent="0.35"/>
    <row r="1742" ht="15" customHeight="1" x14ac:dyDescent="0.35"/>
    <row r="1743" ht="15" customHeight="1" x14ac:dyDescent="0.35"/>
    <row r="1744" ht="15" customHeight="1" x14ac:dyDescent="0.35"/>
    <row r="1745" ht="15" customHeight="1" x14ac:dyDescent="0.35"/>
    <row r="1746" ht="15" customHeight="1" x14ac:dyDescent="0.35"/>
    <row r="1747" ht="15" customHeight="1" x14ac:dyDescent="0.35"/>
    <row r="1748" ht="15" customHeight="1" x14ac:dyDescent="0.35"/>
    <row r="1749" ht="15" customHeight="1" x14ac:dyDescent="0.35"/>
    <row r="1750" ht="15" customHeight="1" x14ac:dyDescent="0.35"/>
    <row r="1751" ht="15" customHeight="1" x14ac:dyDescent="0.35"/>
    <row r="1752" ht="15" customHeight="1" x14ac:dyDescent="0.35"/>
    <row r="1753" ht="15" customHeight="1" x14ac:dyDescent="0.35"/>
    <row r="1754" ht="15" customHeight="1" x14ac:dyDescent="0.35"/>
    <row r="1755" ht="15" customHeight="1" x14ac:dyDescent="0.35"/>
    <row r="1756" ht="15" customHeight="1" x14ac:dyDescent="0.35"/>
    <row r="1757" ht="15" customHeight="1" x14ac:dyDescent="0.35"/>
    <row r="1758" ht="15" customHeight="1" x14ac:dyDescent="0.35"/>
    <row r="1759" ht="15" customHeight="1" x14ac:dyDescent="0.35"/>
    <row r="1760" ht="15" customHeight="1" x14ac:dyDescent="0.35"/>
    <row r="1761" ht="15" customHeight="1" x14ac:dyDescent="0.35"/>
    <row r="1762" ht="15" customHeight="1" x14ac:dyDescent="0.35"/>
    <row r="1763" ht="15" customHeight="1" x14ac:dyDescent="0.35"/>
    <row r="1764" ht="15" customHeight="1" x14ac:dyDescent="0.35"/>
    <row r="1765" ht="15" customHeight="1" x14ac:dyDescent="0.35"/>
    <row r="1766" ht="15" customHeight="1" x14ac:dyDescent="0.35"/>
    <row r="1767" ht="12" customHeight="1" x14ac:dyDescent="0.35"/>
    <row r="1768" ht="15" customHeight="1" x14ac:dyDescent="0.35"/>
    <row r="1769" ht="15" customHeight="1" x14ac:dyDescent="0.35"/>
    <row r="1770" ht="15" customHeight="1" x14ac:dyDescent="0.35"/>
    <row r="1771" ht="15" customHeight="1" x14ac:dyDescent="0.35"/>
    <row r="1772" ht="15" customHeight="1" x14ac:dyDescent="0.35"/>
    <row r="1773" ht="15" customHeight="1" x14ac:dyDescent="0.35"/>
    <row r="1774" ht="15" customHeight="1" x14ac:dyDescent="0.35"/>
    <row r="1775" ht="15" customHeight="1" x14ac:dyDescent="0.35"/>
    <row r="1776" ht="15" customHeight="1" x14ac:dyDescent="0.35"/>
    <row r="1777" ht="15" customHeight="1" x14ac:dyDescent="0.35"/>
    <row r="1778" ht="15" customHeight="1" x14ac:dyDescent="0.35"/>
    <row r="1779" ht="15" customHeight="1" x14ac:dyDescent="0.35"/>
    <row r="1780" ht="15" customHeight="1" x14ac:dyDescent="0.35"/>
    <row r="1781" ht="15" customHeight="1" x14ac:dyDescent="0.35"/>
    <row r="1782" ht="15" customHeight="1" x14ac:dyDescent="0.35"/>
    <row r="1783" ht="15" customHeight="1" x14ac:dyDescent="0.35"/>
    <row r="1784" ht="15" customHeight="1" x14ac:dyDescent="0.35"/>
    <row r="1785" ht="15" customHeight="1" x14ac:dyDescent="0.35"/>
    <row r="1786" ht="15" customHeight="1" x14ac:dyDescent="0.35"/>
    <row r="1787" ht="15" customHeight="1" x14ac:dyDescent="0.35"/>
    <row r="1788" ht="15" customHeight="1" x14ac:dyDescent="0.35"/>
    <row r="1789" ht="15" customHeight="1" x14ac:dyDescent="0.35"/>
    <row r="1790" ht="15" customHeight="1" x14ac:dyDescent="0.35"/>
    <row r="1791" ht="15" customHeight="1" x14ac:dyDescent="0.35"/>
    <row r="1792" ht="15" customHeight="1" x14ac:dyDescent="0.35"/>
    <row r="1793" ht="15" customHeight="1" x14ac:dyDescent="0.35"/>
    <row r="1794" ht="15" customHeight="1" x14ac:dyDescent="0.35"/>
    <row r="1795" ht="15" customHeight="1" x14ac:dyDescent="0.35"/>
    <row r="1796" ht="15" customHeight="1" x14ac:dyDescent="0.35"/>
    <row r="1797" ht="15" customHeight="1" x14ac:dyDescent="0.35"/>
    <row r="1798" ht="15" customHeight="1" x14ac:dyDescent="0.35"/>
    <row r="1799" ht="15" customHeight="1" x14ac:dyDescent="0.35"/>
    <row r="1800" ht="15" customHeight="1" x14ac:dyDescent="0.35"/>
    <row r="1801" ht="15" customHeight="1" x14ac:dyDescent="0.35"/>
    <row r="1802" ht="15" customHeight="1" x14ac:dyDescent="0.35"/>
    <row r="1803" ht="15" customHeight="1" x14ac:dyDescent="0.35"/>
    <row r="1804" ht="15" customHeight="1" x14ac:dyDescent="0.35"/>
    <row r="1805" ht="15" customHeight="1" x14ac:dyDescent="0.35"/>
    <row r="1806" ht="15" customHeight="1" x14ac:dyDescent="0.35"/>
    <row r="1807" ht="15" customHeight="1" x14ac:dyDescent="0.35"/>
    <row r="1808" ht="15" customHeight="1" x14ac:dyDescent="0.35"/>
    <row r="1809" ht="15" customHeight="1" x14ac:dyDescent="0.35"/>
    <row r="1810" ht="15" customHeight="1" x14ac:dyDescent="0.35"/>
    <row r="1811" ht="15" customHeight="1" x14ac:dyDescent="0.35"/>
    <row r="1812" ht="15" customHeight="1" x14ac:dyDescent="0.35"/>
    <row r="1813" ht="12" customHeight="1" x14ac:dyDescent="0.35"/>
    <row r="1814" ht="15" customHeight="1" x14ac:dyDescent="0.35"/>
    <row r="1815" ht="15" customHeight="1" x14ac:dyDescent="0.35"/>
    <row r="1816" ht="15" customHeight="1" x14ac:dyDescent="0.35"/>
    <row r="1817" ht="15" customHeight="1" x14ac:dyDescent="0.35"/>
    <row r="1818" ht="15" customHeight="1" x14ac:dyDescent="0.35"/>
    <row r="1819" ht="15" customHeight="1" x14ac:dyDescent="0.35"/>
    <row r="1820" ht="15" customHeight="1" x14ac:dyDescent="0.35"/>
    <row r="1821" ht="15" customHeight="1" x14ac:dyDescent="0.35"/>
    <row r="1822" ht="15" customHeight="1" x14ac:dyDescent="0.35"/>
    <row r="1823" ht="15" customHeight="1" x14ac:dyDescent="0.35"/>
    <row r="1824" ht="15" customHeight="1" x14ac:dyDescent="0.35"/>
    <row r="1825" ht="15" customHeight="1" x14ac:dyDescent="0.35"/>
    <row r="1826" ht="15" customHeight="1" x14ac:dyDescent="0.35"/>
    <row r="1827" ht="15" customHeight="1" x14ac:dyDescent="0.35"/>
    <row r="1828" ht="15" customHeight="1" x14ac:dyDescent="0.35"/>
    <row r="1829" ht="15" customHeight="1" x14ac:dyDescent="0.35"/>
    <row r="1830" ht="15" customHeight="1" x14ac:dyDescent="0.35"/>
    <row r="1831" ht="15" customHeight="1" x14ac:dyDescent="0.35"/>
    <row r="1832" ht="15" customHeight="1" x14ac:dyDescent="0.35"/>
    <row r="1833" ht="15" customHeight="1" x14ac:dyDescent="0.35"/>
    <row r="1834" ht="15" customHeight="1" x14ac:dyDescent="0.35"/>
    <row r="1835" ht="15" customHeight="1" x14ac:dyDescent="0.35"/>
    <row r="1836" ht="15" customHeight="1" x14ac:dyDescent="0.35"/>
    <row r="1837" ht="15" customHeight="1" x14ac:dyDescent="0.35"/>
    <row r="1838" ht="15" customHeight="1" x14ac:dyDescent="0.35"/>
    <row r="1839" ht="15" customHeight="1" x14ac:dyDescent="0.35"/>
    <row r="1840" ht="15" customHeight="1" x14ac:dyDescent="0.35"/>
    <row r="1841" ht="15" customHeight="1" x14ac:dyDescent="0.35"/>
    <row r="1842" ht="15" customHeight="1" x14ac:dyDescent="0.35"/>
    <row r="1843" ht="15" customHeight="1" x14ac:dyDescent="0.35"/>
    <row r="1844" ht="15" customHeight="1" x14ac:dyDescent="0.35"/>
    <row r="1845" ht="15" customHeight="1" x14ac:dyDescent="0.35"/>
    <row r="1846" ht="15" customHeight="1" x14ac:dyDescent="0.35"/>
    <row r="1847" ht="15" customHeight="1" x14ac:dyDescent="0.35"/>
    <row r="1848" ht="15" customHeight="1" x14ac:dyDescent="0.35"/>
    <row r="1849" ht="12" customHeight="1" x14ac:dyDescent="0.35"/>
    <row r="1850" ht="15" customHeight="1" x14ac:dyDescent="0.35"/>
    <row r="1851" ht="15" customHeight="1" x14ac:dyDescent="0.35"/>
    <row r="1852" ht="15" customHeight="1" x14ac:dyDescent="0.35"/>
    <row r="1853" ht="15" customHeight="1" x14ac:dyDescent="0.35"/>
    <row r="1854" ht="15" customHeight="1" x14ac:dyDescent="0.35"/>
    <row r="1855" ht="15" customHeight="1" x14ac:dyDescent="0.35"/>
    <row r="1856" ht="15" customHeight="1" x14ac:dyDescent="0.35"/>
    <row r="1857" ht="15" customHeight="1" x14ac:dyDescent="0.35"/>
    <row r="1858" ht="15" customHeight="1" x14ac:dyDescent="0.35"/>
    <row r="1859" ht="15" customHeight="1" x14ac:dyDescent="0.35"/>
    <row r="1860" ht="15" customHeight="1" x14ac:dyDescent="0.35"/>
    <row r="1861" ht="15" customHeight="1" x14ac:dyDescent="0.35"/>
    <row r="1862" ht="15" customHeight="1" x14ac:dyDescent="0.35"/>
    <row r="1863" ht="15" customHeight="1" x14ac:dyDescent="0.35"/>
    <row r="1864" ht="15" customHeight="1" x14ac:dyDescent="0.35"/>
    <row r="1865" ht="15" customHeight="1" x14ac:dyDescent="0.35"/>
    <row r="1866" ht="15" customHeight="1" x14ac:dyDescent="0.35"/>
    <row r="1867" ht="15" customHeight="1" x14ac:dyDescent="0.35"/>
    <row r="1868" ht="15" customHeight="1" x14ac:dyDescent="0.35"/>
    <row r="1869" ht="15" customHeight="1" x14ac:dyDescent="0.35"/>
    <row r="1870" ht="15" customHeight="1" x14ac:dyDescent="0.35"/>
    <row r="1871" ht="15" customHeight="1" x14ac:dyDescent="0.35"/>
    <row r="1872" ht="15" customHeight="1" x14ac:dyDescent="0.35"/>
    <row r="1873" ht="15" customHeight="1" x14ac:dyDescent="0.35"/>
    <row r="1874" ht="15" customHeight="1" x14ac:dyDescent="0.35"/>
    <row r="1875" ht="15" customHeight="1" x14ac:dyDescent="0.35"/>
    <row r="1876" ht="15" customHeight="1" x14ac:dyDescent="0.35"/>
    <row r="1877" ht="15" customHeight="1" x14ac:dyDescent="0.35"/>
    <row r="1878" ht="15" customHeight="1" x14ac:dyDescent="0.35"/>
    <row r="1879" ht="15" customHeight="1" x14ac:dyDescent="0.35"/>
    <row r="1880" ht="15" customHeight="1" x14ac:dyDescent="0.35"/>
    <row r="1881" ht="15" customHeight="1" x14ac:dyDescent="0.35"/>
    <row r="1882" ht="15" customHeight="1" x14ac:dyDescent="0.35"/>
    <row r="1883" ht="15" customHeight="1" x14ac:dyDescent="0.35"/>
    <row r="1884" ht="15" customHeight="1" x14ac:dyDescent="0.35"/>
    <row r="1885" ht="12" customHeight="1" x14ac:dyDescent="0.35"/>
    <row r="1886" ht="15" customHeight="1" x14ac:dyDescent="0.35"/>
    <row r="1887" ht="12" customHeight="1" x14ac:dyDescent="0.35"/>
    <row r="1888" ht="15" customHeight="1" x14ac:dyDescent="0.35"/>
    <row r="1889" ht="15" customHeight="1" x14ac:dyDescent="0.35"/>
    <row r="1890" ht="15" customHeight="1" x14ac:dyDescent="0.35"/>
    <row r="1891" ht="15" customHeight="1" x14ac:dyDescent="0.35"/>
    <row r="1892" ht="15" customHeight="1" x14ac:dyDescent="0.35"/>
    <row r="1893" ht="15" customHeight="1" x14ac:dyDescent="0.35"/>
    <row r="1894" ht="15" customHeight="1" x14ac:dyDescent="0.35"/>
    <row r="1895" ht="15" customHeight="1" x14ac:dyDescent="0.35"/>
    <row r="1896" ht="15" customHeight="1" x14ac:dyDescent="0.35"/>
    <row r="1897" ht="15" customHeight="1" x14ac:dyDescent="0.35"/>
    <row r="1898" ht="15" customHeight="1" x14ac:dyDescent="0.35"/>
    <row r="1899" ht="15" customHeight="1" x14ac:dyDescent="0.35"/>
    <row r="1900" ht="15" customHeight="1" x14ac:dyDescent="0.35"/>
    <row r="1901" ht="15" customHeight="1" x14ac:dyDescent="0.35"/>
    <row r="1902" ht="15" customHeight="1" x14ac:dyDescent="0.35"/>
    <row r="1903" ht="15" customHeight="1" x14ac:dyDescent="0.35"/>
    <row r="1904" ht="15" customHeight="1" x14ac:dyDescent="0.35"/>
    <row r="1905" ht="15" customHeight="1" x14ac:dyDescent="0.35"/>
    <row r="1906" ht="15" customHeight="1" x14ac:dyDescent="0.35"/>
    <row r="1907" ht="15" customHeight="1" x14ac:dyDescent="0.35"/>
    <row r="1908" ht="15" customHeight="1" x14ac:dyDescent="0.35"/>
    <row r="1909" ht="15" customHeight="1" x14ac:dyDescent="0.35"/>
    <row r="1910" ht="15" customHeight="1" x14ac:dyDescent="0.35"/>
    <row r="1911" ht="15" customHeight="1" x14ac:dyDescent="0.35"/>
    <row r="1912" ht="15" customHeight="1" x14ac:dyDescent="0.35"/>
    <row r="1913" ht="15" customHeight="1" x14ac:dyDescent="0.35"/>
    <row r="1914" ht="15" customHeight="1" x14ac:dyDescent="0.35"/>
    <row r="1915" ht="15" customHeight="1" x14ac:dyDescent="0.35"/>
    <row r="1916" ht="15" customHeight="1" x14ac:dyDescent="0.35"/>
    <row r="1917" ht="15" customHeight="1" x14ac:dyDescent="0.35"/>
    <row r="1918" ht="15" customHeight="1" x14ac:dyDescent="0.35"/>
    <row r="1919" ht="15" customHeight="1" x14ac:dyDescent="0.35"/>
    <row r="1920" ht="15" customHeight="1" x14ac:dyDescent="0.35"/>
    <row r="1921" ht="15" customHeight="1" x14ac:dyDescent="0.35"/>
    <row r="1922" ht="15" customHeight="1" x14ac:dyDescent="0.35"/>
    <row r="1923" ht="12" customHeight="1" x14ac:dyDescent="0.35"/>
    <row r="1924" ht="15" customHeight="1" x14ac:dyDescent="0.35"/>
    <row r="1925" ht="15" customHeight="1" x14ac:dyDescent="0.35"/>
    <row r="1926" ht="15" customHeight="1" x14ac:dyDescent="0.35"/>
    <row r="1927" ht="15" customHeight="1" x14ac:dyDescent="0.35"/>
    <row r="1928" ht="15" customHeight="1" x14ac:dyDescent="0.35"/>
    <row r="1929" ht="15" customHeight="1" x14ac:dyDescent="0.35"/>
    <row r="1930" ht="15" customHeight="1" x14ac:dyDescent="0.35"/>
    <row r="1931" ht="15" customHeight="1" x14ac:dyDescent="0.35"/>
    <row r="1932" ht="15" customHeight="1" x14ac:dyDescent="0.35"/>
    <row r="1933" ht="15" customHeight="1" x14ac:dyDescent="0.35"/>
    <row r="1934" ht="15" customHeight="1" x14ac:dyDescent="0.35"/>
    <row r="1935" ht="15" customHeight="1" x14ac:dyDescent="0.35"/>
    <row r="1936" ht="15" customHeight="1" x14ac:dyDescent="0.35"/>
    <row r="1937" ht="15" customHeight="1" x14ac:dyDescent="0.35"/>
    <row r="1938" ht="15" customHeight="1" x14ac:dyDescent="0.35"/>
    <row r="1939" ht="15" customHeight="1" x14ac:dyDescent="0.35"/>
    <row r="1940" ht="15" customHeight="1" x14ac:dyDescent="0.35"/>
    <row r="1941" ht="15" customHeight="1" x14ac:dyDescent="0.35"/>
    <row r="1942" ht="15" customHeight="1" x14ac:dyDescent="0.35"/>
    <row r="1943" ht="15" customHeight="1" x14ac:dyDescent="0.35"/>
    <row r="1944" ht="15" customHeight="1" x14ac:dyDescent="0.35"/>
    <row r="1945" ht="15" customHeight="1" x14ac:dyDescent="0.35"/>
    <row r="1946" ht="15" customHeight="1" x14ac:dyDescent="0.35"/>
    <row r="1947" ht="15" customHeight="1" x14ac:dyDescent="0.35"/>
    <row r="1948" ht="15" customHeight="1" x14ac:dyDescent="0.35"/>
    <row r="1949" ht="15" customHeight="1" x14ac:dyDescent="0.35"/>
    <row r="1950" ht="15" customHeight="1" x14ac:dyDescent="0.35"/>
    <row r="1951" ht="15" customHeight="1" x14ac:dyDescent="0.35"/>
    <row r="1952" ht="15" customHeight="1" x14ac:dyDescent="0.35"/>
    <row r="1953" ht="15" customHeight="1" x14ac:dyDescent="0.35"/>
    <row r="1954" ht="15" customHeight="1" x14ac:dyDescent="0.35"/>
    <row r="1955" ht="15" customHeight="1" x14ac:dyDescent="0.35"/>
    <row r="1956" ht="15" customHeight="1" x14ac:dyDescent="0.35"/>
    <row r="1957" ht="15" customHeight="1" x14ac:dyDescent="0.35"/>
    <row r="1958" ht="15" customHeight="1" x14ac:dyDescent="0.35"/>
    <row r="1959" ht="12" customHeight="1" x14ac:dyDescent="0.35"/>
    <row r="1960" ht="12" customHeight="1" x14ac:dyDescent="0.35"/>
    <row r="1961" ht="12" customHeight="1" x14ac:dyDescent="0.35"/>
    <row r="1962" ht="15" customHeight="1" x14ac:dyDescent="0.35"/>
    <row r="1963" ht="15" customHeight="1" x14ac:dyDescent="0.35"/>
    <row r="1964" ht="15" customHeight="1" x14ac:dyDescent="0.35"/>
    <row r="1965" ht="15" customHeight="1" x14ac:dyDescent="0.35"/>
    <row r="1966" ht="15" customHeight="1" x14ac:dyDescent="0.35"/>
    <row r="1967" ht="15" customHeight="1" x14ac:dyDescent="0.35"/>
    <row r="1968" ht="15" customHeight="1" x14ac:dyDescent="0.35"/>
    <row r="1969" ht="15" customHeight="1" x14ac:dyDescent="0.35"/>
    <row r="1970" ht="12" customHeight="1" x14ac:dyDescent="0.35"/>
    <row r="1971" ht="15" customHeight="1" x14ac:dyDescent="0.35"/>
    <row r="1972" ht="15" customHeight="1" x14ac:dyDescent="0.35"/>
    <row r="1973" ht="15" customHeight="1" x14ac:dyDescent="0.35"/>
    <row r="1974" ht="15" customHeight="1" x14ac:dyDescent="0.35"/>
    <row r="1975" ht="15" customHeight="1" x14ac:dyDescent="0.35"/>
    <row r="1976" ht="15" customHeight="1" x14ac:dyDescent="0.35"/>
    <row r="1977" ht="15" customHeight="1" x14ac:dyDescent="0.35"/>
    <row r="1978" ht="15" customHeight="1" x14ac:dyDescent="0.35"/>
    <row r="1979" ht="12" customHeight="1" x14ac:dyDescent="0.35"/>
    <row r="1980" ht="15" customHeight="1" x14ac:dyDescent="0.35"/>
    <row r="1981" ht="15" customHeight="1" x14ac:dyDescent="0.35"/>
    <row r="1982" ht="15" customHeight="1" x14ac:dyDescent="0.35"/>
    <row r="1983" ht="15" customHeight="1" x14ac:dyDescent="0.35"/>
    <row r="1984" ht="15" customHeight="1" x14ac:dyDescent="0.35"/>
    <row r="1985" spans="2:32" ht="15" customHeight="1" x14ac:dyDescent="0.35"/>
    <row r="1986" spans="2:32" ht="15" customHeight="1" x14ac:dyDescent="0.35"/>
    <row r="1987" spans="2:32" ht="15" customHeight="1" x14ac:dyDescent="0.35"/>
    <row r="1988" spans="2:32" ht="15" customHeight="1" x14ac:dyDescent="0.35"/>
    <row r="1989" spans="2:32" ht="15" customHeight="1" x14ac:dyDescent="0.35"/>
    <row r="1990" spans="2:32" ht="15" customHeight="1" x14ac:dyDescent="0.35">
      <c r="B1990" s="101"/>
      <c r="C1990" s="101"/>
      <c r="D1990" s="101"/>
      <c r="E1990" s="101"/>
      <c r="F1990" s="101"/>
      <c r="G1990" s="101"/>
      <c r="H1990" s="101"/>
      <c r="I1990" s="101"/>
      <c r="J1990" s="101"/>
      <c r="K1990" s="101"/>
      <c r="L1990" s="101"/>
      <c r="M1990" s="101"/>
      <c r="N1990" s="101"/>
      <c r="O1990" s="101"/>
      <c r="P1990" s="101"/>
      <c r="Q1990" s="101"/>
      <c r="R1990" s="101"/>
      <c r="S1990" s="101"/>
      <c r="T1990" s="101"/>
      <c r="U1990" s="101"/>
      <c r="V1990" s="101"/>
      <c r="W1990" s="101"/>
      <c r="X1990" s="101"/>
      <c r="Y1990" s="101"/>
      <c r="Z1990" s="101"/>
      <c r="AA1990" s="101"/>
      <c r="AB1990" s="101"/>
      <c r="AC1990" s="101"/>
      <c r="AD1990" s="101"/>
      <c r="AE1990" s="101"/>
      <c r="AF1990" s="101"/>
    </row>
    <row r="1991" spans="2:32" ht="15" customHeight="1" x14ac:dyDescent="0.35"/>
    <row r="1992" spans="2:32" ht="15" customHeight="1" x14ac:dyDescent="0.35"/>
    <row r="1993" spans="2:32" ht="15" customHeight="1" x14ac:dyDescent="0.35"/>
    <row r="1994" spans="2:32" ht="15" customHeight="1" x14ac:dyDescent="0.35"/>
    <row r="1995" spans="2:32" ht="15" customHeight="1" x14ac:dyDescent="0.35"/>
    <row r="1996" spans="2:32" ht="15" customHeight="1" x14ac:dyDescent="0.35"/>
    <row r="1997" spans="2:32" ht="15" customHeight="1" x14ac:dyDescent="0.35"/>
    <row r="1998" spans="2:32" ht="12" customHeight="1" x14ac:dyDescent="0.35"/>
    <row r="1999" spans="2:32" ht="12" customHeight="1" x14ac:dyDescent="0.35"/>
    <row r="2000" spans="2:32" ht="12" customHeight="1" x14ac:dyDescent="0.35"/>
    <row r="2001" ht="12" customHeight="1" x14ac:dyDescent="0.35"/>
    <row r="2002" ht="12" customHeight="1" x14ac:dyDescent="0.35"/>
    <row r="2003" ht="12" customHeight="1" x14ac:dyDescent="0.35"/>
    <row r="2004" ht="12" customHeight="1" x14ac:dyDescent="0.35"/>
    <row r="2005" ht="12" customHeight="1" x14ac:dyDescent="0.35"/>
    <row r="2006" ht="12" customHeight="1" x14ac:dyDescent="0.35"/>
    <row r="2007" ht="12" customHeight="1" x14ac:dyDescent="0.35"/>
    <row r="2008" ht="12" customHeight="1" x14ac:dyDescent="0.35"/>
    <row r="2009" ht="12" customHeight="1" x14ac:dyDescent="0.35"/>
    <row r="2010" ht="12" customHeight="1" x14ac:dyDescent="0.35"/>
    <row r="2011" ht="12" customHeight="1" x14ac:dyDescent="0.35"/>
    <row r="2012" ht="12" customHeight="1" x14ac:dyDescent="0.35"/>
    <row r="2013" ht="12" customHeight="1" x14ac:dyDescent="0.35"/>
    <row r="2014" ht="12" customHeight="1" x14ac:dyDescent="0.35"/>
    <row r="2015" ht="12" customHeight="1" x14ac:dyDescent="0.35"/>
    <row r="2016" ht="12" customHeight="1" x14ac:dyDescent="0.35"/>
    <row r="2017" ht="12" customHeight="1" x14ac:dyDescent="0.35"/>
    <row r="2018" ht="12" customHeight="1" x14ac:dyDescent="0.35"/>
    <row r="2019" ht="12" customHeight="1" x14ac:dyDescent="0.35"/>
    <row r="2020" ht="12" customHeight="1" x14ac:dyDescent="0.35"/>
    <row r="2021" ht="12" customHeight="1" x14ac:dyDescent="0.35"/>
    <row r="2022" ht="12" customHeight="1" x14ac:dyDescent="0.35"/>
    <row r="2023" ht="12" customHeight="1" x14ac:dyDescent="0.35"/>
    <row r="2024" ht="12" customHeight="1" x14ac:dyDescent="0.35"/>
    <row r="2025" ht="12" customHeight="1" x14ac:dyDescent="0.35"/>
    <row r="2026" ht="12" customHeight="1" x14ac:dyDescent="0.35"/>
    <row r="2027" ht="12" customHeight="1" x14ac:dyDescent="0.35"/>
    <row r="2028" ht="12" customHeight="1" x14ac:dyDescent="0.35"/>
    <row r="2029" ht="12" customHeight="1" x14ac:dyDescent="0.35"/>
    <row r="2030" ht="12" customHeight="1" x14ac:dyDescent="0.35"/>
    <row r="2031" ht="12" customHeight="1" x14ac:dyDescent="0.35"/>
    <row r="2032" ht="12" customHeight="1" x14ac:dyDescent="0.35"/>
    <row r="2033" ht="12" customHeight="1" x14ac:dyDescent="0.35"/>
    <row r="2034" ht="12" customHeight="1" x14ac:dyDescent="0.35"/>
    <row r="2035" ht="12" customHeight="1" x14ac:dyDescent="0.35"/>
    <row r="2036" ht="12" customHeight="1" x14ac:dyDescent="0.35"/>
    <row r="2037" ht="12" customHeight="1" x14ac:dyDescent="0.35"/>
    <row r="2038" ht="12" customHeight="1" x14ac:dyDescent="0.35"/>
    <row r="2039" ht="12" customHeight="1" x14ac:dyDescent="0.35"/>
    <row r="2040" ht="12" customHeight="1" x14ac:dyDescent="0.35"/>
    <row r="2041" ht="12" customHeight="1" x14ac:dyDescent="0.35"/>
    <row r="2042" ht="12" customHeight="1" x14ac:dyDescent="0.35"/>
    <row r="2043" ht="12" customHeight="1" x14ac:dyDescent="0.35"/>
    <row r="2044" ht="12" customHeight="1" x14ac:dyDescent="0.35"/>
    <row r="2045" ht="12" customHeight="1" x14ac:dyDescent="0.35"/>
    <row r="2046" ht="12" customHeight="1" x14ac:dyDescent="0.35"/>
    <row r="2047" ht="12" customHeight="1" x14ac:dyDescent="0.35"/>
    <row r="2048" ht="12" customHeight="1" x14ac:dyDescent="0.35"/>
    <row r="2049" ht="12" customHeight="1" x14ac:dyDescent="0.35"/>
    <row r="2050" ht="15" customHeight="1" x14ac:dyDescent="0.35"/>
    <row r="2051" ht="15" customHeight="1" x14ac:dyDescent="0.35"/>
    <row r="2052" ht="15" customHeight="1" x14ac:dyDescent="0.35"/>
    <row r="2053" ht="15" customHeight="1" x14ac:dyDescent="0.35"/>
    <row r="2054" ht="15" customHeight="1" x14ac:dyDescent="0.35"/>
    <row r="2055" ht="15" customHeight="1" x14ac:dyDescent="0.35"/>
    <row r="2056" ht="15" customHeight="1" x14ac:dyDescent="0.35"/>
    <row r="2057" ht="15" customHeight="1" x14ac:dyDescent="0.35"/>
    <row r="2058" ht="15" customHeight="1" x14ac:dyDescent="0.35"/>
    <row r="2059" ht="15" customHeight="1" x14ac:dyDescent="0.35"/>
    <row r="2060" ht="15" customHeight="1" x14ac:dyDescent="0.35"/>
    <row r="2061" ht="15" customHeight="1" x14ac:dyDescent="0.35"/>
    <row r="2062" ht="15" customHeight="1" x14ac:dyDescent="0.35"/>
    <row r="2063" ht="15" customHeight="1" x14ac:dyDescent="0.35"/>
    <row r="2064" ht="15" customHeight="1" x14ac:dyDescent="0.35"/>
    <row r="2065" ht="15" customHeight="1" x14ac:dyDescent="0.35"/>
    <row r="2066" ht="15" customHeight="1" x14ac:dyDescent="0.35"/>
    <row r="2067" ht="15" customHeight="1" x14ac:dyDescent="0.35"/>
    <row r="2068" ht="15" customHeight="1" x14ac:dyDescent="0.35"/>
    <row r="2069" ht="15" customHeight="1" x14ac:dyDescent="0.35"/>
    <row r="2070" ht="15" customHeight="1" x14ac:dyDescent="0.35"/>
    <row r="2071" ht="15" customHeight="1" x14ac:dyDescent="0.35"/>
    <row r="2072" ht="15" customHeight="1" x14ac:dyDescent="0.35"/>
    <row r="2073" ht="15" customHeight="1" x14ac:dyDescent="0.35"/>
    <row r="2074" ht="15" customHeight="1" x14ac:dyDescent="0.35"/>
    <row r="2075" ht="15" customHeight="1" x14ac:dyDescent="0.35"/>
    <row r="2076" ht="15" customHeight="1" x14ac:dyDescent="0.35"/>
    <row r="2077" ht="15" customHeight="1" x14ac:dyDescent="0.35"/>
    <row r="2078" ht="15" customHeight="1" x14ac:dyDescent="0.35"/>
    <row r="2079" ht="15" customHeight="1" x14ac:dyDescent="0.35"/>
    <row r="2080" ht="15" customHeight="1" x14ac:dyDescent="0.35"/>
    <row r="2081" ht="15" customHeight="1" x14ac:dyDescent="0.35"/>
    <row r="2082" ht="15" customHeight="1" x14ac:dyDescent="0.35"/>
    <row r="2083" ht="15" customHeight="1" x14ac:dyDescent="0.35"/>
    <row r="2084" ht="15" customHeight="1" x14ac:dyDescent="0.35"/>
    <row r="2085" ht="15" customHeight="1" x14ac:dyDescent="0.35"/>
    <row r="2086" ht="15" customHeight="1" x14ac:dyDescent="0.35"/>
    <row r="2087" ht="15" customHeight="1" x14ac:dyDescent="0.35"/>
    <row r="2088" ht="15" customHeight="1" x14ac:dyDescent="0.35"/>
    <row r="2089" ht="15" customHeight="1" x14ac:dyDescent="0.35"/>
    <row r="2090" ht="15" customHeight="1" x14ac:dyDescent="0.35"/>
    <row r="2091" ht="15" customHeight="1" x14ac:dyDescent="0.35"/>
    <row r="2092" ht="15" customHeight="1" x14ac:dyDescent="0.35"/>
    <row r="2093" ht="15" customHeight="1" x14ac:dyDescent="0.35"/>
    <row r="2094" ht="15" customHeight="1" x14ac:dyDescent="0.35"/>
    <row r="2095" ht="15" customHeight="1" x14ac:dyDescent="0.35"/>
    <row r="2096" ht="15" customHeight="1" x14ac:dyDescent="0.35"/>
    <row r="2097" ht="15" customHeight="1" x14ac:dyDescent="0.35"/>
    <row r="2098" ht="15" customHeight="1" x14ac:dyDescent="0.35"/>
    <row r="2099" ht="15" customHeight="1" x14ac:dyDescent="0.35"/>
    <row r="2100" ht="15" customHeight="1" x14ac:dyDescent="0.35"/>
    <row r="2101" ht="15" customHeight="1" x14ac:dyDescent="0.35"/>
    <row r="2102" ht="15" customHeight="1" x14ac:dyDescent="0.35"/>
    <row r="2103" ht="15" customHeight="1" x14ac:dyDescent="0.35"/>
    <row r="2104" ht="15" customHeight="1" x14ac:dyDescent="0.35"/>
    <row r="2105" ht="15" customHeight="1" x14ac:dyDescent="0.35"/>
    <row r="2106" ht="15" customHeight="1" x14ac:dyDescent="0.35"/>
    <row r="2107" ht="15" customHeight="1" x14ac:dyDescent="0.35"/>
    <row r="2108" ht="15" customHeight="1" x14ac:dyDescent="0.35"/>
    <row r="2109" ht="15" customHeight="1" x14ac:dyDescent="0.35"/>
    <row r="2110" ht="15" customHeight="1" x14ac:dyDescent="0.35"/>
    <row r="2111" ht="15" customHeight="1" x14ac:dyDescent="0.35"/>
    <row r="2112" ht="15" customHeight="1" x14ac:dyDescent="0.35"/>
    <row r="2113" ht="15" customHeight="1" x14ac:dyDescent="0.35"/>
    <row r="2114" ht="15" customHeight="1" x14ac:dyDescent="0.35"/>
    <row r="2115" ht="15" customHeight="1" x14ac:dyDescent="0.35"/>
    <row r="2116" ht="15" customHeight="1" x14ac:dyDescent="0.35"/>
    <row r="2117" ht="15" customHeight="1" x14ac:dyDescent="0.35"/>
    <row r="2118" ht="15" customHeight="1" x14ac:dyDescent="0.35"/>
    <row r="2119" ht="15" customHeight="1" x14ac:dyDescent="0.35"/>
    <row r="2120" ht="15" customHeight="1" x14ac:dyDescent="0.35"/>
    <row r="2121" ht="15" customHeight="1" x14ac:dyDescent="0.35"/>
    <row r="2122" ht="15" customHeight="1" x14ac:dyDescent="0.35"/>
    <row r="2123" ht="15" customHeight="1" x14ac:dyDescent="0.35"/>
    <row r="2124" ht="15" customHeight="1" x14ac:dyDescent="0.35"/>
    <row r="2125" ht="15" customHeight="1" x14ac:dyDescent="0.35"/>
    <row r="2126" ht="15" customHeight="1" x14ac:dyDescent="0.35"/>
    <row r="2127" ht="15" customHeight="1" x14ac:dyDescent="0.35"/>
    <row r="2128" ht="15" customHeight="1" x14ac:dyDescent="0.35"/>
    <row r="2129" ht="15" customHeight="1" x14ac:dyDescent="0.35"/>
    <row r="2130" ht="15" customHeight="1" x14ac:dyDescent="0.35"/>
    <row r="2131" ht="15" customHeight="1" x14ac:dyDescent="0.35"/>
    <row r="2132" ht="15" customHeight="1" x14ac:dyDescent="0.35"/>
    <row r="2133" ht="15" customHeight="1" x14ac:dyDescent="0.35"/>
    <row r="2134" ht="15" customHeight="1" x14ac:dyDescent="0.35"/>
    <row r="2135" ht="15" customHeight="1" x14ac:dyDescent="0.35"/>
    <row r="2136" ht="15" customHeight="1" x14ac:dyDescent="0.35"/>
    <row r="2137" ht="15" customHeight="1" x14ac:dyDescent="0.35"/>
    <row r="2138" ht="15" customHeight="1" x14ac:dyDescent="0.35"/>
    <row r="2139" ht="15" customHeight="1" x14ac:dyDescent="0.35"/>
    <row r="2140" ht="15" customHeight="1" x14ac:dyDescent="0.35"/>
    <row r="2141" ht="15" customHeight="1" x14ac:dyDescent="0.35"/>
    <row r="2142" ht="15" customHeight="1" x14ac:dyDescent="0.35"/>
    <row r="2143" ht="15" customHeight="1" x14ac:dyDescent="0.35"/>
    <row r="2144" ht="12" customHeight="1" x14ac:dyDescent="0.35"/>
    <row r="2145" ht="15" customHeight="1" x14ac:dyDescent="0.35"/>
    <row r="2146" ht="15" customHeight="1" x14ac:dyDescent="0.35"/>
    <row r="2147" ht="15" customHeight="1" x14ac:dyDescent="0.35"/>
    <row r="2148" ht="15" customHeight="1" x14ac:dyDescent="0.35"/>
    <row r="2149" ht="15" customHeight="1" x14ac:dyDescent="0.35"/>
    <row r="2150" ht="15" customHeight="1" x14ac:dyDescent="0.35"/>
    <row r="2151" ht="15" customHeight="1" x14ac:dyDescent="0.35"/>
    <row r="2152" ht="15" customHeight="1" x14ac:dyDescent="0.35"/>
    <row r="2153" ht="15" customHeight="1" x14ac:dyDescent="0.35"/>
    <row r="2154" ht="15" customHeight="1" x14ac:dyDescent="0.35"/>
    <row r="2155" ht="15" customHeight="1" x14ac:dyDescent="0.35"/>
    <row r="2156" ht="15" customHeight="1" x14ac:dyDescent="0.35"/>
    <row r="2157" ht="15" customHeight="1" x14ac:dyDescent="0.35"/>
    <row r="2158" ht="15" customHeight="1" x14ac:dyDescent="0.35"/>
    <row r="2159" ht="15" customHeight="1" x14ac:dyDescent="0.35"/>
    <row r="2160" ht="15" customHeight="1" x14ac:dyDescent="0.35"/>
    <row r="2161" ht="15" customHeight="1" x14ac:dyDescent="0.35"/>
    <row r="2162" ht="15" customHeight="1" x14ac:dyDescent="0.35"/>
    <row r="2163" ht="15" customHeight="1" x14ac:dyDescent="0.35"/>
    <row r="2164" ht="15" customHeight="1" x14ac:dyDescent="0.35"/>
    <row r="2165" ht="15" customHeight="1" x14ac:dyDescent="0.35"/>
    <row r="2166" ht="15" customHeight="1" x14ac:dyDescent="0.35"/>
    <row r="2167" ht="15" customHeight="1" x14ac:dyDescent="0.35"/>
    <row r="2168" ht="15" customHeight="1" x14ac:dyDescent="0.35"/>
    <row r="2169" ht="15" customHeight="1" x14ac:dyDescent="0.35"/>
    <row r="2170" ht="15" customHeight="1" x14ac:dyDescent="0.35"/>
    <row r="2171" ht="15" customHeight="1" x14ac:dyDescent="0.35"/>
    <row r="2172" ht="15" customHeight="1" x14ac:dyDescent="0.35"/>
    <row r="2173" ht="15" customHeight="1" x14ac:dyDescent="0.35"/>
    <row r="2174" ht="15" customHeight="1" x14ac:dyDescent="0.35"/>
    <row r="2175" ht="15" customHeight="1" x14ac:dyDescent="0.35"/>
    <row r="2176" ht="15" customHeight="1" x14ac:dyDescent="0.35"/>
    <row r="2177" ht="15" customHeight="1" x14ac:dyDescent="0.35"/>
    <row r="2178" ht="15" customHeight="1" x14ac:dyDescent="0.35"/>
    <row r="2179" ht="15" customHeight="1" x14ac:dyDescent="0.35"/>
    <row r="2180" ht="15" customHeight="1" x14ac:dyDescent="0.35"/>
    <row r="2181" ht="15" customHeight="1" x14ac:dyDescent="0.35"/>
    <row r="2182" ht="15" customHeight="1" x14ac:dyDescent="0.35"/>
    <row r="2183" ht="15" customHeight="1" x14ac:dyDescent="0.35"/>
    <row r="2184" ht="15" customHeight="1" x14ac:dyDescent="0.35"/>
    <row r="2185" ht="15" customHeight="1" x14ac:dyDescent="0.35"/>
    <row r="2186" ht="15" customHeight="1" x14ac:dyDescent="0.35"/>
    <row r="2187" ht="15" customHeight="1" x14ac:dyDescent="0.35"/>
    <row r="2188" ht="15" customHeight="1" x14ac:dyDescent="0.35"/>
    <row r="2189" ht="15" customHeight="1" x14ac:dyDescent="0.35"/>
    <row r="2190" ht="15" customHeight="1" x14ac:dyDescent="0.35"/>
    <row r="2191" ht="15" customHeight="1" x14ac:dyDescent="0.35"/>
    <row r="2192" ht="15" customHeight="1" x14ac:dyDescent="0.35"/>
    <row r="2193" ht="15" customHeight="1" x14ac:dyDescent="0.35"/>
    <row r="2194" ht="15" customHeight="1" x14ac:dyDescent="0.35"/>
    <row r="2195" ht="15" customHeight="1" x14ac:dyDescent="0.35"/>
    <row r="2196" ht="15" customHeight="1" x14ac:dyDescent="0.35"/>
    <row r="2197" ht="15" customHeight="1" x14ac:dyDescent="0.35"/>
    <row r="2198" ht="15" customHeight="1" x14ac:dyDescent="0.35"/>
    <row r="2199" ht="15" customHeight="1" x14ac:dyDescent="0.35"/>
    <row r="2200" ht="15" customHeight="1" x14ac:dyDescent="0.35"/>
    <row r="2201" ht="15" customHeight="1" x14ac:dyDescent="0.35"/>
    <row r="2202" ht="15" customHeight="1" x14ac:dyDescent="0.35"/>
    <row r="2203" ht="15" customHeight="1" x14ac:dyDescent="0.35"/>
    <row r="2204" ht="15" customHeight="1" x14ac:dyDescent="0.35"/>
    <row r="2205" ht="15" customHeight="1" x14ac:dyDescent="0.35"/>
    <row r="2206" ht="15" customHeight="1" x14ac:dyDescent="0.35"/>
    <row r="2207" ht="15" customHeight="1" x14ac:dyDescent="0.35"/>
    <row r="2208" ht="15" customHeight="1" x14ac:dyDescent="0.35"/>
    <row r="2209" ht="15" customHeight="1" x14ac:dyDescent="0.35"/>
    <row r="2210" ht="15" customHeight="1" x14ac:dyDescent="0.35"/>
    <row r="2211" ht="15" customHeight="1" x14ac:dyDescent="0.35"/>
    <row r="2212" ht="15" customHeight="1" x14ac:dyDescent="0.35"/>
    <row r="2213" ht="15" customHeight="1" x14ac:dyDescent="0.35"/>
    <row r="2214" ht="15" customHeight="1" x14ac:dyDescent="0.35"/>
    <row r="2215" ht="15" customHeight="1" x14ac:dyDescent="0.35"/>
    <row r="2216" ht="15" customHeight="1" x14ac:dyDescent="0.35"/>
    <row r="2217" ht="15" customHeight="1" x14ac:dyDescent="0.35"/>
    <row r="2218" ht="15" customHeight="1" x14ac:dyDescent="0.35"/>
    <row r="2219" ht="15" customHeight="1" x14ac:dyDescent="0.35"/>
    <row r="2220" ht="15" customHeight="1" x14ac:dyDescent="0.35"/>
    <row r="2221" ht="15" customHeight="1" x14ac:dyDescent="0.35"/>
    <row r="2222" ht="15" customHeight="1" x14ac:dyDescent="0.35"/>
    <row r="2223" ht="15" customHeight="1" x14ac:dyDescent="0.35"/>
    <row r="2224" ht="15" customHeight="1" x14ac:dyDescent="0.35"/>
    <row r="2225" ht="15" customHeight="1" x14ac:dyDescent="0.35"/>
    <row r="2226" ht="15" customHeight="1" x14ac:dyDescent="0.35"/>
    <row r="2227" ht="15" customHeight="1" x14ac:dyDescent="0.35"/>
    <row r="2228" ht="15" customHeight="1" x14ac:dyDescent="0.35"/>
    <row r="2229" ht="15" customHeight="1" x14ac:dyDescent="0.35"/>
    <row r="2230" ht="15" customHeight="1" x14ac:dyDescent="0.35"/>
    <row r="2231" ht="15" customHeight="1" x14ac:dyDescent="0.35"/>
    <row r="2232" ht="15" customHeight="1" x14ac:dyDescent="0.35"/>
    <row r="2233" ht="15" customHeight="1" x14ac:dyDescent="0.35"/>
    <row r="2234" ht="12" customHeight="1" x14ac:dyDescent="0.35"/>
    <row r="2235" ht="15" customHeight="1" x14ac:dyDescent="0.35"/>
    <row r="2236" ht="15" customHeight="1" x14ac:dyDescent="0.35"/>
    <row r="2237" ht="15" customHeight="1" x14ac:dyDescent="0.35"/>
    <row r="2238" ht="15" customHeight="1" x14ac:dyDescent="0.35"/>
    <row r="2239" ht="15" customHeight="1" x14ac:dyDescent="0.35"/>
    <row r="2240" ht="15" customHeight="1" x14ac:dyDescent="0.35"/>
    <row r="2241" ht="15" customHeight="1" x14ac:dyDescent="0.35"/>
    <row r="2242" ht="15" customHeight="1" x14ac:dyDescent="0.35"/>
    <row r="2243" ht="15" customHeight="1" x14ac:dyDescent="0.35"/>
    <row r="2244" ht="15" customHeight="1" x14ac:dyDescent="0.35"/>
    <row r="2245" ht="15" customHeight="1" x14ac:dyDescent="0.35"/>
    <row r="2246" ht="15" customHeight="1" x14ac:dyDescent="0.35"/>
    <row r="2247" ht="15" customHeight="1" x14ac:dyDescent="0.35"/>
    <row r="2248" ht="15" customHeight="1" x14ac:dyDescent="0.35"/>
    <row r="2249" ht="15" customHeight="1" x14ac:dyDescent="0.35"/>
    <row r="2250" ht="15" customHeight="1" x14ac:dyDescent="0.35"/>
    <row r="2251" ht="15" customHeight="1" x14ac:dyDescent="0.35"/>
    <row r="2252" ht="15" customHeight="1" x14ac:dyDescent="0.35"/>
    <row r="2253" ht="15" customHeight="1" x14ac:dyDescent="0.35"/>
    <row r="2254" ht="15" customHeight="1" x14ac:dyDescent="0.35"/>
    <row r="2255" ht="15" customHeight="1" x14ac:dyDescent="0.35"/>
    <row r="2256" ht="15" customHeight="1" x14ac:dyDescent="0.35"/>
    <row r="2257" ht="15" customHeight="1" x14ac:dyDescent="0.35"/>
    <row r="2258" ht="15" customHeight="1" x14ac:dyDescent="0.35"/>
    <row r="2259" ht="15" customHeight="1" x14ac:dyDescent="0.35"/>
    <row r="2260" ht="15" customHeight="1" x14ac:dyDescent="0.35"/>
    <row r="2261" ht="15" customHeight="1" x14ac:dyDescent="0.35"/>
    <row r="2262" ht="15" customHeight="1" x14ac:dyDescent="0.35"/>
    <row r="2263" ht="15" customHeight="1" x14ac:dyDescent="0.35"/>
    <row r="2264" ht="15" customHeight="1" x14ac:dyDescent="0.35"/>
    <row r="2265" ht="15" customHeight="1" x14ac:dyDescent="0.35"/>
    <row r="2266" ht="15" customHeight="1" x14ac:dyDescent="0.35"/>
    <row r="2267" ht="15" customHeight="1" x14ac:dyDescent="0.35"/>
    <row r="2268" ht="15" customHeight="1" x14ac:dyDescent="0.35"/>
    <row r="2269" ht="15" customHeight="1" x14ac:dyDescent="0.35"/>
    <row r="2270" ht="15" customHeight="1" x14ac:dyDescent="0.35"/>
    <row r="2271" ht="15" customHeight="1" x14ac:dyDescent="0.35"/>
    <row r="2272" ht="15" customHeight="1" x14ac:dyDescent="0.35"/>
    <row r="2273" ht="15" customHeight="1" x14ac:dyDescent="0.35"/>
    <row r="2274" ht="15" customHeight="1" x14ac:dyDescent="0.35"/>
    <row r="2275" ht="15" customHeight="1" x14ac:dyDescent="0.35"/>
    <row r="2276" ht="15" customHeight="1" x14ac:dyDescent="0.35"/>
    <row r="2277" ht="15" customHeight="1" x14ac:dyDescent="0.35"/>
    <row r="2278" ht="15" customHeight="1" x14ac:dyDescent="0.35"/>
    <row r="2279" ht="15" customHeight="1" x14ac:dyDescent="0.35"/>
    <row r="2280" ht="15" customHeight="1" x14ac:dyDescent="0.35"/>
    <row r="2281" ht="15" customHeight="1" x14ac:dyDescent="0.35"/>
    <row r="2282" ht="15" customHeight="1" x14ac:dyDescent="0.35"/>
    <row r="2283" ht="15" customHeight="1" x14ac:dyDescent="0.35"/>
    <row r="2284" ht="15" customHeight="1" x14ac:dyDescent="0.35"/>
    <row r="2285" ht="15" customHeight="1" x14ac:dyDescent="0.35"/>
    <row r="2286" ht="15" customHeight="1" x14ac:dyDescent="0.35"/>
    <row r="2287" ht="15" customHeight="1" x14ac:dyDescent="0.35"/>
    <row r="2288" ht="15" customHeight="1" x14ac:dyDescent="0.35"/>
    <row r="2289" ht="15" customHeight="1" x14ac:dyDescent="0.35"/>
    <row r="2290" ht="15" customHeight="1" x14ac:dyDescent="0.35"/>
    <row r="2291" ht="15" customHeight="1" x14ac:dyDescent="0.35"/>
    <row r="2292" ht="15" customHeight="1" x14ac:dyDescent="0.35"/>
    <row r="2293" ht="15" customHeight="1" x14ac:dyDescent="0.35"/>
    <row r="2294" ht="15" customHeight="1" x14ac:dyDescent="0.35"/>
    <row r="2295" ht="15" customHeight="1" x14ac:dyDescent="0.35"/>
    <row r="2296" ht="15" customHeight="1" x14ac:dyDescent="0.35"/>
    <row r="2297" ht="15" customHeight="1" x14ac:dyDescent="0.35"/>
    <row r="2298" ht="15" customHeight="1" x14ac:dyDescent="0.35"/>
    <row r="2299" ht="15" customHeight="1" x14ac:dyDescent="0.35"/>
    <row r="2300" ht="15" customHeight="1" x14ac:dyDescent="0.35"/>
    <row r="2301" ht="15" customHeight="1" x14ac:dyDescent="0.35"/>
    <row r="2302" ht="15" customHeight="1" x14ac:dyDescent="0.35"/>
    <row r="2303" ht="15" customHeight="1" x14ac:dyDescent="0.35"/>
    <row r="2304" ht="15" customHeight="1" x14ac:dyDescent="0.35"/>
    <row r="2305" ht="15" customHeight="1" x14ac:dyDescent="0.35"/>
    <row r="2306" ht="15" customHeight="1" x14ac:dyDescent="0.35"/>
    <row r="2307" ht="15" customHeight="1" x14ac:dyDescent="0.35"/>
    <row r="2308" ht="15" customHeight="1" x14ac:dyDescent="0.35"/>
    <row r="2309" ht="15" customHeight="1" x14ac:dyDescent="0.35"/>
    <row r="2310" ht="15" customHeight="1" x14ac:dyDescent="0.35"/>
    <row r="2311" ht="15" customHeight="1" x14ac:dyDescent="0.35"/>
    <row r="2312" ht="15" customHeight="1" x14ac:dyDescent="0.35"/>
    <row r="2313" ht="15" customHeight="1" x14ac:dyDescent="0.35"/>
    <row r="2314" ht="15" customHeight="1" x14ac:dyDescent="0.35"/>
    <row r="2315" ht="15" customHeight="1" x14ac:dyDescent="0.35"/>
    <row r="2316" ht="15" customHeight="1" x14ac:dyDescent="0.35"/>
    <row r="2317" ht="15" customHeight="1" x14ac:dyDescent="0.35"/>
    <row r="2318" ht="15" customHeight="1" x14ac:dyDescent="0.35"/>
    <row r="2319" ht="15" customHeight="1" x14ac:dyDescent="0.35"/>
    <row r="2320" ht="15" customHeight="1" x14ac:dyDescent="0.35"/>
    <row r="2321" spans="2:32" ht="15" customHeight="1" x14ac:dyDescent="0.35"/>
    <row r="2322" spans="2:32" ht="15" customHeight="1" x14ac:dyDescent="0.35"/>
    <row r="2323" spans="2:32" ht="15" customHeight="1" x14ac:dyDescent="0.35"/>
    <row r="2324" spans="2:32" ht="15" customHeight="1" x14ac:dyDescent="0.35"/>
    <row r="2325" spans="2:32" ht="15" customHeight="1" x14ac:dyDescent="0.35">
      <c r="B2325" s="101"/>
      <c r="C2325" s="101"/>
      <c r="D2325" s="101"/>
      <c r="E2325" s="101"/>
      <c r="F2325" s="101"/>
      <c r="G2325" s="101"/>
      <c r="H2325" s="101"/>
      <c r="I2325" s="101"/>
      <c r="J2325" s="101"/>
      <c r="K2325" s="101"/>
      <c r="L2325" s="101"/>
      <c r="M2325" s="101"/>
      <c r="N2325" s="101"/>
      <c r="O2325" s="101"/>
      <c r="P2325" s="101"/>
      <c r="Q2325" s="101"/>
      <c r="R2325" s="101"/>
      <c r="S2325" s="101"/>
      <c r="T2325" s="101"/>
      <c r="U2325" s="101"/>
      <c r="V2325" s="101"/>
      <c r="W2325" s="101"/>
      <c r="X2325" s="101"/>
      <c r="Y2325" s="101"/>
      <c r="Z2325" s="101"/>
      <c r="AA2325" s="101"/>
      <c r="AB2325" s="101"/>
      <c r="AC2325" s="101"/>
      <c r="AD2325" s="101"/>
      <c r="AE2325" s="101"/>
      <c r="AF2325" s="101"/>
    </row>
    <row r="2326" spans="2:32" ht="15" customHeight="1" x14ac:dyDescent="0.35"/>
    <row r="2327" spans="2:32" ht="12" customHeight="1" x14ac:dyDescent="0.35"/>
    <row r="2328" spans="2:32" ht="12" customHeight="1" x14ac:dyDescent="0.35"/>
    <row r="2329" spans="2:32" ht="12" customHeight="1" x14ac:dyDescent="0.35"/>
    <row r="2330" spans="2:32" ht="12" customHeight="1" x14ac:dyDescent="0.35"/>
    <row r="2331" spans="2:32" ht="12" customHeight="1" x14ac:dyDescent="0.35"/>
    <row r="2332" spans="2:32" ht="12" customHeight="1" x14ac:dyDescent="0.35"/>
    <row r="2333" spans="2:32" ht="12" customHeight="1" x14ac:dyDescent="0.35"/>
    <row r="2334" spans="2:32" ht="12" customHeight="1" x14ac:dyDescent="0.35"/>
    <row r="2335" spans="2:32" ht="12" customHeight="1" x14ac:dyDescent="0.35"/>
    <row r="2336" spans="2:32" ht="12" customHeight="1" x14ac:dyDescent="0.35"/>
    <row r="2337" ht="12" customHeight="1" x14ac:dyDescent="0.35"/>
    <row r="2338" ht="12" customHeight="1" x14ac:dyDescent="0.35"/>
    <row r="2339" ht="12" customHeight="1" x14ac:dyDescent="0.35"/>
    <row r="2340" ht="12" customHeight="1" x14ac:dyDescent="0.35"/>
    <row r="2341" ht="12" customHeight="1" x14ac:dyDescent="0.35"/>
    <row r="2342" ht="12" customHeight="1" x14ac:dyDescent="0.35"/>
    <row r="2343" ht="12" customHeight="1" x14ac:dyDescent="0.35"/>
    <row r="2344" ht="12" customHeight="1" x14ac:dyDescent="0.35"/>
    <row r="2345" ht="12" customHeight="1" x14ac:dyDescent="0.35"/>
    <row r="2346" ht="12" customHeight="1" x14ac:dyDescent="0.35"/>
    <row r="2347" ht="12" customHeight="1" x14ac:dyDescent="0.35"/>
    <row r="2348" ht="12" customHeight="1" x14ac:dyDescent="0.35"/>
    <row r="2349" ht="12" customHeight="1" x14ac:dyDescent="0.35"/>
    <row r="2350" ht="15" customHeight="1" x14ac:dyDescent="0.35"/>
    <row r="2351" ht="15" customHeight="1" x14ac:dyDescent="0.35"/>
    <row r="2352" ht="15" customHeight="1" x14ac:dyDescent="0.35"/>
    <row r="2353" ht="15" customHeight="1" x14ac:dyDescent="0.35"/>
    <row r="2354" ht="15" customHeight="1" x14ac:dyDescent="0.35"/>
    <row r="2355" ht="15" customHeight="1" x14ac:dyDescent="0.35"/>
    <row r="2356" ht="15" customHeight="1" x14ac:dyDescent="0.35"/>
    <row r="2357" ht="15" customHeight="1" x14ac:dyDescent="0.35"/>
    <row r="2358" ht="15" customHeight="1" x14ac:dyDescent="0.35"/>
    <row r="2359" ht="15" customHeight="1" x14ac:dyDescent="0.35"/>
    <row r="2360" ht="15" customHeight="1" x14ac:dyDescent="0.35"/>
    <row r="2361" ht="15" customHeight="1" x14ac:dyDescent="0.35"/>
    <row r="2362" ht="15" customHeight="1" x14ac:dyDescent="0.35"/>
    <row r="2363" ht="15" customHeight="1" x14ac:dyDescent="0.35"/>
    <row r="2364" ht="15" customHeight="1" x14ac:dyDescent="0.35"/>
    <row r="2365" ht="15" customHeight="1" x14ac:dyDescent="0.35"/>
    <row r="2366" ht="15" customHeight="1" x14ac:dyDescent="0.35"/>
    <row r="2367" ht="15" customHeight="1" x14ac:dyDescent="0.35"/>
    <row r="2368" ht="15" customHeight="1" x14ac:dyDescent="0.35"/>
    <row r="2369" ht="15" customHeight="1" x14ac:dyDescent="0.35"/>
    <row r="2370" ht="15" customHeight="1" x14ac:dyDescent="0.35"/>
    <row r="2371" ht="15" customHeight="1" x14ac:dyDescent="0.35"/>
    <row r="2372" ht="12" customHeight="1" x14ac:dyDescent="0.35"/>
    <row r="2373" ht="15" customHeight="1" x14ac:dyDescent="0.35"/>
    <row r="2374" ht="15" customHeight="1" x14ac:dyDescent="0.35"/>
    <row r="2375" ht="15" customHeight="1" x14ac:dyDescent="0.35"/>
    <row r="2376" ht="15" customHeight="1" x14ac:dyDescent="0.35"/>
    <row r="2377" ht="15" customHeight="1" x14ac:dyDescent="0.35"/>
    <row r="2378" ht="15" customHeight="1" x14ac:dyDescent="0.35"/>
    <row r="2379" ht="15" customHeight="1" x14ac:dyDescent="0.35"/>
    <row r="2380" ht="15" customHeight="1" x14ac:dyDescent="0.35"/>
    <row r="2381" ht="15" customHeight="1" x14ac:dyDescent="0.35"/>
    <row r="2382" ht="15" customHeight="1" x14ac:dyDescent="0.35"/>
    <row r="2383" ht="15" customHeight="1" x14ac:dyDescent="0.35"/>
    <row r="2384" ht="15" customHeight="1" x14ac:dyDescent="0.35"/>
    <row r="2385" ht="15" customHeight="1" x14ac:dyDescent="0.35"/>
    <row r="2386" ht="15" customHeight="1" x14ac:dyDescent="0.35"/>
    <row r="2387" ht="15" customHeight="1" x14ac:dyDescent="0.35"/>
    <row r="2388" ht="15" customHeight="1" x14ac:dyDescent="0.35"/>
    <row r="2389" ht="15" customHeight="1" x14ac:dyDescent="0.35"/>
    <row r="2390" ht="12" customHeight="1" x14ac:dyDescent="0.35"/>
    <row r="2391" ht="15" customHeight="1" x14ac:dyDescent="0.35"/>
    <row r="2392" ht="15" customHeight="1" x14ac:dyDescent="0.35"/>
    <row r="2393" ht="15" customHeight="1" x14ac:dyDescent="0.35"/>
    <row r="2394" ht="15" customHeight="1" x14ac:dyDescent="0.35"/>
    <row r="2395" ht="15" customHeight="1" x14ac:dyDescent="0.35"/>
    <row r="2396" ht="15" customHeight="1" x14ac:dyDescent="0.35"/>
    <row r="2397" ht="15" customHeight="1" x14ac:dyDescent="0.35"/>
    <row r="2398" ht="15" customHeight="1" x14ac:dyDescent="0.35"/>
    <row r="2399" ht="15" customHeight="1" x14ac:dyDescent="0.35"/>
    <row r="2400" ht="15" customHeight="1" x14ac:dyDescent="0.35"/>
    <row r="2401" ht="15" customHeight="1" x14ac:dyDescent="0.35"/>
    <row r="2402" ht="15" customHeight="1" x14ac:dyDescent="0.35"/>
    <row r="2403" ht="15" customHeight="1" x14ac:dyDescent="0.35"/>
    <row r="2404" ht="15" customHeight="1" x14ac:dyDescent="0.35"/>
    <row r="2405" ht="15" customHeight="1" x14ac:dyDescent="0.35"/>
    <row r="2406" ht="15" customHeight="1" x14ac:dyDescent="0.35"/>
    <row r="2407" ht="15" customHeight="1" x14ac:dyDescent="0.35"/>
    <row r="2408" ht="12" customHeight="1" x14ac:dyDescent="0.35"/>
    <row r="2409" ht="15" customHeight="1" x14ac:dyDescent="0.35"/>
    <row r="2410" ht="15" customHeight="1" x14ac:dyDescent="0.35"/>
    <row r="2411" ht="15" customHeight="1" x14ac:dyDescent="0.35"/>
    <row r="2412" ht="15" customHeight="1" x14ac:dyDescent="0.35"/>
    <row r="2413" ht="15" customHeight="1" x14ac:dyDescent="0.35"/>
    <row r="2414" ht="15" customHeight="1" x14ac:dyDescent="0.35"/>
    <row r="2415" ht="15" customHeight="1" x14ac:dyDescent="0.35"/>
    <row r="2416" ht="15" customHeight="1" x14ac:dyDescent="0.35"/>
    <row r="2417" ht="15" customHeight="1" x14ac:dyDescent="0.35"/>
    <row r="2418" ht="15" customHeight="1" x14ac:dyDescent="0.35"/>
    <row r="2419" ht="15" customHeight="1" x14ac:dyDescent="0.35"/>
    <row r="2420" ht="15" customHeight="1" x14ac:dyDescent="0.35"/>
    <row r="2421" ht="15" customHeight="1" x14ac:dyDescent="0.35"/>
    <row r="2422" ht="15" customHeight="1" x14ac:dyDescent="0.35"/>
    <row r="2423" ht="15" customHeight="1" x14ac:dyDescent="0.35"/>
    <row r="2424" ht="15" customHeight="1" x14ac:dyDescent="0.35"/>
    <row r="2425" ht="15" customHeight="1" x14ac:dyDescent="0.35"/>
    <row r="2426" ht="12" customHeight="1" x14ac:dyDescent="0.35"/>
    <row r="2427" ht="15" customHeight="1" x14ac:dyDescent="0.35"/>
    <row r="2428" ht="15" customHeight="1" x14ac:dyDescent="0.35"/>
    <row r="2429" ht="15" customHeight="1" x14ac:dyDescent="0.35"/>
    <row r="2430" ht="15" customHeight="1" x14ac:dyDescent="0.35"/>
    <row r="2431" ht="15" customHeight="1" x14ac:dyDescent="0.35"/>
    <row r="2432" ht="15" customHeight="1" x14ac:dyDescent="0.35"/>
    <row r="2433" ht="15" customHeight="1" x14ac:dyDescent="0.35"/>
    <row r="2434" ht="15" customHeight="1" x14ac:dyDescent="0.35"/>
    <row r="2435" ht="15" customHeight="1" x14ac:dyDescent="0.35"/>
    <row r="2436" ht="15" customHeight="1" x14ac:dyDescent="0.35"/>
    <row r="2437" ht="15" customHeight="1" x14ac:dyDescent="0.35"/>
    <row r="2438" ht="15" customHeight="1" x14ac:dyDescent="0.35"/>
    <row r="2439" ht="15" customHeight="1" x14ac:dyDescent="0.35"/>
    <row r="2440" ht="15" customHeight="1" x14ac:dyDescent="0.35"/>
    <row r="2441" ht="15" customHeight="1" x14ac:dyDescent="0.35"/>
    <row r="2442" ht="15" customHeight="1" x14ac:dyDescent="0.35"/>
    <row r="2443" ht="15" customHeight="1" x14ac:dyDescent="0.35"/>
    <row r="2444" ht="12" customHeight="1" x14ac:dyDescent="0.35"/>
    <row r="2445" ht="15" customHeight="1" x14ac:dyDescent="0.35"/>
    <row r="2446" ht="15" customHeight="1" x14ac:dyDescent="0.35"/>
    <row r="2447" ht="15" customHeight="1" x14ac:dyDescent="0.35"/>
    <row r="2448" ht="15" customHeight="1" x14ac:dyDescent="0.35"/>
    <row r="2449" ht="15" customHeight="1" x14ac:dyDescent="0.35"/>
    <row r="2450" ht="15" customHeight="1" x14ac:dyDescent="0.35"/>
    <row r="2451" ht="15" customHeight="1" x14ac:dyDescent="0.35"/>
    <row r="2452" ht="15" customHeight="1" x14ac:dyDescent="0.35"/>
    <row r="2453" ht="15" customHeight="1" x14ac:dyDescent="0.35"/>
    <row r="2454" ht="15" customHeight="1" x14ac:dyDescent="0.35"/>
    <row r="2455" ht="15" customHeight="1" x14ac:dyDescent="0.35"/>
    <row r="2456" ht="15" customHeight="1" x14ac:dyDescent="0.35"/>
    <row r="2457" ht="15" customHeight="1" x14ac:dyDescent="0.35"/>
    <row r="2458" ht="15" customHeight="1" x14ac:dyDescent="0.35"/>
    <row r="2459" ht="15" customHeight="1" x14ac:dyDescent="0.35"/>
    <row r="2460" ht="15" customHeight="1" x14ac:dyDescent="0.35"/>
    <row r="2461" ht="15" customHeight="1" x14ac:dyDescent="0.35"/>
    <row r="2462" ht="12" customHeight="1" x14ac:dyDescent="0.35"/>
    <row r="2463" ht="12" customHeight="1" x14ac:dyDescent="0.35"/>
    <row r="2464" ht="15" customHeight="1" x14ac:dyDescent="0.35"/>
    <row r="2465" ht="15" customHeight="1" x14ac:dyDescent="0.35"/>
    <row r="2466" ht="15" customHeight="1" x14ac:dyDescent="0.35"/>
    <row r="2467" ht="15" customHeight="1" x14ac:dyDescent="0.35"/>
    <row r="2468" ht="15" customHeight="1" x14ac:dyDescent="0.35"/>
    <row r="2469" ht="15" customHeight="1" x14ac:dyDescent="0.35"/>
    <row r="2470" ht="15" customHeight="1" x14ac:dyDescent="0.35"/>
    <row r="2471" ht="15" customHeight="1" x14ac:dyDescent="0.35"/>
    <row r="2472" ht="15" customHeight="1" x14ac:dyDescent="0.35"/>
    <row r="2473" ht="15" customHeight="1" x14ac:dyDescent="0.35"/>
    <row r="2474" ht="15" customHeight="1" x14ac:dyDescent="0.35"/>
    <row r="2475" ht="15" customHeight="1" x14ac:dyDescent="0.35"/>
    <row r="2476" ht="15" customHeight="1" x14ac:dyDescent="0.35"/>
    <row r="2477" ht="15" customHeight="1" x14ac:dyDescent="0.35"/>
    <row r="2478" ht="15" customHeight="1" x14ac:dyDescent="0.35"/>
    <row r="2479" ht="15" customHeight="1" x14ac:dyDescent="0.35"/>
    <row r="2480" ht="15" customHeight="1" x14ac:dyDescent="0.35"/>
    <row r="2481" ht="12" customHeight="1" x14ac:dyDescent="0.35"/>
    <row r="2482" ht="15" customHeight="1" x14ac:dyDescent="0.35"/>
    <row r="2483" ht="15" customHeight="1" x14ac:dyDescent="0.35"/>
    <row r="2484" ht="15" customHeight="1" x14ac:dyDescent="0.35"/>
    <row r="2485" ht="15" customHeight="1" x14ac:dyDescent="0.35"/>
    <row r="2486" ht="15" customHeight="1" x14ac:dyDescent="0.35"/>
    <row r="2487" ht="15" customHeight="1" x14ac:dyDescent="0.35"/>
    <row r="2488" ht="15" customHeight="1" x14ac:dyDescent="0.35"/>
    <row r="2489" ht="15" customHeight="1" x14ac:dyDescent="0.35"/>
    <row r="2490" ht="15" customHeight="1" x14ac:dyDescent="0.35"/>
    <row r="2491" ht="15" customHeight="1" x14ac:dyDescent="0.35"/>
    <row r="2492" ht="15" customHeight="1" x14ac:dyDescent="0.35"/>
    <row r="2493" ht="15" customHeight="1" x14ac:dyDescent="0.35"/>
    <row r="2494" ht="15" customHeight="1" x14ac:dyDescent="0.35"/>
    <row r="2495" ht="15" customHeight="1" x14ac:dyDescent="0.35"/>
    <row r="2496" ht="15" customHeight="1" x14ac:dyDescent="0.35"/>
    <row r="2497" ht="15" customHeight="1" x14ac:dyDescent="0.35"/>
    <row r="2498" ht="15" customHeight="1" x14ac:dyDescent="0.35"/>
    <row r="2499" ht="12" customHeight="1" x14ac:dyDescent="0.35"/>
    <row r="2500" ht="15" customHeight="1" x14ac:dyDescent="0.35"/>
    <row r="2501" ht="15" customHeight="1" x14ac:dyDescent="0.35"/>
    <row r="2502" ht="15" customHeight="1" x14ac:dyDescent="0.35"/>
    <row r="2503" ht="15" customHeight="1" x14ac:dyDescent="0.35"/>
    <row r="2504" ht="15" customHeight="1" x14ac:dyDescent="0.35"/>
    <row r="2505" ht="15" customHeight="1" x14ac:dyDescent="0.35"/>
    <row r="2506" ht="15" customHeight="1" x14ac:dyDescent="0.35"/>
    <row r="2507" ht="15" customHeight="1" x14ac:dyDescent="0.35"/>
    <row r="2508" ht="15" customHeight="1" x14ac:dyDescent="0.35"/>
    <row r="2509" ht="15" customHeight="1" x14ac:dyDescent="0.35"/>
    <row r="2510" ht="15" customHeight="1" x14ac:dyDescent="0.35"/>
    <row r="2511" ht="15" customHeight="1" x14ac:dyDescent="0.35"/>
    <row r="2512" ht="15" customHeight="1" x14ac:dyDescent="0.35"/>
    <row r="2513" ht="15" customHeight="1" x14ac:dyDescent="0.35"/>
    <row r="2514" ht="15" customHeight="1" x14ac:dyDescent="0.35"/>
    <row r="2515" ht="15" customHeight="1" x14ac:dyDescent="0.35"/>
    <row r="2516" ht="15" customHeight="1" x14ac:dyDescent="0.35"/>
    <row r="2517" ht="12" customHeight="1" x14ac:dyDescent="0.35"/>
    <row r="2518" ht="12" customHeight="1" x14ac:dyDescent="0.35"/>
    <row r="2519" ht="15" customHeight="1" x14ac:dyDescent="0.35"/>
    <row r="2520" ht="15" customHeight="1" x14ac:dyDescent="0.35"/>
    <row r="2521" ht="15" customHeight="1" x14ac:dyDescent="0.35"/>
    <row r="2522" ht="15" customHeight="1" x14ac:dyDescent="0.35"/>
    <row r="2523" ht="15" customHeight="1" x14ac:dyDescent="0.35"/>
    <row r="2524" ht="15" customHeight="1" x14ac:dyDescent="0.35"/>
    <row r="2525" ht="15" customHeight="1" x14ac:dyDescent="0.35"/>
    <row r="2526" ht="15" customHeight="1" x14ac:dyDescent="0.35"/>
    <row r="2527" ht="15" customHeight="1" x14ac:dyDescent="0.35"/>
    <row r="2528" ht="15" customHeight="1" x14ac:dyDescent="0.35"/>
    <row r="2529" ht="15" customHeight="1" x14ac:dyDescent="0.35"/>
    <row r="2530" ht="15" customHeight="1" x14ac:dyDescent="0.35"/>
    <row r="2531" ht="15" customHeight="1" x14ac:dyDescent="0.35"/>
    <row r="2532" ht="15" customHeight="1" x14ac:dyDescent="0.35"/>
    <row r="2533" ht="15" customHeight="1" x14ac:dyDescent="0.35"/>
    <row r="2534" ht="15" customHeight="1" x14ac:dyDescent="0.35"/>
    <row r="2535" ht="15" customHeight="1" x14ac:dyDescent="0.35"/>
    <row r="2536" ht="12" customHeight="1" x14ac:dyDescent="0.35"/>
    <row r="2537" ht="15" customHeight="1" x14ac:dyDescent="0.35"/>
    <row r="2538" ht="15" customHeight="1" x14ac:dyDescent="0.35"/>
    <row r="2539" ht="15" customHeight="1" x14ac:dyDescent="0.35"/>
    <row r="2540" ht="15" customHeight="1" x14ac:dyDescent="0.35"/>
    <row r="2541" ht="15" customHeight="1" x14ac:dyDescent="0.35"/>
    <row r="2542" ht="15" customHeight="1" x14ac:dyDescent="0.35"/>
    <row r="2543" ht="15" customHeight="1" x14ac:dyDescent="0.35"/>
    <row r="2544" ht="15" customHeight="1" x14ac:dyDescent="0.35"/>
    <row r="2545" ht="15" customHeight="1" x14ac:dyDescent="0.35"/>
    <row r="2546" ht="15" customHeight="1" x14ac:dyDescent="0.35"/>
    <row r="2547" ht="15" customHeight="1" x14ac:dyDescent="0.35"/>
    <row r="2548" ht="15" customHeight="1" x14ac:dyDescent="0.35"/>
    <row r="2549" ht="15" customHeight="1" x14ac:dyDescent="0.35"/>
    <row r="2550" ht="15" customHeight="1" x14ac:dyDescent="0.35"/>
    <row r="2551" ht="15" customHeight="1" x14ac:dyDescent="0.35"/>
    <row r="2552" ht="15" customHeight="1" x14ac:dyDescent="0.35"/>
    <row r="2553" ht="15" customHeight="1" x14ac:dyDescent="0.35"/>
    <row r="2554" ht="12" customHeight="1" x14ac:dyDescent="0.35"/>
    <row r="2555" ht="15" customHeight="1" x14ac:dyDescent="0.35"/>
    <row r="2556" ht="15" customHeight="1" x14ac:dyDescent="0.35"/>
    <row r="2557" ht="15" customHeight="1" x14ac:dyDescent="0.35"/>
    <row r="2558" ht="15" customHeight="1" x14ac:dyDescent="0.35"/>
    <row r="2559" ht="15" customHeight="1" x14ac:dyDescent="0.35"/>
    <row r="2560" ht="15" customHeight="1" x14ac:dyDescent="0.35"/>
    <row r="2561" ht="15" customHeight="1" x14ac:dyDescent="0.35"/>
    <row r="2562" ht="15" customHeight="1" x14ac:dyDescent="0.35"/>
    <row r="2563" ht="15" customHeight="1" x14ac:dyDescent="0.35"/>
    <row r="2564" ht="15" customHeight="1" x14ac:dyDescent="0.35"/>
    <row r="2565" ht="15" customHeight="1" x14ac:dyDescent="0.35"/>
    <row r="2566" ht="15" customHeight="1" x14ac:dyDescent="0.35"/>
    <row r="2567" ht="15" customHeight="1" x14ac:dyDescent="0.35"/>
    <row r="2568" ht="15" customHeight="1" x14ac:dyDescent="0.35"/>
    <row r="2569" ht="15" customHeight="1" x14ac:dyDescent="0.35"/>
    <row r="2570" ht="15" customHeight="1" x14ac:dyDescent="0.35"/>
    <row r="2571" ht="15" customHeight="1" x14ac:dyDescent="0.35"/>
    <row r="2572" ht="12" customHeight="1" x14ac:dyDescent="0.35"/>
    <row r="2573" ht="15" customHeight="1" x14ac:dyDescent="0.35"/>
    <row r="2574" ht="15" customHeight="1" x14ac:dyDescent="0.35"/>
    <row r="2575" ht="15" customHeight="1" x14ac:dyDescent="0.35"/>
    <row r="2576" ht="15" customHeight="1" x14ac:dyDescent="0.35"/>
    <row r="2577" ht="15" customHeight="1" x14ac:dyDescent="0.35"/>
    <row r="2578" ht="15" customHeight="1" x14ac:dyDescent="0.35"/>
    <row r="2579" ht="15" customHeight="1" x14ac:dyDescent="0.35"/>
    <row r="2580" ht="15" customHeight="1" x14ac:dyDescent="0.35"/>
    <row r="2581" ht="15" customHeight="1" x14ac:dyDescent="0.35"/>
    <row r="2582" ht="15" customHeight="1" x14ac:dyDescent="0.35"/>
    <row r="2583" ht="15" customHeight="1" x14ac:dyDescent="0.35"/>
    <row r="2584" ht="15" customHeight="1" x14ac:dyDescent="0.35"/>
    <row r="2585" ht="15" customHeight="1" x14ac:dyDescent="0.35"/>
    <row r="2586" ht="15" customHeight="1" x14ac:dyDescent="0.35"/>
    <row r="2587" ht="15" customHeight="1" x14ac:dyDescent="0.35"/>
    <row r="2588" ht="15" customHeight="1" x14ac:dyDescent="0.35"/>
    <row r="2589" ht="15" customHeight="1" x14ac:dyDescent="0.35"/>
    <row r="2590" ht="12" customHeight="1" x14ac:dyDescent="0.35"/>
    <row r="2591" ht="15" customHeight="1" x14ac:dyDescent="0.35"/>
    <row r="2592" ht="15" customHeight="1" x14ac:dyDescent="0.35"/>
    <row r="2593" ht="15" customHeight="1" x14ac:dyDescent="0.35"/>
    <row r="2594" ht="15" customHeight="1" x14ac:dyDescent="0.35"/>
    <row r="2595" ht="15" customHeight="1" x14ac:dyDescent="0.35"/>
    <row r="2596" ht="15" customHeight="1" x14ac:dyDescent="0.35"/>
    <row r="2597" ht="15" customHeight="1" x14ac:dyDescent="0.35"/>
    <row r="2598" ht="15" customHeight="1" x14ac:dyDescent="0.35"/>
    <row r="2599" ht="15" customHeight="1" x14ac:dyDescent="0.35"/>
    <row r="2600" ht="15" customHeight="1" x14ac:dyDescent="0.35"/>
    <row r="2601" ht="15" customHeight="1" x14ac:dyDescent="0.35"/>
    <row r="2602" ht="15" customHeight="1" x14ac:dyDescent="0.35"/>
    <row r="2603" ht="15" customHeight="1" x14ac:dyDescent="0.35"/>
    <row r="2604" ht="15" customHeight="1" x14ac:dyDescent="0.35"/>
    <row r="2605" ht="15" customHeight="1" x14ac:dyDescent="0.35"/>
    <row r="2606" ht="15" customHeight="1" x14ac:dyDescent="0.35"/>
    <row r="2607" ht="15" customHeight="1" x14ac:dyDescent="0.35"/>
    <row r="2608" ht="12" customHeight="1" x14ac:dyDescent="0.35"/>
    <row r="2609" ht="15" customHeight="1" x14ac:dyDescent="0.35"/>
    <row r="2610" ht="15" customHeight="1" x14ac:dyDescent="0.35"/>
    <row r="2611" ht="15" customHeight="1" x14ac:dyDescent="0.35"/>
    <row r="2612" ht="15" customHeight="1" x14ac:dyDescent="0.35"/>
    <row r="2613" ht="15" customHeight="1" x14ac:dyDescent="0.35"/>
    <row r="2614" ht="15" customHeight="1" x14ac:dyDescent="0.35"/>
    <row r="2615" ht="15" customHeight="1" x14ac:dyDescent="0.35"/>
    <row r="2616" ht="15" customHeight="1" x14ac:dyDescent="0.35"/>
    <row r="2617" ht="15" customHeight="1" x14ac:dyDescent="0.35"/>
    <row r="2618" ht="15" customHeight="1" x14ac:dyDescent="0.35"/>
    <row r="2619" ht="15" customHeight="1" x14ac:dyDescent="0.35"/>
    <row r="2620" ht="15" customHeight="1" x14ac:dyDescent="0.35"/>
    <row r="2621" ht="15" customHeight="1" x14ac:dyDescent="0.35"/>
    <row r="2622" ht="15" customHeight="1" x14ac:dyDescent="0.35"/>
    <row r="2623" ht="15" customHeight="1" x14ac:dyDescent="0.35"/>
    <row r="2624" ht="15" customHeight="1" x14ac:dyDescent="0.35"/>
    <row r="2625" ht="15" customHeight="1" x14ac:dyDescent="0.35"/>
    <row r="2626" ht="12" customHeight="1" x14ac:dyDescent="0.35"/>
    <row r="2627" ht="15" customHeight="1" x14ac:dyDescent="0.35"/>
    <row r="2628" ht="15" customHeight="1" x14ac:dyDescent="0.35"/>
    <row r="2629" ht="15" customHeight="1" x14ac:dyDescent="0.35"/>
    <row r="2630" ht="15" customHeight="1" x14ac:dyDescent="0.35"/>
    <row r="2631" ht="15" customHeight="1" x14ac:dyDescent="0.35"/>
    <row r="2632" ht="15" customHeight="1" x14ac:dyDescent="0.35"/>
    <row r="2633" ht="15" customHeight="1" x14ac:dyDescent="0.35"/>
    <row r="2634" ht="15" customHeight="1" x14ac:dyDescent="0.35"/>
    <row r="2635" ht="15" customHeight="1" x14ac:dyDescent="0.35"/>
    <row r="2636" ht="15" customHeight="1" x14ac:dyDescent="0.35"/>
    <row r="2637" ht="15" customHeight="1" x14ac:dyDescent="0.35"/>
    <row r="2638" ht="15" customHeight="1" x14ac:dyDescent="0.35"/>
    <row r="2639" ht="15" customHeight="1" x14ac:dyDescent="0.35"/>
    <row r="2640" ht="15" customHeight="1" x14ac:dyDescent="0.35"/>
    <row r="2641" spans="2:32" ht="15" customHeight="1" x14ac:dyDescent="0.35"/>
    <row r="2642" spans="2:32" ht="15" customHeight="1" x14ac:dyDescent="0.35"/>
    <row r="2643" spans="2:32" ht="15" customHeight="1" x14ac:dyDescent="0.35"/>
    <row r="2644" spans="2:32" ht="15" customHeight="1" x14ac:dyDescent="0.35"/>
    <row r="2645" spans="2:32" ht="15" customHeight="1" x14ac:dyDescent="0.35">
      <c r="B2645" s="101"/>
      <c r="C2645" s="101"/>
      <c r="D2645" s="101"/>
      <c r="E2645" s="101"/>
      <c r="F2645" s="101"/>
      <c r="G2645" s="101"/>
      <c r="H2645" s="101"/>
      <c r="I2645" s="101"/>
      <c r="J2645" s="101"/>
      <c r="K2645" s="101"/>
      <c r="L2645" s="101"/>
      <c r="M2645" s="101"/>
      <c r="N2645" s="101"/>
      <c r="O2645" s="101"/>
      <c r="P2645" s="101"/>
      <c r="Q2645" s="101"/>
      <c r="R2645" s="101"/>
      <c r="S2645" s="101"/>
      <c r="T2645" s="101"/>
      <c r="U2645" s="101"/>
      <c r="V2645" s="101"/>
      <c r="W2645" s="101"/>
      <c r="X2645" s="101"/>
      <c r="Y2645" s="101"/>
      <c r="Z2645" s="101"/>
      <c r="AA2645" s="101"/>
      <c r="AB2645" s="101"/>
      <c r="AC2645" s="101"/>
      <c r="AD2645" s="101"/>
      <c r="AE2645" s="101"/>
      <c r="AF2645" s="101"/>
    </row>
    <row r="2646" spans="2:32" ht="15" customHeight="1" x14ac:dyDescent="0.35"/>
    <row r="2647" spans="2:32" ht="12" customHeight="1" x14ac:dyDescent="0.35"/>
    <row r="2648" spans="2:32" ht="12" customHeight="1" x14ac:dyDescent="0.35"/>
    <row r="2649" spans="2:32" ht="12" customHeight="1" x14ac:dyDescent="0.35"/>
    <row r="2650" spans="2:32" ht="12" customHeight="1" x14ac:dyDescent="0.35"/>
    <row r="2651" spans="2:32" ht="12" customHeight="1" x14ac:dyDescent="0.35"/>
    <row r="2652" spans="2:32" ht="12" customHeight="1" x14ac:dyDescent="0.35"/>
    <row r="2653" spans="2:32" ht="12" customHeight="1" x14ac:dyDescent="0.35"/>
    <row r="2654" spans="2:32" ht="12" customHeight="1" x14ac:dyDescent="0.35"/>
    <row r="2655" spans="2:32" ht="12" customHeight="1" x14ac:dyDescent="0.35"/>
    <row r="2656" spans="2:32" ht="12" customHeight="1" x14ac:dyDescent="0.35"/>
    <row r="2657" ht="12" customHeight="1" x14ac:dyDescent="0.35"/>
    <row r="2658" ht="12" customHeight="1" x14ac:dyDescent="0.35"/>
    <row r="2659" ht="12" customHeight="1" x14ac:dyDescent="0.35"/>
    <row r="2660" ht="12" customHeight="1" x14ac:dyDescent="0.35"/>
    <row r="2661" ht="12" customHeight="1" x14ac:dyDescent="0.35"/>
    <row r="2662" ht="12" customHeight="1" x14ac:dyDescent="0.35"/>
    <row r="2663" ht="12" customHeight="1" x14ac:dyDescent="0.35"/>
    <row r="2664" ht="12" customHeight="1" x14ac:dyDescent="0.35"/>
    <row r="2665" ht="12" customHeight="1" x14ac:dyDescent="0.35"/>
    <row r="2666" ht="12" customHeight="1" x14ac:dyDescent="0.35"/>
    <row r="2667" ht="12" customHeight="1" x14ac:dyDescent="0.35"/>
    <row r="2668" ht="12" customHeight="1" x14ac:dyDescent="0.35"/>
    <row r="2669" ht="12" customHeight="1" x14ac:dyDescent="0.35"/>
    <row r="2670" ht="12" customHeight="1" x14ac:dyDescent="0.35"/>
    <row r="2671" ht="12" customHeight="1" x14ac:dyDescent="0.35"/>
    <row r="2672" ht="12" customHeight="1" x14ac:dyDescent="0.35"/>
    <row r="2673" ht="12" customHeight="1" x14ac:dyDescent="0.35"/>
    <row r="2674" ht="12" customHeight="1" x14ac:dyDescent="0.35"/>
    <row r="2675" ht="15" customHeight="1" x14ac:dyDescent="0.35"/>
    <row r="2676" ht="15" customHeight="1" x14ac:dyDescent="0.35"/>
    <row r="2677" ht="15" customHeight="1" x14ac:dyDescent="0.35"/>
    <row r="2678" ht="15" customHeight="1" x14ac:dyDescent="0.35"/>
    <row r="2679" ht="15" customHeight="1" x14ac:dyDescent="0.35"/>
    <row r="2680" ht="15" customHeight="1" x14ac:dyDescent="0.35"/>
    <row r="2681" ht="15" customHeight="1" x14ac:dyDescent="0.35"/>
    <row r="2682" ht="15" customHeight="1" x14ac:dyDescent="0.35"/>
    <row r="2683" ht="15" customHeight="1" x14ac:dyDescent="0.35"/>
    <row r="2684" ht="15" customHeight="1" x14ac:dyDescent="0.35"/>
    <row r="2685" ht="15" customHeight="1" x14ac:dyDescent="0.35"/>
    <row r="2686" ht="15" customHeight="1" x14ac:dyDescent="0.35"/>
    <row r="2687" ht="15" customHeight="1" x14ac:dyDescent="0.35"/>
    <row r="2688" ht="15" customHeight="1" x14ac:dyDescent="0.35"/>
    <row r="2689" ht="15" customHeight="1" x14ac:dyDescent="0.35"/>
    <row r="2690" ht="15" customHeight="1" x14ac:dyDescent="0.35"/>
    <row r="2691" ht="15" customHeight="1" x14ac:dyDescent="0.35"/>
    <row r="2692" ht="15" customHeight="1" x14ac:dyDescent="0.35"/>
    <row r="2693" ht="15" customHeight="1" x14ac:dyDescent="0.35"/>
    <row r="2694" ht="15" customHeight="1" x14ac:dyDescent="0.35"/>
    <row r="2695" ht="15" customHeight="1" x14ac:dyDescent="0.35"/>
    <row r="2696" ht="15" customHeight="1" x14ac:dyDescent="0.35"/>
    <row r="2697" ht="12" customHeight="1" x14ac:dyDescent="0.35"/>
    <row r="2698" ht="15" customHeight="1" x14ac:dyDescent="0.35"/>
    <row r="2699" ht="15" customHeight="1" x14ac:dyDescent="0.35"/>
    <row r="2700" ht="15" customHeight="1" x14ac:dyDescent="0.35"/>
    <row r="2701" ht="15" customHeight="1" x14ac:dyDescent="0.35"/>
    <row r="2702" ht="15" customHeight="1" x14ac:dyDescent="0.35"/>
    <row r="2703" ht="15" customHeight="1" x14ac:dyDescent="0.35"/>
    <row r="2704" ht="15" customHeight="1" x14ac:dyDescent="0.35"/>
    <row r="2705" ht="15" customHeight="1" x14ac:dyDescent="0.35"/>
    <row r="2706" ht="15" customHeight="1" x14ac:dyDescent="0.35"/>
    <row r="2707" ht="15" customHeight="1" x14ac:dyDescent="0.35"/>
    <row r="2708" ht="15" customHeight="1" x14ac:dyDescent="0.35"/>
    <row r="2709" ht="15" customHeight="1" x14ac:dyDescent="0.35"/>
    <row r="2710" ht="15" customHeight="1" x14ac:dyDescent="0.35"/>
    <row r="2711" ht="15" customHeight="1" x14ac:dyDescent="0.35"/>
    <row r="2712" ht="15" customHeight="1" x14ac:dyDescent="0.35"/>
    <row r="2713" ht="15" customHeight="1" x14ac:dyDescent="0.35"/>
    <row r="2714" ht="15" customHeight="1" x14ac:dyDescent="0.35"/>
    <row r="2715" ht="12" customHeight="1" x14ac:dyDescent="0.35"/>
    <row r="2716" ht="15" customHeight="1" x14ac:dyDescent="0.35"/>
    <row r="2717" ht="15" customHeight="1" x14ac:dyDescent="0.35"/>
    <row r="2718" ht="15" customHeight="1" x14ac:dyDescent="0.35"/>
    <row r="2719" ht="15" customHeight="1" x14ac:dyDescent="0.35"/>
    <row r="2720" ht="15" customHeight="1" x14ac:dyDescent="0.35"/>
    <row r="2721" ht="15" customHeight="1" x14ac:dyDescent="0.35"/>
    <row r="2722" ht="15" customHeight="1" x14ac:dyDescent="0.35"/>
    <row r="2723" ht="15" customHeight="1" x14ac:dyDescent="0.35"/>
    <row r="2724" ht="15" customHeight="1" x14ac:dyDescent="0.35"/>
    <row r="2725" ht="15" customHeight="1" x14ac:dyDescent="0.35"/>
    <row r="2726" ht="15" customHeight="1" x14ac:dyDescent="0.35"/>
    <row r="2727" ht="15" customHeight="1" x14ac:dyDescent="0.35"/>
    <row r="2728" ht="15" customHeight="1" x14ac:dyDescent="0.35"/>
    <row r="2729" ht="15" customHeight="1" x14ac:dyDescent="0.35"/>
    <row r="2730" ht="15" customHeight="1" x14ac:dyDescent="0.35"/>
    <row r="2731" ht="15" customHeight="1" x14ac:dyDescent="0.35"/>
    <row r="2732" ht="15" customHeight="1" x14ac:dyDescent="0.35"/>
    <row r="2733" ht="12" customHeight="1" x14ac:dyDescent="0.35"/>
    <row r="2734" ht="15" customHeight="1" x14ac:dyDescent="0.35"/>
    <row r="2735" ht="15" customHeight="1" x14ac:dyDescent="0.35"/>
    <row r="2736" ht="15" customHeight="1" x14ac:dyDescent="0.35"/>
    <row r="2737" ht="15" customHeight="1" x14ac:dyDescent="0.35"/>
    <row r="2738" ht="15" customHeight="1" x14ac:dyDescent="0.35"/>
    <row r="2739" ht="15" customHeight="1" x14ac:dyDescent="0.35"/>
    <row r="2740" ht="15" customHeight="1" x14ac:dyDescent="0.35"/>
    <row r="2741" ht="15" customHeight="1" x14ac:dyDescent="0.35"/>
    <row r="2742" ht="15" customHeight="1" x14ac:dyDescent="0.35"/>
    <row r="2743" ht="15" customHeight="1" x14ac:dyDescent="0.35"/>
    <row r="2744" ht="15" customHeight="1" x14ac:dyDescent="0.35"/>
    <row r="2745" ht="15" customHeight="1" x14ac:dyDescent="0.35"/>
    <row r="2746" ht="15" customHeight="1" x14ac:dyDescent="0.35"/>
    <row r="2747" ht="15" customHeight="1" x14ac:dyDescent="0.35"/>
    <row r="2748" ht="15" customHeight="1" x14ac:dyDescent="0.35"/>
    <row r="2749" ht="15" customHeight="1" x14ac:dyDescent="0.35"/>
    <row r="2750" ht="15" customHeight="1" x14ac:dyDescent="0.35"/>
    <row r="2751" ht="12" customHeight="1" x14ac:dyDescent="0.35"/>
    <row r="2752" ht="15" customHeight="1" x14ac:dyDescent="0.35"/>
    <row r="2753" ht="15" customHeight="1" x14ac:dyDescent="0.35"/>
    <row r="2754" ht="15" customHeight="1" x14ac:dyDescent="0.35"/>
    <row r="2755" ht="15" customHeight="1" x14ac:dyDescent="0.35"/>
    <row r="2756" ht="15" customHeight="1" x14ac:dyDescent="0.35"/>
    <row r="2757" ht="15" customHeight="1" x14ac:dyDescent="0.35"/>
    <row r="2758" ht="15" customHeight="1" x14ac:dyDescent="0.35"/>
    <row r="2759" ht="15" customHeight="1" x14ac:dyDescent="0.35"/>
    <row r="2760" ht="15" customHeight="1" x14ac:dyDescent="0.35"/>
    <row r="2761" ht="15" customHeight="1" x14ac:dyDescent="0.35"/>
    <row r="2762" ht="15" customHeight="1" x14ac:dyDescent="0.35"/>
    <row r="2763" ht="15" customHeight="1" x14ac:dyDescent="0.35"/>
    <row r="2764" ht="15" customHeight="1" x14ac:dyDescent="0.35"/>
    <row r="2765" ht="15" customHeight="1" x14ac:dyDescent="0.35"/>
    <row r="2766" ht="15" customHeight="1" x14ac:dyDescent="0.35"/>
    <row r="2767" ht="15" customHeight="1" x14ac:dyDescent="0.35"/>
    <row r="2768" ht="15" customHeight="1" x14ac:dyDescent="0.35"/>
    <row r="2769" ht="15" customHeight="1" x14ac:dyDescent="0.35"/>
    <row r="2770" ht="15" customHeight="1" x14ac:dyDescent="0.35"/>
    <row r="2771" ht="15" customHeight="1" x14ac:dyDescent="0.35"/>
    <row r="2772" ht="15" customHeight="1" x14ac:dyDescent="0.35"/>
    <row r="2773" ht="15" customHeight="1" x14ac:dyDescent="0.35"/>
    <row r="2774" ht="15" customHeight="1" x14ac:dyDescent="0.35"/>
    <row r="2775" ht="15" customHeight="1" x14ac:dyDescent="0.35"/>
    <row r="2776" ht="15" customHeight="1" x14ac:dyDescent="0.35"/>
    <row r="2777" ht="15" customHeight="1" x14ac:dyDescent="0.35"/>
    <row r="2778" ht="15" customHeight="1" x14ac:dyDescent="0.35"/>
    <row r="2779" ht="15" customHeight="1" x14ac:dyDescent="0.35"/>
    <row r="2780" ht="15" customHeight="1" x14ac:dyDescent="0.35"/>
    <row r="2781" ht="15" customHeight="1" x14ac:dyDescent="0.35"/>
    <row r="2782" ht="15" customHeight="1" x14ac:dyDescent="0.35"/>
    <row r="2783" ht="15" customHeight="1" x14ac:dyDescent="0.35"/>
    <row r="2784" ht="15" customHeight="1" x14ac:dyDescent="0.35"/>
    <row r="2785" ht="15" customHeight="1" x14ac:dyDescent="0.35"/>
    <row r="2786" ht="12" customHeight="1" x14ac:dyDescent="0.35"/>
    <row r="2787" ht="15" customHeight="1" x14ac:dyDescent="0.35"/>
    <row r="2788" ht="15" customHeight="1" x14ac:dyDescent="0.35"/>
    <row r="2789" ht="15" customHeight="1" x14ac:dyDescent="0.35"/>
    <row r="2790" ht="15" customHeight="1" x14ac:dyDescent="0.35"/>
    <row r="2791" ht="15" customHeight="1" x14ac:dyDescent="0.35"/>
    <row r="2792" ht="15" customHeight="1" x14ac:dyDescent="0.35"/>
    <row r="2793" ht="15" customHeight="1" x14ac:dyDescent="0.35"/>
    <row r="2794" ht="15" customHeight="1" x14ac:dyDescent="0.35"/>
    <row r="2795" ht="15" customHeight="1" x14ac:dyDescent="0.35"/>
    <row r="2796" ht="15" customHeight="1" x14ac:dyDescent="0.35"/>
    <row r="2797" ht="15" customHeight="1" x14ac:dyDescent="0.35"/>
    <row r="2798" ht="15" customHeight="1" x14ac:dyDescent="0.35"/>
    <row r="2799" ht="15" customHeight="1" x14ac:dyDescent="0.35"/>
    <row r="2800" ht="15" customHeight="1" x14ac:dyDescent="0.35"/>
    <row r="2801" ht="15" customHeight="1" x14ac:dyDescent="0.35"/>
    <row r="2802" ht="15" customHeight="1" x14ac:dyDescent="0.35"/>
    <row r="2803" ht="15" customHeight="1" x14ac:dyDescent="0.35"/>
    <row r="2804" ht="12" customHeight="1" x14ac:dyDescent="0.35"/>
    <row r="2805" ht="15" customHeight="1" x14ac:dyDescent="0.35"/>
    <row r="2806" ht="15" customHeight="1" x14ac:dyDescent="0.35"/>
    <row r="2807" ht="15" customHeight="1" x14ac:dyDescent="0.35"/>
    <row r="2808" ht="15" customHeight="1" x14ac:dyDescent="0.35"/>
    <row r="2809" ht="15" customHeight="1" x14ac:dyDescent="0.35"/>
    <row r="2810" ht="15" customHeight="1" x14ac:dyDescent="0.35"/>
    <row r="2811" ht="15" customHeight="1" x14ac:dyDescent="0.35"/>
    <row r="2812" ht="15" customHeight="1" x14ac:dyDescent="0.35"/>
    <row r="2813" ht="15" customHeight="1" x14ac:dyDescent="0.35"/>
    <row r="2814" ht="15" customHeight="1" x14ac:dyDescent="0.35"/>
    <row r="2815" ht="15" customHeight="1" x14ac:dyDescent="0.35"/>
    <row r="2816" ht="15" customHeight="1" x14ac:dyDescent="0.35"/>
    <row r="2817" ht="15" customHeight="1" x14ac:dyDescent="0.35"/>
    <row r="2818" ht="15" customHeight="1" x14ac:dyDescent="0.35"/>
    <row r="2819" ht="15" customHeight="1" x14ac:dyDescent="0.35"/>
    <row r="2820" ht="15" customHeight="1" x14ac:dyDescent="0.35"/>
    <row r="2821" ht="15" customHeight="1" x14ac:dyDescent="0.35"/>
    <row r="2822" ht="15" customHeight="1" x14ac:dyDescent="0.35"/>
    <row r="2823" ht="15" customHeight="1" x14ac:dyDescent="0.35"/>
    <row r="2824" ht="15" customHeight="1" x14ac:dyDescent="0.35"/>
    <row r="2825" ht="15" customHeight="1" x14ac:dyDescent="0.35"/>
    <row r="2826" ht="15" customHeight="1" x14ac:dyDescent="0.35"/>
    <row r="2827" ht="15" customHeight="1" x14ac:dyDescent="0.35"/>
    <row r="2828" ht="15" customHeight="1" x14ac:dyDescent="0.35"/>
    <row r="2829" ht="15" customHeight="1" x14ac:dyDescent="0.35"/>
    <row r="2830" ht="15" customHeight="1" x14ac:dyDescent="0.35"/>
    <row r="2831" ht="15" customHeight="1" x14ac:dyDescent="0.35"/>
    <row r="2832" ht="15" customHeight="1" x14ac:dyDescent="0.35"/>
    <row r="2833" ht="15" customHeight="1" x14ac:dyDescent="0.35"/>
    <row r="2834" ht="15" customHeight="1" x14ac:dyDescent="0.35"/>
    <row r="2835" ht="15" customHeight="1" x14ac:dyDescent="0.35"/>
    <row r="2836" ht="15" customHeight="1" x14ac:dyDescent="0.35"/>
    <row r="2837" ht="15" customHeight="1" x14ac:dyDescent="0.35"/>
    <row r="2838" ht="15" customHeight="1" x14ac:dyDescent="0.35"/>
    <row r="2839" ht="12" customHeight="1" x14ac:dyDescent="0.35"/>
    <row r="2840" ht="15" customHeight="1" x14ac:dyDescent="0.35"/>
    <row r="2841" ht="15" customHeight="1" x14ac:dyDescent="0.35"/>
    <row r="2842" ht="15" customHeight="1" x14ac:dyDescent="0.35"/>
    <row r="2843" ht="15" customHeight="1" x14ac:dyDescent="0.35"/>
    <row r="2844" ht="15" customHeight="1" x14ac:dyDescent="0.35"/>
    <row r="2845" ht="15" customHeight="1" x14ac:dyDescent="0.35"/>
    <row r="2846" ht="15" customHeight="1" x14ac:dyDescent="0.35"/>
    <row r="2847" ht="15" customHeight="1" x14ac:dyDescent="0.35"/>
    <row r="2848" ht="15" customHeight="1" x14ac:dyDescent="0.35"/>
    <row r="2849" ht="15" customHeight="1" x14ac:dyDescent="0.35"/>
    <row r="2850" ht="15" customHeight="1" x14ac:dyDescent="0.35"/>
    <row r="2851" ht="15" customHeight="1" x14ac:dyDescent="0.35"/>
    <row r="2852" ht="15" customHeight="1" x14ac:dyDescent="0.35"/>
    <row r="2853" ht="15" customHeight="1" x14ac:dyDescent="0.35"/>
    <row r="2854" ht="15" customHeight="1" x14ac:dyDescent="0.35"/>
    <row r="2855" ht="15" customHeight="1" x14ac:dyDescent="0.35"/>
    <row r="2856" ht="15" customHeight="1" x14ac:dyDescent="0.35"/>
    <row r="2857" ht="12" customHeight="1" x14ac:dyDescent="0.35"/>
    <row r="2858" ht="15" customHeight="1" x14ac:dyDescent="0.35"/>
    <row r="2859" ht="15" customHeight="1" x14ac:dyDescent="0.35"/>
    <row r="2860" ht="15" customHeight="1" x14ac:dyDescent="0.35"/>
    <row r="2861" ht="15" customHeight="1" x14ac:dyDescent="0.35"/>
    <row r="2862" ht="15" customHeight="1" x14ac:dyDescent="0.35"/>
    <row r="2863" ht="15" customHeight="1" x14ac:dyDescent="0.35"/>
    <row r="2864" ht="15" customHeight="1" x14ac:dyDescent="0.35"/>
    <row r="2865" ht="15" customHeight="1" x14ac:dyDescent="0.35"/>
    <row r="2866" ht="15" customHeight="1" x14ac:dyDescent="0.35"/>
    <row r="2867" ht="15" customHeight="1" x14ac:dyDescent="0.35"/>
    <row r="2868" ht="15" customHeight="1" x14ac:dyDescent="0.35"/>
    <row r="2869" ht="15" customHeight="1" x14ac:dyDescent="0.35"/>
    <row r="2870" ht="15" customHeight="1" x14ac:dyDescent="0.35"/>
    <row r="2871" ht="15" customHeight="1" x14ac:dyDescent="0.35"/>
    <row r="2872" ht="15" customHeight="1" x14ac:dyDescent="0.35"/>
    <row r="2873" ht="15" customHeight="1" x14ac:dyDescent="0.35"/>
    <row r="2874" ht="15" customHeight="1" x14ac:dyDescent="0.35"/>
    <row r="2875" ht="12" customHeight="1" x14ac:dyDescent="0.35"/>
    <row r="2876" ht="15" customHeight="1" x14ac:dyDescent="0.35"/>
    <row r="2877" ht="15" customHeight="1" x14ac:dyDescent="0.35"/>
    <row r="2878" ht="15" customHeight="1" x14ac:dyDescent="0.35"/>
    <row r="2879" ht="15" customHeight="1" x14ac:dyDescent="0.35"/>
    <row r="2880" ht="15" customHeight="1" x14ac:dyDescent="0.35"/>
    <row r="2881" ht="15" customHeight="1" x14ac:dyDescent="0.35"/>
    <row r="2882" ht="15" customHeight="1" x14ac:dyDescent="0.35"/>
    <row r="2883" ht="15" customHeight="1" x14ac:dyDescent="0.35"/>
    <row r="2884" ht="15" customHeight="1" x14ac:dyDescent="0.35"/>
    <row r="2885" ht="15" customHeight="1" x14ac:dyDescent="0.35"/>
    <row r="2886" ht="15" customHeight="1" x14ac:dyDescent="0.35"/>
    <row r="2887" ht="15" customHeight="1" x14ac:dyDescent="0.35"/>
    <row r="2888" ht="15" customHeight="1" x14ac:dyDescent="0.35"/>
    <row r="2889" ht="15" customHeight="1" x14ac:dyDescent="0.35"/>
    <row r="2890" ht="15" customHeight="1" x14ac:dyDescent="0.35"/>
    <row r="2891" ht="15" customHeight="1" x14ac:dyDescent="0.35"/>
    <row r="2892" ht="15" customHeight="1" x14ac:dyDescent="0.35"/>
    <row r="2893" ht="12" customHeight="1" x14ac:dyDescent="0.35"/>
    <row r="2894" ht="15" customHeight="1" x14ac:dyDescent="0.35"/>
    <row r="2895" ht="15" customHeight="1" x14ac:dyDescent="0.35"/>
    <row r="2896" ht="15" customHeight="1" x14ac:dyDescent="0.35"/>
    <row r="2897" ht="15" customHeight="1" x14ac:dyDescent="0.35"/>
    <row r="2898" ht="15" customHeight="1" x14ac:dyDescent="0.35"/>
    <row r="2899" ht="15" customHeight="1" x14ac:dyDescent="0.35"/>
    <row r="2900" ht="15" customHeight="1" x14ac:dyDescent="0.35"/>
    <row r="2901" ht="15" customHeight="1" x14ac:dyDescent="0.35"/>
    <row r="2902" ht="15" customHeight="1" x14ac:dyDescent="0.35"/>
    <row r="2903" ht="15" customHeight="1" x14ac:dyDescent="0.35"/>
    <row r="2904" ht="15" customHeight="1" x14ac:dyDescent="0.35"/>
    <row r="2905" ht="15" customHeight="1" x14ac:dyDescent="0.35"/>
    <row r="2906" ht="15" customHeight="1" x14ac:dyDescent="0.35"/>
    <row r="2907" ht="15" customHeight="1" x14ac:dyDescent="0.35"/>
    <row r="2908" ht="15" customHeight="1" x14ac:dyDescent="0.35"/>
    <row r="2909" ht="15" customHeight="1" x14ac:dyDescent="0.35"/>
    <row r="2910" ht="15" customHeight="1" x14ac:dyDescent="0.35"/>
    <row r="2911" ht="12" customHeight="1" x14ac:dyDescent="0.35"/>
    <row r="2912" ht="15" customHeight="1" x14ac:dyDescent="0.35"/>
    <row r="2913" ht="15" customHeight="1" x14ac:dyDescent="0.35"/>
    <row r="2914" ht="15" customHeight="1" x14ac:dyDescent="0.35"/>
    <row r="2915" ht="15" customHeight="1" x14ac:dyDescent="0.35"/>
    <row r="2916" ht="15" customHeight="1" x14ac:dyDescent="0.35"/>
    <row r="2917" ht="15" customHeight="1" x14ac:dyDescent="0.35"/>
    <row r="2918" ht="15" customHeight="1" x14ac:dyDescent="0.35"/>
    <row r="2919" ht="15" customHeight="1" x14ac:dyDescent="0.35"/>
    <row r="2920" ht="15" customHeight="1" x14ac:dyDescent="0.35"/>
    <row r="2921" ht="15" customHeight="1" x14ac:dyDescent="0.35"/>
    <row r="2922" ht="15" customHeight="1" x14ac:dyDescent="0.35"/>
    <row r="2923" ht="15" customHeight="1" x14ac:dyDescent="0.35"/>
    <row r="2924" ht="15" customHeight="1" x14ac:dyDescent="0.35"/>
    <row r="2925" ht="15" customHeight="1" x14ac:dyDescent="0.35"/>
    <row r="2926" ht="15" customHeight="1" x14ac:dyDescent="0.35"/>
    <row r="2927" ht="15" customHeight="1" x14ac:dyDescent="0.35"/>
    <row r="2928" ht="15" customHeight="1" x14ac:dyDescent="0.35"/>
    <row r="2929" ht="12" customHeight="1" x14ac:dyDescent="0.35"/>
    <row r="2930" ht="15" customHeight="1" x14ac:dyDescent="0.35"/>
    <row r="2931" ht="15" customHeight="1" x14ac:dyDescent="0.35"/>
    <row r="2932" ht="15" customHeight="1" x14ac:dyDescent="0.35"/>
    <row r="2933" ht="15" customHeight="1" x14ac:dyDescent="0.35"/>
    <row r="2934" ht="15" customHeight="1" x14ac:dyDescent="0.35"/>
    <row r="2935" ht="15" customHeight="1" x14ac:dyDescent="0.35"/>
    <row r="2936" ht="15" customHeight="1" x14ac:dyDescent="0.35"/>
    <row r="2937" ht="15" customHeight="1" x14ac:dyDescent="0.35"/>
    <row r="2938" ht="15" customHeight="1" x14ac:dyDescent="0.35"/>
    <row r="2939" ht="15" customHeight="1" x14ac:dyDescent="0.35"/>
    <row r="2940" ht="15" customHeight="1" x14ac:dyDescent="0.35"/>
    <row r="2941" ht="15" customHeight="1" x14ac:dyDescent="0.35"/>
    <row r="2942" ht="15" customHeight="1" x14ac:dyDescent="0.35"/>
    <row r="2943" ht="15" customHeight="1" x14ac:dyDescent="0.35"/>
    <row r="2944" ht="15" customHeight="1" x14ac:dyDescent="0.35"/>
    <row r="2945" ht="15" customHeight="1" x14ac:dyDescent="0.35"/>
    <row r="2946" ht="15" customHeight="1" x14ac:dyDescent="0.35"/>
    <row r="2947" ht="12" customHeight="1" x14ac:dyDescent="0.35"/>
    <row r="2948" ht="15" customHeight="1" x14ac:dyDescent="0.35"/>
    <row r="2949" ht="15" customHeight="1" x14ac:dyDescent="0.35"/>
    <row r="2950" ht="15" customHeight="1" x14ac:dyDescent="0.35"/>
    <row r="2951" ht="15" customHeight="1" x14ac:dyDescent="0.35"/>
    <row r="2952" ht="15" customHeight="1" x14ac:dyDescent="0.35"/>
    <row r="2953" ht="15" customHeight="1" x14ac:dyDescent="0.35"/>
    <row r="2954" ht="15" customHeight="1" x14ac:dyDescent="0.35"/>
    <row r="2955" ht="15" customHeight="1" x14ac:dyDescent="0.35"/>
    <row r="2956" ht="15" customHeight="1" x14ac:dyDescent="0.35"/>
    <row r="2957" ht="15" customHeight="1" x14ac:dyDescent="0.35"/>
    <row r="2958" ht="15" customHeight="1" x14ac:dyDescent="0.35"/>
    <row r="2959" ht="15" customHeight="1" x14ac:dyDescent="0.35"/>
    <row r="2960" ht="15" customHeight="1" x14ac:dyDescent="0.35"/>
    <row r="2961" spans="2:32" ht="15" customHeight="1" x14ac:dyDescent="0.35"/>
    <row r="2962" spans="2:32" ht="15" customHeight="1" x14ac:dyDescent="0.35"/>
    <row r="2963" spans="2:32" ht="15" customHeight="1" x14ac:dyDescent="0.35"/>
    <row r="2964" spans="2:32" ht="15" customHeight="1" x14ac:dyDescent="0.35"/>
    <row r="2965" spans="2:32" ht="12" customHeight="1" x14ac:dyDescent="0.35"/>
    <row r="2966" spans="2:32" ht="15" customHeight="1" x14ac:dyDescent="0.35"/>
    <row r="2967" spans="2:32" ht="15" customHeight="1" x14ac:dyDescent="0.35"/>
    <row r="2968" spans="2:32" ht="15" customHeight="1" x14ac:dyDescent="0.35"/>
    <row r="2969" spans="2:32" ht="15" customHeight="1" x14ac:dyDescent="0.35"/>
    <row r="2970" spans="2:32" ht="15" customHeight="1" x14ac:dyDescent="0.35"/>
    <row r="2971" spans="2:32" ht="15" customHeight="1" x14ac:dyDescent="0.35">
      <c r="B2971" s="101"/>
      <c r="C2971" s="101"/>
      <c r="D2971" s="101"/>
      <c r="E2971" s="101"/>
      <c r="F2971" s="101"/>
      <c r="G2971" s="101"/>
      <c r="H2971" s="101"/>
      <c r="I2971" s="101"/>
      <c r="J2971" s="101"/>
      <c r="K2971" s="101"/>
      <c r="L2971" s="101"/>
      <c r="M2971" s="101"/>
      <c r="N2971" s="101"/>
      <c r="O2971" s="101"/>
      <c r="P2971" s="101"/>
      <c r="Q2971" s="101"/>
      <c r="R2971" s="101"/>
      <c r="S2971" s="101"/>
      <c r="T2971" s="101"/>
      <c r="U2971" s="101"/>
      <c r="V2971" s="101"/>
      <c r="W2971" s="101"/>
      <c r="X2971" s="101"/>
      <c r="Y2971" s="101"/>
      <c r="Z2971" s="101"/>
      <c r="AA2971" s="101"/>
      <c r="AB2971" s="101"/>
      <c r="AC2971" s="101"/>
      <c r="AD2971" s="101"/>
      <c r="AE2971" s="101"/>
      <c r="AF2971" s="101"/>
    </row>
    <row r="2972" spans="2:32" ht="15" customHeight="1" x14ac:dyDescent="0.35"/>
    <row r="2973" spans="2:32" ht="12" customHeight="1" x14ac:dyDescent="0.35"/>
    <row r="2974" spans="2:32" ht="12" customHeight="1" x14ac:dyDescent="0.35"/>
    <row r="2975" spans="2:32" ht="12" customHeight="1" x14ac:dyDescent="0.35"/>
    <row r="2976" spans="2:32" ht="12" customHeight="1" x14ac:dyDescent="0.35"/>
    <row r="2977" ht="12" customHeight="1" x14ac:dyDescent="0.35"/>
    <row r="2978" ht="12" customHeight="1" x14ac:dyDescent="0.35"/>
    <row r="2979" ht="12" customHeight="1" x14ac:dyDescent="0.35"/>
    <row r="2980" ht="12" customHeight="1" x14ac:dyDescent="0.35"/>
    <row r="2981" ht="12" customHeight="1" x14ac:dyDescent="0.35"/>
    <row r="2982" ht="12" customHeight="1" x14ac:dyDescent="0.35"/>
    <row r="2983" ht="12" customHeight="1" x14ac:dyDescent="0.35"/>
    <row r="2984" ht="12" customHeight="1" x14ac:dyDescent="0.35"/>
    <row r="2985" ht="12" customHeight="1" x14ac:dyDescent="0.35"/>
    <row r="2986" ht="12" customHeight="1" x14ac:dyDescent="0.35"/>
    <row r="2987" ht="12" customHeight="1" x14ac:dyDescent="0.35"/>
    <row r="2988" ht="12" customHeight="1" x14ac:dyDescent="0.35"/>
    <row r="2989" ht="12" customHeight="1" x14ac:dyDescent="0.35"/>
    <row r="2990" ht="12" customHeight="1" x14ac:dyDescent="0.35"/>
    <row r="2991" ht="12" customHeight="1" x14ac:dyDescent="0.35"/>
    <row r="2992" ht="12" customHeight="1" x14ac:dyDescent="0.35"/>
    <row r="2993" ht="12" customHeight="1" x14ac:dyDescent="0.35"/>
    <row r="2994" ht="12" customHeight="1" x14ac:dyDescent="0.35"/>
    <row r="2995" ht="12" customHeight="1" x14ac:dyDescent="0.35"/>
    <row r="2996" ht="12" customHeight="1" x14ac:dyDescent="0.35"/>
    <row r="2997" ht="12" customHeight="1" x14ac:dyDescent="0.35"/>
    <row r="2998" ht="12" customHeight="1" x14ac:dyDescent="0.35"/>
    <row r="2999" ht="12" customHeight="1" x14ac:dyDescent="0.35"/>
    <row r="3000" ht="15" customHeight="1" x14ac:dyDescent="0.35"/>
    <row r="3001" ht="15" customHeight="1" x14ac:dyDescent="0.35"/>
    <row r="3002" ht="15" customHeight="1" x14ac:dyDescent="0.35"/>
    <row r="3003" ht="15" customHeight="1" x14ac:dyDescent="0.35"/>
    <row r="3004" ht="15" customHeight="1" x14ac:dyDescent="0.35"/>
    <row r="3005" ht="15" customHeight="1" x14ac:dyDescent="0.35"/>
    <row r="3006" ht="15" customHeight="1" x14ac:dyDescent="0.35"/>
    <row r="3007" ht="15" customHeight="1" x14ac:dyDescent="0.35"/>
    <row r="3008" ht="15" customHeight="1" x14ac:dyDescent="0.35"/>
    <row r="3009" ht="15" customHeight="1" x14ac:dyDescent="0.35"/>
    <row r="3010" ht="15" customHeight="1" x14ac:dyDescent="0.35"/>
    <row r="3011" ht="15" customHeight="1" x14ac:dyDescent="0.35"/>
    <row r="3012" ht="15" customHeight="1" x14ac:dyDescent="0.35"/>
    <row r="3013" ht="15" customHeight="1" x14ac:dyDescent="0.35"/>
    <row r="3014" ht="15" customHeight="1" x14ac:dyDescent="0.35"/>
    <row r="3015" ht="15" customHeight="1" x14ac:dyDescent="0.35"/>
    <row r="3016" ht="15" customHeight="1" x14ac:dyDescent="0.35"/>
    <row r="3017" ht="15" customHeight="1" x14ac:dyDescent="0.35"/>
    <row r="3018" ht="15" customHeight="1" x14ac:dyDescent="0.35"/>
    <row r="3019" ht="15" customHeight="1" x14ac:dyDescent="0.35"/>
    <row r="3020" ht="15" customHeight="1" x14ac:dyDescent="0.35"/>
    <row r="3021" ht="15" customHeight="1" x14ac:dyDescent="0.35"/>
    <row r="3022" ht="12" customHeight="1" x14ac:dyDescent="0.35"/>
    <row r="3023" ht="15" customHeight="1" x14ac:dyDescent="0.35"/>
    <row r="3024" ht="15" customHeight="1" x14ac:dyDescent="0.35"/>
    <row r="3025" ht="15" customHeight="1" x14ac:dyDescent="0.35"/>
    <row r="3026" ht="15" customHeight="1" x14ac:dyDescent="0.35"/>
    <row r="3027" ht="15" customHeight="1" x14ac:dyDescent="0.35"/>
    <row r="3028" ht="15" customHeight="1" x14ac:dyDescent="0.35"/>
    <row r="3029" ht="15" customHeight="1" x14ac:dyDescent="0.35"/>
    <row r="3030" ht="15" customHeight="1" x14ac:dyDescent="0.35"/>
    <row r="3031" ht="15" customHeight="1" x14ac:dyDescent="0.35"/>
    <row r="3032" ht="15" customHeight="1" x14ac:dyDescent="0.35"/>
    <row r="3033" ht="15" customHeight="1" x14ac:dyDescent="0.35"/>
    <row r="3034" ht="15" customHeight="1" x14ac:dyDescent="0.35"/>
    <row r="3035" ht="15" customHeight="1" x14ac:dyDescent="0.35"/>
    <row r="3036" ht="15" customHeight="1" x14ac:dyDescent="0.35"/>
    <row r="3037" ht="15" customHeight="1" x14ac:dyDescent="0.35"/>
    <row r="3038" ht="15" customHeight="1" x14ac:dyDescent="0.35"/>
    <row r="3039" ht="15" customHeight="1" x14ac:dyDescent="0.35"/>
    <row r="3040" ht="12" customHeight="1" x14ac:dyDescent="0.35"/>
    <row r="3041" ht="15" customHeight="1" x14ac:dyDescent="0.35"/>
    <row r="3042" ht="15" customHeight="1" x14ac:dyDescent="0.35"/>
    <row r="3043" ht="15" customHeight="1" x14ac:dyDescent="0.35"/>
    <row r="3044" ht="15" customHeight="1" x14ac:dyDescent="0.35"/>
    <row r="3045" ht="15" customHeight="1" x14ac:dyDescent="0.35"/>
    <row r="3046" ht="15" customHeight="1" x14ac:dyDescent="0.35"/>
    <row r="3047" ht="15" customHeight="1" x14ac:dyDescent="0.35"/>
    <row r="3048" ht="15" customHeight="1" x14ac:dyDescent="0.35"/>
    <row r="3049" ht="15" customHeight="1" x14ac:dyDescent="0.35"/>
    <row r="3050" ht="15" customHeight="1" x14ac:dyDescent="0.35"/>
    <row r="3051" ht="15" customHeight="1" x14ac:dyDescent="0.35"/>
    <row r="3052" ht="15" customHeight="1" x14ac:dyDescent="0.35"/>
    <row r="3053" ht="15" customHeight="1" x14ac:dyDescent="0.35"/>
    <row r="3054" ht="15" customHeight="1" x14ac:dyDescent="0.35"/>
    <row r="3055" ht="15" customHeight="1" x14ac:dyDescent="0.35"/>
    <row r="3056" ht="15" customHeight="1" x14ac:dyDescent="0.35"/>
    <row r="3057" ht="15" customHeight="1" x14ac:dyDescent="0.35"/>
    <row r="3058" ht="12" customHeight="1" x14ac:dyDescent="0.35"/>
    <row r="3059" ht="15" customHeight="1" x14ac:dyDescent="0.35"/>
    <row r="3060" ht="15" customHeight="1" x14ac:dyDescent="0.35"/>
    <row r="3061" ht="15" customHeight="1" x14ac:dyDescent="0.35"/>
    <row r="3062" ht="15" customHeight="1" x14ac:dyDescent="0.35"/>
    <row r="3063" ht="15" customHeight="1" x14ac:dyDescent="0.35"/>
    <row r="3064" ht="15" customHeight="1" x14ac:dyDescent="0.35"/>
    <row r="3065" ht="15" customHeight="1" x14ac:dyDescent="0.35"/>
    <row r="3066" ht="15" customHeight="1" x14ac:dyDescent="0.35"/>
    <row r="3067" ht="15" customHeight="1" x14ac:dyDescent="0.35"/>
    <row r="3068" ht="15" customHeight="1" x14ac:dyDescent="0.35"/>
    <row r="3069" ht="15" customHeight="1" x14ac:dyDescent="0.35"/>
    <row r="3070" ht="15" customHeight="1" x14ac:dyDescent="0.35"/>
    <row r="3071" ht="15" customHeight="1" x14ac:dyDescent="0.35"/>
    <row r="3072" ht="15" customHeight="1" x14ac:dyDescent="0.35"/>
    <row r="3073" ht="15" customHeight="1" x14ac:dyDescent="0.35"/>
    <row r="3074" ht="15" customHeight="1" x14ac:dyDescent="0.35"/>
    <row r="3075" ht="15" customHeight="1" x14ac:dyDescent="0.35"/>
    <row r="3076" ht="12" customHeight="1" x14ac:dyDescent="0.35"/>
    <row r="3077" ht="15" customHeight="1" x14ac:dyDescent="0.35"/>
    <row r="3078" ht="15" customHeight="1" x14ac:dyDescent="0.35"/>
    <row r="3079" ht="15" customHeight="1" x14ac:dyDescent="0.35"/>
    <row r="3080" ht="15" customHeight="1" x14ac:dyDescent="0.35"/>
    <row r="3081" ht="15" customHeight="1" x14ac:dyDescent="0.35"/>
    <row r="3082" ht="15" customHeight="1" x14ac:dyDescent="0.35"/>
    <row r="3083" ht="15" customHeight="1" x14ac:dyDescent="0.35"/>
    <row r="3084" ht="15" customHeight="1" x14ac:dyDescent="0.35"/>
    <row r="3085" ht="15" customHeight="1" x14ac:dyDescent="0.35"/>
    <row r="3086" ht="15" customHeight="1" x14ac:dyDescent="0.35"/>
    <row r="3087" ht="15" customHeight="1" x14ac:dyDescent="0.35"/>
    <row r="3088" ht="15" customHeight="1" x14ac:dyDescent="0.35"/>
    <row r="3089" ht="15" customHeight="1" x14ac:dyDescent="0.35"/>
    <row r="3090" ht="15" customHeight="1" x14ac:dyDescent="0.35"/>
    <row r="3091" ht="15" customHeight="1" x14ac:dyDescent="0.35"/>
    <row r="3092" ht="15" customHeight="1" x14ac:dyDescent="0.35"/>
    <row r="3093" ht="15" customHeight="1" x14ac:dyDescent="0.35"/>
    <row r="3094" ht="15" customHeight="1" x14ac:dyDescent="0.35"/>
    <row r="3095" ht="15" customHeight="1" x14ac:dyDescent="0.35"/>
    <row r="3096" ht="15" customHeight="1" x14ac:dyDescent="0.35"/>
    <row r="3097" ht="15" customHeight="1" x14ac:dyDescent="0.35"/>
    <row r="3098" ht="15" customHeight="1" x14ac:dyDescent="0.35"/>
    <row r="3099" ht="15" customHeight="1" x14ac:dyDescent="0.35"/>
    <row r="3100" ht="15" customHeight="1" x14ac:dyDescent="0.35"/>
    <row r="3101" ht="15" customHeight="1" x14ac:dyDescent="0.35"/>
    <row r="3102" ht="15" customHeight="1" x14ac:dyDescent="0.35"/>
    <row r="3103" ht="15" customHeight="1" x14ac:dyDescent="0.35"/>
    <row r="3104" ht="15" customHeight="1" x14ac:dyDescent="0.35"/>
    <row r="3105" ht="15" customHeight="1" x14ac:dyDescent="0.35"/>
    <row r="3106" ht="15" customHeight="1" x14ac:dyDescent="0.35"/>
    <row r="3107" ht="15" customHeight="1" x14ac:dyDescent="0.35"/>
    <row r="3108" ht="15" customHeight="1" x14ac:dyDescent="0.35"/>
    <row r="3109" ht="15" customHeight="1" x14ac:dyDescent="0.35"/>
    <row r="3110" ht="15" customHeight="1" x14ac:dyDescent="0.35"/>
    <row r="3111" ht="12" customHeight="1" x14ac:dyDescent="0.35"/>
    <row r="3112" ht="15" customHeight="1" x14ac:dyDescent="0.35"/>
    <row r="3113" ht="15" customHeight="1" x14ac:dyDescent="0.35"/>
    <row r="3114" ht="15" customHeight="1" x14ac:dyDescent="0.35"/>
    <row r="3115" ht="15" customHeight="1" x14ac:dyDescent="0.35"/>
    <row r="3116" ht="15" customHeight="1" x14ac:dyDescent="0.35"/>
    <row r="3117" ht="15" customHeight="1" x14ac:dyDescent="0.35"/>
    <row r="3118" ht="15" customHeight="1" x14ac:dyDescent="0.35"/>
    <row r="3119" ht="15" customHeight="1" x14ac:dyDescent="0.35"/>
    <row r="3120" ht="15" customHeight="1" x14ac:dyDescent="0.35"/>
    <row r="3121" ht="15" customHeight="1" x14ac:dyDescent="0.35"/>
    <row r="3122" ht="15" customHeight="1" x14ac:dyDescent="0.35"/>
    <row r="3123" ht="15" customHeight="1" x14ac:dyDescent="0.35"/>
    <row r="3124" ht="15" customHeight="1" x14ac:dyDescent="0.35"/>
    <row r="3125" ht="15" customHeight="1" x14ac:dyDescent="0.35"/>
    <row r="3126" ht="15" customHeight="1" x14ac:dyDescent="0.35"/>
    <row r="3127" ht="15" customHeight="1" x14ac:dyDescent="0.35"/>
    <row r="3128" ht="15" customHeight="1" x14ac:dyDescent="0.35"/>
    <row r="3129" ht="12" customHeight="1" x14ac:dyDescent="0.35"/>
    <row r="3130" ht="15" customHeight="1" x14ac:dyDescent="0.35"/>
    <row r="3131" ht="15" customHeight="1" x14ac:dyDescent="0.35"/>
    <row r="3132" ht="15" customHeight="1" x14ac:dyDescent="0.35"/>
    <row r="3133" ht="15" customHeight="1" x14ac:dyDescent="0.35"/>
    <row r="3134" ht="15" customHeight="1" x14ac:dyDescent="0.35"/>
    <row r="3135" ht="15" customHeight="1" x14ac:dyDescent="0.35"/>
    <row r="3136" ht="15" customHeight="1" x14ac:dyDescent="0.35"/>
    <row r="3137" ht="15" customHeight="1" x14ac:dyDescent="0.35"/>
    <row r="3138" ht="15" customHeight="1" x14ac:dyDescent="0.35"/>
    <row r="3139" ht="15" customHeight="1" x14ac:dyDescent="0.35"/>
    <row r="3140" ht="15" customHeight="1" x14ac:dyDescent="0.35"/>
    <row r="3141" ht="15" customHeight="1" x14ac:dyDescent="0.35"/>
    <row r="3142" ht="15" customHeight="1" x14ac:dyDescent="0.35"/>
    <row r="3143" ht="15" customHeight="1" x14ac:dyDescent="0.35"/>
    <row r="3144" ht="15" customHeight="1" x14ac:dyDescent="0.35"/>
    <row r="3145" ht="15" customHeight="1" x14ac:dyDescent="0.35"/>
    <row r="3146" ht="15" customHeight="1" x14ac:dyDescent="0.35"/>
    <row r="3147" ht="12" customHeight="1" x14ac:dyDescent="0.35"/>
    <row r="3148" ht="15" customHeight="1" x14ac:dyDescent="0.35"/>
    <row r="3149" ht="15" customHeight="1" x14ac:dyDescent="0.35"/>
    <row r="3150" ht="15" customHeight="1" x14ac:dyDescent="0.35"/>
    <row r="3151" ht="15" customHeight="1" x14ac:dyDescent="0.35"/>
    <row r="3152" ht="15" customHeight="1" x14ac:dyDescent="0.35"/>
    <row r="3153" ht="15" customHeight="1" x14ac:dyDescent="0.35"/>
    <row r="3154" ht="15" customHeight="1" x14ac:dyDescent="0.35"/>
    <row r="3155" ht="15" customHeight="1" x14ac:dyDescent="0.35"/>
    <row r="3156" ht="15" customHeight="1" x14ac:dyDescent="0.35"/>
    <row r="3157" ht="15" customHeight="1" x14ac:dyDescent="0.35"/>
    <row r="3158" ht="15" customHeight="1" x14ac:dyDescent="0.35"/>
    <row r="3159" ht="15" customHeight="1" x14ac:dyDescent="0.35"/>
    <row r="3160" ht="15" customHeight="1" x14ac:dyDescent="0.35"/>
    <row r="3161" ht="15" customHeight="1" x14ac:dyDescent="0.35"/>
    <row r="3162" ht="15" customHeight="1" x14ac:dyDescent="0.35"/>
    <row r="3163" ht="15" customHeight="1" x14ac:dyDescent="0.35"/>
    <row r="3164" ht="15" customHeight="1" x14ac:dyDescent="0.35"/>
    <row r="3165" ht="12" customHeight="1" x14ac:dyDescent="0.35"/>
    <row r="3166" ht="12" customHeight="1" x14ac:dyDescent="0.35"/>
    <row r="3167" ht="15" customHeight="1" x14ac:dyDescent="0.35"/>
    <row r="3168" ht="15" customHeight="1" x14ac:dyDescent="0.35"/>
    <row r="3169" ht="15" customHeight="1" x14ac:dyDescent="0.35"/>
    <row r="3170" ht="15" customHeight="1" x14ac:dyDescent="0.35"/>
    <row r="3171" ht="15" customHeight="1" x14ac:dyDescent="0.35"/>
    <row r="3172" ht="15" customHeight="1" x14ac:dyDescent="0.35"/>
    <row r="3173" ht="15" customHeight="1" x14ac:dyDescent="0.35"/>
    <row r="3174" ht="15" customHeight="1" x14ac:dyDescent="0.35"/>
    <row r="3175" ht="15" customHeight="1" x14ac:dyDescent="0.35"/>
    <row r="3176" ht="15" customHeight="1" x14ac:dyDescent="0.35"/>
    <row r="3177" ht="15" customHeight="1" x14ac:dyDescent="0.35"/>
    <row r="3178" ht="15" customHeight="1" x14ac:dyDescent="0.35"/>
    <row r="3179" ht="15" customHeight="1" x14ac:dyDescent="0.35"/>
    <row r="3180" ht="15" customHeight="1" x14ac:dyDescent="0.35"/>
    <row r="3181" ht="15" customHeight="1" x14ac:dyDescent="0.35"/>
    <row r="3182" ht="15" customHeight="1" x14ac:dyDescent="0.35"/>
    <row r="3183" ht="15" customHeight="1" x14ac:dyDescent="0.35"/>
    <row r="3184" ht="12" customHeight="1" x14ac:dyDescent="0.35"/>
    <row r="3185" ht="15" customHeight="1" x14ac:dyDescent="0.35"/>
    <row r="3186" ht="15" customHeight="1" x14ac:dyDescent="0.35"/>
    <row r="3187" ht="15" customHeight="1" x14ac:dyDescent="0.35"/>
    <row r="3188" ht="15" customHeight="1" x14ac:dyDescent="0.35"/>
    <row r="3189" ht="15" customHeight="1" x14ac:dyDescent="0.35"/>
    <row r="3190" ht="15" customHeight="1" x14ac:dyDescent="0.35"/>
    <row r="3191" ht="15" customHeight="1" x14ac:dyDescent="0.35"/>
    <row r="3192" ht="15" customHeight="1" x14ac:dyDescent="0.35"/>
    <row r="3193" ht="15" customHeight="1" x14ac:dyDescent="0.35"/>
    <row r="3194" ht="15" customHeight="1" x14ac:dyDescent="0.35"/>
    <row r="3195" ht="15" customHeight="1" x14ac:dyDescent="0.35"/>
    <row r="3196" ht="15" customHeight="1" x14ac:dyDescent="0.35"/>
    <row r="3197" ht="15" customHeight="1" x14ac:dyDescent="0.35"/>
    <row r="3198" ht="15" customHeight="1" x14ac:dyDescent="0.35"/>
    <row r="3199" ht="15" customHeight="1" x14ac:dyDescent="0.35"/>
    <row r="3200" ht="15" customHeight="1" x14ac:dyDescent="0.35"/>
    <row r="3201" ht="15" customHeight="1" x14ac:dyDescent="0.35"/>
    <row r="3202" ht="12" customHeight="1" x14ac:dyDescent="0.35"/>
    <row r="3203" ht="15" customHeight="1" x14ac:dyDescent="0.35"/>
    <row r="3204" ht="15" customHeight="1" x14ac:dyDescent="0.35"/>
    <row r="3205" ht="15" customHeight="1" x14ac:dyDescent="0.35"/>
    <row r="3206" ht="15" customHeight="1" x14ac:dyDescent="0.35"/>
    <row r="3207" ht="15" customHeight="1" x14ac:dyDescent="0.35"/>
    <row r="3208" ht="15" customHeight="1" x14ac:dyDescent="0.35"/>
    <row r="3209" ht="15" customHeight="1" x14ac:dyDescent="0.35"/>
    <row r="3210" ht="15" customHeight="1" x14ac:dyDescent="0.35"/>
    <row r="3211" ht="15" customHeight="1" x14ac:dyDescent="0.35"/>
    <row r="3212" ht="15" customHeight="1" x14ac:dyDescent="0.35"/>
    <row r="3213" ht="15" customHeight="1" x14ac:dyDescent="0.35"/>
    <row r="3214" ht="15" customHeight="1" x14ac:dyDescent="0.35"/>
    <row r="3215" ht="15" customHeight="1" x14ac:dyDescent="0.35"/>
    <row r="3216" ht="15" customHeight="1" x14ac:dyDescent="0.35"/>
    <row r="3217" ht="15" customHeight="1" x14ac:dyDescent="0.35"/>
    <row r="3218" ht="15" customHeight="1" x14ac:dyDescent="0.35"/>
    <row r="3219" ht="15" customHeight="1" x14ac:dyDescent="0.35"/>
    <row r="3220" ht="12" customHeight="1" x14ac:dyDescent="0.35"/>
    <row r="3221" ht="15" customHeight="1" x14ac:dyDescent="0.35"/>
    <row r="3222" ht="15" customHeight="1" x14ac:dyDescent="0.35"/>
    <row r="3223" ht="15" customHeight="1" x14ac:dyDescent="0.35"/>
    <row r="3224" ht="15" customHeight="1" x14ac:dyDescent="0.35"/>
    <row r="3225" ht="15" customHeight="1" x14ac:dyDescent="0.35"/>
    <row r="3226" ht="15" customHeight="1" x14ac:dyDescent="0.35"/>
    <row r="3227" ht="15" customHeight="1" x14ac:dyDescent="0.35"/>
    <row r="3228" ht="15" customHeight="1" x14ac:dyDescent="0.35"/>
    <row r="3229" ht="15" customHeight="1" x14ac:dyDescent="0.35"/>
    <row r="3230" ht="15" customHeight="1" x14ac:dyDescent="0.35"/>
    <row r="3231" ht="15" customHeight="1" x14ac:dyDescent="0.35"/>
    <row r="3232" ht="15" customHeight="1" x14ac:dyDescent="0.35"/>
    <row r="3233" ht="15" customHeight="1" x14ac:dyDescent="0.35"/>
    <row r="3234" ht="15" customHeight="1" x14ac:dyDescent="0.35"/>
    <row r="3235" ht="15" customHeight="1" x14ac:dyDescent="0.35"/>
    <row r="3236" ht="15" customHeight="1" x14ac:dyDescent="0.35"/>
    <row r="3237" ht="15" customHeight="1" x14ac:dyDescent="0.35"/>
    <row r="3238" ht="12" customHeight="1" x14ac:dyDescent="0.35"/>
    <row r="3239" ht="15" customHeight="1" x14ac:dyDescent="0.35"/>
    <row r="3240" ht="15" customHeight="1" x14ac:dyDescent="0.35"/>
    <row r="3241" ht="15" customHeight="1" x14ac:dyDescent="0.35"/>
    <row r="3242" ht="15" customHeight="1" x14ac:dyDescent="0.35"/>
    <row r="3243" ht="15" customHeight="1" x14ac:dyDescent="0.35"/>
    <row r="3244" ht="15" customHeight="1" x14ac:dyDescent="0.35"/>
    <row r="3245" ht="15" customHeight="1" x14ac:dyDescent="0.35"/>
    <row r="3246" ht="15" customHeight="1" x14ac:dyDescent="0.35"/>
    <row r="3247" ht="15" customHeight="1" x14ac:dyDescent="0.35"/>
    <row r="3248" ht="15" customHeight="1" x14ac:dyDescent="0.35"/>
    <row r="3249" ht="15" customHeight="1" x14ac:dyDescent="0.35"/>
    <row r="3250" ht="15" customHeight="1" x14ac:dyDescent="0.35"/>
    <row r="3251" ht="15" customHeight="1" x14ac:dyDescent="0.35"/>
    <row r="3252" ht="15" customHeight="1" x14ac:dyDescent="0.35"/>
    <row r="3253" ht="15" customHeight="1" x14ac:dyDescent="0.35"/>
    <row r="3254" ht="15" customHeight="1" x14ac:dyDescent="0.35"/>
    <row r="3255" ht="15" customHeight="1" x14ac:dyDescent="0.35"/>
    <row r="3256" ht="12" customHeight="1" x14ac:dyDescent="0.35"/>
    <row r="3257" ht="15" customHeight="1" x14ac:dyDescent="0.35"/>
    <row r="3258" ht="15" customHeight="1" x14ac:dyDescent="0.35"/>
    <row r="3259" ht="15" customHeight="1" x14ac:dyDescent="0.35"/>
    <row r="3260" ht="15" customHeight="1" x14ac:dyDescent="0.35"/>
    <row r="3261" ht="15" customHeight="1" x14ac:dyDescent="0.35"/>
    <row r="3262" ht="15" customHeight="1" x14ac:dyDescent="0.35"/>
    <row r="3263" ht="15" customHeight="1" x14ac:dyDescent="0.35"/>
    <row r="3264" ht="15" customHeight="1" x14ac:dyDescent="0.35"/>
    <row r="3265" ht="15" customHeight="1" x14ac:dyDescent="0.35"/>
    <row r="3266" ht="15" customHeight="1" x14ac:dyDescent="0.35"/>
    <row r="3267" ht="15" customHeight="1" x14ac:dyDescent="0.35"/>
    <row r="3268" ht="15" customHeight="1" x14ac:dyDescent="0.35"/>
    <row r="3269" ht="15" customHeight="1" x14ac:dyDescent="0.35"/>
    <row r="3270" ht="15" customHeight="1" x14ac:dyDescent="0.35"/>
    <row r="3271" ht="15" customHeight="1" x14ac:dyDescent="0.35"/>
    <row r="3272" ht="15" customHeight="1" x14ac:dyDescent="0.35"/>
    <row r="3273" ht="15" customHeight="1" x14ac:dyDescent="0.35"/>
    <row r="3274" ht="12" customHeight="1" x14ac:dyDescent="0.35"/>
    <row r="3275" ht="15" customHeight="1" x14ac:dyDescent="0.35"/>
    <row r="3276" ht="15" customHeight="1" x14ac:dyDescent="0.35"/>
    <row r="3277" ht="15" customHeight="1" x14ac:dyDescent="0.35"/>
    <row r="3278" ht="15" customHeight="1" x14ac:dyDescent="0.35"/>
    <row r="3279" ht="15" customHeight="1" x14ac:dyDescent="0.35"/>
    <row r="3280" ht="15" customHeight="1" x14ac:dyDescent="0.35"/>
    <row r="3281" spans="2:32" ht="15" customHeight="1" x14ac:dyDescent="0.35"/>
    <row r="3282" spans="2:32" ht="15" customHeight="1" x14ac:dyDescent="0.35"/>
    <row r="3283" spans="2:32" ht="15" customHeight="1" x14ac:dyDescent="0.35"/>
    <row r="3284" spans="2:32" ht="15" customHeight="1" x14ac:dyDescent="0.35"/>
    <row r="3285" spans="2:32" ht="15" customHeight="1" x14ac:dyDescent="0.35"/>
    <row r="3286" spans="2:32" ht="15" customHeight="1" x14ac:dyDescent="0.35"/>
    <row r="3287" spans="2:32" ht="15" customHeight="1" x14ac:dyDescent="0.35"/>
    <row r="3288" spans="2:32" ht="15" customHeight="1" x14ac:dyDescent="0.35"/>
    <row r="3289" spans="2:32" ht="15" customHeight="1" x14ac:dyDescent="0.35"/>
    <row r="3290" spans="2:32" ht="15" customHeight="1" x14ac:dyDescent="0.35"/>
    <row r="3291" spans="2:32" ht="15" customHeight="1" x14ac:dyDescent="0.35"/>
    <row r="3292" spans="2:32" ht="15" customHeight="1" x14ac:dyDescent="0.35"/>
    <row r="3293" spans="2:32" ht="15" customHeight="1" x14ac:dyDescent="0.35">
      <c r="B3293" s="101"/>
      <c r="C3293" s="101"/>
      <c r="D3293" s="101"/>
      <c r="E3293" s="101"/>
      <c r="F3293" s="101"/>
      <c r="G3293" s="101"/>
      <c r="H3293" s="101"/>
      <c r="I3293" s="101"/>
      <c r="J3293" s="101"/>
      <c r="K3293" s="101"/>
      <c r="L3293" s="101"/>
      <c r="M3293" s="101"/>
      <c r="N3293" s="101"/>
      <c r="O3293" s="101"/>
      <c r="P3293" s="101"/>
      <c r="Q3293" s="101"/>
      <c r="R3293" s="101"/>
      <c r="S3293" s="101"/>
      <c r="T3293" s="101"/>
      <c r="U3293" s="101"/>
      <c r="V3293" s="101"/>
      <c r="W3293" s="101"/>
      <c r="X3293" s="101"/>
      <c r="Y3293" s="101"/>
      <c r="Z3293" s="101"/>
      <c r="AA3293" s="101"/>
      <c r="AB3293" s="101"/>
      <c r="AC3293" s="101"/>
      <c r="AD3293" s="101"/>
      <c r="AE3293" s="101"/>
      <c r="AF3293" s="101"/>
    </row>
    <row r="3294" spans="2:32" ht="12" customHeight="1" x14ac:dyDescent="0.35"/>
    <row r="3295" spans="2:32" ht="12" customHeight="1" x14ac:dyDescent="0.35"/>
    <row r="3296" spans="2:32" ht="12" customHeight="1" x14ac:dyDescent="0.35"/>
    <row r="3297" ht="12" customHeight="1" x14ac:dyDescent="0.35"/>
    <row r="3298" ht="12" customHeight="1" x14ac:dyDescent="0.35"/>
    <row r="3299" ht="12" customHeight="1" x14ac:dyDescent="0.35"/>
    <row r="3300" ht="12" customHeight="1" x14ac:dyDescent="0.35"/>
    <row r="3301" ht="12" customHeight="1" x14ac:dyDescent="0.35"/>
    <row r="3302" ht="12" customHeight="1" x14ac:dyDescent="0.35"/>
    <row r="3303" ht="12" customHeight="1" x14ac:dyDescent="0.35"/>
    <row r="3304" ht="12" customHeight="1" x14ac:dyDescent="0.35"/>
    <row r="3305" ht="12" customHeight="1" x14ac:dyDescent="0.35"/>
    <row r="3306" ht="12" customHeight="1" x14ac:dyDescent="0.35"/>
    <row r="3307" ht="12" customHeight="1" x14ac:dyDescent="0.35"/>
    <row r="3308" ht="12" customHeight="1" x14ac:dyDescent="0.35"/>
    <row r="3309" ht="12" customHeight="1" x14ac:dyDescent="0.35"/>
    <row r="3310" ht="12" customHeight="1" x14ac:dyDescent="0.35"/>
    <row r="3311" ht="12" customHeight="1" x14ac:dyDescent="0.35"/>
    <row r="3312" ht="12" customHeight="1" x14ac:dyDescent="0.35"/>
    <row r="3313" ht="12" customHeight="1" x14ac:dyDescent="0.35"/>
    <row r="3314" ht="12" customHeight="1" x14ac:dyDescent="0.35"/>
    <row r="3315" ht="12" customHeight="1" x14ac:dyDescent="0.35"/>
    <row r="3316" ht="12" customHeight="1" x14ac:dyDescent="0.35"/>
    <row r="3317" ht="12" customHeight="1" x14ac:dyDescent="0.35"/>
    <row r="3318" ht="12" customHeight="1" x14ac:dyDescent="0.35"/>
    <row r="3319" ht="12" customHeight="1" x14ac:dyDescent="0.35"/>
    <row r="3320" ht="12" customHeight="1" x14ac:dyDescent="0.35"/>
    <row r="3321" ht="12" customHeight="1" x14ac:dyDescent="0.35"/>
    <row r="3322" ht="12" customHeight="1" x14ac:dyDescent="0.35"/>
    <row r="3323" ht="12" customHeight="1" x14ac:dyDescent="0.35"/>
    <row r="3324" ht="12" customHeight="1" x14ac:dyDescent="0.35"/>
    <row r="3325" ht="15" customHeight="1" x14ac:dyDescent="0.35"/>
    <row r="3326" ht="15" customHeight="1" x14ac:dyDescent="0.35"/>
    <row r="3327" ht="15" customHeight="1" x14ac:dyDescent="0.35"/>
    <row r="3328" ht="15" customHeight="1" x14ac:dyDescent="0.35"/>
    <row r="3329" ht="15" customHeight="1" x14ac:dyDescent="0.35"/>
    <row r="3330" ht="15" customHeight="1" x14ac:dyDescent="0.35"/>
    <row r="3331" ht="15" customHeight="1" x14ac:dyDescent="0.35"/>
    <row r="3332" ht="15" customHeight="1" x14ac:dyDescent="0.35"/>
    <row r="3333" ht="15" customHeight="1" x14ac:dyDescent="0.35"/>
    <row r="3334" ht="15" customHeight="1" x14ac:dyDescent="0.35"/>
    <row r="3335" ht="12" customHeight="1" x14ac:dyDescent="0.35"/>
    <row r="3336" ht="15" customHeight="1" x14ac:dyDescent="0.35"/>
    <row r="3337" ht="15" customHeight="1" x14ac:dyDescent="0.35"/>
    <row r="3338" ht="15" customHeight="1" x14ac:dyDescent="0.35"/>
    <row r="3339" ht="15" customHeight="1" x14ac:dyDescent="0.35"/>
    <row r="3340" ht="15" customHeight="1" x14ac:dyDescent="0.35"/>
    <row r="3341" ht="15" customHeight="1" x14ac:dyDescent="0.35"/>
    <row r="3342" ht="15" customHeight="1" x14ac:dyDescent="0.35"/>
    <row r="3343" ht="15" customHeight="1" x14ac:dyDescent="0.35"/>
    <row r="3344" ht="15" customHeight="1" x14ac:dyDescent="0.35"/>
    <row r="3345" ht="15" customHeight="1" x14ac:dyDescent="0.35"/>
    <row r="3346" ht="15" customHeight="1" x14ac:dyDescent="0.35"/>
    <row r="3347" ht="15" customHeight="1" x14ac:dyDescent="0.35"/>
    <row r="3348" ht="15" customHeight="1" x14ac:dyDescent="0.35"/>
    <row r="3349" ht="15" customHeight="1" x14ac:dyDescent="0.35"/>
    <row r="3350" ht="15" customHeight="1" x14ac:dyDescent="0.35"/>
    <row r="3351" ht="15" customHeight="1" x14ac:dyDescent="0.35"/>
    <row r="3352" ht="12" customHeight="1" x14ac:dyDescent="0.35"/>
    <row r="3353" ht="15" customHeight="1" x14ac:dyDescent="0.35"/>
    <row r="3354" ht="15" customHeight="1" x14ac:dyDescent="0.35"/>
    <row r="3355" ht="12" customHeight="1" x14ac:dyDescent="0.35"/>
    <row r="3356" ht="15" customHeight="1" x14ac:dyDescent="0.35"/>
    <row r="3357" ht="15" customHeight="1" x14ac:dyDescent="0.35"/>
    <row r="3358" ht="15" customHeight="1" x14ac:dyDescent="0.35"/>
    <row r="3359" ht="15" customHeight="1" x14ac:dyDescent="0.35"/>
    <row r="3360" ht="15" customHeight="1" x14ac:dyDescent="0.35"/>
    <row r="3361" ht="12" customHeight="1" x14ac:dyDescent="0.35"/>
    <row r="3362" ht="15" customHeight="1" x14ac:dyDescent="0.35"/>
    <row r="3363" ht="15" customHeight="1" x14ac:dyDescent="0.35"/>
    <row r="3364" ht="15" customHeight="1" x14ac:dyDescent="0.35"/>
    <row r="3365" ht="15" customHeight="1" x14ac:dyDescent="0.35"/>
    <row r="3366" ht="15" customHeight="1" x14ac:dyDescent="0.35"/>
    <row r="3367" ht="15" customHeight="1" x14ac:dyDescent="0.35"/>
    <row r="3368" ht="15" customHeight="1" x14ac:dyDescent="0.35"/>
    <row r="3369" ht="15" customHeight="1" x14ac:dyDescent="0.35"/>
    <row r="3370" ht="15" customHeight="1" x14ac:dyDescent="0.35"/>
    <row r="3371" ht="15" customHeight="1" x14ac:dyDescent="0.35"/>
    <row r="3372" ht="15" customHeight="1" x14ac:dyDescent="0.35"/>
    <row r="3373" ht="15" customHeight="1" x14ac:dyDescent="0.35"/>
    <row r="3374" ht="15" customHeight="1" x14ac:dyDescent="0.35"/>
    <row r="3375" ht="15" customHeight="1" x14ac:dyDescent="0.35"/>
    <row r="3376" ht="15" customHeight="1" x14ac:dyDescent="0.35"/>
    <row r="3377" ht="15" customHeight="1" x14ac:dyDescent="0.35"/>
    <row r="3378" ht="12" customHeight="1" x14ac:dyDescent="0.35"/>
    <row r="3379" ht="15" customHeight="1" x14ac:dyDescent="0.35"/>
    <row r="3380" ht="15" customHeight="1" x14ac:dyDescent="0.35"/>
    <row r="3381" ht="12" customHeight="1" x14ac:dyDescent="0.35"/>
    <row r="3382" ht="15" customHeight="1" x14ac:dyDescent="0.35"/>
    <row r="3383" ht="15" customHeight="1" x14ac:dyDescent="0.35"/>
    <row r="3384" ht="15" customHeight="1" x14ac:dyDescent="0.35"/>
    <row r="3385" ht="12" customHeight="1" x14ac:dyDescent="0.35"/>
    <row r="3386" ht="15" customHeight="1" x14ac:dyDescent="0.35"/>
    <row r="3387" ht="15" customHeight="1" x14ac:dyDescent="0.35"/>
    <row r="3388" ht="15" customHeight="1" x14ac:dyDescent="0.35"/>
    <row r="3389" ht="15" customHeight="1" x14ac:dyDescent="0.35"/>
    <row r="3390" ht="15" customHeight="1" x14ac:dyDescent="0.35"/>
    <row r="3391" ht="15" customHeight="1" x14ac:dyDescent="0.35"/>
    <row r="3392" ht="15" customHeight="1" x14ac:dyDescent="0.35"/>
    <row r="3393" spans="2:32" ht="15" customHeight="1" x14ac:dyDescent="0.35"/>
    <row r="3394" spans="2:32" ht="15" customHeight="1" x14ac:dyDescent="0.35"/>
    <row r="3395" spans="2:32" ht="15" customHeight="1" x14ac:dyDescent="0.35"/>
    <row r="3396" spans="2:32" ht="12" customHeight="1" x14ac:dyDescent="0.35"/>
    <row r="3397" spans="2:32" ht="15" customHeight="1" x14ac:dyDescent="0.35"/>
    <row r="3398" spans="2:32" ht="15" customHeight="1" x14ac:dyDescent="0.35"/>
    <row r="3399" spans="2:32" ht="12" customHeight="1" x14ac:dyDescent="0.35"/>
    <row r="3400" spans="2:32" ht="15" customHeight="1" x14ac:dyDescent="0.35"/>
    <row r="3401" spans="2:32" ht="15" customHeight="1" x14ac:dyDescent="0.35"/>
    <row r="3402" spans="2:32" ht="15" customHeight="1" x14ac:dyDescent="0.35">
      <c r="B3402" s="101"/>
      <c r="C3402" s="101"/>
      <c r="D3402" s="101"/>
      <c r="E3402" s="101"/>
      <c r="F3402" s="101"/>
      <c r="G3402" s="101"/>
      <c r="H3402" s="101"/>
      <c r="I3402" s="101"/>
      <c r="J3402" s="101"/>
      <c r="K3402" s="101"/>
      <c r="L3402" s="101"/>
      <c r="M3402" s="101"/>
      <c r="N3402" s="101"/>
      <c r="O3402" s="101"/>
      <c r="P3402" s="101"/>
      <c r="Q3402" s="101"/>
      <c r="R3402" s="101"/>
      <c r="S3402" s="101"/>
      <c r="T3402" s="101"/>
      <c r="U3402" s="101"/>
      <c r="V3402" s="101"/>
      <c r="W3402" s="101"/>
      <c r="X3402" s="101"/>
      <c r="Y3402" s="101"/>
      <c r="Z3402" s="101"/>
      <c r="AA3402" s="101"/>
      <c r="AB3402" s="101"/>
      <c r="AC3402" s="101"/>
      <c r="AD3402" s="101"/>
      <c r="AE3402" s="101"/>
      <c r="AF3402" s="101"/>
    </row>
    <row r="3403" spans="2:32" ht="15" customHeight="1" x14ac:dyDescent="0.35"/>
    <row r="3404" spans="2:32" ht="15" customHeight="1" x14ac:dyDescent="0.35"/>
    <row r="3405" spans="2:32" ht="15" customHeight="1" x14ac:dyDescent="0.35"/>
    <row r="3406" spans="2:32" ht="15" customHeight="1" x14ac:dyDescent="0.35"/>
    <row r="3407" spans="2:32" ht="15" customHeight="1" x14ac:dyDescent="0.35"/>
    <row r="3408" spans="2:32" ht="15" customHeight="1" x14ac:dyDescent="0.35"/>
    <row r="3409" ht="15" customHeight="1" x14ac:dyDescent="0.35"/>
    <row r="3410" ht="12" customHeight="1" x14ac:dyDescent="0.35"/>
    <row r="3411" ht="12" customHeight="1" x14ac:dyDescent="0.35"/>
    <row r="3412" ht="12" customHeight="1" x14ac:dyDescent="0.35"/>
    <row r="3413" ht="12" customHeight="1" x14ac:dyDescent="0.35"/>
    <row r="3414" ht="12" customHeight="1" x14ac:dyDescent="0.35"/>
    <row r="3415" ht="12" customHeight="1" x14ac:dyDescent="0.35"/>
    <row r="3416" ht="12" customHeight="1" x14ac:dyDescent="0.35"/>
    <row r="3417" ht="12" customHeight="1" x14ac:dyDescent="0.35"/>
    <row r="3418" ht="12" customHeight="1" x14ac:dyDescent="0.35"/>
    <row r="3419" ht="12" customHeight="1" x14ac:dyDescent="0.35"/>
    <row r="3420" ht="12" customHeight="1" x14ac:dyDescent="0.35"/>
    <row r="3421" ht="12" customHeight="1" x14ac:dyDescent="0.35"/>
    <row r="3422" ht="12" customHeight="1" x14ac:dyDescent="0.35"/>
    <row r="3423" ht="12" customHeight="1" x14ac:dyDescent="0.35"/>
    <row r="3424" ht="12" customHeight="1" x14ac:dyDescent="0.35"/>
    <row r="3425" ht="12" customHeight="1" x14ac:dyDescent="0.35"/>
    <row r="3426" ht="12" customHeight="1" x14ac:dyDescent="0.35"/>
    <row r="3427" ht="12" customHeight="1" x14ac:dyDescent="0.35"/>
    <row r="3428" ht="12" customHeight="1" x14ac:dyDescent="0.35"/>
    <row r="3429" ht="12" customHeight="1" x14ac:dyDescent="0.35"/>
    <row r="3430" ht="12" customHeight="1" x14ac:dyDescent="0.35"/>
    <row r="3431" ht="12" customHeight="1" x14ac:dyDescent="0.35"/>
    <row r="3432" ht="12" customHeight="1" x14ac:dyDescent="0.35"/>
    <row r="3433" ht="12" customHeight="1" x14ac:dyDescent="0.35"/>
    <row r="3434" ht="12" customHeight="1" x14ac:dyDescent="0.35"/>
    <row r="3435" ht="12" customHeight="1" x14ac:dyDescent="0.35"/>
    <row r="3436" ht="12" customHeight="1" x14ac:dyDescent="0.35"/>
    <row r="3437" ht="12" customHeight="1" x14ac:dyDescent="0.35"/>
    <row r="3438" ht="12" customHeight="1" x14ac:dyDescent="0.35"/>
    <row r="3439" ht="12" customHeight="1" x14ac:dyDescent="0.35"/>
    <row r="3440" ht="12" customHeight="1" x14ac:dyDescent="0.35"/>
    <row r="3441" ht="12" customHeight="1" x14ac:dyDescent="0.35"/>
    <row r="3442" ht="12" customHeight="1" x14ac:dyDescent="0.35"/>
    <row r="3443" ht="12" customHeight="1" x14ac:dyDescent="0.35"/>
    <row r="3444" ht="12" customHeight="1" x14ac:dyDescent="0.35"/>
    <row r="3445" ht="12" customHeight="1" x14ac:dyDescent="0.35"/>
    <row r="3446" ht="12" customHeight="1" x14ac:dyDescent="0.35"/>
    <row r="3447" ht="12" customHeight="1" x14ac:dyDescent="0.35"/>
    <row r="3448" ht="12" customHeight="1" x14ac:dyDescent="0.35"/>
    <row r="3449" ht="12" customHeight="1" x14ac:dyDescent="0.35"/>
    <row r="3450" ht="15" customHeight="1" x14ac:dyDescent="0.35"/>
    <row r="3451" ht="15" customHeight="1" x14ac:dyDescent="0.35"/>
    <row r="3452" ht="15" customHeight="1" x14ac:dyDescent="0.35"/>
    <row r="3453" ht="15" customHeight="1" x14ac:dyDescent="0.35"/>
    <row r="3454" ht="15" customHeight="1" x14ac:dyDescent="0.35"/>
    <row r="3455" ht="15" customHeight="1" x14ac:dyDescent="0.35"/>
    <row r="3456" ht="15" customHeight="1" x14ac:dyDescent="0.35"/>
    <row r="3457" ht="15" customHeight="1" x14ac:dyDescent="0.35"/>
    <row r="3458" ht="15" customHeight="1" x14ac:dyDescent="0.35"/>
    <row r="3459" ht="15" customHeight="1" x14ac:dyDescent="0.35"/>
    <row r="3460" ht="12" customHeight="1" x14ac:dyDescent="0.35"/>
    <row r="3461" ht="15" customHeight="1" x14ac:dyDescent="0.35"/>
    <row r="3462" ht="15" customHeight="1" x14ac:dyDescent="0.35"/>
    <row r="3463" ht="15" customHeight="1" x14ac:dyDescent="0.35"/>
    <row r="3464" ht="15" customHeight="1" x14ac:dyDescent="0.35"/>
    <row r="3465" ht="15" customHeight="1" x14ac:dyDescent="0.35"/>
    <row r="3466" ht="15" customHeight="1" x14ac:dyDescent="0.35"/>
    <row r="3467" ht="15" customHeight="1" x14ac:dyDescent="0.35"/>
    <row r="3468" ht="15" customHeight="1" x14ac:dyDescent="0.35"/>
    <row r="3469" ht="15" customHeight="1" x14ac:dyDescent="0.35"/>
    <row r="3470" ht="15" customHeight="1" x14ac:dyDescent="0.35"/>
    <row r="3471" ht="15" customHeight="1" x14ac:dyDescent="0.35"/>
    <row r="3472" ht="15" customHeight="1" x14ac:dyDescent="0.35"/>
    <row r="3473" ht="15" customHeight="1" x14ac:dyDescent="0.35"/>
    <row r="3474" ht="15" customHeight="1" x14ac:dyDescent="0.35"/>
    <row r="3475" ht="15" customHeight="1" x14ac:dyDescent="0.35"/>
    <row r="3476" ht="15" customHeight="1" x14ac:dyDescent="0.35"/>
    <row r="3477" ht="12" customHeight="1" x14ac:dyDescent="0.35"/>
    <row r="3478" ht="15" customHeight="1" x14ac:dyDescent="0.35"/>
    <row r="3479" ht="15" customHeight="1" x14ac:dyDescent="0.35"/>
    <row r="3480" ht="12" customHeight="1" x14ac:dyDescent="0.35"/>
    <row r="3481" ht="15" customHeight="1" x14ac:dyDescent="0.35"/>
    <row r="3482" ht="15" customHeight="1" x14ac:dyDescent="0.35"/>
    <row r="3483" ht="15" customHeight="1" x14ac:dyDescent="0.35"/>
    <row r="3484" ht="15" customHeight="1" x14ac:dyDescent="0.35"/>
    <row r="3485" ht="15" customHeight="1" x14ac:dyDescent="0.35"/>
    <row r="3486" ht="12" customHeight="1" x14ac:dyDescent="0.35"/>
    <row r="3487" ht="15" customHeight="1" x14ac:dyDescent="0.35"/>
    <row r="3488" ht="15" customHeight="1" x14ac:dyDescent="0.35"/>
    <row r="3489" ht="15" customHeight="1" x14ac:dyDescent="0.35"/>
    <row r="3490" ht="15" customHeight="1" x14ac:dyDescent="0.35"/>
    <row r="3491" ht="15" customHeight="1" x14ac:dyDescent="0.35"/>
    <row r="3492" ht="15" customHeight="1" x14ac:dyDescent="0.35"/>
    <row r="3493" ht="15" customHeight="1" x14ac:dyDescent="0.35"/>
    <row r="3494" ht="15" customHeight="1" x14ac:dyDescent="0.35"/>
    <row r="3495" ht="15" customHeight="1" x14ac:dyDescent="0.35"/>
    <row r="3496" ht="15" customHeight="1" x14ac:dyDescent="0.35"/>
    <row r="3497" ht="15" customHeight="1" x14ac:dyDescent="0.35"/>
    <row r="3498" ht="15" customHeight="1" x14ac:dyDescent="0.35"/>
    <row r="3499" ht="15" customHeight="1" x14ac:dyDescent="0.35"/>
    <row r="3500" ht="15" customHeight="1" x14ac:dyDescent="0.35"/>
    <row r="3501" ht="15" customHeight="1" x14ac:dyDescent="0.35"/>
    <row r="3502" ht="15" customHeight="1" x14ac:dyDescent="0.35"/>
    <row r="3503" ht="12" customHeight="1" x14ac:dyDescent="0.35"/>
    <row r="3504" ht="15" customHeight="1" x14ac:dyDescent="0.35"/>
    <row r="3505" ht="15" customHeight="1" x14ac:dyDescent="0.35"/>
    <row r="3506" ht="12" customHeight="1" x14ac:dyDescent="0.35"/>
    <row r="3507" ht="15" customHeight="1" x14ac:dyDescent="0.35"/>
    <row r="3508" ht="15" customHeight="1" x14ac:dyDescent="0.35"/>
    <row r="3509" ht="15" customHeight="1" x14ac:dyDescent="0.35"/>
    <row r="3510" ht="12" customHeight="1" x14ac:dyDescent="0.35"/>
    <row r="3511" ht="15" customHeight="1" x14ac:dyDescent="0.35"/>
    <row r="3512" ht="15" customHeight="1" x14ac:dyDescent="0.35"/>
    <row r="3513" ht="15" customHeight="1" x14ac:dyDescent="0.35"/>
    <row r="3514" ht="15" customHeight="1" x14ac:dyDescent="0.35"/>
    <row r="3515" ht="15" customHeight="1" x14ac:dyDescent="0.35"/>
    <row r="3516" ht="15" customHeight="1" x14ac:dyDescent="0.35"/>
    <row r="3517" ht="15" customHeight="1" x14ac:dyDescent="0.35"/>
    <row r="3518" ht="15" customHeight="1" x14ac:dyDescent="0.35"/>
    <row r="3519" ht="15" customHeight="1" x14ac:dyDescent="0.35"/>
    <row r="3520" ht="15" customHeight="1" x14ac:dyDescent="0.35"/>
    <row r="3521" spans="2:32" ht="12" customHeight="1" x14ac:dyDescent="0.35"/>
    <row r="3522" spans="2:32" ht="15" customHeight="1" x14ac:dyDescent="0.35"/>
    <row r="3523" spans="2:32" ht="15" customHeight="1" x14ac:dyDescent="0.35"/>
    <row r="3524" spans="2:32" ht="12" customHeight="1" x14ac:dyDescent="0.35"/>
    <row r="3525" spans="2:32" ht="15" customHeight="1" x14ac:dyDescent="0.35"/>
    <row r="3526" spans="2:32" ht="15" customHeight="1" x14ac:dyDescent="0.35"/>
    <row r="3527" spans="2:32" ht="15" customHeight="1" x14ac:dyDescent="0.35">
      <c r="B3527" s="101"/>
      <c r="C3527" s="101"/>
      <c r="D3527" s="101"/>
      <c r="E3527" s="101"/>
      <c r="F3527" s="101"/>
      <c r="G3527" s="101"/>
      <c r="H3527" s="101"/>
      <c r="I3527" s="101"/>
      <c r="J3527" s="101"/>
      <c r="K3527" s="101"/>
      <c r="L3527" s="101"/>
      <c r="M3527" s="101"/>
      <c r="N3527" s="101"/>
      <c r="O3527" s="101"/>
      <c r="P3527" s="101"/>
      <c r="Q3527" s="101"/>
      <c r="R3527" s="101"/>
      <c r="S3527" s="101"/>
      <c r="T3527" s="101"/>
      <c r="U3527" s="101"/>
      <c r="V3527" s="101"/>
      <c r="W3527" s="101"/>
      <c r="X3527" s="101"/>
      <c r="Y3527" s="101"/>
      <c r="Z3527" s="101"/>
      <c r="AA3527" s="101"/>
      <c r="AB3527" s="101"/>
      <c r="AC3527" s="101"/>
      <c r="AD3527" s="101"/>
      <c r="AE3527" s="101"/>
      <c r="AF3527" s="101"/>
    </row>
    <row r="3528" spans="2:32" ht="15" customHeight="1" x14ac:dyDescent="0.35"/>
    <row r="3529" spans="2:32" ht="15" customHeight="1" x14ac:dyDescent="0.35"/>
    <row r="3530" spans="2:32" ht="15" customHeight="1" x14ac:dyDescent="0.35"/>
    <row r="3531" spans="2:32" ht="15" customHeight="1" x14ac:dyDescent="0.35"/>
    <row r="3532" spans="2:32" ht="15" customHeight="1" x14ac:dyDescent="0.35"/>
    <row r="3533" spans="2:32" ht="15" customHeight="1" x14ac:dyDescent="0.35"/>
    <row r="3534" spans="2:32" ht="15" customHeight="1" x14ac:dyDescent="0.35"/>
    <row r="3535" spans="2:32" ht="12" customHeight="1" x14ac:dyDescent="0.35"/>
    <row r="3536" spans="2:32" ht="12" customHeight="1" x14ac:dyDescent="0.35"/>
    <row r="3537" ht="12" customHeight="1" x14ac:dyDescent="0.35"/>
    <row r="3538" ht="12" customHeight="1" x14ac:dyDescent="0.35"/>
    <row r="3539" ht="12" customHeight="1" x14ac:dyDescent="0.35"/>
    <row r="3540" ht="12" customHeight="1" x14ac:dyDescent="0.35"/>
    <row r="3541" ht="12" customHeight="1" x14ac:dyDescent="0.35"/>
    <row r="3542" ht="12" customHeight="1" x14ac:dyDescent="0.35"/>
    <row r="3543" ht="12" customHeight="1" x14ac:dyDescent="0.35"/>
    <row r="3544" ht="12" customHeight="1" x14ac:dyDescent="0.35"/>
    <row r="3545" ht="12" customHeight="1" x14ac:dyDescent="0.35"/>
    <row r="3546" ht="12" customHeight="1" x14ac:dyDescent="0.35"/>
    <row r="3547" ht="12" customHeight="1" x14ac:dyDescent="0.35"/>
    <row r="3548" ht="12" customHeight="1" x14ac:dyDescent="0.35"/>
    <row r="3549" ht="12" customHeight="1" x14ac:dyDescent="0.35"/>
    <row r="3550" ht="12" customHeight="1" x14ac:dyDescent="0.35"/>
    <row r="3551" ht="12" customHeight="1" x14ac:dyDescent="0.35"/>
    <row r="3552" ht="12" customHeight="1" x14ac:dyDescent="0.35"/>
    <row r="3553" ht="12" customHeight="1" x14ac:dyDescent="0.35"/>
    <row r="3554" ht="12" customHeight="1" x14ac:dyDescent="0.35"/>
    <row r="3555" ht="12" customHeight="1" x14ac:dyDescent="0.35"/>
    <row r="3556" ht="12" customHeight="1" x14ac:dyDescent="0.35"/>
    <row r="3557" ht="12" customHeight="1" x14ac:dyDescent="0.35"/>
    <row r="3558" ht="12" customHeight="1" x14ac:dyDescent="0.35"/>
    <row r="3559" ht="12" customHeight="1" x14ac:dyDescent="0.35"/>
    <row r="3560" ht="12" customHeight="1" x14ac:dyDescent="0.35"/>
    <row r="3561" ht="12" customHeight="1" x14ac:dyDescent="0.35"/>
    <row r="3562" ht="12" customHeight="1" x14ac:dyDescent="0.35"/>
    <row r="3563" ht="12" customHeight="1" x14ac:dyDescent="0.35"/>
    <row r="3564" ht="12" customHeight="1" x14ac:dyDescent="0.35"/>
    <row r="3565" ht="12" customHeight="1" x14ac:dyDescent="0.35"/>
    <row r="3566" ht="12" customHeight="1" x14ac:dyDescent="0.35"/>
    <row r="3567" ht="12" customHeight="1" x14ac:dyDescent="0.35"/>
    <row r="3568" ht="12" customHeight="1" x14ac:dyDescent="0.35"/>
    <row r="3569" ht="12" customHeight="1" x14ac:dyDescent="0.35"/>
    <row r="3570" ht="12" customHeight="1" x14ac:dyDescent="0.35"/>
    <row r="3571" ht="12" customHeight="1" x14ac:dyDescent="0.35"/>
    <row r="3572" ht="12" customHeight="1" x14ac:dyDescent="0.35"/>
    <row r="3573" ht="12" customHeight="1" x14ac:dyDescent="0.35"/>
    <row r="3574" ht="12" customHeight="1" x14ac:dyDescent="0.35"/>
    <row r="3575" ht="15" customHeight="1" x14ac:dyDescent="0.35"/>
    <row r="3576" ht="15" customHeight="1" x14ac:dyDescent="0.35"/>
    <row r="3577" ht="15" customHeight="1" x14ac:dyDescent="0.35"/>
    <row r="3578" ht="15" customHeight="1" x14ac:dyDescent="0.35"/>
    <row r="3579" ht="15" customHeight="1" x14ac:dyDescent="0.35"/>
    <row r="3580" ht="15" customHeight="1" x14ac:dyDescent="0.35"/>
    <row r="3581" ht="15" customHeight="1" x14ac:dyDescent="0.35"/>
    <row r="3582" ht="15" customHeight="1" x14ac:dyDescent="0.35"/>
    <row r="3583" ht="15" customHeight="1" x14ac:dyDescent="0.35"/>
    <row r="3584" ht="15" customHeight="1" x14ac:dyDescent="0.35"/>
    <row r="3585" ht="12" customHeight="1" x14ac:dyDescent="0.35"/>
    <row r="3586" ht="15" customHeight="1" x14ac:dyDescent="0.35"/>
    <row r="3587" ht="15" customHeight="1" x14ac:dyDescent="0.35"/>
    <row r="3588" ht="15" customHeight="1" x14ac:dyDescent="0.35"/>
    <row r="3589" ht="15" customHeight="1" x14ac:dyDescent="0.35"/>
    <row r="3590" ht="15" customHeight="1" x14ac:dyDescent="0.35"/>
    <row r="3591" ht="15" customHeight="1" x14ac:dyDescent="0.35"/>
    <row r="3592" ht="15" customHeight="1" x14ac:dyDescent="0.35"/>
    <row r="3593" ht="15" customHeight="1" x14ac:dyDescent="0.35"/>
    <row r="3594" ht="15" customHeight="1" x14ac:dyDescent="0.35"/>
    <row r="3595" ht="15" customHeight="1" x14ac:dyDescent="0.35"/>
    <row r="3596" ht="15" customHeight="1" x14ac:dyDescent="0.35"/>
    <row r="3597" ht="15" customHeight="1" x14ac:dyDescent="0.35"/>
    <row r="3598" ht="15" customHeight="1" x14ac:dyDescent="0.35"/>
    <row r="3599" ht="15" customHeight="1" x14ac:dyDescent="0.35"/>
    <row r="3600" ht="15" customHeight="1" x14ac:dyDescent="0.35"/>
    <row r="3601" ht="15" customHeight="1" x14ac:dyDescent="0.35"/>
    <row r="3602" ht="12" customHeight="1" x14ac:dyDescent="0.35"/>
    <row r="3603" ht="15" customHeight="1" x14ac:dyDescent="0.35"/>
    <row r="3604" ht="15" customHeight="1" x14ac:dyDescent="0.35"/>
    <row r="3605" ht="12" customHeight="1" x14ac:dyDescent="0.35"/>
    <row r="3606" ht="15" customHeight="1" x14ac:dyDescent="0.35"/>
    <row r="3607" ht="15" customHeight="1" x14ac:dyDescent="0.35"/>
    <row r="3608" ht="15" customHeight="1" x14ac:dyDescent="0.35"/>
    <row r="3609" ht="15" customHeight="1" x14ac:dyDescent="0.35"/>
    <row r="3610" ht="15" customHeight="1" x14ac:dyDescent="0.35"/>
    <row r="3611" ht="12" customHeight="1" x14ac:dyDescent="0.35"/>
    <row r="3612" ht="15" customHeight="1" x14ac:dyDescent="0.35"/>
    <row r="3613" ht="15" customHeight="1" x14ac:dyDescent="0.35"/>
    <row r="3614" ht="15" customHeight="1" x14ac:dyDescent="0.35"/>
    <row r="3615" ht="15" customHeight="1" x14ac:dyDescent="0.35"/>
    <row r="3616" ht="15" customHeight="1" x14ac:dyDescent="0.35"/>
    <row r="3617" ht="15" customHeight="1" x14ac:dyDescent="0.35"/>
    <row r="3618" ht="15" customHeight="1" x14ac:dyDescent="0.35"/>
    <row r="3619" ht="15" customHeight="1" x14ac:dyDescent="0.35"/>
    <row r="3620" ht="15" customHeight="1" x14ac:dyDescent="0.35"/>
    <row r="3621" ht="15" customHeight="1" x14ac:dyDescent="0.35"/>
    <row r="3622" ht="15" customHeight="1" x14ac:dyDescent="0.35"/>
    <row r="3623" ht="15" customHeight="1" x14ac:dyDescent="0.35"/>
    <row r="3624" ht="15" customHeight="1" x14ac:dyDescent="0.35"/>
    <row r="3625" ht="15" customHeight="1" x14ac:dyDescent="0.35"/>
    <row r="3626" ht="15" customHeight="1" x14ac:dyDescent="0.35"/>
    <row r="3627" ht="15" customHeight="1" x14ac:dyDescent="0.35"/>
    <row r="3628" ht="12" customHeight="1" x14ac:dyDescent="0.35"/>
    <row r="3629" ht="15" customHeight="1" x14ac:dyDescent="0.35"/>
    <row r="3630" ht="15" customHeight="1" x14ac:dyDescent="0.35"/>
    <row r="3631" ht="12" customHeight="1" x14ac:dyDescent="0.35"/>
    <row r="3632" ht="15" customHeight="1" x14ac:dyDescent="0.35"/>
    <row r="3633" ht="15" customHeight="1" x14ac:dyDescent="0.35"/>
    <row r="3634" ht="15" customHeight="1" x14ac:dyDescent="0.35"/>
    <row r="3635" ht="12" customHeight="1" x14ac:dyDescent="0.35"/>
    <row r="3636" ht="15" customHeight="1" x14ac:dyDescent="0.35"/>
    <row r="3637" ht="15" customHeight="1" x14ac:dyDescent="0.35"/>
    <row r="3638" ht="15" customHeight="1" x14ac:dyDescent="0.35"/>
    <row r="3639" ht="15" customHeight="1" x14ac:dyDescent="0.35"/>
    <row r="3640" ht="15" customHeight="1" x14ac:dyDescent="0.35"/>
    <row r="3641" ht="15" customHeight="1" x14ac:dyDescent="0.35"/>
    <row r="3642" ht="15" customHeight="1" x14ac:dyDescent="0.35"/>
    <row r="3643" ht="15" customHeight="1" x14ac:dyDescent="0.35"/>
    <row r="3644" ht="15" customHeight="1" x14ac:dyDescent="0.35"/>
    <row r="3645" ht="15" customHeight="1" x14ac:dyDescent="0.35"/>
    <row r="3646" ht="12" customHeight="1" x14ac:dyDescent="0.35"/>
    <row r="3647" ht="15" customHeight="1" x14ac:dyDescent="0.35"/>
    <row r="3648" ht="15" customHeight="1" x14ac:dyDescent="0.35"/>
    <row r="3649" spans="2:32" ht="12" customHeight="1" x14ac:dyDescent="0.35"/>
    <row r="3650" spans="2:32" ht="15" customHeight="1" x14ac:dyDescent="0.35"/>
    <row r="3651" spans="2:32" ht="15" customHeight="1" x14ac:dyDescent="0.35"/>
    <row r="3652" spans="2:32" ht="15" customHeight="1" x14ac:dyDescent="0.35">
      <c r="B3652" s="101"/>
      <c r="C3652" s="101"/>
      <c r="D3652" s="101"/>
      <c r="E3652" s="101"/>
      <c r="F3652" s="101"/>
      <c r="G3652" s="101"/>
      <c r="H3652" s="101"/>
      <c r="I3652" s="101"/>
      <c r="J3652" s="101"/>
      <c r="K3652" s="101"/>
      <c r="L3652" s="101"/>
      <c r="M3652" s="101"/>
      <c r="N3652" s="101"/>
      <c r="O3652" s="101"/>
      <c r="P3652" s="101"/>
      <c r="Q3652" s="101"/>
      <c r="R3652" s="101"/>
      <c r="S3652" s="101"/>
      <c r="T3652" s="101"/>
      <c r="U3652" s="101"/>
      <c r="V3652" s="101"/>
      <c r="W3652" s="101"/>
      <c r="X3652" s="101"/>
      <c r="Y3652" s="101"/>
      <c r="Z3652" s="101"/>
      <c r="AA3652" s="101"/>
      <c r="AB3652" s="101"/>
      <c r="AC3652" s="101"/>
      <c r="AD3652" s="101"/>
      <c r="AE3652" s="101"/>
      <c r="AF3652" s="101"/>
    </row>
    <row r="3653" spans="2:32" ht="15" customHeight="1" x14ac:dyDescent="0.35"/>
    <row r="3654" spans="2:32" ht="15" customHeight="1" x14ac:dyDescent="0.35"/>
    <row r="3655" spans="2:32" ht="15" customHeight="1" x14ac:dyDescent="0.35"/>
    <row r="3656" spans="2:32" ht="15" customHeight="1" x14ac:dyDescent="0.35"/>
    <row r="3657" spans="2:32" ht="15" customHeight="1" x14ac:dyDescent="0.35"/>
    <row r="3658" spans="2:32" ht="15" customHeight="1" x14ac:dyDescent="0.35"/>
    <row r="3659" spans="2:32" ht="15" customHeight="1" x14ac:dyDescent="0.35"/>
    <row r="3660" spans="2:32" ht="12" customHeight="1" x14ac:dyDescent="0.35"/>
    <row r="3661" spans="2:32" ht="12" customHeight="1" x14ac:dyDescent="0.35"/>
    <row r="3662" spans="2:32" ht="12" customHeight="1" x14ac:dyDescent="0.35"/>
    <row r="3663" spans="2:32" ht="12" customHeight="1" x14ac:dyDescent="0.35"/>
    <row r="3664" spans="2:32" ht="12" customHeight="1" x14ac:dyDescent="0.35"/>
    <row r="3665" ht="12" customHeight="1" x14ac:dyDescent="0.35"/>
    <row r="3666" ht="12" customHeight="1" x14ac:dyDescent="0.35"/>
    <row r="3667" ht="12" customHeight="1" x14ac:dyDescent="0.35"/>
    <row r="3668" ht="12" customHeight="1" x14ac:dyDescent="0.35"/>
    <row r="3669" ht="12" customHeight="1" x14ac:dyDescent="0.35"/>
    <row r="3670" ht="12" customHeight="1" x14ac:dyDescent="0.35"/>
    <row r="3671" ht="12" customHeight="1" x14ac:dyDescent="0.35"/>
    <row r="3672" ht="12" customHeight="1" x14ac:dyDescent="0.35"/>
    <row r="3673" ht="12" customHeight="1" x14ac:dyDescent="0.35"/>
    <row r="3674" ht="12" customHeight="1" x14ac:dyDescent="0.35"/>
    <row r="3675" ht="12" customHeight="1" x14ac:dyDescent="0.35"/>
    <row r="3676" ht="12" customHeight="1" x14ac:dyDescent="0.35"/>
    <row r="3677" ht="12" customHeight="1" x14ac:dyDescent="0.35"/>
    <row r="3678" ht="12" customHeight="1" x14ac:dyDescent="0.35"/>
    <row r="3679" ht="12" customHeight="1" x14ac:dyDescent="0.35"/>
    <row r="3680" ht="12" customHeight="1" x14ac:dyDescent="0.35"/>
    <row r="3681" ht="12" customHeight="1" x14ac:dyDescent="0.35"/>
    <row r="3682" ht="12" customHeight="1" x14ac:dyDescent="0.35"/>
    <row r="3683" ht="12" customHeight="1" x14ac:dyDescent="0.35"/>
    <row r="3684" ht="12" customHeight="1" x14ac:dyDescent="0.35"/>
    <row r="3685" ht="12" customHeight="1" x14ac:dyDescent="0.35"/>
    <row r="3686" ht="12" customHeight="1" x14ac:dyDescent="0.35"/>
    <row r="3687" ht="12" customHeight="1" x14ac:dyDescent="0.35"/>
    <row r="3688" ht="12" customHeight="1" x14ac:dyDescent="0.35"/>
    <row r="3689" ht="12" customHeight="1" x14ac:dyDescent="0.35"/>
    <row r="3690" ht="12" customHeight="1" x14ac:dyDescent="0.35"/>
    <row r="3691" ht="12" customHeight="1" x14ac:dyDescent="0.35"/>
    <row r="3692" ht="12" customHeight="1" x14ac:dyDescent="0.35"/>
    <row r="3693" ht="12" customHeight="1" x14ac:dyDescent="0.35"/>
    <row r="3694" ht="12" customHeight="1" x14ac:dyDescent="0.35"/>
    <row r="3695" ht="12" customHeight="1" x14ac:dyDescent="0.35"/>
    <row r="3696" ht="12" customHeight="1" x14ac:dyDescent="0.35"/>
    <row r="3697" ht="12" customHeight="1" x14ac:dyDescent="0.35"/>
    <row r="3698" ht="12" customHeight="1" x14ac:dyDescent="0.35"/>
    <row r="3699" ht="12" customHeight="1" x14ac:dyDescent="0.35"/>
    <row r="3700" ht="15" customHeight="1" x14ac:dyDescent="0.35"/>
    <row r="3701" ht="15" customHeight="1" x14ac:dyDescent="0.35"/>
    <row r="3702" ht="15" customHeight="1" x14ac:dyDescent="0.35"/>
    <row r="3703" ht="15" customHeight="1" x14ac:dyDescent="0.35"/>
    <row r="3704" ht="15" customHeight="1" x14ac:dyDescent="0.35"/>
    <row r="3705" ht="15" customHeight="1" x14ac:dyDescent="0.35"/>
    <row r="3706" ht="15" customHeight="1" x14ac:dyDescent="0.35"/>
    <row r="3707" ht="15" customHeight="1" x14ac:dyDescent="0.35"/>
    <row r="3708" ht="15" customHeight="1" x14ac:dyDescent="0.35"/>
    <row r="3709" ht="15" customHeight="1" x14ac:dyDescent="0.35"/>
    <row r="3710" ht="12" customHeight="1" x14ac:dyDescent="0.35"/>
    <row r="3711" ht="15" customHeight="1" x14ac:dyDescent="0.35"/>
    <row r="3712" ht="15" customHeight="1" x14ac:dyDescent="0.35"/>
    <row r="3713" ht="15" customHeight="1" x14ac:dyDescent="0.35"/>
    <row r="3714" ht="15" customHeight="1" x14ac:dyDescent="0.35"/>
    <row r="3715" ht="15" customHeight="1" x14ac:dyDescent="0.35"/>
    <row r="3716" ht="15" customHeight="1" x14ac:dyDescent="0.35"/>
    <row r="3717" ht="15" customHeight="1" x14ac:dyDescent="0.35"/>
    <row r="3718" ht="15" customHeight="1" x14ac:dyDescent="0.35"/>
    <row r="3719" ht="15" customHeight="1" x14ac:dyDescent="0.35"/>
    <row r="3720" ht="15" customHeight="1" x14ac:dyDescent="0.35"/>
    <row r="3721" ht="15" customHeight="1" x14ac:dyDescent="0.35"/>
    <row r="3722" ht="15" customHeight="1" x14ac:dyDescent="0.35"/>
    <row r="3723" ht="15" customHeight="1" x14ac:dyDescent="0.35"/>
    <row r="3724" ht="15" customHeight="1" x14ac:dyDescent="0.35"/>
    <row r="3725" ht="15" customHeight="1" x14ac:dyDescent="0.35"/>
    <row r="3726" ht="15" customHeight="1" x14ac:dyDescent="0.35"/>
    <row r="3727" ht="12" customHeight="1" x14ac:dyDescent="0.35"/>
    <row r="3728" ht="15" customHeight="1" x14ac:dyDescent="0.35"/>
    <row r="3729" ht="15" customHeight="1" x14ac:dyDescent="0.35"/>
    <row r="3730" ht="12" customHeight="1" x14ac:dyDescent="0.35"/>
    <row r="3731" ht="15" customHeight="1" x14ac:dyDescent="0.35"/>
    <row r="3732" ht="15" customHeight="1" x14ac:dyDescent="0.35"/>
    <row r="3733" ht="15" customHeight="1" x14ac:dyDescent="0.35"/>
    <row r="3734" ht="15" customHeight="1" x14ac:dyDescent="0.35"/>
    <row r="3735" ht="15" customHeight="1" x14ac:dyDescent="0.35"/>
    <row r="3736" ht="12" customHeight="1" x14ac:dyDescent="0.35"/>
    <row r="3737" ht="15" customHeight="1" x14ac:dyDescent="0.35"/>
    <row r="3738" ht="15" customHeight="1" x14ac:dyDescent="0.35"/>
    <row r="3739" ht="15" customHeight="1" x14ac:dyDescent="0.35"/>
    <row r="3740" ht="15" customHeight="1" x14ac:dyDescent="0.35"/>
    <row r="3741" ht="15" customHeight="1" x14ac:dyDescent="0.35"/>
    <row r="3742" ht="15" customHeight="1" x14ac:dyDescent="0.35"/>
    <row r="3743" ht="15" customHeight="1" x14ac:dyDescent="0.35"/>
    <row r="3744" ht="15" customHeight="1" x14ac:dyDescent="0.35"/>
    <row r="3745" ht="15" customHeight="1" x14ac:dyDescent="0.35"/>
    <row r="3746" ht="15" customHeight="1" x14ac:dyDescent="0.35"/>
    <row r="3747" ht="15" customHeight="1" x14ac:dyDescent="0.35"/>
    <row r="3748" ht="15" customHeight="1" x14ac:dyDescent="0.35"/>
    <row r="3749" ht="15" customHeight="1" x14ac:dyDescent="0.35"/>
    <row r="3750" ht="15" customHeight="1" x14ac:dyDescent="0.35"/>
    <row r="3751" ht="15" customHeight="1" x14ac:dyDescent="0.35"/>
    <row r="3752" ht="15" customHeight="1" x14ac:dyDescent="0.35"/>
    <row r="3753" ht="12" customHeight="1" x14ac:dyDescent="0.35"/>
    <row r="3754" ht="15" customHeight="1" x14ac:dyDescent="0.35"/>
    <row r="3755" ht="15" customHeight="1" x14ac:dyDescent="0.35"/>
    <row r="3756" ht="12" customHeight="1" x14ac:dyDescent="0.35"/>
    <row r="3757" ht="15" customHeight="1" x14ac:dyDescent="0.35"/>
    <row r="3758" ht="15" customHeight="1" x14ac:dyDescent="0.35"/>
    <row r="3759" ht="15" customHeight="1" x14ac:dyDescent="0.35"/>
    <row r="3760" ht="12" customHeight="1" x14ac:dyDescent="0.35"/>
    <row r="3761" ht="15" customHeight="1" x14ac:dyDescent="0.35"/>
    <row r="3762" ht="15" customHeight="1" x14ac:dyDescent="0.35"/>
    <row r="3763" ht="15" customHeight="1" x14ac:dyDescent="0.35"/>
    <row r="3764" ht="15" customHeight="1" x14ac:dyDescent="0.35"/>
    <row r="3765" ht="15" customHeight="1" x14ac:dyDescent="0.35"/>
    <row r="3766" ht="15" customHeight="1" x14ac:dyDescent="0.35"/>
    <row r="3767" ht="15" customHeight="1" x14ac:dyDescent="0.35"/>
    <row r="3768" ht="15" customHeight="1" x14ac:dyDescent="0.35"/>
    <row r="3769" ht="15" customHeight="1" x14ac:dyDescent="0.35"/>
    <row r="3770" ht="15" customHeight="1" x14ac:dyDescent="0.35"/>
    <row r="3771" ht="12" customHeight="1" x14ac:dyDescent="0.35"/>
    <row r="3772" ht="15" customHeight="1" x14ac:dyDescent="0.35"/>
    <row r="3773" ht="15" customHeight="1" x14ac:dyDescent="0.35"/>
    <row r="3774" ht="12" customHeight="1" x14ac:dyDescent="0.35"/>
    <row r="3775" ht="15" customHeight="1" x14ac:dyDescent="0.35"/>
    <row r="3776" ht="15" customHeight="1" x14ac:dyDescent="0.35"/>
    <row r="3777" spans="2:32" ht="15" customHeight="1" x14ac:dyDescent="0.35">
      <c r="B3777" s="101"/>
      <c r="C3777" s="101"/>
      <c r="D3777" s="101"/>
      <c r="E3777" s="101"/>
      <c r="F3777" s="101"/>
      <c r="G3777" s="101"/>
      <c r="H3777" s="101"/>
      <c r="I3777" s="101"/>
      <c r="J3777" s="101"/>
      <c r="K3777" s="101"/>
      <c r="L3777" s="101"/>
      <c r="M3777" s="101"/>
      <c r="N3777" s="101"/>
      <c r="O3777" s="101"/>
      <c r="P3777" s="101"/>
      <c r="Q3777" s="101"/>
      <c r="R3777" s="101"/>
      <c r="S3777" s="101"/>
      <c r="T3777" s="101"/>
      <c r="U3777" s="101"/>
      <c r="V3777" s="101"/>
      <c r="W3777" s="101"/>
      <c r="X3777" s="101"/>
      <c r="Y3777" s="101"/>
      <c r="Z3777" s="101"/>
      <c r="AA3777" s="101"/>
      <c r="AB3777" s="101"/>
      <c r="AC3777" s="101"/>
      <c r="AD3777" s="101"/>
      <c r="AE3777" s="101"/>
      <c r="AF3777" s="101"/>
    </row>
    <row r="3778" spans="2:32" ht="15" customHeight="1" x14ac:dyDescent="0.35"/>
    <row r="3779" spans="2:32" ht="15" customHeight="1" x14ac:dyDescent="0.35"/>
    <row r="3780" spans="2:32" ht="15" customHeight="1" x14ac:dyDescent="0.35"/>
    <row r="3781" spans="2:32" ht="15" customHeight="1" x14ac:dyDescent="0.35"/>
    <row r="3782" spans="2:32" ht="15" customHeight="1" x14ac:dyDescent="0.35"/>
    <row r="3783" spans="2:32" ht="15" customHeight="1" x14ac:dyDescent="0.35"/>
    <row r="3784" spans="2:32" ht="15" customHeight="1" x14ac:dyDescent="0.35"/>
    <row r="3785" spans="2:32" ht="12" customHeight="1" x14ac:dyDescent="0.35"/>
    <row r="3786" spans="2:32" ht="12" customHeight="1" x14ac:dyDescent="0.35"/>
    <row r="3787" spans="2:32" ht="12" customHeight="1" x14ac:dyDescent="0.35"/>
    <row r="3788" spans="2:32" ht="12" customHeight="1" x14ac:dyDescent="0.35"/>
    <row r="3789" spans="2:32" ht="12" customHeight="1" x14ac:dyDescent="0.35"/>
    <row r="3790" spans="2:32" ht="12" customHeight="1" x14ac:dyDescent="0.35"/>
    <row r="3791" spans="2:32" ht="12" customHeight="1" x14ac:dyDescent="0.35"/>
    <row r="3792" spans="2:32" ht="12" customHeight="1" x14ac:dyDescent="0.35"/>
    <row r="3793" ht="12" customHeight="1" x14ac:dyDescent="0.35"/>
    <row r="3794" ht="12" customHeight="1" x14ac:dyDescent="0.35"/>
    <row r="3795" ht="12" customHeight="1" x14ac:dyDescent="0.35"/>
    <row r="3796" ht="12" customHeight="1" x14ac:dyDescent="0.35"/>
    <row r="3797" ht="12" customHeight="1" x14ac:dyDescent="0.35"/>
    <row r="3798" ht="12" customHeight="1" x14ac:dyDescent="0.35"/>
    <row r="3799" ht="12" customHeight="1" x14ac:dyDescent="0.35"/>
    <row r="3800" ht="12" customHeight="1" x14ac:dyDescent="0.35"/>
    <row r="3801" ht="12" customHeight="1" x14ac:dyDescent="0.35"/>
    <row r="3802" ht="12" customHeight="1" x14ac:dyDescent="0.35"/>
    <row r="3803" ht="12" customHeight="1" x14ac:dyDescent="0.35"/>
    <row r="3804" ht="12" customHeight="1" x14ac:dyDescent="0.35"/>
    <row r="3805" ht="12" customHeight="1" x14ac:dyDescent="0.35"/>
    <row r="3806" ht="12" customHeight="1" x14ac:dyDescent="0.35"/>
    <row r="3807" ht="12" customHeight="1" x14ac:dyDescent="0.35"/>
    <row r="3808" ht="12" customHeight="1" x14ac:dyDescent="0.35"/>
    <row r="3809" ht="12" customHeight="1" x14ac:dyDescent="0.35"/>
    <row r="3810" ht="12" customHeight="1" x14ac:dyDescent="0.35"/>
    <row r="3811" ht="12" customHeight="1" x14ac:dyDescent="0.35"/>
    <row r="3812" ht="12" customHeight="1" x14ac:dyDescent="0.35"/>
    <row r="3813" ht="12" customHeight="1" x14ac:dyDescent="0.35"/>
    <row r="3814" ht="12" customHeight="1" x14ac:dyDescent="0.35"/>
    <row r="3815" ht="12" customHeight="1" x14ac:dyDescent="0.35"/>
    <row r="3816" ht="12" customHeight="1" x14ac:dyDescent="0.35"/>
    <row r="3817" ht="12" customHeight="1" x14ac:dyDescent="0.35"/>
    <row r="3818" ht="12" customHeight="1" x14ac:dyDescent="0.35"/>
    <row r="3819" ht="12" customHeight="1" x14ac:dyDescent="0.35"/>
    <row r="3820" ht="12" customHeight="1" x14ac:dyDescent="0.35"/>
    <row r="3821" ht="12" customHeight="1" x14ac:dyDescent="0.35"/>
    <row r="3822" ht="12" customHeight="1" x14ac:dyDescent="0.35"/>
    <row r="3823" ht="12" customHeight="1" x14ac:dyDescent="0.35"/>
    <row r="3824" ht="12" customHeight="1" x14ac:dyDescent="0.35"/>
    <row r="3825" ht="15" customHeight="1" x14ac:dyDescent="0.35"/>
    <row r="3826" ht="15" customHeight="1" x14ac:dyDescent="0.35"/>
    <row r="3827" ht="15" customHeight="1" x14ac:dyDescent="0.35"/>
    <row r="3828" ht="15" customHeight="1" x14ac:dyDescent="0.35"/>
    <row r="3829" ht="15" customHeight="1" x14ac:dyDescent="0.35"/>
    <row r="3830" ht="15" customHeight="1" x14ac:dyDescent="0.35"/>
    <row r="3831" ht="15" customHeight="1" x14ac:dyDescent="0.35"/>
    <row r="3832" ht="15" customHeight="1" x14ac:dyDescent="0.35"/>
    <row r="3833" ht="15" customHeight="1" x14ac:dyDescent="0.35"/>
    <row r="3834" ht="15" customHeight="1" x14ac:dyDescent="0.35"/>
    <row r="3835" ht="12" customHeight="1" x14ac:dyDescent="0.35"/>
    <row r="3836" ht="15" customHeight="1" x14ac:dyDescent="0.35"/>
    <row r="3837" ht="15" customHeight="1" x14ac:dyDescent="0.35"/>
    <row r="3838" ht="15" customHeight="1" x14ac:dyDescent="0.35"/>
    <row r="3839" ht="15" customHeight="1" x14ac:dyDescent="0.35"/>
    <row r="3840" ht="15" customHeight="1" x14ac:dyDescent="0.35"/>
    <row r="3841" ht="15" customHeight="1" x14ac:dyDescent="0.35"/>
    <row r="3842" ht="15" customHeight="1" x14ac:dyDescent="0.35"/>
    <row r="3843" ht="15" customHeight="1" x14ac:dyDescent="0.35"/>
    <row r="3844" ht="15" customHeight="1" x14ac:dyDescent="0.35"/>
    <row r="3845" ht="15" customHeight="1" x14ac:dyDescent="0.35"/>
    <row r="3846" ht="15" customHeight="1" x14ac:dyDescent="0.35"/>
    <row r="3847" ht="15" customHeight="1" x14ac:dyDescent="0.35"/>
    <row r="3848" ht="15" customHeight="1" x14ac:dyDescent="0.35"/>
    <row r="3849" ht="15" customHeight="1" x14ac:dyDescent="0.35"/>
    <row r="3850" ht="15" customHeight="1" x14ac:dyDescent="0.35"/>
    <row r="3851" ht="15" customHeight="1" x14ac:dyDescent="0.35"/>
    <row r="3852" ht="12" customHeight="1" x14ac:dyDescent="0.35"/>
    <row r="3853" ht="15" customHeight="1" x14ac:dyDescent="0.35"/>
    <row r="3854" ht="15" customHeight="1" x14ac:dyDescent="0.35"/>
    <row r="3855" ht="12" customHeight="1" x14ac:dyDescent="0.35"/>
    <row r="3856" ht="15" customHeight="1" x14ac:dyDescent="0.35"/>
    <row r="3857" ht="15" customHeight="1" x14ac:dyDescent="0.35"/>
    <row r="3858" ht="15" customHeight="1" x14ac:dyDescent="0.35"/>
    <row r="3859" ht="15" customHeight="1" x14ac:dyDescent="0.35"/>
    <row r="3860" ht="15" customHeight="1" x14ac:dyDescent="0.35"/>
    <row r="3861" ht="12" customHeight="1" x14ac:dyDescent="0.35"/>
    <row r="3862" ht="15" customHeight="1" x14ac:dyDescent="0.35"/>
    <row r="3863" ht="15" customHeight="1" x14ac:dyDescent="0.35"/>
    <row r="3864" ht="15" customHeight="1" x14ac:dyDescent="0.35"/>
    <row r="3865" ht="15" customHeight="1" x14ac:dyDescent="0.35"/>
    <row r="3866" ht="15" customHeight="1" x14ac:dyDescent="0.35"/>
    <row r="3867" ht="15" customHeight="1" x14ac:dyDescent="0.35"/>
    <row r="3868" ht="15" customHeight="1" x14ac:dyDescent="0.35"/>
    <row r="3869" ht="15" customHeight="1" x14ac:dyDescent="0.35"/>
    <row r="3870" ht="15" customHeight="1" x14ac:dyDescent="0.35"/>
    <row r="3871" ht="15" customHeight="1" x14ac:dyDescent="0.35"/>
    <row r="3872" ht="15" customHeight="1" x14ac:dyDescent="0.35"/>
    <row r="3873" ht="15" customHeight="1" x14ac:dyDescent="0.35"/>
    <row r="3874" ht="15" customHeight="1" x14ac:dyDescent="0.35"/>
    <row r="3875" ht="15" customHeight="1" x14ac:dyDescent="0.35"/>
    <row r="3876" ht="15" customHeight="1" x14ac:dyDescent="0.35"/>
    <row r="3877" ht="15" customHeight="1" x14ac:dyDescent="0.35"/>
    <row r="3878" ht="12" customHeight="1" x14ac:dyDescent="0.35"/>
    <row r="3879" ht="15" customHeight="1" x14ac:dyDescent="0.35"/>
    <row r="3880" ht="15" customHeight="1" x14ac:dyDescent="0.35"/>
    <row r="3881" ht="12" customHeight="1" x14ac:dyDescent="0.35"/>
    <row r="3882" ht="15" customHeight="1" x14ac:dyDescent="0.35"/>
    <row r="3883" ht="15" customHeight="1" x14ac:dyDescent="0.35"/>
    <row r="3884" ht="15" customHeight="1" x14ac:dyDescent="0.35"/>
    <row r="3885" ht="12" customHeight="1" x14ac:dyDescent="0.35"/>
    <row r="3886" ht="15" customHeight="1" x14ac:dyDescent="0.35"/>
    <row r="3887" ht="15" customHeight="1" x14ac:dyDescent="0.35"/>
    <row r="3888" ht="15" customHeight="1" x14ac:dyDescent="0.35"/>
    <row r="3889" spans="2:32" ht="15" customHeight="1" x14ac:dyDescent="0.35"/>
    <row r="3890" spans="2:32" ht="15" customHeight="1" x14ac:dyDescent="0.35"/>
    <row r="3891" spans="2:32" ht="15" customHeight="1" x14ac:dyDescent="0.35"/>
    <row r="3892" spans="2:32" ht="15" customHeight="1" x14ac:dyDescent="0.35"/>
    <row r="3893" spans="2:32" ht="15" customHeight="1" x14ac:dyDescent="0.35"/>
    <row r="3894" spans="2:32" ht="15" customHeight="1" x14ac:dyDescent="0.35"/>
    <row r="3895" spans="2:32" ht="15" customHeight="1" x14ac:dyDescent="0.35"/>
    <row r="3896" spans="2:32" ht="12" customHeight="1" x14ac:dyDescent="0.35"/>
    <row r="3897" spans="2:32" ht="15" customHeight="1" x14ac:dyDescent="0.35"/>
    <row r="3898" spans="2:32" ht="15" customHeight="1" x14ac:dyDescent="0.35"/>
    <row r="3899" spans="2:32" ht="12" customHeight="1" x14ac:dyDescent="0.35"/>
    <row r="3900" spans="2:32" ht="15" customHeight="1" x14ac:dyDescent="0.35"/>
    <row r="3901" spans="2:32" ht="15" customHeight="1" x14ac:dyDescent="0.35"/>
    <row r="3902" spans="2:32" ht="15" customHeight="1" x14ac:dyDescent="0.35">
      <c r="B3902" s="101"/>
      <c r="C3902" s="101"/>
      <c r="D3902" s="101"/>
      <c r="E3902" s="101"/>
      <c r="F3902" s="101"/>
      <c r="G3902" s="101"/>
      <c r="H3902" s="101"/>
      <c r="I3902" s="101"/>
      <c r="J3902" s="101"/>
      <c r="K3902" s="101"/>
      <c r="L3902" s="101"/>
      <c r="M3902" s="101"/>
      <c r="N3902" s="101"/>
      <c r="O3902" s="101"/>
      <c r="P3902" s="101"/>
      <c r="Q3902" s="101"/>
      <c r="R3902" s="101"/>
      <c r="S3902" s="101"/>
      <c r="T3902" s="101"/>
      <c r="U3902" s="101"/>
      <c r="V3902" s="101"/>
      <c r="W3902" s="101"/>
      <c r="X3902" s="101"/>
      <c r="Y3902" s="101"/>
      <c r="Z3902" s="101"/>
      <c r="AA3902" s="101"/>
      <c r="AB3902" s="101"/>
      <c r="AC3902" s="101"/>
      <c r="AD3902" s="101"/>
      <c r="AE3902" s="101"/>
      <c r="AF3902" s="101"/>
    </row>
    <row r="3903" spans="2:32" ht="15" customHeight="1" x14ac:dyDescent="0.35"/>
    <row r="3904" spans="2:32" ht="15" customHeight="1" x14ac:dyDescent="0.35"/>
    <row r="3905" ht="15" customHeight="1" x14ac:dyDescent="0.35"/>
    <row r="3906" ht="15" customHeight="1" x14ac:dyDescent="0.35"/>
    <row r="3907" ht="15" customHeight="1" x14ac:dyDescent="0.35"/>
    <row r="3908" ht="15" customHeight="1" x14ac:dyDescent="0.35"/>
    <row r="3909" ht="15" customHeight="1" x14ac:dyDescent="0.35"/>
    <row r="3910" ht="12" customHeight="1" x14ac:dyDescent="0.35"/>
    <row r="3911" ht="12" customHeight="1" x14ac:dyDescent="0.35"/>
    <row r="3912" ht="12" customHeight="1" x14ac:dyDescent="0.35"/>
    <row r="3913" ht="12" customHeight="1" x14ac:dyDescent="0.35"/>
    <row r="3914" ht="12" customHeight="1" x14ac:dyDescent="0.35"/>
    <row r="3915" ht="12" customHeight="1" x14ac:dyDescent="0.35"/>
    <row r="3916" ht="12" customHeight="1" x14ac:dyDescent="0.35"/>
    <row r="3917" ht="12" customHeight="1" x14ac:dyDescent="0.35"/>
    <row r="3918" ht="12" customHeight="1" x14ac:dyDescent="0.35"/>
    <row r="3919" ht="12" customHeight="1" x14ac:dyDescent="0.35"/>
    <row r="3920" ht="12" customHeight="1" x14ac:dyDescent="0.35"/>
    <row r="3921" ht="12" customHeight="1" x14ac:dyDescent="0.35"/>
    <row r="3922" ht="12" customHeight="1" x14ac:dyDescent="0.35"/>
    <row r="3923" ht="12" customHeight="1" x14ac:dyDescent="0.35"/>
    <row r="3924" ht="12" customHeight="1" x14ac:dyDescent="0.35"/>
    <row r="3925" ht="12" customHeight="1" x14ac:dyDescent="0.35"/>
    <row r="3926" ht="12" customHeight="1" x14ac:dyDescent="0.35"/>
    <row r="3927" ht="12" customHeight="1" x14ac:dyDescent="0.35"/>
    <row r="3928" ht="12" customHeight="1" x14ac:dyDescent="0.35"/>
    <row r="3929" ht="12" customHeight="1" x14ac:dyDescent="0.35"/>
    <row r="3930" ht="12" customHeight="1" x14ac:dyDescent="0.35"/>
    <row r="3931" ht="12" customHeight="1" x14ac:dyDescent="0.35"/>
    <row r="3932" ht="12" customHeight="1" x14ac:dyDescent="0.35"/>
    <row r="3933" ht="12" customHeight="1" x14ac:dyDescent="0.35"/>
    <row r="3934" ht="12" customHeight="1" x14ac:dyDescent="0.35"/>
    <row r="3935" ht="12" customHeight="1" x14ac:dyDescent="0.35"/>
    <row r="3936" ht="12" customHeight="1" x14ac:dyDescent="0.35"/>
    <row r="3937" ht="12" customHeight="1" x14ac:dyDescent="0.35"/>
    <row r="3938" ht="12" customHeight="1" x14ac:dyDescent="0.35"/>
    <row r="3939" ht="12" customHeight="1" x14ac:dyDescent="0.35"/>
    <row r="3940" ht="12" customHeight="1" x14ac:dyDescent="0.35"/>
    <row r="3941" ht="12" customHeight="1" x14ac:dyDescent="0.35"/>
    <row r="3942" ht="12" customHeight="1" x14ac:dyDescent="0.35"/>
    <row r="3943" ht="12" customHeight="1" x14ac:dyDescent="0.35"/>
    <row r="3944" ht="12" customHeight="1" x14ac:dyDescent="0.35"/>
    <row r="3945" ht="12" customHeight="1" x14ac:dyDescent="0.35"/>
    <row r="3946" ht="12" customHeight="1" x14ac:dyDescent="0.35"/>
    <row r="3947" ht="12" customHeight="1" x14ac:dyDescent="0.35"/>
    <row r="3948" ht="12" customHeight="1" x14ac:dyDescent="0.35"/>
    <row r="3949" ht="12" customHeight="1" x14ac:dyDescent="0.35"/>
    <row r="3950" ht="15" customHeight="1" x14ac:dyDescent="0.35"/>
    <row r="3951" ht="15" customHeight="1" x14ac:dyDescent="0.35"/>
    <row r="3952" ht="15" customHeight="1" x14ac:dyDescent="0.35"/>
    <row r="3953" ht="15" customHeight="1" x14ac:dyDescent="0.35"/>
    <row r="3954" ht="15" customHeight="1" x14ac:dyDescent="0.35"/>
    <row r="3955" ht="15" customHeight="1" x14ac:dyDescent="0.35"/>
    <row r="3956" ht="15" customHeight="1" x14ac:dyDescent="0.35"/>
    <row r="3957" ht="15" customHeight="1" x14ac:dyDescent="0.35"/>
    <row r="3958" ht="15" customHeight="1" x14ac:dyDescent="0.35"/>
    <row r="3959" ht="15" customHeight="1" x14ac:dyDescent="0.35"/>
    <row r="3960" ht="12" customHeight="1" x14ac:dyDescent="0.35"/>
    <row r="3961" ht="15" customHeight="1" x14ac:dyDescent="0.35"/>
    <row r="3962" ht="15" customHeight="1" x14ac:dyDescent="0.35"/>
    <row r="3963" ht="15" customHeight="1" x14ac:dyDescent="0.35"/>
    <row r="3964" ht="15" customHeight="1" x14ac:dyDescent="0.35"/>
    <row r="3965" ht="15" customHeight="1" x14ac:dyDescent="0.35"/>
    <row r="3966" ht="15" customHeight="1" x14ac:dyDescent="0.35"/>
    <row r="3967" ht="15" customHeight="1" x14ac:dyDescent="0.35"/>
    <row r="3968" ht="15" customHeight="1" x14ac:dyDescent="0.35"/>
    <row r="3969" ht="15" customHeight="1" x14ac:dyDescent="0.35"/>
    <row r="3970" ht="15" customHeight="1" x14ac:dyDescent="0.35"/>
    <row r="3971" ht="15" customHeight="1" x14ac:dyDescent="0.35"/>
    <row r="3972" ht="15" customHeight="1" x14ac:dyDescent="0.35"/>
    <row r="3973" ht="15" customHeight="1" x14ac:dyDescent="0.35"/>
    <row r="3974" ht="15" customHeight="1" x14ac:dyDescent="0.35"/>
    <row r="3975" ht="15" customHeight="1" x14ac:dyDescent="0.35"/>
    <row r="3976" ht="15" customHeight="1" x14ac:dyDescent="0.35"/>
    <row r="3977" ht="12" customHeight="1" x14ac:dyDescent="0.35"/>
    <row r="3978" ht="15" customHeight="1" x14ac:dyDescent="0.35"/>
    <row r="3979" ht="15" customHeight="1" x14ac:dyDescent="0.35"/>
    <row r="3980" ht="12" customHeight="1" x14ac:dyDescent="0.35"/>
    <row r="3981" ht="15" customHeight="1" x14ac:dyDescent="0.35"/>
    <row r="3982" ht="15" customHeight="1" x14ac:dyDescent="0.35"/>
    <row r="3983" ht="15" customHeight="1" x14ac:dyDescent="0.35"/>
    <row r="3984" ht="15" customHeight="1" x14ac:dyDescent="0.35"/>
    <row r="3985" ht="15" customHeight="1" x14ac:dyDescent="0.35"/>
    <row r="3986" ht="12" customHeight="1" x14ac:dyDescent="0.35"/>
    <row r="3987" ht="15" customHeight="1" x14ac:dyDescent="0.35"/>
    <row r="3988" ht="15" customHeight="1" x14ac:dyDescent="0.35"/>
    <row r="3989" ht="15" customHeight="1" x14ac:dyDescent="0.35"/>
    <row r="3990" ht="15" customHeight="1" x14ac:dyDescent="0.35"/>
    <row r="3991" ht="15" customHeight="1" x14ac:dyDescent="0.35"/>
    <row r="3992" ht="15" customHeight="1" x14ac:dyDescent="0.35"/>
    <row r="3993" ht="15" customHeight="1" x14ac:dyDescent="0.35"/>
    <row r="3994" ht="15" customHeight="1" x14ac:dyDescent="0.35"/>
    <row r="3995" ht="15" customHeight="1" x14ac:dyDescent="0.35"/>
    <row r="3996" ht="15" customHeight="1" x14ac:dyDescent="0.35"/>
    <row r="3997" ht="15" customHeight="1" x14ac:dyDescent="0.35"/>
    <row r="3998" ht="15" customHeight="1" x14ac:dyDescent="0.35"/>
    <row r="3999" ht="15" customHeight="1" x14ac:dyDescent="0.35"/>
    <row r="4000" ht="15" customHeight="1" x14ac:dyDescent="0.35"/>
    <row r="4001" ht="15" customHeight="1" x14ac:dyDescent="0.35"/>
    <row r="4002" ht="15" customHeight="1" x14ac:dyDescent="0.35"/>
    <row r="4003" ht="12" customHeight="1" x14ac:dyDescent="0.35"/>
    <row r="4004" ht="15" customHeight="1" x14ac:dyDescent="0.35"/>
    <row r="4005" ht="15" customHeight="1" x14ac:dyDescent="0.35"/>
    <row r="4006" ht="12" customHeight="1" x14ac:dyDescent="0.35"/>
    <row r="4007" ht="15" customHeight="1" x14ac:dyDescent="0.35"/>
    <row r="4008" ht="15" customHeight="1" x14ac:dyDescent="0.35"/>
    <row r="4009" ht="15" customHeight="1" x14ac:dyDescent="0.35"/>
    <row r="4010" ht="12" customHeight="1" x14ac:dyDescent="0.35"/>
    <row r="4011" ht="15" customHeight="1" x14ac:dyDescent="0.35"/>
    <row r="4012" ht="15" customHeight="1" x14ac:dyDescent="0.35"/>
    <row r="4013" ht="15" customHeight="1" x14ac:dyDescent="0.35"/>
    <row r="4014" ht="15" customHeight="1" x14ac:dyDescent="0.35"/>
    <row r="4015" ht="15" customHeight="1" x14ac:dyDescent="0.35"/>
    <row r="4016" ht="15" customHeight="1" x14ac:dyDescent="0.35"/>
    <row r="4017" spans="2:32" ht="15" customHeight="1" x14ac:dyDescent="0.35"/>
    <row r="4018" spans="2:32" ht="15" customHeight="1" x14ac:dyDescent="0.35"/>
    <row r="4019" spans="2:32" ht="15" customHeight="1" x14ac:dyDescent="0.35"/>
    <row r="4020" spans="2:32" ht="15" customHeight="1" x14ac:dyDescent="0.35"/>
    <row r="4021" spans="2:32" ht="12" customHeight="1" x14ac:dyDescent="0.35"/>
    <row r="4022" spans="2:32" ht="15" customHeight="1" x14ac:dyDescent="0.35"/>
    <row r="4023" spans="2:32" ht="15" customHeight="1" x14ac:dyDescent="0.35"/>
    <row r="4024" spans="2:32" ht="12" customHeight="1" x14ac:dyDescent="0.35"/>
    <row r="4025" spans="2:32" ht="15" customHeight="1" x14ac:dyDescent="0.35"/>
    <row r="4026" spans="2:32" ht="15" customHeight="1" x14ac:dyDescent="0.35"/>
    <row r="4027" spans="2:32" ht="15" customHeight="1" x14ac:dyDescent="0.35">
      <c r="B4027" s="101"/>
      <c r="C4027" s="101"/>
      <c r="D4027" s="101"/>
      <c r="E4027" s="101"/>
      <c r="F4027" s="101"/>
      <c r="G4027" s="101"/>
      <c r="H4027" s="101"/>
      <c r="I4027" s="101"/>
      <c r="J4027" s="101"/>
      <c r="K4027" s="101"/>
      <c r="L4027" s="101"/>
      <c r="M4027" s="101"/>
      <c r="N4027" s="101"/>
      <c r="O4027" s="101"/>
      <c r="P4027" s="101"/>
      <c r="Q4027" s="101"/>
      <c r="R4027" s="101"/>
      <c r="S4027" s="101"/>
      <c r="T4027" s="101"/>
      <c r="U4027" s="101"/>
      <c r="V4027" s="101"/>
      <c r="W4027" s="101"/>
      <c r="X4027" s="101"/>
      <c r="Y4027" s="101"/>
      <c r="Z4027" s="101"/>
      <c r="AA4027" s="101"/>
      <c r="AB4027" s="101"/>
      <c r="AC4027" s="101"/>
      <c r="AD4027" s="101"/>
      <c r="AE4027" s="101"/>
      <c r="AF4027" s="101"/>
    </row>
    <row r="4028" spans="2:32" ht="15" customHeight="1" x14ac:dyDescent="0.35"/>
    <row r="4029" spans="2:32" ht="15" customHeight="1" x14ac:dyDescent="0.35"/>
    <row r="4030" spans="2:32" ht="15" customHeight="1" x14ac:dyDescent="0.35"/>
    <row r="4031" spans="2:32" ht="15" customHeight="1" x14ac:dyDescent="0.35"/>
    <row r="4032" spans="2:32" ht="15" customHeight="1" x14ac:dyDescent="0.35"/>
    <row r="4033" ht="15" customHeight="1" x14ac:dyDescent="0.35"/>
    <row r="4034" ht="15" customHeight="1" x14ac:dyDescent="0.35"/>
    <row r="4035" ht="12" customHeight="1" x14ac:dyDescent="0.35"/>
    <row r="4036" ht="12" customHeight="1" x14ac:dyDescent="0.35"/>
    <row r="4037" ht="12" customHeight="1" x14ac:dyDescent="0.35"/>
    <row r="4038" ht="12" customHeight="1" x14ac:dyDescent="0.35"/>
    <row r="4039" ht="12" customHeight="1" x14ac:dyDescent="0.35"/>
    <row r="4040" ht="12" customHeight="1" x14ac:dyDescent="0.35"/>
    <row r="4041" ht="12" customHeight="1" x14ac:dyDescent="0.35"/>
    <row r="4042" ht="12" customHeight="1" x14ac:dyDescent="0.35"/>
    <row r="4043" ht="12" customHeight="1" x14ac:dyDescent="0.35"/>
    <row r="4044" ht="12" customHeight="1" x14ac:dyDescent="0.35"/>
    <row r="4045" ht="12" customHeight="1" x14ac:dyDescent="0.35"/>
    <row r="4046" ht="12" customHeight="1" x14ac:dyDescent="0.35"/>
    <row r="4047" ht="12" customHeight="1" x14ac:dyDescent="0.35"/>
    <row r="4048" ht="12" customHeight="1" x14ac:dyDescent="0.35"/>
    <row r="4049" ht="12" customHeight="1" x14ac:dyDescent="0.35"/>
    <row r="4050" ht="12" customHeight="1" x14ac:dyDescent="0.35"/>
    <row r="4051" ht="12" customHeight="1" x14ac:dyDescent="0.35"/>
    <row r="4052" ht="12" customHeight="1" x14ac:dyDescent="0.35"/>
    <row r="4053" ht="12" customHeight="1" x14ac:dyDescent="0.35"/>
    <row r="4054" ht="12" customHeight="1" x14ac:dyDescent="0.35"/>
    <row r="4055" ht="12" customHeight="1" x14ac:dyDescent="0.35"/>
    <row r="4056" ht="12" customHeight="1" x14ac:dyDescent="0.35"/>
    <row r="4057" ht="12" customHeight="1" x14ac:dyDescent="0.35"/>
    <row r="4058" ht="12" customHeight="1" x14ac:dyDescent="0.35"/>
    <row r="4059" ht="12" customHeight="1" x14ac:dyDescent="0.35"/>
    <row r="4060" ht="12" customHeight="1" x14ac:dyDescent="0.35"/>
    <row r="4061" ht="12" customHeight="1" x14ac:dyDescent="0.35"/>
    <row r="4062" ht="12" customHeight="1" x14ac:dyDescent="0.35"/>
    <row r="4063" ht="12" customHeight="1" x14ac:dyDescent="0.35"/>
    <row r="4064" ht="12" customHeight="1" x14ac:dyDescent="0.35"/>
    <row r="4065" ht="12" customHeight="1" x14ac:dyDescent="0.35"/>
    <row r="4066" ht="12" customHeight="1" x14ac:dyDescent="0.35"/>
    <row r="4067" ht="12" customHeight="1" x14ac:dyDescent="0.35"/>
    <row r="4068" ht="12" customHeight="1" x14ac:dyDescent="0.35"/>
    <row r="4069" ht="12" customHeight="1" x14ac:dyDescent="0.35"/>
    <row r="4070" ht="12" customHeight="1" x14ac:dyDescent="0.35"/>
    <row r="4071" ht="12" customHeight="1" x14ac:dyDescent="0.35"/>
    <row r="4072" ht="12" customHeight="1" x14ac:dyDescent="0.35"/>
    <row r="4073" ht="12" customHeight="1" x14ac:dyDescent="0.35"/>
    <row r="4074" ht="12" customHeight="1" x14ac:dyDescent="0.35"/>
    <row r="4075" ht="15" customHeight="1" x14ac:dyDescent="0.35"/>
    <row r="4076" ht="15" customHeight="1" x14ac:dyDescent="0.35"/>
    <row r="4077" ht="15" customHeight="1" x14ac:dyDescent="0.35"/>
    <row r="4078" ht="15" customHeight="1" x14ac:dyDescent="0.35"/>
    <row r="4079" ht="15" customHeight="1" x14ac:dyDescent="0.35"/>
    <row r="4080" ht="15" customHeight="1" x14ac:dyDescent="0.35"/>
    <row r="4081" ht="15" customHeight="1" x14ac:dyDescent="0.35"/>
    <row r="4082" ht="15" customHeight="1" x14ac:dyDescent="0.35"/>
    <row r="4083" ht="15" customHeight="1" x14ac:dyDescent="0.35"/>
    <row r="4084" ht="15" customHeight="1" x14ac:dyDescent="0.35"/>
    <row r="4085" ht="12" customHeight="1" x14ac:dyDescent="0.35"/>
    <row r="4086" ht="15" customHeight="1" x14ac:dyDescent="0.35"/>
    <row r="4087" ht="15" customHeight="1" x14ac:dyDescent="0.35"/>
    <row r="4088" ht="15" customHeight="1" x14ac:dyDescent="0.35"/>
    <row r="4089" ht="15" customHeight="1" x14ac:dyDescent="0.35"/>
    <row r="4090" ht="15" customHeight="1" x14ac:dyDescent="0.35"/>
    <row r="4091" ht="15" customHeight="1" x14ac:dyDescent="0.35"/>
    <row r="4092" ht="15" customHeight="1" x14ac:dyDescent="0.35"/>
    <row r="4093" ht="15" customHeight="1" x14ac:dyDescent="0.35"/>
    <row r="4094" ht="15" customHeight="1" x14ac:dyDescent="0.35"/>
    <row r="4095" ht="15" customHeight="1" x14ac:dyDescent="0.35"/>
    <row r="4096" ht="15" customHeight="1" x14ac:dyDescent="0.35"/>
    <row r="4097" ht="15" customHeight="1" x14ac:dyDescent="0.35"/>
    <row r="4098" ht="15" customHeight="1" x14ac:dyDescent="0.35"/>
    <row r="4099" ht="15" customHeight="1" x14ac:dyDescent="0.35"/>
    <row r="4100" ht="15" customHeight="1" x14ac:dyDescent="0.35"/>
    <row r="4101" ht="15" customHeight="1" x14ac:dyDescent="0.35"/>
    <row r="4102" ht="12" customHeight="1" x14ac:dyDescent="0.35"/>
    <row r="4103" ht="15" customHeight="1" x14ac:dyDescent="0.35"/>
    <row r="4104" ht="15" customHeight="1" x14ac:dyDescent="0.35"/>
    <row r="4105" ht="12" customHeight="1" x14ac:dyDescent="0.35"/>
    <row r="4106" ht="15" customHeight="1" x14ac:dyDescent="0.35"/>
    <row r="4107" ht="15" customHeight="1" x14ac:dyDescent="0.35"/>
    <row r="4108" ht="15" customHeight="1" x14ac:dyDescent="0.35"/>
    <row r="4109" ht="15" customHeight="1" x14ac:dyDescent="0.35"/>
    <row r="4110" ht="15" customHeight="1" x14ac:dyDescent="0.35"/>
    <row r="4111" ht="12" customHeight="1" x14ac:dyDescent="0.35"/>
    <row r="4112" ht="15" customHeight="1" x14ac:dyDescent="0.35"/>
    <row r="4113" ht="15" customHeight="1" x14ac:dyDescent="0.35"/>
    <row r="4114" ht="15" customHeight="1" x14ac:dyDescent="0.35"/>
    <row r="4115" ht="15" customHeight="1" x14ac:dyDescent="0.35"/>
    <row r="4116" ht="15" customHeight="1" x14ac:dyDescent="0.35"/>
    <row r="4117" ht="15" customHeight="1" x14ac:dyDescent="0.35"/>
    <row r="4118" ht="15" customHeight="1" x14ac:dyDescent="0.35"/>
    <row r="4119" ht="15" customHeight="1" x14ac:dyDescent="0.35"/>
    <row r="4120" ht="15" customHeight="1" x14ac:dyDescent="0.35"/>
    <row r="4121" ht="15" customHeight="1" x14ac:dyDescent="0.35"/>
    <row r="4122" ht="15" customHeight="1" x14ac:dyDescent="0.35"/>
    <row r="4123" ht="15" customHeight="1" x14ac:dyDescent="0.35"/>
    <row r="4124" ht="15" customHeight="1" x14ac:dyDescent="0.35"/>
    <row r="4125" ht="15" customHeight="1" x14ac:dyDescent="0.35"/>
    <row r="4126" ht="15" customHeight="1" x14ac:dyDescent="0.35"/>
    <row r="4127" ht="15" customHeight="1" x14ac:dyDescent="0.35"/>
    <row r="4128" ht="12" customHeight="1" x14ac:dyDescent="0.35"/>
    <row r="4129" ht="15" customHeight="1" x14ac:dyDescent="0.35"/>
    <row r="4130" ht="15" customHeight="1" x14ac:dyDescent="0.35"/>
    <row r="4131" ht="12" customHeight="1" x14ac:dyDescent="0.35"/>
    <row r="4132" ht="15" customHeight="1" x14ac:dyDescent="0.35"/>
    <row r="4133" ht="15" customHeight="1" x14ac:dyDescent="0.35"/>
    <row r="4134" ht="15" customHeight="1" x14ac:dyDescent="0.35"/>
    <row r="4135" ht="12" customHeight="1" x14ac:dyDescent="0.35"/>
    <row r="4136" ht="15" customHeight="1" x14ac:dyDescent="0.35"/>
    <row r="4137" ht="15" customHeight="1" x14ac:dyDescent="0.35"/>
    <row r="4138" ht="15" customHeight="1" x14ac:dyDescent="0.35"/>
    <row r="4139" ht="15" customHeight="1" x14ac:dyDescent="0.35"/>
    <row r="4140" ht="15" customHeight="1" x14ac:dyDescent="0.35"/>
    <row r="4141" ht="15" customHeight="1" x14ac:dyDescent="0.35"/>
    <row r="4142" ht="15" customHeight="1" x14ac:dyDescent="0.35"/>
    <row r="4143" ht="15" customHeight="1" x14ac:dyDescent="0.35"/>
    <row r="4144" ht="15" customHeight="1" x14ac:dyDescent="0.35"/>
    <row r="4145" spans="2:32" ht="15" customHeight="1" x14ac:dyDescent="0.35"/>
    <row r="4146" spans="2:32" ht="12" customHeight="1" x14ac:dyDescent="0.35"/>
    <row r="4147" spans="2:32" ht="15" customHeight="1" x14ac:dyDescent="0.35"/>
    <row r="4148" spans="2:32" ht="15" customHeight="1" x14ac:dyDescent="0.35"/>
    <row r="4149" spans="2:32" ht="12" customHeight="1" x14ac:dyDescent="0.35"/>
    <row r="4150" spans="2:32" ht="15" customHeight="1" x14ac:dyDescent="0.35"/>
    <row r="4151" spans="2:32" ht="15" customHeight="1" x14ac:dyDescent="0.35"/>
    <row r="4152" spans="2:32" ht="15" customHeight="1" x14ac:dyDescent="0.35">
      <c r="B4152" s="101"/>
      <c r="C4152" s="101"/>
      <c r="D4152" s="101"/>
      <c r="E4152" s="101"/>
      <c r="F4152" s="101"/>
      <c r="G4152" s="101"/>
      <c r="H4152" s="101"/>
      <c r="I4152" s="101"/>
      <c r="J4152" s="101"/>
      <c r="K4152" s="101"/>
      <c r="L4152" s="101"/>
      <c r="M4152" s="101"/>
      <c r="N4152" s="101"/>
      <c r="O4152" s="101"/>
      <c r="P4152" s="101"/>
      <c r="Q4152" s="101"/>
      <c r="R4152" s="101"/>
      <c r="S4152" s="101"/>
      <c r="T4152" s="101"/>
      <c r="U4152" s="101"/>
      <c r="V4152" s="101"/>
      <c r="W4152" s="101"/>
      <c r="X4152" s="101"/>
      <c r="Y4152" s="101"/>
      <c r="Z4152" s="101"/>
      <c r="AA4152" s="101"/>
      <c r="AB4152" s="101"/>
      <c r="AC4152" s="101"/>
      <c r="AD4152" s="101"/>
      <c r="AE4152" s="101"/>
      <c r="AF4152" s="101"/>
    </row>
    <row r="4153" spans="2:32" ht="15" customHeight="1" x14ac:dyDescent="0.35"/>
    <row r="4154" spans="2:32" ht="15" customHeight="1" x14ac:dyDescent="0.35"/>
    <row r="4155" spans="2:32" ht="15" customHeight="1" x14ac:dyDescent="0.35"/>
    <row r="4156" spans="2:32" ht="15" customHeight="1" x14ac:dyDescent="0.35"/>
    <row r="4157" spans="2:32" ht="15" customHeight="1" x14ac:dyDescent="0.35"/>
    <row r="4158" spans="2:32" ht="15" customHeight="1" x14ac:dyDescent="0.35"/>
    <row r="4159" spans="2:32" ht="15" customHeight="1" x14ac:dyDescent="0.35"/>
    <row r="4160" spans="2:32" ht="12" customHeight="1" x14ac:dyDescent="0.35"/>
    <row r="4161" ht="12" customHeight="1" x14ac:dyDescent="0.35"/>
    <row r="4162" ht="12" customHeight="1" x14ac:dyDescent="0.35"/>
    <row r="4163" ht="12" customHeight="1" x14ac:dyDescent="0.35"/>
    <row r="4164" ht="12" customHeight="1" x14ac:dyDescent="0.35"/>
    <row r="4165" ht="12" customHeight="1" x14ac:dyDescent="0.35"/>
    <row r="4166" ht="12" customHeight="1" x14ac:dyDescent="0.35"/>
    <row r="4167" ht="12" customHeight="1" x14ac:dyDescent="0.35"/>
    <row r="4168" ht="12" customHeight="1" x14ac:dyDescent="0.35"/>
    <row r="4169" ht="12" customHeight="1" x14ac:dyDescent="0.35"/>
    <row r="4170" ht="12" customHeight="1" x14ac:dyDescent="0.35"/>
    <row r="4171" ht="12" customHeight="1" x14ac:dyDescent="0.35"/>
    <row r="4172" ht="12" customHeight="1" x14ac:dyDescent="0.35"/>
    <row r="4173" ht="12" customHeight="1" x14ac:dyDescent="0.35"/>
    <row r="4174" ht="12" customHeight="1" x14ac:dyDescent="0.35"/>
    <row r="4175" ht="12" customHeight="1" x14ac:dyDescent="0.35"/>
    <row r="4176" ht="12" customHeight="1" x14ac:dyDescent="0.35"/>
    <row r="4177" ht="12" customHeight="1" x14ac:dyDescent="0.35"/>
    <row r="4178" ht="12" customHeight="1" x14ac:dyDescent="0.35"/>
    <row r="4179" ht="12" customHeight="1" x14ac:dyDescent="0.35"/>
    <row r="4180" ht="12" customHeight="1" x14ac:dyDescent="0.35"/>
    <row r="4181" ht="12" customHeight="1" x14ac:dyDescent="0.35"/>
    <row r="4182" ht="12" customHeight="1" x14ac:dyDescent="0.35"/>
    <row r="4183" ht="12" customHeight="1" x14ac:dyDescent="0.35"/>
    <row r="4184" ht="12" customHeight="1" x14ac:dyDescent="0.35"/>
    <row r="4185" ht="12" customHeight="1" x14ac:dyDescent="0.35"/>
    <row r="4186" ht="12" customHeight="1" x14ac:dyDescent="0.35"/>
    <row r="4187" ht="12" customHeight="1" x14ac:dyDescent="0.35"/>
    <row r="4188" ht="12" customHeight="1" x14ac:dyDescent="0.35"/>
    <row r="4189" ht="12" customHeight="1" x14ac:dyDescent="0.35"/>
    <row r="4190" ht="12" customHeight="1" x14ac:dyDescent="0.35"/>
    <row r="4191" ht="12" customHeight="1" x14ac:dyDescent="0.35"/>
    <row r="4192" ht="12" customHeight="1" x14ac:dyDescent="0.35"/>
    <row r="4193" ht="12" customHeight="1" x14ac:dyDescent="0.35"/>
    <row r="4194" ht="12" customHeight="1" x14ac:dyDescent="0.35"/>
    <row r="4195" ht="12" customHeight="1" x14ac:dyDescent="0.35"/>
    <row r="4196" ht="12" customHeight="1" x14ac:dyDescent="0.35"/>
    <row r="4197" ht="12" customHeight="1" x14ac:dyDescent="0.35"/>
    <row r="4198" ht="12" customHeight="1" x14ac:dyDescent="0.35"/>
    <row r="4199" ht="12" customHeight="1" x14ac:dyDescent="0.35"/>
    <row r="4200" ht="15" customHeight="1" x14ac:dyDescent="0.35"/>
    <row r="4201" ht="15" customHeight="1" x14ac:dyDescent="0.35"/>
    <row r="4202" ht="15" customHeight="1" x14ac:dyDescent="0.35"/>
    <row r="4203" ht="15" customHeight="1" x14ac:dyDescent="0.35"/>
    <row r="4204" ht="15" customHeight="1" x14ac:dyDescent="0.35"/>
    <row r="4205" ht="15" customHeight="1" x14ac:dyDescent="0.35"/>
    <row r="4206" ht="15" customHeight="1" x14ac:dyDescent="0.35"/>
    <row r="4207" ht="15" customHeight="1" x14ac:dyDescent="0.35"/>
    <row r="4208" ht="15" customHeight="1" x14ac:dyDescent="0.35"/>
    <row r="4209" ht="15" customHeight="1" x14ac:dyDescent="0.35"/>
    <row r="4210" ht="12" customHeight="1" x14ac:dyDescent="0.35"/>
    <row r="4211" ht="15" customHeight="1" x14ac:dyDescent="0.35"/>
    <row r="4212" ht="15" customHeight="1" x14ac:dyDescent="0.35"/>
    <row r="4213" ht="15" customHeight="1" x14ac:dyDescent="0.35"/>
    <row r="4214" ht="15" customHeight="1" x14ac:dyDescent="0.35"/>
    <row r="4215" ht="15" customHeight="1" x14ac:dyDescent="0.35"/>
    <row r="4216" ht="15" customHeight="1" x14ac:dyDescent="0.35"/>
    <row r="4217" ht="15" customHeight="1" x14ac:dyDescent="0.35"/>
    <row r="4218" ht="15" customHeight="1" x14ac:dyDescent="0.35"/>
    <row r="4219" ht="15" customHeight="1" x14ac:dyDescent="0.35"/>
    <row r="4220" ht="15" customHeight="1" x14ac:dyDescent="0.35"/>
    <row r="4221" ht="15" customHeight="1" x14ac:dyDescent="0.35"/>
    <row r="4222" ht="15" customHeight="1" x14ac:dyDescent="0.35"/>
    <row r="4223" ht="15" customHeight="1" x14ac:dyDescent="0.35"/>
    <row r="4224" ht="15" customHeight="1" x14ac:dyDescent="0.35"/>
    <row r="4225" ht="15" customHeight="1" x14ac:dyDescent="0.35"/>
    <row r="4226" ht="15" customHeight="1" x14ac:dyDescent="0.35"/>
    <row r="4227" ht="12" customHeight="1" x14ac:dyDescent="0.35"/>
    <row r="4228" ht="15" customHeight="1" x14ac:dyDescent="0.35"/>
    <row r="4229" ht="15" customHeight="1" x14ac:dyDescent="0.35"/>
    <row r="4230" ht="12" customHeight="1" x14ac:dyDescent="0.35"/>
    <row r="4231" ht="15" customHeight="1" x14ac:dyDescent="0.35"/>
    <row r="4232" ht="15" customHeight="1" x14ac:dyDescent="0.35"/>
    <row r="4233" ht="15" customHeight="1" x14ac:dyDescent="0.35"/>
    <row r="4234" ht="15" customHeight="1" x14ac:dyDescent="0.35"/>
    <row r="4235" ht="15" customHeight="1" x14ac:dyDescent="0.35"/>
    <row r="4236" ht="12" customHeight="1" x14ac:dyDescent="0.35"/>
    <row r="4237" ht="15" customHeight="1" x14ac:dyDescent="0.35"/>
    <row r="4238" ht="15" customHeight="1" x14ac:dyDescent="0.35"/>
    <row r="4239" ht="15" customHeight="1" x14ac:dyDescent="0.35"/>
    <row r="4240" ht="15" customHeight="1" x14ac:dyDescent="0.35"/>
    <row r="4241" ht="15" customHeight="1" x14ac:dyDescent="0.35"/>
    <row r="4242" ht="15" customHeight="1" x14ac:dyDescent="0.35"/>
    <row r="4243" ht="15" customHeight="1" x14ac:dyDescent="0.35"/>
    <row r="4244" ht="15" customHeight="1" x14ac:dyDescent="0.35"/>
    <row r="4245" ht="15" customHeight="1" x14ac:dyDescent="0.35"/>
    <row r="4246" ht="15" customHeight="1" x14ac:dyDescent="0.35"/>
    <row r="4247" ht="15" customHeight="1" x14ac:dyDescent="0.35"/>
    <row r="4248" ht="15" customHeight="1" x14ac:dyDescent="0.35"/>
    <row r="4249" ht="15" customHeight="1" x14ac:dyDescent="0.35"/>
    <row r="4250" ht="15" customHeight="1" x14ac:dyDescent="0.35"/>
    <row r="4251" ht="15" customHeight="1" x14ac:dyDescent="0.35"/>
    <row r="4252" ht="15" customHeight="1" x14ac:dyDescent="0.35"/>
    <row r="4253" ht="12" customHeight="1" x14ac:dyDescent="0.35"/>
    <row r="4254" ht="15" customHeight="1" x14ac:dyDescent="0.35"/>
    <row r="4255" ht="15" customHeight="1" x14ac:dyDescent="0.35"/>
    <row r="4256" ht="12" customHeight="1" x14ac:dyDescent="0.35"/>
    <row r="4257" ht="15" customHeight="1" x14ac:dyDescent="0.35"/>
    <row r="4258" ht="15" customHeight="1" x14ac:dyDescent="0.35"/>
    <row r="4259" ht="15" customHeight="1" x14ac:dyDescent="0.35"/>
    <row r="4260" ht="12" customHeight="1" x14ac:dyDescent="0.35"/>
    <row r="4261" ht="15" customHeight="1" x14ac:dyDescent="0.35"/>
    <row r="4262" ht="15" customHeight="1" x14ac:dyDescent="0.35"/>
    <row r="4263" ht="15" customHeight="1" x14ac:dyDescent="0.35"/>
    <row r="4264" ht="15" customHeight="1" x14ac:dyDescent="0.35"/>
    <row r="4265" ht="15" customHeight="1" x14ac:dyDescent="0.35"/>
    <row r="4266" ht="15" customHeight="1" x14ac:dyDescent="0.35"/>
    <row r="4267" ht="15" customHeight="1" x14ac:dyDescent="0.35"/>
    <row r="4268" ht="15" customHeight="1" x14ac:dyDescent="0.35"/>
    <row r="4269" ht="15" customHeight="1" x14ac:dyDescent="0.35"/>
    <row r="4270" ht="15" customHeight="1" x14ac:dyDescent="0.35"/>
    <row r="4271" ht="12" customHeight="1" x14ac:dyDescent="0.35"/>
    <row r="4272" ht="15" customHeight="1" x14ac:dyDescent="0.35"/>
    <row r="4273" spans="2:32" ht="15" customHeight="1" x14ac:dyDescent="0.35"/>
    <row r="4274" spans="2:32" ht="12" customHeight="1" x14ac:dyDescent="0.35"/>
    <row r="4275" spans="2:32" ht="15" customHeight="1" x14ac:dyDescent="0.35"/>
    <row r="4276" spans="2:32" ht="15" customHeight="1" x14ac:dyDescent="0.35"/>
    <row r="4277" spans="2:32" ht="15" customHeight="1" x14ac:dyDescent="0.35">
      <c r="B4277" s="101"/>
      <c r="C4277" s="101"/>
      <c r="D4277" s="101"/>
      <c r="E4277" s="101"/>
      <c r="F4277" s="101"/>
      <c r="G4277" s="101"/>
      <c r="H4277" s="101"/>
      <c r="I4277" s="101"/>
      <c r="J4277" s="101"/>
      <c r="K4277" s="101"/>
      <c r="L4277" s="101"/>
      <c r="M4277" s="101"/>
      <c r="N4277" s="101"/>
      <c r="O4277" s="101"/>
      <c r="P4277" s="101"/>
      <c r="Q4277" s="101"/>
      <c r="R4277" s="101"/>
      <c r="S4277" s="101"/>
      <c r="T4277" s="101"/>
      <c r="U4277" s="101"/>
      <c r="V4277" s="101"/>
      <c r="W4277" s="101"/>
      <c r="X4277" s="101"/>
      <c r="Y4277" s="101"/>
      <c r="Z4277" s="101"/>
      <c r="AA4277" s="101"/>
      <c r="AB4277" s="101"/>
      <c r="AC4277" s="101"/>
      <c r="AD4277" s="101"/>
      <c r="AE4277" s="101"/>
      <c r="AF4277" s="101"/>
    </row>
    <row r="4278" spans="2:32" ht="15" customHeight="1" x14ac:dyDescent="0.35"/>
    <row r="4279" spans="2:32" ht="15" customHeight="1" x14ac:dyDescent="0.35"/>
    <row r="4280" spans="2:32" ht="15" customHeight="1" x14ac:dyDescent="0.35"/>
    <row r="4281" spans="2:32" ht="15" customHeight="1" x14ac:dyDescent="0.35"/>
    <row r="4282" spans="2:32" ht="15" customHeight="1" x14ac:dyDescent="0.35"/>
    <row r="4283" spans="2:32" ht="15" customHeight="1" x14ac:dyDescent="0.35"/>
    <row r="4284" spans="2:32" ht="15" customHeight="1" x14ac:dyDescent="0.35"/>
    <row r="4285" spans="2:32" ht="12" customHeight="1" x14ac:dyDescent="0.35"/>
    <row r="4286" spans="2:32" ht="12" customHeight="1" x14ac:dyDescent="0.35"/>
    <row r="4287" spans="2:32" ht="12" customHeight="1" x14ac:dyDescent="0.35"/>
    <row r="4288" spans="2:32" ht="12" customHeight="1" x14ac:dyDescent="0.35"/>
    <row r="4289" ht="12" customHeight="1" x14ac:dyDescent="0.35"/>
    <row r="4290" ht="12" customHeight="1" x14ac:dyDescent="0.35"/>
    <row r="4291" ht="12" customHeight="1" x14ac:dyDescent="0.35"/>
    <row r="4292" ht="12" customHeight="1" x14ac:dyDescent="0.35"/>
    <row r="4293" ht="12" customHeight="1" x14ac:dyDescent="0.35"/>
    <row r="4294" ht="12" customHeight="1" x14ac:dyDescent="0.35"/>
    <row r="4295" ht="12" customHeight="1" x14ac:dyDescent="0.35"/>
    <row r="4296" ht="12" customHeight="1" x14ac:dyDescent="0.35"/>
    <row r="4297" ht="12" customHeight="1" x14ac:dyDescent="0.35"/>
    <row r="4298" ht="12" customHeight="1" x14ac:dyDescent="0.35"/>
    <row r="4299" ht="12" customHeight="1" x14ac:dyDescent="0.35"/>
    <row r="4300" ht="12" customHeight="1" x14ac:dyDescent="0.35"/>
    <row r="4301" ht="12" customHeight="1" x14ac:dyDescent="0.35"/>
    <row r="4302" ht="12" customHeight="1" x14ac:dyDescent="0.35"/>
    <row r="4303" ht="12" customHeight="1" x14ac:dyDescent="0.35"/>
    <row r="4304" ht="12" customHeight="1" x14ac:dyDescent="0.35"/>
    <row r="4305" ht="12" customHeight="1" x14ac:dyDescent="0.35"/>
    <row r="4306" ht="12" customHeight="1" x14ac:dyDescent="0.35"/>
    <row r="4307" ht="12" customHeight="1" x14ac:dyDescent="0.35"/>
    <row r="4308" ht="12" customHeight="1" x14ac:dyDescent="0.35"/>
    <row r="4309" ht="12" customHeight="1" x14ac:dyDescent="0.35"/>
    <row r="4310" ht="12" customHeight="1" x14ac:dyDescent="0.35"/>
    <row r="4311" ht="12" customHeight="1" x14ac:dyDescent="0.35"/>
    <row r="4312" ht="12" customHeight="1" x14ac:dyDescent="0.35"/>
    <row r="4313" ht="12" customHeight="1" x14ac:dyDescent="0.35"/>
    <row r="4314" ht="12" customHeight="1" x14ac:dyDescent="0.35"/>
    <row r="4315" ht="12" customHeight="1" x14ac:dyDescent="0.35"/>
    <row r="4316" ht="12" customHeight="1" x14ac:dyDescent="0.35"/>
    <row r="4317" ht="12" customHeight="1" x14ac:dyDescent="0.35"/>
    <row r="4318" ht="12" customHeight="1" x14ac:dyDescent="0.35"/>
    <row r="4319" ht="12" customHeight="1" x14ac:dyDescent="0.35"/>
    <row r="4320" ht="12" customHeight="1" x14ac:dyDescent="0.35"/>
    <row r="4321" ht="12" customHeight="1" x14ac:dyDescent="0.35"/>
    <row r="4322" ht="12" customHeight="1" x14ac:dyDescent="0.35"/>
    <row r="4323" ht="12" customHeight="1" x14ac:dyDescent="0.35"/>
    <row r="4324" ht="12" customHeight="1" x14ac:dyDescent="0.35"/>
    <row r="4325" ht="15" customHeight="1" x14ac:dyDescent="0.35"/>
    <row r="4326" ht="15" customHeight="1" x14ac:dyDescent="0.35"/>
    <row r="4327" ht="15" customHeight="1" x14ac:dyDescent="0.35"/>
    <row r="4328" ht="15" customHeight="1" x14ac:dyDescent="0.35"/>
    <row r="4329" ht="15" customHeight="1" x14ac:dyDescent="0.35"/>
    <row r="4330" ht="15" customHeight="1" x14ac:dyDescent="0.35"/>
    <row r="4331" ht="15" customHeight="1" x14ac:dyDescent="0.35"/>
    <row r="4332" ht="15" customHeight="1" x14ac:dyDescent="0.35"/>
    <row r="4333" ht="15" customHeight="1" x14ac:dyDescent="0.35"/>
    <row r="4334" ht="15" customHeight="1" x14ac:dyDescent="0.35"/>
    <row r="4335" ht="12" customHeight="1" x14ac:dyDescent="0.35"/>
    <row r="4336" ht="15" customHeight="1" x14ac:dyDescent="0.35"/>
    <row r="4337" ht="15" customHeight="1" x14ac:dyDescent="0.35"/>
    <row r="4338" ht="15" customHeight="1" x14ac:dyDescent="0.35"/>
    <row r="4339" ht="15" customHeight="1" x14ac:dyDescent="0.35"/>
    <row r="4340" ht="15" customHeight="1" x14ac:dyDescent="0.35"/>
    <row r="4341" ht="15" customHeight="1" x14ac:dyDescent="0.35"/>
    <row r="4342" ht="15" customHeight="1" x14ac:dyDescent="0.35"/>
    <row r="4343" ht="15" customHeight="1" x14ac:dyDescent="0.35"/>
    <row r="4344" ht="15" customHeight="1" x14ac:dyDescent="0.35"/>
    <row r="4345" ht="15" customHeight="1" x14ac:dyDescent="0.35"/>
    <row r="4346" ht="15" customHeight="1" x14ac:dyDescent="0.35"/>
    <row r="4347" ht="15" customHeight="1" x14ac:dyDescent="0.35"/>
    <row r="4348" ht="15" customHeight="1" x14ac:dyDescent="0.35"/>
    <row r="4349" ht="15" customHeight="1" x14ac:dyDescent="0.35"/>
    <row r="4350" ht="15" customHeight="1" x14ac:dyDescent="0.35"/>
    <row r="4351" ht="15" customHeight="1" x14ac:dyDescent="0.35"/>
    <row r="4352" ht="12" customHeight="1" x14ac:dyDescent="0.35"/>
    <row r="4353" ht="15" customHeight="1" x14ac:dyDescent="0.35"/>
    <row r="4354" ht="15" customHeight="1" x14ac:dyDescent="0.35"/>
    <row r="4355" ht="12" customHeight="1" x14ac:dyDescent="0.35"/>
    <row r="4356" ht="15" customHeight="1" x14ac:dyDescent="0.35"/>
    <row r="4357" ht="15" customHeight="1" x14ac:dyDescent="0.35"/>
    <row r="4358" ht="15" customHeight="1" x14ac:dyDescent="0.35"/>
    <row r="4359" ht="15" customHeight="1" x14ac:dyDescent="0.35"/>
    <row r="4360" ht="15" customHeight="1" x14ac:dyDescent="0.35"/>
    <row r="4361" ht="12" customHeight="1" x14ac:dyDescent="0.35"/>
    <row r="4362" ht="15" customHeight="1" x14ac:dyDescent="0.35"/>
    <row r="4363" ht="15" customHeight="1" x14ac:dyDescent="0.35"/>
    <row r="4364" ht="15" customHeight="1" x14ac:dyDescent="0.35"/>
    <row r="4365" ht="15" customHeight="1" x14ac:dyDescent="0.35"/>
    <row r="4366" ht="15" customHeight="1" x14ac:dyDescent="0.35"/>
    <row r="4367" ht="15" customHeight="1" x14ac:dyDescent="0.35"/>
    <row r="4368" ht="15" customHeight="1" x14ac:dyDescent="0.35"/>
    <row r="4369" ht="15" customHeight="1" x14ac:dyDescent="0.35"/>
    <row r="4370" ht="15" customHeight="1" x14ac:dyDescent="0.35"/>
    <row r="4371" ht="15" customHeight="1" x14ac:dyDescent="0.35"/>
    <row r="4372" ht="15" customHeight="1" x14ac:dyDescent="0.35"/>
    <row r="4373" ht="15" customHeight="1" x14ac:dyDescent="0.35"/>
    <row r="4374" ht="15" customHeight="1" x14ac:dyDescent="0.35"/>
    <row r="4375" ht="15" customHeight="1" x14ac:dyDescent="0.35"/>
    <row r="4376" ht="15" customHeight="1" x14ac:dyDescent="0.35"/>
    <row r="4377" ht="15" customHeight="1" x14ac:dyDescent="0.35"/>
    <row r="4378" ht="12" customHeight="1" x14ac:dyDescent="0.35"/>
    <row r="4379" ht="15" customHeight="1" x14ac:dyDescent="0.35"/>
    <row r="4380" ht="15" customHeight="1" x14ac:dyDescent="0.35"/>
    <row r="4381" ht="12" customHeight="1" x14ac:dyDescent="0.35"/>
    <row r="4382" ht="15" customHeight="1" x14ac:dyDescent="0.35"/>
    <row r="4383" ht="15" customHeight="1" x14ac:dyDescent="0.35"/>
    <row r="4384" ht="15" customHeight="1" x14ac:dyDescent="0.35"/>
    <row r="4385" ht="12" customHeight="1" x14ac:dyDescent="0.35"/>
    <row r="4386" ht="15" customHeight="1" x14ac:dyDescent="0.35"/>
    <row r="4387" ht="15" customHeight="1" x14ac:dyDescent="0.35"/>
    <row r="4388" ht="15" customHeight="1" x14ac:dyDescent="0.35"/>
    <row r="4389" ht="15" customHeight="1" x14ac:dyDescent="0.35"/>
    <row r="4390" ht="15" customHeight="1" x14ac:dyDescent="0.35"/>
    <row r="4391" ht="15" customHeight="1" x14ac:dyDescent="0.35"/>
    <row r="4392" ht="15" customHeight="1" x14ac:dyDescent="0.35"/>
    <row r="4393" ht="15" customHeight="1" x14ac:dyDescent="0.35"/>
    <row r="4394" ht="15" customHeight="1" x14ac:dyDescent="0.35"/>
    <row r="4395" ht="15" customHeight="1" x14ac:dyDescent="0.35"/>
    <row r="4396" ht="12" customHeight="1" x14ac:dyDescent="0.35"/>
    <row r="4397" ht="15" customHeight="1" x14ac:dyDescent="0.35"/>
    <row r="4398" ht="15" customHeight="1" x14ac:dyDescent="0.35"/>
    <row r="4399" ht="12" customHeight="1" x14ac:dyDescent="0.35"/>
    <row r="4400" ht="15" customHeight="1" x14ac:dyDescent="0.35"/>
    <row r="4401" spans="2:32" ht="15" customHeight="1" x14ac:dyDescent="0.35"/>
    <row r="4402" spans="2:32" ht="15" customHeight="1" x14ac:dyDescent="0.35">
      <c r="B4402" s="101"/>
      <c r="C4402" s="101"/>
      <c r="D4402" s="101"/>
      <c r="E4402" s="101"/>
      <c r="F4402" s="101"/>
      <c r="G4402" s="101"/>
      <c r="H4402" s="101"/>
      <c r="I4402" s="101"/>
      <c r="J4402" s="101"/>
      <c r="K4402" s="101"/>
      <c r="L4402" s="101"/>
      <c r="M4402" s="101"/>
      <c r="N4402" s="101"/>
      <c r="O4402" s="101"/>
      <c r="P4402" s="101"/>
      <c r="Q4402" s="101"/>
      <c r="R4402" s="101"/>
      <c r="S4402" s="101"/>
      <c r="T4402" s="101"/>
      <c r="U4402" s="101"/>
      <c r="V4402" s="101"/>
      <c r="W4402" s="101"/>
      <c r="X4402" s="101"/>
      <c r="Y4402" s="101"/>
      <c r="Z4402" s="101"/>
      <c r="AA4402" s="101"/>
      <c r="AB4402" s="101"/>
      <c r="AC4402" s="101"/>
      <c r="AD4402" s="101"/>
      <c r="AE4402" s="101"/>
      <c r="AF4402" s="101"/>
    </row>
    <row r="4403" spans="2:32" ht="15" customHeight="1" x14ac:dyDescent="0.35"/>
    <row r="4404" spans="2:32" ht="15" customHeight="1" x14ac:dyDescent="0.35"/>
    <row r="4405" spans="2:32" ht="15" customHeight="1" x14ac:dyDescent="0.35"/>
    <row r="4406" spans="2:32" ht="15" customHeight="1" x14ac:dyDescent="0.35"/>
    <row r="4407" spans="2:32" ht="15" customHeight="1" x14ac:dyDescent="0.35"/>
    <row r="4408" spans="2:32" ht="15" customHeight="1" x14ac:dyDescent="0.35"/>
    <row r="4409" spans="2:32" ht="15" customHeight="1" x14ac:dyDescent="0.35"/>
  </sheetData>
  <mergeCells count="29">
    <mergeCell ref="B1169:AF1169"/>
    <mergeCell ref="B81:AF81"/>
    <mergeCell ref="B116:AF116"/>
    <mergeCell ref="B258:AF258"/>
    <mergeCell ref="B340:AF340"/>
    <mergeCell ref="B452:AF452"/>
    <mergeCell ref="B557:AF557"/>
    <mergeCell ref="B638:AF638"/>
    <mergeCell ref="B710:AF710"/>
    <mergeCell ref="B886:AF886"/>
    <mergeCell ref="B969:AF969"/>
    <mergeCell ref="B1071:AF1071"/>
    <mergeCell ref="B3777:AF3777"/>
    <mergeCell ref="B1269:AF1269"/>
    <mergeCell ref="B1484:AF1484"/>
    <mergeCell ref="B1713:AF1713"/>
    <mergeCell ref="B1990:AF1990"/>
    <mergeCell ref="B2325:AF2325"/>
    <mergeCell ref="B2645:AF2645"/>
    <mergeCell ref="B2971:AF2971"/>
    <mergeCell ref="B3293:AF3293"/>
    <mergeCell ref="B3402:AF3402"/>
    <mergeCell ref="B3527:AF3527"/>
    <mergeCell ref="B3652:AF3652"/>
    <mergeCell ref="B3902:AF3902"/>
    <mergeCell ref="B4027:AF4027"/>
    <mergeCell ref="B4152:AF4152"/>
    <mergeCell ref="B4277:AF4277"/>
    <mergeCell ref="B4402:AF440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63"/>
  <sheetViews>
    <sheetView workbookViewId="0">
      <selection activeCell="M35" sqref="M35"/>
    </sheetView>
    <sheetView workbookViewId="1"/>
  </sheetViews>
  <sheetFormatPr defaultRowHeight="14.5" x14ac:dyDescent="0.35"/>
  <cols>
    <col min="1" max="1" width="33.81640625" customWidth="1"/>
  </cols>
  <sheetData>
    <row r="1" spans="1:36" x14ac:dyDescent="0.35">
      <c r="A1" t="s">
        <v>2307</v>
      </c>
    </row>
    <row r="2" spans="1:36" x14ac:dyDescent="0.35">
      <c r="A2" t="s">
        <v>2308</v>
      </c>
    </row>
    <row r="3" spans="1:36" x14ac:dyDescent="0.35">
      <c r="A3" t="s">
        <v>2309</v>
      </c>
    </row>
    <row r="4" spans="1:36" x14ac:dyDescent="0.35">
      <c r="A4" t="s">
        <v>251</v>
      </c>
    </row>
    <row r="5" spans="1:36" x14ac:dyDescent="0.35">
      <c r="B5" t="s">
        <v>252</v>
      </c>
      <c r="C5" t="s">
        <v>272</v>
      </c>
      <c r="D5" t="s">
        <v>273</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2220</v>
      </c>
    </row>
    <row r="6" spans="1:36" x14ac:dyDescent="0.35">
      <c r="A6" t="s">
        <v>1154</v>
      </c>
      <c r="C6" t="s">
        <v>2310</v>
      </c>
    </row>
    <row r="7" spans="1:36" x14ac:dyDescent="0.35">
      <c r="A7" t="s">
        <v>254</v>
      </c>
      <c r="C7" t="s">
        <v>2311</v>
      </c>
      <c r="D7" t="s">
        <v>1131</v>
      </c>
    </row>
    <row r="8" spans="1:36" x14ac:dyDescent="0.35">
      <c r="A8" t="s">
        <v>255</v>
      </c>
      <c r="B8" t="s">
        <v>2312</v>
      </c>
      <c r="C8" t="s">
        <v>2313</v>
      </c>
      <c r="D8" t="s">
        <v>1131</v>
      </c>
      <c r="F8">
        <v>766.07482900000002</v>
      </c>
      <c r="G8">
        <v>659.857483</v>
      </c>
      <c r="H8">
        <v>638.66815199999996</v>
      </c>
      <c r="I8">
        <v>609.73773200000005</v>
      </c>
      <c r="J8">
        <v>570.89953600000001</v>
      </c>
      <c r="K8">
        <v>545.16412400000002</v>
      </c>
      <c r="L8">
        <v>523.04675299999997</v>
      </c>
      <c r="M8">
        <v>511.53482100000002</v>
      </c>
      <c r="N8">
        <v>500.16317700000002</v>
      </c>
      <c r="O8">
        <v>489.31753500000002</v>
      </c>
      <c r="P8">
        <v>477.97283900000002</v>
      </c>
      <c r="Q8">
        <v>478.70257600000002</v>
      </c>
      <c r="R8">
        <v>476.967896</v>
      </c>
      <c r="S8">
        <v>461.47454800000003</v>
      </c>
      <c r="T8">
        <v>446.36758400000002</v>
      </c>
      <c r="U8">
        <v>436.13803100000001</v>
      </c>
      <c r="V8">
        <v>430.22723400000001</v>
      </c>
      <c r="W8">
        <v>428.62377900000001</v>
      </c>
      <c r="X8">
        <v>427.00692700000002</v>
      </c>
      <c r="Y8">
        <v>426.00058000000001</v>
      </c>
      <c r="Z8">
        <v>421.46060199999999</v>
      </c>
      <c r="AA8">
        <v>415.08068800000001</v>
      </c>
      <c r="AB8">
        <v>409.388397</v>
      </c>
      <c r="AC8">
        <v>402.45489500000002</v>
      </c>
      <c r="AD8">
        <v>393.942566</v>
      </c>
      <c r="AE8">
        <v>390.31881700000002</v>
      </c>
      <c r="AF8">
        <v>384.49569700000001</v>
      </c>
      <c r="AG8">
        <v>376.75613399999997</v>
      </c>
      <c r="AH8">
        <v>372.73147599999999</v>
      </c>
      <c r="AI8">
        <v>364.186218</v>
      </c>
      <c r="AJ8" s="22">
        <v>-2.5000000000000001E-2</v>
      </c>
    </row>
    <row r="9" spans="1:36" x14ac:dyDescent="0.35">
      <c r="A9" t="s">
        <v>256</v>
      </c>
      <c r="B9" t="s">
        <v>2314</v>
      </c>
      <c r="C9" t="s">
        <v>2315</v>
      </c>
      <c r="D9" t="s">
        <v>1131</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t="s">
        <v>11</v>
      </c>
    </row>
    <row r="10" spans="1:36" x14ac:dyDescent="0.35">
      <c r="A10" t="s">
        <v>257</v>
      </c>
      <c r="B10" t="s">
        <v>2316</v>
      </c>
      <c r="C10" t="s">
        <v>2317</v>
      </c>
      <c r="D10" t="s">
        <v>1131</v>
      </c>
      <c r="F10">
        <v>766.07482900000002</v>
      </c>
      <c r="G10">
        <v>659.857483</v>
      </c>
      <c r="H10">
        <v>638.66815199999996</v>
      </c>
      <c r="I10">
        <v>609.73773200000005</v>
      </c>
      <c r="J10">
        <v>570.89953600000001</v>
      </c>
      <c r="K10">
        <v>545.16412400000002</v>
      </c>
      <c r="L10">
        <v>523.04675299999997</v>
      </c>
      <c r="M10">
        <v>511.53482100000002</v>
      </c>
      <c r="N10">
        <v>500.16317700000002</v>
      </c>
      <c r="O10">
        <v>489.31753500000002</v>
      </c>
      <c r="P10">
        <v>477.97283900000002</v>
      </c>
      <c r="Q10">
        <v>478.70257600000002</v>
      </c>
      <c r="R10">
        <v>476.967896</v>
      </c>
      <c r="S10">
        <v>461.47454800000003</v>
      </c>
      <c r="T10">
        <v>446.36758400000002</v>
      </c>
      <c r="U10">
        <v>436.13803100000001</v>
      </c>
      <c r="V10">
        <v>430.22723400000001</v>
      </c>
      <c r="W10">
        <v>428.62377900000001</v>
      </c>
      <c r="X10">
        <v>427.00692700000002</v>
      </c>
      <c r="Y10">
        <v>426.00058000000001</v>
      </c>
      <c r="Z10">
        <v>421.46060199999999</v>
      </c>
      <c r="AA10">
        <v>415.08068800000001</v>
      </c>
      <c r="AB10">
        <v>409.388397</v>
      </c>
      <c r="AC10">
        <v>402.45489500000002</v>
      </c>
      <c r="AD10">
        <v>393.942566</v>
      </c>
      <c r="AE10">
        <v>390.31881700000002</v>
      </c>
      <c r="AF10">
        <v>384.49569700000001</v>
      </c>
      <c r="AG10">
        <v>376.75613399999997</v>
      </c>
      <c r="AH10">
        <v>372.73147599999999</v>
      </c>
      <c r="AI10">
        <v>364.186218</v>
      </c>
      <c r="AJ10" s="22">
        <v>-2.5000000000000001E-2</v>
      </c>
    </row>
    <row r="11" spans="1:36" x14ac:dyDescent="0.35">
      <c r="A11" t="s">
        <v>258</v>
      </c>
      <c r="C11" t="s">
        <v>2318</v>
      </c>
    </row>
    <row r="12" spans="1:36" x14ac:dyDescent="0.35">
      <c r="A12" t="s">
        <v>259</v>
      </c>
      <c r="B12" t="s">
        <v>2319</v>
      </c>
      <c r="C12" t="s">
        <v>2320</v>
      </c>
      <c r="D12" t="s">
        <v>1131</v>
      </c>
      <c r="F12">
        <v>26.468018000000001</v>
      </c>
      <c r="G12">
        <v>22.920055000000001</v>
      </c>
      <c r="H12">
        <v>22.337774</v>
      </c>
      <c r="I12">
        <v>21.471070999999998</v>
      </c>
      <c r="J12">
        <v>20.253969000000001</v>
      </c>
      <c r="K12">
        <v>19.500565999999999</v>
      </c>
      <c r="L12">
        <v>18.872934000000001</v>
      </c>
      <c r="M12">
        <v>18.626791000000001</v>
      </c>
      <c r="N12">
        <v>18.385279000000001</v>
      </c>
      <c r="O12">
        <v>18.166284999999998</v>
      </c>
      <c r="P12">
        <v>17.923693</v>
      </c>
      <c r="Q12">
        <v>18.119112000000001</v>
      </c>
      <c r="R12">
        <v>18.239588000000001</v>
      </c>
      <c r="S12">
        <v>17.832626000000001</v>
      </c>
      <c r="T12">
        <v>17.429148000000001</v>
      </c>
      <c r="U12">
        <v>17.213225999999999</v>
      </c>
      <c r="V12">
        <v>17.166053999999999</v>
      </c>
      <c r="W12">
        <v>17.291640999999998</v>
      </c>
      <c r="X12">
        <v>17.417856</v>
      </c>
      <c r="Y12">
        <v>17.574840999999999</v>
      </c>
      <c r="Z12">
        <v>17.587316999999999</v>
      </c>
      <c r="AA12">
        <v>17.522017999999999</v>
      </c>
      <c r="AB12">
        <v>17.484929999999999</v>
      </c>
      <c r="AC12">
        <v>17.392786000000001</v>
      </c>
      <c r="AD12">
        <v>17.228718000000001</v>
      </c>
      <c r="AE12">
        <v>17.277369</v>
      </c>
      <c r="AF12">
        <v>17.228587999999998</v>
      </c>
      <c r="AG12">
        <v>17.090782000000001</v>
      </c>
      <c r="AH12">
        <v>17.119125</v>
      </c>
      <c r="AI12">
        <v>16.742367000000002</v>
      </c>
      <c r="AJ12" s="22">
        <v>-1.6E-2</v>
      </c>
    </row>
    <row r="13" spans="1:36" x14ac:dyDescent="0.35">
      <c r="A13" t="s">
        <v>24</v>
      </c>
      <c r="B13" t="s">
        <v>2321</v>
      </c>
      <c r="C13" t="s">
        <v>2322</v>
      </c>
      <c r="D13" t="s">
        <v>1131</v>
      </c>
      <c r="F13">
        <v>1.8873279999999999</v>
      </c>
      <c r="G13">
        <v>1.851971</v>
      </c>
      <c r="H13">
        <v>2.0096159999999998</v>
      </c>
      <c r="I13">
        <v>2.1296680000000001</v>
      </c>
      <c r="J13">
        <v>2.1931729999999998</v>
      </c>
      <c r="K13">
        <v>2.2859250000000002</v>
      </c>
      <c r="L13">
        <v>2.3792979999999999</v>
      </c>
      <c r="M13">
        <v>2.5115090000000002</v>
      </c>
      <c r="N13">
        <v>2.6390750000000001</v>
      </c>
      <c r="O13">
        <v>2.7638829999999999</v>
      </c>
      <c r="P13">
        <v>2.8811390000000001</v>
      </c>
      <c r="Q13">
        <v>3.0719370000000001</v>
      </c>
      <c r="R13">
        <v>3.2488860000000002</v>
      </c>
      <c r="S13">
        <v>3.3288859999999998</v>
      </c>
      <c r="T13">
        <v>3.4032809999999998</v>
      </c>
      <c r="U13">
        <v>3.5078870000000002</v>
      </c>
      <c r="V13">
        <v>3.6441919999999999</v>
      </c>
      <c r="W13">
        <v>3.8176779999999999</v>
      </c>
      <c r="X13">
        <v>3.993773</v>
      </c>
      <c r="Y13">
        <v>4.1783900000000003</v>
      </c>
      <c r="Z13">
        <v>4.3301020000000001</v>
      </c>
      <c r="AA13">
        <v>4.4621769999999996</v>
      </c>
      <c r="AB13">
        <v>4.6002789999999996</v>
      </c>
      <c r="AC13">
        <v>4.7227920000000001</v>
      </c>
      <c r="AD13">
        <v>4.8236420000000004</v>
      </c>
      <c r="AE13">
        <v>4.9827969999999997</v>
      </c>
      <c r="AF13">
        <v>5.1137119999999996</v>
      </c>
      <c r="AG13">
        <v>5.2167300000000001</v>
      </c>
      <c r="AH13">
        <v>5.3696999999999999</v>
      </c>
      <c r="AI13">
        <v>5.45275</v>
      </c>
      <c r="AJ13" s="22">
        <v>3.6999999999999998E-2</v>
      </c>
    </row>
    <row r="14" spans="1:36" x14ac:dyDescent="0.35">
      <c r="A14" t="s">
        <v>23</v>
      </c>
      <c r="B14" t="s">
        <v>2323</v>
      </c>
      <c r="C14" t="s">
        <v>2324</v>
      </c>
      <c r="D14" t="s">
        <v>1131</v>
      </c>
      <c r="F14">
        <v>0.475352</v>
      </c>
      <c r="G14">
        <v>2.1982919999999999</v>
      </c>
      <c r="H14">
        <v>3.8900670000000002</v>
      </c>
      <c r="I14">
        <v>5.4279520000000003</v>
      </c>
      <c r="J14">
        <v>6.7165679999999996</v>
      </c>
      <c r="K14">
        <v>8.0028900000000007</v>
      </c>
      <c r="L14">
        <v>9.2309439999999991</v>
      </c>
      <c r="M14">
        <v>10.574539</v>
      </c>
      <c r="N14">
        <v>11.880265</v>
      </c>
      <c r="O14">
        <v>13.158191</v>
      </c>
      <c r="P14">
        <v>14.382023</v>
      </c>
      <c r="Q14">
        <v>15.966377</v>
      </c>
      <c r="R14">
        <v>17.494495000000001</v>
      </c>
      <c r="S14">
        <v>18.490988000000002</v>
      </c>
      <c r="T14">
        <v>19.429915999999999</v>
      </c>
      <c r="U14">
        <v>20.523620999999999</v>
      </c>
      <c r="V14">
        <v>21.794535</v>
      </c>
      <c r="W14">
        <v>23.288519000000001</v>
      </c>
      <c r="X14">
        <v>24.803034</v>
      </c>
      <c r="Y14">
        <v>26.376541</v>
      </c>
      <c r="Z14">
        <v>27.744616000000001</v>
      </c>
      <c r="AA14">
        <v>28.984044999999998</v>
      </c>
      <c r="AB14">
        <v>30.258922999999999</v>
      </c>
      <c r="AC14">
        <v>31.426929000000001</v>
      </c>
      <c r="AD14">
        <v>32.444077</v>
      </c>
      <c r="AE14">
        <v>33.849648000000002</v>
      </c>
      <c r="AF14">
        <v>35.061763999999997</v>
      </c>
      <c r="AG14">
        <v>36.077728</v>
      </c>
      <c r="AH14">
        <v>37.435862999999998</v>
      </c>
      <c r="AI14">
        <v>38.302933000000003</v>
      </c>
      <c r="AJ14" s="22">
        <v>0.16300000000000001</v>
      </c>
    </row>
    <row r="15" spans="1:36" x14ac:dyDescent="0.35">
      <c r="A15" t="s">
        <v>200</v>
      </c>
      <c r="B15" t="s">
        <v>2325</v>
      </c>
      <c r="C15" t="s">
        <v>2326</v>
      </c>
      <c r="D15" t="s">
        <v>1131</v>
      </c>
      <c r="F15">
        <v>17.607927</v>
      </c>
      <c r="G15">
        <v>17.465931000000001</v>
      </c>
      <c r="H15">
        <v>19.113347999999998</v>
      </c>
      <c r="I15">
        <v>20.395311</v>
      </c>
      <c r="J15">
        <v>21.123156000000002</v>
      </c>
      <c r="K15">
        <v>22.121824</v>
      </c>
      <c r="L15">
        <v>23.119599999999998</v>
      </c>
      <c r="M15">
        <v>24.490559000000001</v>
      </c>
      <c r="N15">
        <v>25.814053999999999</v>
      </c>
      <c r="O15">
        <v>27.108419000000001</v>
      </c>
      <c r="P15">
        <v>28.327047</v>
      </c>
      <c r="Q15">
        <v>30.270078999999999</v>
      </c>
      <c r="R15">
        <v>32.076397</v>
      </c>
      <c r="S15">
        <v>32.924427000000001</v>
      </c>
      <c r="T15">
        <v>33.71463</v>
      </c>
      <c r="U15">
        <v>34.802062999999997</v>
      </c>
      <c r="V15">
        <v>36.203094</v>
      </c>
      <c r="W15">
        <v>37.973621000000001</v>
      </c>
      <c r="X15">
        <v>39.770671999999998</v>
      </c>
      <c r="Y15">
        <v>41.653137000000001</v>
      </c>
      <c r="Z15">
        <v>43.207901</v>
      </c>
      <c r="AA15">
        <v>44.566479000000001</v>
      </c>
      <c r="AB15">
        <v>45.984927999999996</v>
      </c>
      <c r="AC15">
        <v>47.247172999999997</v>
      </c>
      <c r="AD15">
        <v>48.292065000000001</v>
      </c>
      <c r="AE15">
        <v>49.920363999999999</v>
      </c>
      <c r="AF15">
        <v>51.265613999999999</v>
      </c>
      <c r="AG15">
        <v>52.330745999999998</v>
      </c>
      <c r="AH15">
        <v>53.896732</v>
      </c>
      <c r="AI15">
        <v>54.760604999999998</v>
      </c>
      <c r="AJ15" s="22">
        <v>0.04</v>
      </c>
    </row>
    <row r="16" spans="1:36" x14ac:dyDescent="0.35">
      <c r="A16" t="s">
        <v>1979</v>
      </c>
      <c r="B16" t="s">
        <v>2327</v>
      </c>
      <c r="C16" t="s">
        <v>2328</v>
      </c>
      <c r="D16" t="s">
        <v>1131</v>
      </c>
      <c r="F16">
        <v>2.6920269999999999</v>
      </c>
      <c r="G16">
        <v>2.6212580000000001</v>
      </c>
      <c r="H16">
        <v>2.827887</v>
      </c>
      <c r="I16">
        <v>2.983355</v>
      </c>
      <c r="J16">
        <v>3.061226</v>
      </c>
      <c r="K16">
        <v>3.1809430000000001</v>
      </c>
      <c r="L16">
        <v>3.3021050000000001</v>
      </c>
      <c r="M16">
        <v>3.4773679999999998</v>
      </c>
      <c r="N16">
        <v>3.6462110000000001</v>
      </c>
      <c r="O16">
        <v>3.8108620000000002</v>
      </c>
      <c r="P16">
        <v>3.9651839999999998</v>
      </c>
      <c r="Q16">
        <v>4.2218540000000004</v>
      </c>
      <c r="R16">
        <v>4.4580339999999996</v>
      </c>
      <c r="S16">
        <v>4.5609630000000001</v>
      </c>
      <c r="T16">
        <v>4.6566780000000003</v>
      </c>
      <c r="U16">
        <v>4.793355</v>
      </c>
      <c r="V16">
        <v>4.97309</v>
      </c>
      <c r="W16">
        <v>5.2033079999999998</v>
      </c>
      <c r="X16">
        <v>5.4370139999999996</v>
      </c>
      <c r="Y16">
        <v>5.6815660000000001</v>
      </c>
      <c r="Z16">
        <v>5.881157</v>
      </c>
      <c r="AA16">
        <v>6.0539069999999997</v>
      </c>
      <c r="AB16">
        <v>6.2345379999999997</v>
      </c>
      <c r="AC16">
        <v>6.3939219999999999</v>
      </c>
      <c r="AD16">
        <v>6.5239380000000002</v>
      </c>
      <c r="AE16">
        <v>6.7325210000000002</v>
      </c>
      <c r="AF16">
        <v>6.902692</v>
      </c>
      <c r="AG16">
        <v>7.0351970000000001</v>
      </c>
      <c r="AH16">
        <v>7.2350849999999998</v>
      </c>
      <c r="AI16">
        <v>7.3413700000000004</v>
      </c>
      <c r="AJ16" s="22">
        <v>3.5000000000000003E-2</v>
      </c>
    </row>
    <row r="17" spans="1:36" x14ac:dyDescent="0.35">
      <c r="A17" t="s">
        <v>1996</v>
      </c>
      <c r="B17" t="s">
        <v>2329</v>
      </c>
      <c r="C17" t="s">
        <v>2330</v>
      </c>
      <c r="D17" t="s">
        <v>1131</v>
      </c>
      <c r="F17">
        <v>0.62522800000000001</v>
      </c>
      <c r="G17">
        <v>0.87330300000000005</v>
      </c>
      <c r="H17">
        <v>1.1742459999999999</v>
      </c>
      <c r="I17">
        <v>1.44181</v>
      </c>
      <c r="J17">
        <v>1.6555899999999999</v>
      </c>
      <c r="K17">
        <v>1.877567</v>
      </c>
      <c r="L17">
        <v>2.0908519999999999</v>
      </c>
      <c r="M17">
        <v>2.332786</v>
      </c>
      <c r="N17">
        <v>2.567469</v>
      </c>
      <c r="O17">
        <v>2.7966340000000001</v>
      </c>
      <c r="P17">
        <v>3.0153409999999998</v>
      </c>
      <c r="Q17">
        <v>3.3110840000000001</v>
      </c>
      <c r="R17">
        <v>3.5930230000000001</v>
      </c>
      <c r="S17">
        <v>3.7660070000000001</v>
      </c>
      <c r="T17">
        <v>3.9288479999999999</v>
      </c>
      <c r="U17">
        <v>4.123386</v>
      </c>
      <c r="V17">
        <v>4.3536349999999997</v>
      </c>
      <c r="W17">
        <v>4.6281889999999999</v>
      </c>
      <c r="X17">
        <v>4.906593</v>
      </c>
      <c r="Y17">
        <v>5.1957630000000004</v>
      </c>
      <c r="Z17">
        <v>5.4441920000000001</v>
      </c>
      <c r="AA17">
        <v>5.6673359999999997</v>
      </c>
      <c r="AB17">
        <v>5.8972810000000004</v>
      </c>
      <c r="AC17">
        <v>6.1064470000000002</v>
      </c>
      <c r="AD17">
        <v>6.2864979999999999</v>
      </c>
      <c r="AE17">
        <v>6.5416819999999998</v>
      </c>
      <c r="AF17">
        <v>6.759315</v>
      </c>
      <c r="AG17">
        <v>6.9392870000000002</v>
      </c>
      <c r="AH17">
        <v>7.1852</v>
      </c>
      <c r="AI17">
        <v>7.3375190000000003</v>
      </c>
      <c r="AJ17" s="22">
        <v>8.8999999999999996E-2</v>
      </c>
    </row>
    <row r="18" spans="1:36" x14ac:dyDescent="0.35">
      <c r="A18" t="s">
        <v>260</v>
      </c>
      <c r="B18" t="s">
        <v>2331</v>
      </c>
      <c r="C18" t="s">
        <v>2332</v>
      </c>
      <c r="D18" t="s">
        <v>1131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35">
      <c r="A19" t="s">
        <v>261</v>
      </c>
      <c r="B19" t="s">
        <v>2333</v>
      </c>
      <c r="C19" t="s">
        <v>2334</v>
      </c>
      <c r="D19" t="s">
        <v>1131</v>
      </c>
      <c r="F19">
        <v>34.409770999999999</v>
      </c>
      <c r="G19">
        <v>31.24118</v>
      </c>
      <c r="H19">
        <v>31.772614000000001</v>
      </c>
      <c r="I19">
        <v>31.827850000000002</v>
      </c>
      <c r="J19">
        <v>31.209752999999999</v>
      </c>
      <c r="K19">
        <v>31.157005000000002</v>
      </c>
      <c r="L19">
        <v>31.207079</v>
      </c>
      <c r="M19">
        <v>31.822258000000001</v>
      </c>
      <c r="N19">
        <v>32.407597000000003</v>
      </c>
      <c r="O19">
        <v>32.985774999999997</v>
      </c>
      <c r="P19">
        <v>33.496861000000003</v>
      </c>
      <c r="Q19">
        <v>34.863971999999997</v>
      </c>
      <c r="R19">
        <v>36.060389999999998</v>
      </c>
      <c r="S19">
        <v>36.19294</v>
      </c>
      <c r="T19">
        <v>36.297553999999998</v>
      </c>
      <c r="U19">
        <v>36.748009000000003</v>
      </c>
      <c r="V19">
        <v>37.540084999999998</v>
      </c>
      <c r="W19">
        <v>38.712395000000001</v>
      </c>
      <c r="X19">
        <v>39.902836000000001</v>
      </c>
      <c r="Y19">
        <v>41.168297000000003</v>
      </c>
      <c r="Z19">
        <v>42.104275000000001</v>
      </c>
      <c r="AA19">
        <v>42.850906000000002</v>
      </c>
      <c r="AB19">
        <v>43.658188000000003</v>
      </c>
      <c r="AC19">
        <v>44.321280999999999</v>
      </c>
      <c r="AD19">
        <v>44.788311</v>
      </c>
      <c r="AE19">
        <v>45.799500000000002</v>
      </c>
      <c r="AF19">
        <v>46.550888</v>
      </c>
      <c r="AG19">
        <v>47.053299000000003</v>
      </c>
      <c r="AH19">
        <v>48.009315000000001</v>
      </c>
      <c r="AI19">
        <v>48.345874999999999</v>
      </c>
      <c r="AJ19" s="22">
        <v>1.2E-2</v>
      </c>
    </row>
    <row r="20" spans="1:36" x14ac:dyDescent="0.35">
      <c r="A20" t="s">
        <v>262</v>
      </c>
      <c r="B20" t="s">
        <v>2335</v>
      </c>
      <c r="C20" t="s">
        <v>2336</v>
      </c>
      <c r="D20" t="s">
        <v>1131</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t="s">
        <v>11</v>
      </c>
    </row>
    <row r="21" spans="1:36" x14ac:dyDescent="0.35">
      <c r="A21" t="s">
        <v>263</v>
      </c>
      <c r="B21" t="s">
        <v>2337</v>
      </c>
      <c r="C21" t="s">
        <v>2338</v>
      </c>
      <c r="D21" t="s">
        <v>1131</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11</v>
      </c>
    </row>
    <row r="22" spans="1:36" x14ac:dyDescent="0.35">
      <c r="A22" t="s">
        <v>264</v>
      </c>
      <c r="B22" t="s">
        <v>2339</v>
      </c>
      <c r="C22" t="s">
        <v>2340</v>
      </c>
      <c r="D22" t="s">
        <v>1131</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t="s">
        <v>11</v>
      </c>
    </row>
    <row r="23" spans="1:36" x14ac:dyDescent="0.35">
      <c r="A23" t="s">
        <v>265</v>
      </c>
      <c r="B23" t="s">
        <v>2341</v>
      </c>
      <c r="C23" t="s">
        <v>2342</v>
      </c>
      <c r="D23" t="s">
        <v>1131</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t="s">
        <v>11</v>
      </c>
    </row>
    <row r="24" spans="1:36" x14ac:dyDescent="0.35">
      <c r="A24" t="s">
        <v>20</v>
      </c>
      <c r="B24" t="s">
        <v>2343</v>
      </c>
      <c r="C24" t="s">
        <v>2344</v>
      </c>
      <c r="D24" t="s">
        <v>1131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35">
      <c r="A25" t="s">
        <v>19</v>
      </c>
      <c r="B25" t="s">
        <v>2345</v>
      </c>
      <c r="C25" t="s">
        <v>2346</v>
      </c>
      <c r="D25" t="s">
        <v>1131</v>
      </c>
      <c r="F25">
        <v>8.0359999999999997E-3</v>
      </c>
      <c r="G25">
        <v>5.1959999999999999E-2</v>
      </c>
      <c r="H25">
        <v>9.5070000000000002E-2</v>
      </c>
      <c r="I25">
        <v>0.13475699999999999</v>
      </c>
      <c r="J25">
        <v>0.16830700000000001</v>
      </c>
      <c r="K25">
        <v>0.201683</v>
      </c>
      <c r="L25">
        <v>0.23349200000000001</v>
      </c>
      <c r="M25">
        <v>0.268094</v>
      </c>
      <c r="N25">
        <v>0.30162699999999998</v>
      </c>
      <c r="O25">
        <v>0.33415600000000001</v>
      </c>
      <c r="P25">
        <v>0.36526500000000001</v>
      </c>
      <c r="Q25">
        <v>0.40613199999999999</v>
      </c>
      <c r="R25">
        <v>0.44486599999999998</v>
      </c>
      <c r="S25">
        <v>0.469918</v>
      </c>
      <c r="T25">
        <v>0.49360599999999999</v>
      </c>
      <c r="U25">
        <v>0.52093999999999996</v>
      </c>
      <c r="V25">
        <v>0.55260399999999998</v>
      </c>
      <c r="W25">
        <v>0.58980600000000005</v>
      </c>
      <c r="X25">
        <v>0.62752799999999997</v>
      </c>
      <c r="Y25">
        <v>0.66640900000000003</v>
      </c>
      <c r="Z25">
        <v>0.70001199999999997</v>
      </c>
      <c r="AA25">
        <v>0.73027699999999995</v>
      </c>
      <c r="AB25">
        <v>0.76127500000000003</v>
      </c>
      <c r="AC25">
        <v>0.78950699999999996</v>
      </c>
      <c r="AD25">
        <v>0.81389599999999995</v>
      </c>
      <c r="AE25">
        <v>0.84787199999999996</v>
      </c>
      <c r="AF25">
        <v>0.87687599999999999</v>
      </c>
      <c r="AG25">
        <v>0.90094600000000002</v>
      </c>
      <c r="AH25">
        <v>0.93355500000000002</v>
      </c>
      <c r="AI25">
        <v>0.95419299999999996</v>
      </c>
      <c r="AJ25" s="22">
        <v>0.17899999999999999</v>
      </c>
    </row>
    <row r="26" spans="1:36" x14ac:dyDescent="0.35">
      <c r="A26" t="s">
        <v>266</v>
      </c>
      <c r="B26" t="s">
        <v>2347</v>
      </c>
      <c r="C26" t="s">
        <v>2348</v>
      </c>
      <c r="D26" t="s">
        <v>1131</v>
      </c>
      <c r="F26">
        <v>84.173682999999997</v>
      </c>
      <c r="G26">
        <v>79.223952999999995</v>
      </c>
      <c r="H26">
        <v>83.220626999999993</v>
      </c>
      <c r="I26">
        <v>85.811774999999997</v>
      </c>
      <c r="J26">
        <v>86.381737000000001</v>
      </c>
      <c r="K26">
        <v>88.328406999999999</v>
      </c>
      <c r="L26">
        <v>90.436301999999998</v>
      </c>
      <c r="M26">
        <v>94.103897000000003</v>
      </c>
      <c r="N26">
        <v>97.641578999999993</v>
      </c>
      <c r="O26">
        <v>101.12421399999999</v>
      </c>
      <c r="P26">
        <v>104.35655199999999</v>
      </c>
      <c r="Q26">
        <v>110.230553</v>
      </c>
      <c r="R26">
        <v>115.615685</v>
      </c>
      <c r="S26">
        <v>117.56675</v>
      </c>
      <c r="T26">
        <v>119.353661</v>
      </c>
      <c r="U26">
        <v>122.232491</v>
      </c>
      <c r="V26">
        <v>126.227287</v>
      </c>
      <c r="W26">
        <v>131.505157</v>
      </c>
      <c r="X26">
        <v>136.85931400000001</v>
      </c>
      <c r="Y26">
        <v>142.49494899999999</v>
      </c>
      <c r="Z26">
        <v>146.999573</v>
      </c>
      <c r="AA26">
        <v>150.837143</v>
      </c>
      <c r="AB26">
        <v>154.88034099999999</v>
      </c>
      <c r="AC26">
        <v>158.40083300000001</v>
      </c>
      <c r="AD26">
        <v>161.20114100000001</v>
      </c>
      <c r="AE26">
        <v>165.951752</v>
      </c>
      <c r="AF26">
        <v>169.759445</v>
      </c>
      <c r="AG26">
        <v>172.644699</v>
      </c>
      <c r="AH26">
        <v>177.18457000000001</v>
      </c>
      <c r="AI26">
        <v>179.23760999999999</v>
      </c>
      <c r="AJ26" s="22">
        <v>2.5999999999999999E-2</v>
      </c>
    </row>
    <row r="27" spans="1:36" x14ac:dyDescent="0.35">
      <c r="A27" t="s">
        <v>1153</v>
      </c>
      <c r="B27" t="s">
        <v>2349</v>
      </c>
      <c r="C27" t="s">
        <v>2350</v>
      </c>
      <c r="D27" t="s">
        <v>452</v>
      </c>
      <c r="F27">
        <v>9.8998919999999995</v>
      </c>
      <c r="G27">
        <v>10.719246</v>
      </c>
      <c r="H27">
        <v>11.528178</v>
      </c>
      <c r="I27">
        <v>12.337263999999999</v>
      </c>
      <c r="J27">
        <v>13.142279</v>
      </c>
      <c r="K27">
        <v>13.943085</v>
      </c>
      <c r="L27">
        <v>14.74145</v>
      </c>
      <c r="M27">
        <v>15.537959000000001</v>
      </c>
      <c r="N27">
        <v>16.333356999999999</v>
      </c>
      <c r="O27">
        <v>17.126873</v>
      </c>
      <c r="P27">
        <v>17.920535999999998</v>
      </c>
      <c r="Q27">
        <v>18.716991</v>
      </c>
      <c r="R27">
        <v>19.510442999999999</v>
      </c>
      <c r="S27">
        <v>20.303688000000001</v>
      </c>
      <c r="T27">
        <v>21.097608999999999</v>
      </c>
      <c r="U27">
        <v>21.890927999999999</v>
      </c>
      <c r="V27">
        <v>22.684204000000001</v>
      </c>
      <c r="W27">
        <v>23.477658999999999</v>
      </c>
      <c r="X27">
        <v>24.271592999999999</v>
      </c>
      <c r="Y27">
        <v>25.065269000000001</v>
      </c>
      <c r="Z27">
        <v>25.859255000000001</v>
      </c>
      <c r="AA27">
        <v>26.65354</v>
      </c>
      <c r="AB27">
        <v>27.447975</v>
      </c>
      <c r="AC27">
        <v>28.242705999999998</v>
      </c>
      <c r="AD27">
        <v>29.037735000000001</v>
      </c>
      <c r="AE27">
        <v>29.832920000000001</v>
      </c>
      <c r="AF27">
        <v>30.628395000000001</v>
      </c>
      <c r="AG27">
        <v>31.424178999999999</v>
      </c>
      <c r="AH27">
        <v>32.220295</v>
      </c>
      <c r="AI27">
        <v>32.983024999999998</v>
      </c>
      <c r="AJ27" s="22">
        <v>4.2000000000000003E-2</v>
      </c>
    </row>
    <row r="28" spans="1:36" x14ac:dyDescent="0.35">
      <c r="A28" t="s">
        <v>1152</v>
      </c>
      <c r="B28" t="s">
        <v>2351</v>
      </c>
      <c r="C28" t="s">
        <v>2352</v>
      </c>
      <c r="D28" t="s">
        <v>1131</v>
      </c>
      <c r="F28">
        <v>850.24853499999995</v>
      </c>
      <c r="G28">
        <v>739.08142099999998</v>
      </c>
      <c r="H28">
        <v>721.88879399999996</v>
      </c>
      <c r="I28">
        <v>695.54949999999997</v>
      </c>
      <c r="J28">
        <v>657.28125</v>
      </c>
      <c r="K28">
        <v>633.49255400000004</v>
      </c>
      <c r="L28">
        <v>613.48303199999998</v>
      </c>
      <c r="M28">
        <v>605.638733</v>
      </c>
      <c r="N28">
        <v>597.80474900000002</v>
      </c>
      <c r="O28">
        <v>590.44177200000001</v>
      </c>
      <c r="P28">
        <v>582.32940699999995</v>
      </c>
      <c r="Q28">
        <v>588.93310499999995</v>
      </c>
      <c r="R28">
        <v>592.58355700000004</v>
      </c>
      <c r="S28">
        <v>579.04132100000004</v>
      </c>
      <c r="T28">
        <v>565.72125200000005</v>
      </c>
      <c r="U28">
        <v>558.370544</v>
      </c>
      <c r="V28">
        <v>556.45452899999998</v>
      </c>
      <c r="W28">
        <v>560.12890600000003</v>
      </c>
      <c r="X28">
        <v>563.86621100000002</v>
      </c>
      <c r="Y28">
        <v>568.495544</v>
      </c>
      <c r="Z28">
        <v>568.46020499999997</v>
      </c>
      <c r="AA28">
        <v>565.91784700000005</v>
      </c>
      <c r="AB28">
        <v>564.26873799999998</v>
      </c>
      <c r="AC28">
        <v>560.85571300000004</v>
      </c>
      <c r="AD28">
        <v>555.14367700000003</v>
      </c>
      <c r="AE28">
        <v>556.27056900000002</v>
      </c>
      <c r="AF28">
        <v>554.25512700000002</v>
      </c>
      <c r="AG28">
        <v>549.40081799999996</v>
      </c>
      <c r="AH28">
        <v>549.91601600000001</v>
      </c>
      <c r="AI28">
        <v>543.42382799999996</v>
      </c>
      <c r="AJ28" s="22">
        <v>-1.4999999999999999E-2</v>
      </c>
    </row>
    <row r="29" spans="1:36" x14ac:dyDescent="0.35">
      <c r="A29" t="s">
        <v>1151</v>
      </c>
      <c r="C29" t="s">
        <v>2353</v>
      </c>
    </row>
    <row r="30" spans="1:36" x14ac:dyDescent="0.35">
      <c r="A30" t="s">
        <v>268</v>
      </c>
      <c r="C30" t="s">
        <v>2354</v>
      </c>
    </row>
    <row r="31" spans="1:36" x14ac:dyDescent="0.35">
      <c r="A31" t="s">
        <v>255</v>
      </c>
      <c r="B31" t="s">
        <v>2355</v>
      </c>
      <c r="C31" t="s">
        <v>2356</v>
      </c>
      <c r="D31" t="s">
        <v>1131</v>
      </c>
      <c r="F31">
        <v>1532.0694579999999</v>
      </c>
      <c r="G31">
        <v>1431.589111</v>
      </c>
      <c r="H31">
        <v>1470.6988530000001</v>
      </c>
      <c r="I31">
        <v>1507.98938</v>
      </c>
      <c r="J31">
        <v>1506.522827</v>
      </c>
      <c r="K31">
        <v>1503.361206</v>
      </c>
      <c r="L31">
        <v>1481.6733400000001</v>
      </c>
      <c r="M31">
        <v>1473.9677730000001</v>
      </c>
      <c r="N31">
        <v>1466.3314210000001</v>
      </c>
      <c r="O31">
        <v>1446.932495</v>
      </c>
      <c r="P31">
        <v>1431.1551509999999</v>
      </c>
      <c r="Q31">
        <v>1424.0119629999999</v>
      </c>
      <c r="R31">
        <v>1421.7098390000001</v>
      </c>
      <c r="S31">
        <v>1385.870361</v>
      </c>
      <c r="T31">
        <v>1351.897217</v>
      </c>
      <c r="U31">
        <v>1335.1024170000001</v>
      </c>
      <c r="V31">
        <v>1330.6707759999999</v>
      </c>
      <c r="W31">
        <v>1338.204712</v>
      </c>
      <c r="X31">
        <v>1353.763672</v>
      </c>
      <c r="Y31">
        <v>1359.8774410000001</v>
      </c>
      <c r="Z31">
        <v>1356.809448</v>
      </c>
      <c r="AA31">
        <v>1347.3538820000001</v>
      </c>
      <c r="AB31">
        <v>1336.7856449999999</v>
      </c>
      <c r="AC31">
        <v>1325.7889399999999</v>
      </c>
      <c r="AD31">
        <v>1312.172241</v>
      </c>
      <c r="AE31">
        <v>1313.1861570000001</v>
      </c>
      <c r="AF31">
        <v>1309.644775</v>
      </c>
      <c r="AG31">
        <v>1301.867432</v>
      </c>
      <c r="AH31">
        <v>1306.3248289999999</v>
      </c>
      <c r="AI31">
        <v>1304.9160159999999</v>
      </c>
      <c r="AJ31" s="22">
        <v>-6.0000000000000001E-3</v>
      </c>
    </row>
    <row r="32" spans="1:36" x14ac:dyDescent="0.35">
      <c r="A32" t="s">
        <v>256</v>
      </c>
      <c r="B32" t="s">
        <v>2357</v>
      </c>
      <c r="C32" t="s">
        <v>2358</v>
      </c>
      <c r="D32" t="s">
        <v>1131</v>
      </c>
      <c r="F32">
        <v>7.034E-2</v>
      </c>
      <c r="G32">
        <v>6.6447000000000006E-2</v>
      </c>
      <c r="H32">
        <v>6.8848999999999994E-2</v>
      </c>
      <c r="I32">
        <v>7.1170999999999998E-2</v>
      </c>
      <c r="J32">
        <v>7.1617E-2</v>
      </c>
      <c r="K32">
        <v>7.1930999999999995E-2</v>
      </c>
      <c r="L32">
        <v>7.1329000000000004E-2</v>
      </c>
      <c r="M32">
        <v>7.1381E-2</v>
      </c>
      <c r="N32">
        <v>7.1429000000000006E-2</v>
      </c>
      <c r="O32">
        <v>7.0898000000000003E-2</v>
      </c>
      <c r="P32">
        <v>7.0540000000000005E-2</v>
      </c>
      <c r="Q32">
        <v>7.0638999999999993E-2</v>
      </c>
      <c r="R32">
        <v>7.0946999999999996E-2</v>
      </c>
      <c r="S32">
        <v>6.9563E-2</v>
      </c>
      <c r="T32">
        <v>6.8262000000000003E-2</v>
      </c>
      <c r="U32">
        <v>6.7811999999999997E-2</v>
      </c>
      <c r="V32">
        <v>6.7987000000000006E-2</v>
      </c>
      <c r="W32">
        <v>6.8777000000000005E-2</v>
      </c>
      <c r="X32">
        <v>6.9990999999999998E-2</v>
      </c>
      <c r="Y32">
        <v>7.0725999999999997E-2</v>
      </c>
      <c r="Z32">
        <v>7.0983000000000004E-2</v>
      </c>
      <c r="AA32">
        <v>7.0907999999999999E-2</v>
      </c>
      <c r="AB32">
        <v>7.0772000000000002E-2</v>
      </c>
      <c r="AC32">
        <v>7.0610999999999993E-2</v>
      </c>
      <c r="AD32">
        <v>7.0311999999999999E-2</v>
      </c>
      <c r="AE32">
        <v>7.0799000000000001E-2</v>
      </c>
      <c r="AF32">
        <v>7.1046999999999999E-2</v>
      </c>
      <c r="AG32">
        <v>7.1063000000000001E-2</v>
      </c>
      <c r="AH32">
        <v>7.1742E-2</v>
      </c>
      <c r="AI32">
        <v>7.2100999999999998E-2</v>
      </c>
      <c r="AJ32" s="22">
        <v>1E-3</v>
      </c>
    </row>
    <row r="33" spans="1:36" x14ac:dyDescent="0.35">
      <c r="A33" t="s">
        <v>269</v>
      </c>
      <c r="B33" t="s">
        <v>2359</v>
      </c>
      <c r="C33" t="s">
        <v>2360</v>
      </c>
      <c r="D33" t="s">
        <v>1131</v>
      </c>
      <c r="F33">
        <v>1532.1397710000001</v>
      </c>
      <c r="G33">
        <v>1431.655518</v>
      </c>
      <c r="H33">
        <v>1470.7677000000001</v>
      </c>
      <c r="I33">
        <v>1508.060547</v>
      </c>
      <c r="J33">
        <v>1506.594482</v>
      </c>
      <c r="K33">
        <v>1503.4331050000001</v>
      </c>
      <c r="L33">
        <v>1481.744629</v>
      </c>
      <c r="M33">
        <v>1474.0391850000001</v>
      </c>
      <c r="N33">
        <v>1466.402832</v>
      </c>
      <c r="O33">
        <v>1447.003418</v>
      </c>
      <c r="P33">
        <v>1431.2257079999999</v>
      </c>
      <c r="Q33">
        <v>1424.0826420000001</v>
      </c>
      <c r="R33">
        <v>1421.7807620000001</v>
      </c>
      <c r="S33">
        <v>1385.9399410000001</v>
      </c>
      <c r="T33">
        <v>1351.9654539999999</v>
      </c>
      <c r="U33">
        <v>1335.170288</v>
      </c>
      <c r="V33">
        <v>1330.7387699999999</v>
      </c>
      <c r="W33">
        <v>1338.2734379999999</v>
      </c>
      <c r="X33">
        <v>1353.8336179999999</v>
      </c>
      <c r="Y33">
        <v>1359.94812</v>
      </c>
      <c r="Z33">
        <v>1356.880371</v>
      </c>
      <c r="AA33">
        <v>1347.4248050000001</v>
      </c>
      <c r="AB33">
        <v>1336.8564449999999</v>
      </c>
      <c r="AC33">
        <v>1325.8594969999999</v>
      </c>
      <c r="AD33">
        <v>1312.2425539999999</v>
      </c>
      <c r="AE33">
        <v>1313.2569579999999</v>
      </c>
      <c r="AF33">
        <v>1309.7158199999999</v>
      </c>
      <c r="AG33">
        <v>1301.9384769999999</v>
      </c>
      <c r="AH33">
        <v>1306.396606</v>
      </c>
      <c r="AI33">
        <v>1304.988159</v>
      </c>
      <c r="AJ33" s="22">
        <v>-6.0000000000000001E-3</v>
      </c>
    </row>
    <row r="34" spans="1:36" x14ac:dyDescent="0.35">
      <c r="A34" t="s">
        <v>270</v>
      </c>
      <c r="C34" t="s">
        <v>2361</v>
      </c>
    </row>
    <row r="35" spans="1:36" x14ac:dyDescent="0.35">
      <c r="A35" t="s">
        <v>259</v>
      </c>
      <c r="B35" t="s">
        <v>2362</v>
      </c>
      <c r="C35" t="s">
        <v>2363</v>
      </c>
      <c r="D35" t="s">
        <v>1131</v>
      </c>
      <c r="F35">
        <v>159.00843800000001</v>
      </c>
      <c r="G35">
        <v>150.135818</v>
      </c>
      <c r="H35">
        <v>155.51443499999999</v>
      </c>
      <c r="I35">
        <v>160.71369899999999</v>
      </c>
      <c r="J35">
        <v>161.68434099999999</v>
      </c>
      <c r="K35">
        <v>162.366806</v>
      </c>
      <c r="L35">
        <v>160.98474100000001</v>
      </c>
      <c r="M35">
        <v>161.08197000000001</v>
      </c>
      <c r="N35">
        <v>161.172211</v>
      </c>
      <c r="O35">
        <v>159.95611600000001</v>
      </c>
      <c r="P35">
        <v>159.129852</v>
      </c>
      <c r="Q35">
        <v>159.32513399999999</v>
      </c>
      <c r="R35">
        <v>160.00018299999999</v>
      </c>
      <c r="S35">
        <v>156.863449</v>
      </c>
      <c r="T35">
        <v>153.91085799999999</v>
      </c>
      <c r="U35">
        <v>152.87943999999999</v>
      </c>
      <c r="V35">
        <v>153.25846899999999</v>
      </c>
      <c r="W35">
        <v>155.02282700000001</v>
      </c>
      <c r="X35">
        <v>157.74185199999999</v>
      </c>
      <c r="Y35">
        <v>159.38119499999999</v>
      </c>
      <c r="Z35">
        <v>159.94544999999999</v>
      </c>
      <c r="AA35">
        <v>159.760727</v>
      </c>
      <c r="AB35">
        <v>159.437637</v>
      </c>
      <c r="AC35">
        <v>159.05978400000001</v>
      </c>
      <c r="AD35">
        <v>158.368256</v>
      </c>
      <c r="AE35">
        <v>159.44721999999999</v>
      </c>
      <c r="AF35">
        <v>159.987244</v>
      </c>
      <c r="AG35">
        <v>160.005798</v>
      </c>
      <c r="AH35">
        <v>161.51869199999999</v>
      </c>
      <c r="AI35">
        <v>162.311981</v>
      </c>
      <c r="AJ35" s="22">
        <v>1E-3</v>
      </c>
    </row>
    <row r="36" spans="1:36" x14ac:dyDescent="0.35">
      <c r="A36" t="s">
        <v>24</v>
      </c>
      <c r="B36" t="s">
        <v>2364</v>
      </c>
      <c r="C36" t="s">
        <v>2365</v>
      </c>
      <c r="D36" t="s">
        <v>1131</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35">
      <c r="A37" t="s">
        <v>23</v>
      </c>
      <c r="B37" t="s">
        <v>2366</v>
      </c>
      <c r="C37" t="s">
        <v>2367</v>
      </c>
      <c r="D37" t="s">
        <v>1131</v>
      </c>
      <c r="F37">
        <v>0.47529500000000002</v>
      </c>
      <c r="G37">
        <v>4.5625520000000002</v>
      </c>
      <c r="H37">
        <v>8.9567910000000008</v>
      </c>
      <c r="I37">
        <v>13.600923999999999</v>
      </c>
      <c r="J37">
        <v>18.039476000000001</v>
      </c>
      <c r="K37">
        <v>22.483076000000001</v>
      </c>
      <c r="L37">
        <v>26.614363000000001</v>
      </c>
      <c r="M37">
        <v>30.947538000000002</v>
      </c>
      <c r="N37">
        <v>35.275134999999999</v>
      </c>
      <c r="O37">
        <v>39.276629999999997</v>
      </c>
      <c r="P37">
        <v>43.307578999999997</v>
      </c>
      <c r="Q37">
        <v>47.568694999999998</v>
      </c>
      <c r="R37">
        <v>52.002074999999998</v>
      </c>
      <c r="S37">
        <v>55.127583000000001</v>
      </c>
      <c r="T37">
        <v>58.143501000000001</v>
      </c>
      <c r="U37">
        <v>61.773719999999997</v>
      </c>
      <c r="V37">
        <v>65.946892000000005</v>
      </c>
      <c r="W37">
        <v>70.764129999999994</v>
      </c>
      <c r="X37">
        <v>76.124397000000002</v>
      </c>
      <c r="Y37">
        <v>81.068900999999997</v>
      </c>
      <c r="Z37">
        <v>85.519340999999997</v>
      </c>
      <c r="AA37">
        <v>89.568107999999995</v>
      </c>
      <c r="AB37">
        <v>93.517669999999995</v>
      </c>
      <c r="AC37">
        <v>97.406402999999997</v>
      </c>
      <c r="AD37">
        <v>101.060745</v>
      </c>
      <c r="AE37">
        <v>105.84232299999999</v>
      </c>
      <c r="AF37">
        <v>110.293434</v>
      </c>
      <c r="AG37">
        <v>114.392647</v>
      </c>
      <c r="AH37">
        <v>119.601067</v>
      </c>
      <c r="AI37">
        <v>124.331017</v>
      </c>
      <c r="AJ37" s="22">
        <v>0.21199999999999999</v>
      </c>
    </row>
    <row r="38" spans="1:36" x14ac:dyDescent="0.35">
      <c r="A38" t="s">
        <v>200</v>
      </c>
      <c r="B38" t="s">
        <v>2368</v>
      </c>
      <c r="C38" t="s">
        <v>2369</v>
      </c>
      <c r="D38" t="s">
        <v>1131</v>
      </c>
      <c r="F38">
        <v>1.2863979999999999</v>
      </c>
      <c r="G38">
        <v>1.7847420000000001</v>
      </c>
      <c r="H38">
        <v>2.4401449999999998</v>
      </c>
      <c r="I38">
        <v>3.1304569999999998</v>
      </c>
      <c r="J38">
        <v>3.7618469999999999</v>
      </c>
      <c r="K38">
        <v>4.3933920000000004</v>
      </c>
      <c r="L38">
        <v>4.9661989999999996</v>
      </c>
      <c r="M38">
        <v>5.5791199999999996</v>
      </c>
      <c r="N38">
        <v>6.1915089999999999</v>
      </c>
      <c r="O38">
        <v>6.7482470000000001</v>
      </c>
      <c r="P38">
        <v>7.3121900000000002</v>
      </c>
      <c r="Q38">
        <v>7.9156360000000001</v>
      </c>
      <c r="R38">
        <v>8.5479289999999999</v>
      </c>
      <c r="S38">
        <v>8.9671780000000005</v>
      </c>
      <c r="T38">
        <v>9.3722949999999994</v>
      </c>
      <c r="U38">
        <v>9.8788289999999996</v>
      </c>
      <c r="V38">
        <v>10.472823</v>
      </c>
      <c r="W38">
        <v>11.168438999999999</v>
      </c>
      <c r="X38">
        <v>11.948179</v>
      </c>
      <c r="Y38">
        <v>12.661205000000001</v>
      </c>
      <c r="Z38">
        <v>13.296535</v>
      </c>
      <c r="AA38">
        <v>13.869541</v>
      </c>
      <c r="AB38">
        <v>14.427606000000001</v>
      </c>
      <c r="AC38">
        <v>14.976755000000001</v>
      </c>
      <c r="AD38">
        <v>15.490432</v>
      </c>
      <c r="AE38">
        <v>16.177021</v>
      </c>
      <c r="AF38">
        <v>16.81287</v>
      </c>
      <c r="AG38">
        <v>17.395157000000001</v>
      </c>
      <c r="AH38">
        <v>18.145948000000001</v>
      </c>
      <c r="AI38">
        <v>18.823827999999999</v>
      </c>
      <c r="AJ38" s="22">
        <v>9.7000000000000003E-2</v>
      </c>
    </row>
    <row r="39" spans="1:36" x14ac:dyDescent="0.35">
      <c r="A39" t="s">
        <v>1979</v>
      </c>
      <c r="B39" t="s">
        <v>2370</v>
      </c>
      <c r="C39" t="s">
        <v>2371</v>
      </c>
      <c r="D39" t="s">
        <v>1131</v>
      </c>
      <c r="F39">
        <v>5.520238</v>
      </c>
      <c r="G39">
        <v>5.3236460000000001</v>
      </c>
      <c r="H39">
        <v>5.6476350000000002</v>
      </c>
      <c r="I39">
        <v>5.9764470000000003</v>
      </c>
      <c r="J39">
        <v>6.160539</v>
      </c>
      <c r="K39">
        <v>6.3411619999999997</v>
      </c>
      <c r="L39">
        <v>6.4431989999999999</v>
      </c>
      <c r="M39">
        <v>6.6043659999999997</v>
      </c>
      <c r="N39">
        <v>6.7656239999999999</v>
      </c>
      <c r="O39">
        <v>6.8706110000000002</v>
      </c>
      <c r="P39">
        <v>6.9894499999999997</v>
      </c>
      <c r="Q39">
        <v>7.1466770000000004</v>
      </c>
      <c r="R39">
        <v>7.3303560000000001</v>
      </c>
      <c r="S39">
        <v>7.3380039999999997</v>
      </c>
      <c r="T39">
        <v>7.346984</v>
      </c>
      <c r="U39">
        <v>7.4439859999999998</v>
      </c>
      <c r="V39">
        <v>7.6084259999999997</v>
      </c>
      <c r="W39">
        <v>7.8433640000000002</v>
      </c>
      <c r="X39">
        <v>8.1302090000000007</v>
      </c>
      <c r="Y39">
        <v>8.3651520000000001</v>
      </c>
      <c r="Z39">
        <v>8.5460370000000001</v>
      </c>
      <c r="AA39">
        <v>8.6863849999999996</v>
      </c>
      <c r="AB39">
        <v>8.8183009999999999</v>
      </c>
      <c r="AC39">
        <v>8.9457520000000006</v>
      </c>
      <c r="AD39">
        <v>9.0531520000000008</v>
      </c>
      <c r="AE39">
        <v>9.2610919999999997</v>
      </c>
      <c r="AF39">
        <v>9.4379369999999998</v>
      </c>
      <c r="AG39">
        <v>9.5844059999999995</v>
      </c>
      <c r="AH39">
        <v>9.8228519999999993</v>
      </c>
      <c r="AI39">
        <v>10.019754000000001</v>
      </c>
      <c r="AJ39" s="22">
        <v>2.1000000000000001E-2</v>
      </c>
    </row>
    <row r="40" spans="1:36" x14ac:dyDescent="0.35">
      <c r="A40" t="s">
        <v>1996</v>
      </c>
      <c r="B40" t="s">
        <v>2372</v>
      </c>
      <c r="C40" t="s">
        <v>2373</v>
      </c>
      <c r="D40" t="s">
        <v>1131</v>
      </c>
      <c r="F40">
        <v>5.1244999999999999E-2</v>
      </c>
      <c r="G40">
        <v>0.420956</v>
      </c>
      <c r="H40">
        <v>0.81741399999999997</v>
      </c>
      <c r="I40">
        <v>1.2348440000000001</v>
      </c>
      <c r="J40">
        <v>1.6325529999999999</v>
      </c>
      <c r="K40">
        <v>2.0301969999999998</v>
      </c>
      <c r="L40">
        <v>2.3991790000000002</v>
      </c>
      <c r="M40">
        <v>2.7859029999999998</v>
      </c>
      <c r="N40">
        <v>3.1715970000000002</v>
      </c>
      <c r="O40">
        <v>3.5274369999999999</v>
      </c>
      <c r="P40">
        <v>3.885319</v>
      </c>
      <c r="Q40">
        <v>4.2618989999999997</v>
      </c>
      <c r="R40">
        <v>4.6543570000000001</v>
      </c>
      <c r="S40">
        <v>4.9296309999999997</v>
      </c>
      <c r="T40">
        <v>5.1944619999999997</v>
      </c>
      <c r="U40">
        <v>5.5139110000000002</v>
      </c>
      <c r="V40">
        <v>5.8812949999999997</v>
      </c>
      <c r="W40">
        <v>6.3055830000000004</v>
      </c>
      <c r="X40">
        <v>6.7775610000000004</v>
      </c>
      <c r="Y40">
        <v>7.2118710000000004</v>
      </c>
      <c r="Z40">
        <v>7.6019139999999998</v>
      </c>
      <c r="AA40">
        <v>7.9556149999999999</v>
      </c>
      <c r="AB40">
        <v>8.3000330000000009</v>
      </c>
      <c r="AC40">
        <v>8.6384709999999991</v>
      </c>
      <c r="AD40">
        <v>8.9552999999999994</v>
      </c>
      <c r="AE40">
        <v>9.3712579999999992</v>
      </c>
      <c r="AF40">
        <v>9.7569979999999994</v>
      </c>
      <c r="AG40">
        <v>10.111188</v>
      </c>
      <c r="AH40">
        <v>10.563502</v>
      </c>
      <c r="AI40">
        <v>10.973234</v>
      </c>
      <c r="AJ40" s="22">
        <v>0.20300000000000001</v>
      </c>
    </row>
    <row r="41" spans="1:36" x14ac:dyDescent="0.35">
      <c r="A41" t="s">
        <v>260</v>
      </c>
      <c r="B41" t="s">
        <v>2374</v>
      </c>
      <c r="C41" t="s">
        <v>2375</v>
      </c>
      <c r="D41" t="s">
        <v>1131</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35">
      <c r="A42" t="s">
        <v>261</v>
      </c>
      <c r="B42" t="s">
        <v>2376</v>
      </c>
      <c r="C42" t="s">
        <v>2377</v>
      </c>
      <c r="D42" t="s">
        <v>1131</v>
      </c>
      <c r="F42">
        <v>46.813301000000003</v>
      </c>
      <c r="G42">
        <v>44.627243</v>
      </c>
      <c r="H42">
        <v>46.813892000000003</v>
      </c>
      <c r="I42">
        <v>49.011944</v>
      </c>
      <c r="J42">
        <v>50.004188999999997</v>
      </c>
      <c r="K42">
        <v>50.962864000000003</v>
      </c>
      <c r="L42">
        <v>51.293765999999998</v>
      </c>
      <c r="M42">
        <v>52.102406000000002</v>
      </c>
      <c r="N42">
        <v>52.915661</v>
      </c>
      <c r="O42">
        <v>53.297122999999999</v>
      </c>
      <c r="P42">
        <v>53.797497</v>
      </c>
      <c r="Q42">
        <v>54.606620999999997</v>
      </c>
      <c r="R42">
        <v>55.615825999999998</v>
      </c>
      <c r="S42">
        <v>55.298012</v>
      </c>
      <c r="T42">
        <v>55.010441</v>
      </c>
      <c r="U42">
        <v>55.394264</v>
      </c>
      <c r="V42">
        <v>56.286217000000001</v>
      </c>
      <c r="W42">
        <v>57.699340999999997</v>
      </c>
      <c r="X42">
        <v>59.490088999999998</v>
      </c>
      <c r="Y42">
        <v>60.896487999999998</v>
      </c>
      <c r="Z42">
        <v>61.907803000000001</v>
      </c>
      <c r="AA42">
        <v>62.629967000000001</v>
      </c>
      <c r="AB42">
        <v>63.296219000000001</v>
      </c>
      <c r="AC42">
        <v>63.936508000000003</v>
      </c>
      <c r="AD42">
        <v>64.441719000000006</v>
      </c>
      <c r="AE42">
        <v>65.667488000000006</v>
      </c>
      <c r="AF42">
        <v>66.676338000000001</v>
      </c>
      <c r="AG42">
        <v>67.473029999999994</v>
      </c>
      <c r="AH42">
        <v>68.915253000000007</v>
      </c>
      <c r="AI42">
        <v>70.065323000000006</v>
      </c>
      <c r="AJ42" s="22">
        <v>1.4E-2</v>
      </c>
    </row>
    <row r="43" spans="1:36" x14ac:dyDescent="0.35">
      <c r="A43" t="s">
        <v>262</v>
      </c>
      <c r="B43" t="s">
        <v>2378</v>
      </c>
      <c r="C43" t="s">
        <v>2379</v>
      </c>
      <c r="D43" t="s">
        <v>1131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11</v>
      </c>
    </row>
    <row r="44" spans="1:36" x14ac:dyDescent="0.35">
      <c r="A44" t="s">
        <v>263</v>
      </c>
      <c r="B44" t="s">
        <v>2380</v>
      </c>
      <c r="C44" t="s">
        <v>2381</v>
      </c>
      <c r="D44" t="s">
        <v>1131</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t="s">
        <v>11</v>
      </c>
    </row>
    <row r="45" spans="1:36" x14ac:dyDescent="0.35">
      <c r="A45" t="s">
        <v>264</v>
      </c>
      <c r="B45" t="s">
        <v>2382</v>
      </c>
      <c r="C45" t="s">
        <v>2383</v>
      </c>
      <c r="D45" t="s">
        <v>1131</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11</v>
      </c>
    </row>
    <row r="46" spans="1:36" x14ac:dyDescent="0.35">
      <c r="A46" t="s">
        <v>265</v>
      </c>
      <c r="B46" t="s">
        <v>2384</v>
      </c>
      <c r="C46" t="s">
        <v>2385</v>
      </c>
      <c r="D46" t="s">
        <v>1131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35">
      <c r="A47" t="s">
        <v>20</v>
      </c>
      <c r="B47" t="s">
        <v>2386</v>
      </c>
      <c r="C47" t="s">
        <v>2387</v>
      </c>
      <c r="D47" t="s">
        <v>1131</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35">
      <c r="A48" t="s">
        <v>19</v>
      </c>
      <c r="B48" t="s">
        <v>2388</v>
      </c>
      <c r="C48" t="s">
        <v>2389</v>
      </c>
      <c r="D48" t="s">
        <v>1131</v>
      </c>
      <c r="F48">
        <v>0</v>
      </c>
      <c r="G48">
        <v>3.1289999999999998E-3</v>
      </c>
      <c r="H48">
        <v>6.4689999999999999E-3</v>
      </c>
      <c r="I48">
        <v>1.0003E-2</v>
      </c>
      <c r="J48">
        <v>1.3391999999999999E-2</v>
      </c>
      <c r="K48">
        <v>1.6785000000000001E-2</v>
      </c>
      <c r="L48">
        <v>1.9945000000000001E-2</v>
      </c>
      <c r="M48">
        <v>2.3255999999999999E-2</v>
      </c>
      <c r="N48">
        <v>2.6563E-2</v>
      </c>
      <c r="O48">
        <v>2.9624999999999999E-2</v>
      </c>
      <c r="P48">
        <v>3.2710000000000003E-2</v>
      </c>
      <c r="Q48">
        <v>3.5957000000000003E-2</v>
      </c>
      <c r="R48">
        <v>3.9343000000000003E-2</v>
      </c>
      <c r="S48">
        <v>4.1741E-2</v>
      </c>
      <c r="T48">
        <v>4.4053000000000002E-2</v>
      </c>
      <c r="U48">
        <v>4.6829999999999997E-2</v>
      </c>
      <c r="V48">
        <v>5.0020000000000002E-2</v>
      </c>
      <c r="W48">
        <v>5.3698999999999997E-2</v>
      </c>
      <c r="X48">
        <v>5.7792000000000003E-2</v>
      </c>
      <c r="Y48">
        <v>6.1571000000000001E-2</v>
      </c>
      <c r="Z48">
        <v>6.4976000000000006E-2</v>
      </c>
      <c r="AA48">
        <v>6.8078E-2</v>
      </c>
      <c r="AB48">
        <v>7.1104000000000001E-2</v>
      </c>
      <c r="AC48">
        <v>7.4083999999999997E-2</v>
      </c>
      <c r="AD48">
        <v>7.6884999999999995E-2</v>
      </c>
      <c r="AE48">
        <v>8.0543000000000003E-2</v>
      </c>
      <c r="AF48">
        <v>8.3946999999999994E-2</v>
      </c>
      <c r="AG48">
        <v>8.7082999999999994E-2</v>
      </c>
      <c r="AH48">
        <v>9.1066999999999995E-2</v>
      </c>
      <c r="AI48">
        <v>9.4690999999999997E-2</v>
      </c>
      <c r="AJ48" t="s">
        <v>11</v>
      </c>
    </row>
    <row r="49" spans="1:36" x14ac:dyDescent="0.35">
      <c r="A49" t="s">
        <v>271</v>
      </c>
      <c r="B49" t="s">
        <v>2390</v>
      </c>
      <c r="C49" t="s">
        <v>2391</v>
      </c>
      <c r="D49" t="s">
        <v>1131</v>
      </c>
      <c r="F49">
        <v>213.248672</v>
      </c>
      <c r="G49">
        <v>206.94264200000001</v>
      </c>
      <c r="H49">
        <v>220.28062399999999</v>
      </c>
      <c r="I49">
        <v>233.76126099999999</v>
      </c>
      <c r="J49">
        <v>241.37619000000001</v>
      </c>
      <c r="K49">
        <v>248.670975</v>
      </c>
      <c r="L49">
        <v>252.79405199999999</v>
      </c>
      <c r="M49">
        <v>259.193939</v>
      </c>
      <c r="N49">
        <v>265.58435100000003</v>
      </c>
      <c r="O49">
        <v>269.76812699999999</v>
      </c>
      <c r="P49">
        <v>274.51336700000002</v>
      </c>
      <c r="Q49">
        <v>280.91619900000001</v>
      </c>
      <c r="R49">
        <v>288.242615</v>
      </c>
      <c r="S49">
        <v>288.61395299999998</v>
      </c>
      <c r="T49">
        <v>289.06698599999999</v>
      </c>
      <c r="U49">
        <v>292.97207600000002</v>
      </c>
      <c r="V49">
        <v>299.54229700000002</v>
      </c>
      <c r="W49">
        <v>308.89291400000002</v>
      </c>
      <c r="X49">
        <v>320.30316199999999</v>
      </c>
      <c r="Y49">
        <v>329.67669699999999</v>
      </c>
      <c r="Z49">
        <v>336.90939300000002</v>
      </c>
      <c r="AA49">
        <v>342.56262199999998</v>
      </c>
      <c r="AB49">
        <v>347.88964800000002</v>
      </c>
      <c r="AC49">
        <v>353.05578600000001</v>
      </c>
      <c r="AD49">
        <v>357.46139499999998</v>
      </c>
      <c r="AE49">
        <v>365.85891700000002</v>
      </c>
      <c r="AF49">
        <v>373.05773900000003</v>
      </c>
      <c r="AG49">
        <v>379.05529799999999</v>
      </c>
      <c r="AH49">
        <v>388.66137700000002</v>
      </c>
      <c r="AI49">
        <v>396.61981200000002</v>
      </c>
      <c r="AJ49" s="22">
        <v>2.1999999999999999E-2</v>
      </c>
    </row>
    <row r="50" spans="1:36" x14ac:dyDescent="0.35">
      <c r="A50" t="s">
        <v>1150</v>
      </c>
      <c r="B50" t="s">
        <v>2392</v>
      </c>
      <c r="C50" t="s">
        <v>2393</v>
      </c>
      <c r="D50" t="s">
        <v>452</v>
      </c>
      <c r="F50">
        <v>12.217834</v>
      </c>
      <c r="G50">
        <v>12.629250000000001</v>
      </c>
      <c r="H50">
        <v>13.026277</v>
      </c>
      <c r="I50">
        <v>13.420505</v>
      </c>
      <c r="J50">
        <v>13.808937</v>
      </c>
      <c r="K50">
        <v>14.192705</v>
      </c>
      <c r="L50">
        <v>14.574138</v>
      </c>
      <c r="M50">
        <v>14.954361</v>
      </c>
      <c r="N50">
        <v>15.334084000000001</v>
      </c>
      <c r="O50">
        <v>15.713689</v>
      </c>
      <c r="P50">
        <v>16.093515</v>
      </c>
      <c r="Q50">
        <v>16.476036000000001</v>
      </c>
      <c r="R50">
        <v>16.856062000000001</v>
      </c>
      <c r="S50">
        <v>17.235272999999999</v>
      </c>
      <c r="T50">
        <v>17.614946</v>
      </c>
      <c r="U50">
        <v>17.994254999999999</v>
      </c>
      <c r="V50">
        <v>18.373660999999998</v>
      </c>
      <c r="W50">
        <v>18.752987000000001</v>
      </c>
      <c r="X50">
        <v>19.132436999999999</v>
      </c>
      <c r="Y50">
        <v>19.511828999999999</v>
      </c>
      <c r="Z50">
        <v>19.890863</v>
      </c>
      <c r="AA50">
        <v>20.270128</v>
      </c>
      <c r="AB50">
        <v>20.649381999999999</v>
      </c>
      <c r="AC50">
        <v>21.028803</v>
      </c>
      <c r="AD50">
        <v>21.408669</v>
      </c>
      <c r="AE50">
        <v>21.788784</v>
      </c>
      <c r="AF50">
        <v>22.169218000000001</v>
      </c>
      <c r="AG50">
        <v>22.549477</v>
      </c>
      <c r="AH50">
        <v>22.929089999999999</v>
      </c>
      <c r="AI50">
        <v>23.308533000000001</v>
      </c>
      <c r="AJ50" s="22">
        <v>2.3E-2</v>
      </c>
    </row>
    <row r="51" spans="1:36" x14ac:dyDescent="0.35">
      <c r="A51" t="s">
        <v>1149</v>
      </c>
      <c r="B51" t="s">
        <v>2394</v>
      </c>
      <c r="C51" t="s">
        <v>2395</v>
      </c>
      <c r="D51" t="s">
        <v>1131</v>
      </c>
      <c r="F51">
        <v>1745.388428</v>
      </c>
      <c r="G51">
        <v>1638.5981449999999</v>
      </c>
      <c r="H51">
        <v>1691.0483400000001</v>
      </c>
      <c r="I51">
        <v>1741.8217770000001</v>
      </c>
      <c r="J51">
        <v>1747.970703</v>
      </c>
      <c r="K51">
        <v>1752.104126</v>
      </c>
      <c r="L51">
        <v>1734.5386960000001</v>
      </c>
      <c r="M51">
        <v>1733.233154</v>
      </c>
      <c r="N51">
        <v>1731.987183</v>
      </c>
      <c r="O51">
        <v>1716.7714840000001</v>
      </c>
      <c r="P51">
        <v>1705.739014</v>
      </c>
      <c r="Q51">
        <v>1704.998779</v>
      </c>
      <c r="R51">
        <v>1710.0234379999999</v>
      </c>
      <c r="S51">
        <v>1674.5539550000001</v>
      </c>
      <c r="T51">
        <v>1641.032471</v>
      </c>
      <c r="U51">
        <v>1628.1423339999999</v>
      </c>
      <c r="V51">
        <v>1630.2810059999999</v>
      </c>
      <c r="W51">
        <v>1647.1663820000001</v>
      </c>
      <c r="X51">
        <v>1674.1367190000001</v>
      </c>
      <c r="Y51">
        <v>1689.6247559999999</v>
      </c>
      <c r="Z51">
        <v>1693.7897949999999</v>
      </c>
      <c r="AA51">
        <v>1689.987427</v>
      </c>
      <c r="AB51">
        <v>1684.7460940000001</v>
      </c>
      <c r="AC51">
        <v>1678.915283</v>
      </c>
      <c r="AD51">
        <v>1669.7039789999999</v>
      </c>
      <c r="AE51">
        <v>1679.115845</v>
      </c>
      <c r="AF51">
        <v>1682.7735600000001</v>
      </c>
      <c r="AG51">
        <v>1680.993774</v>
      </c>
      <c r="AH51">
        <v>1695.0579829999999</v>
      </c>
      <c r="AI51">
        <v>1701.6079099999999</v>
      </c>
      <c r="AJ51" s="22">
        <v>-1E-3</v>
      </c>
    </row>
    <row r="52" spans="1:36" x14ac:dyDescent="0.35">
      <c r="A52" t="s">
        <v>1636</v>
      </c>
      <c r="B52" t="s">
        <v>2396</v>
      </c>
      <c r="C52" t="s">
        <v>2397</v>
      </c>
      <c r="D52" t="s">
        <v>1131</v>
      </c>
      <c r="F52">
        <v>2595.6369629999999</v>
      </c>
      <c r="G52">
        <v>2377.6796880000002</v>
      </c>
      <c r="H52">
        <v>2412.9370119999999</v>
      </c>
      <c r="I52">
        <v>2437.3713379999999</v>
      </c>
      <c r="J52">
        <v>2405.251953</v>
      </c>
      <c r="K52">
        <v>2385.5966800000001</v>
      </c>
      <c r="L52">
        <v>2348.0217290000001</v>
      </c>
      <c r="M52">
        <v>2338.8718260000001</v>
      </c>
      <c r="N52">
        <v>2329.7919919999999</v>
      </c>
      <c r="O52">
        <v>2307.2133789999998</v>
      </c>
      <c r="P52">
        <v>2288.0683589999999</v>
      </c>
      <c r="Q52">
        <v>2293.931885</v>
      </c>
      <c r="R52">
        <v>2302.6069339999999</v>
      </c>
      <c r="S52">
        <v>2253.5952149999998</v>
      </c>
      <c r="T52">
        <v>2206.7536620000001</v>
      </c>
      <c r="U52">
        <v>2186.5129390000002</v>
      </c>
      <c r="V52">
        <v>2186.735596</v>
      </c>
      <c r="W52">
        <v>2207.2954100000002</v>
      </c>
      <c r="X52">
        <v>2238.0029300000001</v>
      </c>
      <c r="Y52">
        <v>2258.1203609999998</v>
      </c>
      <c r="Z52">
        <v>2262.25</v>
      </c>
      <c r="AA52">
        <v>2255.9052729999999</v>
      </c>
      <c r="AB52">
        <v>2249.014893</v>
      </c>
      <c r="AC52">
        <v>2239.7709960000002</v>
      </c>
      <c r="AD52">
        <v>2224.8476559999999</v>
      </c>
      <c r="AE52">
        <v>2235.3864749999998</v>
      </c>
      <c r="AF52">
        <v>2237.0288089999999</v>
      </c>
      <c r="AG52">
        <v>2230.3945309999999</v>
      </c>
      <c r="AH52">
        <v>2244.9741210000002</v>
      </c>
      <c r="AI52">
        <v>2245.0317380000001</v>
      </c>
      <c r="AJ52" s="22">
        <v>-5.0000000000000001E-3</v>
      </c>
    </row>
    <row r="53" spans="1:36" x14ac:dyDescent="0.35">
      <c r="A53" t="s">
        <v>2398</v>
      </c>
      <c r="C53" t="s">
        <v>2399</v>
      </c>
    </row>
    <row r="54" spans="1:36" x14ac:dyDescent="0.35">
      <c r="A54" t="s">
        <v>2400</v>
      </c>
      <c r="B54" t="s">
        <v>2401</v>
      </c>
      <c r="C54" t="s">
        <v>2402</v>
      </c>
      <c r="D54" t="s">
        <v>1131</v>
      </c>
      <c r="F54">
        <v>533.98175000000003</v>
      </c>
      <c r="G54">
        <v>480.52246100000002</v>
      </c>
      <c r="H54">
        <v>485.540527</v>
      </c>
      <c r="I54">
        <v>484.929169</v>
      </c>
      <c r="J54">
        <v>474.77392600000002</v>
      </c>
      <c r="K54">
        <v>465.855591</v>
      </c>
      <c r="L54">
        <v>450.466339</v>
      </c>
      <c r="M54">
        <v>441.29510499999998</v>
      </c>
      <c r="N54">
        <v>435.65811200000002</v>
      </c>
      <c r="O54">
        <v>420.60134900000003</v>
      </c>
      <c r="P54">
        <v>404.59957900000001</v>
      </c>
      <c r="Q54">
        <v>395.60000600000001</v>
      </c>
      <c r="R54">
        <v>382.017517</v>
      </c>
      <c r="S54">
        <v>364.80493200000001</v>
      </c>
      <c r="T54">
        <v>348.28625499999998</v>
      </c>
      <c r="U54">
        <v>336.20385700000003</v>
      </c>
      <c r="V54">
        <v>326.92126500000001</v>
      </c>
      <c r="W54">
        <v>320.964111</v>
      </c>
      <c r="X54">
        <v>316.07281499999999</v>
      </c>
      <c r="Y54">
        <v>309.28137199999998</v>
      </c>
      <c r="Z54">
        <v>299.96920799999998</v>
      </c>
      <c r="AA54">
        <v>288.52114899999998</v>
      </c>
      <c r="AB54">
        <v>277.559235</v>
      </c>
      <c r="AC54">
        <v>266.85791</v>
      </c>
      <c r="AD54">
        <v>255.40891999999999</v>
      </c>
      <c r="AE54">
        <v>246.588821</v>
      </c>
      <c r="AF54">
        <v>237.57202100000001</v>
      </c>
      <c r="AG54">
        <v>227.435135</v>
      </c>
      <c r="AH54">
        <v>219.693161</v>
      </c>
      <c r="AI54">
        <v>210.549103</v>
      </c>
      <c r="AJ54" s="22">
        <v>-3.2000000000000001E-2</v>
      </c>
    </row>
    <row r="55" spans="1:36" x14ac:dyDescent="0.35">
      <c r="A55" t="s">
        <v>164</v>
      </c>
      <c r="B55" t="s">
        <v>2403</v>
      </c>
      <c r="C55" t="s">
        <v>2404</v>
      </c>
      <c r="D55" t="s">
        <v>1131</v>
      </c>
      <c r="F55">
        <v>248.975922</v>
      </c>
      <c r="G55">
        <v>230.27948000000001</v>
      </c>
      <c r="H55">
        <v>238.93514999999999</v>
      </c>
      <c r="I55">
        <v>245.773819</v>
      </c>
      <c r="J55">
        <v>247.16287199999999</v>
      </c>
      <c r="K55">
        <v>252.067474</v>
      </c>
      <c r="L55">
        <v>253.69409200000001</v>
      </c>
      <c r="M55">
        <v>257.74221799999998</v>
      </c>
      <c r="N55">
        <v>264.96182299999998</v>
      </c>
      <c r="O55">
        <v>265.46734600000002</v>
      </c>
      <c r="P55">
        <v>267.19268799999998</v>
      </c>
      <c r="Q55">
        <v>271.81204200000002</v>
      </c>
      <c r="R55">
        <v>280.99050899999997</v>
      </c>
      <c r="S55">
        <v>277.090149</v>
      </c>
      <c r="T55">
        <v>273.26449600000001</v>
      </c>
      <c r="U55">
        <v>272.45336900000001</v>
      </c>
      <c r="V55">
        <v>274.40322900000001</v>
      </c>
      <c r="W55">
        <v>278.38501000000002</v>
      </c>
      <c r="X55">
        <v>283.63491800000003</v>
      </c>
      <c r="Y55">
        <v>287.61920199999997</v>
      </c>
      <c r="Z55">
        <v>289.608856</v>
      </c>
      <c r="AA55">
        <v>290.792328</v>
      </c>
      <c r="AB55">
        <v>291.19961499999999</v>
      </c>
      <c r="AC55">
        <v>290.55438199999998</v>
      </c>
      <c r="AD55">
        <v>289.07919299999998</v>
      </c>
      <c r="AE55">
        <v>290.97943099999998</v>
      </c>
      <c r="AF55">
        <v>290.87103300000001</v>
      </c>
      <c r="AG55">
        <v>289.611176</v>
      </c>
      <c r="AH55">
        <v>290.80017099999998</v>
      </c>
      <c r="AI55">
        <v>289.792145</v>
      </c>
      <c r="AJ55" s="22">
        <v>5.0000000000000001E-3</v>
      </c>
    </row>
    <row r="56" spans="1:36" x14ac:dyDescent="0.35">
      <c r="A56" t="s">
        <v>26</v>
      </c>
      <c r="B56" t="s">
        <v>2405</v>
      </c>
      <c r="C56" t="s">
        <v>2406</v>
      </c>
      <c r="D56" t="s">
        <v>1131</v>
      </c>
      <c r="F56">
        <v>1.386827</v>
      </c>
      <c r="G56">
        <v>1.3012030000000001</v>
      </c>
      <c r="H56">
        <v>1.369135</v>
      </c>
      <c r="I56">
        <v>1.4292689999999999</v>
      </c>
      <c r="J56">
        <v>1.4613830000000001</v>
      </c>
      <c r="K56">
        <v>1.505204</v>
      </c>
      <c r="L56">
        <v>1.530211</v>
      </c>
      <c r="M56">
        <v>1.576794</v>
      </c>
      <c r="N56">
        <v>1.6400189999999999</v>
      </c>
      <c r="O56">
        <v>1.6673830000000001</v>
      </c>
      <c r="P56">
        <v>1.7029030000000001</v>
      </c>
      <c r="Q56">
        <v>1.7581150000000001</v>
      </c>
      <c r="R56">
        <v>1.81603</v>
      </c>
      <c r="S56">
        <v>1.8288770000000001</v>
      </c>
      <c r="T56">
        <v>1.8428359999999999</v>
      </c>
      <c r="U56">
        <v>1.8786910000000001</v>
      </c>
      <c r="V56">
        <v>1.9331050000000001</v>
      </c>
      <c r="W56">
        <v>2.0076719999999999</v>
      </c>
      <c r="X56">
        <v>2.0942669999999999</v>
      </c>
      <c r="Y56">
        <v>2.174194</v>
      </c>
      <c r="Z56">
        <v>2.2411919999999999</v>
      </c>
      <c r="AA56">
        <v>2.2995619999999999</v>
      </c>
      <c r="AB56">
        <v>2.3589530000000001</v>
      </c>
      <c r="AC56">
        <v>2.4171909999999999</v>
      </c>
      <c r="AD56">
        <v>2.4703889999999999</v>
      </c>
      <c r="AE56">
        <v>2.553706</v>
      </c>
      <c r="AF56">
        <v>2.6291899999999999</v>
      </c>
      <c r="AG56">
        <v>2.69692</v>
      </c>
      <c r="AH56">
        <v>2.7929529999999998</v>
      </c>
      <c r="AI56">
        <v>2.8735360000000001</v>
      </c>
      <c r="AJ56" s="22">
        <v>2.5000000000000001E-2</v>
      </c>
    </row>
    <row r="57" spans="1:36" x14ac:dyDescent="0.35">
      <c r="A57" t="s">
        <v>28</v>
      </c>
      <c r="B57" t="s">
        <v>2407</v>
      </c>
      <c r="C57" t="s">
        <v>2408</v>
      </c>
      <c r="D57" t="s">
        <v>1131</v>
      </c>
      <c r="F57">
        <v>0.98728400000000005</v>
      </c>
      <c r="G57">
        <v>0.82581199999999999</v>
      </c>
      <c r="H57">
        <v>0.776007</v>
      </c>
      <c r="I57">
        <v>0.72529999999999994</v>
      </c>
      <c r="J57">
        <v>0.67138500000000001</v>
      </c>
      <c r="K57">
        <v>0.63445600000000002</v>
      </c>
      <c r="L57">
        <v>0.59653199999999995</v>
      </c>
      <c r="M57">
        <v>0.570384</v>
      </c>
      <c r="N57">
        <v>0.551979</v>
      </c>
      <c r="O57">
        <v>0.52874100000000002</v>
      </c>
      <c r="P57">
        <v>0.51347200000000004</v>
      </c>
      <c r="Q57">
        <v>0.50502899999999995</v>
      </c>
      <c r="R57">
        <v>0.49792900000000001</v>
      </c>
      <c r="S57">
        <v>0.47932999999999998</v>
      </c>
      <c r="T57">
        <v>0.46230300000000002</v>
      </c>
      <c r="U57">
        <v>0.45167499999999999</v>
      </c>
      <c r="V57">
        <v>0.44592100000000001</v>
      </c>
      <c r="W57">
        <v>0.444915</v>
      </c>
      <c r="X57">
        <v>0.44662800000000002</v>
      </c>
      <c r="Y57">
        <v>0.446577</v>
      </c>
      <c r="Z57">
        <v>0.44373000000000001</v>
      </c>
      <c r="AA57">
        <v>0.441469</v>
      </c>
      <c r="AB57">
        <v>0.43964999999999999</v>
      </c>
      <c r="AC57">
        <v>0.44054399999999999</v>
      </c>
      <c r="AD57">
        <v>0.44092799999999999</v>
      </c>
      <c r="AE57">
        <v>0.44716299999999998</v>
      </c>
      <c r="AF57">
        <v>0.45244499999999999</v>
      </c>
      <c r="AG57">
        <v>0.45696900000000001</v>
      </c>
      <c r="AH57">
        <v>0.47205900000000001</v>
      </c>
      <c r="AI57">
        <v>0.48553800000000003</v>
      </c>
      <c r="AJ57" s="22">
        <v>-2.4E-2</v>
      </c>
    </row>
    <row r="58" spans="1:36" x14ac:dyDescent="0.35">
      <c r="A58" t="s">
        <v>2409</v>
      </c>
      <c r="B58" t="s">
        <v>2410</v>
      </c>
      <c r="C58" t="s">
        <v>2411</v>
      </c>
      <c r="D58" t="s">
        <v>1131</v>
      </c>
      <c r="F58">
        <v>170.14733899999999</v>
      </c>
      <c r="G58">
        <v>157.360916</v>
      </c>
      <c r="H58">
        <v>162.342163</v>
      </c>
      <c r="I58">
        <v>168.02616900000001</v>
      </c>
      <c r="J58">
        <v>170.13072199999999</v>
      </c>
      <c r="K58">
        <v>174.025665</v>
      </c>
      <c r="L58">
        <v>176.08029199999999</v>
      </c>
      <c r="M58">
        <v>181.457855</v>
      </c>
      <c r="N58">
        <v>188.37507600000001</v>
      </c>
      <c r="O58">
        <v>191.291214</v>
      </c>
      <c r="P58">
        <v>198.00820899999999</v>
      </c>
      <c r="Q58">
        <v>204.276443</v>
      </c>
      <c r="R58">
        <v>211.00559999999999</v>
      </c>
      <c r="S58">
        <v>212.498367</v>
      </c>
      <c r="T58">
        <v>214.12033099999999</v>
      </c>
      <c r="U58">
        <v>218.28625500000001</v>
      </c>
      <c r="V58">
        <v>224.608734</v>
      </c>
      <c r="W58">
        <v>233.272614</v>
      </c>
      <c r="X58">
        <v>243.33415199999999</v>
      </c>
      <c r="Y58">
        <v>252.62097199999999</v>
      </c>
      <c r="Z58">
        <v>260.40542599999998</v>
      </c>
      <c r="AA58">
        <v>267.18753099999998</v>
      </c>
      <c r="AB58">
        <v>274.088165</v>
      </c>
      <c r="AC58">
        <v>280.854919</v>
      </c>
      <c r="AD58">
        <v>287.03598</v>
      </c>
      <c r="AE58">
        <v>296.71670499999999</v>
      </c>
      <c r="AF58">
        <v>305.22869900000001</v>
      </c>
      <c r="AG58">
        <v>312.93124399999999</v>
      </c>
      <c r="AH58">
        <v>323.72521999999998</v>
      </c>
      <c r="AI58">
        <v>332.66027800000001</v>
      </c>
      <c r="AJ58" s="22">
        <v>2.3E-2</v>
      </c>
    </row>
    <row r="59" spans="1:36" x14ac:dyDescent="0.35">
      <c r="A59" t="s">
        <v>1140</v>
      </c>
      <c r="B59" t="s">
        <v>2412</v>
      </c>
      <c r="C59" t="s">
        <v>2413</v>
      </c>
      <c r="D59" t="s">
        <v>1131</v>
      </c>
      <c r="F59">
        <v>9.5860000000000008E-3</v>
      </c>
      <c r="G59">
        <v>8.7320000000000002E-3</v>
      </c>
      <c r="H59">
        <v>8.9210000000000001E-3</v>
      </c>
      <c r="I59">
        <v>9.0410000000000004E-3</v>
      </c>
      <c r="J59">
        <v>8.9750000000000003E-3</v>
      </c>
      <c r="K59">
        <v>8.9750000000000003E-3</v>
      </c>
      <c r="L59">
        <v>8.8579999999999996E-3</v>
      </c>
      <c r="M59">
        <v>8.8620000000000001E-3</v>
      </c>
      <c r="N59">
        <v>8.9490000000000004E-3</v>
      </c>
      <c r="O59">
        <v>8.8330000000000006E-3</v>
      </c>
      <c r="P59">
        <v>8.7589999999999994E-3</v>
      </c>
      <c r="Q59">
        <v>8.7790000000000003E-3</v>
      </c>
      <c r="R59">
        <v>8.8050000000000003E-3</v>
      </c>
      <c r="S59">
        <v>8.6090000000000003E-3</v>
      </c>
      <c r="T59">
        <v>8.4220000000000007E-3</v>
      </c>
      <c r="U59">
        <v>8.3350000000000004E-3</v>
      </c>
      <c r="V59">
        <v>8.3269999999999993E-3</v>
      </c>
      <c r="W59">
        <v>8.3960000000000007E-3</v>
      </c>
      <c r="X59">
        <v>8.5030000000000001E-3</v>
      </c>
      <c r="Y59">
        <v>8.5710000000000005E-3</v>
      </c>
      <c r="Z59">
        <v>8.5780000000000006E-3</v>
      </c>
      <c r="AA59">
        <v>8.5450000000000005E-3</v>
      </c>
      <c r="AB59">
        <v>8.5100000000000002E-3</v>
      </c>
      <c r="AC59">
        <v>8.4659999999999996E-3</v>
      </c>
      <c r="AD59">
        <v>8.3999999999999995E-3</v>
      </c>
      <c r="AE59">
        <v>8.4309999999999993E-3</v>
      </c>
      <c r="AF59">
        <v>8.4270000000000005E-3</v>
      </c>
      <c r="AG59">
        <v>8.3929999999999994E-3</v>
      </c>
      <c r="AH59">
        <v>8.4379999999999993E-3</v>
      </c>
      <c r="AI59">
        <v>8.4290000000000007E-3</v>
      </c>
      <c r="AJ59" s="22">
        <v>-4.0000000000000001E-3</v>
      </c>
    </row>
    <row r="60" spans="1:36" x14ac:dyDescent="0.35">
      <c r="A60" t="s">
        <v>2414</v>
      </c>
      <c r="B60" t="s">
        <v>2415</v>
      </c>
      <c r="C60" t="s">
        <v>2416</v>
      </c>
      <c r="D60" t="s">
        <v>1131</v>
      </c>
      <c r="F60">
        <v>1.5156000000000001</v>
      </c>
      <c r="G60">
        <v>1.4220250000000001</v>
      </c>
      <c r="H60">
        <v>1.496265</v>
      </c>
      <c r="I60">
        <v>1.5619829999999999</v>
      </c>
      <c r="J60">
        <v>1.5970789999999999</v>
      </c>
      <c r="K60">
        <v>1.644968</v>
      </c>
      <c r="L60">
        <v>1.6722969999999999</v>
      </c>
      <c r="M60">
        <v>1.723206</v>
      </c>
      <c r="N60">
        <v>1.7923020000000001</v>
      </c>
      <c r="O60">
        <v>1.822206</v>
      </c>
      <c r="P60">
        <v>1.861024</v>
      </c>
      <c r="Q60">
        <v>1.9213629999999999</v>
      </c>
      <c r="R60">
        <v>1.984656</v>
      </c>
      <c r="S60">
        <v>1.998696</v>
      </c>
      <c r="T60">
        <v>2.0139520000000002</v>
      </c>
      <c r="U60">
        <v>2.0531350000000002</v>
      </c>
      <c r="V60">
        <v>2.1126019999999999</v>
      </c>
      <c r="W60">
        <v>2.1940930000000001</v>
      </c>
      <c r="X60">
        <v>2.2887279999999999</v>
      </c>
      <c r="Y60">
        <v>2.376077</v>
      </c>
      <c r="Z60">
        <v>2.4492950000000002</v>
      </c>
      <c r="AA60">
        <v>2.5130859999999999</v>
      </c>
      <c r="AB60">
        <v>2.5779909999999999</v>
      </c>
      <c r="AC60">
        <v>2.6416369999999998</v>
      </c>
      <c r="AD60">
        <v>2.6997740000000001</v>
      </c>
      <c r="AE60">
        <v>2.7908279999999999</v>
      </c>
      <c r="AF60">
        <v>2.8733209999999998</v>
      </c>
      <c r="AG60">
        <v>2.9473400000000001</v>
      </c>
      <c r="AH60">
        <v>3.0522900000000002</v>
      </c>
      <c r="AI60">
        <v>3.1403560000000001</v>
      </c>
      <c r="AJ60" s="22">
        <v>2.5000000000000001E-2</v>
      </c>
    </row>
    <row r="61" spans="1:36" x14ac:dyDescent="0.35">
      <c r="A61" t="s">
        <v>2417</v>
      </c>
      <c r="B61" t="s">
        <v>2418</v>
      </c>
      <c r="C61" t="s">
        <v>2419</v>
      </c>
      <c r="D61" t="s">
        <v>1131</v>
      </c>
      <c r="F61">
        <v>1.6282460000000001</v>
      </c>
      <c r="G61">
        <v>1.527717</v>
      </c>
      <c r="H61">
        <v>1.6074740000000001</v>
      </c>
      <c r="I61">
        <v>1.6780759999999999</v>
      </c>
      <c r="J61">
        <v>1.715781</v>
      </c>
      <c r="K61">
        <v>1.7672300000000001</v>
      </c>
      <c r="L61">
        <v>1.7965899999999999</v>
      </c>
      <c r="M61">
        <v>1.8512820000000001</v>
      </c>
      <c r="N61">
        <v>1.9255139999999999</v>
      </c>
      <c r="O61">
        <v>1.957641</v>
      </c>
      <c r="P61">
        <v>1.999344</v>
      </c>
      <c r="Q61">
        <v>2.0641669999999999</v>
      </c>
      <c r="R61">
        <v>2.1321639999999999</v>
      </c>
      <c r="S61">
        <v>2.1472479999999998</v>
      </c>
      <c r="T61">
        <v>2.1636380000000002</v>
      </c>
      <c r="U61">
        <v>2.2057329999999999</v>
      </c>
      <c r="V61">
        <v>2.2696200000000002</v>
      </c>
      <c r="W61">
        <v>2.357167</v>
      </c>
      <c r="X61">
        <v>2.4588369999999999</v>
      </c>
      <c r="Y61">
        <v>2.5526779999999998</v>
      </c>
      <c r="Z61">
        <v>2.631338</v>
      </c>
      <c r="AA61">
        <v>2.6998700000000002</v>
      </c>
      <c r="AB61">
        <v>2.7695989999999999</v>
      </c>
      <c r="AC61">
        <v>2.8379759999999998</v>
      </c>
      <c r="AD61">
        <v>2.9004340000000002</v>
      </c>
      <c r="AE61">
        <v>2.9982549999999999</v>
      </c>
      <c r="AF61">
        <v>3.0868799999999998</v>
      </c>
      <c r="AG61">
        <v>3.1663999999999999</v>
      </c>
      <c r="AH61">
        <v>3.27915</v>
      </c>
      <c r="AI61">
        <v>3.373761</v>
      </c>
      <c r="AJ61" s="22">
        <v>2.5000000000000001E-2</v>
      </c>
    </row>
    <row r="62" spans="1:36" x14ac:dyDescent="0.35">
      <c r="A62" t="s">
        <v>1136</v>
      </c>
      <c r="B62" t="s">
        <v>2420</v>
      </c>
      <c r="C62" t="s">
        <v>2421</v>
      </c>
      <c r="D62" t="s">
        <v>1131</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11</v>
      </c>
    </row>
    <row r="63" spans="1:36" x14ac:dyDescent="0.35">
      <c r="A63" t="s">
        <v>2422</v>
      </c>
      <c r="B63" t="s">
        <v>2423</v>
      </c>
      <c r="C63" t="s">
        <v>2424</v>
      </c>
      <c r="D63" t="s">
        <v>1131</v>
      </c>
      <c r="F63">
        <v>958.63256799999999</v>
      </c>
      <c r="G63">
        <v>873.24823000000004</v>
      </c>
      <c r="H63">
        <v>892.07562299999995</v>
      </c>
      <c r="I63">
        <v>904.13293499999997</v>
      </c>
      <c r="J63">
        <v>897.52209500000004</v>
      </c>
      <c r="K63">
        <v>897.50945999999999</v>
      </c>
      <c r="L63">
        <v>885.84515399999998</v>
      </c>
      <c r="M63">
        <v>886.22576900000001</v>
      </c>
      <c r="N63">
        <v>894.91375700000003</v>
      </c>
      <c r="O63">
        <v>883.34466599999996</v>
      </c>
      <c r="P63">
        <v>875.885986</v>
      </c>
      <c r="Q63">
        <v>877.94592299999999</v>
      </c>
      <c r="R63">
        <v>880.45318599999996</v>
      </c>
      <c r="S63">
        <v>860.85613999999998</v>
      </c>
      <c r="T63">
        <v>842.16223100000002</v>
      </c>
      <c r="U63">
        <v>833.54101600000001</v>
      </c>
      <c r="V63">
        <v>832.70288100000005</v>
      </c>
      <c r="W63">
        <v>839.63403300000004</v>
      </c>
      <c r="X63">
        <v>850.33886700000005</v>
      </c>
      <c r="Y63">
        <v>857.07952899999998</v>
      </c>
      <c r="Z63">
        <v>857.75762899999995</v>
      </c>
      <c r="AA63">
        <v>854.46356200000002</v>
      </c>
      <c r="AB63">
        <v>851.00164800000005</v>
      </c>
      <c r="AC63">
        <v>846.612976</v>
      </c>
      <c r="AD63">
        <v>840.04400599999997</v>
      </c>
      <c r="AE63">
        <v>843.08337400000005</v>
      </c>
      <c r="AF63">
        <v>842.72204599999998</v>
      </c>
      <c r="AG63">
        <v>839.25347899999997</v>
      </c>
      <c r="AH63">
        <v>843.82342500000004</v>
      </c>
      <c r="AI63">
        <v>842.88311799999997</v>
      </c>
      <c r="AJ63" s="22">
        <v>-4.0000000000000001E-3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CDD5-22A5-4803-A19B-A8304CF6961C}">
  <dimension ref="A1:AI252"/>
  <sheetViews>
    <sheetView workbookViewId="0">
      <selection activeCell="C22" sqref="C22"/>
    </sheetView>
    <sheetView workbookViewId="1"/>
  </sheetViews>
  <sheetFormatPr defaultRowHeight="14.5" x14ac:dyDescent="0.35"/>
  <cols>
    <col min="1" max="1" width="37.1796875" customWidth="1"/>
  </cols>
  <sheetData>
    <row r="1" spans="1:35" x14ac:dyDescent="0.35">
      <c r="A1" t="s">
        <v>2425</v>
      </c>
    </row>
    <row r="2" spans="1:35" x14ac:dyDescent="0.35">
      <c r="A2" t="s">
        <v>3420</v>
      </c>
    </row>
    <row r="3" spans="1:35" x14ac:dyDescent="0.35">
      <c r="A3" t="s">
        <v>3421</v>
      </c>
    </row>
    <row r="4" spans="1:35" x14ac:dyDescent="0.35">
      <c r="A4" t="s">
        <v>251</v>
      </c>
    </row>
    <row r="5" spans="1:35" x14ac:dyDescent="0.35">
      <c r="B5" t="s">
        <v>252</v>
      </c>
      <c r="C5" t="s">
        <v>272</v>
      </c>
      <c r="D5" t="s">
        <v>273</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2930</v>
      </c>
    </row>
    <row r="6" spans="1:35" x14ac:dyDescent="0.35">
      <c r="A6" t="s">
        <v>2428</v>
      </c>
    </row>
    <row r="7" spans="1:35" x14ac:dyDescent="0.35">
      <c r="A7" t="s">
        <v>2430</v>
      </c>
    </row>
    <row r="8" spans="1:35" x14ac:dyDescent="0.35">
      <c r="A8" t="s">
        <v>2432</v>
      </c>
    </row>
    <row r="9" spans="1:35" x14ac:dyDescent="0.35">
      <c r="A9" t="s">
        <v>164</v>
      </c>
      <c r="B9" t="s">
        <v>3422</v>
      </c>
      <c r="C9" t="s">
        <v>3423</v>
      </c>
      <c r="D9" t="s">
        <v>2436</v>
      </c>
      <c r="F9">
        <v>54.392623999999998</v>
      </c>
      <c r="G9">
        <v>53.187412000000002</v>
      </c>
      <c r="H9">
        <v>52.529724000000002</v>
      </c>
      <c r="I9">
        <v>52.479733000000003</v>
      </c>
      <c r="J9">
        <v>52.720959000000001</v>
      </c>
      <c r="K9">
        <v>52.851050999999998</v>
      </c>
      <c r="L9">
        <v>52.993167999999997</v>
      </c>
      <c r="M9">
        <v>53.175175000000003</v>
      </c>
      <c r="N9">
        <v>53.566817999999998</v>
      </c>
      <c r="O9">
        <v>54.220244999999998</v>
      </c>
      <c r="P9">
        <v>55.079853</v>
      </c>
      <c r="Q9">
        <v>55.840674999999997</v>
      </c>
      <c r="R9">
        <v>56.638934999999996</v>
      </c>
      <c r="S9">
        <v>57.504395000000002</v>
      </c>
      <c r="T9">
        <v>58.304447000000003</v>
      </c>
      <c r="U9">
        <v>59.176174000000003</v>
      </c>
      <c r="V9">
        <v>60.063701999999999</v>
      </c>
      <c r="W9">
        <v>61.000945999999999</v>
      </c>
      <c r="X9">
        <v>62.044392000000002</v>
      </c>
      <c r="Y9">
        <v>63.120776999999997</v>
      </c>
      <c r="Z9">
        <v>64.186768000000001</v>
      </c>
      <c r="AA9">
        <v>65.249404999999996</v>
      </c>
      <c r="AB9">
        <v>66.318534999999997</v>
      </c>
      <c r="AC9">
        <v>67.468947999999997</v>
      </c>
      <c r="AD9">
        <v>68.816581999999997</v>
      </c>
      <c r="AE9">
        <v>70.243613999999994</v>
      </c>
      <c r="AF9">
        <v>71.603301999999999</v>
      </c>
      <c r="AG9">
        <v>73.056640999999999</v>
      </c>
      <c r="AH9">
        <v>74.779610000000005</v>
      </c>
      <c r="AI9" s="22">
        <v>1.0999999999999999E-2</v>
      </c>
    </row>
    <row r="10" spans="1:35" x14ac:dyDescent="0.35">
      <c r="A10" t="s">
        <v>2400</v>
      </c>
      <c r="B10" t="s">
        <v>3424</v>
      </c>
      <c r="C10" t="s">
        <v>3425</v>
      </c>
      <c r="D10" t="s">
        <v>2436</v>
      </c>
      <c r="F10">
        <v>16.846205000000001</v>
      </c>
      <c r="G10">
        <v>17.761892</v>
      </c>
      <c r="H10">
        <v>18.763459999999998</v>
      </c>
      <c r="I10">
        <v>19.899121999999998</v>
      </c>
      <c r="J10">
        <v>21.083855</v>
      </c>
      <c r="K10">
        <v>22.151053999999998</v>
      </c>
      <c r="L10">
        <v>23.138805000000001</v>
      </c>
      <c r="M10">
        <v>24.075592</v>
      </c>
      <c r="N10">
        <v>25.031351000000001</v>
      </c>
      <c r="O10">
        <v>26.026824999999999</v>
      </c>
      <c r="P10">
        <v>27.096857</v>
      </c>
      <c r="Q10">
        <v>28.109197999999999</v>
      </c>
      <c r="R10">
        <v>29.092110000000002</v>
      </c>
      <c r="S10">
        <v>30.063576000000001</v>
      </c>
      <c r="T10">
        <v>30.988947</v>
      </c>
      <c r="U10">
        <v>31.943773</v>
      </c>
      <c r="V10">
        <v>32.878410000000002</v>
      </c>
      <c r="W10">
        <v>33.782879000000001</v>
      </c>
      <c r="X10">
        <v>34.707160999999999</v>
      </c>
      <c r="Y10">
        <v>35.655670000000001</v>
      </c>
      <c r="Z10">
        <v>36.558773000000002</v>
      </c>
      <c r="AA10">
        <v>37.368586999999998</v>
      </c>
      <c r="AB10">
        <v>38.121651</v>
      </c>
      <c r="AC10">
        <v>38.871417999999998</v>
      </c>
      <c r="AD10">
        <v>39.695540999999999</v>
      </c>
      <c r="AE10">
        <v>40.532322000000001</v>
      </c>
      <c r="AF10">
        <v>41.299179000000002</v>
      </c>
      <c r="AG10">
        <v>42.100203999999998</v>
      </c>
      <c r="AH10">
        <v>43.049956999999999</v>
      </c>
      <c r="AI10" s="22">
        <v>3.4000000000000002E-2</v>
      </c>
    </row>
    <row r="11" spans="1:35" x14ac:dyDescent="0.35">
      <c r="A11" t="s">
        <v>26</v>
      </c>
      <c r="B11" t="s">
        <v>3426</v>
      </c>
      <c r="C11" t="s">
        <v>3427</v>
      </c>
      <c r="D11" t="s">
        <v>2436</v>
      </c>
      <c r="F11">
        <v>5.8500000000000002E-4</v>
      </c>
      <c r="G11">
        <v>7.6309999999999998E-3</v>
      </c>
      <c r="H11">
        <v>1.4685E-2</v>
      </c>
      <c r="I11">
        <v>2.1224E-2</v>
      </c>
      <c r="J11">
        <v>2.7498000000000002E-2</v>
      </c>
      <c r="K11">
        <v>3.3387E-2</v>
      </c>
      <c r="L11">
        <v>3.8968000000000003E-2</v>
      </c>
      <c r="M11">
        <v>4.4345000000000002E-2</v>
      </c>
      <c r="N11">
        <v>4.9703999999999998E-2</v>
      </c>
      <c r="O11">
        <v>5.5247999999999998E-2</v>
      </c>
      <c r="P11">
        <v>6.1055999999999999E-2</v>
      </c>
      <c r="Q11">
        <v>6.6844000000000001E-2</v>
      </c>
      <c r="R11">
        <v>7.2696999999999998E-2</v>
      </c>
      <c r="S11">
        <v>7.8773999999999997E-2</v>
      </c>
      <c r="T11">
        <v>8.5073999999999997E-2</v>
      </c>
      <c r="U11">
        <v>9.1911000000000007E-2</v>
      </c>
      <c r="V11">
        <v>9.9267999999999995E-2</v>
      </c>
      <c r="W11">
        <v>0.10728699999999999</v>
      </c>
      <c r="X11">
        <v>0.116186</v>
      </c>
      <c r="Y11">
        <v>0.125999</v>
      </c>
      <c r="Z11">
        <v>0.13661799999999999</v>
      </c>
      <c r="AA11">
        <v>0.14805499999999999</v>
      </c>
      <c r="AB11">
        <v>0.160189</v>
      </c>
      <c r="AC11">
        <v>0.173373</v>
      </c>
      <c r="AD11">
        <v>0.18800800000000001</v>
      </c>
      <c r="AE11">
        <v>0.203789</v>
      </c>
      <c r="AF11">
        <v>0.22024199999999999</v>
      </c>
      <c r="AG11">
        <v>0.237737</v>
      </c>
      <c r="AH11">
        <v>0.256857</v>
      </c>
      <c r="AI11" s="22">
        <v>0.24299999999999999</v>
      </c>
    </row>
    <row r="12" spans="1:35" x14ac:dyDescent="0.35">
      <c r="A12" t="s">
        <v>28</v>
      </c>
      <c r="B12" t="s">
        <v>3428</v>
      </c>
      <c r="C12" t="s">
        <v>3429</v>
      </c>
      <c r="D12" t="s">
        <v>2436</v>
      </c>
      <c r="F12">
        <v>1.5417999999999999E-2</v>
      </c>
      <c r="G12">
        <v>1.3986E-2</v>
      </c>
      <c r="H12">
        <v>1.2747E-2</v>
      </c>
      <c r="I12">
        <v>1.1705E-2</v>
      </c>
      <c r="J12">
        <v>1.0794E-2</v>
      </c>
      <c r="K12">
        <v>9.9299999999999996E-3</v>
      </c>
      <c r="L12">
        <v>9.1299999999999992E-3</v>
      </c>
      <c r="M12">
        <v>8.3929999999999994E-3</v>
      </c>
      <c r="N12">
        <v>7.7320000000000002E-3</v>
      </c>
      <c r="O12">
        <v>7.1459999999999996E-3</v>
      </c>
      <c r="P12">
        <v>6.6239999999999997E-3</v>
      </c>
      <c r="Q12">
        <v>6.0930000000000003E-3</v>
      </c>
      <c r="R12">
        <v>5.5430000000000002E-3</v>
      </c>
      <c r="S12">
        <v>4.9630000000000004E-3</v>
      </c>
      <c r="T12">
        <v>4.3689999999999996E-3</v>
      </c>
      <c r="U12">
        <v>3.7439999999999999E-3</v>
      </c>
      <c r="V12">
        <v>3.1649999999999998E-3</v>
      </c>
      <c r="W12">
        <v>2.637E-3</v>
      </c>
      <c r="X12">
        <v>2.1050000000000001E-3</v>
      </c>
      <c r="Y12">
        <v>1.683E-3</v>
      </c>
      <c r="Z12">
        <v>1.3730000000000001E-3</v>
      </c>
      <c r="AA12">
        <v>1.147E-3</v>
      </c>
      <c r="AB12">
        <v>1E-3</v>
      </c>
      <c r="AC12">
        <v>8.9899999999999995E-4</v>
      </c>
      <c r="AD12">
        <v>8.1999999999999998E-4</v>
      </c>
      <c r="AE12">
        <v>7.6900000000000004E-4</v>
      </c>
      <c r="AF12">
        <v>7.0299999999999996E-4</v>
      </c>
      <c r="AG12">
        <v>6.2500000000000001E-4</v>
      </c>
      <c r="AH12">
        <v>5.2899999999999996E-4</v>
      </c>
      <c r="AI12" s="22">
        <v>-0.113</v>
      </c>
    </row>
    <row r="13" spans="1:35" x14ac:dyDescent="0.35">
      <c r="A13" t="s">
        <v>2409</v>
      </c>
      <c r="B13" t="s">
        <v>3430</v>
      </c>
      <c r="C13" t="s">
        <v>3431</v>
      </c>
      <c r="D13" t="s">
        <v>2436</v>
      </c>
      <c r="F13">
        <v>3.793104</v>
      </c>
      <c r="G13">
        <v>3.7339889999999998</v>
      </c>
      <c r="H13">
        <v>3.7011970000000001</v>
      </c>
      <c r="I13">
        <v>3.6948340000000002</v>
      </c>
      <c r="J13">
        <v>3.7055539999999998</v>
      </c>
      <c r="K13">
        <v>3.7133219999999998</v>
      </c>
      <c r="L13">
        <v>3.7223549999999999</v>
      </c>
      <c r="M13">
        <v>3.7376019999999999</v>
      </c>
      <c r="N13">
        <v>3.7636449999999999</v>
      </c>
      <c r="O13">
        <v>3.8070430000000002</v>
      </c>
      <c r="P13">
        <v>3.8642319999999999</v>
      </c>
      <c r="Q13">
        <v>3.9146670000000001</v>
      </c>
      <c r="R13">
        <v>3.9473159999999998</v>
      </c>
      <c r="S13">
        <v>3.9684680000000001</v>
      </c>
      <c r="T13">
        <v>3.9718550000000001</v>
      </c>
      <c r="U13">
        <v>3.975454</v>
      </c>
      <c r="V13">
        <v>3.964083</v>
      </c>
      <c r="W13">
        <v>3.9534349999999998</v>
      </c>
      <c r="X13">
        <v>3.955495</v>
      </c>
      <c r="Y13">
        <v>3.9734389999999999</v>
      </c>
      <c r="Z13">
        <v>4.000788</v>
      </c>
      <c r="AA13">
        <v>4.0414599999999998</v>
      </c>
      <c r="AB13">
        <v>4.0953679999999997</v>
      </c>
      <c r="AC13">
        <v>4.15557</v>
      </c>
      <c r="AD13">
        <v>4.2257569999999998</v>
      </c>
      <c r="AE13">
        <v>4.2996879999999997</v>
      </c>
      <c r="AF13">
        <v>4.3678400000000002</v>
      </c>
      <c r="AG13">
        <v>4.4369680000000002</v>
      </c>
      <c r="AH13">
        <v>4.5171900000000003</v>
      </c>
      <c r="AI13" s="22">
        <v>6.0000000000000001E-3</v>
      </c>
    </row>
    <row r="14" spans="1:35" x14ac:dyDescent="0.35">
      <c r="A14" t="s">
        <v>1140</v>
      </c>
      <c r="B14" t="s">
        <v>3432</v>
      </c>
      <c r="C14" t="s">
        <v>3433</v>
      </c>
      <c r="D14" t="s">
        <v>2436</v>
      </c>
      <c r="F14">
        <v>8.03E-4</v>
      </c>
      <c r="G14">
        <v>7.2599999999999997E-4</v>
      </c>
      <c r="H14">
        <v>6.6500000000000001E-4</v>
      </c>
      <c r="I14">
        <v>6.1799999999999995E-4</v>
      </c>
      <c r="J14">
        <v>5.8399999999999999E-4</v>
      </c>
      <c r="K14">
        <v>5.5699999999999999E-4</v>
      </c>
      <c r="L14">
        <v>5.3600000000000002E-4</v>
      </c>
      <c r="M14">
        <v>5.04E-4</v>
      </c>
      <c r="N14">
        <v>4.6299999999999998E-4</v>
      </c>
      <c r="O14">
        <v>4.2499999999999998E-4</v>
      </c>
      <c r="P14">
        <v>3.9199999999999999E-4</v>
      </c>
      <c r="Q14">
        <v>3.3E-4</v>
      </c>
      <c r="R14">
        <v>2.5999999999999998E-4</v>
      </c>
      <c r="S14">
        <v>2.05E-4</v>
      </c>
      <c r="T14">
        <v>1.6100000000000001E-4</v>
      </c>
      <c r="U14">
        <v>1.26E-4</v>
      </c>
      <c r="V14">
        <v>9.8999999999999994E-5</v>
      </c>
      <c r="W14">
        <v>7.7000000000000001E-5</v>
      </c>
      <c r="X14">
        <v>6.8999999999999997E-5</v>
      </c>
      <c r="Y14">
        <v>6.7000000000000002E-5</v>
      </c>
      <c r="Z14">
        <v>6.6000000000000005E-5</v>
      </c>
      <c r="AA14">
        <v>6.3999999999999997E-5</v>
      </c>
      <c r="AB14">
        <v>5.1999999999999997E-5</v>
      </c>
      <c r="AC14">
        <v>3.6000000000000001E-5</v>
      </c>
      <c r="AD14">
        <v>2.5999999999999998E-5</v>
      </c>
      <c r="AE14">
        <v>1.8E-5</v>
      </c>
      <c r="AF14">
        <v>1.2999999999999999E-5</v>
      </c>
      <c r="AG14">
        <v>9.0000000000000002E-6</v>
      </c>
      <c r="AH14">
        <v>6.0000000000000002E-6</v>
      </c>
      <c r="AI14" s="22">
        <v>-0.159</v>
      </c>
    </row>
    <row r="15" spans="1:35" x14ac:dyDescent="0.35">
      <c r="A15" t="s">
        <v>2417</v>
      </c>
      <c r="B15" t="s">
        <v>3434</v>
      </c>
      <c r="C15" t="s">
        <v>3435</v>
      </c>
      <c r="D15" t="s">
        <v>2436</v>
      </c>
      <c r="F15">
        <v>0</v>
      </c>
      <c r="G15">
        <v>5.7910000000000001E-3</v>
      </c>
      <c r="H15">
        <v>1.1641E-2</v>
      </c>
      <c r="I15">
        <v>1.7745E-2</v>
      </c>
      <c r="J15">
        <v>2.4024E-2</v>
      </c>
      <c r="K15">
        <v>3.0276999999999998E-2</v>
      </c>
      <c r="L15">
        <v>3.6507999999999999E-2</v>
      </c>
      <c r="M15">
        <v>4.2764999999999997E-2</v>
      </c>
      <c r="N15">
        <v>4.9185E-2</v>
      </c>
      <c r="O15">
        <v>5.5924000000000001E-2</v>
      </c>
      <c r="P15">
        <v>6.3112000000000001E-2</v>
      </c>
      <c r="Q15">
        <v>7.0484000000000005E-2</v>
      </c>
      <c r="R15">
        <v>7.8226000000000004E-2</v>
      </c>
      <c r="S15">
        <v>8.6534E-2</v>
      </c>
      <c r="T15">
        <v>9.5422000000000007E-2</v>
      </c>
      <c r="U15">
        <v>0.10527400000000001</v>
      </c>
      <c r="V15">
        <v>0.11618100000000001</v>
      </c>
      <c r="W15">
        <v>0.128332</v>
      </c>
      <c r="X15">
        <v>0.14206299999999999</v>
      </c>
      <c r="Y15">
        <v>0.157389</v>
      </c>
      <c r="Z15">
        <v>0.17405100000000001</v>
      </c>
      <c r="AA15">
        <v>0.19183600000000001</v>
      </c>
      <c r="AB15">
        <v>0.21071500000000001</v>
      </c>
      <c r="AC15">
        <v>0.23088900000000001</v>
      </c>
      <c r="AD15">
        <v>0.25246600000000002</v>
      </c>
      <c r="AE15">
        <v>0.27496199999999998</v>
      </c>
      <c r="AF15">
        <v>0.29769299999999999</v>
      </c>
      <c r="AG15">
        <v>0.32119900000000001</v>
      </c>
      <c r="AH15">
        <v>0.34622399999999998</v>
      </c>
      <c r="AI15" t="s">
        <v>11</v>
      </c>
    </row>
    <row r="16" spans="1:35" x14ac:dyDescent="0.35">
      <c r="A16" t="s">
        <v>2414</v>
      </c>
      <c r="B16" t="s">
        <v>3436</v>
      </c>
      <c r="C16" t="s">
        <v>3437</v>
      </c>
      <c r="D16" t="s">
        <v>2436</v>
      </c>
      <c r="F16">
        <v>0</v>
      </c>
      <c r="G16">
        <v>6.025E-3</v>
      </c>
      <c r="H16">
        <v>1.2128999999999999E-2</v>
      </c>
      <c r="I16">
        <v>1.8395000000000002E-2</v>
      </c>
      <c r="J16">
        <v>2.4749E-2</v>
      </c>
      <c r="K16">
        <v>3.0966E-2</v>
      </c>
      <c r="L16">
        <v>3.7011000000000002E-2</v>
      </c>
      <c r="M16">
        <v>4.2945999999999998E-2</v>
      </c>
      <c r="N16">
        <v>4.8956E-2</v>
      </c>
      <c r="O16">
        <v>5.5273999999999997E-2</v>
      </c>
      <c r="P16">
        <v>6.2050000000000001E-2</v>
      </c>
      <c r="Q16">
        <v>6.9098000000000007E-2</v>
      </c>
      <c r="R16">
        <v>7.6633999999999994E-2</v>
      </c>
      <c r="S16">
        <v>8.4903000000000006E-2</v>
      </c>
      <c r="T16">
        <v>9.3932000000000002E-2</v>
      </c>
      <c r="U16">
        <v>0.104143</v>
      </c>
      <c r="V16">
        <v>0.115635</v>
      </c>
      <c r="W16">
        <v>0.12864999999999999</v>
      </c>
      <c r="X16">
        <v>0.14353199999999999</v>
      </c>
      <c r="Y16">
        <v>0.160333</v>
      </c>
      <c r="Z16">
        <v>0.17879300000000001</v>
      </c>
      <c r="AA16">
        <v>0.198736</v>
      </c>
      <c r="AB16">
        <v>0.21998000000000001</v>
      </c>
      <c r="AC16">
        <v>0.24280499999999999</v>
      </c>
      <c r="AD16">
        <v>0.26719799999999999</v>
      </c>
      <c r="AE16">
        <v>0.29270299999999999</v>
      </c>
      <c r="AF16">
        <v>0.318521</v>
      </c>
      <c r="AG16">
        <v>0.34528500000000001</v>
      </c>
      <c r="AH16">
        <v>0.37370199999999998</v>
      </c>
      <c r="AI16" t="s">
        <v>11</v>
      </c>
    </row>
    <row r="17" spans="1:35" x14ac:dyDescent="0.35">
      <c r="A17" t="s">
        <v>1136</v>
      </c>
      <c r="B17" t="s">
        <v>3438</v>
      </c>
      <c r="C17" t="s">
        <v>3439</v>
      </c>
      <c r="D17" t="s">
        <v>2436</v>
      </c>
      <c r="F17">
        <v>0</v>
      </c>
      <c r="G17">
        <v>0</v>
      </c>
      <c r="H17">
        <v>1.9999999999999999E-6</v>
      </c>
      <c r="I17">
        <v>3.9999999999999998E-6</v>
      </c>
      <c r="J17">
        <v>6.0000000000000002E-6</v>
      </c>
      <c r="K17">
        <v>7.9999999999999996E-6</v>
      </c>
      <c r="L17">
        <v>1.0000000000000001E-5</v>
      </c>
      <c r="M17">
        <v>1.1E-5</v>
      </c>
      <c r="N17">
        <v>1.2999999999999999E-5</v>
      </c>
      <c r="O17">
        <v>1.5E-5</v>
      </c>
      <c r="P17">
        <v>1.7E-5</v>
      </c>
      <c r="Q17">
        <v>1.8E-5</v>
      </c>
      <c r="R17">
        <v>2.0000000000000002E-5</v>
      </c>
      <c r="S17">
        <v>2.0999999999999999E-5</v>
      </c>
      <c r="T17">
        <v>2.1999999999999999E-5</v>
      </c>
      <c r="U17">
        <v>2.3E-5</v>
      </c>
      <c r="V17">
        <v>2.4000000000000001E-5</v>
      </c>
      <c r="W17">
        <v>2.5000000000000001E-5</v>
      </c>
      <c r="X17">
        <v>2.5999999999999998E-5</v>
      </c>
      <c r="Y17">
        <v>2.6999999999999999E-5</v>
      </c>
      <c r="Z17">
        <v>2.8E-5</v>
      </c>
      <c r="AA17">
        <v>2.8E-5</v>
      </c>
      <c r="AB17">
        <v>2.8E-5</v>
      </c>
      <c r="AC17">
        <v>2.9E-5</v>
      </c>
      <c r="AD17">
        <v>2.9E-5</v>
      </c>
      <c r="AE17">
        <v>2.8E-5</v>
      </c>
      <c r="AF17">
        <v>2.8E-5</v>
      </c>
      <c r="AG17">
        <v>2.6999999999999999E-5</v>
      </c>
      <c r="AH17">
        <v>2.6999999999999999E-5</v>
      </c>
      <c r="AI17" t="s">
        <v>11</v>
      </c>
    </row>
    <row r="18" spans="1:35" x14ac:dyDescent="0.35">
      <c r="A18" t="s">
        <v>2453</v>
      </c>
      <c r="B18" t="s">
        <v>3440</v>
      </c>
      <c r="C18" t="s">
        <v>3441</v>
      </c>
      <c r="D18" t="s">
        <v>2436</v>
      </c>
      <c r="F18">
        <v>75.048714000000004</v>
      </c>
      <c r="G18">
        <v>74.717513999999994</v>
      </c>
      <c r="H18">
        <v>75.046081999999998</v>
      </c>
      <c r="I18">
        <v>76.143508999999995</v>
      </c>
      <c r="J18">
        <v>77.597999999999999</v>
      </c>
      <c r="K18">
        <v>78.820419000000001</v>
      </c>
      <c r="L18">
        <v>79.976401999999993</v>
      </c>
      <c r="M18">
        <v>81.127167</v>
      </c>
      <c r="N18">
        <v>82.517714999999995</v>
      </c>
      <c r="O18">
        <v>84.228110999999998</v>
      </c>
      <c r="P18">
        <v>86.234122999999997</v>
      </c>
      <c r="Q18">
        <v>88.077529999999996</v>
      </c>
      <c r="R18">
        <v>89.911659</v>
      </c>
      <c r="S18">
        <v>91.791747999999998</v>
      </c>
      <c r="T18">
        <v>93.544196999999997</v>
      </c>
      <c r="U18">
        <v>95.400565999999998</v>
      </c>
      <c r="V18">
        <v>97.240463000000005</v>
      </c>
      <c r="W18">
        <v>99.104270999999997</v>
      </c>
      <c r="X18">
        <v>101.111</v>
      </c>
      <c r="Y18">
        <v>103.19528200000001</v>
      </c>
      <c r="Z18">
        <v>105.237099</v>
      </c>
      <c r="AA18">
        <v>107.199234</v>
      </c>
      <c r="AB18">
        <v>109.127678</v>
      </c>
      <c r="AC18">
        <v>111.1437</v>
      </c>
      <c r="AD18">
        <v>113.446144</v>
      </c>
      <c r="AE18">
        <v>115.847984</v>
      </c>
      <c r="AF18">
        <v>118.10760500000001</v>
      </c>
      <c r="AG18">
        <v>120.49865</v>
      </c>
      <c r="AH18">
        <v>123.323883</v>
      </c>
      <c r="AI18" s="22">
        <v>1.7999999999999999E-2</v>
      </c>
    </row>
    <row r="19" spans="1:35" x14ac:dyDescent="0.35">
      <c r="A19" t="s">
        <v>2456</v>
      </c>
    </row>
    <row r="20" spans="1:35" x14ac:dyDescent="0.35">
      <c r="A20" t="s">
        <v>164</v>
      </c>
      <c r="B20" t="s">
        <v>3442</v>
      </c>
      <c r="C20" t="s">
        <v>3443</v>
      </c>
      <c r="D20" t="s">
        <v>2436</v>
      </c>
      <c r="F20">
        <v>39.558543999999998</v>
      </c>
      <c r="G20">
        <v>39.337626999999998</v>
      </c>
      <c r="H20">
        <v>39.299655999999999</v>
      </c>
      <c r="I20">
        <v>39.581608000000003</v>
      </c>
      <c r="J20">
        <v>40.110664</v>
      </c>
      <c r="K20">
        <v>40.671706999999998</v>
      </c>
      <c r="L20">
        <v>41.263809000000002</v>
      </c>
      <c r="M20">
        <v>41.765324</v>
      </c>
      <c r="N20">
        <v>42.233722999999998</v>
      </c>
      <c r="O20">
        <v>42.755890000000001</v>
      </c>
      <c r="P20">
        <v>43.429985000000002</v>
      </c>
      <c r="Q20">
        <v>44.019016000000001</v>
      </c>
      <c r="R20">
        <v>44.583286000000001</v>
      </c>
      <c r="S20">
        <v>45.18047</v>
      </c>
      <c r="T20">
        <v>45.736732000000003</v>
      </c>
      <c r="U20">
        <v>46.355182999999997</v>
      </c>
      <c r="V20">
        <v>46.957836</v>
      </c>
      <c r="W20">
        <v>47.563808000000002</v>
      </c>
      <c r="X20">
        <v>48.222565000000003</v>
      </c>
      <c r="Y20">
        <v>48.907677</v>
      </c>
      <c r="Z20">
        <v>49.573700000000002</v>
      </c>
      <c r="AA20">
        <v>50.240974000000001</v>
      </c>
      <c r="AB20">
        <v>50.887698999999998</v>
      </c>
      <c r="AC20">
        <v>51.487983999999997</v>
      </c>
      <c r="AD20">
        <v>52.142113000000002</v>
      </c>
      <c r="AE20">
        <v>52.823295999999999</v>
      </c>
      <c r="AF20">
        <v>53.454895</v>
      </c>
      <c r="AG20">
        <v>54.11842</v>
      </c>
      <c r="AH20">
        <v>54.955475</v>
      </c>
      <c r="AI20" s="22">
        <v>1.2E-2</v>
      </c>
    </row>
    <row r="21" spans="1:35" x14ac:dyDescent="0.35">
      <c r="A21" t="s">
        <v>2400</v>
      </c>
      <c r="B21" t="s">
        <v>3444</v>
      </c>
      <c r="C21" t="s">
        <v>3445</v>
      </c>
      <c r="D21" t="s">
        <v>2436</v>
      </c>
      <c r="F21">
        <v>19.487116</v>
      </c>
      <c r="G21">
        <v>19.215472999999999</v>
      </c>
      <c r="H21">
        <v>19.072890999999998</v>
      </c>
      <c r="I21">
        <v>19.059853</v>
      </c>
      <c r="J21">
        <v>19.182478</v>
      </c>
      <c r="K21">
        <v>19.313580999999999</v>
      </c>
      <c r="L21">
        <v>19.478919999999999</v>
      </c>
      <c r="M21">
        <v>19.629051</v>
      </c>
      <c r="N21">
        <v>19.775127000000001</v>
      </c>
      <c r="O21">
        <v>19.949099</v>
      </c>
      <c r="P21">
        <v>20.215589999999999</v>
      </c>
      <c r="Q21">
        <v>20.442692000000001</v>
      </c>
      <c r="R21">
        <v>20.670752</v>
      </c>
      <c r="S21">
        <v>20.911200000000001</v>
      </c>
      <c r="T21">
        <v>21.112674999999999</v>
      </c>
      <c r="U21">
        <v>21.367301999999999</v>
      </c>
      <c r="V21">
        <v>21.576695999999998</v>
      </c>
      <c r="W21">
        <v>21.845286999999999</v>
      </c>
      <c r="X21">
        <v>22.114789999999999</v>
      </c>
      <c r="Y21">
        <v>22.415617000000001</v>
      </c>
      <c r="Z21">
        <v>22.714939000000001</v>
      </c>
      <c r="AA21">
        <v>23.016795999999999</v>
      </c>
      <c r="AB21">
        <v>23.311952999999999</v>
      </c>
      <c r="AC21">
        <v>23.583117999999999</v>
      </c>
      <c r="AD21">
        <v>23.878855000000001</v>
      </c>
      <c r="AE21">
        <v>24.179131999999999</v>
      </c>
      <c r="AF21">
        <v>24.450662999999999</v>
      </c>
      <c r="AG21">
        <v>24.739687</v>
      </c>
      <c r="AH21">
        <v>25.097049999999999</v>
      </c>
      <c r="AI21" s="22">
        <v>8.9999999999999993E-3</v>
      </c>
    </row>
    <row r="22" spans="1:35" x14ac:dyDescent="0.35">
      <c r="A22" t="s">
        <v>26</v>
      </c>
      <c r="B22" t="s">
        <v>3446</v>
      </c>
      <c r="C22" t="s">
        <v>3447</v>
      </c>
      <c r="D22" t="s">
        <v>2436</v>
      </c>
      <c r="F22">
        <v>3.5519000000000002E-2</v>
      </c>
      <c r="G22">
        <v>3.6849E-2</v>
      </c>
      <c r="H22">
        <v>3.8300000000000001E-2</v>
      </c>
      <c r="I22">
        <v>3.9927999999999998E-2</v>
      </c>
      <c r="J22">
        <v>4.1890999999999998E-2</v>
      </c>
      <c r="K22">
        <v>4.3984000000000002E-2</v>
      </c>
      <c r="L22">
        <v>4.6241999999999998E-2</v>
      </c>
      <c r="M22">
        <v>4.8501000000000002E-2</v>
      </c>
      <c r="N22">
        <v>5.0944999999999997E-2</v>
      </c>
      <c r="O22">
        <v>5.3742999999999999E-2</v>
      </c>
      <c r="P22">
        <v>5.7158E-2</v>
      </c>
      <c r="Q22">
        <v>6.1107000000000002E-2</v>
      </c>
      <c r="R22">
        <v>6.5478999999999996E-2</v>
      </c>
      <c r="S22">
        <v>6.9911000000000001E-2</v>
      </c>
      <c r="T22">
        <v>7.4637999999999996E-2</v>
      </c>
      <c r="U22">
        <v>7.9952999999999996E-2</v>
      </c>
      <c r="V22">
        <v>8.5781999999999997E-2</v>
      </c>
      <c r="W22">
        <v>9.2218999999999995E-2</v>
      </c>
      <c r="X22">
        <v>9.9416000000000004E-2</v>
      </c>
      <c r="Y22">
        <v>0.10742400000000001</v>
      </c>
      <c r="Z22">
        <v>0.115934</v>
      </c>
      <c r="AA22">
        <v>0.124888</v>
      </c>
      <c r="AB22">
        <v>0.13411600000000001</v>
      </c>
      <c r="AC22">
        <v>0.143486</v>
      </c>
      <c r="AD22">
        <v>0.153252</v>
      </c>
      <c r="AE22">
        <v>0.16322400000000001</v>
      </c>
      <c r="AF22">
        <v>0.17308100000000001</v>
      </c>
      <c r="AG22">
        <v>0.18249199999999999</v>
      </c>
      <c r="AH22">
        <v>0.19253300000000001</v>
      </c>
      <c r="AI22" s="22">
        <v>6.2E-2</v>
      </c>
    </row>
    <row r="23" spans="1:35" x14ac:dyDescent="0.35">
      <c r="A23" t="s">
        <v>28</v>
      </c>
      <c r="B23" t="s">
        <v>3448</v>
      </c>
      <c r="C23" t="s">
        <v>3449</v>
      </c>
      <c r="D23" t="s">
        <v>2436</v>
      </c>
      <c r="F23">
        <v>4.0710999999999997E-2</v>
      </c>
      <c r="G23">
        <v>3.8744000000000001E-2</v>
      </c>
      <c r="H23">
        <v>3.6801E-2</v>
      </c>
      <c r="I23">
        <v>3.5048999999999997E-2</v>
      </c>
      <c r="J23">
        <v>3.3437000000000001E-2</v>
      </c>
      <c r="K23">
        <v>3.1725999999999997E-2</v>
      </c>
      <c r="L23">
        <v>3.0068000000000001E-2</v>
      </c>
      <c r="M23">
        <v>2.8327000000000001E-2</v>
      </c>
      <c r="N23">
        <v>2.6554000000000001E-2</v>
      </c>
      <c r="O23">
        <v>2.4896000000000001E-2</v>
      </c>
      <c r="P23">
        <v>2.3394999999999999E-2</v>
      </c>
      <c r="Q23">
        <v>2.1885999999999999E-2</v>
      </c>
      <c r="R23">
        <v>2.0383999999999999E-2</v>
      </c>
      <c r="S23">
        <v>1.8924E-2</v>
      </c>
      <c r="T23">
        <v>1.7500999999999999E-2</v>
      </c>
      <c r="U23">
        <v>1.6240000000000001E-2</v>
      </c>
      <c r="V23">
        <v>1.5091E-2</v>
      </c>
      <c r="W23">
        <v>1.4094000000000001E-2</v>
      </c>
      <c r="X23">
        <v>1.316E-2</v>
      </c>
      <c r="Y23">
        <v>1.2222E-2</v>
      </c>
      <c r="Z23">
        <v>1.1379999999999999E-2</v>
      </c>
      <c r="AA23">
        <v>1.0423999999999999E-2</v>
      </c>
      <c r="AB23">
        <v>9.4500000000000001E-3</v>
      </c>
      <c r="AC23">
        <v>8.6359999999999996E-3</v>
      </c>
      <c r="AD23">
        <v>7.9539999999999993E-3</v>
      </c>
      <c r="AE23">
        <v>7.2659999999999999E-3</v>
      </c>
      <c r="AF23">
        <v>6.5680000000000001E-3</v>
      </c>
      <c r="AG23">
        <v>5.9379999999999997E-3</v>
      </c>
      <c r="AH23">
        <v>5.4149999999999997E-3</v>
      </c>
      <c r="AI23" s="22">
        <v>-7.0000000000000007E-2</v>
      </c>
    </row>
    <row r="24" spans="1:35" x14ac:dyDescent="0.35">
      <c r="A24" t="s">
        <v>2409</v>
      </c>
      <c r="B24" t="s">
        <v>3450</v>
      </c>
      <c r="C24" t="s">
        <v>3451</v>
      </c>
      <c r="D24" t="s">
        <v>2436</v>
      </c>
      <c r="F24">
        <v>0.56798599999999999</v>
      </c>
      <c r="G24">
        <v>0.59782800000000003</v>
      </c>
      <c r="H24">
        <v>0.637764</v>
      </c>
      <c r="I24">
        <v>0.68537099999999995</v>
      </c>
      <c r="J24">
        <v>0.74296300000000004</v>
      </c>
      <c r="K24">
        <v>0.80857800000000002</v>
      </c>
      <c r="L24">
        <v>0.87989099999999998</v>
      </c>
      <c r="M24">
        <v>0.95517399999999997</v>
      </c>
      <c r="N24">
        <v>1.0367869999999999</v>
      </c>
      <c r="O24">
        <v>1.129257</v>
      </c>
      <c r="P24">
        <v>1.2372430000000001</v>
      </c>
      <c r="Q24">
        <v>1.3557220000000001</v>
      </c>
      <c r="R24">
        <v>1.486297</v>
      </c>
      <c r="S24">
        <v>1.6277839999999999</v>
      </c>
      <c r="T24">
        <v>1.7695620000000001</v>
      </c>
      <c r="U24">
        <v>1.9196610000000001</v>
      </c>
      <c r="V24">
        <v>2.070964</v>
      </c>
      <c r="W24">
        <v>2.2238769999999999</v>
      </c>
      <c r="X24">
        <v>2.3845040000000002</v>
      </c>
      <c r="Y24">
        <v>2.5457839999999998</v>
      </c>
      <c r="Z24">
        <v>2.7054459999999998</v>
      </c>
      <c r="AA24">
        <v>2.8628369999999999</v>
      </c>
      <c r="AB24">
        <v>3.0127489999999999</v>
      </c>
      <c r="AC24">
        <v>3.1550750000000001</v>
      </c>
      <c r="AD24">
        <v>3.292932</v>
      </c>
      <c r="AE24">
        <v>3.4261879999999998</v>
      </c>
      <c r="AF24">
        <v>3.547679</v>
      </c>
      <c r="AG24">
        <v>3.667386</v>
      </c>
      <c r="AH24">
        <v>3.7930950000000001</v>
      </c>
      <c r="AI24" s="22">
        <v>7.0000000000000007E-2</v>
      </c>
    </row>
    <row r="25" spans="1:35" x14ac:dyDescent="0.35">
      <c r="A25" t="s">
        <v>1140</v>
      </c>
      <c r="B25" t="s">
        <v>3452</v>
      </c>
      <c r="C25" t="s">
        <v>3453</v>
      </c>
      <c r="D25" t="s">
        <v>2436</v>
      </c>
      <c r="F25">
        <v>4.7990000000000003E-3</v>
      </c>
      <c r="G25">
        <v>5.7080000000000004E-3</v>
      </c>
      <c r="H25">
        <v>6.4009999999999996E-3</v>
      </c>
      <c r="I25">
        <v>6.9449999999999998E-3</v>
      </c>
      <c r="J25">
        <v>7.3709999999999999E-3</v>
      </c>
      <c r="K25">
        <v>7.6620000000000004E-3</v>
      </c>
      <c r="L25">
        <v>7.8370000000000002E-3</v>
      </c>
      <c r="M25">
        <v>7.9019999999999993E-3</v>
      </c>
      <c r="N25">
        <v>7.8869999999999999E-3</v>
      </c>
      <c r="O25">
        <v>7.8220000000000008E-3</v>
      </c>
      <c r="P25">
        <v>7.7270000000000004E-3</v>
      </c>
      <c r="Q25">
        <v>7.5750000000000001E-3</v>
      </c>
      <c r="R25">
        <v>7.3740000000000003E-3</v>
      </c>
      <c r="S25">
        <v>7.1599999999999997E-3</v>
      </c>
      <c r="T25">
        <v>6.8789999999999997E-3</v>
      </c>
      <c r="U25">
        <v>6.5760000000000002E-3</v>
      </c>
      <c r="V25">
        <v>6.319E-3</v>
      </c>
      <c r="W25">
        <v>6.0559999999999998E-3</v>
      </c>
      <c r="X25">
        <v>5.7580000000000001E-3</v>
      </c>
      <c r="Y25">
        <v>5.4679999999999998E-3</v>
      </c>
      <c r="Z25">
        <v>5.1850000000000004E-3</v>
      </c>
      <c r="AA25">
        <v>4.9100000000000003E-3</v>
      </c>
      <c r="AB25">
        <v>4.6449999999999998E-3</v>
      </c>
      <c r="AC25">
        <v>4.3909999999999999E-3</v>
      </c>
      <c r="AD25">
        <v>4.1580000000000002E-3</v>
      </c>
      <c r="AE25">
        <v>3.9370000000000004E-3</v>
      </c>
      <c r="AF25">
        <v>3.7230000000000002E-3</v>
      </c>
      <c r="AG25">
        <v>3.516E-3</v>
      </c>
      <c r="AH25">
        <v>3.3319999999999999E-3</v>
      </c>
      <c r="AI25" s="22">
        <v>-1.2999999999999999E-2</v>
      </c>
    </row>
    <row r="26" spans="1:35" x14ac:dyDescent="0.35">
      <c r="A26" t="s">
        <v>2417</v>
      </c>
      <c r="B26" t="s">
        <v>3454</v>
      </c>
      <c r="C26" t="s">
        <v>3455</v>
      </c>
      <c r="D26" t="s">
        <v>2436</v>
      </c>
      <c r="F26">
        <v>0</v>
      </c>
      <c r="G26">
        <v>0</v>
      </c>
      <c r="H26">
        <v>4.8300000000000001E-3</v>
      </c>
      <c r="I26">
        <v>9.332E-3</v>
      </c>
      <c r="J26">
        <v>1.3625E-2</v>
      </c>
      <c r="K26">
        <v>1.7784000000000001E-2</v>
      </c>
      <c r="L26">
        <v>2.1821E-2</v>
      </c>
      <c r="M26">
        <v>2.5634000000000001E-2</v>
      </c>
      <c r="N26">
        <v>2.9242000000000001E-2</v>
      </c>
      <c r="O26">
        <v>3.2780999999999998E-2</v>
      </c>
      <c r="P26">
        <v>3.644E-2</v>
      </c>
      <c r="Q26">
        <v>4.0143999999999999E-2</v>
      </c>
      <c r="R26">
        <v>4.3930999999999998E-2</v>
      </c>
      <c r="S26">
        <v>4.7813000000000001E-2</v>
      </c>
      <c r="T26">
        <v>5.1763000000000003E-2</v>
      </c>
      <c r="U26">
        <v>5.5931000000000002E-2</v>
      </c>
      <c r="V26">
        <v>6.0281000000000001E-2</v>
      </c>
      <c r="W26">
        <v>6.4887E-2</v>
      </c>
      <c r="X26">
        <v>6.9919999999999996E-2</v>
      </c>
      <c r="Y26">
        <v>7.5448000000000001E-2</v>
      </c>
      <c r="Z26">
        <v>8.1417000000000003E-2</v>
      </c>
      <c r="AA26">
        <v>8.7566000000000005E-2</v>
      </c>
      <c r="AB26">
        <v>9.4056000000000001E-2</v>
      </c>
      <c r="AC26">
        <v>0.10083300000000001</v>
      </c>
      <c r="AD26">
        <v>0.108103</v>
      </c>
      <c r="AE26">
        <v>0.11576599999999999</v>
      </c>
      <c r="AF26">
        <v>0.123626</v>
      </c>
      <c r="AG26">
        <v>0.131829</v>
      </c>
      <c r="AH26">
        <v>0.140711</v>
      </c>
      <c r="AI26" t="s">
        <v>11</v>
      </c>
    </row>
    <row r="27" spans="1:35" x14ac:dyDescent="0.35">
      <c r="A27" t="s">
        <v>2414</v>
      </c>
      <c r="B27" t="s">
        <v>3456</v>
      </c>
      <c r="C27" t="s">
        <v>3457</v>
      </c>
      <c r="D27" t="s">
        <v>2436</v>
      </c>
      <c r="F27">
        <v>0</v>
      </c>
      <c r="G27">
        <v>0</v>
      </c>
      <c r="H27">
        <v>4.6990000000000001E-3</v>
      </c>
      <c r="I27">
        <v>8.9820000000000004E-3</v>
      </c>
      <c r="J27">
        <v>1.3004E-2</v>
      </c>
      <c r="K27">
        <v>1.6833000000000001E-2</v>
      </c>
      <c r="L27">
        <v>2.0468E-2</v>
      </c>
      <c r="M27">
        <v>2.3865000000000001E-2</v>
      </c>
      <c r="N27">
        <v>2.7097E-2</v>
      </c>
      <c r="O27">
        <v>3.0356999999999999E-2</v>
      </c>
      <c r="P27">
        <v>3.3845E-2</v>
      </c>
      <c r="Q27">
        <v>3.7533999999999998E-2</v>
      </c>
      <c r="R27">
        <v>4.1471000000000001E-2</v>
      </c>
      <c r="S27">
        <v>4.5675E-2</v>
      </c>
      <c r="T27">
        <v>5.0146000000000003E-2</v>
      </c>
      <c r="U27">
        <v>5.5066999999999998E-2</v>
      </c>
      <c r="V27">
        <v>6.0408000000000003E-2</v>
      </c>
      <c r="W27">
        <v>6.6288E-2</v>
      </c>
      <c r="X27">
        <v>7.2910000000000003E-2</v>
      </c>
      <c r="Y27">
        <v>8.0391000000000004E-2</v>
      </c>
      <c r="Z27">
        <v>8.8689000000000004E-2</v>
      </c>
      <c r="AA27">
        <v>9.7592999999999999E-2</v>
      </c>
      <c r="AB27">
        <v>0.107179</v>
      </c>
      <c r="AC27">
        <v>0.11736099999999999</v>
      </c>
      <c r="AD27">
        <v>0.12828400000000001</v>
      </c>
      <c r="AE27">
        <v>0.139872</v>
      </c>
      <c r="AF27">
        <v>0.15181700000000001</v>
      </c>
      <c r="AG27">
        <v>0.16430400000000001</v>
      </c>
      <c r="AH27">
        <v>0.177619</v>
      </c>
      <c r="AI27" t="s">
        <v>11</v>
      </c>
    </row>
    <row r="28" spans="1:35" x14ac:dyDescent="0.35">
      <c r="A28" t="s">
        <v>1136</v>
      </c>
      <c r="B28" t="s">
        <v>3458</v>
      </c>
      <c r="C28" t="s">
        <v>3459</v>
      </c>
      <c r="D28" t="s">
        <v>2436</v>
      </c>
      <c r="F28">
        <v>0</v>
      </c>
      <c r="G28">
        <v>0</v>
      </c>
      <c r="H28">
        <v>8.0780000000000001E-3</v>
      </c>
      <c r="I28">
        <v>1.5644999999999999E-2</v>
      </c>
      <c r="J28">
        <v>2.2988999999999999E-2</v>
      </c>
      <c r="K28">
        <v>3.0179000000000001E-2</v>
      </c>
      <c r="L28">
        <v>3.7161E-2</v>
      </c>
      <c r="M28">
        <v>4.3795000000000001E-2</v>
      </c>
      <c r="N28">
        <v>5.0102000000000001E-2</v>
      </c>
      <c r="O28">
        <v>5.6294999999999998E-2</v>
      </c>
      <c r="P28">
        <v>6.2640000000000001E-2</v>
      </c>
      <c r="Q28">
        <v>6.8956000000000003E-2</v>
      </c>
      <c r="R28">
        <v>7.5354000000000004E-2</v>
      </c>
      <c r="S28">
        <v>8.1948999999999994E-2</v>
      </c>
      <c r="T28">
        <v>8.8664000000000007E-2</v>
      </c>
      <c r="U28">
        <v>9.5808000000000004E-2</v>
      </c>
      <c r="V28">
        <v>0.103379</v>
      </c>
      <c r="W28">
        <v>0.11151700000000001</v>
      </c>
      <c r="X28">
        <v>0.12053700000000001</v>
      </c>
      <c r="Y28">
        <v>0.13056699999999999</v>
      </c>
      <c r="Z28">
        <v>0.14152300000000001</v>
      </c>
      <c r="AA28">
        <v>0.152972</v>
      </c>
      <c r="AB28">
        <v>0.16517100000000001</v>
      </c>
      <c r="AC28">
        <v>0.178007</v>
      </c>
      <c r="AD28">
        <v>0.191833</v>
      </c>
      <c r="AE28">
        <v>0.20646700000000001</v>
      </c>
      <c r="AF28">
        <v>0.22154599999999999</v>
      </c>
      <c r="AG28">
        <v>0.23730999999999999</v>
      </c>
      <c r="AH28">
        <v>0.25435600000000003</v>
      </c>
      <c r="AI28" t="s">
        <v>11</v>
      </c>
    </row>
    <row r="29" spans="1:35" x14ac:dyDescent="0.35">
      <c r="A29" t="s">
        <v>2476</v>
      </c>
      <c r="B29" t="s">
        <v>3460</v>
      </c>
      <c r="C29" t="s">
        <v>3461</v>
      </c>
      <c r="D29" t="s">
        <v>2436</v>
      </c>
      <c r="F29">
        <v>59.694575999999998</v>
      </c>
      <c r="G29">
        <v>59.232098000000001</v>
      </c>
      <c r="H29">
        <v>59.109397999999999</v>
      </c>
      <c r="I29">
        <v>59.442653999999997</v>
      </c>
      <c r="J29">
        <v>60.168362000000002</v>
      </c>
      <c r="K29">
        <v>60.942036000000002</v>
      </c>
      <c r="L29">
        <v>61.786160000000002</v>
      </c>
      <c r="M29">
        <v>62.527434999999997</v>
      </c>
      <c r="N29">
        <v>63.237366000000002</v>
      </c>
      <c r="O29">
        <v>64.040108000000004</v>
      </c>
      <c r="P29">
        <v>65.104018999999994</v>
      </c>
      <c r="Q29">
        <v>66.054314000000005</v>
      </c>
      <c r="R29">
        <v>66.994217000000006</v>
      </c>
      <c r="S29">
        <v>67.990768000000003</v>
      </c>
      <c r="T29">
        <v>68.908278999999993</v>
      </c>
      <c r="U29">
        <v>69.951363000000001</v>
      </c>
      <c r="V29">
        <v>70.936751999999998</v>
      </c>
      <c r="W29">
        <v>71.987885000000006</v>
      </c>
      <c r="X29">
        <v>73.103226000000006</v>
      </c>
      <c r="Y29">
        <v>74.280495000000002</v>
      </c>
      <c r="Z29">
        <v>75.437995999999998</v>
      </c>
      <c r="AA29">
        <v>76.598990999999998</v>
      </c>
      <c r="AB29">
        <v>77.726692</v>
      </c>
      <c r="AC29">
        <v>78.778594999999996</v>
      </c>
      <c r="AD29">
        <v>79.907218999999998</v>
      </c>
      <c r="AE29">
        <v>81.064887999999996</v>
      </c>
      <c r="AF29">
        <v>82.133056999999994</v>
      </c>
      <c r="AG29">
        <v>83.250366</v>
      </c>
      <c r="AH29">
        <v>84.619040999999996</v>
      </c>
      <c r="AI29" s="22">
        <v>1.2999999999999999E-2</v>
      </c>
    </row>
    <row r="30" spans="1:35" x14ac:dyDescent="0.35">
      <c r="A30" t="s">
        <v>2479</v>
      </c>
    </row>
    <row r="31" spans="1:35" x14ac:dyDescent="0.35">
      <c r="A31" t="s">
        <v>164</v>
      </c>
      <c r="B31" t="s">
        <v>3462</v>
      </c>
      <c r="C31" t="s">
        <v>3463</v>
      </c>
      <c r="D31" t="s">
        <v>2436</v>
      </c>
      <c r="F31">
        <v>184.85647599999999</v>
      </c>
      <c r="G31">
        <v>184.36309800000001</v>
      </c>
      <c r="H31">
        <v>184.53233299999999</v>
      </c>
      <c r="I31">
        <v>185.92311100000001</v>
      </c>
      <c r="J31">
        <v>188.09622200000001</v>
      </c>
      <c r="K31">
        <v>189.92868000000001</v>
      </c>
      <c r="L31">
        <v>191.46675099999999</v>
      </c>
      <c r="M31">
        <v>192.31585699999999</v>
      </c>
      <c r="N31">
        <v>192.75872799999999</v>
      </c>
      <c r="O31">
        <v>193.261459</v>
      </c>
      <c r="P31">
        <v>194.18498199999999</v>
      </c>
      <c r="Q31">
        <v>194.74160800000001</v>
      </c>
      <c r="R31">
        <v>195.212692</v>
      </c>
      <c r="S31">
        <v>195.789413</v>
      </c>
      <c r="T31">
        <v>196.09771699999999</v>
      </c>
      <c r="U31">
        <v>196.645309</v>
      </c>
      <c r="V31">
        <v>197.177887</v>
      </c>
      <c r="W31">
        <v>197.587006</v>
      </c>
      <c r="X31">
        <v>198.118088</v>
      </c>
      <c r="Y31">
        <v>198.717422</v>
      </c>
      <c r="Z31">
        <v>199.29679899999999</v>
      </c>
      <c r="AA31">
        <v>199.71180699999999</v>
      </c>
      <c r="AB31">
        <v>199.916168</v>
      </c>
      <c r="AC31">
        <v>199.88377399999999</v>
      </c>
      <c r="AD31">
        <v>199.97645600000001</v>
      </c>
      <c r="AE31">
        <v>200.03840600000001</v>
      </c>
      <c r="AF31">
        <v>199.82255599999999</v>
      </c>
      <c r="AG31">
        <v>199.676208</v>
      </c>
      <c r="AH31">
        <v>200.11251799999999</v>
      </c>
      <c r="AI31" s="22">
        <v>3.0000000000000001E-3</v>
      </c>
    </row>
    <row r="32" spans="1:35" x14ac:dyDescent="0.35">
      <c r="A32" t="s">
        <v>2400</v>
      </c>
      <c r="B32" t="s">
        <v>3464</v>
      </c>
      <c r="C32" t="s">
        <v>3465</v>
      </c>
      <c r="D32" t="s">
        <v>2436</v>
      </c>
      <c r="F32">
        <v>0.177811</v>
      </c>
      <c r="G32">
        <v>0.177786</v>
      </c>
      <c r="H32">
        <v>0.18096300000000001</v>
      </c>
      <c r="I32">
        <v>0.18684300000000001</v>
      </c>
      <c r="J32">
        <v>0.19617399999999999</v>
      </c>
      <c r="K32">
        <v>0.207373</v>
      </c>
      <c r="L32">
        <v>0.21936700000000001</v>
      </c>
      <c r="M32">
        <v>0.23114199999999999</v>
      </c>
      <c r="N32">
        <v>0.243587</v>
      </c>
      <c r="O32">
        <v>0.25589200000000001</v>
      </c>
      <c r="P32">
        <v>0.26813500000000001</v>
      </c>
      <c r="Q32">
        <v>0.27929500000000002</v>
      </c>
      <c r="R32">
        <v>0.28943799999999997</v>
      </c>
      <c r="S32">
        <v>0.29867300000000002</v>
      </c>
      <c r="T32">
        <v>0.30595</v>
      </c>
      <c r="U32">
        <v>0.31252000000000002</v>
      </c>
      <c r="V32">
        <v>0.317911</v>
      </c>
      <c r="W32">
        <v>0.32267299999999999</v>
      </c>
      <c r="X32">
        <v>0.32754699999999998</v>
      </c>
      <c r="Y32">
        <v>0.33221099999999998</v>
      </c>
      <c r="Z32">
        <v>0.33520299999999997</v>
      </c>
      <c r="AA32">
        <v>0.33737800000000001</v>
      </c>
      <c r="AB32">
        <v>0.33995199999999998</v>
      </c>
      <c r="AC32">
        <v>0.34246199999999999</v>
      </c>
      <c r="AD32">
        <v>0.34548699999999999</v>
      </c>
      <c r="AE32">
        <v>0.34853699999999999</v>
      </c>
      <c r="AF32">
        <v>0.351078</v>
      </c>
      <c r="AG32">
        <v>0.35373399999999999</v>
      </c>
      <c r="AH32">
        <v>0.35739300000000002</v>
      </c>
      <c r="AI32" s="22">
        <v>2.5000000000000001E-2</v>
      </c>
    </row>
    <row r="33" spans="1:35" x14ac:dyDescent="0.35">
      <c r="A33" t="s">
        <v>26</v>
      </c>
      <c r="B33" t="s">
        <v>3466</v>
      </c>
      <c r="C33" t="s">
        <v>3467</v>
      </c>
      <c r="D33" t="s">
        <v>2436</v>
      </c>
      <c r="F33">
        <v>2.7640999999999999E-2</v>
      </c>
      <c r="G33">
        <v>3.0197000000000002E-2</v>
      </c>
      <c r="H33">
        <v>3.2635999999999998E-2</v>
      </c>
      <c r="I33">
        <v>3.4937000000000003E-2</v>
      </c>
      <c r="J33">
        <v>3.7206000000000003E-2</v>
      </c>
      <c r="K33">
        <v>3.9183000000000003E-2</v>
      </c>
      <c r="L33">
        <v>4.0808999999999998E-2</v>
      </c>
      <c r="M33">
        <v>4.1921E-2</v>
      </c>
      <c r="N33">
        <v>4.2710999999999999E-2</v>
      </c>
      <c r="O33">
        <v>4.3318000000000002E-2</v>
      </c>
      <c r="P33">
        <v>4.3885E-2</v>
      </c>
      <c r="Q33">
        <v>4.4438999999999999E-2</v>
      </c>
      <c r="R33">
        <v>4.5072000000000001E-2</v>
      </c>
      <c r="S33">
        <v>4.5765E-2</v>
      </c>
      <c r="T33">
        <v>4.6310999999999998E-2</v>
      </c>
      <c r="U33">
        <v>4.6865999999999998E-2</v>
      </c>
      <c r="V33">
        <v>4.7247999999999998E-2</v>
      </c>
      <c r="W33">
        <v>4.7566999999999998E-2</v>
      </c>
      <c r="X33">
        <v>4.7884999999999997E-2</v>
      </c>
      <c r="Y33">
        <v>4.8297E-2</v>
      </c>
      <c r="Z33">
        <v>4.8665E-2</v>
      </c>
      <c r="AA33">
        <v>4.8979000000000002E-2</v>
      </c>
      <c r="AB33">
        <v>4.9224999999999998E-2</v>
      </c>
      <c r="AC33">
        <v>4.9414E-2</v>
      </c>
      <c r="AD33">
        <v>4.9660999999999997E-2</v>
      </c>
      <c r="AE33">
        <v>4.9919999999999999E-2</v>
      </c>
      <c r="AF33">
        <v>5.0112999999999998E-2</v>
      </c>
      <c r="AG33">
        <v>5.0276000000000001E-2</v>
      </c>
      <c r="AH33">
        <v>5.0529999999999999E-2</v>
      </c>
      <c r="AI33" s="22">
        <v>2.1999999999999999E-2</v>
      </c>
    </row>
    <row r="34" spans="1:35" x14ac:dyDescent="0.35">
      <c r="A34" t="s">
        <v>28</v>
      </c>
      <c r="B34" t="s">
        <v>3468</v>
      </c>
      <c r="C34" t="s">
        <v>3469</v>
      </c>
      <c r="D34" t="s">
        <v>2436</v>
      </c>
      <c r="F34">
        <v>2.1454529999999998</v>
      </c>
      <c r="G34">
        <v>2.1948080000000001</v>
      </c>
      <c r="H34">
        <v>2.238753</v>
      </c>
      <c r="I34">
        <v>2.2810100000000002</v>
      </c>
      <c r="J34">
        <v>2.3176160000000001</v>
      </c>
      <c r="K34">
        <v>2.333008</v>
      </c>
      <c r="L34">
        <v>2.3302770000000002</v>
      </c>
      <c r="M34">
        <v>2.3079909999999999</v>
      </c>
      <c r="N34">
        <v>2.2735799999999999</v>
      </c>
      <c r="O34">
        <v>2.2439960000000001</v>
      </c>
      <c r="P34">
        <v>2.2315640000000001</v>
      </c>
      <c r="Q34">
        <v>2.2348680000000001</v>
      </c>
      <c r="R34">
        <v>2.258435</v>
      </c>
      <c r="S34">
        <v>2.300837</v>
      </c>
      <c r="T34">
        <v>2.3548930000000001</v>
      </c>
      <c r="U34">
        <v>2.4257279999999999</v>
      </c>
      <c r="V34">
        <v>2.5085950000000001</v>
      </c>
      <c r="W34">
        <v>2.603091</v>
      </c>
      <c r="X34">
        <v>2.7135720000000001</v>
      </c>
      <c r="Y34">
        <v>2.839585</v>
      </c>
      <c r="Z34">
        <v>2.9759509999999998</v>
      </c>
      <c r="AA34">
        <v>3.1213359999999999</v>
      </c>
      <c r="AB34">
        <v>3.2739780000000001</v>
      </c>
      <c r="AC34">
        <v>3.4313400000000001</v>
      </c>
      <c r="AD34">
        <v>3.5991050000000002</v>
      </c>
      <c r="AE34">
        <v>3.7760549999999999</v>
      </c>
      <c r="AF34">
        <v>3.9549439999999998</v>
      </c>
      <c r="AG34">
        <v>4.1425939999999999</v>
      </c>
      <c r="AH34">
        <v>4.3523269999999998</v>
      </c>
      <c r="AI34" s="22">
        <v>2.5999999999999999E-2</v>
      </c>
    </row>
    <row r="35" spans="1:35" x14ac:dyDescent="0.35">
      <c r="A35" t="s">
        <v>2409</v>
      </c>
      <c r="B35" t="s">
        <v>3470</v>
      </c>
      <c r="C35" t="s">
        <v>3471</v>
      </c>
      <c r="D35" t="s">
        <v>2436</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11</v>
      </c>
    </row>
    <row r="36" spans="1:35" x14ac:dyDescent="0.35">
      <c r="A36" t="s">
        <v>1140</v>
      </c>
      <c r="B36" t="s">
        <v>3472</v>
      </c>
      <c r="C36" t="s">
        <v>3473</v>
      </c>
      <c r="D36" t="s">
        <v>2436</v>
      </c>
      <c r="F36">
        <v>4.2640000000000004E-3</v>
      </c>
      <c r="G36">
        <v>4.9620000000000003E-3</v>
      </c>
      <c r="H36">
        <v>5.5589999999999997E-3</v>
      </c>
      <c r="I36">
        <v>6.0879999999999997E-3</v>
      </c>
      <c r="J36">
        <v>6.5510000000000004E-3</v>
      </c>
      <c r="K36">
        <v>6.9119999999999997E-3</v>
      </c>
      <c r="L36">
        <v>7.1720000000000004E-3</v>
      </c>
      <c r="M36">
        <v>7.3239999999999998E-3</v>
      </c>
      <c r="N36">
        <v>7.3829999999999998E-3</v>
      </c>
      <c r="O36">
        <v>7.3670000000000003E-3</v>
      </c>
      <c r="P36">
        <v>7.2839999999999997E-3</v>
      </c>
      <c r="Q36">
        <v>7.1079999999999997E-3</v>
      </c>
      <c r="R36">
        <v>6.8630000000000002E-3</v>
      </c>
      <c r="S36">
        <v>6.574E-3</v>
      </c>
      <c r="T36">
        <v>6.2440000000000004E-3</v>
      </c>
      <c r="U36">
        <v>5.9220000000000002E-3</v>
      </c>
      <c r="V36">
        <v>5.6039999999999996E-3</v>
      </c>
      <c r="W36">
        <v>5.2440000000000004E-3</v>
      </c>
      <c r="X36">
        <v>4.8760000000000001E-3</v>
      </c>
      <c r="Y36">
        <v>4.5599999999999998E-3</v>
      </c>
      <c r="Z36">
        <v>4.2989999999999999E-3</v>
      </c>
      <c r="AA36">
        <v>4.0299999999999997E-3</v>
      </c>
      <c r="AB36">
        <v>3.7850000000000002E-3</v>
      </c>
      <c r="AC36">
        <v>3.5599999999999998E-3</v>
      </c>
      <c r="AD36">
        <v>3.3570000000000002E-3</v>
      </c>
      <c r="AE36">
        <v>3.1700000000000001E-3</v>
      </c>
      <c r="AF36">
        <v>2.9910000000000002E-3</v>
      </c>
      <c r="AG36">
        <v>2.826E-3</v>
      </c>
      <c r="AH36">
        <v>2.6809999999999998E-3</v>
      </c>
      <c r="AI36" s="22">
        <v>-1.6E-2</v>
      </c>
    </row>
    <row r="37" spans="1:35" x14ac:dyDescent="0.35">
      <c r="A37" t="s">
        <v>2417</v>
      </c>
      <c r="B37" t="s">
        <v>3474</v>
      </c>
      <c r="C37" t="s">
        <v>3475</v>
      </c>
      <c r="D37" t="s">
        <v>2436</v>
      </c>
      <c r="F37">
        <v>0</v>
      </c>
      <c r="G37">
        <v>0</v>
      </c>
      <c r="H37">
        <v>1.2459999999999999E-3</v>
      </c>
      <c r="I37">
        <v>2.4299999999999999E-3</v>
      </c>
      <c r="J37">
        <v>3.5999999999999999E-3</v>
      </c>
      <c r="K37">
        <v>4.7790000000000003E-3</v>
      </c>
      <c r="L37">
        <v>5.9699999999999996E-3</v>
      </c>
      <c r="M37">
        <v>7.1459999999999996E-3</v>
      </c>
      <c r="N37">
        <v>8.3099999999999997E-3</v>
      </c>
      <c r="O37">
        <v>9.4830000000000001E-3</v>
      </c>
      <c r="P37">
        <v>1.0697E-2</v>
      </c>
      <c r="Q37">
        <v>1.1908E-2</v>
      </c>
      <c r="R37">
        <v>1.3110999999999999E-2</v>
      </c>
      <c r="S37">
        <v>1.4297000000000001E-2</v>
      </c>
      <c r="T37">
        <v>1.5442000000000001E-2</v>
      </c>
      <c r="U37">
        <v>1.6583000000000001E-2</v>
      </c>
      <c r="V37">
        <v>1.7701999999999999E-2</v>
      </c>
      <c r="W37">
        <v>1.8821000000000001E-2</v>
      </c>
      <c r="X37">
        <v>1.9993E-2</v>
      </c>
      <c r="Y37">
        <v>2.1249000000000001E-2</v>
      </c>
      <c r="Z37">
        <v>2.2599000000000001E-2</v>
      </c>
      <c r="AA37">
        <v>2.4008999999999999E-2</v>
      </c>
      <c r="AB37">
        <v>2.5467E-2</v>
      </c>
      <c r="AC37">
        <v>2.7012999999999999E-2</v>
      </c>
      <c r="AD37">
        <v>2.8766E-2</v>
      </c>
      <c r="AE37">
        <v>3.0682000000000001E-2</v>
      </c>
      <c r="AF37">
        <v>3.2723000000000002E-2</v>
      </c>
      <c r="AG37">
        <v>3.4948E-2</v>
      </c>
      <c r="AH37">
        <v>3.7458999999999999E-2</v>
      </c>
      <c r="AI37" t="s">
        <v>11</v>
      </c>
    </row>
    <row r="38" spans="1:35" x14ac:dyDescent="0.35">
      <c r="A38" t="s">
        <v>2414</v>
      </c>
      <c r="B38" t="s">
        <v>3476</v>
      </c>
      <c r="C38" t="s">
        <v>3477</v>
      </c>
      <c r="D38" t="s">
        <v>2436</v>
      </c>
      <c r="F38">
        <v>0</v>
      </c>
      <c r="G38">
        <v>0</v>
      </c>
      <c r="H38">
        <v>2.7629999999999998E-3</v>
      </c>
      <c r="I38">
        <v>5.3410000000000003E-3</v>
      </c>
      <c r="J38">
        <v>7.8609999999999999E-3</v>
      </c>
      <c r="K38">
        <v>1.0366999999999999E-2</v>
      </c>
      <c r="L38">
        <v>1.2848999999999999E-2</v>
      </c>
      <c r="M38">
        <v>1.5254999999999999E-2</v>
      </c>
      <c r="N38">
        <v>1.7602E-2</v>
      </c>
      <c r="O38">
        <v>1.9949999999999999E-2</v>
      </c>
      <c r="P38">
        <v>2.2349999999999998E-2</v>
      </c>
      <c r="Q38">
        <v>2.4709999999999999E-2</v>
      </c>
      <c r="R38">
        <v>2.7015999999999998E-2</v>
      </c>
      <c r="S38">
        <v>2.9253000000000001E-2</v>
      </c>
      <c r="T38">
        <v>3.1358999999999998E-2</v>
      </c>
      <c r="U38">
        <v>3.3411999999999997E-2</v>
      </c>
      <c r="V38">
        <v>3.5375999999999998E-2</v>
      </c>
      <c r="W38">
        <v>3.7298999999999999E-2</v>
      </c>
      <c r="X38">
        <v>3.9281999999999997E-2</v>
      </c>
      <c r="Y38">
        <v>4.1389000000000002E-2</v>
      </c>
      <c r="Z38">
        <v>4.3633999999999999E-2</v>
      </c>
      <c r="AA38">
        <v>4.5939000000000001E-2</v>
      </c>
      <c r="AB38">
        <v>4.8251000000000002E-2</v>
      </c>
      <c r="AC38">
        <v>5.0642E-2</v>
      </c>
      <c r="AD38">
        <v>5.3318999999999998E-2</v>
      </c>
      <c r="AE38">
        <v>5.6163999999999999E-2</v>
      </c>
      <c r="AF38">
        <v>5.9069999999999998E-2</v>
      </c>
      <c r="AG38">
        <v>6.2129999999999998E-2</v>
      </c>
      <c r="AH38">
        <v>6.5481999999999999E-2</v>
      </c>
      <c r="AI38" t="s">
        <v>11</v>
      </c>
    </row>
    <row r="39" spans="1:35" x14ac:dyDescent="0.35">
      <c r="A39" t="s">
        <v>1136</v>
      </c>
      <c r="B39" t="s">
        <v>3478</v>
      </c>
      <c r="C39" t="s">
        <v>3479</v>
      </c>
      <c r="D39" t="s">
        <v>2436</v>
      </c>
      <c r="F39">
        <v>0</v>
      </c>
      <c r="G39">
        <v>0</v>
      </c>
      <c r="H39">
        <v>6.7799999999999996E-3</v>
      </c>
      <c r="I39">
        <v>1.3259E-2</v>
      </c>
      <c r="J39">
        <v>1.9751000000000001E-2</v>
      </c>
      <c r="K39">
        <v>2.6343999999999999E-2</v>
      </c>
      <c r="L39">
        <v>3.2989999999999998E-2</v>
      </c>
      <c r="M39">
        <v>3.9545999999999998E-2</v>
      </c>
      <c r="N39">
        <v>4.5989000000000002E-2</v>
      </c>
      <c r="O39">
        <v>5.2422999999999997E-2</v>
      </c>
      <c r="P39">
        <v>5.8964999999999997E-2</v>
      </c>
      <c r="Q39">
        <v>6.5315999999999999E-2</v>
      </c>
      <c r="R39">
        <v>7.1456000000000006E-2</v>
      </c>
      <c r="S39">
        <v>7.7359999999999998E-2</v>
      </c>
      <c r="T39">
        <v>8.2834000000000005E-2</v>
      </c>
      <c r="U39">
        <v>8.8063000000000002E-2</v>
      </c>
      <c r="V39">
        <v>9.2966999999999994E-2</v>
      </c>
      <c r="W39">
        <v>9.7628999999999994E-2</v>
      </c>
      <c r="X39">
        <v>0.102295</v>
      </c>
      <c r="Y39">
        <v>0.107098</v>
      </c>
      <c r="Z39">
        <v>0.112072</v>
      </c>
      <c r="AA39">
        <v>0.117018</v>
      </c>
      <c r="AB39">
        <v>0.121867</v>
      </c>
      <c r="AC39">
        <v>0.126833</v>
      </c>
      <c r="AD39">
        <v>0.13251499999999999</v>
      </c>
      <c r="AE39">
        <v>0.13867199999999999</v>
      </c>
      <c r="AF39">
        <v>0.14514199999999999</v>
      </c>
      <c r="AG39">
        <v>0.15223400000000001</v>
      </c>
      <c r="AH39">
        <v>0.16041800000000001</v>
      </c>
      <c r="AI39" t="s">
        <v>11</v>
      </c>
    </row>
    <row r="40" spans="1:35" x14ac:dyDescent="0.35">
      <c r="A40" t="s">
        <v>2499</v>
      </c>
      <c r="B40" t="s">
        <v>3480</v>
      </c>
      <c r="C40" t="s">
        <v>3481</v>
      </c>
      <c r="D40" t="s">
        <v>2436</v>
      </c>
      <c r="F40">
        <v>187.21160900000001</v>
      </c>
      <c r="G40">
        <v>186.77065999999999</v>
      </c>
      <c r="H40">
        <v>187.000778</v>
      </c>
      <c r="I40">
        <v>188.45283499999999</v>
      </c>
      <c r="J40">
        <v>190.68485999999999</v>
      </c>
      <c r="K40">
        <v>192.55638099999999</v>
      </c>
      <c r="L40">
        <v>194.11634799999999</v>
      </c>
      <c r="M40">
        <v>194.965881</v>
      </c>
      <c r="N40">
        <v>195.39752200000001</v>
      </c>
      <c r="O40">
        <v>195.89364599999999</v>
      </c>
      <c r="P40">
        <v>196.827133</v>
      </c>
      <c r="Q40">
        <v>197.409042</v>
      </c>
      <c r="R40">
        <v>197.923721</v>
      </c>
      <c r="S40">
        <v>198.56163000000001</v>
      </c>
      <c r="T40">
        <v>198.940033</v>
      </c>
      <c r="U40">
        <v>199.57363900000001</v>
      </c>
      <c r="V40">
        <v>200.20254499999999</v>
      </c>
      <c r="W40">
        <v>200.71847500000001</v>
      </c>
      <c r="X40">
        <v>201.372726</v>
      </c>
      <c r="Y40">
        <v>202.11119099999999</v>
      </c>
      <c r="Z40">
        <v>202.83833300000001</v>
      </c>
      <c r="AA40">
        <v>203.409256</v>
      </c>
      <c r="AB40">
        <v>203.777603</v>
      </c>
      <c r="AC40">
        <v>203.91366600000001</v>
      </c>
      <c r="AD40">
        <v>204.18713399999999</v>
      </c>
      <c r="AE40">
        <v>204.44009399999999</v>
      </c>
      <c r="AF40">
        <v>204.41752600000001</v>
      </c>
      <c r="AG40">
        <v>204.47378499999999</v>
      </c>
      <c r="AH40">
        <v>205.13784799999999</v>
      </c>
      <c r="AI40" s="22">
        <v>3.0000000000000001E-3</v>
      </c>
    </row>
    <row r="41" spans="1:35" x14ac:dyDescent="0.35">
      <c r="A41" t="s">
        <v>2502</v>
      </c>
      <c r="B41" t="s">
        <v>3482</v>
      </c>
      <c r="C41" t="s">
        <v>3483</v>
      </c>
      <c r="D41" t="s">
        <v>2436</v>
      </c>
      <c r="F41">
        <v>321.95382699999999</v>
      </c>
      <c r="G41">
        <v>320.71957400000002</v>
      </c>
      <c r="H41">
        <v>321.15536500000002</v>
      </c>
      <c r="I41">
        <v>324.03747600000003</v>
      </c>
      <c r="J41">
        <v>328.449524</v>
      </c>
      <c r="K41">
        <v>332.317474</v>
      </c>
      <c r="L41">
        <v>335.87713600000001</v>
      </c>
      <c r="M41">
        <v>338.61987299999998</v>
      </c>
      <c r="N41">
        <v>341.150757</v>
      </c>
      <c r="O41">
        <v>344.15997299999998</v>
      </c>
      <c r="P41">
        <v>348.16451999999998</v>
      </c>
      <c r="Q41">
        <v>351.53851300000002</v>
      </c>
      <c r="R41">
        <v>354.827271</v>
      </c>
      <c r="S41">
        <v>358.34310900000003</v>
      </c>
      <c r="T41">
        <v>361.39160199999998</v>
      </c>
      <c r="U41">
        <v>364.92498799999998</v>
      </c>
      <c r="V41">
        <v>368.37805200000003</v>
      </c>
      <c r="W41">
        <v>371.80917399999998</v>
      </c>
      <c r="X41">
        <v>375.585419</v>
      </c>
      <c r="Y41">
        <v>379.58303799999999</v>
      </c>
      <c r="Z41">
        <v>383.51110799999998</v>
      </c>
      <c r="AA41">
        <v>387.20507800000001</v>
      </c>
      <c r="AB41">
        <v>390.63012700000002</v>
      </c>
      <c r="AC41">
        <v>393.83450299999998</v>
      </c>
      <c r="AD41">
        <v>397.53842200000003</v>
      </c>
      <c r="AE41">
        <v>401.35025000000002</v>
      </c>
      <c r="AF41">
        <v>404.65438799999998</v>
      </c>
      <c r="AG41">
        <v>408.21890300000001</v>
      </c>
      <c r="AH41">
        <v>413.07754499999999</v>
      </c>
      <c r="AI41" s="22">
        <v>8.9999999999999993E-3</v>
      </c>
    </row>
    <row r="42" spans="1:35" x14ac:dyDescent="0.35">
      <c r="A42" t="s">
        <v>2505</v>
      </c>
    </row>
    <row r="43" spans="1:35" x14ac:dyDescent="0.35">
      <c r="A43" t="s">
        <v>2432</v>
      </c>
    </row>
    <row r="44" spans="1:35" x14ac:dyDescent="0.35">
      <c r="A44" t="s">
        <v>164</v>
      </c>
      <c r="B44" t="s">
        <v>3484</v>
      </c>
      <c r="C44" t="s">
        <v>3485</v>
      </c>
      <c r="D44" t="s">
        <v>2510</v>
      </c>
      <c r="F44">
        <v>503.23831200000001</v>
      </c>
      <c r="G44">
        <v>484.80926499999998</v>
      </c>
      <c r="H44">
        <v>470.10183699999999</v>
      </c>
      <c r="I44">
        <v>459.78448500000002</v>
      </c>
      <c r="J44">
        <v>451.87814300000002</v>
      </c>
      <c r="K44">
        <v>443.24606299999999</v>
      </c>
      <c r="L44">
        <v>435.43273900000003</v>
      </c>
      <c r="M44">
        <v>428.57592799999998</v>
      </c>
      <c r="N44">
        <v>424.18490600000001</v>
      </c>
      <c r="O44">
        <v>422.56686400000001</v>
      </c>
      <c r="P44">
        <v>423.05703699999998</v>
      </c>
      <c r="Q44">
        <v>423.25711100000001</v>
      </c>
      <c r="R44">
        <v>424.284088</v>
      </c>
      <c r="S44">
        <v>426.25698899999998</v>
      </c>
      <c r="T44">
        <v>428.07437099999999</v>
      </c>
      <c r="U44">
        <v>430.74142499999999</v>
      </c>
      <c r="V44">
        <v>433.84167500000001</v>
      </c>
      <c r="W44">
        <v>437.71460000000002</v>
      </c>
      <c r="X44">
        <v>442.68820199999999</v>
      </c>
      <c r="Y44">
        <v>448.15237400000001</v>
      </c>
      <c r="Z44">
        <v>453.842896</v>
      </c>
      <c r="AA44">
        <v>459.89022799999998</v>
      </c>
      <c r="AB44">
        <v>466.29980499999999</v>
      </c>
      <c r="AC44">
        <v>473.53125</v>
      </c>
      <c r="AD44">
        <v>482.34017899999998</v>
      </c>
      <c r="AE44">
        <v>491.89630099999999</v>
      </c>
      <c r="AF44">
        <v>501.23675500000002</v>
      </c>
      <c r="AG44">
        <v>511.31161500000002</v>
      </c>
      <c r="AH44">
        <v>523.31237799999997</v>
      </c>
      <c r="AI44" s="22">
        <v>1E-3</v>
      </c>
    </row>
    <row r="45" spans="1:35" x14ac:dyDescent="0.35">
      <c r="A45" t="s">
        <v>2400</v>
      </c>
      <c r="B45" t="s">
        <v>3486</v>
      </c>
      <c r="C45" t="s">
        <v>3487</v>
      </c>
      <c r="D45" t="s">
        <v>2510</v>
      </c>
      <c r="F45">
        <v>196.41987599999999</v>
      </c>
      <c r="G45">
        <v>201.42117300000001</v>
      </c>
      <c r="H45">
        <v>206.93258700000001</v>
      </c>
      <c r="I45">
        <v>213.48280299999999</v>
      </c>
      <c r="J45">
        <v>220.532242</v>
      </c>
      <c r="K45">
        <v>226.21765099999999</v>
      </c>
      <c r="L45">
        <v>231.31050099999999</v>
      </c>
      <c r="M45">
        <v>235.959091</v>
      </c>
      <c r="N45">
        <v>241.020599</v>
      </c>
      <c r="O45">
        <v>246.62307699999999</v>
      </c>
      <c r="P45">
        <v>253.26930200000001</v>
      </c>
      <c r="Q45">
        <v>259.52279700000003</v>
      </c>
      <c r="R45">
        <v>265.59988399999997</v>
      </c>
      <c r="S45">
        <v>271.63848899999999</v>
      </c>
      <c r="T45">
        <v>277.36450200000002</v>
      </c>
      <c r="U45">
        <v>283.44360399999999</v>
      </c>
      <c r="V45">
        <v>289.37484699999999</v>
      </c>
      <c r="W45">
        <v>295.02786300000002</v>
      </c>
      <c r="X45">
        <v>300.90585299999998</v>
      </c>
      <c r="Y45">
        <v>307.12255900000002</v>
      </c>
      <c r="Z45">
        <v>313.00485200000003</v>
      </c>
      <c r="AA45">
        <v>318.11236600000001</v>
      </c>
      <c r="AB45">
        <v>322.94775399999997</v>
      </c>
      <c r="AC45">
        <v>327.87622099999999</v>
      </c>
      <c r="AD45">
        <v>333.58059700000001</v>
      </c>
      <c r="AE45">
        <v>339.54461700000002</v>
      </c>
      <c r="AF45">
        <v>345.05282599999998</v>
      </c>
      <c r="AG45">
        <v>350.95578</v>
      </c>
      <c r="AH45">
        <v>358.22073399999999</v>
      </c>
      <c r="AI45" s="22">
        <v>2.1999999999999999E-2</v>
      </c>
    </row>
    <row r="46" spans="1:35" x14ac:dyDescent="0.35">
      <c r="A46" t="s">
        <v>26</v>
      </c>
      <c r="B46" t="s">
        <v>3488</v>
      </c>
      <c r="C46" t="s">
        <v>3489</v>
      </c>
      <c r="D46" t="s">
        <v>2510</v>
      </c>
      <c r="F46">
        <v>8.8240000000000002E-3</v>
      </c>
      <c r="G46">
        <v>7.9077999999999996E-2</v>
      </c>
      <c r="H46">
        <v>0.148368</v>
      </c>
      <c r="I46">
        <v>0.21179600000000001</v>
      </c>
      <c r="J46">
        <v>0.27223000000000003</v>
      </c>
      <c r="K46">
        <v>0.32808500000000002</v>
      </c>
      <c r="L46">
        <v>0.38041599999999998</v>
      </c>
      <c r="M46">
        <v>0.42970399999999997</v>
      </c>
      <c r="N46">
        <v>0.47746899999999998</v>
      </c>
      <c r="O46">
        <v>0.52570099999999997</v>
      </c>
      <c r="P46">
        <v>0.57518100000000005</v>
      </c>
      <c r="Q46">
        <v>0.62354500000000002</v>
      </c>
      <c r="R46">
        <v>0.67189600000000005</v>
      </c>
      <c r="S46">
        <v>0.72209299999999998</v>
      </c>
      <c r="T46">
        <v>0.774258</v>
      </c>
      <c r="U46">
        <v>0.83129299999999995</v>
      </c>
      <c r="V46">
        <v>0.89303100000000002</v>
      </c>
      <c r="W46">
        <v>0.96070500000000003</v>
      </c>
      <c r="X46">
        <v>1.0362130000000001</v>
      </c>
      <c r="Y46">
        <v>1.1198399999999999</v>
      </c>
      <c r="Z46">
        <v>1.2106049999999999</v>
      </c>
      <c r="AA46">
        <v>1.308586</v>
      </c>
      <c r="AB46">
        <v>1.4124559999999999</v>
      </c>
      <c r="AC46">
        <v>1.5254019999999999</v>
      </c>
      <c r="AD46">
        <v>1.6511499999999999</v>
      </c>
      <c r="AE46">
        <v>1.7869219999999999</v>
      </c>
      <c r="AF46">
        <v>1.9285939999999999</v>
      </c>
      <c r="AG46">
        <v>2.0794359999999998</v>
      </c>
      <c r="AH46">
        <v>2.2445430000000002</v>
      </c>
      <c r="AI46" s="22">
        <v>0.219</v>
      </c>
    </row>
    <row r="47" spans="1:35" x14ac:dyDescent="0.35">
      <c r="A47" t="s">
        <v>28</v>
      </c>
      <c r="B47" t="s">
        <v>3490</v>
      </c>
      <c r="C47" t="s">
        <v>3491</v>
      </c>
      <c r="D47" t="s">
        <v>2510</v>
      </c>
      <c r="F47">
        <v>0.19211600000000001</v>
      </c>
      <c r="G47">
        <v>0.174257</v>
      </c>
      <c r="H47">
        <v>0.158799</v>
      </c>
      <c r="I47">
        <v>0.14580599999999999</v>
      </c>
      <c r="J47">
        <v>0.134438</v>
      </c>
      <c r="K47">
        <v>0.123654</v>
      </c>
      <c r="L47">
        <v>0.113679</v>
      </c>
      <c r="M47">
        <v>0.10448499999999999</v>
      </c>
      <c r="N47">
        <v>9.6243999999999996E-2</v>
      </c>
      <c r="O47">
        <v>8.8942999999999994E-2</v>
      </c>
      <c r="P47">
        <v>8.2427E-2</v>
      </c>
      <c r="Q47">
        <v>7.5772999999999993E-2</v>
      </c>
      <c r="R47">
        <v>6.8821999999999994E-2</v>
      </c>
      <c r="S47">
        <v>6.1432E-2</v>
      </c>
      <c r="T47">
        <v>5.3884000000000001E-2</v>
      </c>
      <c r="U47">
        <v>4.5974000000000001E-2</v>
      </c>
      <c r="V47">
        <v>3.8684999999999997E-2</v>
      </c>
      <c r="W47">
        <v>3.2133000000000002E-2</v>
      </c>
      <c r="X47">
        <v>2.5618999999999999E-2</v>
      </c>
      <c r="Y47">
        <v>2.0525000000000002E-2</v>
      </c>
      <c r="Z47">
        <v>1.6806999999999999E-2</v>
      </c>
      <c r="AA47">
        <v>1.4121999999999999E-2</v>
      </c>
      <c r="AB47">
        <v>1.2397999999999999E-2</v>
      </c>
      <c r="AC47">
        <v>1.1207999999999999E-2</v>
      </c>
      <c r="AD47">
        <v>1.0267E-2</v>
      </c>
      <c r="AE47">
        <v>9.6069999999999992E-3</v>
      </c>
      <c r="AF47">
        <v>8.7349999999999997E-3</v>
      </c>
      <c r="AG47">
        <v>7.7340000000000004E-3</v>
      </c>
      <c r="AH47">
        <v>6.4900000000000001E-3</v>
      </c>
      <c r="AI47" s="22">
        <v>-0.114</v>
      </c>
    </row>
    <row r="48" spans="1:35" x14ac:dyDescent="0.35">
      <c r="A48" t="s">
        <v>2409</v>
      </c>
      <c r="B48" t="s">
        <v>3492</v>
      </c>
      <c r="C48" t="s">
        <v>3493</v>
      </c>
      <c r="D48" t="s">
        <v>2510</v>
      </c>
      <c r="F48">
        <v>45.964244999999998</v>
      </c>
      <c r="G48">
        <v>44.611794000000003</v>
      </c>
      <c r="H48">
        <v>43.499820999999997</v>
      </c>
      <c r="I48">
        <v>42.670467000000002</v>
      </c>
      <c r="J48">
        <v>42.056103</v>
      </c>
      <c r="K48">
        <v>41.417850000000001</v>
      </c>
      <c r="L48">
        <v>40.858673000000003</v>
      </c>
      <c r="M48">
        <v>40.401375000000002</v>
      </c>
      <c r="N48">
        <v>40.094642999999998</v>
      </c>
      <c r="O48">
        <v>39.995682000000002</v>
      </c>
      <c r="P48">
        <v>40.077168</v>
      </c>
      <c r="Q48">
        <v>40.087780000000002</v>
      </c>
      <c r="R48">
        <v>39.881618000000003</v>
      </c>
      <c r="S48">
        <v>39.530631999999997</v>
      </c>
      <c r="T48">
        <v>38.979152999999997</v>
      </c>
      <c r="U48">
        <v>38.427227000000002</v>
      </c>
      <c r="V48">
        <v>37.705452000000001</v>
      </c>
      <c r="W48">
        <v>37.000895999999997</v>
      </c>
      <c r="X48">
        <v>36.440112999999997</v>
      </c>
      <c r="Y48">
        <v>36.083660000000002</v>
      </c>
      <c r="Z48">
        <v>35.872028</v>
      </c>
      <c r="AA48">
        <v>35.852294999999998</v>
      </c>
      <c r="AB48">
        <v>36.018428999999998</v>
      </c>
      <c r="AC48">
        <v>36.285957000000003</v>
      </c>
      <c r="AD48">
        <v>36.676158999999998</v>
      </c>
      <c r="AE48">
        <v>37.130253000000003</v>
      </c>
      <c r="AF48">
        <v>37.561069000000003</v>
      </c>
      <c r="AG48">
        <v>38.004097000000002</v>
      </c>
      <c r="AH48">
        <v>38.549273999999997</v>
      </c>
      <c r="AI48" s="22">
        <v>-6.0000000000000001E-3</v>
      </c>
    </row>
    <row r="49" spans="1:35" x14ac:dyDescent="0.35">
      <c r="A49" t="s">
        <v>1140</v>
      </c>
      <c r="B49" t="s">
        <v>3494</v>
      </c>
      <c r="C49" t="s">
        <v>3495</v>
      </c>
      <c r="D49" t="s">
        <v>2510</v>
      </c>
      <c r="F49">
        <v>4.6179999999999997E-3</v>
      </c>
      <c r="G49">
        <v>4.1770000000000002E-3</v>
      </c>
      <c r="H49">
        <v>3.8210000000000002E-3</v>
      </c>
      <c r="I49">
        <v>3.5539999999999999E-3</v>
      </c>
      <c r="J49">
        <v>3.3570000000000002E-3</v>
      </c>
      <c r="K49">
        <v>3.2000000000000002E-3</v>
      </c>
      <c r="L49">
        <v>3.0839999999999999E-3</v>
      </c>
      <c r="M49">
        <v>2.8990000000000001E-3</v>
      </c>
      <c r="N49">
        <v>2.6640000000000001E-3</v>
      </c>
      <c r="O49">
        <v>2.4459999999999998E-3</v>
      </c>
      <c r="P49">
        <v>2.2529999999999998E-3</v>
      </c>
      <c r="Q49">
        <v>1.897E-3</v>
      </c>
      <c r="R49">
        <v>1.495E-3</v>
      </c>
      <c r="S49">
        <v>1.176E-3</v>
      </c>
      <c r="T49">
        <v>9.2299999999999999E-4</v>
      </c>
      <c r="U49">
        <v>7.2400000000000003E-4</v>
      </c>
      <c r="V49">
        <v>5.6800000000000004E-4</v>
      </c>
      <c r="W49">
        <v>4.44E-4</v>
      </c>
      <c r="X49">
        <v>3.9599999999999998E-4</v>
      </c>
      <c r="Y49">
        <v>3.8699999999999997E-4</v>
      </c>
      <c r="Z49">
        <v>3.7800000000000003E-4</v>
      </c>
      <c r="AA49">
        <v>3.68E-4</v>
      </c>
      <c r="AB49">
        <v>2.9799999999999998E-4</v>
      </c>
      <c r="AC49">
        <v>2.0900000000000001E-4</v>
      </c>
      <c r="AD49">
        <v>1.47E-4</v>
      </c>
      <c r="AE49">
        <v>1.03E-4</v>
      </c>
      <c r="AF49">
        <v>7.2999999999999999E-5</v>
      </c>
      <c r="AG49">
        <v>5.1E-5</v>
      </c>
      <c r="AH49">
        <v>3.6000000000000001E-5</v>
      </c>
      <c r="AI49" s="22">
        <v>-0.159</v>
      </c>
    </row>
    <row r="50" spans="1:35" x14ac:dyDescent="0.35">
      <c r="A50" t="s">
        <v>2417</v>
      </c>
      <c r="B50" t="s">
        <v>3496</v>
      </c>
      <c r="C50" t="s">
        <v>3497</v>
      </c>
      <c r="D50" t="s">
        <v>2510</v>
      </c>
      <c r="F50">
        <v>0</v>
      </c>
      <c r="G50">
        <v>3.4696999999999999E-2</v>
      </c>
      <c r="H50">
        <v>6.8790000000000004E-2</v>
      </c>
      <c r="I50">
        <v>0.10378999999999999</v>
      </c>
      <c r="J50">
        <v>0.13921900000000001</v>
      </c>
      <c r="K50">
        <v>0.17366699999999999</v>
      </c>
      <c r="L50">
        <v>0.207235</v>
      </c>
      <c r="M50">
        <v>0.239813</v>
      </c>
      <c r="N50">
        <v>0.27203899999999998</v>
      </c>
      <c r="O50">
        <v>0.30468499999999998</v>
      </c>
      <c r="P50">
        <v>0.338422</v>
      </c>
      <c r="Q50">
        <v>0.37222899999999998</v>
      </c>
      <c r="R50">
        <v>0.40734900000000002</v>
      </c>
      <c r="S50">
        <v>0.444994</v>
      </c>
      <c r="T50">
        <v>0.48526599999999998</v>
      </c>
      <c r="U50">
        <v>0.53018200000000004</v>
      </c>
      <c r="V50">
        <v>0.58024100000000001</v>
      </c>
      <c r="W50">
        <v>0.63640699999999994</v>
      </c>
      <c r="X50">
        <v>0.70034300000000005</v>
      </c>
      <c r="Y50">
        <v>0.77213600000000004</v>
      </c>
      <c r="Z50">
        <v>0.85035000000000005</v>
      </c>
      <c r="AA50">
        <v>0.93393899999999996</v>
      </c>
      <c r="AB50">
        <v>1.022764</v>
      </c>
      <c r="AC50">
        <v>1.1177969999999999</v>
      </c>
      <c r="AD50">
        <v>1.219284</v>
      </c>
      <c r="AE50">
        <v>1.324989</v>
      </c>
      <c r="AF50">
        <v>1.431711</v>
      </c>
      <c r="AG50">
        <v>1.542152</v>
      </c>
      <c r="AH50">
        <v>1.6598889999999999</v>
      </c>
      <c r="AI50" t="s">
        <v>11</v>
      </c>
    </row>
    <row r="51" spans="1:35" x14ac:dyDescent="0.35">
      <c r="A51" t="s">
        <v>2414</v>
      </c>
      <c r="B51" t="s">
        <v>3498</v>
      </c>
      <c r="C51" t="s">
        <v>3499</v>
      </c>
      <c r="D51" t="s">
        <v>2510</v>
      </c>
      <c r="F51">
        <v>0</v>
      </c>
      <c r="G51">
        <v>3.9742E-2</v>
      </c>
      <c r="H51">
        <v>7.9436000000000007E-2</v>
      </c>
      <c r="I51">
        <v>0.11969100000000001</v>
      </c>
      <c r="J51">
        <v>0.160329</v>
      </c>
      <c r="K51">
        <v>0.19969200000000001</v>
      </c>
      <c r="L51">
        <v>0.23766300000000001</v>
      </c>
      <c r="M51">
        <v>0.27445999999999998</v>
      </c>
      <c r="N51">
        <v>0.311191</v>
      </c>
      <c r="O51">
        <v>0.34926800000000002</v>
      </c>
      <c r="P51">
        <v>0.38959700000000003</v>
      </c>
      <c r="Q51">
        <v>0.43108600000000002</v>
      </c>
      <c r="R51">
        <v>0.47512700000000002</v>
      </c>
      <c r="S51">
        <v>0.523366</v>
      </c>
      <c r="T51">
        <v>0.57591300000000001</v>
      </c>
      <c r="U51">
        <v>0.63542900000000002</v>
      </c>
      <c r="V51">
        <v>0.70260500000000004</v>
      </c>
      <c r="W51">
        <v>0.77890000000000004</v>
      </c>
      <c r="X51">
        <v>0.86641400000000002</v>
      </c>
      <c r="Y51">
        <v>0.96546299999999996</v>
      </c>
      <c r="Z51">
        <v>1.074376</v>
      </c>
      <c r="AA51">
        <v>1.1920660000000001</v>
      </c>
      <c r="AB51">
        <v>1.317839</v>
      </c>
      <c r="AC51">
        <v>1.452814</v>
      </c>
      <c r="AD51">
        <v>1.5967849999999999</v>
      </c>
      <c r="AE51">
        <v>1.746942</v>
      </c>
      <c r="AF51">
        <v>1.89845</v>
      </c>
      <c r="AG51">
        <v>2.054983</v>
      </c>
      <c r="AH51">
        <v>2.2206440000000001</v>
      </c>
      <c r="AI51" t="s">
        <v>11</v>
      </c>
    </row>
    <row r="52" spans="1:35" x14ac:dyDescent="0.35">
      <c r="A52" t="s">
        <v>1136</v>
      </c>
      <c r="B52" t="s">
        <v>3500</v>
      </c>
      <c r="C52" t="s">
        <v>3501</v>
      </c>
      <c r="D52" t="s">
        <v>2510</v>
      </c>
      <c r="F52">
        <v>0</v>
      </c>
      <c r="G52">
        <v>0</v>
      </c>
      <c r="H52">
        <v>1.4E-5</v>
      </c>
      <c r="I52">
        <v>3.0000000000000001E-5</v>
      </c>
      <c r="J52">
        <v>4.6999999999999997E-5</v>
      </c>
      <c r="K52">
        <v>6.3E-5</v>
      </c>
      <c r="L52">
        <v>8.0000000000000007E-5</v>
      </c>
      <c r="M52">
        <v>9.5000000000000005E-5</v>
      </c>
      <c r="N52">
        <v>1.1E-4</v>
      </c>
      <c r="O52">
        <v>1.25E-4</v>
      </c>
      <c r="P52">
        <v>1.3999999999999999E-4</v>
      </c>
      <c r="Q52">
        <v>1.5300000000000001E-4</v>
      </c>
      <c r="R52">
        <v>1.66E-4</v>
      </c>
      <c r="S52">
        <v>1.7699999999999999E-4</v>
      </c>
      <c r="T52">
        <v>1.8799999999999999E-4</v>
      </c>
      <c r="U52">
        <v>1.9699999999999999E-4</v>
      </c>
      <c r="V52">
        <v>2.0599999999999999E-4</v>
      </c>
      <c r="W52">
        <v>2.1499999999999999E-4</v>
      </c>
      <c r="X52">
        <v>2.22E-4</v>
      </c>
      <c r="Y52">
        <v>2.2900000000000001E-4</v>
      </c>
      <c r="Z52">
        <v>2.3499999999999999E-4</v>
      </c>
      <c r="AA52">
        <v>2.3900000000000001E-4</v>
      </c>
      <c r="AB52">
        <v>2.41E-4</v>
      </c>
      <c r="AC52">
        <v>2.43E-4</v>
      </c>
      <c r="AD52">
        <v>2.43E-4</v>
      </c>
      <c r="AE52">
        <v>2.41E-4</v>
      </c>
      <c r="AF52">
        <v>2.3800000000000001E-4</v>
      </c>
      <c r="AG52">
        <v>2.32E-4</v>
      </c>
      <c r="AH52">
        <v>2.2599999999999999E-4</v>
      </c>
      <c r="AI52" t="s">
        <v>11</v>
      </c>
    </row>
    <row r="53" spans="1:35" x14ac:dyDescent="0.35">
      <c r="A53" t="s">
        <v>2453</v>
      </c>
      <c r="B53" t="s">
        <v>3502</v>
      </c>
      <c r="C53" t="s">
        <v>3503</v>
      </c>
      <c r="D53" t="s">
        <v>2510</v>
      </c>
      <c r="F53">
        <v>745.82800299999997</v>
      </c>
      <c r="G53">
        <v>731.17419400000006</v>
      </c>
      <c r="H53">
        <v>720.99334699999997</v>
      </c>
      <c r="I53">
        <v>716.52270499999997</v>
      </c>
      <c r="J53">
        <v>715.17602499999998</v>
      </c>
      <c r="K53">
        <v>711.70977800000003</v>
      </c>
      <c r="L53">
        <v>708.54400599999997</v>
      </c>
      <c r="M53">
        <v>705.98767099999998</v>
      </c>
      <c r="N53">
        <v>706.45977800000003</v>
      </c>
      <c r="O53">
        <v>710.45648200000005</v>
      </c>
      <c r="P53">
        <v>717.79107699999997</v>
      </c>
      <c r="Q53">
        <v>724.37237500000003</v>
      </c>
      <c r="R53">
        <v>731.39025900000001</v>
      </c>
      <c r="S53">
        <v>739.17913799999997</v>
      </c>
      <c r="T53">
        <v>746.30835000000002</v>
      </c>
      <c r="U53">
        <v>754.65625</v>
      </c>
      <c r="V53">
        <v>763.13678000000004</v>
      </c>
      <c r="W53">
        <v>772.15191700000003</v>
      </c>
      <c r="X53">
        <v>782.66351299999997</v>
      </c>
      <c r="Y53">
        <v>794.23699999999997</v>
      </c>
      <c r="Z53">
        <v>805.87268100000006</v>
      </c>
      <c r="AA53">
        <v>817.30413799999997</v>
      </c>
      <c r="AB53">
        <v>829.03204300000004</v>
      </c>
      <c r="AC53">
        <v>841.80078100000003</v>
      </c>
      <c r="AD53">
        <v>857.074524</v>
      </c>
      <c r="AE53">
        <v>873.44000200000005</v>
      </c>
      <c r="AF53">
        <v>889.11822500000005</v>
      </c>
      <c r="AG53">
        <v>905.955872</v>
      </c>
      <c r="AH53">
        <v>926.21386700000005</v>
      </c>
      <c r="AI53" s="22">
        <v>8.0000000000000002E-3</v>
      </c>
    </row>
    <row r="54" spans="1:35" x14ac:dyDescent="0.35">
      <c r="A54" t="s">
        <v>2456</v>
      </c>
    </row>
    <row r="55" spans="1:35" x14ac:dyDescent="0.35">
      <c r="A55" t="s">
        <v>164</v>
      </c>
      <c r="B55" t="s">
        <v>3504</v>
      </c>
      <c r="C55" t="s">
        <v>3505</v>
      </c>
      <c r="D55" t="s">
        <v>2510</v>
      </c>
      <c r="F55">
        <v>596.79718000000003</v>
      </c>
      <c r="G55">
        <v>582.57031199999994</v>
      </c>
      <c r="H55">
        <v>570.54583700000001</v>
      </c>
      <c r="I55">
        <v>562.60992399999998</v>
      </c>
      <c r="J55">
        <v>557.47637899999995</v>
      </c>
      <c r="K55">
        <v>552.10058600000002</v>
      </c>
      <c r="L55">
        <v>547.56726100000003</v>
      </c>
      <c r="M55">
        <v>541.83489999999995</v>
      </c>
      <c r="N55">
        <v>535.99304199999995</v>
      </c>
      <c r="O55">
        <v>531.105774</v>
      </c>
      <c r="P55">
        <v>528.55798300000004</v>
      </c>
      <c r="Q55">
        <v>525.61999500000002</v>
      </c>
      <c r="R55">
        <v>523.05523700000003</v>
      </c>
      <c r="S55">
        <v>521.635132</v>
      </c>
      <c r="T55">
        <v>520.47326699999996</v>
      </c>
      <c r="U55">
        <v>520.68817100000001</v>
      </c>
      <c r="V55">
        <v>521.26672399999995</v>
      </c>
      <c r="W55">
        <v>522.35955799999999</v>
      </c>
      <c r="X55">
        <v>524.42358400000001</v>
      </c>
      <c r="Y55">
        <v>527.08154300000001</v>
      </c>
      <c r="Z55">
        <v>529.90252699999996</v>
      </c>
      <c r="AA55">
        <v>533.30059800000004</v>
      </c>
      <c r="AB55">
        <v>536.98974599999997</v>
      </c>
      <c r="AC55">
        <v>540.51788299999998</v>
      </c>
      <c r="AD55">
        <v>544.76953100000003</v>
      </c>
      <c r="AE55">
        <v>549.50622599999997</v>
      </c>
      <c r="AF55">
        <v>553.89520300000004</v>
      </c>
      <c r="AG55">
        <v>558.68853799999999</v>
      </c>
      <c r="AH55">
        <v>565.29272500000002</v>
      </c>
      <c r="AI55" s="22">
        <v>-2E-3</v>
      </c>
    </row>
    <row r="56" spans="1:35" x14ac:dyDescent="0.35">
      <c r="A56" t="s">
        <v>2400</v>
      </c>
      <c r="B56" t="s">
        <v>3506</v>
      </c>
      <c r="C56" t="s">
        <v>3507</v>
      </c>
      <c r="D56" t="s">
        <v>2510</v>
      </c>
      <c r="F56">
        <v>361.09713699999998</v>
      </c>
      <c r="G56">
        <v>352.45266700000002</v>
      </c>
      <c r="H56">
        <v>345.87948599999999</v>
      </c>
      <c r="I56">
        <v>341.195312</v>
      </c>
      <c r="J56">
        <v>338.49740600000001</v>
      </c>
      <c r="K56">
        <v>335.44927999999999</v>
      </c>
      <c r="L56">
        <v>333.12942500000003</v>
      </c>
      <c r="M56">
        <v>330.41744999999997</v>
      </c>
      <c r="N56">
        <v>327.605164</v>
      </c>
      <c r="O56">
        <v>325.20840500000003</v>
      </c>
      <c r="P56">
        <v>324.38137799999998</v>
      </c>
      <c r="Q56">
        <v>322.96948200000003</v>
      </c>
      <c r="R56">
        <v>321.80856299999999</v>
      </c>
      <c r="S56">
        <v>321.02459700000003</v>
      </c>
      <c r="T56">
        <v>319.85522500000002</v>
      </c>
      <c r="U56">
        <v>319.80575599999997</v>
      </c>
      <c r="V56">
        <v>319.18862899999999</v>
      </c>
      <c r="W56">
        <v>319.81021099999998</v>
      </c>
      <c r="X56">
        <v>320.52459700000003</v>
      </c>
      <c r="Y56">
        <v>321.91735799999998</v>
      </c>
      <c r="Z56">
        <v>323.479828</v>
      </c>
      <c r="AA56">
        <v>325.354736</v>
      </c>
      <c r="AB56">
        <v>327.38092</v>
      </c>
      <c r="AC56">
        <v>329.19854700000002</v>
      </c>
      <c r="AD56">
        <v>331.44744900000001</v>
      </c>
      <c r="AE56">
        <v>333.82504299999999</v>
      </c>
      <c r="AF56">
        <v>335.92965700000002</v>
      </c>
      <c r="AG56">
        <v>338.38473499999998</v>
      </c>
      <c r="AH56">
        <v>341.79480000000001</v>
      </c>
      <c r="AI56" s="22">
        <v>-2E-3</v>
      </c>
    </row>
    <row r="57" spans="1:35" x14ac:dyDescent="0.35">
      <c r="A57" t="s">
        <v>26</v>
      </c>
      <c r="B57" t="s">
        <v>3508</v>
      </c>
      <c r="C57" t="s">
        <v>3509</v>
      </c>
      <c r="D57" t="s">
        <v>2510</v>
      </c>
      <c r="F57">
        <v>0.66559500000000005</v>
      </c>
      <c r="G57">
        <v>0.68273300000000003</v>
      </c>
      <c r="H57">
        <v>0.70085900000000001</v>
      </c>
      <c r="I57">
        <v>0.72075599999999995</v>
      </c>
      <c r="J57">
        <v>0.74448800000000004</v>
      </c>
      <c r="K57">
        <v>0.76778900000000005</v>
      </c>
      <c r="L57">
        <v>0.79256400000000005</v>
      </c>
      <c r="M57">
        <v>0.81504200000000004</v>
      </c>
      <c r="N57">
        <v>0.83886099999999997</v>
      </c>
      <c r="O57">
        <v>0.86650700000000003</v>
      </c>
      <c r="P57">
        <v>0.90220500000000003</v>
      </c>
      <c r="Q57">
        <v>0.94494599999999995</v>
      </c>
      <c r="R57">
        <v>0.99329800000000001</v>
      </c>
      <c r="S57">
        <v>1.0406519999999999</v>
      </c>
      <c r="T57">
        <v>1.0919840000000001</v>
      </c>
      <c r="U57">
        <v>1.1519010000000001</v>
      </c>
      <c r="V57">
        <v>1.219368</v>
      </c>
      <c r="W57">
        <v>1.295874</v>
      </c>
      <c r="X57">
        <v>1.3836520000000001</v>
      </c>
      <c r="Y57">
        <v>1.4835039999999999</v>
      </c>
      <c r="Z57">
        <v>1.590991</v>
      </c>
      <c r="AA57">
        <v>1.705203</v>
      </c>
      <c r="AB57">
        <v>1.8237920000000001</v>
      </c>
      <c r="AC57">
        <v>1.9449419999999999</v>
      </c>
      <c r="AD57">
        <v>2.071958</v>
      </c>
      <c r="AE57">
        <v>2.202169</v>
      </c>
      <c r="AF57">
        <v>2.3311099999999998</v>
      </c>
      <c r="AG57">
        <v>2.4515280000000002</v>
      </c>
      <c r="AH57">
        <v>2.5810140000000001</v>
      </c>
      <c r="AI57" s="22">
        <v>0.05</v>
      </c>
    </row>
    <row r="58" spans="1:35" x14ac:dyDescent="0.35">
      <c r="A58" t="s">
        <v>28</v>
      </c>
      <c r="B58" t="s">
        <v>3510</v>
      </c>
      <c r="C58" t="s">
        <v>3511</v>
      </c>
      <c r="D58" t="s">
        <v>2510</v>
      </c>
      <c r="F58">
        <v>0.76194399999999995</v>
      </c>
      <c r="G58">
        <v>0.71869899999999998</v>
      </c>
      <c r="H58">
        <v>0.67632099999999995</v>
      </c>
      <c r="I58">
        <v>0.637992</v>
      </c>
      <c r="J58">
        <v>0.60286899999999999</v>
      </c>
      <c r="K58">
        <v>0.56657000000000002</v>
      </c>
      <c r="L58">
        <v>0.53246199999999999</v>
      </c>
      <c r="M58">
        <v>0.49757600000000002</v>
      </c>
      <c r="N58">
        <v>0.46278799999999998</v>
      </c>
      <c r="O58">
        <v>0.43082799999999999</v>
      </c>
      <c r="P58">
        <v>0.40238600000000002</v>
      </c>
      <c r="Q58">
        <v>0.37443300000000002</v>
      </c>
      <c r="R58">
        <v>0.346945</v>
      </c>
      <c r="S58">
        <v>0.32059799999999999</v>
      </c>
      <c r="T58">
        <v>0.29521900000000001</v>
      </c>
      <c r="U58">
        <v>0.27301599999999998</v>
      </c>
      <c r="V58">
        <v>0.253025</v>
      </c>
      <c r="W58">
        <v>0.23599700000000001</v>
      </c>
      <c r="X58">
        <v>0.22023300000000001</v>
      </c>
      <c r="Y58">
        <v>0.204292</v>
      </c>
      <c r="Z58">
        <v>0.19014900000000001</v>
      </c>
      <c r="AA58">
        <v>0.17355699999999999</v>
      </c>
      <c r="AB58">
        <v>0.156469</v>
      </c>
      <c r="AC58">
        <v>0.14242199999999999</v>
      </c>
      <c r="AD58">
        <v>0.13080600000000001</v>
      </c>
      <c r="AE58">
        <v>0.11888700000000001</v>
      </c>
      <c r="AF58">
        <v>0.106766</v>
      </c>
      <c r="AG58">
        <v>9.5868999999999996E-2</v>
      </c>
      <c r="AH58">
        <v>8.6902999999999994E-2</v>
      </c>
      <c r="AI58" s="22">
        <v>-7.4999999999999997E-2</v>
      </c>
    </row>
    <row r="59" spans="1:35" x14ac:dyDescent="0.35">
      <c r="A59" t="s">
        <v>2409</v>
      </c>
      <c r="B59" t="s">
        <v>3512</v>
      </c>
      <c r="C59" t="s">
        <v>3513</v>
      </c>
      <c r="D59" t="s">
        <v>2510</v>
      </c>
      <c r="F59">
        <v>10.331885</v>
      </c>
      <c r="G59">
        <v>10.758182</v>
      </c>
      <c r="H59">
        <v>11.321586</v>
      </c>
      <c r="I59">
        <v>11.975374</v>
      </c>
      <c r="J59">
        <v>12.744726</v>
      </c>
      <c r="K59">
        <v>13.587192999999999</v>
      </c>
      <c r="L59">
        <v>14.506133999999999</v>
      </c>
      <c r="M59">
        <v>15.44483</v>
      </c>
      <c r="N59">
        <v>16.450348000000002</v>
      </c>
      <c r="O59">
        <v>17.581883999999999</v>
      </c>
      <c r="P59">
        <v>18.915562000000001</v>
      </c>
      <c r="Q59">
        <v>20.372982</v>
      </c>
      <c r="R59">
        <v>22.01041</v>
      </c>
      <c r="S59">
        <v>23.794563</v>
      </c>
      <c r="T59">
        <v>25.577529999999999</v>
      </c>
      <c r="U59">
        <v>27.489719000000001</v>
      </c>
      <c r="V59">
        <v>29.423684999999999</v>
      </c>
      <c r="W59">
        <v>31.3827</v>
      </c>
      <c r="X59">
        <v>33.470939999999999</v>
      </c>
      <c r="Y59">
        <v>35.564487</v>
      </c>
      <c r="Z59">
        <v>37.641945</v>
      </c>
      <c r="AA59">
        <v>39.693420000000003</v>
      </c>
      <c r="AB59">
        <v>41.646500000000003</v>
      </c>
      <c r="AC59">
        <v>43.501041000000001</v>
      </c>
      <c r="AD59">
        <v>45.296207000000003</v>
      </c>
      <c r="AE59">
        <v>47.027523000000002</v>
      </c>
      <c r="AF59">
        <v>48.595694999999999</v>
      </c>
      <c r="AG59">
        <v>50.145443</v>
      </c>
      <c r="AH59">
        <v>51.783786999999997</v>
      </c>
      <c r="AI59" s="22">
        <v>5.8999999999999997E-2</v>
      </c>
    </row>
    <row r="60" spans="1:35" x14ac:dyDescent="0.35">
      <c r="A60" t="s">
        <v>1140</v>
      </c>
      <c r="B60" t="s">
        <v>3514</v>
      </c>
      <c r="C60" t="s">
        <v>3515</v>
      </c>
      <c r="D60" t="s">
        <v>2510</v>
      </c>
      <c r="F60">
        <v>3.8241999999999998E-2</v>
      </c>
      <c r="G60">
        <v>4.5435000000000003E-2</v>
      </c>
      <c r="H60">
        <v>5.0754000000000001E-2</v>
      </c>
      <c r="I60">
        <v>5.4753000000000003E-2</v>
      </c>
      <c r="J60">
        <v>5.7683999999999999E-2</v>
      </c>
      <c r="K60">
        <v>5.9468E-2</v>
      </c>
      <c r="L60">
        <v>6.0365000000000002E-2</v>
      </c>
      <c r="M60">
        <v>6.0382999999999999E-2</v>
      </c>
      <c r="N60">
        <v>5.9790000000000003E-2</v>
      </c>
      <c r="O60">
        <v>5.8833999999999997E-2</v>
      </c>
      <c r="P60">
        <v>5.7679000000000001E-2</v>
      </c>
      <c r="Q60">
        <v>5.6148999999999998E-2</v>
      </c>
      <c r="R60">
        <v>5.4413999999999997E-2</v>
      </c>
      <c r="S60">
        <v>5.2582999999999998E-2</v>
      </c>
      <c r="T60">
        <v>5.0235000000000002E-2</v>
      </c>
      <c r="U60">
        <v>4.7787000000000003E-2</v>
      </c>
      <c r="V60">
        <v>4.5777999999999999E-2</v>
      </c>
      <c r="W60">
        <v>4.3761000000000001E-2</v>
      </c>
      <c r="X60">
        <v>4.1475999999999999E-2</v>
      </c>
      <c r="Y60">
        <v>3.9280000000000002E-2</v>
      </c>
      <c r="Z60">
        <v>3.7173999999999999E-2</v>
      </c>
      <c r="AA60">
        <v>3.5144000000000002E-2</v>
      </c>
      <c r="AB60">
        <v>3.3201000000000001E-2</v>
      </c>
      <c r="AC60">
        <v>3.1363000000000002E-2</v>
      </c>
      <c r="AD60">
        <v>2.9679000000000001E-2</v>
      </c>
      <c r="AE60">
        <v>2.809E-2</v>
      </c>
      <c r="AF60">
        <v>2.6553E-2</v>
      </c>
      <c r="AG60">
        <v>2.5127E-2</v>
      </c>
      <c r="AH60">
        <v>2.3810000000000001E-2</v>
      </c>
      <c r="AI60" s="22">
        <v>-1.7000000000000001E-2</v>
      </c>
    </row>
    <row r="61" spans="1:35" x14ac:dyDescent="0.35">
      <c r="A61" t="s">
        <v>2417</v>
      </c>
      <c r="B61" t="s">
        <v>3516</v>
      </c>
      <c r="C61" t="s">
        <v>3517</v>
      </c>
      <c r="D61" t="s">
        <v>2510</v>
      </c>
      <c r="F61">
        <v>0</v>
      </c>
      <c r="G61">
        <v>0</v>
      </c>
      <c r="H61">
        <v>4.6031000000000002E-2</v>
      </c>
      <c r="I61">
        <v>8.7363999999999997E-2</v>
      </c>
      <c r="J61">
        <v>0.125998</v>
      </c>
      <c r="K61">
        <v>0.162359</v>
      </c>
      <c r="L61">
        <v>0.19692899999999999</v>
      </c>
      <c r="M61">
        <v>0.22856599999999999</v>
      </c>
      <c r="N61">
        <v>0.25760300000000003</v>
      </c>
      <c r="O61">
        <v>0.28515600000000002</v>
      </c>
      <c r="P61">
        <v>0.31272899999999998</v>
      </c>
      <c r="Q61">
        <v>0.339615</v>
      </c>
      <c r="R61">
        <v>0.36632999999999999</v>
      </c>
      <c r="S61">
        <v>0.39357700000000001</v>
      </c>
      <c r="T61">
        <v>0.42073300000000002</v>
      </c>
      <c r="U61">
        <v>0.44928600000000002</v>
      </c>
      <c r="V61">
        <v>0.47926000000000002</v>
      </c>
      <c r="W61">
        <v>0.51125699999999996</v>
      </c>
      <c r="X61">
        <v>0.54663899999999999</v>
      </c>
      <c r="Y61">
        <v>0.58593899999999999</v>
      </c>
      <c r="Z61">
        <v>0.62877000000000005</v>
      </c>
      <c r="AA61">
        <v>0.672651</v>
      </c>
      <c r="AB61">
        <v>0.71931100000000003</v>
      </c>
      <c r="AC61">
        <v>0.76830799999999999</v>
      </c>
      <c r="AD61">
        <v>0.82118100000000005</v>
      </c>
      <c r="AE61">
        <v>0.877112</v>
      </c>
      <c r="AF61">
        <v>0.93461899999999998</v>
      </c>
      <c r="AG61">
        <v>0.99479200000000001</v>
      </c>
      <c r="AH61">
        <v>1.0601590000000001</v>
      </c>
      <c r="AI61" t="s">
        <v>11</v>
      </c>
    </row>
    <row r="62" spans="1:35" x14ac:dyDescent="0.35">
      <c r="A62" t="s">
        <v>2414</v>
      </c>
      <c r="B62" t="s">
        <v>3518</v>
      </c>
      <c r="C62" t="s">
        <v>3519</v>
      </c>
      <c r="D62" t="s">
        <v>2510</v>
      </c>
      <c r="F62">
        <v>0</v>
      </c>
      <c r="G62">
        <v>0</v>
      </c>
      <c r="H62">
        <v>5.5973000000000002E-2</v>
      </c>
      <c r="I62">
        <v>0.10538500000000001</v>
      </c>
      <c r="J62">
        <v>0.15109300000000001</v>
      </c>
      <c r="K62">
        <v>0.193687</v>
      </c>
      <c r="L62">
        <v>0.233462</v>
      </c>
      <c r="M62">
        <v>0.26946999999999999</v>
      </c>
      <c r="N62">
        <v>0.30264600000000003</v>
      </c>
      <c r="O62">
        <v>0.33501599999999998</v>
      </c>
      <c r="P62">
        <v>0.368535</v>
      </c>
      <c r="Q62">
        <v>0.40277000000000002</v>
      </c>
      <c r="R62">
        <v>0.43828299999999998</v>
      </c>
      <c r="S62">
        <v>0.47615099999999999</v>
      </c>
      <c r="T62">
        <v>0.51575199999999999</v>
      </c>
      <c r="U62">
        <v>0.55924499999999999</v>
      </c>
      <c r="V62">
        <v>0.606796</v>
      </c>
      <c r="W62">
        <v>0.65962699999999996</v>
      </c>
      <c r="X62">
        <v>0.71974099999999996</v>
      </c>
      <c r="Y62">
        <v>0.78828900000000002</v>
      </c>
      <c r="Z62">
        <v>0.86488600000000004</v>
      </c>
      <c r="AA62">
        <v>0.94691499999999995</v>
      </c>
      <c r="AB62">
        <v>1.0356989999999999</v>
      </c>
      <c r="AC62">
        <v>1.130374</v>
      </c>
      <c r="AD62">
        <v>1.23231</v>
      </c>
      <c r="AE62">
        <v>1.340697</v>
      </c>
      <c r="AF62">
        <v>1.452583</v>
      </c>
      <c r="AG62">
        <v>1.5697239999999999</v>
      </c>
      <c r="AH62">
        <v>1.6954130000000001</v>
      </c>
      <c r="AI62" t="s">
        <v>11</v>
      </c>
    </row>
    <row r="63" spans="1:35" x14ac:dyDescent="0.35">
      <c r="A63" t="s">
        <v>1136</v>
      </c>
      <c r="B63" t="s">
        <v>3520</v>
      </c>
      <c r="C63" t="s">
        <v>3521</v>
      </c>
      <c r="D63" t="s">
        <v>2510</v>
      </c>
      <c r="F63">
        <v>0</v>
      </c>
      <c r="G63">
        <v>0</v>
      </c>
      <c r="H63">
        <v>9.7281999999999993E-2</v>
      </c>
      <c r="I63">
        <v>0.18842100000000001</v>
      </c>
      <c r="J63">
        <v>0.27685799999999999</v>
      </c>
      <c r="K63">
        <v>0.363454</v>
      </c>
      <c r="L63">
        <v>0.44753700000000002</v>
      </c>
      <c r="M63">
        <v>0.52742900000000004</v>
      </c>
      <c r="N63">
        <v>0.60339299999999996</v>
      </c>
      <c r="O63">
        <v>0.67797099999999999</v>
      </c>
      <c r="P63">
        <v>0.75438000000000005</v>
      </c>
      <c r="Q63">
        <v>0.83045100000000005</v>
      </c>
      <c r="R63">
        <v>0.90750299999999995</v>
      </c>
      <c r="S63">
        <v>0.98692000000000002</v>
      </c>
      <c r="T63">
        <v>1.0677970000000001</v>
      </c>
      <c r="U63">
        <v>1.153837</v>
      </c>
      <c r="V63">
        <v>1.2450049999999999</v>
      </c>
      <c r="W63">
        <v>1.3430200000000001</v>
      </c>
      <c r="X63">
        <v>1.4516439999999999</v>
      </c>
      <c r="Y63">
        <v>1.572443</v>
      </c>
      <c r="Z63">
        <v>1.7043809999999999</v>
      </c>
      <c r="AA63">
        <v>1.8422590000000001</v>
      </c>
      <c r="AB63">
        <v>1.9891760000000001</v>
      </c>
      <c r="AC63">
        <v>2.1437659999999998</v>
      </c>
      <c r="AD63">
        <v>2.310273</v>
      </c>
      <c r="AE63">
        <v>2.48651</v>
      </c>
      <c r="AF63">
        <v>2.6681050000000002</v>
      </c>
      <c r="AG63">
        <v>2.8579460000000001</v>
      </c>
      <c r="AH63">
        <v>3.0632440000000001</v>
      </c>
      <c r="AI63" t="s">
        <v>11</v>
      </c>
    </row>
    <row r="64" spans="1:35" x14ac:dyDescent="0.35">
      <c r="A64" t="s">
        <v>2476</v>
      </c>
      <c r="B64" t="s">
        <v>3522</v>
      </c>
      <c r="C64" t="s">
        <v>3523</v>
      </c>
      <c r="D64" t="s">
        <v>2510</v>
      </c>
      <c r="F64">
        <v>969.69219999999996</v>
      </c>
      <c r="G64">
        <v>947.22790499999996</v>
      </c>
      <c r="H64">
        <v>929.37390100000005</v>
      </c>
      <c r="I64">
        <v>917.57488999999998</v>
      </c>
      <c r="J64">
        <v>910.67767300000003</v>
      </c>
      <c r="K64">
        <v>903.25073199999997</v>
      </c>
      <c r="L64">
        <v>897.46606399999996</v>
      </c>
      <c r="M64">
        <v>890.09558100000004</v>
      </c>
      <c r="N64">
        <v>882.57385299999999</v>
      </c>
      <c r="O64">
        <v>876.55035399999997</v>
      </c>
      <c r="P64">
        <v>874.65283199999999</v>
      </c>
      <c r="Q64">
        <v>871.910706</v>
      </c>
      <c r="R64">
        <v>869.98089600000003</v>
      </c>
      <c r="S64">
        <v>869.72479199999998</v>
      </c>
      <c r="T64">
        <v>869.347534</v>
      </c>
      <c r="U64">
        <v>871.618469</v>
      </c>
      <c r="V64">
        <v>873.72820999999999</v>
      </c>
      <c r="W64">
        <v>877.64209000000005</v>
      </c>
      <c r="X64">
        <v>882.78265399999998</v>
      </c>
      <c r="Y64">
        <v>889.23706100000004</v>
      </c>
      <c r="Z64">
        <v>896.04046600000004</v>
      </c>
      <c r="AA64">
        <v>903.72448699999995</v>
      </c>
      <c r="AB64">
        <v>911.77453600000001</v>
      </c>
      <c r="AC64">
        <v>919.37823500000002</v>
      </c>
      <c r="AD64">
        <v>928.10968000000003</v>
      </c>
      <c r="AE64">
        <v>937.41241500000001</v>
      </c>
      <c r="AF64">
        <v>945.94018600000004</v>
      </c>
      <c r="AG64">
        <v>955.21374500000002</v>
      </c>
      <c r="AH64">
        <v>967.38214100000005</v>
      </c>
      <c r="AI64" s="22">
        <v>0</v>
      </c>
    </row>
    <row r="65" spans="1:35" x14ac:dyDescent="0.35">
      <c r="A65" t="s">
        <v>2479</v>
      </c>
    </row>
    <row r="66" spans="1:35" x14ac:dyDescent="0.35">
      <c r="A66" t="s">
        <v>164</v>
      </c>
      <c r="B66" t="s">
        <v>3524</v>
      </c>
      <c r="C66" t="s">
        <v>3525</v>
      </c>
      <c r="D66" t="s">
        <v>2510</v>
      </c>
      <c r="F66">
        <v>4152.294922</v>
      </c>
      <c r="G66">
        <v>4082.8315429999998</v>
      </c>
      <c r="H66">
        <v>4021.451172</v>
      </c>
      <c r="I66">
        <v>3982.2763669999999</v>
      </c>
      <c r="J66">
        <v>3955.953125</v>
      </c>
      <c r="K66">
        <v>3919.7482909999999</v>
      </c>
      <c r="L66">
        <v>3881.1032709999999</v>
      </c>
      <c r="M66">
        <v>3831.7788089999999</v>
      </c>
      <c r="N66">
        <v>3778.5307619999999</v>
      </c>
      <c r="O66">
        <v>3730.3295899999998</v>
      </c>
      <c r="P66">
        <v>3694.220703</v>
      </c>
      <c r="Q66">
        <v>3656.8642580000001</v>
      </c>
      <c r="R66">
        <v>3623.7570799999999</v>
      </c>
      <c r="S66">
        <v>3598.0146479999999</v>
      </c>
      <c r="T66">
        <v>3572.140625</v>
      </c>
      <c r="U66">
        <v>3555.0131839999999</v>
      </c>
      <c r="V66">
        <v>3541.656982</v>
      </c>
      <c r="W66">
        <v>3529.0092770000001</v>
      </c>
      <c r="X66">
        <v>3520.9711910000001</v>
      </c>
      <c r="Y66">
        <v>3515.9072270000001</v>
      </c>
      <c r="Z66">
        <v>3513.1889649999998</v>
      </c>
      <c r="AA66">
        <v>3509.6179200000001</v>
      </c>
      <c r="AB66">
        <v>3504.0908199999999</v>
      </c>
      <c r="AC66">
        <v>3495.7058109999998</v>
      </c>
      <c r="AD66">
        <v>3490.008057</v>
      </c>
      <c r="AE66">
        <v>3484.0903320000002</v>
      </c>
      <c r="AF66">
        <v>3473.501953</v>
      </c>
      <c r="AG66">
        <v>3463.9399410000001</v>
      </c>
      <c r="AH66">
        <v>3464.1235350000002</v>
      </c>
      <c r="AI66" s="22">
        <v>-6.0000000000000001E-3</v>
      </c>
    </row>
    <row r="67" spans="1:35" x14ac:dyDescent="0.35">
      <c r="A67" t="s">
        <v>2400</v>
      </c>
      <c r="B67" t="s">
        <v>3526</v>
      </c>
      <c r="C67" t="s">
        <v>3527</v>
      </c>
      <c r="D67" t="s">
        <v>2510</v>
      </c>
      <c r="F67">
        <v>3.9674480000000001</v>
      </c>
      <c r="G67">
        <v>3.9112100000000001</v>
      </c>
      <c r="H67">
        <v>3.927975</v>
      </c>
      <c r="I67">
        <v>4.0033329999999996</v>
      </c>
      <c r="J67">
        <v>4.154909</v>
      </c>
      <c r="K67">
        <v>4.3465829999999999</v>
      </c>
      <c r="L67">
        <v>4.5559409999999998</v>
      </c>
      <c r="M67">
        <v>4.7584520000000001</v>
      </c>
      <c r="N67">
        <v>4.9760099999999996</v>
      </c>
      <c r="O67">
        <v>5.1881700000000004</v>
      </c>
      <c r="P67">
        <v>5.3957819999999996</v>
      </c>
      <c r="Q67">
        <v>5.5792359999999999</v>
      </c>
      <c r="R67">
        <v>5.7431809999999999</v>
      </c>
      <c r="S67">
        <v>5.8900360000000003</v>
      </c>
      <c r="T67">
        <v>5.9984260000000003</v>
      </c>
      <c r="U67">
        <v>6.0940690000000002</v>
      </c>
      <c r="V67">
        <v>6.1672099999999999</v>
      </c>
      <c r="W67">
        <v>6.22837</v>
      </c>
      <c r="X67">
        <v>6.2926219999999997</v>
      </c>
      <c r="Y67">
        <v>6.356681</v>
      </c>
      <c r="Z67">
        <v>6.3895749999999998</v>
      </c>
      <c r="AA67">
        <v>6.4071030000000002</v>
      </c>
      <c r="AB67">
        <v>6.4340310000000001</v>
      </c>
      <c r="AC67">
        <v>6.4656529999999997</v>
      </c>
      <c r="AD67">
        <v>6.5095479999999997</v>
      </c>
      <c r="AE67">
        <v>6.5554730000000001</v>
      </c>
      <c r="AF67">
        <v>6.5929979999999997</v>
      </c>
      <c r="AG67">
        <v>6.6332560000000003</v>
      </c>
      <c r="AH67">
        <v>6.6926329999999998</v>
      </c>
      <c r="AI67" s="22">
        <v>1.9E-2</v>
      </c>
    </row>
    <row r="68" spans="1:35" x14ac:dyDescent="0.35">
      <c r="A68" t="s">
        <v>26</v>
      </c>
      <c r="B68" t="s">
        <v>3528</v>
      </c>
      <c r="C68" t="s">
        <v>3529</v>
      </c>
      <c r="D68" t="s">
        <v>2510</v>
      </c>
      <c r="F68">
        <v>0.57084699999999999</v>
      </c>
      <c r="G68">
        <v>0.62436700000000001</v>
      </c>
      <c r="H68">
        <v>0.67565299999999995</v>
      </c>
      <c r="I68">
        <v>0.72345599999999999</v>
      </c>
      <c r="J68">
        <v>0.76954900000000004</v>
      </c>
      <c r="K68">
        <v>0.80783199999999999</v>
      </c>
      <c r="L68">
        <v>0.83759799999999995</v>
      </c>
      <c r="M68">
        <v>0.85494300000000001</v>
      </c>
      <c r="N68">
        <v>0.86416899999999996</v>
      </c>
      <c r="O68">
        <v>0.86825799999999997</v>
      </c>
      <c r="P68">
        <v>0.87042299999999995</v>
      </c>
      <c r="Q68">
        <v>0.87198200000000003</v>
      </c>
      <c r="R68">
        <v>0.876027</v>
      </c>
      <c r="S68">
        <v>0.88223799999999997</v>
      </c>
      <c r="T68">
        <v>0.88616399999999995</v>
      </c>
      <c r="U68">
        <v>0.890656</v>
      </c>
      <c r="V68">
        <v>0.89219300000000001</v>
      </c>
      <c r="W68">
        <v>0.89300599999999997</v>
      </c>
      <c r="X68">
        <v>0.89404300000000003</v>
      </c>
      <c r="Y68">
        <v>0.89725900000000003</v>
      </c>
      <c r="Z68">
        <v>0.90047600000000005</v>
      </c>
      <c r="AA68">
        <v>0.90321899999999999</v>
      </c>
      <c r="AB68">
        <v>0.90516799999999997</v>
      </c>
      <c r="AC68">
        <v>0.90654199999999996</v>
      </c>
      <c r="AD68">
        <v>0.90933900000000001</v>
      </c>
      <c r="AE68">
        <v>0.91265600000000002</v>
      </c>
      <c r="AF68">
        <v>0.91492600000000002</v>
      </c>
      <c r="AG68">
        <v>0.91651300000000002</v>
      </c>
      <c r="AH68">
        <v>0.91947900000000005</v>
      </c>
      <c r="AI68" s="22">
        <v>1.7000000000000001E-2</v>
      </c>
    </row>
    <row r="69" spans="1:35" x14ac:dyDescent="0.35">
      <c r="A69" t="s">
        <v>28</v>
      </c>
      <c r="B69" t="s">
        <v>3530</v>
      </c>
      <c r="C69" t="s">
        <v>3531</v>
      </c>
      <c r="D69" t="s">
        <v>2510</v>
      </c>
      <c r="F69">
        <v>50.390869000000002</v>
      </c>
      <c r="G69">
        <v>50.880237999999999</v>
      </c>
      <c r="H69">
        <v>51.130661000000003</v>
      </c>
      <c r="I69">
        <v>51.278004000000003</v>
      </c>
      <c r="J69">
        <v>51.266300000000001</v>
      </c>
      <c r="K69">
        <v>50.763759999999998</v>
      </c>
      <c r="L69">
        <v>49.941105</v>
      </c>
      <c r="M69">
        <v>48.755848</v>
      </c>
      <c r="N69">
        <v>47.376193999999998</v>
      </c>
      <c r="O69">
        <v>46.136257000000001</v>
      </c>
      <c r="P69">
        <v>45.289948000000003</v>
      </c>
      <c r="Q69">
        <v>44.815620000000003</v>
      </c>
      <c r="R69">
        <v>44.797992999999998</v>
      </c>
      <c r="S69">
        <v>45.188122</v>
      </c>
      <c r="T69">
        <v>45.832714000000003</v>
      </c>
      <c r="U69">
        <v>46.829082</v>
      </c>
      <c r="V69">
        <v>48.081806</v>
      </c>
      <c r="W69">
        <v>49.582222000000002</v>
      </c>
      <c r="X69">
        <v>51.412018000000003</v>
      </c>
      <c r="Y69">
        <v>53.560184</v>
      </c>
      <c r="Z69">
        <v>55.921677000000003</v>
      </c>
      <c r="AA69">
        <v>58.465366000000003</v>
      </c>
      <c r="AB69">
        <v>61.153961000000002</v>
      </c>
      <c r="AC69">
        <v>63.935595999999997</v>
      </c>
      <c r="AD69">
        <v>66.919730999999999</v>
      </c>
      <c r="AE69">
        <v>70.067229999999995</v>
      </c>
      <c r="AF69">
        <v>73.232262000000006</v>
      </c>
      <c r="AG69">
        <v>76.543907000000004</v>
      </c>
      <c r="AH69">
        <v>80.243094999999997</v>
      </c>
      <c r="AI69" s="22">
        <v>1.7000000000000001E-2</v>
      </c>
    </row>
    <row r="70" spans="1:35" x14ac:dyDescent="0.35">
      <c r="A70" t="s">
        <v>2409</v>
      </c>
      <c r="B70" t="s">
        <v>3532</v>
      </c>
      <c r="C70" t="s">
        <v>3533</v>
      </c>
      <c r="D70" t="s">
        <v>2510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t="s">
        <v>11</v>
      </c>
    </row>
    <row r="71" spans="1:35" x14ac:dyDescent="0.35">
      <c r="A71" t="s">
        <v>1140</v>
      </c>
      <c r="B71" t="s">
        <v>3534</v>
      </c>
      <c r="C71" t="s">
        <v>3535</v>
      </c>
      <c r="D71" t="s">
        <v>2510</v>
      </c>
      <c r="F71">
        <v>4.7272000000000002E-2</v>
      </c>
      <c r="G71">
        <v>5.6365999999999999E-2</v>
      </c>
      <c r="H71">
        <v>6.4062999999999995E-2</v>
      </c>
      <c r="I71">
        <v>7.0821999999999996E-2</v>
      </c>
      <c r="J71">
        <v>7.6726000000000003E-2</v>
      </c>
      <c r="K71">
        <v>8.1382999999999997E-2</v>
      </c>
      <c r="L71">
        <v>8.4830000000000003E-2</v>
      </c>
      <c r="M71">
        <v>8.6957999999999994E-2</v>
      </c>
      <c r="N71">
        <v>8.7952000000000002E-2</v>
      </c>
      <c r="O71">
        <v>8.8012999999999994E-2</v>
      </c>
      <c r="P71">
        <v>8.7249999999999994E-2</v>
      </c>
      <c r="Q71">
        <v>8.5333000000000006E-2</v>
      </c>
      <c r="R71">
        <v>8.2535999999999998E-2</v>
      </c>
      <c r="S71">
        <v>7.9114000000000004E-2</v>
      </c>
      <c r="T71">
        <v>7.5203999999999993E-2</v>
      </c>
      <c r="U71">
        <v>7.1353E-2</v>
      </c>
      <c r="V71">
        <v>6.7466999999999999E-2</v>
      </c>
      <c r="W71">
        <v>6.3056000000000001E-2</v>
      </c>
      <c r="X71">
        <v>5.8637000000000002E-2</v>
      </c>
      <c r="Y71">
        <v>5.4799E-2</v>
      </c>
      <c r="Z71">
        <v>5.1536999999999999E-2</v>
      </c>
      <c r="AA71">
        <v>4.8205999999999999E-2</v>
      </c>
      <c r="AB71">
        <v>4.5224E-2</v>
      </c>
      <c r="AC71">
        <v>4.2495999999999999E-2</v>
      </c>
      <c r="AD71">
        <v>4.0057000000000002E-2</v>
      </c>
      <c r="AE71">
        <v>3.7803999999999997E-2</v>
      </c>
      <c r="AF71">
        <v>3.5659000000000003E-2</v>
      </c>
      <c r="AG71">
        <v>3.3694000000000002E-2</v>
      </c>
      <c r="AH71">
        <v>3.1962999999999998E-2</v>
      </c>
      <c r="AI71" s="22">
        <v>-1.4E-2</v>
      </c>
    </row>
    <row r="72" spans="1:35" x14ac:dyDescent="0.35">
      <c r="A72" t="s">
        <v>2417</v>
      </c>
      <c r="B72" t="s">
        <v>3536</v>
      </c>
      <c r="C72" t="s">
        <v>3537</v>
      </c>
      <c r="D72" t="s">
        <v>2510</v>
      </c>
      <c r="F72">
        <v>0</v>
      </c>
      <c r="G72">
        <v>0</v>
      </c>
      <c r="H72">
        <v>0.111749</v>
      </c>
      <c r="I72">
        <v>0.12651799999999999</v>
      </c>
      <c r="J72">
        <v>0.14269399999999999</v>
      </c>
      <c r="K72">
        <v>0.15934000000000001</v>
      </c>
      <c r="L72">
        <v>0.17621300000000001</v>
      </c>
      <c r="M72">
        <v>0.19222800000000001</v>
      </c>
      <c r="N72">
        <v>0.20724500000000001</v>
      </c>
      <c r="O72">
        <v>0.22140099999999999</v>
      </c>
      <c r="P72">
        <v>0.23488800000000001</v>
      </c>
      <c r="Q72">
        <v>0.24656900000000001</v>
      </c>
      <c r="R72">
        <v>0.25659700000000002</v>
      </c>
      <c r="S72">
        <v>0.26520700000000003</v>
      </c>
      <c r="T72">
        <v>0.27205200000000002</v>
      </c>
      <c r="U72">
        <v>0.278225</v>
      </c>
      <c r="V72">
        <v>0.28399799999999997</v>
      </c>
      <c r="W72">
        <v>0.29017999999999999</v>
      </c>
      <c r="X72">
        <v>0.29806500000000002</v>
      </c>
      <c r="Y72">
        <v>0.30863000000000002</v>
      </c>
      <c r="Z72">
        <v>0.32256400000000002</v>
      </c>
      <c r="AA72">
        <v>0.334818</v>
      </c>
      <c r="AB72">
        <v>0.34677599999999997</v>
      </c>
      <c r="AC72">
        <v>0.36227599999999999</v>
      </c>
      <c r="AD72">
        <v>0.384801</v>
      </c>
      <c r="AE72">
        <v>0.40742899999999999</v>
      </c>
      <c r="AF72">
        <v>0.43170500000000001</v>
      </c>
      <c r="AG72">
        <v>0.458424</v>
      </c>
      <c r="AH72">
        <v>0.48888399999999999</v>
      </c>
      <c r="AI72" t="s">
        <v>11</v>
      </c>
    </row>
    <row r="73" spans="1:35" x14ac:dyDescent="0.35">
      <c r="A73" t="s">
        <v>2414</v>
      </c>
      <c r="B73" t="s">
        <v>3538</v>
      </c>
      <c r="C73" t="s">
        <v>3539</v>
      </c>
      <c r="D73" t="s">
        <v>2510</v>
      </c>
      <c r="F73">
        <v>0</v>
      </c>
      <c r="G73">
        <v>0</v>
      </c>
      <c r="H73">
        <v>0.23414399999999999</v>
      </c>
      <c r="I73">
        <v>0.26273600000000003</v>
      </c>
      <c r="J73">
        <v>0.29418100000000003</v>
      </c>
      <c r="K73">
        <v>0.326345</v>
      </c>
      <c r="L73">
        <v>0.35836099999999999</v>
      </c>
      <c r="M73">
        <v>0.388214</v>
      </c>
      <c r="N73">
        <v>0.41574299999999997</v>
      </c>
      <c r="O73">
        <v>0.44134699999999999</v>
      </c>
      <c r="P73">
        <v>0.46522400000000003</v>
      </c>
      <c r="Q73">
        <v>0.485016</v>
      </c>
      <c r="R73">
        <v>0.50097899999999995</v>
      </c>
      <c r="S73">
        <v>0.51362799999999997</v>
      </c>
      <c r="T73">
        <v>0.522262</v>
      </c>
      <c r="U73">
        <v>0.52908999999999995</v>
      </c>
      <c r="V73">
        <v>0.53469299999999997</v>
      </c>
      <c r="W73">
        <v>0.54074299999999997</v>
      </c>
      <c r="X73">
        <v>0.54972399999999999</v>
      </c>
      <c r="Y73">
        <v>0.56356499999999998</v>
      </c>
      <c r="Z73">
        <v>0.58364300000000002</v>
      </c>
      <c r="AA73">
        <v>0.59923099999999996</v>
      </c>
      <c r="AB73">
        <v>0.613008</v>
      </c>
      <c r="AC73">
        <v>0.63285800000000003</v>
      </c>
      <c r="AD73">
        <v>0.66527599999999998</v>
      </c>
      <c r="AE73">
        <v>0.69548399999999999</v>
      </c>
      <c r="AF73">
        <v>0.72656200000000004</v>
      </c>
      <c r="AG73">
        <v>0.75966500000000003</v>
      </c>
      <c r="AH73">
        <v>0.79641600000000001</v>
      </c>
      <c r="AI73" t="s">
        <v>11</v>
      </c>
    </row>
    <row r="74" spans="1:35" x14ac:dyDescent="0.35">
      <c r="A74" t="s">
        <v>1136</v>
      </c>
      <c r="B74" t="s">
        <v>3540</v>
      </c>
      <c r="C74" t="s">
        <v>3541</v>
      </c>
      <c r="D74" t="s">
        <v>2510</v>
      </c>
      <c r="F74">
        <v>0</v>
      </c>
      <c r="G74">
        <v>0</v>
      </c>
      <c r="H74">
        <v>0.13243099999999999</v>
      </c>
      <c r="I74">
        <v>0.25880199999999998</v>
      </c>
      <c r="J74">
        <v>0.385407</v>
      </c>
      <c r="K74">
        <v>0.51399799999999995</v>
      </c>
      <c r="L74">
        <v>0.64363300000000001</v>
      </c>
      <c r="M74">
        <v>0.77151199999999998</v>
      </c>
      <c r="N74">
        <v>0.89717499999999994</v>
      </c>
      <c r="O74">
        <v>1.0226690000000001</v>
      </c>
      <c r="P74">
        <v>1.1502559999999999</v>
      </c>
      <c r="Q74">
        <v>1.2741119999999999</v>
      </c>
      <c r="R74">
        <v>1.393794</v>
      </c>
      <c r="S74">
        <v>1.5088429999999999</v>
      </c>
      <c r="T74">
        <v>1.6154120000000001</v>
      </c>
      <c r="U74">
        <v>1.717117</v>
      </c>
      <c r="V74">
        <v>1.812324</v>
      </c>
      <c r="W74">
        <v>1.902677</v>
      </c>
      <c r="X74">
        <v>1.9929779999999999</v>
      </c>
      <c r="Y74">
        <v>2.0859009999999998</v>
      </c>
      <c r="Z74">
        <v>2.1821549999999998</v>
      </c>
      <c r="AA74">
        <v>2.2778990000000001</v>
      </c>
      <c r="AB74">
        <v>2.3718539999999999</v>
      </c>
      <c r="AC74">
        <v>2.4681579999999999</v>
      </c>
      <c r="AD74">
        <v>2.5784799999999999</v>
      </c>
      <c r="AE74">
        <v>2.69808</v>
      </c>
      <c r="AF74">
        <v>2.8237719999999999</v>
      </c>
      <c r="AG74">
        <v>2.9616039999999999</v>
      </c>
      <c r="AH74">
        <v>3.1206100000000001</v>
      </c>
      <c r="AI74" t="s">
        <v>11</v>
      </c>
    </row>
    <row r="75" spans="1:35" x14ac:dyDescent="0.35">
      <c r="A75" t="s">
        <v>2499</v>
      </c>
      <c r="B75" t="s">
        <v>3542</v>
      </c>
      <c r="C75" t="s">
        <v>3543</v>
      </c>
      <c r="D75" t="s">
        <v>2510</v>
      </c>
      <c r="F75">
        <v>4207.2734380000002</v>
      </c>
      <c r="G75">
        <v>4138.3027339999999</v>
      </c>
      <c r="H75">
        <v>4077.727539</v>
      </c>
      <c r="I75">
        <v>4039.0002439999998</v>
      </c>
      <c r="J75">
        <v>4013.0429690000001</v>
      </c>
      <c r="K75">
        <v>3976.7485350000002</v>
      </c>
      <c r="L75">
        <v>3937.7006839999999</v>
      </c>
      <c r="M75">
        <v>3887.586182</v>
      </c>
      <c r="N75">
        <v>3833.3564449999999</v>
      </c>
      <c r="O75">
        <v>3784.2958979999999</v>
      </c>
      <c r="P75">
        <v>3747.7145999999998</v>
      </c>
      <c r="Q75">
        <v>3710.2214359999998</v>
      </c>
      <c r="R75">
        <v>3677.4077149999998</v>
      </c>
      <c r="S75">
        <v>3652.3427729999999</v>
      </c>
      <c r="T75">
        <v>3627.3422850000002</v>
      </c>
      <c r="U75">
        <v>3611.421875</v>
      </c>
      <c r="V75">
        <v>3599.4953609999998</v>
      </c>
      <c r="W75">
        <v>3588.5097660000001</v>
      </c>
      <c r="X75">
        <v>3582.46875</v>
      </c>
      <c r="Y75">
        <v>3579.7346189999998</v>
      </c>
      <c r="Z75">
        <v>3579.5410160000001</v>
      </c>
      <c r="AA75">
        <v>3578.6530760000001</v>
      </c>
      <c r="AB75">
        <v>3575.961182</v>
      </c>
      <c r="AC75">
        <v>3570.5195309999999</v>
      </c>
      <c r="AD75">
        <v>3568.0158689999998</v>
      </c>
      <c r="AE75">
        <v>3565.4648440000001</v>
      </c>
      <c r="AF75">
        <v>3558.258789</v>
      </c>
      <c r="AG75">
        <v>3552.2460940000001</v>
      </c>
      <c r="AH75">
        <v>3556.4155270000001</v>
      </c>
      <c r="AI75" s="22">
        <v>-6.0000000000000001E-3</v>
      </c>
    </row>
    <row r="76" spans="1:35" x14ac:dyDescent="0.35">
      <c r="A76" t="s">
        <v>2432</v>
      </c>
      <c r="B76" t="s">
        <v>2571</v>
      </c>
      <c r="C76" t="s">
        <v>2572</v>
      </c>
    </row>
    <row r="77" spans="1:35" x14ac:dyDescent="0.35">
      <c r="A77" t="s">
        <v>164</v>
      </c>
      <c r="B77" t="s">
        <v>3544</v>
      </c>
      <c r="C77" t="s">
        <v>3545</v>
      </c>
      <c r="D77" t="s">
        <v>2510</v>
      </c>
      <c r="F77">
        <v>5252.3305659999996</v>
      </c>
      <c r="G77">
        <v>5150.2109380000002</v>
      </c>
      <c r="H77">
        <v>5062.0986329999996</v>
      </c>
      <c r="I77">
        <v>5004.6708980000003</v>
      </c>
      <c r="J77">
        <v>4965.3076170000004</v>
      </c>
      <c r="K77">
        <v>4915.0947269999997</v>
      </c>
      <c r="L77">
        <v>4864.1035160000001</v>
      </c>
      <c r="M77">
        <v>4802.189453</v>
      </c>
      <c r="N77">
        <v>4738.7089839999999</v>
      </c>
      <c r="O77">
        <v>4684.001953</v>
      </c>
      <c r="P77">
        <v>4645.8359380000002</v>
      </c>
      <c r="Q77">
        <v>4605.7412109999996</v>
      </c>
      <c r="R77">
        <v>4571.0966799999997</v>
      </c>
      <c r="S77">
        <v>4545.9067379999997</v>
      </c>
      <c r="T77">
        <v>4520.6884769999997</v>
      </c>
      <c r="U77">
        <v>4506.4428710000002</v>
      </c>
      <c r="V77">
        <v>4496.765625</v>
      </c>
      <c r="W77">
        <v>4489.0834960000002</v>
      </c>
      <c r="X77">
        <v>4488.0830079999996</v>
      </c>
      <c r="Y77">
        <v>4491.1411129999997</v>
      </c>
      <c r="Z77">
        <v>4496.9345700000003</v>
      </c>
      <c r="AA77">
        <v>4502.8085940000001</v>
      </c>
      <c r="AB77">
        <v>4507.3803710000002</v>
      </c>
      <c r="AC77">
        <v>4509.7548829999996</v>
      </c>
      <c r="AD77">
        <v>4517.1176759999998</v>
      </c>
      <c r="AE77">
        <v>4525.4931640000004</v>
      </c>
      <c r="AF77">
        <v>4528.6337890000004</v>
      </c>
      <c r="AG77">
        <v>4533.9399409999996</v>
      </c>
      <c r="AH77">
        <v>4552.7285160000001</v>
      </c>
      <c r="AI77" s="22">
        <v>-5.0000000000000001E-3</v>
      </c>
    </row>
    <row r="78" spans="1:35" x14ac:dyDescent="0.35">
      <c r="A78" t="s">
        <v>2400</v>
      </c>
      <c r="B78" t="s">
        <v>3546</v>
      </c>
      <c r="C78" t="s">
        <v>3547</v>
      </c>
      <c r="D78" t="s">
        <v>2510</v>
      </c>
      <c r="F78">
        <v>561.48449700000003</v>
      </c>
      <c r="G78">
        <v>557.785034</v>
      </c>
      <c r="H78">
        <v>556.74005099999999</v>
      </c>
      <c r="I78">
        <v>558.68145800000002</v>
      </c>
      <c r="J78">
        <v>563.18457000000001</v>
      </c>
      <c r="K78">
        <v>566.01348900000005</v>
      </c>
      <c r="L78">
        <v>568.99591099999998</v>
      </c>
      <c r="M78">
        <v>571.13494900000001</v>
      </c>
      <c r="N78">
        <v>573.60174600000005</v>
      </c>
      <c r="O78">
        <v>577.01965299999995</v>
      </c>
      <c r="P78">
        <v>583.04650900000001</v>
      </c>
      <c r="Q78">
        <v>588.07153300000004</v>
      </c>
      <c r="R78">
        <v>593.151611</v>
      </c>
      <c r="S78">
        <v>598.55310099999997</v>
      </c>
      <c r="T78">
        <v>603.21813999999995</v>
      </c>
      <c r="U78">
        <v>609.34344499999997</v>
      </c>
      <c r="V78">
        <v>614.73071300000004</v>
      </c>
      <c r="W78">
        <v>621.06646699999999</v>
      </c>
      <c r="X78">
        <v>627.72302200000001</v>
      </c>
      <c r="Y78">
        <v>635.39660600000002</v>
      </c>
      <c r="Z78">
        <v>642.87426800000003</v>
      </c>
      <c r="AA78">
        <v>649.87420699999996</v>
      </c>
      <c r="AB78">
        <v>656.76269500000001</v>
      </c>
      <c r="AC78">
        <v>663.54040499999996</v>
      </c>
      <c r="AD78">
        <v>671.537598</v>
      </c>
      <c r="AE78">
        <v>679.92511000000002</v>
      </c>
      <c r="AF78">
        <v>687.57550000000003</v>
      </c>
      <c r="AG78">
        <v>695.97375499999998</v>
      </c>
      <c r="AH78">
        <v>706.70812999999998</v>
      </c>
      <c r="AI78" s="22">
        <v>8.0000000000000002E-3</v>
      </c>
    </row>
    <row r="79" spans="1:35" x14ac:dyDescent="0.35">
      <c r="A79" t="s">
        <v>26</v>
      </c>
      <c r="B79" t="s">
        <v>3548</v>
      </c>
      <c r="C79" t="s">
        <v>3549</v>
      </c>
      <c r="D79" t="s">
        <v>2510</v>
      </c>
      <c r="F79">
        <v>1.2452650000000001</v>
      </c>
      <c r="G79">
        <v>1.3861779999999999</v>
      </c>
      <c r="H79">
        <v>1.52488</v>
      </c>
      <c r="I79">
        <v>1.6560079999999999</v>
      </c>
      <c r="J79">
        <v>1.7862659999999999</v>
      </c>
      <c r="K79">
        <v>1.903707</v>
      </c>
      <c r="L79">
        <v>2.0105780000000002</v>
      </c>
      <c r="M79">
        <v>2.099688</v>
      </c>
      <c r="N79">
        <v>2.1804990000000002</v>
      </c>
      <c r="O79">
        <v>2.2604660000000001</v>
      </c>
      <c r="P79">
        <v>2.3478080000000001</v>
      </c>
      <c r="Q79">
        <v>2.4404729999999999</v>
      </c>
      <c r="R79">
        <v>2.5412210000000002</v>
      </c>
      <c r="S79">
        <v>2.6449829999999999</v>
      </c>
      <c r="T79">
        <v>2.752405</v>
      </c>
      <c r="U79">
        <v>2.8738489999999999</v>
      </c>
      <c r="V79">
        <v>3.004591</v>
      </c>
      <c r="W79">
        <v>3.1495850000000001</v>
      </c>
      <c r="X79">
        <v>3.3139080000000001</v>
      </c>
      <c r="Y79">
        <v>3.5006020000000002</v>
      </c>
      <c r="Z79">
        <v>3.7020719999999998</v>
      </c>
      <c r="AA79">
        <v>3.9170069999999999</v>
      </c>
      <c r="AB79">
        <v>4.1414150000000003</v>
      </c>
      <c r="AC79">
        <v>4.3768859999999998</v>
      </c>
      <c r="AD79">
        <v>4.632447</v>
      </c>
      <c r="AE79">
        <v>4.9017460000000002</v>
      </c>
      <c r="AF79">
        <v>5.1746309999999998</v>
      </c>
      <c r="AG79">
        <v>5.4474770000000001</v>
      </c>
      <c r="AH79">
        <v>5.7450359999999998</v>
      </c>
      <c r="AI79" s="22">
        <v>5.6000000000000001E-2</v>
      </c>
    </row>
    <row r="80" spans="1:35" x14ac:dyDescent="0.35">
      <c r="A80" t="s">
        <v>28</v>
      </c>
      <c r="B80" t="s">
        <v>3550</v>
      </c>
      <c r="C80" t="s">
        <v>3551</v>
      </c>
      <c r="D80" t="s">
        <v>2510</v>
      </c>
      <c r="F80">
        <v>51.344929</v>
      </c>
      <c r="G80">
        <v>51.773192999999999</v>
      </c>
      <c r="H80">
        <v>51.965781999999997</v>
      </c>
      <c r="I80">
        <v>52.061802</v>
      </c>
      <c r="J80">
        <v>52.003608999999997</v>
      </c>
      <c r="K80">
        <v>51.453983000000001</v>
      </c>
      <c r="L80">
        <v>50.587246</v>
      </c>
      <c r="M80">
        <v>49.357909999999997</v>
      </c>
      <c r="N80">
        <v>47.935226</v>
      </c>
      <c r="O80">
        <v>46.656028999999997</v>
      </c>
      <c r="P80">
        <v>45.774760999999998</v>
      </c>
      <c r="Q80">
        <v>45.265827000000002</v>
      </c>
      <c r="R80">
        <v>45.213760000000001</v>
      </c>
      <c r="S80">
        <v>45.570152</v>
      </c>
      <c r="T80">
        <v>46.181815999999998</v>
      </c>
      <c r="U80">
        <v>47.148071000000002</v>
      </c>
      <c r="V80">
        <v>48.373516000000002</v>
      </c>
      <c r="W80">
        <v>49.850352999999998</v>
      </c>
      <c r="X80">
        <v>51.657871</v>
      </c>
      <c r="Y80">
        <v>53.785004000000001</v>
      </c>
      <c r="Z80">
        <v>56.128632000000003</v>
      </c>
      <c r="AA80">
        <v>58.653046000000003</v>
      </c>
      <c r="AB80">
        <v>61.322830000000003</v>
      </c>
      <c r="AC80">
        <v>64.089225999999996</v>
      </c>
      <c r="AD80">
        <v>67.060805999999999</v>
      </c>
      <c r="AE80">
        <v>70.195723999999998</v>
      </c>
      <c r="AF80">
        <v>73.347763</v>
      </c>
      <c r="AG80">
        <v>76.647514000000001</v>
      </c>
      <c r="AH80">
        <v>80.336487000000005</v>
      </c>
      <c r="AI80" s="22">
        <v>1.6E-2</v>
      </c>
    </row>
    <row r="81" spans="1:35" x14ac:dyDescent="0.35">
      <c r="A81" t="s">
        <v>2409</v>
      </c>
      <c r="B81" t="s">
        <v>3552</v>
      </c>
      <c r="C81" t="s">
        <v>3553</v>
      </c>
      <c r="D81" t="s">
        <v>2510</v>
      </c>
      <c r="F81">
        <v>56.296131000000003</v>
      </c>
      <c r="G81">
        <v>55.369976000000001</v>
      </c>
      <c r="H81">
        <v>54.821407000000001</v>
      </c>
      <c r="I81">
        <v>54.645843999999997</v>
      </c>
      <c r="J81">
        <v>54.800826999999998</v>
      </c>
      <c r="K81">
        <v>55.005043000000001</v>
      </c>
      <c r="L81">
        <v>55.364806999999999</v>
      </c>
      <c r="M81">
        <v>55.846207</v>
      </c>
      <c r="N81">
        <v>56.544991000000003</v>
      </c>
      <c r="O81">
        <v>57.577567999999999</v>
      </c>
      <c r="P81">
        <v>58.992728999999997</v>
      </c>
      <c r="Q81">
        <v>60.460762000000003</v>
      </c>
      <c r="R81">
        <v>61.892029000000001</v>
      </c>
      <c r="S81">
        <v>63.325195000000001</v>
      </c>
      <c r="T81">
        <v>64.556685999999999</v>
      </c>
      <c r="U81">
        <v>65.916945999999996</v>
      </c>
      <c r="V81">
        <v>67.129135000000005</v>
      </c>
      <c r="W81">
        <v>68.383598000000006</v>
      </c>
      <c r="X81">
        <v>69.911057</v>
      </c>
      <c r="Y81">
        <v>71.648148000000006</v>
      </c>
      <c r="Z81">
        <v>73.513976999999997</v>
      </c>
      <c r="AA81">
        <v>75.545715000000001</v>
      </c>
      <c r="AB81">
        <v>77.664931999999993</v>
      </c>
      <c r="AC81">
        <v>79.787002999999999</v>
      </c>
      <c r="AD81">
        <v>81.972365999999994</v>
      </c>
      <c r="AE81">
        <v>84.157775999999998</v>
      </c>
      <c r="AF81">
        <v>86.156768999999997</v>
      </c>
      <c r="AG81">
        <v>88.149535999999998</v>
      </c>
      <c r="AH81">
        <v>90.333061000000001</v>
      </c>
      <c r="AI81" s="22">
        <v>1.7000000000000001E-2</v>
      </c>
    </row>
    <row r="82" spans="1:35" x14ac:dyDescent="0.35">
      <c r="A82" t="s">
        <v>1140</v>
      </c>
      <c r="B82" t="s">
        <v>3554</v>
      </c>
      <c r="C82" t="s">
        <v>3555</v>
      </c>
      <c r="D82" t="s">
        <v>2510</v>
      </c>
      <c r="F82">
        <v>9.0132000000000004E-2</v>
      </c>
      <c r="G82">
        <v>0.105979</v>
      </c>
      <c r="H82">
        <v>0.11863799999999999</v>
      </c>
      <c r="I82">
        <v>0.12912899999999999</v>
      </c>
      <c r="J82">
        <v>0.137766</v>
      </c>
      <c r="K82">
        <v>0.14405100000000001</v>
      </c>
      <c r="L82">
        <v>0.14827899999999999</v>
      </c>
      <c r="M82">
        <v>0.15024000000000001</v>
      </c>
      <c r="N82">
        <v>0.15040500000000001</v>
      </c>
      <c r="O82">
        <v>0.14929400000000001</v>
      </c>
      <c r="P82">
        <v>0.14718300000000001</v>
      </c>
      <c r="Q82">
        <v>0.14337900000000001</v>
      </c>
      <c r="R82">
        <v>0.13844500000000001</v>
      </c>
      <c r="S82">
        <v>0.13287299999999999</v>
      </c>
      <c r="T82">
        <v>0.126362</v>
      </c>
      <c r="U82">
        <v>0.119864</v>
      </c>
      <c r="V82">
        <v>0.113812</v>
      </c>
      <c r="W82">
        <v>0.107261</v>
      </c>
      <c r="X82">
        <v>0.100509</v>
      </c>
      <c r="Y82">
        <v>9.4465999999999994E-2</v>
      </c>
      <c r="Z82">
        <v>8.9089000000000002E-2</v>
      </c>
      <c r="AA82">
        <v>8.3718000000000001E-2</v>
      </c>
      <c r="AB82">
        <v>7.8723000000000001E-2</v>
      </c>
      <c r="AC82">
        <v>7.4067999999999995E-2</v>
      </c>
      <c r="AD82">
        <v>6.9883000000000001E-2</v>
      </c>
      <c r="AE82">
        <v>6.5998000000000001E-2</v>
      </c>
      <c r="AF82">
        <v>6.2285E-2</v>
      </c>
      <c r="AG82">
        <v>5.8872000000000001E-2</v>
      </c>
      <c r="AH82">
        <v>5.5808999999999997E-2</v>
      </c>
      <c r="AI82" s="22">
        <v>-1.7000000000000001E-2</v>
      </c>
    </row>
    <row r="83" spans="1:35" x14ac:dyDescent="0.35">
      <c r="A83" t="s">
        <v>2417</v>
      </c>
      <c r="B83" t="s">
        <v>3556</v>
      </c>
      <c r="C83" t="s">
        <v>3557</v>
      </c>
      <c r="D83" t="s">
        <v>2510</v>
      </c>
      <c r="F83">
        <v>0</v>
      </c>
      <c r="G83">
        <v>3.4696999999999999E-2</v>
      </c>
      <c r="H83">
        <v>0.22656999999999999</v>
      </c>
      <c r="I83">
        <v>0.31767200000000001</v>
      </c>
      <c r="J83">
        <v>0.40790999999999999</v>
      </c>
      <c r="K83">
        <v>0.495367</v>
      </c>
      <c r="L83">
        <v>0.58037700000000003</v>
      </c>
      <c r="M83">
        <v>0.66060700000000006</v>
      </c>
      <c r="N83">
        <v>0.73688600000000004</v>
      </c>
      <c r="O83">
        <v>0.81124300000000005</v>
      </c>
      <c r="P83">
        <v>0.88603900000000002</v>
      </c>
      <c r="Q83">
        <v>0.95841299999999996</v>
      </c>
      <c r="R83">
        <v>1.030276</v>
      </c>
      <c r="S83">
        <v>1.1037779999999999</v>
      </c>
      <c r="T83">
        <v>1.1780520000000001</v>
      </c>
      <c r="U83">
        <v>1.2576940000000001</v>
      </c>
      <c r="V83">
        <v>1.343499</v>
      </c>
      <c r="W83">
        <v>1.4378439999999999</v>
      </c>
      <c r="X83">
        <v>1.5450470000000001</v>
      </c>
      <c r="Y83">
        <v>1.6667050000000001</v>
      </c>
      <c r="Z83">
        <v>1.8016829999999999</v>
      </c>
      <c r="AA83">
        <v>1.9414089999999999</v>
      </c>
      <c r="AB83">
        <v>2.088851</v>
      </c>
      <c r="AC83">
        <v>2.2483810000000002</v>
      </c>
      <c r="AD83">
        <v>2.4252669999999998</v>
      </c>
      <c r="AE83">
        <v>2.6095299999999999</v>
      </c>
      <c r="AF83">
        <v>2.798035</v>
      </c>
      <c r="AG83">
        <v>2.995368</v>
      </c>
      <c r="AH83">
        <v>3.2089319999999999</v>
      </c>
      <c r="AI83" t="s">
        <v>11</v>
      </c>
    </row>
    <row r="84" spans="1:35" x14ac:dyDescent="0.35">
      <c r="A84" t="s">
        <v>2414</v>
      </c>
      <c r="B84" t="s">
        <v>3558</v>
      </c>
      <c r="C84" t="s">
        <v>3559</v>
      </c>
      <c r="D84" t="s">
        <v>2510</v>
      </c>
      <c r="F84">
        <v>0</v>
      </c>
      <c r="G84">
        <v>3.9742E-2</v>
      </c>
      <c r="H84">
        <v>0.36955300000000002</v>
      </c>
      <c r="I84">
        <v>0.48781200000000002</v>
      </c>
      <c r="J84">
        <v>0.605603</v>
      </c>
      <c r="K84">
        <v>0.71972499999999995</v>
      </c>
      <c r="L84">
        <v>0.82948599999999995</v>
      </c>
      <c r="M84">
        <v>0.93214399999999997</v>
      </c>
      <c r="N84">
        <v>1.0295799999999999</v>
      </c>
      <c r="O84">
        <v>1.1256299999999999</v>
      </c>
      <c r="P84">
        <v>1.223357</v>
      </c>
      <c r="Q84">
        <v>1.3188709999999999</v>
      </c>
      <c r="R84">
        <v>1.4143889999999999</v>
      </c>
      <c r="S84">
        <v>1.513145</v>
      </c>
      <c r="T84">
        <v>1.6139269999999999</v>
      </c>
      <c r="U84">
        <v>1.7237640000000001</v>
      </c>
      <c r="V84">
        <v>1.8440939999999999</v>
      </c>
      <c r="W84">
        <v>1.979271</v>
      </c>
      <c r="X84">
        <v>2.1358799999999998</v>
      </c>
      <c r="Y84">
        <v>2.3173180000000002</v>
      </c>
      <c r="Z84">
        <v>2.522904</v>
      </c>
      <c r="AA84">
        <v>2.7382110000000002</v>
      </c>
      <c r="AB84">
        <v>2.9665469999999998</v>
      </c>
      <c r="AC84">
        <v>3.2160470000000001</v>
      </c>
      <c r="AD84">
        <v>3.49437</v>
      </c>
      <c r="AE84">
        <v>3.7831229999999998</v>
      </c>
      <c r="AF84">
        <v>4.0775949999999996</v>
      </c>
      <c r="AG84">
        <v>4.3843719999999999</v>
      </c>
      <c r="AH84">
        <v>4.712472</v>
      </c>
      <c r="AI84" t="s">
        <v>11</v>
      </c>
    </row>
    <row r="85" spans="1:35" x14ac:dyDescent="0.35">
      <c r="A85" t="s">
        <v>1136</v>
      </c>
      <c r="B85" t="s">
        <v>3560</v>
      </c>
      <c r="C85" t="s">
        <v>3561</v>
      </c>
      <c r="D85" t="s">
        <v>2510</v>
      </c>
      <c r="F85">
        <v>0</v>
      </c>
      <c r="G85">
        <v>0</v>
      </c>
      <c r="H85">
        <v>0.22972699999999999</v>
      </c>
      <c r="I85">
        <v>0.44725199999999998</v>
      </c>
      <c r="J85">
        <v>0.66231200000000001</v>
      </c>
      <c r="K85">
        <v>0.87751500000000004</v>
      </c>
      <c r="L85">
        <v>1.0912500000000001</v>
      </c>
      <c r="M85">
        <v>1.2990360000000001</v>
      </c>
      <c r="N85">
        <v>1.5006790000000001</v>
      </c>
      <c r="O85">
        <v>1.7007650000000001</v>
      </c>
      <c r="P85">
        <v>1.904776</v>
      </c>
      <c r="Q85">
        <v>2.1047159999999998</v>
      </c>
      <c r="R85">
        <v>2.3014619999999999</v>
      </c>
      <c r="S85">
        <v>2.49594</v>
      </c>
      <c r="T85">
        <v>2.6833969999999998</v>
      </c>
      <c r="U85">
        <v>2.8711519999999999</v>
      </c>
      <c r="V85">
        <v>3.0575359999999998</v>
      </c>
      <c r="W85">
        <v>3.245911</v>
      </c>
      <c r="X85">
        <v>3.4448439999999998</v>
      </c>
      <c r="Y85">
        <v>3.6585730000000001</v>
      </c>
      <c r="Z85">
        <v>3.886771</v>
      </c>
      <c r="AA85">
        <v>4.1203969999999996</v>
      </c>
      <c r="AB85">
        <v>4.3612710000000003</v>
      </c>
      <c r="AC85">
        <v>4.6121660000000002</v>
      </c>
      <c r="AD85">
        <v>4.8889959999999997</v>
      </c>
      <c r="AE85">
        <v>5.184831</v>
      </c>
      <c r="AF85">
        <v>5.4921150000000001</v>
      </c>
      <c r="AG85">
        <v>5.8197830000000002</v>
      </c>
      <c r="AH85">
        <v>6.1840799999999998</v>
      </c>
      <c r="AI85" t="s">
        <v>11</v>
      </c>
    </row>
    <row r="86" spans="1:35" x14ac:dyDescent="0.35">
      <c r="A86" t="s">
        <v>2592</v>
      </c>
      <c r="B86" t="s">
        <v>3562</v>
      </c>
      <c r="C86" t="s">
        <v>3563</v>
      </c>
      <c r="D86" t="s">
        <v>2510</v>
      </c>
      <c r="F86">
        <v>5922.7944340000004</v>
      </c>
      <c r="G86">
        <v>5816.705078</v>
      </c>
      <c r="H86">
        <v>5728.095703</v>
      </c>
      <c r="I86">
        <v>5673.0986329999996</v>
      </c>
      <c r="J86">
        <v>5638.8974609999996</v>
      </c>
      <c r="K86">
        <v>5591.7060549999997</v>
      </c>
      <c r="L86">
        <v>5543.7099609999996</v>
      </c>
      <c r="M86">
        <v>5483.6723629999997</v>
      </c>
      <c r="N86">
        <v>5422.3881840000004</v>
      </c>
      <c r="O86">
        <v>5371.3041990000002</v>
      </c>
      <c r="P86">
        <v>5340.1577150000003</v>
      </c>
      <c r="Q86">
        <v>5306.5058589999999</v>
      </c>
      <c r="R86">
        <v>5278.78125</v>
      </c>
      <c r="S86">
        <v>5261.2451170000004</v>
      </c>
      <c r="T86">
        <v>5243.0034180000002</v>
      </c>
      <c r="U86">
        <v>5237.6967770000001</v>
      </c>
      <c r="V86">
        <v>5236.3603519999997</v>
      </c>
      <c r="W86">
        <v>5238.3046880000002</v>
      </c>
      <c r="X86">
        <v>5247.9135740000002</v>
      </c>
      <c r="Y86">
        <v>5263.2055659999996</v>
      </c>
      <c r="Z86">
        <v>5281.453125</v>
      </c>
      <c r="AA86">
        <v>5299.6840819999998</v>
      </c>
      <c r="AB86">
        <v>5316.767578</v>
      </c>
      <c r="AC86">
        <v>5331.7001950000003</v>
      </c>
      <c r="AD86">
        <v>5353.1962890000004</v>
      </c>
      <c r="AE86">
        <v>5376.3159180000002</v>
      </c>
      <c r="AF86">
        <v>5393.3193359999996</v>
      </c>
      <c r="AG86">
        <v>5413.4169920000004</v>
      </c>
      <c r="AH86">
        <v>5450.013672</v>
      </c>
      <c r="AI86" s="22">
        <v>-3.0000000000000001E-3</v>
      </c>
    </row>
    <row r="87" spans="1:35" x14ac:dyDescent="0.35">
      <c r="A87" t="s">
        <v>2595</v>
      </c>
    </row>
    <row r="88" spans="1:35" x14ac:dyDescent="0.35">
      <c r="A88" t="s">
        <v>2432</v>
      </c>
    </row>
    <row r="89" spans="1:35" x14ac:dyDescent="0.35">
      <c r="A89" t="s">
        <v>164</v>
      </c>
      <c r="B89" t="s">
        <v>3564</v>
      </c>
      <c r="C89" t="s">
        <v>3565</v>
      </c>
      <c r="D89" t="s">
        <v>2600</v>
      </c>
      <c r="F89">
        <v>14.991417999999999</v>
      </c>
      <c r="G89">
        <v>15.216495999999999</v>
      </c>
      <c r="H89">
        <v>15.498507</v>
      </c>
      <c r="I89">
        <v>15.831193000000001</v>
      </c>
      <c r="J89">
        <v>16.182243</v>
      </c>
      <c r="K89">
        <v>16.538081999999999</v>
      </c>
      <c r="L89">
        <v>16.880116000000001</v>
      </c>
      <c r="M89">
        <v>17.209087</v>
      </c>
      <c r="N89">
        <v>17.515287000000001</v>
      </c>
      <c r="O89">
        <v>17.796841000000001</v>
      </c>
      <c r="P89">
        <v>18.058009999999999</v>
      </c>
      <c r="Q89">
        <v>18.298815000000001</v>
      </c>
      <c r="R89">
        <v>18.515478000000002</v>
      </c>
      <c r="S89">
        <v>18.711390999999999</v>
      </c>
      <c r="T89">
        <v>18.891172000000001</v>
      </c>
      <c r="U89">
        <v>19.054907</v>
      </c>
      <c r="V89">
        <v>19.202491999999999</v>
      </c>
      <c r="W89">
        <v>19.329568999999999</v>
      </c>
      <c r="X89">
        <v>19.439314</v>
      </c>
      <c r="Y89">
        <v>19.535429000000001</v>
      </c>
      <c r="Z89">
        <v>19.61628</v>
      </c>
      <c r="AA89">
        <v>19.678816000000001</v>
      </c>
      <c r="AB89">
        <v>19.726330000000001</v>
      </c>
      <c r="AC89">
        <v>19.762045000000001</v>
      </c>
      <c r="AD89">
        <v>19.788633000000001</v>
      </c>
      <c r="AE89">
        <v>19.806604</v>
      </c>
      <c r="AF89">
        <v>19.813744</v>
      </c>
      <c r="AG89">
        <v>19.817585000000001</v>
      </c>
      <c r="AH89">
        <v>19.819794000000002</v>
      </c>
      <c r="AI89" s="22">
        <v>0.01</v>
      </c>
    </row>
    <row r="90" spans="1:35" x14ac:dyDescent="0.35">
      <c r="A90" t="s">
        <v>2400</v>
      </c>
      <c r="B90" t="s">
        <v>3566</v>
      </c>
      <c r="C90" t="s">
        <v>3567</v>
      </c>
      <c r="D90" t="s">
        <v>2603</v>
      </c>
      <c r="F90">
        <v>10.726876000000001</v>
      </c>
      <c r="G90">
        <v>11.029114999999999</v>
      </c>
      <c r="H90">
        <v>11.340722</v>
      </c>
      <c r="I90">
        <v>11.658097</v>
      </c>
      <c r="J90">
        <v>11.957341</v>
      </c>
      <c r="K90">
        <v>12.246843</v>
      </c>
      <c r="L90">
        <v>12.511288</v>
      </c>
      <c r="M90">
        <v>12.761357</v>
      </c>
      <c r="N90">
        <v>12.989336</v>
      </c>
      <c r="O90">
        <v>13.199085999999999</v>
      </c>
      <c r="P90">
        <v>13.381130000000001</v>
      </c>
      <c r="Q90">
        <v>13.546595999999999</v>
      </c>
      <c r="R90">
        <v>13.699472</v>
      </c>
      <c r="S90">
        <v>13.842229</v>
      </c>
      <c r="T90">
        <v>13.973739</v>
      </c>
      <c r="U90">
        <v>14.095364</v>
      </c>
      <c r="V90">
        <v>14.210414999999999</v>
      </c>
      <c r="W90">
        <v>14.321558</v>
      </c>
      <c r="X90">
        <v>14.425992000000001</v>
      </c>
      <c r="Y90">
        <v>14.520219000000001</v>
      </c>
      <c r="Z90">
        <v>14.608215</v>
      </c>
      <c r="AA90">
        <v>14.692059</v>
      </c>
      <c r="AB90">
        <v>14.763736</v>
      </c>
      <c r="AC90">
        <v>14.827795999999999</v>
      </c>
      <c r="AD90">
        <v>14.883236999999999</v>
      </c>
      <c r="AE90">
        <v>14.930063000000001</v>
      </c>
      <c r="AF90">
        <v>14.969678</v>
      </c>
      <c r="AG90">
        <v>15.003341000000001</v>
      </c>
      <c r="AH90">
        <v>15.030684000000001</v>
      </c>
      <c r="AI90" s="22">
        <v>1.2E-2</v>
      </c>
    </row>
    <row r="91" spans="1:35" x14ac:dyDescent="0.35">
      <c r="A91" t="s">
        <v>26</v>
      </c>
      <c r="B91" t="s">
        <v>3568</v>
      </c>
      <c r="C91" t="s">
        <v>3569</v>
      </c>
      <c r="D91" t="s">
        <v>2603</v>
      </c>
      <c r="F91">
        <v>8.2871159999999993</v>
      </c>
      <c r="G91">
        <v>12.070017</v>
      </c>
      <c r="H91">
        <v>12.378905</v>
      </c>
      <c r="I91">
        <v>12.533067000000001</v>
      </c>
      <c r="J91">
        <v>12.633637</v>
      </c>
      <c r="K91">
        <v>12.727520999999999</v>
      </c>
      <c r="L91">
        <v>12.811731999999999</v>
      </c>
      <c r="M91">
        <v>12.9071</v>
      </c>
      <c r="N91">
        <v>13.019793999999999</v>
      </c>
      <c r="O91">
        <v>13.144209</v>
      </c>
      <c r="P91">
        <v>13.276356</v>
      </c>
      <c r="Q91">
        <v>13.407525</v>
      </c>
      <c r="R91">
        <v>13.532327</v>
      </c>
      <c r="S91">
        <v>13.644149000000001</v>
      </c>
      <c r="T91">
        <v>13.742635</v>
      </c>
      <c r="U91">
        <v>13.828310999999999</v>
      </c>
      <c r="V91">
        <v>13.902666</v>
      </c>
      <c r="W91">
        <v>13.967390999999999</v>
      </c>
      <c r="X91">
        <v>14.023659</v>
      </c>
      <c r="Y91">
        <v>14.072395999999999</v>
      </c>
      <c r="Z91">
        <v>14.11443</v>
      </c>
      <c r="AA91">
        <v>14.150719</v>
      </c>
      <c r="AB91">
        <v>14.184551000000001</v>
      </c>
      <c r="AC91">
        <v>14.215185999999999</v>
      </c>
      <c r="AD91">
        <v>14.241229000000001</v>
      </c>
      <c r="AE91">
        <v>14.26371</v>
      </c>
      <c r="AF91">
        <v>14.282851000000001</v>
      </c>
      <c r="AG91">
        <v>14.299067000000001</v>
      </c>
      <c r="AH91">
        <v>14.312678</v>
      </c>
      <c r="AI91" s="22">
        <v>0.02</v>
      </c>
    </row>
    <row r="92" spans="1:35" x14ac:dyDescent="0.35">
      <c r="A92" t="s">
        <v>28</v>
      </c>
      <c r="B92" t="s">
        <v>3570</v>
      </c>
      <c r="C92" t="s">
        <v>3571</v>
      </c>
      <c r="D92" t="s">
        <v>2603</v>
      </c>
      <c r="F92">
        <v>10.037065</v>
      </c>
      <c r="G92">
        <v>10.03825</v>
      </c>
      <c r="H92">
        <v>10.039481</v>
      </c>
      <c r="I92">
        <v>10.040760000000001</v>
      </c>
      <c r="J92">
        <v>10.04208</v>
      </c>
      <c r="K92">
        <v>10.043437000000001</v>
      </c>
      <c r="L92">
        <v>10.044827</v>
      </c>
      <c r="M92">
        <v>10.046251</v>
      </c>
      <c r="N92">
        <v>10.047701</v>
      </c>
      <c r="O92">
        <v>10.049175999999999</v>
      </c>
      <c r="P92">
        <v>10.050672</v>
      </c>
      <c r="Q92">
        <v>10.057157</v>
      </c>
      <c r="R92">
        <v>10.073521</v>
      </c>
      <c r="S92">
        <v>10.105247</v>
      </c>
      <c r="T92">
        <v>10.140972</v>
      </c>
      <c r="U92">
        <v>10.185604</v>
      </c>
      <c r="V92">
        <v>10.231821</v>
      </c>
      <c r="W92">
        <v>10.265867999999999</v>
      </c>
      <c r="X92">
        <v>10.275093</v>
      </c>
      <c r="Y92">
        <v>10.25789</v>
      </c>
      <c r="Z92">
        <v>10.216537000000001</v>
      </c>
      <c r="AA92">
        <v>10.161300000000001</v>
      </c>
      <c r="AB92">
        <v>10.092753999999999</v>
      </c>
      <c r="AC92">
        <v>10.027177</v>
      </c>
      <c r="AD92">
        <v>9.99404</v>
      </c>
      <c r="AE92">
        <v>10.014455</v>
      </c>
      <c r="AF92">
        <v>10.061934000000001</v>
      </c>
      <c r="AG92">
        <v>10.114001</v>
      </c>
      <c r="AH92">
        <v>10.188727</v>
      </c>
      <c r="AI92" s="22">
        <v>1E-3</v>
      </c>
    </row>
    <row r="93" spans="1:35" x14ac:dyDescent="0.35">
      <c r="A93" t="s">
        <v>2409</v>
      </c>
      <c r="B93" t="s">
        <v>3572</v>
      </c>
      <c r="C93" t="s">
        <v>3573</v>
      </c>
      <c r="D93" t="s">
        <v>2603</v>
      </c>
      <c r="F93">
        <v>10.321225</v>
      </c>
      <c r="G93">
        <v>10.468386000000001</v>
      </c>
      <c r="H93">
        <v>10.641707</v>
      </c>
      <c r="I93">
        <v>10.829888</v>
      </c>
      <c r="J93">
        <v>11.019978999999999</v>
      </c>
      <c r="K93">
        <v>11.213248</v>
      </c>
      <c r="L93">
        <v>11.394366</v>
      </c>
      <c r="M93">
        <v>11.570538000000001</v>
      </c>
      <c r="N93">
        <v>11.740290999999999</v>
      </c>
      <c r="O93">
        <v>11.905053000000001</v>
      </c>
      <c r="P93">
        <v>12.059313</v>
      </c>
      <c r="Q93">
        <v>12.213480000000001</v>
      </c>
      <c r="R93">
        <v>12.379014</v>
      </c>
      <c r="S93">
        <v>12.555837</v>
      </c>
      <c r="T93">
        <v>12.744346</v>
      </c>
      <c r="U93">
        <v>12.939107999999999</v>
      </c>
      <c r="V93">
        <v>13.149075</v>
      </c>
      <c r="W93">
        <v>13.363464</v>
      </c>
      <c r="X93">
        <v>13.576193</v>
      </c>
      <c r="Y93">
        <v>13.772496</v>
      </c>
      <c r="Z93">
        <v>13.949099</v>
      </c>
      <c r="AA93">
        <v>14.098661999999999</v>
      </c>
      <c r="AB93">
        <v>14.220824</v>
      </c>
      <c r="AC93">
        <v>14.323482</v>
      </c>
      <c r="AD93">
        <v>14.410444</v>
      </c>
      <c r="AE93">
        <v>14.483241</v>
      </c>
      <c r="AF93">
        <v>14.544046</v>
      </c>
      <c r="AG93">
        <v>14.60201</v>
      </c>
      <c r="AH93">
        <v>14.655778</v>
      </c>
      <c r="AI93" s="22">
        <v>1.2999999999999999E-2</v>
      </c>
    </row>
    <row r="94" spans="1:35" x14ac:dyDescent="0.35">
      <c r="A94" t="s">
        <v>1140</v>
      </c>
      <c r="B94" t="s">
        <v>3574</v>
      </c>
      <c r="C94" t="s">
        <v>3575</v>
      </c>
      <c r="D94" t="s">
        <v>2600</v>
      </c>
      <c r="F94">
        <v>24.120543999999999</v>
      </c>
      <c r="G94">
        <v>24.120650999999999</v>
      </c>
      <c r="H94">
        <v>24.120832</v>
      </c>
      <c r="I94">
        <v>24.121077</v>
      </c>
      <c r="J94">
        <v>24.121357</v>
      </c>
      <c r="K94">
        <v>24.121646999999999</v>
      </c>
      <c r="L94">
        <v>24.121905999999999</v>
      </c>
      <c r="M94">
        <v>24.1206</v>
      </c>
      <c r="N94">
        <v>24.120342000000001</v>
      </c>
      <c r="O94">
        <v>24.120311999999998</v>
      </c>
      <c r="P94">
        <v>24.120283000000001</v>
      </c>
      <c r="Q94">
        <v>24.116168999999999</v>
      </c>
      <c r="R94">
        <v>24.116142</v>
      </c>
      <c r="S94">
        <v>24.116114</v>
      </c>
      <c r="T94">
        <v>24.116087</v>
      </c>
      <c r="U94">
        <v>24.116057999999999</v>
      </c>
      <c r="V94">
        <v>24.116029999999999</v>
      </c>
      <c r="W94">
        <v>24.116002999999999</v>
      </c>
      <c r="X94">
        <v>24.121919999999999</v>
      </c>
      <c r="Y94">
        <v>24.121894999999999</v>
      </c>
      <c r="Z94">
        <v>24.121872</v>
      </c>
      <c r="AA94">
        <v>24.121846999999999</v>
      </c>
      <c r="AB94">
        <v>24.121846999999999</v>
      </c>
      <c r="AC94">
        <v>24.121846999999999</v>
      </c>
      <c r="AD94">
        <v>24.121846999999999</v>
      </c>
      <c r="AE94">
        <v>24.121846999999999</v>
      </c>
      <c r="AF94">
        <v>24.121846999999999</v>
      </c>
      <c r="AG94">
        <v>24.121846999999999</v>
      </c>
      <c r="AH94">
        <v>24.121849000000001</v>
      </c>
      <c r="AI94" s="22">
        <v>0</v>
      </c>
    </row>
    <row r="95" spans="1:35" x14ac:dyDescent="0.35">
      <c r="A95" t="s">
        <v>2417</v>
      </c>
      <c r="B95" t="s">
        <v>3576</v>
      </c>
      <c r="C95" t="s">
        <v>3577</v>
      </c>
      <c r="D95" t="s">
        <v>2600</v>
      </c>
      <c r="F95">
        <v>0</v>
      </c>
      <c r="G95">
        <v>23.149469</v>
      </c>
      <c r="H95">
        <v>23.472180999999999</v>
      </c>
      <c r="I95">
        <v>23.713379</v>
      </c>
      <c r="J95">
        <v>23.934065</v>
      </c>
      <c r="K95">
        <v>24.180558999999999</v>
      </c>
      <c r="L95">
        <v>24.434350999999999</v>
      </c>
      <c r="M95">
        <v>24.733726999999998</v>
      </c>
      <c r="N95">
        <v>25.076927000000001</v>
      </c>
      <c r="O95">
        <v>25.458096999999999</v>
      </c>
      <c r="P95">
        <v>25.866046999999998</v>
      </c>
      <c r="Q95">
        <v>26.263549999999999</v>
      </c>
      <c r="R95">
        <v>26.635529999999999</v>
      </c>
      <c r="S95">
        <v>26.971720000000001</v>
      </c>
      <c r="T95">
        <v>27.273852999999999</v>
      </c>
      <c r="U95">
        <v>27.540438000000002</v>
      </c>
      <c r="V95">
        <v>27.771664000000001</v>
      </c>
      <c r="W95">
        <v>27.968972999999998</v>
      </c>
      <c r="X95">
        <v>28.134948999999999</v>
      </c>
      <c r="Y95">
        <v>28.272074</v>
      </c>
      <c r="Z95">
        <v>28.389306999999999</v>
      </c>
      <c r="AA95">
        <v>28.489751999999999</v>
      </c>
      <c r="AB95">
        <v>28.575668</v>
      </c>
      <c r="AC95">
        <v>28.649501999999998</v>
      </c>
      <c r="AD95">
        <v>28.719356999999999</v>
      </c>
      <c r="AE95">
        <v>28.78302</v>
      </c>
      <c r="AF95">
        <v>28.839659000000001</v>
      </c>
      <c r="AG95">
        <v>28.888365</v>
      </c>
      <c r="AH95">
        <v>28.930430999999999</v>
      </c>
      <c r="AI95" t="s">
        <v>11</v>
      </c>
    </row>
    <row r="96" spans="1:35" x14ac:dyDescent="0.35">
      <c r="A96" t="s">
        <v>2414</v>
      </c>
      <c r="B96" t="s">
        <v>3578</v>
      </c>
      <c r="C96" t="s">
        <v>3579</v>
      </c>
      <c r="D96" t="s">
        <v>2603</v>
      </c>
      <c r="F96">
        <v>0</v>
      </c>
      <c r="G96">
        <v>18.959842999999999</v>
      </c>
      <c r="H96">
        <v>19.097798999999998</v>
      </c>
      <c r="I96">
        <v>19.221861000000001</v>
      </c>
      <c r="J96">
        <v>19.306705000000001</v>
      </c>
      <c r="K96">
        <v>19.394665</v>
      </c>
      <c r="L96">
        <v>19.477266</v>
      </c>
      <c r="M96">
        <v>19.57037</v>
      </c>
      <c r="N96">
        <v>19.676134000000001</v>
      </c>
      <c r="O96">
        <v>19.793496999999999</v>
      </c>
      <c r="P96">
        <v>19.919716000000001</v>
      </c>
      <c r="Q96">
        <v>20.047338</v>
      </c>
      <c r="R96">
        <v>20.172951000000001</v>
      </c>
      <c r="S96">
        <v>20.289746999999998</v>
      </c>
      <c r="T96">
        <v>20.399184999999999</v>
      </c>
      <c r="U96">
        <v>20.498297000000001</v>
      </c>
      <c r="V96">
        <v>20.584267000000001</v>
      </c>
      <c r="W96">
        <v>20.657764</v>
      </c>
      <c r="X96">
        <v>20.719555</v>
      </c>
      <c r="Y96">
        <v>20.770308</v>
      </c>
      <c r="Z96">
        <v>20.813773999999999</v>
      </c>
      <c r="AA96">
        <v>20.851306999999998</v>
      </c>
      <c r="AB96">
        <v>20.877443</v>
      </c>
      <c r="AC96">
        <v>20.902785999999999</v>
      </c>
      <c r="AD96">
        <v>20.928736000000001</v>
      </c>
      <c r="AE96">
        <v>20.955839000000001</v>
      </c>
      <c r="AF96">
        <v>20.984338999999999</v>
      </c>
      <c r="AG96">
        <v>21.014859999999999</v>
      </c>
      <c r="AH96">
        <v>21.047606999999999</v>
      </c>
      <c r="AI96" t="s">
        <v>11</v>
      </c>
    </row>
    <row r="97" spans="1:35" x14ac:dyDescent="0.35">
      <c r="A97" t="s">
        <v>1136</v>
      </c>
      <c r="B97" t="s">
        <v>3580</v>
      </c>
      <c r="C97" t="s">
        <v>3581</v>
      </c>
      <c r="D97" t="s">
        <v>2600</v>
      </c>
      <c r="F97">
        <v>0</v>
      </c>
      <c r="G97">
        <v>0</v>
      </c>
      <c r="H97">
        <v>18.589186000000002</v>
      </c>
      <c r="I97">
        <v>17.317968</v>
      </c>
      <c r="J97">
        <v>16.950768</v>
      </c>
      <c r="K97">
        <v>16.763815000000001</v>
      </c>
      <c r="L97">
        <v>16.648444999999999</v>
      </c>
      <c r="M97">
        <v>16.569084</v>
      </c>
      <c r="N97">
        <v>16.510998000000001</v>
      </c>
      <c r="O97">
        <v>16.466656</v>
      </c>
      <c r="P97">
        <v>16.431818</v>
      </c>
      <c r="Q97">
        <v>16.404015000000001</v>
      </c>
      <c r="R97">
        <v>16.381551999999999</v>
      </c>
      <c r="S97">
        <v>16.363289000000002</v>
      </c>
      <c r="T97">
        <v>16.348462999999999</v>
      </c>
      <c r="U97">
        <v>16.336552000000001</v>
      </c>
      <c r="V97">
        <v>16.327078</v>
      </c>
      <c r="W97">
        <v>16.319696</v>
      </c>
      <c r="X97">
        <v>16.314050999999999</v>
      </c>
      <c r="Y97">
        <v>16.30987</v>
      </c>
      <c r="Z97">
        <v>16.306847000000001</v>
      </c>
      <c r="AA97">
        <v>16.301434</v>
      </c>
      <c r="AB97">
        <v>16.296316000000001</v>
      </c>
      <c r="AC97">
        <v>16.291889000000001</v>
      </c>
      <c r="AD97">
        <v>16.288053999999999</v>
      </c>
      <c r="AE97">
        <v>16.279157999999999</v>
      </c>
      <c r="AF97">
        <v>16.272285</v>
      </c>
      <c r="AG97">
        <v>16.266923999999999</v>
      </c>
      <c r="AH97">
        <v>16.262709000000001</v>
      </c>
      <c r="AI97" t="s">
        <v>11</v>
      </c>
    </row>
    <row r="98" spans="1:35" x14ac:dyDescent="0.35">
      <c r="A98" t="s">
        <v>2618</v>
      </c>
      <c r="B98" t="s">
        <v>3582</v>
      </c>
      <c r="C98" t="s">
        <v>3583</v>
      </c>
      <c r="F98">
        <v>13.701998</v>
      </c>
      <c r="G98">
        <v>13.894455000000001</v>
      </c>
      <c r="H98">
        <v>14.1332</v>
      </c>
      <c r="I98">
        <v>14.411139</v>
      </c>
      <c r="J98">
        <v>14.696726999999999</v>
      </c>
      <c r="K98">
        <v>14.984973999999999</v>
      </c>
      <c r="L98">
        <v>15.258081000000001</v>
      </c>
      <c r="M98">
        <v>15.520238000000001</v>
      </c>
      <c r="N98">
        <v>15.762815</v>
      </c>
      <c r="O98">
        <v>15.987064999999999</v>
      </c>
      <c r="P98">
        <v>16.188490000000002</v>
      </c>
      <c r="Q98">
        <v>16.371717</v>
      </c>
      <c r="R98">
        <v>16.538298000000001</v>
      </c>
      <c r="S98">
        <v>16.691216000000001</v>
      </c>
      <c r="T98">
        <v>16.830991999999998</v>
      </c>
      <c r="U98">
        <v>16.958241999999998</v>
      </c>
      <c r="V98">
        <v>17.075382000000001</v>
      </c>
      <c r="W98">
        <v>17.182625000000002</v>
      </c>
      <c r="X98">
        <v>17.279478000000001</v>
      </c>
      <c r="Y98">
        <v>17.364405000000001</v>
      </c>
      <c r="Z98">
        <v>17.440176000000001</v>
      </c>
      <c r="AA98">
        <v>17.507937999999999</v>
      </c>
      <c r="AB98">
        <v>17.564014</v>
      </c>
      <c r="AC98">
        <v>17.611903999999999</v>
      </c>
      <c r="AD98">
        <v>17.652002</v>
      </c>
      <c r="AE98">
        <v>17.684301000000001</v>
      </c>
      <c r="AF98">
        <v>17.708280999999999</v>
      </c>
      <c r="AG98">
        <v>17.728021999999999</v>
      </c>
      <c r="AH98">
        <v>17.743794999999999</v>
      </c>
      <c r="AI98" s="22">
        <v>8.9999999999999993E-3</v>
      </c>
    </row>
    <row r="99" spans="1:35" x14ac:dyDescent="0.35">
      <c r="A99" t="s">
        <v>2456</v>
      </c>
    </row>
    <row r="100" spans="1:35" x14ac:dyDescent="0.35">
      <c r="A100" t="s">
        <v>164</v>
      </c>
      <c r="B100" t="s">
        <v>3584</v>
      </c>
      <c r="C100" t="s">
        <v>3585</v>
      </c>
      <c r="D100" t="s">
        <v>2600</v>
      </c>
      <c r="F100">
        <v>9.1936929999999997</v>
      </c>
      <c r="G100">
        <v>9.3656079999999999</v>
      </c>
      <c r="H100">
        <v>9.5537709999999993</v>
      </c>
      <c r="I100">
        <v>9.7580460000000002</v>
      </c>
      <c r="J100">
        <v>9.9795289999999994</v>
      </c>
      <c r="K100">
        <v>10.217642</v>
      </c>
      <c r="L100">
        <v>10.452211999999999</v>
      </c>
      <c r="M100">
        <v>10.691178000000001</v>
      </c>
      <c r="N100">
        <v>10.928903</v>
      </c>
      <c r="O100">
        <v>11.165851</v>
      </c>
      <c r="P100">
        <v>11.396546000000001</v>
      </c>
      <c r="Q100">
        <v>11.615690000000001</v>
      </c>
      <c r="R100">
        <v>11.822267999999999</v>
      </c>
      <c r="S100">
        <v>12.013245</v>
      </c>
      <c r="T100">
        <v>12.188295</v>
      </c>
      <c r="U100">
        <v>12.348012000000001</v>
      </c>
      <c r="V100">
        <v>12.494664999999999</v>
      </c>
      <c r="W100">
        <v>12.629422999999999</v>
      </c>
      <c r="X100">
        <v>12.753945</v>
      </c>
      <c r="Y100">
        <v>12.869916999999999</v>
      </c>
      <c r="Z100">
        <v>12.975726</v>
      </c>
      <c r="AA100">
        <v>13.066599</v>
      </c>
      <c r="AB100">
        <v>13.143876000000001</v>
      </c>
      <c r="AC100">
        <v>13.212106</v>
      </c>
      <c r="AD100">
        <v>13.275549</v>
      </c>
      <c r="AE100">
        <v>13.33305</v>
      </c>
      <c r="AF100">
        <v>13.385566000000001</v>
      </c>
      <c r="AG100">
        <v>13.435430999999999</v>
      </c>
      <c r="AH100">
        <v>13.483851</v>
      </c>
      <c r="AI100" s="22">
        <v>1.4E-2</v>
      </c>
    </row>
    <row r="101" spans="1:35" x14ac:dyDescent="0.35">
      <c r="A101" t="s">
        <v>2400</v>
      </c>
      <c r="B101" t="s">
        <v>3586</v>
      </c>
      <c r="C101" t="s">
        <v>3587</v>
      </c>
      <c r="D101" t="s">
        <v>2603</v>
      </c>
      <c r="F101">
        <v>6.749625</v>
      </c>
      <c r="G101">
        <v>6.8187819999999997</v>
      </c>
      <c r="H101">
        <v>6.8968119999999997</v>
      </c>
      <c r="I101">
        <v>6.9867109999999997</v>
      </c>
      <c r="J101">
        <v>7.0877090000000003</v>
      </c>
      <c r="K101">
        <v>7.2009949999999998</v>
      </c>
      <c r="L101">
        <v>7.3132250000000001</v>
      </c>
      <c r="M101">
        <v>7.4300740000000003</v>
      </c>
      <c r="N101">
        <v>7.5496179999999997</v>
      </c>
      <c r="O101">
        <v>7.6721680000000001</v>
      </c>
      <c r="P101">
        <v>7.7944769999999997</v>
      </c>
      <c r="Q101">
        <v>7.9165010000000002</v>
      </c>
      <c r="R101">
        <v>8.0336940000000006</v>
      </c>
      <c r="S101">
        <v>8.1469880000000003</v>
      </c>
      <c r="T101">
        <v>8.2555569999999996</v>
      </c>
      <c r="U101">
        <v>8.3564089999999993</v>
      </c>
      <c r="V101">
        <v>8.4546189999999992</v>
      </c>
      <c r="W101">
        <v>8.5432349999999992</v>
      </c>
      <c r="X101">
        <v>8.6293539999999993</v>
      </c>
      <c r="Y101">
        <v>8.708888</v>
      </c>
      <c r="Z101">
        <v>8.7825589999999991</v>
      </c>
      <c r="AA101">
        <v>8.8479890000000001</v>
      </c>
      <c r="AB101">
        <v>8.9059849999999994</v>
      </c>
      <c r="AC101">
        <v>8.9598390000000006</v>
      </c>
      <c r="AD101">
        <v>9.0106319999999993</v>
      </c>
      <c r="AE101">
        <v>9.0589600000000008</v>
      </c>
      <c r="AF101">
        <v>9.1032890000000002</v>
      </c>
      <c r="AG101">
        <v>9.1440789999999996</v>
      </c>
      <c r="AH101">
        <v>9.1836179999999992</v>
      </c>
      <c r="AI101" s="22">
        <v>1.0999999999999999E-2</v>
      </c>
    </row>
    <row r="102" spans="1:35" x14ac:dyDescent="0.35">
      <c r="A102" t="s">
        <v>26</v>
      </c>
      <c r="B102" t="s">
        <v>3588</v>
      </c>
      <c r="C102" t="s">
        <v>3589</v>
      </c>
      <c r="D102" t="s">
        <v>2603</v>
      </c>
      <c r="F102">
        <v>6.6743629999999996</v>
      </c>
      <c r="G102">
        <v>6.7503399999999996</v>
      </c>
      <c r="H102">
        <v>6.8347340000000001</v>
      </c>
      <c r="I102">
        <v>6.9285519999999998</v>
      </c>
      <c r="J102">
        <v>7.0375389999999998</v>
      </c>
      <c r="K102">
        <v>7.1648250000000004</v>
      </c>
      <c r="L102">
        <v>7.2973169999999996</v>
      </c>
      <c r="M102">
        <v>7.4426379999999996</v>
      </c>
      <c r="N102">
        <v>7.595675</v>
      </c>
      <c r="O102">
        <v>7.7572469999999996</v>
      </c>
      <c r="P102">
        <v>7.9236519999999997</v>
      </c>
      <c r="Q102">
        <v>8.0880279999999996</v>
      </c>
      <c r="R102">
        <v>8.2448350000000001</v>
      </c>
      <c r="S102">
        <v>8.4022679999999994</v>
      </c>
      <c r="T102">
        <v>8.5486609999999992</v>
      </c>
      <c r="U102">
        <v>8.6811869999999995</v>
      </c>
      <c r="V102">
        <v>8.7986620000000002</v>
      </c>
      <c r="W102">
        <v>8.9005259999999993</v>
      </c>
      <c r="X102">
        <v>8.9864390000000007</v>
      </c>
      <c r="Y102">
        <v>9.0566899999999997</v>
      </c>
      <c r="Z102">
        <v>9.1138080000000006</v>
      </c>
      <c r="AA102">
        <v>9.1601370000000006</v>
      </c>
      <c r="AB102">
        <v>9.1973389999999995</v>
      </c>
      <c r="AC102">
        <v>9.2269989999999993</v>
      </c>
      <c r="AD102">
        <v>9.2508189999999999</v>
      </c>
      <c r="AE102">
        <v>9.2702109999999998</v>
      </c>
      <c r="AF102">
        <v>9.2862960000000001</v>
      </c>
      <c r="AG102">
        <v>9.3103250000000006</v>
      </c>
      <c r="AH102">
        <v>9.3297629999999998</v>
      </c>
      <c r="AI102" s="22">
        <v>1.2E-2</v>
      </c>
    </row>
    <row r="103" spans="1:35" x14ac:dyDescent="0.35">
      <c r="A103" t="s">
        <v>28</v>
      </c>
      <c r="B103" t="s">
        <v>3590</v>
      </c>
      <c r="C103" t="s">
        <v>3591</v>
      </c>
      <c r="D103" t="s">
        <v>2603</v>
      </c>
      <c r="F103">
        <v>6.6825780000000004</v>
      </c>
      <c r="G103">
        <v>6.7423450000000003</v>
      </c>
      <c r="H103">
        <v>6.8055500000000002</v>
      </c>
      <c r="I103">
        <v>6.8709239999999996</v>
      </c>
      <c r="J103">
        <v>6.936928</v>
      </c>
      <c r="K103">
        <v>7.0035639999999999</v>
      </c>
      <c r="L103">
        <v>7.0627769999999996</v>
      </c>
      <c r="M103">
        <v>7.1203580000000004</v>
      </c>
      <c r="N103">
        <v>7.1764029999999996</v>
      </c>
      <c r="O103">
        <v>7.227449</v>
      </c>
      <c r="P103">
        <v>7.2715829999999997</v>
      </c>
      <c r="Q103">
        <v>7.310689</v>
      </c>
      <c r="R103">
        <v>7.3482479999999999</v>
      </c>
      <c r="S103">
        <v>7.3825830000000003</v>
      </c>
      <c r="T103">
        <v>7.4144519999999998</v>
      </c>
      <c r="U103">
        <v>7.4396360000000001</v>
      </c>
      <c r="V103">
        <v>7.4596830000000001</v>
      </c>
      <c r="W103">
        <v>7.4693519999999998</v>
      </c>
      <c r="X103">
        <v>7.4733830000000001</v>
      </c>
      <c r="Y103">
        <v>7.4823339999999998</v>
      </c>
      <c r="Z103">
        <v>7.4853820000000004</v>
      </c>
      <c r="AA103">
        <v>7.5116059999999996</v>
      </c>
      <c r="AB103">
        <v>7.5539040000000002</v>
      </c>
      <c r="AC103">
        <v>7.5841479999999999</v>
      </c>
      <c r="AD103">
        <v>7.6054649999999997</v>
      </c>
      <c r="AE103">
        <v>7.643802</v>
      </c>
      <c r="AF103">
        <v>7.6943020000000004</v>
      </c>
      <c r="AG103">
        <v>7.7469619999999999</v>
      </c>
      <c r="AH103">
        <v>7.7930609999999998</v>
      </c>
      <c r="AI103" s="22">
        <v>6.0000000000000001E-3</v>
      </c>
    </row>
    <row r="104" spans="1:35" x14ac:dyDescent="0.35">
      <c r="A104" t="s">
        <v>2409</v>
      </c>
      <c r="B104" t="s">
        <v>3592</v>
      </c>
      <c r="C104" t="s">
        <v>3593</v>
      </c>
      <c r="D104" t="s">
        <v>396</v>
      </c>
      <c r="F104">
        <v>6.8756690000000003</v>
      </c>
      <c r="G104">
        <v>6.9501460000000002</v>
      </c>
      <c r="H104">
        <v>7.0454549999999996</v>
      </c>
      <c r="I104">
        <v>7.1580300000000001</v>
      </c>
      <c r="J104">
        <v>7.2911039999999998</v>
      </c>
      <c r="K104">
        <v>7.4430180000000004</v>
      </c>
      <c r="L104">
        <v>7.5863610000000001</v>
      </c>
      <c r="M104">
        <v>7.7349189999999997</v>
      </c>
      <c r="N104">
        <v>7.8826219999999996</v>
      </c>
      <c r="O104">
        <v>8.0331209999999995</v>
      </c>
      <c r="P104">
        <v>8.1807379999999998</v>
      </c>
      <c r="Q104">
        <v>8.3228650000000002</v>
      </c>
      <c r="R104">
        <v>8.4456779999999991</v>
      </c>
      <c r="S104">
        <v>8.5560939999999999</v>
      </c>
      <c r="T104">
        <v>8.6529340000000001</v>
      </c>
      <c r="U104">
        <v>8.7339490000000009</v>
      </c>
      <c r="V104">
        <v>8.803032</v>
      </c>
      <c r="W104">
        <v>8.8629239999999996</v>
      </c>
      <c r="X104">
        <v>8.910183</v>
      </c>
      <c r="Y104">
        <v>8.9528590000000001</v>
      </c>
      <c r="Z104">
        <v>8.9892479999999999</v>
      </c>
      <c r="AA104">
        <v>9.0205870000000008</v>
      </c>
      <c r="AB104">
        <v>9.0477559999999997</v>
      </c>
      <c r="AC104">
        <v>9.0712449999999993</v>
      </c>
      <c r="AD104">
        <v>9.0923820000000006</v>
      </c>
      <c r="AE104">
        <v>9.1120409999999996</v>
      </c>
      <c r="AF104">
        <v>9.1306829999999994</v>
      </c>
      <c r="AG104">
        <v>9.1470629999999993</v>
      </c>
      <c r="AH104">
        <v>9.1612849999999995</v>
      </c>
      <c r="AI104" s="22">
        <v>0.01</v>
      </c>
    </row>
    <row r="105" spans="1:35" x14ac:dyDescent="0.35">
      <c r="A105" t="s">
        <v>1140</v>
      </c>
      <c r="B105" t="s">
        <v>3594</v>
      </c>
      <c r="C105" t="s">
        <v>3595</v>
      </c>
      <c r="D105" t="s">
        <v>2603</v>
      </c>
      <c r="F105">
        <v>17.406853000000002</v>
      </c>
      <c r="G105">
        <v>17.424419</v>
      </c>
      <c r="H105">
        <v>17.492840000000001</v>
      </c>
      <c r="I105">
        <v>17.594168</v>
      </c>
      <c r="J105">
        <v>17.723022</v>
      </c>
      <c r="K105">
        <v>17.870365</v>
      </c>
      <c r="L105">
        <v>18.006972999999999</v>
      </c>
      <c r="M105">
        <v>18.150782</v>
      </c>
      <c r="N105">
        <v>18.295826000000002</v>
      </c>
      <c r="O105">
        <v>18.440176000000001</v>
      </c>
      <c r="P105">
        <v>18.580342999999999</v>
      </c>
      <c r="Q105">
        <v>18.711387999999999</v>
      </c>
      <c r="R105">
        <v>18.795469000000001</v>
      </c>
      <c r="S105">
        <v>18.886208</v>
      </c>
      <c r="T105">
        <v>18.994534999999999</v>
      </c>
      <c r="U105">
        <v>19.086106999999998</v>
      </c>
      <c r="V105">
        <v>19.144750999999999</v>
      </c>
      <c r="W105">
        <v>19.193377999999999</v>
      </c>
      <c r="X105">
        <v>19.256512000000001</v>
      </c>
      <c r="Y105">
        <v>19.306592999999999</v>
      </c>
      <c r="Z105">
        <v>19.347332000000002</v>
      </c>
      <c r="AA105">
        <v>19.379252999999999</v>
      </c>
      <c r="AB105">
        <v>19.403368</v>
      </c>
      <c r="AC105">
        <v>19.420500000000001</v>
      </c>
      <c r="AD105">
        <v>19.432022</v>
      </c>
      <c r="AE105">
        <v>19.441696</v>
      </c>
      <c r="AF105">
        <v>19.448132999999999</v>
      </c>
      <c r="AG105">
        <v>19.409203000000002</v>
      </c>
      <c r="AH105">
        <v>19.409485</v>
      </c>
      <c r="AI105" s="22">
        <v>4.0000000000000001E-3</v>
      </c>
    </row>
    <row r="106" spans="1:35" x14ac:dyDescent="0.35">
      <c r="A106" t="s">
        <v>2417</v>
      </c>
      <c r="B106" t="s">
        <v>3596</v>
      </c>
      <c r="C106" t="s">
        <v>3597</v>
      </c>
      <c r="D106" t="s">
        <v>2603</v>
      </c>
      <c r="F106">
        <v>0</v>
      </c>
      <c r="G106">
        <v>0</v>
      </c>
      <c r="H106">
        <v>14.553951</v>
      </c>
      <c r="I106">
        <v>14.815011999999999</v>
      </c>
      <c r="J106">
        <v>14.998927999999999</v>
      </c>
      <c r="K106">
        <v>15.192572</v>
      </c>
      <c r="L106">
        <v>15.368869</v>
      </c>
      <c r="M106">
        <v>15.555434</v>
      </c>
      <c r="N106">
        <v>15.744630000000001</v>
      </c>
      <c r="O106">
        <v>15.944782999999999</v>
      </c>
      <c r="P106">
        <v>16.161604000000001</v>
      </c>
      <c r="Q106">
        <v>16.394955</v>
      </c>
      <c r="R106">
        <v>16.63316</v>
      </c>
      <c r="S106">
        <v>16.849796000000001</v>
      </c>
      <c r="T106">
        <v>17.064274000000001</v>
      </c>
      <c r="U106">
        <v>17.266493000000001</v>
      </c>
      <c r="V106">
        <v>17.445629</v>
      </c>
      <c r="W106">
        <v>17.603285</v>
      </c>
      <c r="X106">
        <v>17.74091</v>
      </c>
      <c r="Y106">
        <v>17.859545000000001</v>
      </c>
      <c r="Z106">
        <v>17.959697999999999</v>
      </c>
      <c r="AA106">
        <v>18.056013</v>
      </c>
      <c r="AB106">
        <v>18.136147000000001</v>
      </c>
      <c r="AC106">
        <v>18.203022000000001</v>
      </c>
      <c r="AD106">
        <v>18.258938000000001</v>
      </c>
      <c r="AE106">
        <v>18.306379</v>
      </c>
      <c r="AF106">
        <v>18.346488999999998</v>
      </c>
      <c r="AG106">
        <v>18.380383999999999</v>
      </c>
      <c r="AH106">
        <v>18.409164000000001</v>
      </c>
      <c r="AI106" t="s">
        <v>11</v>
      </c>
    </row>
    <row r="107" spans="1:35" x14ac:dyDescent="0.35">
      <c r="A107" t="s">
        <v>2414</v>
      </c>
      <c r="B107" t="s">
        <v>3598</v>
      </c>
      <c r="C107" t="s">
        <v>3599</v>
      </c>
      <c r="D107" t="s">
        <v>2603</v>
      </c>
      <c r="F107">
        <v>0</v>
      </c>
      <c r="G107">
        <v>0</v>
      </c>
      <c r="H107">
        <v>10.500607</v>
      </c>
      <c r="I107">
        <v>10.659801</v>
      </c>
      <c r="J107">
        <v>10.764203999999999</v>
      </c>
      <c r="K107">
        <v>10.869498999999999</v>
      </c>
      <c r="L107">
        <v>10.965210000000001</v>
      </c>
      <c r="M107">
        <v>11.076699</v>
      </c>
      <c r="N107">
        <v>11.197986</v>
      </c>
      <c r="O107">
        <v>11.333318999999999</v>
      </c>
      <c r="P107">
        <v>11.486076000000001</v>
      </c>
      <c r="Q107">
        <v>11.655321000000001</v>
      </c>
      <c r="R107">
        <v>11.834339</v>
      </c>
      <c r="S107">
        <v>11.997350000000001</v>
      </c>
      <c r="T107">
        <v>12.160628000000001</v>
      </c>
      <c r="U107">
        <v>12.31541</v>
      </c>
      <c r="V107">
        <v>12.45102</v>
      </c>
      <c r="W107">
        <v>12.568764</v>
      </c>
      <c r="X107">
        <v>12.669667</v>
      </c>
      <c r="Y107">
        <v>12.754915</v>
      </c>
      <c r="Z107">
        <v>12.825293</v>
      </c>
      <c r="AA107">
        <v>12.890333999999999</v>
      </c>
      <c r="AB107">
        <v>12.942886</v>
      </c>
      <c r="AC107">
        <v>12.985455</v>
      </c>
      <c r="AD107">
        <v>13.019958000000001</v>
      </c>
      <c r="AE107">
        <v>13.048401999999999</v>
      </c>
      <c r="AF107">
        <v>13.071823999999999</v>
      </c>
      <c r="AG107">
        <v>13.091234999999999</v>
      </c>
      <c r="AH107">
        <v>13.10303</v>
      </c>
      <c r="AI107" t="s">
        <v>11</v>
      </c>
    </row>
    <row r="108" spans="1:35" x14ac:dyDescent="0.35">
      <c r="A108" t="s">
        <v>1136</v>
      </c>
      <c r="B108" t="s">
        <v>3600</v>
      </c>
      <c r="C108" t="s">
        <v>3601</v>
      </c>
      <c r="D108" t="s">
        <v>2603</v>
      </c>
      <c r="F108">
        <v>0</v>
      </c>
      <c r="G108">
        <v>0</v>
      </c>
      <c r="H108">
        <v>11.516576000000001</v>
      </c>
      <c r="I108">
        <v>11.516745</v>
      </c>
      <c r="J108">
        <v>11.516781999999999</v>
      </c>
      <c r="K108">
        <v>11.516798</v>
      </c>
      <c r="L108">
        <v>11.516812</v>
      </c>
      <c r="M108">
        <v>11.516826</v>
      </c>
      <c r="N108">
        <v>11.51684</v>
      </c>
      <c r="O108">
        <v>11.516855</v>
      </c>
      <c r="P108">
        <v>11.516871999999999</v>
      </c>
      <c r="Q108">
        <v>11.516886</v>
      </c>
      <c r="R108">
        <v>11.516901000000001</v>
      </c>
      <c r="S108">
        <v>11.516908000000001</v>
      </c>
      <c r="T108">
        <v>11.516905</v>
      </c>
      <c r="U108">
        <v>11.516907</v>
      </c>
      <c r="V108">
        <v>11.516909</v>
      </c>
      <c r="W108">
        <v>11.516912</v>
      </c>
      <c r="X108">
        <v>11.516919</v>
      </c>
      <c r="Y108">
        <v>11.516923999999999</v>
      </c>
      <c r="Z108">
        <v>11.516925000000001</v>
      </c>
      <c r="AA108">
        <v>11.516932000000001</v>
      </c>
      <c r="AB108">
        <v>11.516935999999999</v>
      </c>
      <c r="AC108">
        <v>11.516940999999999</v>
      </c>
      <c r="AD108">
        <v>11.516942999999999</v>
      </c>
      <c r="AE108">
        <v>11.516949</v>
      </c>
      <c r="AF108">
        <v>11.516953000000001</v>
      </c>
      <c r="AG108">
        <v>11.516953000000001</v>
      </c>
      <c r="AH108">
        <v>11.516959</v>
      </c>
      <c r="AI108" t="s">
        <v>11</v>
      </c>
    </row>
    <row r="109" spans="1:35" x14ac:dyDescent="0.35">
      <c r="A109" t="s">
        <v>2640</v>
      </c>
      <c r="B109" t="s">
        <v>3602</v>
      </c>
      <c r="C109" t="s">
        <v>3603</v>
      </c>
      <c r="F109">
        <v>8.2098399999999998</v>
      </c>
      <c r="G109">
        <v>8.3404410000000002</v>
      </c>
      <c r="H109">
        <v>8.4829690000000006</v>
      </c>
      <c r="I109">
        <v>8.6408909999999999</v>
      </c>
      <c r="J109">
        <v>8.8129430000000006</v>
      </c>
      <c r="K109">
        <v>9.0002259999999996</v>
      </c>
      <c r="L109">
        <v>9.1844359999999998</v>
      </c>
      <c r="M109">
        <v>9.3722469999999998</v>
      </c>
      <c r="N109">
        <v>9.5603230000000003</v>
      </c>
      <c r="O109">
        <v>9.7494200000000006</v>
      </c>
      <c r="P109">
        <v>9.9342159999999993</v>
      </c>
      <c r="Q109">
        <v>10.112831999999999</v>
      </c>
      <c r="R109">
        <v>10.281893999999999</v>
      </c>
      <c r="S109">
        <v>10.441013999999999</v>
      </c>
      <c r="T109">
        <v>10.590353</v>
      </c>
      <c r="U109">
        <v>10.726647</v>
      </c>
      <c r="V109">
        <v>10.856488000000001</v>
      </c>
      <c r="W109">
        <v>10.972559</v>
      </c>
      <c r="X109">
        <v>11.083036</v>
      </c>
      <c r="Y109">
        <v>11.184754999999999</v>
      </c>
      <c r="Z109">
        <v>11.277801999999999</v>
      </c>
      <c r="AA109">
        <v>11.358744</v>
      </c>
      <c r="AB109">
        <v>11.428658</v>
      </c>
      <c r="AC109">
        <v>11.491809999999999</v>
      </c>
      <c r="AD109">
        <v>11.55086</v>
      </c>
      <c r="AE109">
        <v>11.605866000000001</v>
      </c>
      <c r="AF109">
        <v>11.656457</v>
      </c>
      <c r="AG109">
        <v>11.703754999999999</v>
      </c>
      <c r="AH109">
        <v>11.750068000000001</v>
      </c>
      <c r="AI109" s="22">
        <v>1.2999999999999999E-2</v>
      </c>
    </row>
    <row r="110" spans="1:35" x14ac:dyDescent="0.35">
      <c r="A110" t="s">
        <v>2479</v>
      </c>
    </row>
    <row r="111" spans="1:35" x14ac:dyDescent="0.35">
      <c r="A111" t="s">
        <v>164</v>
      </c>
      <c r="B111" t="s">
        <v>3604</v>
      </c>
      <c r="C111" t="s">
        <v>3605</v>
      </c>
      <c r="D111" t="s">
        <v>2600</v>
      </c>
      <c r="F111">
        <v>6.174798</v>
      </c>
      <c r="G111">
        <v>6.2630949999999999</v>
      </c>
      <c r="H111">
        <v>6.3645230000000002</v>
      </c>
      <c r="I111">
        <v>6.4755140000000004</v>
      </c>
      <c r="J111">
        <v>6.5947199999999997</v>
      </c>
      <c r="K111">
        <v>6.7204090000000001</v>
      </c>
      <c r="L111">
        <v>6.8422190000000001</v>
      </c>
      <c r="M111">
        <v>6.9609690000000004</v>
      </c>
      <c r="N111">
        <v>7.0752560000000004</v>
      </c>
      <c r="O111">
        <v>7.1852980000000004</v>
      </c>
      <c r="P111">
        <v>7.2900910000000003</v>
      </c>
      <c r="Q111">
        <v>7.3855190000000004</v>
      </c>
      <c r="R111">
        <v>7.4707850000000002</v>
      </c>
      <c r="S111">
        <v>7.5460839999999996</v>
      </c>
      <c r="T111">
        <v>7.6121340000000002</v>
      </c>
      <c r="U111">
        <v>7.6693059999999997</v>
      </c>
      <c r="V111">
        <v>7.7178800000000001</v>
      </c>
      <c r="W111">
        <v>7.7600699999999998</v>
      </c>
      <c r="X111">
        <v>7.7969379999999999</v>
      </c>
      <c r="Y111">
        <v>7.8299960000000004</v>
      </c>
      <c r="Z111">
        <v>7.8573079999999997</v>
      </c>
      <c r="AA111">
        <v>7.880395</v>
      </c>
      <c r="AB111">
        <v>7.8999480000000002</v>
      </c>
      <c r="AC111">
        <v>7.9169460000000003</v>
      </c>
      <c r="AD111">
        <v>7.9330990000000003</v>
      </c>
      <c r="AE111">
        <v>7.9487300000000003</v>
      </c>
      <c r="AF111">
        <v>7.9641529999999996</v>
      </c>
      <c r="AG111">
        <v>7.9801409999999997</v>
      </c>
      <c r="AH111">
        <v>7.9969340000000004</v>
      </c>
      <c r="AI111" s="22">
        <v>8.9999999999999993E-3</v>
      </c>
    </row>
    <row r="112" spans="1:35" x14ac:dyDescent="0.35">
      <c r="A112" t="s">
        <v>2400</v>
      </c>
      <c r="B112" t="s">
        <v>3606</v>
      </c>
      <c r="C112" t="s">
        <v>3607</v>
      </c>
      <c r="D112" t="s">
        <v>2603</v>
      </c>
      <c r="F112">
        <v>5.6053519999999999</v>
      </c>
      <c r="G112">
        <v>5.6851630000000002</v>
      </c>
      <c r="H112">
        <v>5.7620750000000003</v>
      </c>
      <c r="I112">
        <v>5.8372330000000003</v>
      </c>
      <c r="J112">
        <v>5.9050890000000003</v>
      </c>
      <c r="K112">
        <v>5.9668659999999996</v>
      </c>
      <c r="L112">
        <v>6.0218819999999997</v>
      </c>
      <c r="M112">
        <v>6.0750270000000004</v>
      </c>
      <c r="N112">
        <v>6.1221620000000003</v>
      </c>
      <c r="O112">
        <v>6.1683779999999997</v>
      </c>
      <c r="P112">
        <v>6.2146990000000004</v>
      </c>
      <c r="Q112">
        <v>6.2603840000000002</v>
      </c>
      <c r="R112">
        <v>6.3023579999999999</v>
      </c>
      <c r="S112">
        <v>6.3409950000000004</v>
      </c>
      <c r="T112">
        <v>6.3776359999999999</v>
      </c>
      <c r="U112">
        <v>6.4116439999999999</v>
      </c>
      <c r="V112">
        <v>6.4439479999999998</v>
      </c>
      <c r="W112">
        <v>6.4750249999999996</v>
      </c>
      <c r="X112">
        <v>6.5043160000000002</v>
      </c>
      <c r="Y112">
        <v>6.5290499999999998</v>
      </c>
      <c r="Z112">
        <v>6.5526530000000003</v>
      </c>
      <c r="AA112">
        <v>6.5760810000000003</v>
      </c>
      <c r="AB112">
        <v>6.5977519999999998</v>
      </c>
      <c r="AC112">
        <v>6.6134740000000001</v>
      </c>
      <c r="AD112">
        <v>6.6265970000000003</v>
      </c>
      <c r="AE112">
        <v>6.6380759999999999</v>
      </c>
      <c r="AF112">
        <v>6.6483280000000002</v>
      </c>
      <c r="AG112">
        <v>6.6579069999999998</v>
      </c>
      <c r="AH112">
        <v>6.6670059999999998</v>
      </c>
      <c r="AI112" s="22">
        <v>6.0000000000000001E-3</v>
      </c>
    </row>
    <row r="113" spans="1:35" x14ac:dyDescent="0.35">
      <c r="A113" t="s">
        <v>26</v>
      </c>
      <c r="B113" t="s">
        <v>3608</v>
      </c>
      <c r="C113" t="s">
        <v>3609</v>
      </c>
      <c r="D113" t="s">
        <v>2603</v>
      </c>
      <c r="F113">
        <v>6.0561619999999996</v>
      </c>
      <c r="G113">
        <v>6.0490139999999997</v>
      </c>
      <c r="H113">
        <v>6.0413300000000003</v>
      </c>
      <c r="I113">
        <v>6.0397550000000004</v>
      </c>
      <c r="J113">
        <v>6.0466559999999996</v>
      </c>
      <c r="K113">
        <v>6.0661889999999996</v>
      </c>
      <c r="L113">
        <v>6.0933279999999996</v>
      </c>
      <c r="M113">
        <v>6.1323319999999999</v>
      </c>
      <c r="N113">
        <v>6.1810369999999999</v>
      </c>
      <c r="O113">
        <v>6.2393669999999997</v>
      </c>
      <c r="P113">
        <v>6.3051560000000002</v>
      </c>
      <c r="Q113">
        <v>6.3731140000000002</v>
      </c>
      <c r="R113">
        <v>6.4338220000000002</v>
      </c>
      <c r="S113">
        <v>6.4864230000000003</v>
      </c>
      <c r="T113">
        <v>6.5340740000000004</v>
      </c>
      <c r="U113">
        <v>6.5780960000000004</v>
      </c>
      <c r="V113">
        <v>6.6189390000000001</v>
      </c>
      <c r="W113">
        <v>6.656015</v>
      </c>
      <c r="X113">
        <v>6.6907750000000004</v>
      </c>
      <c r="Y113">
        <v>6.7222429999999997</v>
      </c>
      <c r="Z113">
        <v>6.7477010000000002</v>
      </c>
      <c r="AA113">
        <v>6.7691860000000004</v>
      </c>
      <c r="AB113">
        <v>6.7874949999999998</v>
      </c>
      <c r="AC113">
        <v>6.802632</v>
      </c>
      <c r="AD113">
        <v>6.8150360000000001</v>
      </c>
      <c r="AE113">
        <v>6.8253909999999998</v>
      </c>
      <c r="AF113">
        <v>6.8345450000000003</v>
      </c>
      <c r="AG113">
        <v>6.8446889999999998</v>
      </c>
      <c r="AH113">
        <v>6.8567840000000002</v>
      </c>
      <c r="AI113" s="22">
        <v>4.0000000000000001E-3</v>
      </c>
    </row>
    <row r="114" spans="1:35" x14ac:dyDescent="0.35">
      <c r="A114" t="s">
        <v>28</v>
      </c>
      <c r="B114" t="s">
        <v>3610</v>
      </c>
      <c r="C114" t="s">
        <v>3611</v>
      </c>
      <c r="D114" t="s">
        <v>2600</v>
      </c>
      <c r="F114">
        <v>5.905322</v>
      </c>
      <c r="G114">
        <v>5.9830639999999997</v>
      </c>
      <c r="H114">
        <v>6.0729699999999998</v>
      </c>
      <c r="I114">
        <v>6.1697509999999998</v>
      </c>
      <c r="J114">
        <v>6.2701130000000003</v>
      </c>
      <c r="K114">
        <v>6.3741599999999998</v>
      </c>
      <c r="L114">
        <v>6.4715020000000001</v>
      </c>
      <c r="M114">
        <v>6.5653430000000004</v>
      </c>
      <c r="N114">
        <v>6.6557139999999997</v>
      </c>
      <c r="O114">
        <v>6.7455530000000001</v>
      </c>
      <c r="P114">
        <v>6.8333729999999999</v>
      </c>
      <c r="Q114">
        <v>6.9156950000000004</v>
      </c>
      <c r="R114">
        <v>6.9910300000000003</v>
      </c>
      <c r="S114">
        <v>7.0602270000000003</v>
      </c>
      <c r="T114">
        <v>7.1236040000000003</v>
      </c>
      <c r="U114">
        <v>7.1804309999999996</v>
      </c>
      <c r="V114">
        <v>7.2303940000000004</v>
      </c>
      <c r="W114">
        <v>7.2732939999999999</v>
      </c>
      <c r="X114">
        <v>7.3093329999999996</v>
      </c>
      <c r="Y114">
        <v>7.3391260000000003</v>
      </c>
      <c r="Z114">
        <v>7.3641690000000004</v>
      </c>
      <c r="AA114">
        <v>7.3857489999999997</v>
      </c>
      <c r="AB114">
        <v>7.4047210000000003</v>
      </c>
      <c r="AC114">
        <v>7.4218250000000001</v>
      </c>
      <c r="AD114">
        <v>7.4367340000000004</v>
      </c>
      <c r="AE114">
        <v>7.451314</v>
      </c>
      <c r="AF114">
        <v>7.4666230000000002</v>
      </c>
      <c r="AG114">
        <v>7.4822319999999998</v>
      </c>
      <c r="AH114">
        <v>7.498291</v>
      </c>
      <c r="AI114" s="22">
        <v>8.9999999999999993E-3</v>
      </c>
    </row>
    <row r="115" spans="1:35" x14ac:dyDescent="0.35">
      <c r="A115" t="s">
        <v>2409</v>
      </c>
      <c r="B115" t="s">
        <v>3612</v>
      </c>
      <c r="C115" t="s">
        <v>3613</v>
      </c>
      <c r="D115" t="s">
        <v>2603</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t="s">
        <v>11</v>
      </c>
    </row>
    <row r="116" spans="1:35" x14ac:dyDescent="0.35">
      <c r="A116" t="s">
        <v>1140</v>
      </c>
      <c r="B116" t="s">
        <v>3614</v>
      </c>
      <c r="C116" t="s">
        <v>3615</v>
      </c>
      <c r="D116" t="s">
        <v>2600</v>
      </c>
      <c r="F116">
        <v>12.511471999999999</v>
      </c>
      <c r="G116">
        <v>12.210798</v>
      </c>
      <c r="H116">
        <v>12.035378</v>
      </c>
      <c r="I116">
        <v>11.922769000000001</v>
      </c>
      <c r="J116">
        <v>11.842131</v>
      </c>
      <c r="K116">
        <v>11.780157000000001</v>
      </c>
      <c r="L116">
        <v>11.726812000000001</v>
      </c>
      <c r="M116">
        <v>11.681986</v>
      </c>
      <c r="N116">
        <v>11.643143999999999</v>
      </c>
      <c r="O116">
        <v>11.608420000000001</v>
      </c>
      <c r="P116">
        <v>11.577750999999999</v>
      </c>
      <c r="Q116">
        <v>11.55185</v>
      </c>
      <c r="R116">
        <v>11.532499</v>
      </c>
      <c r="S116">
        <v>11.522676000000001</v>
      </c>
      <c r="T116">
        <v>11.51253</v>
      </c>
      <c r="U116">
        <v>11.507656000000001</v>
      </c>
      <c r="V116">
        <v>11.514357</v>
      </c>
      <c r="W116">
        <v>11.526049</v>
      </c>
      <c r="X116">
        <v>11.521922999999999</v>
      </c>
      <c r="Y116">
        <v>11.528378</v>
      </c>
      <c r="Z116">
        <v>11.553936999999999</v>
      </c>
      <c r="AA116">
        <v>11.578481999999999</v>
      </c>
      <c r="AB116">
        <v>11.590909</v>
      </c>
      <c r="AC116">
        <v>11.599613</v>
      </c>
      <c r="AD116">
        <v>11.605518999999999</v>
      </c>
      <c r="AE116">
        <v>11.609627</v>
      </c>
      <c r="AF116">
        <v>11.612548</v>
      </c>
      <c r="AG116">
        <v>11.614598000000001</v>
      </c>
      <c r="AH116">
        <v>11.615857</v>
      </c>
      <c r="AI116" s="22">
        <v>-3.0000000000000001E-3</v>
      </c>
    </row>
    <row r="117" spans="1:35" x14ac:dyDescent="0.35">
      <c r="A117" t="s">
        <v>2417</v>
      </c>
      <c r="B117" t="s">
        <v>3616</v>
      </c>
      <c r="C117" t="s">
        <v>3617</v>
      </c>
      <c r="D117" t="s">
        <v>2600</v>
      </c>
      <c r="F117">
        <v>0</v>
      </c>
      <c r="G117">
        <v>0</v>
      </c>
      <c r="H117">
        <v>1.546108</v>
      </c>
      <c r="I117">
        <v>2.664183</v>
      </c>
      <c r="J117">
        <v>3.4990290000000002</v>
      </c>
      <c r="K117">
        <v>4.1596690000000001</v>
      </c>
      <c r="L117">
        <v>4.6990999999999996</v>
      </c>
      <c r="M117">
        <v>5.1562080000000003</v>
      </c>
      <c r="N117">
        <v>5.5611940000000004</v>
      </c>
      <c r="O117">
        <v>5.9406049999999997</v>
      </c>
      <c r="P117">
        <v>6.3162120000000002</v>
      </c>
      <c r="Q117">
        <v>6.6977019999999996</v>
      </c>
      <c r="R117">
        <v>7.0859899999999998</v>
      </c>
      <c r="S117">
        <v>7.4756780000000003</v>
      </c>
      <c r="T117">
        <v>7.8704789999999996</v>
      </c>
      <c r="U117">
        <v>8.2631910000000008</v>
      </c>
      <c r="V117">
        <v>8.6400120000000005</v>
      </c>
      <c r="W117">
        <v>8.9883590000000009</v>
      </c>
      <c r="X117">
        <v>9.2928049999999995</v>
      </c>
      <c r="Y117">
        <v>9.5358350000000005</v>
      </c>
      <c r="Z117">
        <v>9.700844</v>
      </c>
      <c r="AA117">
        <v>9.9268219999999996</v>
      </c>
      <c r="AB117">
        <v>10.164901</v>
      </c>
      <c r="AC117">
        <v>10.319011</v>
      </c>
      <c r="AD117">
        <v>10.344773</v>
      </c>
      <c r="AE117">
        <v>10.42065</v>
      </c>
      <c r="AF117">
        <v>10.488389</v>
      </c>
      <c r="AG117">
        <v>10.548454</v>
      </c>
      <c r="AH117">
        <v>10.601648000000001</v>
      </c>
      <c r="AI117" t="s">
        <v>11</v>
      </c>
    </row>
    <row r="118" spans="1:35" x14ac:dyDescent="0.35">
      <c r="A118" t="s">
        <v>2414</v>
      </c>
      <c r="B118" t="s">
        <v>3618</v>
      </c>
      <c r="C118" t="s">
        <v>3619</v>
      </c>
      <c r="D118" t="s">
        <v>2603</v>
      </c>
      <c r="F118">
        <v>0</v>
      </c>
      <c r="G118">
        <v>0</v>
      </c>
      <c r="H118">
        <v>1.475894</v>
      </c>
      <c r="I118">
        <v>2.5423819999999999</v>
      </c>
      <c r="J118">
        <v>3.3420420000000002</v>
      </c>
      <c r="K118">
        <v>3.9731420000000002</v>
      </c>
      <c r="L118">
        <v>4.4840580000000001</v>
      </c>
      <c r="M118">
        <v>4.9145440000000002</v>
      </c>
      <c r="N118">
        <v>5.2951240000000004</v>
      </c>
      <c r="O118">
        <v>5.6530180000000003</v>
      </c>
      <c r="P118">
        <v>6.0081530000000001</v>
      </c>
      <c r="Q118">
        <v>6.3713059999999997</v>
      </c>
      <c r="R118">
        <v>6.7437389999999997</v>
      </c>
      <c r="S118">
        <v>7.1219239999999999</v>
      </c>
      <c r="T118">
        <v>7.5077629999999997</v>
      </c>
      <c r="U118">
        <v>7.8949509999999998</v>
      </c>
      <c r="V118">
        <v>8.2699909999999992</v>
      </c>
      <c r="W118">
        <v>8.6198800000000002</v>
      </c>
      <c r="X118">
        <v>8.9274210000000007</v>
      </c>
      <c r="Y118">
        <v>9.1725209999999997</v>
      </c>
      <c r="Z118">
        <v>9.3351539999999993</v>
      </c>
      <c r="AA118">
        <v>9.5703130000000005</v>
      </c>
      <c r="AB118">
        <v>9.8242899999999995</v>
      </c>
      <c r="AC118">
        <v>9.9863700000000009</v>
      </c>
      <c r="AD118">
        <v>10.00128</v>
      </c>
      <c r="AE118">
        <v>10.076916000000001</v>
      </c>
      <c r="AF118">
        <v>10.144606</v>
      </c>
      <c r="AG118">
        <v>10.20481</v>
      </c>
      <c r="AH118">
        <v>10.258661</v>
      </c>
      <c r="AI118" t="s">
        <v>11</v>
      </c>
    </row>
    <row r="119" spans="1:35" x14ac:dyDescent="0.35">
      <c r="A119" t="s">
        <v>1136</v>
      </c>
      <c r="B119" t="s">
        <v>3620</v>
      </c>
      <c r="C119" t="s">
        <v>3621</v>
      </c>
      <c r="D119" t="s">
        <v>2600</v>
      </c>
      <c r="F119">
        <v>0</v>
      </c>
      <c r="G119">
        <v>0</v>
      </c>
      <c r="H119">
        <v>7.1006340000000003</v>
      </c>
      <c r="I119">
        <v>7.1057309999999996</v>
      </c>
      <c r="J119">
        <v>7.1073639999999996</v>
      </c>
      <c r="K119">
        <v>7.1081630000000002</v>
      </c>
      <c r="L119">
        <v>7.1086039999999997</v>
      </c>
      <c r="M119">
        <v>7.1088789999999999</v>
      </c>
      <c r="N119">
        <v>7.1090270000000002</v>
      </c>
      <c r="O119">
        <v>7.1090970000000002</v>
      </c>
      <c r="P119">
        <v>7.1091550000000003</v>
      </c>
      <c r="Q119">
        <v>7.1092209999999998</v>
      </c>
      <c r="R119">
        <v>7.1092950000000004</v>
      </c>
      <c r="S119">
        <v>7.1093820000000001</v>
      </c>
      <c r="T119">
        <v>7.1094809999999997</v>
      </c>
      <c r="U119">
        <v>7.1095889999999997</v>
      </c>
      <c r="V119">
        <v>7.1097070000000002</v>
      </c>
      <c r="W119">
        <v>7.1098350000000003</v>
      </c>
      <c r="X119">
        <v>7.109972</v>
      </c>
      <c r="Y119">
        <v>7.1101159999999997</v>
      </c>
      <c r="Z119">
        <v>7.1102699999999999</v>
      </c>
      <c r="AA119">
        <v>7.1104589999999996</v>
      </c>
      <c r="AB119">
        <v>7.110671</v>
      </c>
      <c r="AC119">
        <v>7.1108859999999998</v>
      </c>
      <c r="AD119">
        <v>7.1110879999999996</v>
      </c>
      <c r="AE119">
        <v>7.1113179999999998</v>
      </c>
      <c r="AF119">
        <v>7.1115579999999996</v>
      </c>
      <c r="AG119">
        <v>7.111809</v>
      </c>
      <c r="AH119">
        <v>7.1120650000000003</v>
      </c>
      <c r="AI119" t="s">
        <v>11</v>
      </c>
    </row>
    <row r="120" spans="1:35" x14ac:dyDescent="0.35">
      <c r="A120" t="s">
        <v>2662</v>
      </c>
      <c r="B120" t="s">
        <v>3622</v>
      </c>
      <c r="C120" t="s">
        <v>3623</v>
      </c>
      <c r="F120">
        <v>6.1709569999999996</v>
      </c>
      <c r="G120">
        <v>6.2590110000000001</v>
      </c>
      <c r="H120">
        <v>6.3601650000000003</v>
      </c>
      <c r="I120">
        <v>6.4708430000000003</v>
      </c>
      <c r="J120">
        <v>6.589664</v>
      </c>
      <c r="K120">
        <v>6.7149279999999996</v>
      </c>
      <c r="L120">
        <v>6.8362869999999996</v>
      </c>
      <c r="M120">
        <v>6.9546010000000003</v>
      </c>
      <c r="N120">
        <v>7.068473</v>
      </c>
      <c r="O120">
        <v>7.1781480000000002</v>
      </c>
      <c r="P120">
        <v>7.282597</v>
      </c>
      <c r="Q120">
        <v>7.3776999999999999</v>
      </c>
      <c r="R120">
        <v>7.4626390000000002</v>
      </c>
      <c r="S120">
        <v>7.5376300000000001</v>
      </c>
      <c r="T120">
        <v>7.6034009999999999</v>
      </c>
      <c r="U120">
        <v>7.6603089999999998</v>
      </c>
      <c r="V120">
        <v>7.7086389999999998</v>
      </c>
      <c r="W120">
        <v>7.750559</v>
      </c>
      <c r="X120">
        <v>7.7871069999999998</v>
      </c>
      <c r="Y120">
        <v>7.819769</v>
      </c>
      <c r="Z120">
        <v>7.8466990000000001</v>
      </c>
      <c r="AA120">
        <v>7.8693970000000002</v>
      </c>
      <c r="AB120">
        <v>7.8885500000000004</v>
      </c>
      <c r="AC120">
        <v>7.9051289999999996</v>
      </c>
      <c r="AD120">
        <v>7.9208100000000004</v>
      </c>
      <c r="AE120">
        <v>7.9359409999999997</v>
      </c>
      <c r="AF120">
        <v>7.9508619999999999</v>
      </c>
      <c r="AG120">
        <v>7.9663209999999998</v>
      </c>
      <c r="AH120">
        <v>7.9825520000000001</v>
      </c>
      <c r="AI120" s="22">
        <v>8.9999999999999993E-3</v>
      </c>
    </row>
    <row r="121" spans="1:35" x14ac:dyDescent="0.35">
      <c r="A121" t="s">
        <v>2665</v>
      </c>
      <c r="B121" t="s">
        <v>3624</v>
      </c>
      <c r="C121" t="s">
        <v>3625</v>
      </c>
      <c r="F121">
        <v>7.4724060000000003</v>
      </c>
      <c r="G121">
        <v>7.5785309999999999</v>
      </c>
      <c r="H121">
        <v>7.7053209999999996</v>
      </c>
      <c r="I121">
        <v>7.8485909999999999</v>
      </c>
      <c r="J121">
        <v>8.0023800000000005</v>
      </c>
      <c r="K121">
        <v>8.1636780000000009</v>
      </c>
      <c r="L121">
        <v>8.3212820000000001</v>
      </c>
      <c r="M121">
        <v>8.4797530000000005</v>
      </c>
      <c r="N121">
        <v>8.6382940000000001</v>
      </c>
      <c r="O121">
        <v>8.7959300000000002</v>
      </c>
      <c r="P121">
        <v>8.9485519999999994</v>
      </c>
      <c r="Q121">
        <v>9.0909969999999998</v>
      </c>
      <c r="R121">
        <v>9.2225169999999999</v>
      </c>
      <c r="S121">
        <v>9.3430680000000006</v>
      </c>
      <c r="T121">
        <v>9.4533190000000005</v>
      </c>
      <c r="U121">
        <v>9.5530659999999994</v>
      </c>
      <c r="V121">
        <v>9.6434460000000009</v>
      </c>
      <c r="W121">
        <v>9.7267150000000004</v>
      </c>
      <c r="X121">
        <v>9.8045980000000004</v>
      </c>
      <c r="Y121">
        <v>9.8772749999999991</v>
      </c>
      <c r="Z121">
        <v>9.9424340000000004</v>
      </c>
      <c r="AA121">
        <v>10.001575000000001</v>
      </c>
      <c r="AB121">
        <v>10.055849</v>
      </c>
      <c r="AC121">
        <v>10.108461999999999</v>
      </c>
      <c r="AD121">
        <v>10.161237</v>
      </c>
      <c r="AE121">
        <v>10.213322</v>
      </c>
      <c r="AF121">
        <v>10.263771999999999</v>
      </c>
      <c r="AG121">
        <v>10.314520999999999</v>
      </c>
      <c r="AH121">
        <v>10.365862999999999</v>
      </c>
      <c r="AI121" s="22">
        <v>1.2E-2</v>
      </c>
    </row>
    <row r="122" spans="1:35" x14ac:dyDescent="0.35">
      <c r="A122" t="s">
        <v>2668</v>
      </c>
    </row>
    <row r="123" spans="1:35" x14ac:dyDescent="0.35">
      <c r="A123" t="s">
        <v>2432</v>
      </c>
    </row>
    <row r="124" spans="1:35" x14ac:dyDescent="0.35">
      <c r="A124" t="s">
        <v>164</v>
      </c>
      <c r="B124" t="s">
        <v>3626</v>
      </c>
      <c r="C124" t="s">
        <v>3627</v>
      </c>
      <c r="D124" t="s">
        <v>275</v>
      </c>
      <c r="F124">
        <v>3.0155479999999999</v>
      </c>
      <c r="G124">
        <v>3.0975450000000002</v>
      </c>
      <c r="H124">
        <v>3.1834560000000001</v>
      </c>
      <c r="I124">
        <v>3.2715930000000002</v>
      </c>
      <c r="J124">
        <v>3.3587579999999999</v>
      </c>
      <c r="K124">
        <v>3.4430320000000001</v>
      </c>
      <c r="L124">
        <v>3.5241380000000002</v>
      </c>
      <c r="M124">
        <v>3.6023369999999999</v>
      </c>
      <c r="N124">
        <v>3.6774779999999998</v>
      </c>
      <c r="O124">
        <v>3.7492040000000002</v>
      </c>
      <c r="P124">
        <v>3.8192210000000002</v>
      </c>
      <c r="Q124">
        <v>3.8820770000000002</v>
      </c>
      <c r="R124">
        <v>3.9423219999999999</v>
      </c>
      <c r="S124">
        <v>4.0002969999999998</v>
      </c>
      <c r="T124">
        <v>4.0587710000000001</v>
      </c>
      <c r="U124">
        <v>4.1174879999999998</v>
      </c>
      <c r="V124">
        <v>4.1771779999999996</v>
      </c>
      <c r="W124">
        <v>4.2348249999999998</v>
      </c>
      <c r="X124">
        <v>4.2897980000000002</v>
      </c>
      <c r="Y124">
        <v>4.3460570000000001</v>
      </c>
      <c r="Z124">
        <v>4.4020840000000003</v>
      </c>
      <c r="AA124">
        <v>4.4646600000000003</v>
      </c>
      <c r="AB124">
        <v>4.531682</v>
      </c>
      <c r="AC124">
        <v>4.5975450000000002</v>
      </c>
      <c r="AD124">
        <v>4.6616299999999997</v>
      </c>
      <c r="AE124">
        <v>4.7283970000000002</v>
      </c>
      <c r="AF124">
        <v>4.796106</v>
      </c>
      <c r="AG124">
        <v>4.8608450000000003</v>
      </c>
      <c r="AH124">
        <v>4.9257439999999999</v>
      </c>
      <c r="AI124" s="22">
        <v>1.7999999999999999E-2</v>
      </c>
    </row>
    <row r="125" spans="1:35" x14ac:dyDescent="0.35">
      <c r="A125" t="s">
        <v>2400</v>
      </c>
      <c r="B125" t="s">
        <v>3628</v>
      </c>
      <c r="C125" t="s">
        <v>3629</v>
      </c>
      <c r="D125" t="s">
        <v>275</v>
      </c>
      <c r="F125">
        <v>1.3121959999999999</v>
      </c>
      <c r="G125">
        <v>1.390077</v>
      </c>
      <c r="H125">
        <v>1.475538</v>
      </c>
      <c r="I125">
        <v>1.5668089999999999</v>
      </c>
      <c r="J125">
        <v>1.6607769999999999</v>
      </c>
      <c r="K125">
        <v>1.755242</v>
      </c>
      <c r="L125">
        <v>1.8484970000000001</v>
      </c>
      <c r="M125">
        <v>1.9400980000000001</v>
      </c>
      <c r="N125">
        <v>2.0310440000000001</v>
      </c>
      <c r="O125">
        <v>2.1199050000000002</v>
      </c>
      <c r="P125">
        <v>2.2087729999999999</v>
      </c>
      <c r="Q125">
        <v>2.2942230000000001</v>
      </c>
      <c r="R125">
        <v>2.378069</v>
      </c>
      <c r="S125">
        <v>2.4599419999999999</v>
      </c>
      <c r="T125">
        <v>2.5430779999999999</v>
      </c>
      <c r="U125">
        <v>2.6269550000000002</v>
      </c>
      <c r="V125">
        <v>2.7103890000000002</v>
      </c>
      <c r="W125">
        <v>2.793024</v>
      </c>
      <c r="X125">
        <v>2.8754759999999999</v>
      </c>
      <c r="Y125">
        <v>2.9603380000000001</v>
      </c>
      <c r="Z125">
        <v>3.0429689999999998</v>
      </c>
      <c r="AA125">
        <v>3.128209</v>
      </c>
      <c r="AB125">
        <v>3.2178049999999998</v>
      </c>
      <c r="AC125">
        <v>3.3088250000000001</v>
      </c>
      <c r="AD125">
        <v>3.3999440000000001</v>
      </c>
      <c r="AE125">
        <v>3.492642</v>
      </c>
      <c r="AF125">
        <v>3.5847199999999999</v>
      </c>
      <c r="AG125">
        <v>3.6734100000000001</v>
      </c>
      <c r="AH125">
        <v>3.7600479999999998</v>
      </c>
      <c r="AI125" s="22">
        <v>3.7999999999999999E-2</v>
      </c>
    </row>
    <row r="126" spans="1:35" x14ac:dyDescent="0.35">
      <c r="A126" t="s">
        <v>26</v>
      </c>
      <c r="B126" t="s">
        <v>3630</v>
      </c>
      <c r="C126" t="s">
        <v>3631</v>
      </c>
      <c r="D126" t="s">
        <v>275</v>
      </c>
      <c r="F126">
        <v>1.18E-4</v>
      </c>
      <c r="G126">
        <v>3.9100000000000002E-4</v>
      </c>
      <c r="H126">
        <v>6.7400000000000001E-4</v>
      </c>
      <c r="I126">
        <v>9.5699999999999995E-4</v>
      </c>
      <c r="J126">
        <v>1.2470000000000001E-3</v>
      </c>
      <c r="K126">
        <v>1.542E-3</v>
      </c>
      <c r="L126">
        <v>1.843E-3</v>
      </c>
      <c r="M126">
        <v>2.1510000000000001E-3</v>
      </c>
      <c r="N126">
        <v>2.4689999999999998E-3</v>
      </c>
      <c r="O126">
        <v>2.7989999999999998E-3</v>
      </c>
      <c r="P126">
        <v>3.143E-3</v>
      </c>
      <c r="Q126">
        <v>3.5010000000000002E-3</v>
      </c>
      <c r="R126">
        <v>3.859E-3</v>
      </c>
      <c r="S126">
        <v>4.2300000000000003E-3</v>
      </c>
      <c r="T126">
        <v>4.6340000000000001E-3</v>
      </c>
      <c r="U126">
        <v>5.071E-3</v>
      </c>
      <c r="V126">
        <v>5.5459999999999997E-3</v>
      </c>
      <c r="W126">
        <v>6.0610000000000004E-3</v>
      </c>
      <c r="X126">
        <v>6.6210000000000001E-3</v>
      </c>
      <c r="Y126">
        <v>7.228E-3</v>
      </c>
      <c r="Z126">
        <v>7.8829999999999994E-3</v>
      </c>
      <c r="AA126">
        <v>8.5920000000000007E-3</v>
      </c>
      <c r="AB126">
        <v>9.3589999999999993E-3</v>
      </c>
      <c r="AC126">
        <v>1.0192E-2</v>
      </c>
      <c r="AD126">
        <v>1.1091E-2</v>
      </c>
      <c r="AE126">
        <v>1.2054E-2</v>
      </c>
      <c r="AF126">
        <v>1.3077999999999999E-2</v>
      </c>
      <c r="AG126">
        <v>1.4161E-2</v>
      </c>
      <c r="AH126">
        <v>1.5303000000000001E-2</v>
      </c>
      <c r="AI126" s="22">
        <v>0.19</v>
      </c>
    </row>
    <row r="127" spans="1:35" x14ac:dyDescent="0.35">
      <c r="A127" t="s">
        <v>28</v>
      </c>
      <c r="B127" t="s">
        <v>3632</v>
      </c>
      <c r="C127" t="s">
        <v>3633</v>
      </c>
      <c r="D127" t="s">
        <v>275</v>
      </c>
      <c r="F127">
        <v>8.1099999999999998E-4</v>
      </c>
      <c r="G127">
        <v>8.0800000000000002E-4</v>
      </c>
      <c r="H127">
        <v>8.0500000000000005E-4</v>
      </c>
      <c r="I127">
        <v>8.0099999999999995E-4</v>
      </c>
      <c r="J127">
        <v>7.9600000000000005E-4</v>
      </c>
      <c r="K127">
        <v>7.9100000000000004E-4</v>
      </c>
      <c r="L127">
        <v>7.8399999999999997E-4</v>
      </c>
      <c r="M127">
        <v>7.7800000000000005E-4</v>
      </c>
      <c r="N127">
        <v>7.6999999999999996E-4</v>
      </c>
      <c r="O127">
        <v>7.6199999999999998E-4</v>
      </c>
      <c r="P127">
        <v>7.5299999999999998E-4</v>
      </c>
      <c r="Q127">
        <v>7.4299999999999995E-4</v>
      </c>
      <c r="R127">
        <v>7.3300000000000004E-4</v>
      </c>
      <c r="S127">
        <v>7.2199999999999999E-4</v>
      </c>
      <c r="T127">
        <v>7.1100000000000004E-4</v>
      </c>
      <c r="U127">
        <v>6.9899999999999997E-4</v>
      </c>
      <c r="V127">
        <v>6.8599999999999998E-4</v>
      </c>
      <c r="W127">
        <v>6.7299999999999999E-4</v>
      </c>
      <c r="X127">
        <v>6.6E-4</v>
      </c>
      <c r="Y127">
        <v>6.4599999999999998E-4</v>
      </c>
      <c r="Z127">
        <v>6.3199999999999997E-4</v>
      </c>
      <c r="AA127">
        <v>6.1700000000000004E-4</v>
      </c>
      <c r="AB127">
        <v>6.02E-4</v>
      </c>
      <c r="AC127">
        <v>5.8699999999999996E-4</v>
      </c>
      <c r="AD127">
        <v>5.6400000000000005E-4</v>
      </c>
      <c r="AE127">
        <v>5.2999999999999998E-4</v>
      </c>
      <c r="AF127">
        <v>4.8200000000000001E-4</v>
      </c>
      <c r="AG127">
        <v>4.2700000000000002E-4</v>
      </c>
      <c r="AH127">
        <v>3.5799999999999997E-4</v>
      </c>
      <c r="AI127" s="22">
        <v>-2.9000000000000001E-2</v>
      </c>
    </row>
    <row r="128" spans="1:35" x14ac:dyDescent="0.35">
      <c r="A128" t="s">
        <v>2409</v>
      </c>
      <c r="B128" t="s">
        <v>3634</v>
      </c>
      <c r="C128" t="s">
        <v>3635</v>
      </c>
      <c r="D128" t="s">
        <v>275</v>
      </c>
      <c r="F128">
        <v>0.228495</v>
      </c>
      <c r="G128">
        <v>0.23946799999999999</v>
      </c>
      <c r="H128">
        <v>0.25094</v>
      </c>
      <c r="I128">
        <v>0.26208999999999999</v>
      </c>
      <c r="J128">
        <v>0.27283400000000002</v>
      </c>
      <c r="K128">
        <v>0.28325600000000001</v>
      </c>
      <c r="L128">
        <v>0.29306500000000002</v>
      </c>
      <c r="M128">
        <v>0.30256499999999997</v>
      </c>
      <c r="N128">
        <v>0.311807</v>
      </c>
      <c r="O128">
        <v>0.32098700000000002</v>
      </c>
      <c r="P128">
        <v>0.32999000000000001</v>
      </c>
      <c r="Q128">
        <v>0.33899699999999999</v>
      </c>
      <c r="R128">
        <v>0.34797400000000001</v>
      </c>
      <c r="S128">
        <v>0.35700599999999999</v>
      </c>
      <c r="T128">
        <v>0.36603000000000002</v>
      </c>
      <c r="U128">
        <v>0.37504999999999999</v>
      </c>
      <c r="V128">
        <v>0.38404199999999999</v>
      </c>
      <c r="W128">
        <v>0.39302700000000002</v>
      </c>
      <c r="X128">
        <v>0.402001</v>
      </c>
      <c r="Y128">
        <v>0.41092400000000001</v>
      </c>
      <c r="Z128">
        <v>0.419794</v>
      </c>
      <c r="AA128">
        <v>0.42865399999999998</v>
      </c>
      <c r="AB128">
        <v>0.43625900000000001</v>
      </c>
      <c r="AC128">
        <v>0.44089800000000001</v>
      </c>
      <c r="AD128">
        <v>0.44327499999999997</v>
      </c>
      <c r="AE128">
        <v>0.44412699999999999</v>
      </c>
      <c r="AF128">
        <v>0.44450499999999998</v>
      </c>
      <c r="AG128">
        <v>0.44182100000000002</v>
      </c>
      <c r="AH128">
        <v>0.43831300000000001</v>
      </c>
      <c r="AI128" s="22">
        <v>2.4E-2</v>
      </c>
    </row>
    <row r="129" spans="1:35" x14ac:dyDescent="0.35">
      <c r="A129" t="s">
        <v>1140</v>
      </c>
      <c r="B129" t="s">
        <v>3636</v>
      </c>
      <c r="C129" t="s">
        <v>3637</v>
      </c>
      <c r="D129" t="s">
        <v>275</v>
      </c>
      <c r="F129">
        <v>6.7000000000000002E-5</v>
      </c>
      <c r="G129">
        <v>6.6000000000000005E-5</v>
      </c>
      <c r="H129">
        <v>6.4999999999999994E-5</v>
      </c>
      <c r="I129">
        <v>6.4999999999999994E-5</v>
      </c>
      <c r="J129">
        <v>6.3999999999999997E-5</v>
      </c>
      <c r="K129">
        <v>6.3E-5</v>
      </c>
      <c r="L129">
        <v>6.2000000000000003E-5</v>
      </c>
      <c r="M129">
        <v>6.0999999999999999E-5</v>
      </c>
      <c r="N129">
        <v>6.0000000000000002E-5</v>
      </c>
      <c r="O129">
        <v>5.8999999999999998E-5</v>
      </c>
      <c r="P129">
        <v>5.8E-5</v>
      </c>
      <c r="Q129">
        <v>5.7000000000000003E-5</v>
      </c>
      <c r="R129">
        <v>5.5999999999999999E-5</v>
      </c>
      <c r="S129">
        <v>5.5000000000000002E-5</v>
      </c>
      <c r="T129">
        <v>5.3999999999999998E-5</v>
      </c>
      <c r="U129">
        <v>5.3000000000000001E-5</v>
      </c>
      <c r="V129">
        <v>5.1E-5</v>
      </c>
      <c r="W129">
        <v>5.0000000000000002E-5</v>
      </c>
      <c r="X129">
        <v>4.8999999999999998E-5</v>
      </c>
      <c r="Y129">
        <v>4.6999999999999997E-5</v>
      </c>
      <c r="Z129">
        <v>4.6E-5</v>
      </c>
      <c r="AA129">
        <v>4.5000000000000003E-5</v>
      </c>
      <c r="AB129">
        <v>3.6000000000000001E-5</v>
      </c>
      <c r="AC129">
        <v>2.5000000000000001E-5</v>
      </c>
      <c r="AD129">
        <v>1.8E-5</v>
      </c>
      <c r="AE129">
        <v>1.2E-5</v>
      </c>
      <c r="AF129">
        <v>9.0000000000000002E-6</v>
      </c>
      <c r="AG129">
        <v>6.0000000000000002E-6</v>
      </c>
      <c r="AH129">
        <v>3.9999999999999998E-6</v>
      </c>
      <c r="AI129" s="22">
        <v>-9.4E-2</v>
      </c>
    </row>
    <row r="130" spans="1:35" x14ac:dyDescent="0.35">
      <c r="A130" t="s">
        <v>2417</v>
      </c>
      <c r="B130" t="s">
        <v>3638</v>
      </c>
      <c r="C130" t="s">
        <v>3639</v>
      </c>
      <c r="D130" t="s">
        <v>275</v>
      </c>
      <c r="F130">
        <v>0</v>
      </c>
      <c r="G130">
        <v>3.1599999999999998E-4</v>
      </c>
      <c r="H130">
        <v>6.4700000000000001E-4</v>
      </c>
      <c r="I130">
        <v>9.8799999999999995E-4</v>
      </c>
      <c r="J130">
        <v>1.3370000000000001E-3</v>
      </c>
      <c r="K130">
        <v>1.6949999999999999E-3</v>
      </c>
      <c r="L130">
        <v>2.0669999999999998E-3</v>
      </c>
      <c r="M130">
        <v>2.4559999999999998E-3</v>
      </c>
      <c r="N130">
        <v>2.8660000000000001E-3</v>
      </c>
      <c r="O130">
        <v>3.3E-3</v>
      </c>
      <c r="P130">
        <v>3.7629999999999999E-3</v>
      </c>
      <c r="Q130">
        <v>4.2560000000000002E-3</v>
      </c>
      <c r="R130">
        <v>4.7840000000000001E-3</v>
      </c>
      <c r="S130">
        <v>5.3569999999999998E-3</v>
      </c>
      <c r="T130">
        <v>5.9829999999999996E-3</v>
      </c>
      <c r="U130">
        <v>6.6709999999999998E-3</v>
      </c>
      <c r="V130">
        <v>7.4289999999999998E-3</v>
      </c>
      <c r="W130">
        <v>8.2660000000000008E-3</v>
      </c>
      <c r="X130">
        <v>9.1909999999999995E-3</v>
      </c>
      <c r="Y130">
        <v>1.0203E-2</v>
      </c>
      <c r="Z130">
        <v>1.1304E-2</v>
      </c>
      <c r="AA130">
        <v>1.2494999999999999E-2</v>
      </c>
      <c r="AB130">
        <v>1.3772E-2</v>
      </c>
      <c r="AC130">
        <v>1.5141E-2</v>
      </c>
      <c r="AD130">
        <v>1.6594999999999999E-2</v>
      </c>
      <c r="AE130">
        <v>1.8123E-2</v>
      </c>
      <c r="AF130">
        <v>1.9715E-2</v>
      </c>
      <c r="AG130">
        <v>2.1368000000000002E-2</v>
      </c>
      <c r="AH130">
        <v>2.308E-2</v>
      </c>
      <c r="AI130" t="s">
        <v>11</v>
      </c>
    </row>
    <row r="131" spans="1:35" x14ac:dyDescent="0.35">
      <c r="A131" t="s">
        <v>2414</v>
      </c>
      <c r="B131" t="s">
        <v>3640</v>
      </c>
      <c r="C131" t="s">
        <v>3641</v>
      </c>
      <c r="D131" t="s">
        <v>275</v>
      </c>
      <c r="F131">
        <v>0</v>
      </c>
      <c r="G131">
        <v>3.2899999999999997E-4</v>
      </c>
      <c r="H131">
        <v>6.7400000000000001E-4</v>
      </c>
      <c r="I131">
        <v>1.024E-3</v>
      </c>
      <c r="J131">
        <v>1.377E-3</v>
      </c>
      <c r="K131">
        <v>1.7340000000000001E-3</v>
      </c>
      <c r="L131">
        <v>2.0950000000000001E-3</v>
      </c>
      <c r="M131">
        <v>2.467E-3</v>
      </c>
      <c r="N131">
        <v>2.856E-3</v>
      </c>
      <c r="O131">
        <v>3.2680000000000001E-3</v>
      </c>
      <c r="P131">
        <v>3.7100000000000002E-3</v>
      </c>
      <c r="Q131">
        <v>4.1869999999999997E-3</v>
      </c>
      <c r="R131">
        <v>4.705E-3</v>
      </c>
      <c r="S131">
        <v>5.2760000000000003E-3</v>
      </c>
      <c r="T131">
        <v>5.9090000000000002E-3</v>
      </c>
      <c r="U131">
        <v>6.6140000000000001E-3</v>
      </c>
      <c r="V131">
        <v>7.4009999999999996E-3</v>
      </c>
      <c r="W131">
        <v>8.2810000000000002E-3</v>
      </c>
      <c r="X131">
        <v>9.2630000000000004E-3</v>
      </c>
      <c r="Y131">
        <v>1.0349000000000001E-2</v>
      </c>
      <c r="Z131">
        <v>1.1542999999999999E-2</v>
      </c>
      <c r="AA131">
        <v>1.2847000000000001E-2</v>
      </c>
      <c r="AB131">
        <v>1.4251E-2</v>
      </c>
      <c r="AC131">
        <v>1.5765000000000001E-2</v>
      </c>
      <c r="AD131">
        <v>1.7374000000000001E-2</v>
      </c>
      <c r="AE131">
        <v>1.9071000000000001E-2</v>
      </c>
      <c r="AF131">
        <v>2.0840999999999998E-2</v>
      </c>
      <c r="AG131">
        <v>2.2685E-2</v>
      </c>
      <c r="AH131">
        <v>2.4594000000000001E-2</v>
      </c>
      <c r="AI131" t="s">
        <v>11</v>
      </c>
    </row>
    <row r="132" spans="1:35" x14ac:dyDescent="0.35">
      <c r="A132" t="s">
        <v>1136</v>
      </c>
      <c r="B132" t="s">
        <v>3642</v>
      </c>
      <c r="C132" t="s">
        <v>3643</v>
      </c>
      <c r="D132" t="s">
        <v>275</v>
      </c>
      <c r="F132">
        <v>0</v>
      </c>
      <c r="G132">
        <v>0</v>
      </c>
      <c r="H132">
        <v>0</v>
      </c>
      <c r="I132">
        <v>0</v>
      </c>
      <c r="J132">
        <v>0</v>
      </c>
      <c r="K132">
        <v>0</v>
      </c>
      <c r="L132">
        <v>9.9999999999999995E-7</v>
      </c>
      <c r="M132">
        <v>9.9999999999999995E-7</v>
      </c>
      <c r="N132">
        <v>9.9999999999999995E-7</v>
      </c>
      <c r="O132">
        <v>9.9999999999999995E-7</v>
      </c>
      <c r="P132">
        <v>9.9999999999999995E-7</v>
      </c>
      <c r="Q132">
        <v>9.9999999999999995E-7</v>
      </c>
      <c r="R132">
        <v>9.9999999999999995E-7</v>
      </c>
      <c r="S132">
        <v>9.9999999999999995E-7</v>
      </c>
      <c r="T132">
        <v>9.9999999999999995E-7</v>
      </c>
      <c r="U132">
        <v>9.9999999999999995E-7</v>
      </c>
      <c r="V132">
        <v>1.9999999999999999E-6</v>
      </c>
      <c r="W132">
        <v>1.9999999999999999E-6</v>
      </c>
      <c r="X132">
        <v>1.9999999999999999E-6</v>
      </c>
      <c r="Y132">
        <v>1.9999999999999999E-6</v>
      </c>
      <c r="Z132">
        <v>1.9999999999999999E-6</v>
      </c>
      <c r="AA132">
        <v>1.9999999999999999E-6</v>
      </c>
      <c r="AB132">
        <v>1.9999999999999999E-6</v>
      </c>
      <c r="AC132">
        <v>1.9999999999999999E-6</v>
      </c>
      <c r="AD132">
        <v>1.9999999999999999E-6</v>
      </c>
      <c r="AE132">
        <v>1.9999999999999999E-6</v>
      </c>
      <c r="AF132">
        <v>1.9999999999999999E-6</v>
      </c>
      <c r="AG132">
        <v>1.9999999999999999E-6</v>
      </c>
      <c r="AH132">
        <v>1.9999999999999999E-6</v>
      </c>
      <c r="AI132" t="s">
        <v>11</v>
      </c>
    </row>
    <row r="133" spans="1:35" x14ac:dyDescent="0.35">
      <c r="A133" t="s">
        <v>2453</v>
      </c>
      <c r="B133" t="s">
        <v>3644</v>
      </c>
      <c r="C133" t="s">
        <v>3645</v>
      </c>
      <c r="D133" t="s">
        <v>275</v>
      </c>
      <c r="F133">
        <v>4.5572350000000004</v>
      </c>
      <c r="G133">
        <v>4.7290020000000004</v>
      </c>
      <c r="H133">
        <v>4.9127999999999998</v>
      </c>
      <c r="I133">
        <v>5.1043260000000004</v>
      </c>
      <c r="J133">
        <v>5.2971899999999996</v>
      </c>
      <c r="K133">
        <v>5.487355</v>
      </c>
      <c r="L133">
        <v>5.6725500000000002</v>
      </c>
      <c r="M133">
        <v>5.8529099999999996</v>
      </c>
      <c r="N133">
        <v>6.02935</v>
      </c>
      <c r="O133">
        <v>6.2002790000000001</v>
      </c>
      <c r="P133">
        <v>6.3694100000000002</v>
      </c>
      <c r="Q133">
        <v>6.5280370000000003</v>
      </c>
      <c r="R133">
        <v>6.6825029999999996</v>
      </c>
      <c r="S133">
        <v>6.8328829999999998</v>
      </c>
      <c r="T133">
        <v>6.9851679999999998</v>
      </c>
      <c r="U133">
        <v>7.1385949999999996</v>
      </c>
      <c r="V133">
        <v>7.2927179999999998</v>
      </c>
      <c r="W133">
        <v>7.444204</v>
      </c>
      <c r="X133">
        <v>7.5930559999999998</v>
      </c>
      <c r="Y133">
        <v>7.7457929999999999</v>
      </c>
      <c r="Z133">
        <v>7.8962500000000002</v>
      </c>
      <c r="AA133">
        <v>8.0561190000000007</v>
      </c>
      <c r="AB133">
        <v>8.2237679999999997</v>
      </c>
      <c r="AC133">
        <v>8.3889849999999999</v>
      </c>
      <c r="AD133">
        <v>8.5504960000000008</v>
      </c>
      <c r="AE133">
        <v>8.7149520000000003</v>
      </c>
      <c r="AF133">
        <v>8.8794520000000006</v>
      </c>
      <c r="AG133">
        <v>9.0347190000000008</v>
      </c>
      <c r="AH133">
        <v>9.1874509999999994</v>
      </c>
      <c r="AI133" s="22">
        <v>2.5000000000000001E-2</v>
      </c>
    </row>
    <row r="134" spans="1:35" x14ac:dyDescent="0.35">
      <c r="A134" t="s">
        <v>2456</v>
      </c>
    </row>
    <row r="135" spans="1:35" x14ac:dyDescent="0.35">
      <c r="A135" t="s">
        <v>164</v>
      </c>
      <c r="B135" t="s">
        <v>3646</v>
      </c>
      <c r="C135" t="s">
        <v>3647</v>
      </c>
      <c r="D135" t="s">
        <v>275</v>
      </c>
      <c r="F135">
        <v>2.2437369999999999</v>
      </c>
      <c r="G135">
        <v>2.286295</v>
      </c>
      <c r="H135">
        <v>2.3282590000000001</v>
      </c>
      <c r="I135">
        <v>2.3705020000000001</v>
      </c>
      <c r="J135">
        <v>2.414231</v>
      </c>
      <c r="K135">
        <v>2.4601289999999998</v>
      </c>
      <c r="L135">
        <v>2.5065369999999998</v>
      </c>
      <c r="M135">
        <v>2.5488789999999999</v>
      </c>
      <c r="N135">
        <v>2.5876809999999999</v>
      </c>
      <c r="O135">
        <v>2.6220119999999998</v>
      </c>
      <c r="P135">
        <v>2.655789</v>
      </c>
      <c r="Q135">
        <v>2.685311</v>
      </c>
      <c r="R135">
        <v>2.7116950000000002</v>
      </c>
      <c r="S135">
        <v>2.7389969999999999</v>
      </c>
      <c r="T135">
        <v>2.7686130000000002</v>
      </c>
      <c r="U135">
        <v>2.7995800000000002</v>
      </c>
      <c r="V135">
        <v>2.8301050000000001</v>
      </c>
      <c r="W135">
        <v>2.8587389999999999</v>
      </c>
      <c r="X135">
        <v>2.8855249999999999</v>
      </c>
      <c r="Y135">
        <v>2.9108130000000001</v>
      </c>
      <c r="Z135">
        <v>2.9366029999999999</v>
      </c>
      <c r="AA135">
        <v>2.96862</v>
      </c>
      <c r="AB135">
        <v>3.0048659999999998</v>
      </c>
      <c r="AC135">
        <v>3.0403660000000001</v>
      </c>
      <c r="AD135">
        <v>3.0729690000000001</v>
      </c>
      <c r="AE135">
        <v>3.1057389999999998</v>
      </c>
      <c r="AF135">
        <v>3.1385649999999998</v>
      </c>
      <c r="AG135">
        <v>3.1691940000000001</v>
      </c>
      <c r="AH135">
        <v>3.1979829999999998</v>
      </c>
      <c r="AI135" s="22">
        <v>1.2999999999999999E-2</v>
      </c>
    </row>
    <row r="136" spans="1:35" x14ac:dyDescent="0.35">
      <c r="A136" t="s">
        <v>2400</v>
      </c>
      <c r="B136" t="s">
        <v>3648</v>
      </c>
      <c r="C136" t="s">
        <v>3649</v>
      </c>
      <c r="D136" t="s">
        <v>275</v>
      </c>
      <c r="F136">
        <v>1.5028010000000001</v>
      </c>
      <c r="G136">
        <v>1.5106599999999999</v>
      </c>
      <c r="H136">
        <v>1.521682</v>
      </c>
      <c r="I136">
        <v>1.536027</v>
      </c>
      <c r="J136">
        <v>1.553299</v>
      </c>
      <c r="K136">
        <v>1.5740670000000001</v>
      </c>
      <c r="L136">
        <v>1.595553</v>
      </c>
      <c r="M136">
        <v>1.615586</v>
      </c>
      <c r="N136">
        <v>1.634533</v>
      </c>
      <c r="O136">
        <v>1.6496409999999999</v>
      </c>
      <c r="P136">
        <v>1.6660779999999999</v>
      </c>
      <c r="Q136">
        <v>1.679308</v>
      </c>
      <c r="R136">
        <v>1.691457</v>
      </c>
      <c r="S136">
        <v>1.7060569999999999</v>
      </c>
      <c r="T136">
        <v>1.72157</v>
      </c>
      <c r="U136">
        <v>1.7378290000000001</v>
      </c>
      <c r="V136">
        <v>1.753844</v>
      </c>
      <c r="W136">
        <v>1.770923</v>
      </c>
      <c r="X136">
        <v>1.786276</v>
      </c>
      <c r="Y136">
        <v>1.802689</v>
      </c>
      <c r="Z136">
        <v>1.8201099999999999</v>
      </c>
      <c r="AA136">
        <v>1.840473</v>
      </c>
      <c r="AB136">
        <v>1.862393</v>
      </c>
      <c r="AC136">
        <v>1.8824430000000001</v>
      </c>
      <c r="AD136">
        <v>1.900587</v>
      </c>
      <c r="AE136">
        <v>1.9178740000000001</v>
      </c>
      <c r="AF136">
        <v>1.9347449999999999</v>
      </c>
      <c r="AG136">
        <v>1.9508810000000001</v>
      </c>
      <c r="AH136">
        <v>1.9650270000000001</v>
      </c>
      <c r="AI136" s="22">
        <v>0.01</v>
      </c>
    </row>
    <row r="137" spans="1:35" x14ac:dyDescent="0.35">
      <c r="A137" t="s">
        <v>26</v>
      </c>
      <c r="B137" t="s">
        <v>3650</v>
      </c>
      <c r="C137" t="s">
        <v>3651</v>
      </c>
      <c r="D137" t="s">
        <v>275</v>
      </c>
      <c r="F137">
        <v>2.4919999999999999E-3</v>
      </c>
      <c r="G137">
        <v>2.5119999999999999E-3</v>
      </c>
      <c r="H137">
        <v>2.565E-3</v>
      </c>
      <c r="I137">
        <v>2.6389999999999999E-3</v>
      </c>
      <c r="J137">
        <v>2.7409999999999999E-3</v>
      </c>
      <c r="K137">
        <v>2.8609999999999998E-3</v>
      </c>
      <c r="L137">
        <v>2.9970000000000001E-3</v>
      </c>
      <c r="M137">
        <v>3.1280000000000001E-3</v>
      </c>
      <c r="N137">
        <v>3.2650000000000001E-3</v>
      </c>
      <c r="O137">
        <v>3.4060000000000002E-3</v>
      </c>
      <c r="P137">
        <v>3.5660000000000002E-3</v>
      </c>
      <c r="Q137">
        <v>3.7569999999999999E-3</v>
      </c>
      <c r="R137">
        <v>3.9490000000000003E-3</v>
      </c>
      <c r="S137">
        <v>4.1520000000000003E-3</v>
      </c>
      <c r="T137">
        <v>4.3949999999999996E-3</v>
      </c>
      <c r="U137">
        <v>4.6769999999999997E-3</v>
      </c>
      <c r="V137">
        <v>4.9950000000000003E-3</v>
      </c>
      <c r="W137">
        <v>5.3480000000000003E-3</v>
      </c>
      <c r="X137">
        <v>5.7359999999999998E-3</v>
      </c>
      <c r="Y137">
        <v>6.1580000000000003E-3</v>
      </c>
      <c r="Z137">
        <v>6.6080000000000002E-3</v>
      </c>
      <c r="AA137">
        <v>7.0899999999999999E-3</v>
      </c>
      <c r="AB137">
        <v>7.5950000000000002E-3</v>
      </c>
      <c r="AC137">
        <v>8.116E-3</v>
      </c>
      <c r="AD137">
        <v>8.6529999999999992E-3</v>
      </c>
      <c r="AE137">
        <v>9.2040000000000004E-3</v>
      </c>
      <c r="AF137">
        <v>9.7710000000000002E-3</v>
      </c>
      <c r="AG137">
        <v>1.0267999999999999E-2</v>
      </c>
      <c r="AH137">
        <v>1.0788000000000001E-2</v>
      </c>
      <c r="AI137" s="22">
        <v>5.3999999999999999E-2</v>
      </c>
    </row>
    <row r="138" spans="1:35" x14ac:dyDescent="0.35">
      <c r="A138" t="s">
        <v>28</v>
      </c>
      <c r="B138" t="s">
        <v>3652</v>
      </c>
      <c r="C138" t="s">
        <v>3653</v>
      </c>
      <c r="D138" t="s">
        <v>275</v>
      </c>
      <c r="F138">
        <v>2.4350000000000001E-3</v>
      </c>
      <c r="G138">
        <v>2.467E-3</v>
      </c>
      <c r="H138">
        <v>2.4859999999999999E-3</v>
      </c>
      <c r="I138">
        <v>2.493E-3</v>
      </c>
      <c r="J138">
        <v>2.4880000000000002E-3</v>
      </c>
      <c r="K138">
        <v>2.4729999999999999E-3</v>
      </c>
      <c r="L138">
        <v>2.4499999999999999E-3</v>
      </c>
      <c r="M138">
        <v>2.4160000000000002E-3</v>
      </c>
      <c r="N138">
        <v>2.3749999999999999E-3</v>
      </c>
      <c r="O138">
        <v>2.3249999999999998E-3</v>
      </c>
      <c r="P138">
        <v>2.2680000000000001E-3</v>
      </c>
      <c r="Q138">
        <v>2.2060000000000001E-3</v>
      </c>
      <c r="R138">
        <v>2.137E-3</v>
      </c>
      <c r="S138">
        <v>2.062E-3</v>
      </c>
      <c r="T138">
        <v>1.977E-3</v>
      </c>
      <c r="U138">
        <v>1.89E-3</v>
      </c>
      <c r="V138">
        <v>1.802E-3</v>
      </c>
      <c r="W138">
        <v>1.719E-3</v>
      </c>
      <c r="X138">
        <v>1.6410000000000001E-3</v>
      </c>
      <c r="Y138">
        <v>1.5510000000000001E-3</v>
      </c>
      <c r="Z138">
        <v>1.47E-3</v>
      </c>
      <c r="AA138">
        <v>1.3649999999999999E-3</v>
      </c>
      <c r="AB138">
        <v>1.2509999999999999E-3</v>
      </c>
      <c r="AC138">
        <v>1.158E-3</v>
      </c>
      <c r="AD138">
        <v>1.077E-3</v>
      </c>
      <c r="AE138">
        <v>9.9200000000000004E-4</v>
      </c>
      <c r="AF138">
        <v>9.0200000000000002E-4</v>
      </c>
      <c r="AG138">
        <v>8.1999999999999998E-4</v>
      </c>
      <c r="AH138">
        <v>7.5000000000000002E-4</v>
      </c>
      <c r="AI138" s="22">
        <v>-4.1000000000000002E-2</v>
      </c>
    </row>
    <row r="139" spans="1:35" x14ac:dyDescent="0.35">
      <c r="A139" t="s">
        <v>2409</v>
      </c>
      <c r="B139" t="s">
        <v>3654</v>
      </c>
      <c r="C139" t="s">
        <v>3655</v>
      </c>
      <c r="D139" t="s">
        <v>275</v>
      </c>
      <c r="F139">
        <v>3.3721000000000001E-2</v>
      </c>
      <c r="G139">
        <v>3.7009E-2</v>
      </c>
      <c r="H139">
        <v>4.0771000000000002E-2</v>
      </c>
      <c r="I139">
        <v>4.4796000000000002E-2</v>
      </c>
      <c r="J139">
        <v>4.9252999999999998E-2</v>
      </c>
      <c r="K139">
        <v>5.4266000000000002E-2</v>
      </c>
      <c r="L139">
        <v>5.9671000000000002E-2</v>
      </c>
      <c r="M139">
        <v>6.5405000000000005E-2</v>
      </c>
      <c r="N139">
        <v>7.1421999999999999E-2</v>
      </c>
      <c r="O139">
        <v>7.7891000000000002E-2</v>
      </c>
      <c r="P139">
        <v>8.4977999999999998E-2</v>
      </c>
      <c r="Q139">
        <v>9.2817999999999998E-2</v>
      </c>
      <c r="R139">
        <v>0.101296</v>
      </c>
      <c r="S139">
        <v>0.11043600000000001</v>
      </c>
      <c r="T139">
        <v>0.120042</v>
      </c>
      <c r="U139">
        <v>0.13008800000000001</v>
      </c>
      <c r="V139">
        <v>0.140457</v>
      </c>
      <c r="W139">
        <v>0.15113299999999999</v>
      </c>
      <c r="X139">
        <v>0.16206599999999999</v>
      </c>
      <c r="Y139">
        <v>0.17324300000000001</v>
      </c>
      <c r="Z139">
        <v>0.184556</v>
      </c>
      <c r="AA139">
        <v>0.19605900000000001</v>
      </c>
      <c r="AB139">
        <v>0.20741200000000001</v>
      </c>
      <c r="AC139">
        <v>0.21848600000000001</v>
      </c>
      <c r="AD139">
        <v>0.22906399999999999</v>
      </c>
      <c r="AE139">
        <v>0.239314</v>
      </c>
      <c r="AF139">
        <v>0.24909800000000001</v>
      </c>
      <c r="AG139">
        <v>0.25861600000000001</v>
      </c>
      <c r="AH139">
        <v>0.26780399999999999</v>
      </c>
      <c r="AI139" s="22">
        <v>7.6999999999999999E-2</v>
      </c>
    </row>
    <row r="140" spans="1:35" x14ac:dyDescent="0.35">
      <c r="A140" t="s">
        <v>1140</v>
      </c>
      <c r="B140" t="s">
        <v>3656</v>
      </c>
      <c r="C140" t="s">
        <v>3657</v>
      </c>
      <c r="D140" t="s">
        <v>275</v>
      </c>
      <c r="F140">
        <v>2.4399999999999999E-4</v>
      </c>
      <c r="G140">
        <v>3.0200000000000002E-4</v>
      </c>
      <c r="H140">
        <v>3.5399999999999999E-4</v>
      </c>
      <c r="I140">
        <v>3.9800000000000002E-4</v>
      </c>
      <c r="J140">
        <v>4.3800000000000002E-4</v>
      </c>
      <c r="K140">
        <v>4.7199999999999998E-4</v>
      </c>
      <c r="L140">
        <v>5.0199999999999995E-4</v>
      </c>
      <c r="M140">
        <v>5.2599999999999999E-4</v>
      </c>
      <c r="N140">
        <v>5.4500000000000002E-4</v>
      </c>
      <c r="O140">
        <v>5.5900000000000004E-4</v>
      </c>
      <c r="P140">
        <v>5.6899999999999995E-4</v>
      </c>
      <c r="Q140">
        <v>5.7600000000000001E-4</v>
      </c>
      <c r="R140">
        <v>5.7899999999999998E-4</v>
      </c>
      <c r="S140">
        <v>5.7899999999999998E-4</v>
      </c>
      <c r="T140">
        <v>5.7700000000000004E-4</v>
      </c>
      <c r="U140">
        <v>5.71E-4</v>
      </c>
      <c r="V140">
        <v>5.6300000000000002E-4</v>
      </c>
      <c r="W140">
        <v>5.53E-4</v>
      </c>
      <c r="X140">
        <v>5.4100000000000003E-4</v>
      </c>
      <c r="Y140">
        <v>5.2800000000000004E-4</v>
      </c>
      <c r="Z140">
        <v>5.13E-4</v>
      </c>
      <c r="AA140">
        <v>4.9700000000000005E-4</v>
      </c>
      <c r="AB140">
        <v>4.8000000000000001E-4</v>
      </c>
      <c r="AC140">
        <v>4.6200000000000001E-4</v>
      </c>
      <c r="AD140">
        <v>4.44E-4</v>
      </c>
      <c r="AE140">
        <v>4.26E-4</v>
      </c>
      <c r="AF140">
        <v>4.08E-4</v>
      </c>
      <c r="AG140">
        <v>3.8900000000000002E-4</v>
      </c>
      <c r="AH140">
        <v>3.7100000000000002E-4</v>
      </c>
      <c r="AI140" s="22">
        <v>1.4999999999999999E-2</v>
      </c>
    </row>
    <row r="141" spans="1:35" x14ac:dyDescent="0.35">
      <c r="A141" t="s">
        <v>2417</v>
      </c>
      <c r="B141" t="s">
        <v>3658</v>
      </c>
      <c r="C141" t="s">
        <v>3659</v>
      </c>
      <c r="D141" t="s">
        <v>275</v>
      </c>
      <c r="F141">
        <v>0</v>
      </c>
      <c r="G141">
        <v>0</v>
      </c>
      <c r="H141">
        <v>2.2499999999999999E-4</v>
      </c>
      <c r="I141">
        <v>4.5199999999999998E-4</v>
      </c>
      <c r="J141">
        <v>6.8199999999999999E-4</v>
      </c>
      <c r="K141">
        <v>9.2100000000000005E-4</v>
      </c>
      <c r="L141">
        <v>1.1659999999999999E-3</v>
      </c>
      <c r="M141">
        <v>1.413E-3</v>
      </c>
      <c r="N141">
        <v>1.6570000000000001E-3</v>
      </c>
      <c r="O141">
        <v>1.9009999999999999E-3</v>
      </c>
      <c r="P141">
        <v>2.1510000000000001E-3</v>
      </c>
      <c r="Q141">
        <v>2.4130000000000002E-3</v>
      </c>
      <c r="R141">
        <v>2.6849999999999999E-3</v>
      </c>
      <c r="S141">
        <v>2.9680000000000002E-3</v>
      </c>
      <c r="T141">
        <v>3.264E-3</v>
      </c>
      <c r="U141">
        <v>3.5739999999999999E-3</v>
      </c>
      <c r="V141">
        <v>3.8990000000000001E-3</v>
      </c>
      <c r="W141">
        <v>4.241E-3</v>
      </c>
      <c r="X141">
        <v>4.6030000000000003E-3</v>
      </c>
      <c r="Y141">
        <v>4.9880000000000002E-3</v>
      </c>
      <c r="Z141">
        <v>5.3949999999999996E-3</v>
      </c>
      <c r="AA141">
        <v>5.8279999999999998E-3</v>
      </c>
      <c r="AB141">
        <v>6.2830000000000004E-3</v>
      </c>
      <c r="AC141">
        <v>6.7559999999999999E-3</v>
      </c>
      <c r="AD141">
        <v>7.2459999999999998E-3</v>
      </c>
      <c r="AE141">
        <v>7.757E-3</v>
      </c>
      <c r="AF141">
        <v>8.2869999999999992E-3</v>
      </c>
      <c r="AG141">
        <v>8.8350000000000008E-3</v>
      </c>
      <c r="AH141">
        <v>9.3989999999999994E-3</v>
      </c>
      <c r="AI141" t="s">
        <v>11</v>
      </c>
    </row>
    <row r="142" spans="1:35" x14ac:dyDescent="0.35">
      <c r="A142" t="s">
        <v>2414</v>
      </c>
      <c r="B142" t="s">
        <v>3660</v>
      </c>
      <c r="C142" t="s">
        <v>3661</v>
      </c>
      <c r="D142" t="s">
        <v>275</v>
      </c>
      <c r="F142">
        <v>0</v>
      </c>
      <c r="G142">
        <v>0</v>
      </c>
      <c r="H142">
        <v>2.1900000000000001E-4</v>
      </c>
      <c r="I142">
        <v>4.35E-4</v>
      </c>
      <c r="J142">
        <v>6.5200000000000002E-4</v>
      </c>
      <c r="K142">
        <v>8.7200000000000005E-4</v>
      </c>
      <c r="L142">
        <v>1.096E-3</v>
      </c>
      <c r="M142">
        <v>1.3179999999999999E-3</v>
      </c>
      <c r="N142">
        <v>1.539E-3</v>
      </c>
      <c r="O142">
        <v>1.7639999999999999E-3</v>
      </c>
      <c r="P142">
        <v>2.0010000000000002E-3</v>
      </c>
      <c r="Q142">
        <v>2.2560000000000002E-3</v>
      </c>
      <c r="R142">
        <v>2.529E-3</v>
      </c>
      <c r="S142">
        <v>2.8219999999999999E-3</v>
      </c>
      <c r="T142">
        <v>3.1380000000000002E-3</v>
      </c>
      <c r="U142">
        <v>3.48E-3</v>
      </c>
      <c r="V142">
        <v>3.8500000000000001E-3</v>
      </c>
      <c r="W142">
        <v>4.2529999999999998E-3</v>
      </c>
      <c r="X142">
        <v>4.6940000000000003E-3</v>
      </c>
      <c r="Y142">
        <v>5.1770000000000002E-3</v>
      </c>
      <c r="Z142">
        <v>5.7060000000000001E-3</v>
      </c>
      <c r="AA142">
        <v>6.2849999999999998E-3</v>
      </c>
      <c r="AB142">
        <v>6.9100000000000003E-3</v>
      </c>
      <c r="AC142">
        <v>7.5719999999999997E-3</v>
      </c>
      <c r="AD142">
        <v>8.2699999999999996E-3</v>
      </c>
      <c r="AE142">
        <v>9.0060000000000001E-3</v>
      </c>
      <c r="AF142">
        <v>9.7789999999999995E-3</v>
      </c>
      <c r="AG142">
        <v>1.0584E-2</v>
      </c>
      <c r="AH142">
        <v>1.1415E-2</v>
      </c>
      <c r="AI142" t="s">
        <v>11</v>
      </c>
    </row>
    <row r="143" spans="1:35" x14ac:dyDescent="0.35">
      <c r="A143" t="s">
        <v>1136</v>
      </c>
      <c r="B143" t="s">
        <v>3662</v>
      </c>
      <c r="C143" t="s">
        <v>3663</v>
      </c>
      <c r="D143" t="s">
        <v>275</v>
      </c>
      <c r="F143">
        <v>0</v>
      </c>
      <c r="G143">
        <v>0</v>
      </c>
      <c r="H143">
        <v>3.7599999999999998E-4</v>
      </c>
      <c r="I143">
        <v>7.5799999999999999E-4</v>
      </c>
      <c r="J143">
        <v>1.1509999999999999E-3</v>
      </c>
      <c r="K143">
        <v>1.5610000000000001E-3</v>
      </c>
      <c r="L143">
        <v>1.9840000000000001E-3</v>
      </c>
      <c r="M143">
        <v>2.4109999999999999E-3</v>
      </c>
      <c r="N143">
        <v>2.8349999999999998E-3</v>
      </c>
      <c r="O143">
        <v>3.2590000000000002E-3</v>
      </c>
      <c r="P143">
        <v>3.692E-3</v>
      </c>
      <c r="Q143">
        <v>4.1390000000000003E-3</v>
      </c>
      <c r="R143">
        <v>4.6020000000000002E-3</v>
      </c>
      <c r="S143">
        <v>5.084E-3</v>
      </c>
      <c r="T143">
        <v>5.5890000000000002E-3</v>
      </c>
      <c r="U143">
        <v>6.1209999999999997E-3</v>
      </c>
      <c r="V143">
        <v>6.6839999999999998E-3</v>
      </c>
      <c r="W143">
        <v>7.2820000000000003E-3</v>
      </c>
      <c r="X143">
        <v>7.9209999999999992E-3</v>
      </c>
      <c r="Y143">
        <v>8.6079999999999993E-3</v>
      </c>
      <c r="Z143">
        <v>9.3430000000000006E-3</v>
      </c>
      <c r="AA143">
        <v>1.0130999999999999E-2</v>
      </c>
      <c r="AB143">
        <v>1.0968E-2</v>
      </c>
      <c r="AC143">
        <v>1.1842999999999999E-2</v>
      </c>
      <c r="AD143">
        <v>1.2758E-2</v>
      </c>
      <c r="AE143">
        <v>1.3715E-2</v>
      </c>
      <c r="AF143">
        <v>1.4716E-2</v>
      </c>
      <c r="AG143">
        <v>1.5751999999999999E-2</v>
      </c>
      <c r="AH143">
        <v>1.6823000000000001E-2</v>
      </c>
      <c r="AI143" t="s">
        <v>11</v>
      </c>
    </row>
    <row r="144" spans="1:35" x14ac:dyDescent="0.35">
      <c r="A144" t="s">
        <v>2476</v>
      </c>
      <c r="B144" t="s">
        <v>3664</v>
      </c>
      <c r="C144" t="s">
        <v>3665</v>
      </c>
      <c r="D144" t="s">
        <v>275</v>
      </c>
      <c r="F144">
        <v>3.7854269999999999</v>
      </c>
      <c r="G144">
        <v>3.8392460000000002</v>
      </c>
      <c r="H144">
        <v>3.896935</v>
      </c>
      <c r="I144">
        <v>3.9585020000000002</v>
      </c>
      <c r="J144">
        <v>4.0249319999999997</v>
      </c>
      <c r="K144">
        <v>4.097626</v>
      </c>
      <c r="L144">
        <v>4.1719590000000002</v>
      </c>
      <c r="M144">
        <v>4.2410829999999997</v>
      </c>
      <c r="N144">
        <v>4.3058509999999997</v>
      </c>
      <c r="O144">
        <v>4.3627609999999999</v>
      </c>
      <c r="P144">
        <v>4.4210929999999999</v>
      </c>
      <c r="Q144">
        <v>4.4727800000000002</v>
      </c>
      <c r="R144">
        <v>4.5209279999999996</v>
      </c>
      <c r="S144">
        <v>4.5731520000000003</v>
      </c>
      <c r="T144">
        <v>4.6291640000000003</v>
      </c>
      <c r="U144">
        <v>4.6878130000000002</v>
      </c>
      <c r="V144">
        <v>4.7462020000000003</v>
      </c>
      <c r="W144">
        <v>4.8041939999999999</v>
      </c>
      <c r="X144">
        <v>4.8590020000000003</v>
      </c>
      <c r="Y144">
        <v>4.9137469999999999</v>
      </c>
      <c r="Z144">
        <v>4.9703020000000002</v>
      </c>
      <c r="AA144">
        <v>5.0363410000000002</v>
      </c>
      <c r="AB144">
        <v>5.1081560000000001</v>
      </c>
      <c r="AC144">
        <v>5.1772010000000002</v>
      </c>
      <c r="AD144">
        <v>5.2410680000000003</v>
      </c>
      <c r="AE144">
        <v>5.3040250000000002</v>
      </c>
      <c r="AF144">
        <v>5.3662710000000002</v>
      </c>
      <c r="AG144">
        <v>5.4253349999999996</v>
      </c>
      <c r="AH144">
        <v>5.4803610000000003</v>
      </c>
      <c r="AI144" s="22">
        <v>1.2999999999999999E-2</v>
      </c>
    </row>
    <row r="145" spans="1:35" x14ac:dyDescent="0.35">
      <c r="A145" t="s">
        <v>2479</v>
      </c>
    </row>
    <row r="146" spans="1:35" x14ac:dyDescent="0.35">
      <c r="A146" t="s">
        <v>164</v>
      </c>
      <c r="B146" t="s">
        <v>3666</v>
      </c>
      <c r="C146" t="s">
        <v>3667</v>
      </c>
      <c r="D146" t="s">
        <v>275</v>
      </c>
      <c r="F146">
        <v>5.2064019999999998</v>
      </c>
      <c r="G146">
        <v>5.2888780000000004</v>
      </c>
      <c r="H146">
        <v>5.3703010000000004</v>
      </c>
      <c r="I146">
        <v>5.4525410000000001</v>
      </c>
      <c r="J146">
        <v>5.5382790000000002</v>
      </c>
      <c r="K146">
        <v>5.627815</v>
      </c>
      <c r="L146">
        <v>5.7139410000000002</v>
      </c>
      <c r="M146">
        <v>5.7869250000000001</v>
      </c>
      <c r="N146">
        <v>5.8481120000000004</v>
      </c>
      <c r="O146">
        <v>5.9006040000000004</v>
      </c>
      <c r="P146">
        <v>5.9465589999999997</v>
      </c>
      <c r="Q146">
        <v>5.9845050000000004</v>
      </c>
      <c r="R146">
        <v>6.0113009999999996</v>
      </c>
      <c r="S146">
        <v>6.0395349999999999</v>
      </c>
      <c r="T146">
        <v>6.0732929999999996</v>
      </c>
      <c r="U146">
        <v>6.1074250000000001</v>
      </c>
      <c r="V146">
        <v>6.1398859999999997</v>
      </c>
      <c r="W146">
        <v>6.1630339999999997</v>
      </c>
      <c r="X146">
        <v>6.179583</v>
      </c>
      <c r="Y146">
        <v>6.1844590000000004</v>
      </c>
      <c r="Z146">
        <v>6.1998239999999996</v>
      </c>
      <c r="AA146">
        <v>6.2213029999999998</v>
      </c>
      <c r="AB146">
        <v>6.2479550000000001</v>
      </c>
      <c r="AC146">
        <v>6.2727950000000003</v>
      </c>
      <c r="AD146">
        <v>6.2884719999999996</v>
      </c>
      <c r="AE146">
        <v>6.2973910000000002</v>
      </c>
      <c r="AF146">
        <v>6.3017019999999997</v>
      </c>
      <c r="AG146">
        <v>6.2968999999999999</v>
      </c>
      <c r="AH146">
        <v>6.2831700000000001</v>
      </c>
      <c r="AI146" s="22">
        <v>7.0000000000000001E-3</v>
      </c>
    </row>
    <row r="147" spans="1:35" x14ac:dyDescent="0.35">
      <c r="A147" t="s">
        <v>2400</v>
      </c>
      <c r="B147" t="s">
        <v>3668</v>
      </c>
      <c r="C147" t="s">
        <v>3669</v>
      </c>
      <c r="D147" t="s">
        <v>275</v>
      </c>
      <c r="F147">
        <v>4.3720000000000002E-2</v>
      </c>
      <c r="G147">
        <v>3.9244000000000001E-2</v>
      </c>
      <c r="H147">
        <v>3.5563999999999998E-2</v>
      </c>
      <c r="I147">
        <v>3.2551999999999998E-2</v>
      </c>
      <c r="J147">
        <v>3.0339000000000001E-2</v>
      </c>
      <c r="K147">
        <v>2.8802999999999999E-2</v>
      </c>
      <c r="L147">
        <v>2.7737999999999999E-2</v>
      </c>
      <c r="M147">
        <v>2.6907E-2</v>
      </c>
      <c r="N147">
        <v>2.6339000000000001E-2</v>
      </c>
      <c r="O147">
        <v>2.5862E-2</v>
      </c>
      <c r="P147">
        <v>2.5571E-2</v>
      </c>
      <c r="Q147">
        <v>2.5485000000000001E-2</v>
      </c>
      <c r="R147">
        <v>2.5562000000000001E-2</v>
      </c>
      <c r="S147">
        <v>2.5825000000000001E-2</v>
      </c>
      <c r="T147">
        <v>2.6147E-2</v>
      </c>
      <c r="U147">
        <v>2.6608E-2</v>
      </c>
      <c r="V147">
        <v>2.7149E-2</v>
      </c>
      <c r="W147">
        <v>2.7682999999999999E-2</v>
      </c>
      <c r="X147">
        <v>2.8167000000000001E-2</v>
      </c>
      <c r="Y147">
        <v>2.8698999999999999E-2</v>
      </c>
      <c r="Z147">
        <v>2.913E-2</v>
      </c>
      <c r="AA147">
        <v>2.9527000000000001E-2</v>
      </c>
      <c r="AB147">
        <v>2.9994E-2</v>
      </c>
      <c r="AC147">
        <v>3.0487E-2</v>
      </c>
      <c r="AD147">
        <v>3.0977000000000001E-2</v>
      </c>
      <c r="AE147">
        <v>3.1455999999999998E-2</v>
      </c>
      <c r="AF147">
        <v>3.1931000000000001E-2</v>
      </c>
      <c r="AG147">
        <v>3.2369000000000002E-2</v>
      </c>
      <c r="AH147">
        <v>3.2777000000000001E-2</v>
      </c>
      <c r="AI147" s="22">
        <v>-0.01</v>
      </c>
    </row>
    <row r="148" spans="1:35" x14ac:dyDescent="0.35">
      <c r="A148" t="s">
        <v>26</v>
      </c>
      <c r="B148" t="s">
        <v>3670</v>
      </c>
      <c r="C148" t="s">
        <v>3671</v>
      </c>
      <c r="D148" t="s">
        <v>275</v>
      </c>
      <c r="F148">
        <v>3.2079999999999999E-3</v>
      </c>
      <c r="G148">
        <v>3.1340000000000001E-3</v>
      </c>
      <c r="H148">
        <v>3.0799999999999998E-3</v>
      </c>
      <c r="I148">
        <v>3.0439999999999998E-3</v>
      </c>
      <c r="J148">
        <v>3.052E-3</v>
      </c>
      <c r="K148">
        <v>3.0769999999999999E-3</v>
      </c>
      <c r="L148">
        <v>3.0990000000000002E-3</v>
      </c>
      <c r="M148">
        <v>3.0829999999999998E-3</v>
      </c>
      <c r="N148">
        <v>3.075E-3</v>
      </c>
      <c r="O148">
        <v>3.068E-3</v>
      </c>
      <c r="P148">
        <v>3.058E-3</v>
      </c>
      <c r="Q148">
        <v>3.0829999999999998E-3</v>
      </c>
      <c r="R148">
        <v>3.1280000000000001E-3</v>
      </c>
      <c r="S148">
        <v>3.1879999999999999E-3</v>
      </c>
      <c r="T148">
        <v>3.2569999999999999E-3</v>
      </c>
      <c r="U148">
        <v>3.3300000000000001E-3</v>
      </c>
      <c r="V148">
        <v>3.405E-3</v>
      </c>
      <c r="W148">
        <v>3.4789999999999999E-3</v>
      </c>
      <c r="X148">
        <v>3.5530000000000002E-3</v>
      </c>
      <c r="Y148">
        <v>3.6229999999999999E-3</v>
      </c>
      <c r="Z148">
        <v>3.6909999999999998E-3</v>
      </c>
      <c r="AA148">
        <v>3.7550000000000001E-3</v>
      </c>
      <c r="AB148">
        <v>3.8159999999999999E-3</v>
      </c>
      <c r="AC148">
        <v>3.8709999999999999E-3</v>
      </c>
      <c r="AD148">
        <v>3.921E-3</v>
      </c>
      <c r="AE148">
        <v>3.967E-3</v>
      </c>
      <c r="AF148">
        <v>4.0090000000000004E-3</v>
      </c>
      <c r="AG148">
        <v>4.0270000000000002E-3</v>
      </c>
      <c r="AH148">
        <v>4.0179999999999999E-3</v>
      </c>
      <c r="AI148" s="22">
        <v>8.0000000000000002E-3</v>
      </c>
    </row>
    <row r="149" spans="1:35" x14ac:dyDescent="0.35">
      <c r="A149" t="s">
        <v>28</v>
      </c>
      <c r="B149" t="s">
        <v>3672</v>
      </c>
      <c r="C149" t="s">
        <v>3673</v>
      </c>
      <c r="D149" t="s">
        <v>275</v>
      </c>
      <c r="F149">
        <v>4.9806000000000003E-2</v>
      </c>
      <c r="G149">
        <v>5.3505999999999998E-2</v>
      </c>
      <c r="H149">
        <v>5.7007000000000002E-2</v>
      </c>
      <c r="I149">
        <v>6.0267000000000001E-2</v>
      </c>
      <c r="J149">
        <v>6.3335000000000002E-2</v>
      </c>
      <c r="K149">
        <v>6.6187999999999997E-2</v>
      </c>
      <c r="L149">
        <v>6.8793000000000007E-2</v>
      </c>
      <c r="M149">
        <v>7.1056999999999995E-2</v>
      </c>
      <c r="N149">
        <v>7.2950000000000001E-2</v>
      </c>
      <c r="O149">
        <v>7.4646000000000004E-2</v>
      </c>
      <c r="P149">
        <v>7.6287999999999995E-2</v>
      </c>
      <c r="Q149">
        <v>7.7964000000000006E-2</v>
      </c>
      <c r="R149">
        <v>7.9705999999999999E-2</v>
      </c>
      <c r="S149">
        <v>8.1534999999999996E-2</v>
      </c>
      <c r="T149">
        <v>8.3455000000000001E-2</v>
      </c>
      <c r="U149">
        <v>8.5483000000000003E-2</v>
      </c>
      <c r="V149">
        <v>8.7620000000000003E-2</v>
      </c>
      <c r="W149">
        <v>8.9883000000000005E-2</v>
      </c>
      <c r="X149">
        <v>9.2301999999999995E-2</v>
      </c>
      <c r="Y149">
        <v>9.4889000000000001E-2</v>
      </c>
      <c r="Z149">
        <v>9.7609000000000001E-2</v>
      </c>
      <c r="AA149">
        <v>0.100438</v>
      </c>
      <c r="AB149">
        <v>0.103409</v>
      </c>
      <c r="AC149">
        <v>0.106421</v>
      </c>
      <c r="AD149">
        <v>0.109391</v>
      </c>
      <c r="AE149">
        <v>0.112428</v>
      </c>
      <c r="AF149">
        <v>0.11534700000000001</v>
      </c>
      <c r="AG149">
        <v>0.11822199999999999</v>
      </c>
      <c r="AH149">
        <v>0.12117</v>
      </c>
      <c r="AI149" s="22">
        <v>3.2000000000000001E-2</v>
      </c>
    </row>
    <row r="150" spans="1:35" x14ac:dyDescent="0.35">
      <c r="A150" t="s">
        <v>2409</v>
      </c>
      <c r="B150" t="s">
        <v>3674</v>
      </c>
      <c r="C150" t="s">
        <v>3675</v>
      </c>
      <c r="D150" t="s">
        <v>275</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11</v>
      </c>
    </row>
    <row r="151" spans="1:35" x14ac:dyDescent="0.35">
      <c r="A151" t="s">
        <v>1140</v>
      </c>
      <c r="B151" t="s">
        <v>3676</v>
      </c>
      <c r="C151" t="s">
        <v>3677</v>
      </c>
      <c r="D151" t="s">
        <v>275</v>
      </c>
      <c r="F151">
        <v>2.13E-4</v>
      </c>
      <c r="G151">
        <v>2.5500000000000002E-4</v>
      </c>
      <c r="H151">
        <v>2.92E-4</v>
      </c>
      <c r="I151">
        <v>3.2400000000000001E-4</v>
      </c>
      <c r="J151">
        <v>3.5199999999999999E-4</v>
      </c>
      <c r="K151">
        <v>3.77E-4</v>
      </c>
      <c r="L151">
        <v>3.9899999999999999E-4</v>
      </c>
      <c r="M151">
        <v>4.17E-4</v>
      </c>
      <c r="N151">
        <v>4.3100000000000001E-4</v>
      </c>
      <c r="O151">
        <v>4.4200000000000001E-4</v>
      </c>
      <c r="P151">
        <v>4.5100000000000001E-4</v>
      </c>
      <c r="Q151">
        <v>4.57E-4</v>
      </c>
      <c r="R151">
        <v>4.6200000000000001E-4</v>
      </c>
      <c r="S151">
        <v>4.64E-4</v>
      </c>
      <c r="T151">
        <v>4.64E-4</v>
      </c>
      <c r="U151">
        <v>4.6299999999999998E-4</v>
      </c>
      <c r="V151">
        <v>4.5899999999999999E-4</v>
      </c>
      <c r="W151">
        <v>4.55E-4</v>
      </c>
      <c r="X151">
        <v>4.4900000000000002E-4</v>
      </c>
      <c r="Y151">
        <v>4.4200000000000001E-4</v>
      </c>
      <c r="Z151">
        <v>4.3399999999999998E-4</v>
      </c>
      <c r="AA151">
        <v>4.2499999999999998E-4</v>
      </c>
      <c r="AB151">
        <v>4.15E-4</v>
      </c>
      <c r="AC151">
        <v>4.0400000000000001E-4</v>
      </c>
      <c r="AD151">
        <v>3.9300000000000001E-4</v>
      </c>
      <c r="AE151">
        <v>3.8200000000000002E-4</v>
      </c>
      <c r="AF151">
        <v>3.6999999999999999E-4</v>
      </c>
      <c r="AG151">
        <v>3.5799999999999997E-4</v>
      </c>
      <c r="AH151">
        <v>3.4600000000000001E-4</v>
      </c>
      <c r="AI151" s="22">
        <v>1.7000000000000001E-2</v>
      </c>
    </row>
    <row r="152" spans="1:35" x14ac:dyDescent="0.35">
      <c r="A152" t="s">
        <v>2417</v>
      </c>
      <c r="B152" t="s">
        <v>3678</v>
      </c>
      <c r="C152" t="s">
        <v>3679</v>
      </c>
      <c r="D152" t="s">
        <v>275</v>
      </c>
      <c r="F152">
        <v>0</v>
      </c>
      <c r="G152">
        <v>0</v>
      </c>
      <c r="H152">
        <v>1.2400000000000001E-4</v>
      </c>
      <c r="I152">
        <v>2.4699999999999999E-4</v>
      </c>
      <c r="J152">
        <v>3.7100000000000002E-4</v>
      </c>
      <c r="K152">
        <v>4.9700000000000005E-4</v>
      </c>
      <c r="L152">
        <v>6.2600000000000004E-4</v>
      </c>
      <c r="M152">
        <v>7.54E-4</v>
      </c>
      <c r="N152">
        <v>8.8099999999999995E-4</v>
      </c>
      <c r="O152">
        <v>1.0059999999999999E-3</v>
      </c>
      <c r="P152">
        <v>1.134E-3</v>
      </c>
      <c r="Q152">
        <v>1.266E-3</v>
      </c>
      <c r="R152">
        <v>1.403E-3</v>
      </c>
      <c r="S152">
        <v>1.5430000000000001E-3</v>
      </c>
      <c r="T152">
        <v>1.689E-3</v>
      </c>
      <c r="U152">
        <v>1.8400000000000001E-3</v>
      </c>
      <c r="V152">
        <v>1.9970000000000001E-3</v>
      </c>
      <c r="W152">
        <v>2.1589999999999999E-3</v>
      </c>
      <c r="X152">
        <v>2.33E-3</v>
      </c>
      <c r="Y152">
        <v>2.5089999999999999E-3</v>
      </c>
      <c r="Z152">
        <v>2.6970000000000002E-3</v>
      </c>
      <c r="AA152">
        <v>2.8969999999999998E-3</v>
      </c>
      <c r="AB152">
        <v>3.1080000000000001E-3</v>
      </c>
      <c r="AC152">
        <v>3.3279999999999998E-3</v>
      </c>
      <c r="AD152">
        <v>3.5590000000000001E-3</v>
      </c>
      <c r="AE152">
        <v>3.803E-3</v>
      </c>
      <c r="AF152">
        <v>4.0629999999999998E-3</v>
      </c>
      <c r="AG152">
        <v>4.3379999999999998E-3</v>
      </c>
      <c r="AH152">
        <v>4.6299999999999996E-3</v>
      </c>
      <c r="AI152" t="s">
        <v>11</v>
      </c>
    </row>
    <row r="153" spans="1:35" x14ac:dyDescent="0.35">
      <c r="A153" t="s">
        <v>2414</v>
      </c>
      <c r="B153" t="s">
        <v>3680</v>
      </c>
      <c r="C153" t="s">
        <v>3681</v>
      </c>
      <c r="D153" t="s">
        <v>275</v>
      </c>
      <c r="F153">
        <v>0</v>
      </c>
      <c r="G153">
        <v>0</v>
      </c>
      <c r="H153">
        <v>2.7500000000000002E-4</v>
      </c>
      <c r="I153">
        <v>5.44E-4</v>
      </c>
      <c r="J153">
        <v>8.0999999999999996E-4</v>
      </c>
      <c r="K153">
        <v>1.0790000000000001E-3</v>
      </c>
      <c r="L153">
        <v>1.348E-3</v>
      </c>
      <c r="M153">
        <v>1.6100000000000001E-3</v>
      </c>
      <c r="N153">
        <v>1.866E-3</v>
      </c>
      <c r="O153">
        <v>2.117E-3</v>
      </c>
      <c r="P153">
        <v>2.3709999999999998E-3</v>
      </c>
      <c r="Q153">
        <v>2.6310000000000001E-3</v>
      </c>
      <c r="R153">
        <v>2.8960000000000001E-3</v>
      </c>
      <c r="S153">
        <v>3.166E-3</v>
      </c>
      <c r="T153">
        <v>3.4429999999999999E-3</v>
      </c>
      <c r="U153">
        <v>3.7269999999999998E-3</v>
      </c>
      <c r="V153">
        <v>4.0179999999999999E-3</v>
      </c>
      <c r="W153">
        <v>4.3169999999999997E-3</v>
      </c>
      <c r="X153">
        <v>4.6259999999999999E-3</v>
      </c>
      <c r="Y153">
        <v>4.9480000000000001E-3</v>
      </c>
      <c r="Z153">
        <v>5.2830000000000004E-3</v>
      </c>
      <c r="AA153">
        <v>5.6319999999999999E-3</v>
      </c>
      <c r="AB153">
        <v>5.9940000000000002E-3</v>
      </c>
      <c r="AC153">
        <v>6.3629999999999997E-3</v>
      </c>
      <c r="AD153">
        <v>6.7409999999999996E-3</v>
      </c>
      <c r="AE153">
        <v>7.1279999999999998E-3</v>
      </c>
      <c r="AF153">
        <v>7.5269999999999998E-3</v>
      </c>
      <c r="AG153">
        <v>7.9330000000000008E-3</v>
      </c>
      <c r="AH153">
        <v>8.3479999999999995E-3</v>
      </c>
      <c r="AI153" t="s">
        <v>11</v>
      </c>
    </row>
    <row r="154" spans="1:35" x14ac:dyDescent="0.35">
      <c r="A154" t="s">
        <v>1136</v>
      </c>
      <c r="B154" t="s">
        <v>3682</v>
      </c>
      <c r="C154" t="s">
        <v>3683</v>
      </c>
      <c r="D154" t="s">
        <v>275</v>
      </c>
      <c r="F154">
        <v>0</v>
      </c>
      <c r="G154">
        <v>0</v>
      </c>
      <c r="H154">
        <v>4.0999999999999999E-4</v>
      </c>
      <c r="I154">
        <v>8.1999999999999998E-4</v>
      </c>
      <c r="J154">
        <v>1.2359999999999999E-3</v>
      </c>
      <c r="K154">
        <v>1.6659999999999999E-3</v>
      </c>
      <c r="L154">
        <v>2.1020000000000001E-3</v>
      </c>
      <c r="M154">
        <v>2.5360000000000001E-3</v>
      </c>
      <c r="N154">
        <v>2.9610000000000001E-3</v>
      </c>
      <c r="O154">
        <v>3.3800000000000002E-3</v>
      </c>
      <c r="P154">
        <v>3.7989999999999999E-3</v>
      </c>
      <c r="Q154">
        <v>4.2220000000000001E-3</v>
      </c>
      <c r="R154">
        <v>4.6490000000000004E-3</v>
      </c>
      <c r="S154">
        <v>5.0800000000000003E-3</v>
      </c>
      <c r="T154">
        <v>5.5160000000000001E-3</v>
      </c>
      <c r="U154">
        <v>5.9569999999999996E-3</v>
      </c>
      <c r="V154">
        <v>6.404E-3</v>
      </c>
      <c r="W154">
        <v>6.8560000000000001E-3</v>
      </c>
      <c r="X154">
        <v>7.3169999999999997E-3</v>
      </c>
      <c r="Y154">
        <v>7.7889999999999999E-3</v>
      </c>
      <c r="Z154">
        <v>8.2699999999999996E-3</v>
      </c>
      <c r="AA154">
        <v>8.7650000000000002E-3</v>
      </c>
      <c r="AB154">
        <v>9.2700000000000005E-3</v>
      </c>
      <c r="AC154">
        <v>9.783E-3</v>
      </c>
      <c r="AD154">
        <v>1.0307E-2</v>
      </c>
      <c r="AE154">
        <v>1.0848999999999999E-2</v>
      </c>
      <c r="AF154">
        <v>1.1415E-2</v>
      </c>
      <c r="AG154">
        <v>1.2005E-2</v>
      </c>
      <c r="AH154">
        <v>1.2626E-2</v>
      </c>
      <c r="AI154" t="s">
        <v>11</v>
      </c>
    </row>
    <row r="155" spans="1:35" x14ac:dyDescent="0.35">
      <c r="A155" t="s">
        <v>2499</v>
      </c>
      <c r="B155" t="s">
        <v>3684</v>
      </c>
      <c r="C155" t="s">
        <v>3685</v>
      </c>
      <c r="D155" t="s">
        <v>275</v>
      </c>
      <c r="F155">
        <v>5.3033510000000001</v>
      </c>
      <c r="G155">
        <v>5.3850160000000002</v>
      </c>
      <c r="H155">
        <v>5.4670500000000004</v>
      </c>
      <c r="I155">
        <v>5.5503419999999997</v>
      </c>
      <c r="J155">
        <v>5.6377740000000003</v>
      </c>
      <c r="K155">
        <v>5.7295040000000004</v>
      </c>
      <c r="L155">
        <v>5.8180490000000002</v>
      </c>
      <c r="M155">
        <v>5.8932869999999999</v>
      </c>
      <c r="N155">
        <v>5.9566129999999999</v>
      </c>
      <c r="O155">
        <v>6.011126</v>
      </c>
      <c r="P155">
        <v>6.0592329999999999</v>
      </c>
      <c r="Q155">
        <v>6.0996160000000001</v>
      </c>
      <c r="R155">
        <v>6.1291029999999997</v>
      </c>
      <c r="S155">
        <v>6.1603370000000002</v>
      </c>
      <c r="T155">
        <v>6.1972659999999999</v>
      </c>
      <c r="U155">
        <v>6.2348379999999999</v>
      </c>
      <c r="V155">
        <v>6.2709359999999998</v>
      </c>
      <c r="W155">
        <v>6.2978690000000004</v>
      </c>
      <c r="X155">
        <v>6.318327</v>
      </c>
      <c r="Y155">
        <v>6.3273599999999997</v>
      </c>
      <c r="Z155">
        <v>6.3469429999999996</v>
      </c>
      <c r="AA155">
        <v>6.3727369999999999</v>
      </c>
      <c r="AB155">
        <v>6.4039590000000004</v>
      </c>
      <c r="AC155">
        <v>6.4334600000000002</v>
      </c>
      <c r="AD155">
        <v>6.4537589999999998</v>
      </c>
      <c r="AE155">
        <v>6.4674019999999999</v>
      </c>
      <c r="AF155">
        <v>6.4763640000000002</v>
      </c>
      <c r="AG155">
        <v>6.476153</v>
      </c>
      <c r="AH155">
        <v>6.4670829999999997</v>
      </c>
      <c r="AI155" s="22">
        <v>7.0000000000000001E-3</v>
      </c>
    </row>
    <row r="156" spans="1:35" x14ac:dyDescent="0.35">
      <c r="A156" t="s">
        <v>236</v>
      </c>
      <c r="B156" t="s">
        <v>3686</v>
      </c>
      <c r="C156" t="s">
        <v>3687</v>
      </c>
      <c r="D156" t="s">
        <v>275</v>
      </c>
      <c r="F156">
        <v>13.646018</v>
      </c>
      <c r="G156">
        <v>13.95327</v>
      </c>
      <c r="H156">
        <v>14.276797999999999</v>
      </c>
      <c r="I156">
        <v>14.613163</v>
      </c>
      <c r="J156">
        <v>14.959908</v>
      </c>
      <c r="K156">
        <v>15.314479</v>
      </c>
      <c r="L156">
        <v>15.662544</v>
      </c>
      <c r="M156">
        <v>15.987280999999999</v>
      </c>
      <c r="N156">
        <v>16.291819</v>
      </c>
      <c r="O156">
        <v>16.574141999999998</v>
      </c>
      <c r="P156">
        <v>16.849737000000001</v>
      </c>
      <c r="Q156">
        <v>17.100439000000001</v>
      </c>
      <c r="R156">
        <v>17.332543999999999</v>
      </c>
      <c r="S156">
        <v>17.566399000000001</v>
      </c>
      <c r="T156">
        <v>17.811584</v>
      </c>
      <c r="U156">
        <v>18.061226000000001</v>
      </c>
      <c r="V156">
        <v>18.309864000000001</v>
      </c>
      <c r="W156">
        <v>18.546267</v>
      </c>
      <c r="X156">
        <v>18.770368999999999</v>
      </c>
      <c r="Y156">
        <v>18.986908</v>
      </c>
      <c r="Z156">
        <v>19.213488000000002</v>
      </c>
      <c r="AA156">
        <v>19.465219000000001</v>
      </c>
      <c r="AB156">
        <v>19.735880000000002</v>
      </c>
      <c r="AC156">
        <v>19.999655000000001</v>
      </c>
      <c r="AD156">
        <v>20.24531</v>
      </c>
      <c r="AE156">
        <v>20.486383</v>
      </c>
      <c r="AF156">
        <v>20.722092</v>
      </c>
      <c r="AG156">
        <v>20.936222000000001</v>
      </c>
      <c r="AH156">
        <v>21.134900999999999</v>
      </c>
      <c r="AI156" s="22">
        <v>1.6E-2</v>
      </c>
    </row>
    <row r="157" spans="1:35" x14ac:dyDescent="0.35">
      <c r="A157" t="s">
        <v>1823</v>
      </c>
    </row>
    <row r="158" spans="1:35" x14ac:dyDescent="0.35">
      <c r="A158" t="s">
        <v>2595</v>
      </c>
    </row>
    <row r="159" spans="1:35" x14ac:dyDescent="0.35">
      <c r="A159" t="s">
        <v>2432</v>
      </c>
    </row>
    <row r="160" spans="1:35" x14ac:dyDescent="0.35">
      <c r="A160" t="s">
        <v>164</v>
      </c>
      <c r="B160" t="s">
        <v>3688</v>
      </c>
      <c r="C160" t="s">
        <v>3689</v>
      </c>
      <c r="D160" t="s">
        <v>2600</v>
      </c>
      <c r="F160">
        <v>17.217651</v>
      </c>
      <c r="G160">
        <v>17.743234999999999</v>
      </c>
      <c r="H160">
        <v>18.596025000000001</v>
      </c>
      <c r="I160">
        <v>19.408501000000001</v>
      </c>
      <c r="J160">
        <v>19.821732999999998</v>
      </c>
      <c r="K160">
        <v>20.081854</v>
      </c>
      <c r="L160">
        <v>20.115541</v>
      </c>
      <c r="M160">
        <v>20.175732</v>
      </c>
      <c r="N160">
        <v>20.175187999999999</v>
      </c>
      <c r="O160">
        <v>20.160620000000002</v>
      </c>
      <c r="P160">
        <v>20.126877</v>
      </c>
      <c r="Q160">
        <v>20.083185</v>
      </c>
      <c r="R160">
        <v>20.045784000000001</v>
      </c>
      <c r="S160">
        <v>20.013750000000002</v>
      </c>
      <c r="T160">
        <v>19.985996</v>
      </c>
      <c r="U160">
        <v>19.962015000000001</v>
      </c>
      <c r="V160">
        <v>19.941241999999999</v>
      </c>
      <c r="W160">
        <v>19.923152999999999</v>
      </c>
      <c r="X160">
        <v>19.907523999999999</v>
      </c>
      <c r="Y160">
        <v>19.893719000000001</v>
      </c>
      <c r="Z160">
        <v>19.881819</v>
      </c>
      <c r="AA160">
        <v>19.871511000000002</v>
      </c>
      <c r="AB160">
        <v>19.862354</v>
      </c>
      <c r="AC160">
        <v>19.854208</v>
      </c>
      <c r="AD160">
        <v>19.847239999999999</v>
      </c>
      <c r="AE160">
        <v>19.841653999999998</v>
      </c>
      <c r="AF160">
        <v>19.799841000000001</v>
      </c>
      <c r="AG160">
        <v>19.799527999999999</v>
      </c>
      <c r="AH160">
        <v>19.801586</v>
      </c>
      <c r="AI160" s="22">
        <v>5.0000000000000001E-3</v>
      </c>
    </row>
    <row r="161" spans="1:35" x14ac:dyDescent="0.35">
      <c r="A161" t="s">
        <v>2400</v>
      </c>
      <c r="B161" t="s">
        <v>3690</v>
      </c>
      <c r="C161" t="s">
        <v>3691</v>
      </c>
      <c r="D161" t="s">
        <v>2603</v>
      </c>
      <c r="F161">
        <v>12.59516</v>
      </c>
      <c r="G161">
        <v>13.424738</v>
      </c>
      <c r="H161">
        <v>13.843267000000001</v>
      </c>
      <c r="I161">
        <v>14.275459</v>
      </c>
      <c r="J161">
        <v>14.428558000000001</v>
      </c>
      <c r="K161">
        <v>14.685053</v>
      </c>
      <c r="L161">
        <v>14.690815000000001</v>
      </c>
      <c r="M161">
        <v>14.856868</v>
      </c>
      <c r="N161">
        <v>14.931994</v>
      </c>
      <c r="O161">
        <v>14.986435</v>
      </c>
      <c r="P161">
        <v>14.919237000000001</v>
      </c>
      <c r="Q161">
        <v>15.001118999999999</v>
      </c>
      <c r="R161">
        <v>15.069096999999999</v>
      </c>
      <c r="S161">
        <v>15.113496</v>
      </c>
      <c r="T161">
        <v>15.145144</v>
      </c>
      <c r="U161">
        <v>15.166649</v>
      </c>
      <c r="V161">
        <v>15.177457</v>
      </c>
      <c r="W161">
        <v>15.176923</v>
      </c>
      <c r="X161">
        <v>15.17581</v>
      </c>
      <c r="Y161">
        <v>15.174847</v>
      </c>
      <c r="Z161">
        <v>15.174041000000001</v>
      </c>
      <c r="AA161">
        <v>15.173346</v>
      </c>
      <c r="AB161">
        <v>15.172763</v>
      </c>
      <c r="AC161">
        <v>15.172198</v>
      </c>
      <c r="AD161">
        <v>15.171754</v>
      </c>
      <c r="AE161">
        <v>15.171353999999999</v>
      </c>
      <c r="AF161">
        <v>15.171044</v>
      </c>
      <c r="AG161">
        <v>15.170722</v>
      </c>
      <c r="AH161">
        <v>15.170489999999999</v>
      </c>
      <c r="AI161" s="22">
        <v>7.0000000000000001E-3</v>
      </c>
    </row>
    <row r="162" spans="1:35" x14ac:dyDescent="0.35">
      <c r="A162" t="s">
        <v>26</v>
      </c>
      <c r="B162" t="s">
        <v>3692</v>
      </c>
      <c r="C162" t="s">
        <v>3693</v>
      </c>
      <c r="D162" t="s">
        <v>2603</v>
      </c>
      <c r="F162">
        <v>12.370099</v>
      </c>
      <c r="G162">
        <v>12.423861</v>
      </c>
      <c r="H162">
        <v>12.630001999999999</v>
      </c>
      <c r="I162">
        <v>12.778555000000001</v>
      </c>
      <c r="J162">
        <v>12.863218</v>
      </c>
      <c r="K162">
        <v>13.019094000000001</v>
      </c>
      <c r="L162">
        <v>13.145066</v>
      </c>
      <c r="M162">
        <v>13.360619</v>
      </c>
      <c r="N162">
        <v>13.615053</v>
      </c>
      <c r="O162">
        <v>13.851718</v>
      </c>
      <c r="P162">
        <v>14.074310000000001</v>
      </c>
      <c r="Q162">
        <v>14.236444000000001</v>
      </c>
      <c r="R162">
        <v>14.328803000000001</v>
      </c>
      <c r="S162">
        <v>14.355442</v>
      </c>
      <c r="T162">
        <v>14.372279000000001</v>
      </c>
      <c r="U162">
        <v>14.372299</v>
      </c>
      <c r="V162">
        <v>14.369871</v>
      </c>
      <c r="W162">
        <v>14.368024999999999</v>
      </c>
      <c r="X162">
        <v>14.366300000000001</v>
      </c>
      <c r="Y162">
        <v>14.365119999999999</v>
      </c>
      <c r="Z162">
        <v>14.364024000000001</v>
      </c>
      <c r="AA162">
        <v>14.363379999999999</v>
      </c>
      <c r="AB162">
        <v>14.362422</v>
      </c>
      <c r="AC162">
        <v>14.361484000000001</v>
      </c>
      <c r="AD162">
        <v>14.3536</v>
      </c>
      <c r="AE162">
        <v>14.353339</v>
      </c>
      <c r="AF162">
        <v>14.353724</v>
      </c>
      <c r="AG162">
        <v>14.355268000000001</v>
      </c>
      <c r="AH162">
        <v>14.357434</v>
      </c>
      <c r="AI162" s="22">
        <v>5.0000000000000001E-3</v>
      </c>
    </row>
    <row r="163" spans="1:35" x14ac:dyDescent="0.35">
      <c r="A163" t="s">
        <v>28</v>
      </c>
      <c r="B163" t="s">
        <v>3694</v>
      </c>
      <c r="C163" t="s">
        <v>3695</v>
      </c>
      <c r="D163" t="s">
        <v>2603</v>
      </c>
      <c r="F163">
        <v>12.486860999999999</v>
      </c>
      <c r="G163">
        <v>12.486863</v>
      </c>
      <c r="H163">
        <v>12.48686</v>
      </c>
      <c r="I163">
        <v>12.486863</v>
      </c>
      <c r="J163">
        <v>12.486863</v>
      </c>
      <c r="K163">
        <v>12.486863</v>
      </c>
      <c r="L163">
        <v>12.486860999999999</v>
      </c>
      <c r="M163">
        <v>12.486864000000001</v>
      </c>
      <c r="N163">
        <v>12.486863</v>
      </c>
      <c r="O163">
        <v>12.486863</v>
      </c>
      <c r="P163">
        <v>12.486863</v>
      </c>
      <c r="Q163">
        <v>12.486863</v>
      </c>
      <c r="R163">
        <v>12.486860999999999</v>
      </c>
      <c r="S163">
        <v>12.486860999999999</v>
      </c>
      <c r="T163">
        <v>12.486860999999999</v>
      </c>
      <c r="U163">
        <v>12.486863</v>
      </c>
      <c r="V163">
        <v>12.48686</v>
      </c>
      <c r="W163">
        <v>12.48686</v>
      </c>
      <c r="X163">
        <v>12.486860999999999</v>
      </c>
      <c r="Y163">
        <v>12.48686</v>
      </c>
      <c r="Z163">
        <v>12.486863</v>
      </c>
      <c r="AA163">
        <v>12.486863</v>
      </c>
      <c r="AB163">
        <v>12.486860999999999</v>
      </c>
      <c r="AC163">
        <v>12.486863</v>
      </c>
      <c r="AD163">
        <v>12.48686</v>
      </c>
      <c r="AE163">
        <v>12.486863</v>
      </c>
      <c r="AF163">
        <v>12.486860999999999</v>
      </c>
      <c r="AG163">
        <v>12.486863</v>
      </c>
      <c r="AH163">
        <v>12.486863</v>
      </c>
      <c r="AI163" s="22">
        <v>0</v>
      </c>
    </row>
    <row r="164" spans="1:35" x14ac:dyDescent="0.35">
      <c r="A164" t="s">
        <v>2409</v>
      </c>
      <c r="B164" t="s">
        <v>3696</v>
      </c>
      <c r="C164" t="s">
        <v>3697</v>
      </c>
      <c r="D164" t="s">
        <v>2603</v>
      </c>
      <c r="F164">
        <v>12.846411</v>
      </c>
      <c r="G164">
        <v>13.218121999999999</v>
      </c>
      <c r="H164">
        <v>13.627822999999999</v>
      </c>
      <c r="I164">
        <v>14.042638999999999</v>
      </c>
      <c r="J164">
        <v>14.186604000000001</v>
      </c>
      <c r="K164">
        <v>14.434004</v>
      </c>
      <c r="L164">
        <v>14.442583000000001</v>
      </c>
      <c r="M164">
        <v>14.608980000000001</v>
      </c>
      <c r="N164">
        <v>14.684302000000001</v>
      </c>
      <c r="O164">
        <v>14.735426</v>
      </c>
      <c r="P164">
        <v>14.661357000000001</v>
      </c>
      <c r="Q164">
        <v>14.739395</v>
      </c>
      <c r="R164">
        <v>14.804073000000001</v>
      </c>
      <c r="S164">
        <v>14.848421</v>
      </c>
      <c r="T164">
        <v>14.881249</v>
      </c>
      <c r="U164">
        <v>14.904825000000001</v>
      </c>
      <c r="V164">
        <v>14.916617</v>
      </c>
      <c r="W164">
        <v>14.917142</v>
      </c>
      <c r="X164">
        <v>14.915953</v>
      </c>
      <c r="Y164">
        <v>14.915247000000001</v>
      </c>
      <c r="Z164">
        <v>14.914173</v>
      </c>
      <c r="AA164">
        <v>14.913214999999999</v>
      </c>
      <c r="AB164">
        <v>14.911542000000001</v>
      </c>
      <c r="AC164">
        <v>14.911346999999999</v>
      </c>
      <c r="AD164">
        <v>14.910938</v>
      </c>
      <c r="AE164">
        <v>14.912041</v>
      </c>
      <c r="AF164">
        <v>14.912226</v>
      </c>
      <c r="AG164">
        <v>14.913921999999999</v>
      </c>
      <c r="AH164">
        <v>14.914241000000001</v>
      </c>
      <c r="AI164" s="22">
        <v>5.0000000000000001E-3</v>
      </c>
    </row>
    <row r="165" spans="1:35" x14ac:dyDescent="0.35">
      <c r="A165" t="s">
        <v>1140</v>
      </c>
      <c r="B165" t="s">
        <v>3698</v>
      </c>
      <c r="C165" t="s">
        <v>3699</v>
      </c>
      <c r="D165" t="s">
        <v>2600</v>
      </c>
      <c r="F165">
        <v>27.219131000000001</v>
      </c>
      <c r="G165">
        <v>27.246206000000001</v>
      </c>
      <c r="H165">
        <v>27.281466000000002</v>
      </c>
      <c r="I165">
        <v>27.325966000000001</v>
      </c>
      <c r="J165">
        <v>27.380199000000001</v>
      </c>
      <c r="K165">
        <v>27.443327</v>
      </c>
      <c r="L165">
        <v>27.474117</v>
      </c>
      <c r="M165">
        <v>27.529731999999999</v>
      </c>
      <c r="N165">
        <v>27.583223</v>
      </c>
      <c r="O165">
        <v>27.632815999999998</v>
      </c>
      <c r="P165">
        <v>27.676708000000001</v>
      </c>
      <c r="Q165">
        <v>27.703455000000002</v>
      </c>
      <c r="R165">
        <v>27.712814000000002</v>
      </c>
      <c r="S165">
        <v>27.721041</v>
      </c>
      <c r="T165">
        <v>27.722708000000001</v>
      </c>
      <c r="U165">
        <v>27.722674999999999</v>
      </c>
      <c r="V165">
        <v>27.722640999999999</v>
      </c>
      <c r="W165">
        <v>27.722618000000001</v>
      </c>
      <c r="X165">
        <v>27.722601000000001</v>
      </c>
      <c r="Y165">
        <v>27.722587999999998</v>
      </c>
      <c r="Z165">
        <v>27.722577999999999</v>
      </c>
      <c r="AA165">
        <v>27.722570000000001</v>
      </c>
      <c r="AB165">
        <v>27.722560999999999</v>
      </c>
      <c r="AC165">
        <v>27.722559</v>
      </c>
      <c r="AD165">
        <v>27.722549000000001</v>
      </c>
      <c r="AE165">
        <v>27.722548</v>
      </c>
      <c r="AF165">
        <v>27.722542000000001</v>
      </c>
      <c r="AG165">
        <v>27.722543999999999</v>
      </c>
      <c r="AH165">
        <v>27.722542000000001</v>
      </c>
      <c r="AI165" s="22">
        <v>1E-3</v>
      </c>
    </row>
    <row r="166" spans="1:35" x14ac:dyDescent="0.35">
      <c r="A166" t="s">
        <v>2417</v>
      </c>
      <c r="B166" t="s">
        <v>3700</v>
      </c>
      <c r="C166" t="s">
        <v>3701</v>
      </c>
      <c r="D166" t="s">
        <v>2600</v>
      </c>
      <c r="F166">
        <v>0</v>
      </c>
      <c r="G166">
        <v>23.149469</v>
      </c>
      <c r="H166">
        <v>23.788757</v>
      </c>
      <c r="I166">
        <v>24.201412000000001</v>
      </c>
      <c r="J166">
        <v>24.593264000000001</v>
      </c>
      <c r="K166">
        <v>25.140753</v>
      </c>
      <c r="L166">
        <v>25.620788999999998</v>
      </c>
      <c r="M166">
        <v>26.339625999999999</v>
      </c>
      <c r="N166">
        <v>27.120087000000002</v>
      </c>
      <c r="O166">
        <v>27.894962</v>
      </c>
      <c r="P166">
        <v>28.583632999999999</v>
      </c>
      <c r="Q166">
        <v>28.93169</v>
      </c>
      <c r="R166">
        <v>29.087039999999998</v>
      </c>
      <c r="S166">
        <v>29.106612999999999</v>
      </c>
      <c r="T166">
        <v>29.125404</v>
      </c>
      <c r="U166">
        <v>29.129776</v>
      </c>
      <c r="V166">
        <v>29.124500000000001</v>
      </c>
      <c r="W166">
        <v>29.119802</v>
      </c>
      <c r="X166">
        <v>29.115503</v>
      </c>
      <c r="Y166">
        <v>29.111118000000001</v>
      </c>
      <c r="Z166">
        <v>29.106992999999999</v>
      </c>
      <c r="AA166">
        <v>29.103442999999999</v>
      </c>
      <c r="AB166">
        <v>29.100300000000001</v>
      </c>
      <c r="AC166">
        <v>29.097477000000001</v>
      </c>
      <c r="AD166">
        <v>29.095098</v>
      </c>
      <c r="AE166">
        <v>29.093209999999999</v>
      </c>
      <c r="AF166">
        <v>29.091781999999998</v>
      </c>
      <c r="AG166">
        <v>29.083096000000001</v>
      </c>
      <c r="AH166">
        <v>29.086570999999999</v>
      </c>
      <c r="AI166" t="s">
        <v>11</v>
      </c>
    </row>
    <row r="167" spans="1:35" x14ac:dyDescent="0.35">
      <c r="A167" t="s">
        <v>2414</v>
      </c>
      <c r="B167" t="s">
        <v>3702</v>
      </c>
      <c r="C167" t="s">
        <v>3703</v>
      </c>
      <c r="D167" t="s">
        <v>2603</v>
      </c>
      <c r="F167">
        <v>0</v>
      </c>
      <c r="G167">
        <v>18.959845000000001</v>
      </c>
      <c r="H167">
        <v>19.230974</v>
      </c>
      <c r="I167">
        <v>19.473016999999999</v>
      </c>
      <c r="J167">
        <v>19.562275</v>
      </c>
      <c r="K167">
        <v>19.736988</v>
      </c>
      <c r="L167">
        <v>19.864495999999999</v>
      </c>
      <c r="M167">
        <v>20.069866000000001</v>
      </c>
      <c r="N167">
        <v>20.301096000000001</v>
      </c>
      <c r="O167">
        <v>20.525687999999999</v>
      </c>
      <c r="P167">
        <v>20.728285</v>
      </c>
      <c r="Q167">
        <v>20.866682000000001</v>
      </c>
      <c r="R167">
        <v>20.968336000000001</v>
      </c>
      <c r="S167">
        <v>21.002409</v>
      </c>
      <c r="T167">
        <v>21.046901999999999</v>
      </c>
      <c r="U167">
        <v>21.067965999999998</v>
      </c>
      <c r="V167">
        <v>21.064533000000001</v>
      </c>
      <c r="W167">
        <v>21.062408000000001</v>
      </c>
      <c r="X167">
        <v>21.060576999999999</v>
      </c>
      <c r="Y167">
        <v>21.057089000000001</v>
      </c>
      <c r="Z167">
        <v>21.059256000000001</v>
      </c>
      <c r="AA167">
        <v>21.063654</v>
      </c>
      <c r="AB167">
        <v>21.017776000000001</v>
      </c>
      <c r="AC167">
        <v>21.046399999999998</v>
      </c>
      <c r="AD167">
        <v>21.070132999999998</v>
      </c>
      <c r="AE167">
        <v>21.104872</v>
      </c>
      <c r="AF167">
        <v>21.148212000000001</v>
      </c>
      <c r="AG167">
        <v>21.199916999999999</v>
      </c>
      <c r="AH167">
        <v>21.257977</v>
      </c>
      <c r="AI167" t="s">
        <v>11</v>
      </c>
    </row>
    <row r="168" spans="1:35" x14ac:dyDescent="0.35">
      <c r="A168" t="s">
        <v>1136</v>
      </c>
      <c r="B168" t="s">
        <v>3704</v>
      </c>
      <c r="C168" t="s">
        <v>3705</v>
      </c>
      <c r="D168" t="s">
        <v>2600</v>
      </c>
      <c r="F168">
        <v>0</v>
      </c>
      <c r="G168">
        <v>0</v>
      </c>
      <c r="H168">
        <v>18.589186000000002</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t="s">
        <v>11</v>
      </c>
    </row>
    <row r="169" spans="1:35" x14ac:dyDescent="0.35">
      <c r="A169" t="s">
        <v>2618</v>
      </c>
      <c r="B169" t="s">
        <v>3706</v>
      </c>
      <c r="C169" t="s">
        <v>3707</v>
      </c>
      <c r="F169">
        <v>15.487391000000001</v>
      </c>
      <c r="G169">
        <v>16.165934</v>
      </c>
      <c r="H169">
        <v>16.852744999999999</v>
      </c>
      <c r="I169">
        <v>17.521813999999999</v>
      </c>
      <c r="J169">
        <v>17.836521000000001</v>
      </c>
      <c r="K169">
        <v>18.110120999999999</v>
      </c>
      <c r="L169">
        <v>18.140739</v>
      </c>
      <c r="M169">
        <v>18.257238000000001</v>
      </c>
      <c r="N169">
        <v>18.297186</v>
      </c>
      <c r="O169">
        <v>18.318868999999999</v>
      </c>
      <c r="P169">
        <v>18.275967000000001</v>
      </c>
      <c r="Q169">
        <v>18.290842000000001</v>
      </c>
      <c r="R169">
        <v>18.302257999999998</v>
      </c>
      <c r="S169">
        <v>18.305890999999999</v>
      </c>
      <c r="T169">
        <v>18.306034</v>
      </c>
      <c r="U169">
        <v>18.303612000000001</v>
      </c>
      <c r="V169">
        <v>18.298258000000001</v>
      </c>
      <c r="W169">
        <v>18.289453999999999</v>
      </c>
      <c r="X169">
        <v>18.281590000000001</v>
      </c>
      <c r="Y169">
        <v>18.27459</v>
      </c>
      <c r="Z169">
        <v>18.26857</v>
      </c>
      <c r="AA169">
        <v>18.263286999999998</v>
      </c>
      <c r="AB169">
        <v>18.258537</v>
      </c>
      <c r="AC169">
        <v>18.25423</v>
      </c>
      <c r="AD169">
        <v>18.250519000000001</v>
      </c>
      <c r="AE169">
        <v>18.247578000000001</v>
      </c>
      <c r="AF169">
        <v>18.222587999999998</v>
      </c>
      <c r="AG169">
        <v>18.222778000000002</v>
      </c>
      <c r="AH169">
        <v>18.224402999999999</v>
      </c>
      <c r="AI169" s="22">
        <v>6.0000000000000001E-3</v>
      </c>
    </row>
    <row r="170" spans="1:35" x14ac:dyDescent="0.35">
      <c r="A170" t="s">
        <v>2456</v>
      </c>
    </row>
    <row r="171" spans="1:35" x14ac:dyDescent="0.35">
      <c r="A171" t="s">
        <v>164</v>
      </c>
      <c r="B171" t="s">
        <v>3708</v>
      </c>
      <c r="C171" t="s">
        <v>3709</v>
      </c>
      <c r="D171" t="s">
        <v>2600</v>
      </c>
      <c r="F171">
        <v>10.573097000000001</v>
      </c>
      <c r="G171">
        <v>11.142485000000001</v>
      </c>
      <c r="H171">
        <v>11.550504999999999</v>
      </c>
      <c r="I171">
        <v>11.977176</v>
      </c>
      <c r="J171">
        <v>12.42301</v>
      </c>
      <c r="K171">
        <v>12.830263</v>
      </c>
      <c r="L171">
        <v>12.987424000000001</v>
      </c>
      <c r="M171">
        <v>13.305011</v>
      </c>
      <c r="N171">
        <v>13.589658</v>
      </c>
      <c r="O171">
        <v>13.852079</v>
      </c>
      <c r="P171">
        <v>13.977544999999999</v>
      </c>
      <c r="Q171">
        <v>13.952327</v>
      </c>
      <c r="R171">
        <v>13.932137000000001</v>
      </c>
      <c r="S171">
        <v>13.905892</v>
      </c>
      <c r="T171">
        <v>13.899329</v>
      </c>
      <c r="U171">
        <v>13.892861</v>
      </c>
      <c r="V171">
        <v>13.886645</v>
      </c>
      <c r="W171">
        <v>13.880846999999999</v>
      </c>
      <c r="X171">
        <v>13.875050999999999</v>
      </c>
      <c r="Y171">
        <v>13.869313</v>
      </c>
      <c r="Z171">
        <v>13.864424</v>
      </c>
      <c r="AA171">
        <v>13.860239</v>
      </c>
      <c r="AB171">
        <v>13.8566</v>
      </c>
      <c r="AC171">
        <v>13.853432</v>
      </c>
      <c r="AD171">
        <v>13.850702</v>
      </c>
      <c r="AE171">
        <v>13.848376999999999</v>
      </c>
      <c r="AF171">
        <v>13.846394</v>
      </c>
      <c r="AG171">
        <v>13.844652999999999</v>
      </c>
      <c r="AH171">
        <v>13.843116999999999</v>
      </c>
      <c r="AI171" s="22">
        <v>0.01</v>
      </c>
    </row>
    <row r="172" spans="1:35" x14ac:dyDescent="0.35">
      <c r="A172" t="s">
        <v>2400</v>
      </c>
      <c r="B172" t="s">
        <v>3710</v>
      </c>
      <c r="C172" t="s">
        <v>3711</v>
      </c>
      <c r="D172" t="s">
        <v>2603</v>
      </c>
      <c r="F172">
        <v>7.5911910000000002</v>
      </c>
      <c r="G172">
        <v>7.6611630000000002</v>
      </c>
      <c r="H172">
        <v>7.8782069999999997</v>
      </c>
      <c r="I172">
        <v>8.1282580000000006</v>
      </c>
      <c r="J172">
        <v>8.4002669999999995</v>
      </c>
      <c r="K172">
        <v>8.6649030000000007</v>
      </c>
      <c r="L172">
        <v>8.7525060000000003</v>
      </c>
      <c r="M172">
        <v>8.9603819999999992</v>
      </c>
      <c r="N172">
        <v>9.1422589999999992</v>
      </c>
      <c r="O172">
        <v>9.3097940000000001</v>
      </c>
      <c r="P172">
        <v>9.4206289999999999</v>
      </c>
      <c r="Q172">
        <v>9.4643309999999996</v>
      </c>
      <c r="R172">
        <v>9.4966589999999993</v>
      </c>
      <c r="S172">
        <v>9.5174789999999998</v>
      </c>
      <c r="T172">
        <v>9.5179650000000002</v>
      </c>
      <c r="U172">
        <v>9.5173430000000003</v>
      </c>
      <c r="V172">
        <v>9.5168689999999998</v>
      </c>
      <c r="W172">
        <v>9.5165019999999991</v>
      </c>
      <c r="X172">
        <v>9.5162209999999998</v>
      </c>
      <c r="Y172">
        <v>9.516</v>
      </c>
      <c r="Z172">
        <v>9.5158260000000006</v>
      </c>
      <c r="AA172">
        <v>9.5156919999999996</v>
      </c>
      <c r="AB172">
        <v>9.5155860000000008</v>
      </c>
      <c r="AC172">
        <v>9.5155010000000004</v>
      </c>
      <c r="AD172">
        <v>9.5154379999999996</v>
      </c>
      <c r="AE172">
        <v>9.51539</v>
      </c>
      <c r="AF172">
        <v>9.5153510000000008</v>
      </c>
      <c r="AG172">
        <v>9.5153219999999994</v>
      </c>
      <c r="AH172">
        <v>9.5152990000000006</v>
      </c>
      <c r="AI172" s="22">
        <v>8.0000000000000002E-3</v>
      </c>
    </row>
    <row r="173" spans="1:35" x14ac:dyDescent="0.35">
      <c r="A173" t="s">
        <v>26</v>
      </c>
      <c r="B173" t="s">
        <v>3712</v>
      </c>
      <c r="C173" t="s">
        <v>3713</v>
      </c>
      <c r="D173" t="s">
        <v>2603</v>
      </c>
      <c r="F173">
        <v>7.1242470000000004</v>
      </c>
      <c r="G173">
        <v>7.2168130000000001</v>
      </c>
      <c r="H173">
        <v>7.3563900000000002</v>
      </c>
      <c r="I173">
        <v>7.5275650000000001</v>
      </c>
      <c r="J173">
        <v>7.7367249999999999</v>
      </c>
      <c r="K173">
        <v>7.9800310000000003</v>
      </c>
      <c r="L173">
        <v>8.1323980000000002</v>
      </c>
      <c r="M173">
        <v>8.3864009999999993</v>
      </c>
      <c r="N173">
        <v>8.6378269999999997</v>
      </c>
      <c r="O173">
        <v>8.8904259999999997</v>
      </c>
      <c r="P173">
        <v>9.1115209999999998</v>
      </c>
      <c r="Q173">
        <v>9.2799289999999992</v>
      </c>
      <c r="R173">
        <v>9.3770019999999992</v>
      </c>
      <c r="S173">
        <v>9.4107590000000005</v>
      </c>
      <c r="T173">
        <v>9.4246560000000006</v>
      </c>
      <c r="U173">
        <v>9.4245020000000004</v>
      </c>
      <c r="V173">
        <v>9.4241159999999997</v>
      </c>
      <c r="W173">
        <v>9.4238</v>
      </c>
      <c r="X173">
        <v>9.4235679999999995</v>
      </c>
      <c r="Y173">
        <v>9.4233779999999996</v>
      </c>
      <c r="Z173">
        <v>9.4232479999999992</v>
      </c>
      <c r="AA173">
        <v>9.4231280000000002</v>
      </c>
      <c r="AB173">
        <v>9.4230619999999998</v>
      </c>
      <c r="AC173">
        <v>9.423019</v>
      </c>
      <c r="AD173">
        <v>9.4229979999999998</v>
      </c>
      <c r="AE173">
        <v>9.4229979999999998</v>
      </c>
      <c r="AF173">
        <v>9.4230040000000006</v>
      </c>
      <c r="AG173">
        <v>9.4230070000000001</v>
      </c>
      <c r="AH173">
        <v>9.4230029999999996</v>
      </c>
      <c r="AI173" s="22">
        <v>0.01</v>
      </c>
    </row>
    <row r="174" spans="1:35" x14ac:dyDescent="0.35">
      <c r="A174" t="s">
        <v>28</v>
      </c>
      <c r="B174" t="s">
        <v>3714</v>
      </c>
      <c r="C174" t="s">
        <v>3715</v>
      </c>
      <c r="D174" t="s">
        <v>2603</v>
      </c>
      <c r="F174">
        <v>7.292211</v>
      </c>
      <c r="G174">
        <v>7.4884079999999997</v>
      </c>
      <c r="H174">
        <v>7.6983680000000003</v>
      </c>
      <c r="I174">
        <v>7.9397979999999997</v>
      </c>
      <c r="J174">
        <v>8.1937759999999997</v>
      </c>
      <c r="K174">
        <v>8.4428420000000006</v>
      </c>
      <c r="L174">
        <v>8.5494730000000008</v>
      </c>
      <c r="M174">
        <v>8.7347490000000008</v>
      </c>
      <c r="N174">
        <v>8.8995069999999998</v>
      </c>
      <c r="O174">
        <v>9.0537989999999997</v>
      </c>
      <c r="P174">
        <v>9.1548890000000007</v>
      </c>
      <c r="Q174">
        <v>9.1676400000000005</v>
      </c>
      <c r="R174">
        <v>9.1625399999999999</v>
      </c>
      <c r="S174">
        <v>9.1586540000000003</v>
      </c>
      <c r="T174">
        <v>9.1556639999999998</v>
      </c>
      <c r="U174">
        <v>9.1533379999999998</v>
      </c>
      <c r="V174">
        <v>9.1515199999999997</v>
      </c>
      <c r="W174">
        <v>9.1500839999999997</v>
      </c>
      <c r="X174">
        <v>9.1489410000000007</v>
      </c>
      <c r="Y174">
        <v>9.1480250000000005</v>
      </c>
      <c r="Z174">
        <v>9.1472890000000007</v>
      </c>
      <c r="AA174">
        <v>9.1466879999999993</v>
      </c>
      <c r="AB174">
        <v>9.1461900000000007</v>
      </c>
      <c r="AC174">
        <v>9.1457750000000004</v>
      </c>
      <c r="AD174">
        <v>9.1454409999999999</v>
      </c>
      <c r="AE174">
        <v>9.1451709999999995</v>
      </c>
      <c r="AF174">
        <v>9.1449479999999994</v>
      </c>
      <c r="AG174">
        <v>9.1447570000000002</v>
      </c>
      <c r="AH174">
        <v>9.1445919999999994</v>
      </c>
      <c r="AI174" s="22">
        <v>8.0000000000000002E-3</v>
      </c>
    </row>
    <row r="175" spans="1:35" x14ac:dyDescent="0.35">
      <c r="A175" t="s">
        <v>2409</v>
      </c>
      <c r="B175" t="s">
        <v>3716</v>
      </c>
      <c r="C175" t="s">
        <v>3717</v>
      </c>
      <c r="D175" t="s">
        <v>396</v>
      </c>
      <c r="F175">
        <v>7.268243</v>
      </c>
      <c r="G175">
        <v>7.4635480000000003</v>
      </c>
      <c r="H175">
        <v>7.6750480000000003</v>
      </c>
      <c r="I175">
        <v>7.9198219999999999</v>
      </c>
      <c r="J175">
        <v>8.185416</v>
      </c>
      <c r="K175">
        <v>8.4430309999999995</v>
      </c>
      <c r="L175">
        <v>8.5276650000000007</v>
      </c>
      <c r="M175">
        <v>8.7294079999999994</v>
      </c>
      <c r="N175">
        <v>8.9058630000000001</v>
      </c>
      <c r="O175">
        <v>9.0684369999999994</v>
      </c>
      <c r="P175">
        <v>9.1760070000000002</v>
      </c>
      <c r="Q175">
        <v>9.2184139999999992</v>
      </c>
      <c r="R175">
        <v>9.2498050000000003</v>
      </c>
      <c r="S175">
        <v>9.2703319999999998</v>
      </c>
      <c r="T175">
        <v>9.2718019999999992</v>
      </c>
      <c r="U175">
        <v>9.2710109999999997</v>
      </c>
      <c r="V175">
        <v>9.2704079999999998</v>
      </c>
      <c r="W175">
        <v>9.269933</v>
      </c>
      <c r="X175">
        <v>9.2696070000000006</v>
      </c>
      <c r="Y175">
        <v>9.2693589999999997</v>
      </c>
      <c r="Z175">
        <v>9.2692110000000003</v>
      </c>
      <c r="AA175">
        <v>9.2690979999999996</v>
      </c>
      <c r="AB175">
        <v>9.2690529999999995</v>
      </c>
      <c r="AC175">
        <v>9.2689599999999999</v>
      </c>
      <c r="AD175">
        <v>9.2688970000000008</v>
      </c>
      <c r="AE175">
        <v>9.2687869999999997</v>
      </c>
      <c r="AF175">
        <v>9.2687290000000004</v>
      </c>
      <c r="AG175">
        <v>9.2686460000000004</v>
      </c>
      <c r="AH175">
        <v>9.2686039999999998</v>
      </c>
      <c r="AI175" s="22">
        <v>8.9999999999999993E-3</v>
      </c>
    </row>
    <row r="176" spans="1:35" x14ac:dyDescent="0.35">
      <c r="A176" t="s">
        <v>1140</v>
      </c>
      <c r="B176" t="s">
        <v>3718</v>
      </c>
      <c r="C176" t="s">
        <v>3719</v>
      </c>
      <c r="D176" t="s">
        <v>2603</v>
      </c>
      <c r="F176">
        <v>17.261649999999999</v>
      </c>
      <c r="G176">
        <v>17.508261000000001</v>
      </c>
      <c r="H176">
        <v>17.854417999999999</v>
      </c>
      <c r="I176">
        <v>18.277363000000001</v>
      </c>
      <c r="J176">
        <v>18.790918000000001</v>
      </c>
      <c r="K176">
        <v>19.316697999999999</v>
      </c>
      <c r="L176">
        <v>19.565182</v>
      </c>
      <c r="M176">
        <v>20.084275999999999</v>
      </c>
      <c r="N176">
        <v>20.588906999999999</v>
      </c>
      <c r="O176">
        <v>21.061657</v>
      </c>
      <c r="P176">
        <v>21.391763999999998</v>
      </c>
      <c r="Q176">
        <v>21.534663999999999</v>
      </c>
      <c r="R176">
        <v>21.618568</v>
      </c>
      <c r="S176">
        <v>21.688912999999999</v>
      </c>
      <c r="T176">
        <v>21.743261</v>
      </c>
      <c r="U176">
        <v>21.778696</v>
      </c>
      <c r="V176">
        <v>21.801825000000001</v>
      </c>
      <c r="W176">
        <v>21.804839999999999</v>
      </c>
      <c r="X176">
        <v>21.806774000000001</v>
      </c>
      <c r="Y176">
        <v>21.808716</v>
      </c>
      <c r="Z176">
        <v>21.810666999999999</v>
      </c>
      <c r="AA176">
        <v>21.812643000000001</v>
      </c>
      <c r="AB176">
        <v>21.814662999999999</v>
      </c>
      <c r="AC176">
        <v>21.816706</v>
      </c>
      <c r="AD176">
        <v>21.818787</v>
      </c>
      <c r="AE176">
        <v>21.821026</v>
      </c>
      <c r="AF176">
        <v>21.823440999999999</v>
      </c>
      <c r="AG176">
        <v>21.825979</v>
      </c>
      <c r="AH176">
        <v>21.828533</v>
      </c>
      <c r="AI176" s="22">
        <v>8.0000000000000002E-3</v>
      </c>
    </row>
    <row r="177" spans="1:35" x14ac:dyDescent="0.35">
      <c r="A177" t="s">
        <v>2417</v>
      </c>
      <c r="B177" t="s">
        <v>3720</v>
      </c>
      <c r="C177" t="s">
        <v>3721</v>
      </c>
      <c r="D177" t="s">
        <v>2603</v>
      </c>
      <c r="F177">
        <v>0</v>
      </c>
      <c r="G177">
        <v>0</v>
      </c>
      <c r="H177">
        <v>14.553951</v>
      </c>
      <c r="I177">
        <v>15.06725</v>
      </c>
      <c r="J177">
        <v>15.341901</v>
      </c>
      <c r="K177">
        <v>15.710222999999999</v>
      </c>
      <c r="L177">
        <v>15.970879</v>
      </c>
      <c r="M177">
        <v>16.342666999999999</v>
      </c>
      <c r="N177">
        <v>16.697527000000001</v>
      </c>
      <c r="O177">
        <v>17.096664000000001</v>
      </c>
      <c r="P177">
        <v>17.514284</v>
      </c>
      <c r="Q177">
        <v>17.923280999999999</v>
      </c>
      <c r="R177">
        <v>18.248905000000001</v>
      </c>
      <c r="S177">
        <v>18.335930000000001</v>
      </c>
      <c r="T177">
        <v>18.547796000000002</v>
      </c>
      <c r="U177">
        <v>18.661673</v>
      </c>
      <c r="V177">
        <v>18.668140000000001</v>
      </c>
      <c r="W177">
        <v>18.668623</v>
      </c>
      <c r="X177">
        <v>18.665022</v>
      </c>
      <c r="Y177">
        <v>18.661655</v>
      </c>
      <c r="Z177">
        <v>18.658579</v>
      </c>
      <c r="AA177">
        <v>18.654143999999999</v>
      </c>
      <c r="AB177">
        <v>18.648935000000002</v>
      </c>
      <c r="AC177">
        <v>18.644413</v>
      </c>
      <c r="AD177">
        <v>18.640536999999998</v>
      </c>
      <c r="AE177">
        <v>18.637250999999999</v>
      </c>
      <c r="AF177">
        <v>18.63447</v>
      </c>
      <c r="AG177">
        <v>18.632059000000002</v>
      </c>
      <c r="AH177">
        <v>18.629958999999999</v>
      </c>
      <c r="AI177" t="s">
        <v>11</v>
      </c>
    </row>
    <row r="178" spans="1:35" x14ac:dyDescent="0.35">
      <c r="A178" t="s">
        <v>2414</v>
      </c>
      <c r="B178" t="s">
        <v>3722</v>
      </c>
      <c r="C178" t="s">
        <v>3723</v>
      </c>
      <c r="D178" t="s">
        <v>2603</v>
      </c>
      <c r="F178">
        <v>0</v>
      </c>
      <c r="G178">
        <v>0</v>
      </c>
      <c r="H178">
        <v>10.500607</v>
      </c>
      <c r="I178">
        <v>10.816065</v>
      </c>
      <c r="J178">
        <v>10.962262000000001</v>
      </c>
      <c r="K178">
        <v>11.156472000000001</v>
      </c>
      <c r="L178">
        <v>11.301285999999999</v>
      </c>
      <c r="M178">
        <v>11.561089000000001</v>
      </c>
      <c r="N178">
        <v>11.822108999999999</v>
      </c>
      <c r="O178">
        <v>12.112679</v>
      </c>
      <c r="P178">
        <v>12.419242000000001</v>
      </c>
      <c r="Q178">
        <v>12.713984999999999</v>
      </c>
      <c r="R178">
        <v>12.972481999999999</v>
      </c>
      <c r="S178">
        <v>13.026942</v>
      </c>
      <c r="T178">
        <v>13.184941</v>
      </c>
      <c r="U178">
        <v>13.26976</v>
      </c>
      <c r="V178">
        <v>13.268578</v>
      </c>
      <c r="W178">
        <v>13.262771000000001</v>
      </c>
      <c r="X178">
        <v>13.254457</v>
      </c>
      <c r="Y178">
        <v>13.247040999999999</v>
      </c>
      <c r="Z178">
        <v>13.24062</v>
      </c>
      <c r="AA178">
        <v>13.234921999999999</v>
      </c>
      <c r="AB178">
        <v>13.230038</v>
      </c>
      <c r="AC178">
        <v>13.225935</v>
      </c>
      <c r="AD178">
        <v>13.222815000000001</v>
      </c>
      <c r="AE178">
        <v>13.220615</v>
      </c>
      <c r="AF178">
        <v>13.219594000000001</v>
      </c>
      <c r="AG178">
        <v>13.219208999999999</v>
      </c>
      <c r="AH178">
        <v>13.183807</v>
      </c>
      <c r="AI178" t="s">
        <v>11</v>
      </c>
    </row>
    <row r="179" spans="1:35" x14ac:dyDescent="0.35">
      <c r="A179" t="s">
        <v>1136</v>
      </c>
      <c r="B179" t="s">
        <v>3724</v>
      </c>
      <c r="C179" t="s">
        <v>3725</v>
      </c>
      <c r="D179" t="s">
        <v>2603</v>
      </c>
      <c r="F179">
        <v>0</v>
      </c>
      <c r="G179">
        <v>0</v>
      </c>
      <c r="H179">
        <v>11.516576000000001</v>
      </c>
      <c r="I179">
        <v>11.5169</v>
      </c>
      <c r="J179">
        <v>11.51685</v>
      </c>
      <c r="K179">
        <v>11.516837000000001</v>
      </c>
      <c r="L179">
        <v>11.516859</v>
      </c>
      <c r="M179">
        <v>11.51688</v>
      </c>
      <c r="N179">
        <v>11.516907</v>
      </c>
      <c r="O179">
        <v>11.516935</v>
      </c>
      <c r="P179">
        <v>11.516961999999999</v>
      </c>
      <c r="Q179">
        <v>11.516977000000001</v>
      </c>
      <c r="R179">
        <v>11.516978999999999</v>
      </c>
      <c r="S179">
        <v>11.51695</v>
      </c>
      <c r="T179">
        <v>11.51689</v>
      </c>
      <c r="U179">
        <v>11.516907</v>
      </c>
      <c r="V179">
        <v>11.516923999999999</v>
      </c>
      <c r="W179">
        <v>11.516938</v>
      </c>
      <c r="X179">
        <v>11.516947999999999</v>
      </c>
      <c r="Y179">
        <v>11.516954999999999</v>
      </c>
      <c r="Z179">
        <v>11.516959999999999</v>
      </c>
      <c r="AA179">
        <v>11.516964</v>
      </c>
      <c r="AB179">
        <v>11.516964</v>
      </c>
      <c r="AC179">
        <v>11.516968</v>
      </c>
      <c r="AD179">
        <v>11.516969</v>
      </c>
      <c r="AE179">
        <v>11.516973</v>
      </c>
      <c r="AF179">
        <v>11.516973999999999</v>
      </c>
      <c r="AG179">
        <v>11.516978</v>
      </c>
      <c r="AH179">
        <v>11.516980999999999</v>
      </c>
      <c r="AI179" t="s">
        <v>11</v>
      </c>
    </row>
    <row r="180" spans="1:35" x14ac:dyDescent="0.35">
      <c r="A180" t="s">
        <v>2640</v>
      </c>
      <c r="B180" t="s">
        <v>3726</v>
      </c>
      <c r="C180" t="s">
        <v>3727</v>
      </c>
      <c r="F180">
        <v>9.5247820000000001</v>
      </c>
      <c r="G180">
        <v>9.8885430000000003</v>
      </c>
      <c r="H180">
        <v>10.224921</v>
      </c>
      <c r="I180">
        <v>10.587244999999999</v>
      </c>
      <c r="J180">
        <v>10.97054</v>
      </c>
      <c r="K180">
        <v>11.328587000000001</v>
      </c>
      <c r="L180">
        <v>11.461983</v>
      </c>
      <c r="M180">
        <v>11.742497999999999</v>
      </c>
      <c r="N180">
        <v>11.992036000000001</v>
      </c>
      <c r="O180">
        <v>12.222080999999999</v>
      </c>
      <c r="P180">
        <v>12.347753000000001</v>
      </c>
      <c r="Q180">
        <v>12.356037000000001</v>
      </c>
      <c r="R180">
        <v>12.361373</v>
      </c>
      <c r="S180">
        <v>12.357457</v>
      </c>
      <c r="T180">
        <v>12.355285</v>
      </c>
      <c r="U180">
        <v>12.352421</v>
      </c>
      <c r="V180">
        <v>12.349617</v>
      </c>
      <c r="W180">
        <v>12.34694</v>
      </c>
      <c r="X180">
        <v>12.344196</v>
      </c>
      <c r="Y180">
        <v>12.341397000000001</v>
      </c>
      <c r="Z180">
        <v>12.33905</v>
      </c>
      <c r="AA180">
        <v>12.337028</v>
      </c>
      <c r="AB180">
        <v>12.335281999999999</v>
      </c>
      <c r="AC180">
        <v>12.333774</v>
      </c>
      <c r="AD180">
        <v>12.332497999999999</v>
      </c>
      <c r="AE180">
        <v>12.33145</v>
      </c>
      <c r="AF180">
        <v>12.330605</v>
      </c>
      <c r="AG180">
        <v>12.329912999999999</v>
      </c>
      <c r="AH180">
        <v>12.329328</v>
      </c>
      <c r="AI180" s="22">
        <v>8.9999999999999993E-3</v>
      </c>
    </row>
    <row r="181" spans="1:35" x14ac:dyDescent="0.35">
      <c r="A181" t="s">
        <v>2479</v>
      </c>
    </row>
    <row r="182" spans="1:35" x14ac:dyDescent="0.35">
      <c r="A182" t="s">
        <v>164</v>
      </c>
      <c r="B182" t="s">
        <v>3728</v>
      </c>
      <c r="C182" t="s">
        <v>3729</v>
      </c>
      <c r="D182" t="s">
        <v>2600</v>
      </c>
      <c r="F182">
        <v>6.6741390000000003</v>
      </c>
      <c r="G182">
        <v>6.8852849999999997</v>
      </c>
      <c r="H182">
        <v>7.1006530000000003</v>
      </c>
      <c r="I182">
        <v>7.3028760000000004</v>
      </c>
      <c r="J182">
        <v>7.4948119999999996</v>
      </c>
      <c r="K182">
        <v>7.663227</v>
      </c>
      <c r="L182">
        <v>7.7350300000000001</v>
      </c>
      <c r="M182">
        <v>7.8437489999999999</v>
      </c>
      <c r="N182">
        <v>7.9559100000000003</v>
      </c>
      <c r="O182">
        <v>8.0614980000000003</v>
      </c>
      <c r="P182">
        <v>8.1245209999999997</v>
      </c>
      <c r="Q182">
        <v>8.1302219999999998</v>
      </c>
      <c r="R182">
        <v>8.1312309999999997</v>
      </c>
      <c r="S182">
        <v>8.1314919999999997</v>
      </c>
      <c r="T182">
        <v>8.1320390000000007</v>
      </c>
      <c r="U182">
        <v>8.132225</v>
      </c>
      <c r="V182">
        <v>8.1321949999999994</v>
      </c>
      <c r="W182">
        <v>8.1307700000000001</v>
      </c>
      <c r="X182">
        <v>8.1306799999999999</v>
      </c>
      <c r="Y182">
        <v>8.1299430000000008</v>
      </c>
      <c r="Z182">
        <v>8.1248360000000002</v>
      </c>
      <c r="AA182">
        <v>8.1218679999999992</v>
      </c>
      <c r="AB182">
        <v>8.1227850000000004</v>
      </c>
      <c r="AC182">
        <v>8.1243200000000009</v>
      </c>
      <c r="AD182">
        <v>8.1272590000000005</v>
      </c>
      <c r="AE182">
        <v>8.1302529999999997</v>
      </c>
      <c r="AF182">
        <v>8.1340679999999992</v>
      </c>
      <c r="AG182">
        <v>8.1372649999999993</v>
      </c>
      <c r="AH182">
        <v>8.1407100000000003</v>
      </c>
      <c r="AI182" s="22">
        <v>7.0000000000000001E-3</v>
      </c>
    </row>
    <row r="183" spans="1:35" x14ac:dyDescent="0.35">
      <c r="A183" t="s">
        <v>2400</v>
      </c>
      <c r="B183" t="s">
        <v>3730</v>
      </c>
      <c r="C183" t="s">
        <v>3731</v>
      </c>
      <c r="D183" t="s">
        <v>2603</v>
      </c>
      <c r="F183">
        <v>6.9596289999999996</v>
      </c>
      <c r="G183">
        <v>5.9529370000000004</v>
      </c>
      <c r="H183">
        <v>6.0073610000000004</v>
      </c>
      <c r="I183">
        <v>6.0720479999999997</v>
      </c>
      <c r="J183">
        <v>6.1373980000000001</v>
      </c>
      <c r="K183">
        <v>6.2228519999999996</v>
      </c>
      <c r="L183">
        <v>6.2788729999999999</v>
      </c>
      <c r="M183">
        <v>6.3708169999999997</v>
      </c>
      <c r="N183">
        <v>6.4585290000000004</v>
      </c>
      <c r="O183">
        <v>6.5475839999999996</v>
      </c>
      <c r="P183">
        <v>6.6296109999999997</v>
      </c>
      <c r="Q183">
        <v>6.6995250000000004</v>
      </c>
      <c r="R183">
        <v>6.7108980000000003</v>
      </c>
      <c r="S183">
        <v>6.7106630000000003</v>
      </c>
      <c r="T183">
        <v>6.7066330000000001</v>
      </c>
      <c r="U183">
        <v>6.7053219999999998</v>
      </c>
      <c r="V183">
        <v>6.7082680000000003</v>
      </c>
      <c r="W183">
        <v>6.711773</v>
      </c>
      <c r="X183">
        <v>6.7035689999999999</v>
      </c>
      <c r="Y183">
        <v>6.7096999999999998</v>
      </c>
      <c r="Z183">
        <v>6.7159459999999997</v>
      </c>
      <c r="AA183">
        <v>6.7233270000000003</v>
      </c>
      <c r="AB183">
        <v>6.7327940000000002</v>
      </c>
      <c r="AC183">
        <v>6.7314930000000004</v>
      </c>
      <c r="AD183">
        <v>6.7413860000000003</v>
      </c>
      <c r="AE183">
        <v>6.7536569999999996</v>
      </c>
      <c r="AF183">
        <v>6.7673569999999996</v>
      </c>
      <c r="AG183">
        <v>6.7780480000000001</v>
      </c>
      <c r="AH183">
        <v>6.7935040000000004</v>
      </c>
      <c r="AI183" s="22">
        <v>-1E-3</v>
      </c>
    </row>
    <row r="184" spans="1:35" x14ac:dyDescent="0.35">
      <c r="A184" t="s">
        <v>26</v>
      </c>
      <c r="B184" t="s">
        <v>3732</v>
      </c>
      <c r="C184" t="s">
        <v>3733</v>
      </c>
      <c r="D184" t="s">
        <v>2603</v>
      </c>
      <c r="F184">
        <v>6.8185469999999997</v>
      </c>
      <c r="G184">
        <v>5.9032249999999999</v>
      </c>
      <c r="H184">
        <v>5.9652900000000004</v>
      </c>
      <c r="I184">
        <v>6.0359860000000003</v>
      </c>
      <c r="J184">
        <v>6.1126189999999996</v>
      </c>
      <c r="K184">
        <v>6.2137469999999997</v>
      </c>
      <c r="L184">
        <v>6.279903</v>
      </c>
      <c r="M184">
        <v>6.3897709999999996</v>
      </c>
      <c r="N184">
        <v>6.5028079999999999</v>
      </c>
      <c r="O184">
        <v>6.6191000000000004</v>
      </c>
      <c r="P184">
        <v>6.7335399999999996</v>
      </c>
      <c r="Q184">
        <v>6.8337839999999996</v>
      </c>
      <c r="R184">
        <v>6.8738299999999999</v>
      </c>
      <c r="S184">
        <v>6.8977680000000001</v>
      </c>
      <c r="T184">
        <v>6.9141079999999997</v>
      </c>
      <c r="U184">
        <v>6.9316990000000001</v>
      </c>
      <c r="V184">
        <v>6.9468240000000003</v>
      </c>
      <c r="W184">
        <v>6.9481419999999998</v>
      </c>
      <c r="X184">
        <v>6.9544230000000002</v>
      </c>
      <c r="Y184">
        <v>6.9588419999999998</v>
      </c>
      <c r="Z184">
        <v>6.9626419999999998</v>
      </c>
      <c r="AA184">
        <v>6.9627559999999997</v>
      </c>
      <c r="AB184">
        <v>6.967187</v>
      </c>
      <c r="AC184">
        <v>6.9683719999999996</v>
      </c>
      <c r="AD184">
        <v>6.9689730000000001</v>
      </c>
      <c r="AE184">
        <v>6.9715740000000004</v>
      </c>
      <c r="AF184">
        <v>6.9744000000000002</v>
      </c>
      <c r="AG184">
        <v>6.9764480000000004</v>
      </c>
      <c r="AH184">
        <v>6.9796610000000001</v>
      </c>
      <c r="AI184" s="22">
        <v>1E-3</v>
      </c>
    </row>
    <row r="185" spans="1:35" x14ac:dyDescent="0.35">
      <c r="A185" t="s">
        <v>28</v>
      </c>
      <c r="B185" t="s">
        <v>3734</v>
      </c>
      <c r="C185" t="s">
        <v>3735</v>
      </c>
      <c r="D185" t="s">
        <v>2600</v>
      </c>
      <c r="F185">
        <v>6.2555990000000001</v>
      </c>
      <c r="G185">
        <v>6.4593990000000003</v>
      </c>
      <c r="H185">
        <v>6.6792319999999998</v>
      </c>
      <c r="I185">
        <v>6.8722630000000002</v>
      </c>
      <c r="J185">
        <v>7.0303750000000003</v>
      </c>
      <c r="K185">
        <v>7.197673</v>
      </c>
      <c r="L185">
        <v>7.2429790000000001</v>
      </c>
      <c r="M185">
        <v>7.3378269999999999</v>
      </c>
      <c r="N185">
        <v>7.4347209999999997</v>
      </c>
      <c r="O185">
        <v>7.5286330000000001</v>
      </c>
      <c r="P185">
        <v>7.5792349999999997</v>
      </c>
      <c r="Q185">
        <v>7.5904689999999997</v>
      </c>
      <c r="R185">
        <v>7.592085</v>
      </c>
      <c r="S185">
        <v>7.5954969999999999</v>
      </c>
      <c r="T185">
        <v>7.5945070000000001</v>
      </c>
      <c r="U185">
        <v>7.5939490000000003</v>
      </c>
      <c r="V185">
        <v>7.5919169999999996</v>
      </c>
      <c r="W185">
        <v>7.5879479999999999</v>
      </c>
      <c r="X185">
        <v>7.5832319999999998</v>
      </c>
      <c r="Y185">
        <v>7.5789249999999999</v>
      </c>
      <c r="Z185">
        <v>7.5766530000000003</v>
      </c>
      <c r="AA185">
        <v>7.5721049999999996</v>
      </c>
      <c r="AB185">
        <v>7.5735400000000004</v>
      </c>
      <c r="AC185">
        <v>7.5757190000000003</v>
      </c>
      <c r="AD185">
        <v>7.5675840000000001</v>
      </c>
      <c r="AE185">
        <v>7.5741889999999996</v>
      </c>
      <c r="AF185">
        <v>7.5766689999999999</v>
      </c>
      <c r="AG185">
        <v>7.5783950000000004</v>
      </c>
      <c r="AH185">
        <v>7.5872270000000004</v>
      </c>
      <c r="AI185" s="22">
        <v>7.0000000000000001E-3</v>
      </c>
    </row>
    <row r="186" spans="1:35" x14ac:dyDescent="0.35">
      <c r="A186" t="s">
        <v>2409</v>
      </c>
      <c r="B186" t="s">
        <v>3736</v>
      </c>
      <c r="C186" t="s">
        <v>3737</v>
      </c>
      <c r="D186" t="s">
        <v>2603</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t="s">
        <v>11</v>
      </c>
    </row>
    <row r="187" spans="1:35" x14ac:dyDescent="0.35">
      <c r="A187" t="s">
        <v>1140</v>
      </c>
      <c r="B187" t="s">
        <v>3738</v>
      </c>
      <c r="C187" t="s">
        <v>3739</v>
      </c>
      <c r="D187" t="s">
        <v>2600</v>
      </c>
      <c r="F187">
        <v>10.834061999999999</v>
      </c>
      <c r="G187">
        <v>10.882393</v>
      </c>
      <c r="H187">
        <v>10.964416999999999</v>
      </c>
      <c r="I187">
        <v>11.061455</v>
      </c>
      <c r="J187">
        <v>11.153900999999999</v>
      </c>
      <c r="K187">
        <v>11.253285</v>
      </c>
      <c r="L187">
        <v>11.296942</v>
      </c>
      <c r="M187">
        <v>11.379332</v>
      </c>
      <c r="N187">
        <v>11.454438</v>
      </c>
      <c r="O187">
        <v>11.507104</v>
      </c>
      <c r="P187">
        <v>11.546773</v>
      </c>
      <c r="Q187">
        <v>11.565410999999999</v>
      </c>
      <c r="R187">
        <v>11.569518</v>
      </c>
      <c r="S187">
        <v>11.570686</v>
      </c>
      <c r="T187">
        <v>11.571607</v>
      </c>
      <c r="U187">
        <v>11.572569</v>
      </c>
      <c r="V187">
        <v>11.573530999999999</v>
      </c>
      <c r="W187">
        <v>11.574866</v>
      </c>
      <c r="X187">
        <v>11.57612</v>
      </c>
      <c r="Y187">
        <v>11.575917</v>
      </c>
      <c r="Z187">
        <v>11.578455</v>
      </c>
      <c r="AA187">
        <v>11.581327</v>
      </c>
      <c r="AB187">
        <v>11.584543</v>
      </c>
      <c r="AC187">
        <v>11.58811</v>
      </c>
      <c r="AD187">
        <v>11.592025</v>
      </c>
      <c r="AE187">
        <v>11.596264</v>
      </c>
      <c r="AF187">
        <v>11.600784000000001</v>
      </c>
      <c r="AG187">
        <v>11.605504</v>
      </c>
      <c r="AH187">
        <v>11.610388</v>
      </c>
      <c r="AI187" s="22">
        <v>2E-3</v>
      </c>
    </row>
    <row r="188" spans="1:35" x14ac:dyDescent="0.35">
      <c r="A188" t="s">
        <v>2417</v>
      </c>
      <c r="B188" t="s">
        <v>3740</v>
      </c>
      <c r="C188" t="s">
        <v>3741</v>
      </c>
      <c r="D188" t="s">
        <v>2600</v>
      </c>
      <c r="F188">
        <v>0</v>
      </c>
      <c r="G188">
        <v>0</v>
      </c>
      <c r="H188">
        <v>1.546108</v>
      </c>
      <c r="I188">
        <v>9.1605530000000002</v>
      </c>
      <c r="J188">
        <v>9.3005800000000001</v>
      </c>
      <c r="K188">
        <v>9.4671909999999997</v>
      </c>
      <c r="L188">
        <v>9.5727759999999993</v>
      </c>
      <c r="M188">
        <v>9.7524759999999997</v>
      </c>
      <c r="N188">
        <v>9.9656310000000001</v>
      </c>
      <c r="O188">
        <v>10.195888999999999</v>
      </c>
      <c r="P188">
        <v>10.426992</v>
      </c>
      <c r="Q188">
        <v>10.635256999999999</v>
      </c>
      <c r="R188">
        <v>10.808609000000001</v>
      </c>
      <c r="S188">
        <v>10.854663</v>
      </c>
      <c r="T188">
        <v>10.974729</v>
      </c>
      <c r="U188">
        <v>11.053928000000001</v>
      </c>
      <c r="V188">
        <v>11.057185</v>
      </c>
      <c r="W188">
        <v>11.058393000000001</v>
      </c>
      <c r="X188">
        <v>11.058843</v>
      </c>
      <c r="Y188">
        <v>11.059227999999999</v>
      </c>
      <c r="Z188">
        <v>11.059545999999999</v>
      </c>
      <c r="AA188">
        <v>11.059043000000001</v>
      </c>
      <c r="AB188">
        <v>11.057752000000001</v>
      </c>
      <c r="AC188">
        <v>11.056799</v>
      </c>
      <c r="AD188">
        <v>11.056058999999999</v>
      </c>
      <c r="AE188">
        <v>11.055630000000001</v>
      </c>
      <c r="AF188">
        <v>11.055448999999999</v>
      </c>
      <c r="AG188">
        <v>11.055422999999999</v>
      </c>
      <c r="AH188">
        <v>11.055533</v>
      </c>
      <c r="AI188" t="s">
        <v>11</v>
      </c>
    </row>
    <row r="189" spans="1:35" x14ac:dyDescent="0.35">
      <c r="A189" t="s">
        <v>2414</v>
      </c>
      <c r="B189" t="s">
        <v>3742</v>
      </c>
      <c r="C189" t="s">
        <v>3743</v>
      </c>
      <c r="D189" t="s">
        <v>2603</v>
      </c>
      <c r="F189">
        <v>0</v>
      </c>
      <c r="G189">
        <v>0</v>
      </c>
      <c r="H189">
        <v>1.475894</v>
      </c>
      <c r="I189">
        <v>9.1378389999999996</v>
      </c>
      <c r="J189">
        <v>9.2392439999999993</v>
      </c>
      <c r="K189">
        <v>9.3649430000000002</v>
      </c>
      <c r="L189">
        <v>9.4529390000000006</v>
      </c>
      <c r="M189">
        <v>9.6037499999999998</v>
      </c>
      <c r="N189">
        <v>9.7867789999999992</v>
      </c>
      <c r="O189">
        <v>9.9874130000000001</v>
      </c>
      <c r="P189">
        <v>10.191250999999999</v>
      </c>
      <c r="Q189">
        <v>10.398272</v>
      </c>
      <c r="R189">
        <v>10.578143000000001</v>
      </c>
      <c r="S189">
        <v>10.638639</v>
      </c>
      <c r="T189">
        <v>10.754894</v>
      </c>
      <c r="U189">
        <v>10.829401000000001</v>
      </c>
      <c r="V189">
        <v>10.826708999999999</v>
      </c>
      <c r="W189">
        <v>10.823515</v>
      </c>
      <c r="X189">
        <v>10.820962</v>
      </c>
      <c r="Y189">
        <v>10.818721999999999</v>
      </c>
      <c r="Z189">
        <v>10.816976</v>
      </c>
      <c r="AA189">
        <v>10.815467999999999</v>
      </c>
      <c r="AB189">
        <v>10.814412000000001</v>
      </c>
      <c r="AC189">
        <v>10.81321</v>
      </c>
      <c r="AD189">
        <v>10.812366000000001</v>
      </c>
      <c r="AE189">
        <v>10.811446</v>
      </c>
      <c r="AF189">
        <v>10.811028</v>
      </c>
      <c r="AG189">
        <v>10.810542</v>
      </c>
      <c r="AH189">
        <v>10.81532</v>
      </c>
      <c r="AI189" t="s">
        <v>11</v>
      </c>
    </row>
    <row r="190" spans="1:35" x14ac:dyDescent="0.35">
      <c r="A190" t="s">
        <v>1136</v>
      </c>
      <c r="B190" t="s">
        <v>3744</v>
      </c>
      <c r="C190" t="s">
        <v>3745</v>
      </c>
      <c r="D190" t="s">
        <v>2600</v>
      </c>
      <c r="F190">
        <v>0</v>
      </c>
      <c r="G190">
        <v>0</v>
      </c>
      <c r="H190">
        <v>7.1006340000000003</v>
      </c>
      <c r="I190">
        <v>7.1107129999999996</v>
      </c>
      <c r="J190">
        <v>7.1105650000000002</v>
      </c>
      <c r="K190">
        <v>7.1104979999999998</v>
      </c>
      <c r="L190">
        <v>7.1103259999999997</v>
      </c>
      <c r="M190">
        <v>7.1101960000000002</v>
      </c>
      <c r="N190">
        <v>7.1098470000000002</v>
      </c>
      <c r="O190">
        <v>7.1094480000000004</v>
      </c>
      <c r="P190">
        <v>7.1093760000000001</v>
      </c>
      <c r="Q190">
        <v>7.1094819999999999</v>
      </c>
      <c r="R190">
        <v>7.1096539999999999</v>
      </c>
      <c r="S190">
        <v>7.1098749999999997</v>
      </c>
      <c r="T190">
        <v>7.1101169999999998</v>
      </c>
      <c r="U190">
        <v>7.110366</v>
      </c>
      <c r="V190">
        <v>7.110633</v>
      </c>
      <c r="W190">
        <v>7.1109080000000002</v>
      </c>
      <c r="X190">
        <v>7.1111890000000004</v>
      </c>
      <c r="Y190">
        <v>7.1114670000000002</v>
      </c>
      <c r="Z190">
        <v>7.1117710000000001</v>
      </c>
      <c r="AA190">
        <v>7.112063</v>
      </c>
      <c r="AB190">
        <v>7.1123690000000002</v>
      </c>
      <c r="AC190">
        <v>7.1126670000000001</v>
      </c>
      <c r="AD190">
        <v>7.1129499999999997</v>
      </c>
      <c r="AE190">
        <v>7.1132410000000004</v>
      </c>
      <c r="AF190">
        <v>7.113537</v>
      </c>
      <c r="AG190">
        <v>7.1138349999999999</v>
      </c>
      <c r="AH190">
        <v>7.1141290000000001</v>
      </c>
      <c r="AI190" t="s">
        <v>11</v>
      </c>
    </row>
    <row r="191" spans="1:35" x14ac:dyDescent="0.35">
      <c r="A191" t="s">
        <v>2662</v>
      </c>
      <c r="B191" t="s">
        <v>3746</v>
      </c>
      <c r="C191" t="s">
        <v>3747</v>
      </c>
      <c r="F191">
        <v>6.6682579999999998</v>
      </c>
      <c r="G191">
        <v>6.8778709999999998</v>
      </c>
      <c r="H191">
        <v>7.093121</v>
      </c>
      <c r="I191">
        <v>7.29514</v>
      </c>
      <c r="J191">
        <v>7.4865729999999999</v>
      </c>
      <c r="K191">
        <v>7.6551429999999998</v>
      </c>
      <c r="L191">
        <v>7.7268739999999996</v>
      </c>
      <c r="M191">
        <v>7.8356810000000001</v>
      </c>
      <c r="N191">
        <v>7.9478730000000004</v>
      </c>
      <c r="O191">
        <v>8.0532990000000009</v>
      </c>
      <c r="P191">
        <v>8.1160700000000006</v>
      </c>
      <c r="Q191">
        <v>8.1216530000000002</v>
      </c>
      <c r="R191">
        <v>8.1223130000000001</v>
      </c>
      <c r="S191">
        <v>8.1222189999999994</v>
      </c>
      <c r="T191">
        <v>8.1223200000000002</v>
      </c>
      <c r="U191">
        <v>8.1220510000000008</v>
      </c>
      <c r="V191">
        <v>8.1215309999999992</v>
      </c>
      <c r="W191">
        <v>8.1195880000000002</v>
      </c>
      <c r="X191">
        <v>8.1188830000000003</v>
      </c>
      <c r="Y191">
        <v>8.1175420000000003</v>
      </c>
      <c r="Z191">
        <v>8.1119409999999998</v>
      </c>
      <c r="AA191">
        <v>8.1083350000000003</v>
      </c>
      <c r="AB191">
        <v>8.1086290000000005</v>
      </c>
      <c r="AC191">
        <v>8.1095199999999998</v>
      </c>
      <c r="AD191">
        <v>8.1115200000000005</v>
      </c>
      <c r="AE191">
        <v>8.1139039999999998</v>
      </c>
      <c r="AF191">
        <v>8.1169639999999994</v>
      </c>
      <c r="AG191">
        <v>8.1193819999999999</v>
      </c>
      <c r="AH191">
        <v>8.1222469999999998</v>
      </c>
      <c r="AI191" s="22">
        <v>7.0000000000000001E-3</v>
      </c>
    </row>
    <row r="192" spans="1:35" x14ac:dyDescent="0.35">
      <c r="A192" t="s">
        <v>2665</v>
      </c>
      <c r="B192" t="s">
        <v>3748</v>
      </c>
      <c r="C192" t="s">
        <v>3749</v>
      </c>
      <c r="F192">
        <v>7.9143220000000003</v>
      </c>
      <c r="G192">
        <v>8.2052589999999999</v>
      </c>
      <c r="H192">
        <v>8.5296900000000004</v>
      </c>
      <c r="I192">
        <v>8.8359380000000005</v>
      </c>
      <c r="J192">
        <v>9.0870700000000006</v>
      </c>
      <c r="K192">
        <v>9.2903500000000001</v>
      </c>
      <c r="L192">
        <v>9.3778360000000003</v>
      </c>
      <c r="M192">
        <v>9.5450739999999996</v>
      </c>
      <c r="N192">
        <v>9.7218040000000006</v>
      </c>
      <c r="O192">
        <v>9.8842239999999997</v>
      </c>
      <c r="P192">
        <v>9.9741850000000003</v>
      </c>
      <c r="Q192">
        <v>9.9937349999999991</v>
      </c>
      <c r="R192">
        <v>10.014434</v>
      </c>
      <c r="S192">
        <v>10.036740999999999</v>
      </c>
      <c r="T192">
        <v>10.062286</v>
      </c>
      <c r="U192">
        <v>10.086017</v>
      </c>
      <c r="V192">
        <v>10.112781999999999</v>
      </c>
      <c r="W192">
        <v>10.137606</v>
      </c>
      <c r="X192">
        <v>10.162179999999999</v>
      </c>
      <c r="Y192">
        <v>10.179931</v>
      </c>
      <c r="Z192">
        <v>10.198067999999999</v>
      </c>
      <c r="AA192">
        <v>10.214041</v>
      </c>
      <c r="AB192">
        <v>10.242611</v>
      </c>
      <c r="AC192">
        <v>10.288869</v>
      </c>
      <c r="AD192">
        <v>10.332796999999999</v>
      </c>
      <c r="AE192">
        <v>10.365648999999999</v>
      </c>
      <c r="AF192">
        <v>10.388572999999999</v>
      </c>
      <c r="AG192">
        <v>10.421341999999999</v>
      </c>
      <c r="AH192">
        <v>10.451606999999999</v>
      </c>
      <c r="AI192" s="22">
        <v>0.01</v>
      </c>
    </row>
    <row r="193" spans="1:35" x14ac:dyDescent="0.35">
      <c r="A193" t="s">
        <v>2802</v>
      </c>
    </row>
    <row r="194" spans="1:35" x14ac:dyDescent="0.35">
      <c r="A194" t="s">
        <v>2432</v>
      </c>
    </row>
    <row r="195" spans="1:35" x14ac:dyDescent="0.35">
      <c r="A195" t="s">
        <v>164</v>
      </c>
      <c r="B195" t="s">
        <v>3750</v>
      </c>
      <c r="C195" t="s">
        <v>3751</v>
      </c>
      <c r="D195" t="s">
        <v>1131</v>
      </c>
      <c r="F195">
        <v>136.77049299999999</v>
      </c>
      <c r="G195">
        <v>142.56779499999999</v>
      </c>
      <c r="H195">
        <v>150.771683</v>
      </c>
      <c r="I195">
        <v>157.08109999999999</v>
      </c>
      <c r="J195">
        <v>160.30355800000001</v>
      </c>
      <c r="K195">
        <v>162.00412</v>
      </c>
      <c r="L195">
        <v>163.38394199999999</v>
      </c>
      <c r="M195">
        <v>165.319534</v>
      </c>
      <c r="N195">
        <v>166.83865399999999</v>
      </c>
      <c r="O195">
        <v>168.393936</v>
      </c>
      <c r="P195">
        <v>170.32385300000001</v>
      </c>
      <c r="Q195">
        <v>171.88102699999999</v>
      </c>
      <c r="R195">
        <v>174.06727599999999</v>
      </c>
      <c r="S195">
        <v>177.34086600000001</v>
      </c>
      <c r="T195">
        <v>181.10180700000001</v>
      </c>
      <c r="U195">
        <v>184.59545900000001</v>
      </c>
      <c r="V195">
        <v>188.38859600000001</v>
      </c>
      <c r="W195">
        <v>191.97610499999999</v>
      </c>
      <c r="X195">
        <v>195.80365</v>
      </c>
      <c r="Y195">
        <v>198.572205</v>
      </c>
      <c r="Z195">
        <v>201.28009</v>
      </c>
      <c r="AA195">
        <v>203.783401</v>
      </c>
      <c r="AB195">
        <v>206.34025600000001</v>
      </c>
      <c r="AC195">
        <v>210.204849</v>
      </c>
      <c r="AD195">
        <v>213.990906</v>
      </c>
      <c r="AE195">
        <v>217.19418300000001</v>
      </c>
      <c r="AF195">
        <v>219.837097</v>
      </c>
      <c r="AG195">
        <v>223.46331799999999</v>
      </c>
      <c r="AH195">
        <v>227.60270700000001</v>
      </c>
      <c r="AI195" s="22">
        <v>1.7999999999999999E-2</v>
      </c>
    </row>
    <row r="196" spans="1:35" x14ac:dyDescent="0.35">
      <c r="A196" t="s">
        <v>2400</v>
      </c>
      <c r="B196" t="s">
        <v>3752</v>
      </c>
      <c r="C196" t="s">
        <v>3753</v>
      </c>
      <c r="D196" t="s">
        <v>1131</v>
      </c>
      <c r="F196">
        <v>103.59671</v>
      </c>
      <c r="G196">
        <v>106.848747</v>
      </c>
      <c r="H196">
        <v>111.904686</v>
      </c>
      <c r="I196">
        <v>115.554222</v>
      </c>
      <c r="J196">
        <v>116.96676600000001</v>
      </c>
      <c r="K196">
        <v>117.32727800000001</v>
      </c>
      <c r="L196">
        <v>117.518852</v>
      </c>
      <c r="M196">
        <v>118.16703</v>
      </c>
      <c r="N196">
        <v>118.568787</v>
      </c>
      <c r="O196">
        <v>119.044769</v>
      </c>
      <c r="P196">
        <v>119.82862900000001</v>
      </c>
      <c r="Q196">
        <v>120.389702</v>
      </c>
      <c r="R196">
        <v>121.42692599999999</v>
      </c>
      <c r="S196">
        <v>123.25087000000001</v>
      </c>
      <c r="T196">
        <v>125.43590500000001</v>
      </c>
      <c r="U196">
        <v>127.456306</v>
      </c>
      <c r="V196">
        <v>129.702652</v>
      </c>
      <c r="W196">
        <v>131.82530199999999</v>
      </c>
      <c r="X196">
        <v>134.129547</v>
      </c>
      <c r="Y196">
        <v>135.72537199999999</v>
      </c>
      <c r="Z196">
        <v>137.29719499999999</v>
      </c>
      <c r="AA196">
        <v>138.74612400000001</v>
      </c>
      <c r="AB196">
        <v>140.24710099999999</v>
      </c>
      <c r="AC196">
        <v>142.65003999999999</v>
      </c>
      <c r="AD196">
        <v>145.01057399999999</v>
      </c>
      <c r="AE196">
        <v>146.987076</v>
      </c>
      <c r="AF196">
        <v>148.59549000000001</v>
      </c>
      <c r="AG196">
        <v>150.87861599999999</v>
      </c>
      <c r="AH196">
        <v>153.516571</v>
      </c>
      <c r="AI196" s="22">
        <v>1.4E-2</v>
      </c>
    </row>
    <row r="197" spans="1:35" x14ac:dyDescent="0.35">
      <c r="A197" t="s">
        <v>26</v>
      </c>
      <c r="B197" t="s">
        <v>3754</v>
      </c>
      <c r="C197" t="s">
        <v>3755</v>
      </c>
      <c r="D197" t="s">
        <v>1131</v>
      </c>
      <c r="F197">
        <v>0</v>
      </c>
      <c r="G197">
        <v>0.27569399999999999</v>
      </c>
      <c r="H197">
        <v>0.28487499999999999</v>
      </c>
      <c r="I197">
        <v>0.28564000000000001</v>
      </c>
      <c r="J197">
        <v>0.29235</v>
      </c>
      <c r="K197">
        <v>0.29807899999999998</v>
      </c>
      <c r="L197">
        <v>0.303676</v>
      </c>
      <c r="M197">
        <v>0.31213600000000002</v>
      </c>
      <c r="N197">
        <v>0.32277899999999998</v>
      </c>
      <c r="O197">
        <v>0.33666600000000002</v>
      </c>
      <c r="P197">
        <v>0.35173100000000002</v>
      </c>
      <c r="Q197">
        <v>0.36679499999999998</v>
      </c>
      <c r="R197">
        <v>0.38325999999999999</v>
      </c>
      <c r="S197">
        <v>0.40495500000000001</v>
      </c>
      <c r="T197">
        <v>0.43248700000000001</v>
      </c>
      <c r="U197">
        <v>0.46502100000000002</v>
      </c>
      <c r="V197">
        <v>0.50168199999999996</v>
      </c>
      <c r="W197">
        <v>0.54403000000000001</v>
      </c>
      <c r="X197">
        <v>0.59080999999999995</v>
      </c>
      <c r="Y197">
        <v>0.64069900000000002</v>
      </c>
      <c r="Z197">
        <v>0.693214</v>
      </c>
      <c r="AA197">
        <v>0.75207100000000005</v>
      </c>
      <c r="AB197">
        <v>0.81472999999999995</v>
      </c>
      <c r="AC197">
        <v>0.88600299999999999</v>
      </c>
      <c r="AD197">
        <v>0.95893600000000001</v>
      </c>
      <c r="AE197">
        <v>1.030097</v>
      </c>
      <c r="AF197">
        <v>1.0986610000000001</v>
      </c>
      <c r="AG197">
        <v>1.166161</v>
      </c>
      <c r="AH197">
        <v>1.234235</v>
      </c>
      <c r="AI197" t="s">
        <v>11</v>
      </c>
    </row>
    <row r="198" spans="1:35" x14ac:dyDescent="0.35">
      <c r="A198" t="s">
        <v>28</v>
      </c>
      <c r="B198" t="s">
        <v>3756</v>
      </c>
      <c r="C198" t="s">
        <v>3757</v>
      </c>
      <c r="D198" t="s">
        <v>1131</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11</v>
      </c>
    </row>
    <row r="199" spans="1:35" x14ac:dyDescent="0.35">
      <c r="A199" t="s">
        <v>2409</v>
      </c>
      <c r="B199" t="s">
        <v>3758</v>
      </c>
      <c r="C199" t="s">
        <v>3759</v>
      </c>
      <c r="D199" t="s">
        <v>1131</v>
      </c>
      <c r="F199">
        <v>11.755768</v>
      </c>
      <c r="G199">
        <v>11.862360000000001</v>
      </c>
      <c r="H199">
        <v>12.543434</v>
      </c>
      <c r="I199">
        <v>12.408045</v>
      </c>
      <c r="J199">
        <v>12.201530999999999</v>
      </c>
      <c r="K199">
        <v>12.086430999999999</v>
      </c>
      <c r="L199">
        <v>11.693008000000001</v>
      </c>
      <c r="M199">
        <v>11.609571000000001</v>
      </c>
      <c r="N199">
        <v>11.587203000000001</v>
      </c>
      <c r="O199">
        <v>11.766098</v>
      </c>
      <c r="P199">
        <v>11.835867</v>
      </c>
      <c r="Q199">
        <v>12.092966000000001</v>
      </c>
      <c r="R199">
        <v>12.317826999999999</v>
      </c>
      <c r="S199">
        <v>12.631629</v>
      </c>
      <c r="T199">
        <v>12.885059999999999</v>
      </c>
      <c r="U199">
        <v>13.143001999999999</v>
      </c>
      <c r="V199">
        <v>13.377981</v>
      </c>
      <c r="W199">
        <v>13.633929999999999</v>
      </c>
      <c r="X199">
        <v>13.884437</v>
      </c>
      <c r="Y199">
        <v>14.094258</v>
      </c>
      <c r="Z199">
        <v>14.300129999999999</v>
      </c>
      <c r="AA199">
        <v>14.546765000000001</v>
      </c>
      <c r="AB199">
        <v>14.697861</v>
      </c>
      <c r="AC199">
        <v>14.965305000000001</v>
      </c>
      <c r="AD199">
        <v>15.107173</v>
      </c>
      <c r="AE199">
        <v>15.276312000000001</v>
      </c>
      <c r="AF199">
        <v>15.38072</v>
      </c>
      <c r="AG199">
        <v>15.579879</v>
      </c>
      <c r="AH199">
        <v>15.731930999999999</v>
      </c>
      <c r="AI199" s="22">
        <v>0.01</v>
      </c>
    </row>
    <row r="200" spans="1:35" x14ac:dyDescent="0.35">
      <c r="A200" t="s">
        <v>1140</v>
      </c>
      <c r="B200" t="s">
        <v>3760</v>
      </c>
      <c r="C200" t="s">
        <v>3761</v>
      </c>
      <c r="D200" t="s">
        <v>1131</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t="s">
        <v>11</v>
      </c>
    </row>
    <row r="201" spans="1:35" x14ac:dyDescent="0.35">
      <c r="A201" t="s">
        <v>2417</v>
      </c>
      <c r="B201" t="s">
        <v>3762</v>
      </c>
      <c r="C201" t="s">
        <v>3763</v>
      </c>
      <c r="D201" t="s">
        <v>1131</v>
      </c>
      <c r="F201">
        <v>0</v>
      </c>
      <c r="G201">
        <v>0.31605299999999997</v>
      </c>
      <c r="H201">
        <v>0.33107700000000001</v>
      </c>
      <c r="I201">
        <v>0.34040199999999998</v>
      </c>
      <c r="J201">
        <v>0.349107</v>
      </c>
      <c r="K201">
        <v>0.35911599999999999</v>
      </c>
      <c r="L201">
        <v>0.37227199999999999</v>
      </c>
      <c r="M201">
        <v>0.39096999999999998</v>
      </c>
      <c r="N201">
        <v>0.41283500000000001</v>
      </c>
      <c r="O201">
        <v>0.43845699999999999</v>
      </c>
      <c r="P201">
        <v>0.46888299999999999</v>
      </c>
      <c r="Q201">
        <v>0.50065899999999997</v>
      </c>
      <c r="R201">
        <v>0.53854100000000005</v>
      </c>
      <c r="S201">
        <v>0.585642</v>
      </c>
      <c r="T201">
        <v>0.64264399999999999</v>
      </c>
      <c r="U201">
        <v>0.70755999999999997</v>
      </c>
      <c r="V201">
        <v>0.78264699999999998</v>
      </c>
      <c r="W201">
        <v>0.86579399999999995</v>
      </c>
      <c r="X201">
        <v>0.95799100000000004</v>
      </c>
      <c r="Y201">
        <v>1.0510919999999999</v>
      </c>
      <c r="Z201">
        <v>1.1473150000000001</v>
      </c>
      <c r="AA201">
        <v>1.243325</v>
      </c>
      <c r="AB201">
        <v>1.3379430000000001</v>
      </c>
      <c r="AC201">
        <v>1.437713</v>
      </c>
      <c r="AD201">
        <v>1.532467</v>
      </c>
      <c r="AE201">
        <v>1.6170869999999999</v>
      </c>
      <c r="AF201">
        <v>1.6923090000000001</v>
      </c>
      <c r="AG201">
        <v>1.7661230000000001</v>
      </c>
      <c r="AH201">
        <v>1.8381050000000001</v>
      </c>
      <c r="AI201" t="s">
        <v>11</v>
      </c>
    </row>
    <row r="202" spans="1:35" x14ac:dyDescent="0.35">
      <c r="A202" t="s">
        <v>2414</v>
      </c>
      <c r="B202" t="s">
        <v>3764</v>
      </c>
      <c r="C202" t="s">
        <v>3765</v>
      </c>
      <c r="D202" t="s">
        <v>1131</v>
      </c>
      <c r="F202">
        <v>0</v>
      </c>
      <c r="G202">
        <v>0.32879999999999998</v>
      </c>
      <c r="H202">
        <v>0.34547</v>
      </c>
      <c r="I202">
        <v>0.34941499999999998</v>
      </c>
      <c r="J202">
        <v>0.35311300000000001</v>
      </c>
      <c r="K202">
        <v>0.35725600000000002</v>
      </c>
      <c r="L202">
        <v>0.36241400000000001</v>
      </c>
      <c r="M202">
        <v>0.37389899999999998</v>
      </c>
      <c r="N202">
        <v>0.391291</v>
      </c>
      <c r="O202">
        <v>0.41677700000000001</v>
      </c>
      <c r="P202">
        <v>0.44823800000000003</v>
      </c>
      <c r="Q202">
        <v>0.48479499999999998</v>
      </c>
      <c r="R202">
        <v>0.52864800000000001</v>
      </c>
      <c r="S202">
        <v>0.58403799999999995</v>
      </c>
      <c r="T202">
        <v>0.64941700000000002</v>
      </c>
      <c r="U202">
        <v>0.72499999999999998</v>
      </c>
      <c r="V202">
        <v>0.81109100000000001</v>
      </c>
      <c r="W202">
        <v>0.90827100000000005</v>
      </c>
      <c r="X202">
        <v>1.0153730000000001</v>
      </c>
      <c r="Y202">
        <v>1.125429</v>
      </c>
      <c r="Z202">
        <v>1.239638</v>
      </c>
      <c r="AA202">
        <v>1.3565320000000001</v>
      </c>
      <c r="AB202">
        <v>1.4644839999999999</v>
      </c>
      <c r="AC202">
        <v>1.5821670000000001</v>
      </c>
      <c r="AD202">
        <v>1.6880930000000001</v>
      </c>
      <c r="AE202">
        <v>1.7864690000000001</v>
      </c>
      <c r="AF202">
        <v>1.8713010000000001</v>
      </c>
      <c r="AG202">
        <v>1.9580740000000001</v>
      </c>
      <c r="AH202">
        <v>2.0376029999999998</v>
      </c>
      <c r="AI202" t="s">
        <v>11</v>
      </c>
    </row>
    <row r="203" spans="1:35" x14ac:dyDescent="0.35">
      <c r="A203" t="s">
        <v>1136</v>
      </c>
      <c r="B203" t="s">
        <v>3766</v>
      </c>
      <c r="C203" t="s">
        <v>3767</v>
      </c>
      <c r="D203" t="s">
        <v>1131</v>
      </c>
      <c r="F203">
        <v>0</v>
      </c>
      <c r="G203">
        <v>0</v>
      </c>
      <c r="H203">
        <v>1.0399999999999999E-4</v>
      </c>
      <c r="I203">
        <v>1.07E-4</v>
      </c>
      <c r="J203">
        <v>1.0900000000000001E-4</v>
      </c>
      <c r="K203">
        <v>1.0900000000000001E-4</v>
      </c>
      <c r="L203">
        <v>1.0900000000000001E-4</v>
      </c>
      <c r="M203">
        <v>1.1E-4</v>
      </c>
      <c r="N203">
        <v>1.1E-4</v>
      </c>
      <c r="O203">
        <v>1.1E-4</v>
      </c>
      <c r="P203">
        <v>1.1E-4</v>
      </c>
      <c r="Q203">
        <v>1.0900000000000001E-4</v>
      </c>
      <c r="R203">
        <v>1.0900000000000001E-4</v>
      </c>
      <c r="S203">
        <v>1.0900000000000001E-4</v>
      </c>
      <c r="T203">
        <v>1.08E-4</v>
      </c>
      <c r="U203">
        <v>1.07E-4</v>
      </c>
      <c r="V203">
        <v>1.06E-4</v>
      </c>
      <c r="W203">
        <v>1.0399999999999999E-4</v>
      </c>
      <c r="X203">
        <v>1.01E-4</v>
      </c>
      <c r="Y203">
        <v>9.7E-5</v>
      </c>
      <c r="Z203">
        <v>9.2E-5</v>
      </c>
      <c r="AA203">
        <v>8.6000000000000003E-5</v>
      </c>
      <c r="AB203">
        <v>8.0000000000000007E-5</v>
      </c>
      <c r="AC203">
        <v>7.3999999999999996E-5</v>
      </c>
      <c r="AD203">
        <v>6.7999999999999999E-5</v>
      </c>
      <c r="AE203">
        <v>6.0999999999999999E-5</v>
      </c>
      <c r="AF203">
        <v>5.3999999999999998E-5</v>
      </c>
      <c r="AG203">
        <v>4.8000000000000001E-5</v>
      </c>
      <c r="AH203">
        <v>4.1999999999999998E-5</v>
      </c>
      <c r="AI203" t="s">
        <v>11</v>
      </c>
    </row>
    <row r="204" spans="1:35" x14ac:dyDescent="0.35">
      <c r="A204" t="s">
        <v>2453</v>
      </c>
      <c r="B204" t="s">
        <v>3768</v>
      </c>
      <c r="C204" t="s">
        <v>3769</v>
      </c>
      <c r="D204" t="s">
        <v>1131</v>
      </c>
      <c r="F204">
        <v>252.12297100000001</v>
      </c>
      <c r="G204">
        <v>262.199432</v>
      </c>
      <c r="H204">
        <v>276.18127399999997</v>
      </c>
      <c r="I204">
        <v>286.01892099999998</v>
      </c>
      <c r="J204">
        <v>290.46655299999998</v>
      </c>
      <c r="K204">
        <v>292.43240400000002</v>
      </c>
      <c r="L204">
        <v>293.63424700000002</v>
      </c>
      <c r="M204">
        <v>296.173248</v>
      </c>
      <c r="N204">
        <v>298.12170400000002</v>
      </c>
      <c r="O204">
        <v>300.39685100000003</v>
      </c>
      <c r="P204">
        <v>303.257294</v>
      </c>
      <c r="Q204">
        <v>305.71603399999998</v>
      </c>
      <c r="R204">
        <v>309.26257299999997</v>
      </c>
      <c r="S204">
        <v>314.79812600000002</v>
      </c>
      <c r="T204">
        <v>321.14746100000002</v>
      </c>
      <c r="U204">
        <v>327.09249899999998</v>
      </c>
      <c r="V204">
        <v>333.56478900000002</v>
      </c>
      <c r="W204">
        <v>339.75351000000001</v>
      </c>
      <c r="X204">
        <v>346.38189699999998</v>
      </c>
      <c r="Y204">
        <v>351.209137</v>
      </c>
      <c r="Z204">
        <v>355.95761099999999</v>
      </c>
      <c r="AA204">
        <v>360.42837500000002</v>
      </c>
      <c r="AB204">
        <v>364.902466</v>
      </c>
      <c r="AC204">
        <v>371.72610500000002</v>
      </c>
      <c r="AD204">
        <v>378.28823899999998</v>
      </c>
      <c r="AE204">
        <v>383.89129600000001</v>
      </c>
      <c r="AF204">
        <v>388.47567700000002</v>
      </c>
      <c r="AG204">
        <v>394.81222500000001</v>
      </c>
      <c r="AH204">
        <v>401.96115099999997</v>
      </c>
      <c r="AI204" s="22">
        <v>1.7000000000000001E-2</v>
      </c>
    </row>
    <row r="205" spans="1:35" x14ac:dyDescent="0.35">
      <c r="A205" t="s">
        <v>2456</v>
      </c>
    </row>
    <row r="206" spans="1:35" x14ac:dyDescent="0.35">
      <c r="A206" t="s">
        <v>164</v>
      </c>
      <c r="B206" t="s">
        <v>3770</v>
      </c>
      <c r="C206" t="s">
        <v>3771</v>
      </c>
      <c r="D206" t="s">
        <v>1131</v>
      </c>
      <c r="F206">
        <v>108.315331</v>
      </c>
      <c r="G206">
        <v>111.86180899999999</v>
      </c>
      <c r="H206">
        <v>112.663895</v>
      </c>
      <c r="I206">
        <v>113.75501300000001</v>
      </c>
      <c r="J206">
        <v>116.360794</v>
      </c>
      <c r="K206">
        <v>120.664314</v>
      </c>
      <c r="L206">
        <v>123.277176</v>
      </c>
      <c r="M206">
        <v>123.222191</v>
      </c>
      <c r="N206">
        <v>121.07485200000001</v>
      </c>
      <c r="O206">
        <v>119.570702</v>
      </c>
      <c r="P206">
        <v>120.336288</v>
      </c>
      <c r="Q206">
        <v>121.886032</v>
      </c>
      <c r="R206">
        <v>123.167618</v>
      </c>
      <c r="S206">
        <v>124.72809599999999</v>
      </c>
      <c r="T206">
        <v>126.319824</v>
      </c>
      <c r="U206">
        <v>127.848488</v>
      </c>
      <c r="V206">
        <v>129.178223</v>
      </c>
      <c r="W206">
        <v>130.386765</v>
      </c>
      <c r="X206">
        <v>131.92759699999999</v>
      </c>
      <c r="Y206">
        <v>133.48138399999999</v>
      </c>
      <c r="Z206">
        <v>134.51525899999999</v>
      </c>
      <c r="AA206">
        <v>135.85908499999999</v>
      </c>
      <c r="AB206">
        <v>136.21057099999999</v>
      </c>
      <c r="AC206">
        <v>135.419983</v>
      </c>
      <c r="AD206">
        <v>135.072632</v>
      </c>
      <c r="AE206">
        <v>135.62127699999999</v>
      </c>
      <c r="AF206">
        <v>136.81350699999999</v>
      </c>
      <c r="AG206">
        <v>137.64428699999999</v>
      </c>
      <c r="AH206">
        <v>139.15571600000001</v>
      </c>
      <c r="AI206" s="22">
        <v>8.9999999999999993E-3</v>
      </c>
    </row>
    <row r="207" spans="1:35" x14ac:dyDescent="0.35">
      <c r="A207" t="s">
        <v>2400</v>
      </c>
      <c r="B207" t="s">
        <v>3772</v>
      </c>
      <c r="C207" t="s">
        <v>3773</v>
      </c>
      <c r="D207" t="s">
        <v>1131</v>
      </c>
      <c r="F207">
        <v>68.839256000000006</v>
      </c>
      <c r="G207">
        <v>70.735229000000004</v>
      </c>
      <c r="H207">
        <v>70.912659000000005</v>
      </c>
      <c r="I207">
        <v>71.294334000000006</v>
      </c>
      <c r="J207">
        <v>72.641609000000003</v>
      </c>
      <c r="K207">
        <v>75.056540999999996</v>
      </c>
      <c r="L207">
        <v>76.427368000000001</v>
      </c>
      <c r="M207">
        <v>76.160088000000002</v>
      </c>
      <c r="N207">
        <v>74.622658000000001</v>
      </c>
      <c r="O207">
        <v>73.505134999999996</v>
      </c>
      <c r="P207">
        <v>73.799858</v>
      </c>
      <c r="Q207">
        <v>74.586723000000006</v>
      </c>
      <c r="R207">
        <v>75.219261000000003</v>
      </c>
      <c r="S207">
        <v>76.031173999999993</v>
      </c>
      <c r="T207">
        <v>76.870277000000002</v>
      </c>
      <c r="U207">
        <v>77.678650000000005</v>
      </c>
      <c r="V207">
        <v>78.373497</v>
      </c>
      <c r="W207">
        <v>79.001953</v>
      </c>
      <c r="X207">
        <v>79.838211000000001</v>
      </c>
      <c r="Y207">
        <v>80.688086999999996</v>
      </c>
      <c r="Z207">
        <v>81.229370000000003</v>
      </c>
      <c r="AA207">
        <v>81.963241999999994</v>
      </c>
      <c r="AB207">
        <v>82.103797999999998</v>
      </c>
      <c r="AC207">
        <v>81.561913000000004</v>
      </c>
      <c r="AD207">
        <v>81.292777999999998</v>
      </c>
      <c r="AE207">
        <v>81.567595999999995</v>
      </c>
      <c r="AF207">
        <v>82.233161999999993</v>
      </c>
      <c r="AG207">
        <v>82.684783999999993</v>
      </c>
      <c r="AH207">
        <v>83.548218000000006</v>
      </c>
      <c r="AI207" s="22">
        <v>7.0000000000000001E-3</v>
      </c>
    </row>
    <row r="208" spans="1:35" x14ac:dyDescent="0.35">
      <c r="A208" t="s">
        <v>26</v>
      </c>
      <c r="B208" t="s">
        <v>3774</v>
      </c>
      <c r="C208" t="s">
        <v>3775</v>
      </c>
      <c r="D208" t="s">
        <v>1131</v>
      </c>
      <c r="F208">
        <v>0.19042999999999999</v>
      </c>
      <c r="G208">
        <v>0.19422300000000001</v>
      </c>
      <c r="H208">
        <v>0.19656999999999999</v>
      </c>
      <c r="I208">
        <v>0.196077</v>
      </c>
      <c r="J208">
        <v>0.20480999999999999</v>
      </c>
      <c r="K208">
        <v>0.21737600000000001</v>
      </c>
      <c r="L208">
        <v>0.22798099999999999</v>
      </c>
      <c r="M208">
        <v>0.23441400000000001</v>
      </c>
      <c r="N208">
        <v>0.23872599999999999</v>
      </c>
      <c r="O208">
        <v>0.247721</v>
      </c>
      <c r="P208">
        <v>0.263905</v>
      </c>
      <c r="Q208">
        <v>0.28577399999999997</v>
      </c>
      <c r="R208">
        <v>0.307006</v>
      </c>
      <c r="S208">
        <v>0.33141100000000001</v>
      </c>
      <c r="T208">
        <v>0.35905500000000001</v>
      </c>
      <c r="U208">
        <v>0.39071699999999998</v>
      </c>
      <c r="V208">
        <v>0.42327700000000001</v>
      </c>
      <c r="W208">
        <v>0.45851599999999998</v>
      </c>
      <c r="X208">
        <v>0.49489499999999997</v>
      </c>
      <c r="Y208">
        <v>0.53306299999999995</v>
      </c>
      <c r="Z208">
        <v>0.56726100000000002</v>
      </c>
      <c r="AA208">
        <v>0.60443800000000003</v>
      </c>
      <c r="AB208">
        <v>0.63577700000000004</v>
      </c>
      <c r="AC208">
        <v>0.65985499999999997</v>
      </c>
      <c r="AD208">
        <v>0.68360100000000001</v>
      </c>
      <c r="AE208">
        <v>0.70903000000000005</v>
      </c>
      <c r="AF208">
        <v>0.73458299999999999</v>
      </c>
      <c r="AG208">
        <v>0.75465000000000004</v>
      </c>
      <c r="AH208">
        <v>0.77672799999999997</v>
      </c>
      <c r="AI208" s="22">
        <v>5.0999999999999997E-2</v>
      </c>
    </row>
    <row r="209" spans="1:35" x14ac:dyDescent="0.35">
      <c r="A209" t="s">
        <v>28</v>
      </c>
      <c r="B209" t="s">
        <v>3776</v>
      </c>
      <c r="C209" t="s">
        <v>3777</v>
      </c>
      <c r="D209" t="s">
        <v>1131</v>
      </c>
      <c r="F209">
        <v>8.8756000000000002E-2</v>
      </c>
      <c r="G209">
        <v>8.0241000000000007E-2</v>
      </c>
      <c r="H209">
        <v>7.1048E-2</v>
      </c>
      <c r="I209">
        <v>6.2378000000000003E-2</v>
      </c>
      <c r="J209">
        <v>5.543E-2</v>
      </c>
      <c r="K209">
        <v>4.9847000000000002E-2</v>
      </c>
      <c r="L209">
        <v>4.4072E-2</v>
      </c>
      <c r="M209">
        <v>3.8059999999999997E-2</v>
      </c>
      <c r="N209">
        <v>3.2244000000000002E-2</v>
      </c>
      <c r="O209">
        <v>2.7390000000000001E-2</v>
      </c>
      <c r="P209">
        <v>2.3635E-2</v>
      </c>
      <c r="Q209">
        <v>2.0455000000000001E-2</v>
      </c>
      <c r="R209">
        <v>1.7596000000000001E-2</v>
      </c>
      <c r="S209">
        <v>1.512E-2</v>
      </c>
      <c r="T209">
        <v>1.2947999999999999E-2</v>
      </c>
      <c r="U209">
        <v>1.1051E-2</v>
      </c>
      <c r="V209">
        <v>9.3919999999999993E-3</v>
      </c>
      <c r="W209">
        <v>7.9559999999999995E-3</v>
      </c>
      <c r="X209">
        <v>6.7409999999999996E-3</v>
      </c>
      <c r="Y209">
        <v>5.7010000000000003E-3</v>
      </c>
      <c r="Z209">
        <v>4.7920000000000003E-3</v>
      </c>
      <c r="AA209">
        <v>4.0299999999999997E-3</v>
      </c>
      <c r="AB209">
        <v>3.3570000000000002E-3</v>
      </c>
      <c r="AC209">
        <v>2.7699999999999999E-3</v>
      </c>
      <c r="AD209">
        <v>2.2889999999999998E-3</v>
      </c>
      <c r="AE209">
        <v>1.9040000000000001E-3</v>
      </c>
      <c r="AF209">
        <v>1.5900000000000001E-3</v>
      </c>
      <c r="AG209">
        <v>1.323E-3</v>
      </c>
      <c r="AH209">
        <v>1.106E-3</v>
      </c>
      <c r="AI209" s="22">
        <v>-0.14499999999999999</v>
      </c>
    </row>
    <row r="210" spans="1:35" x14ac:dyDescent="0.35">
      <c r="A210" t="s">
        <v>2409</v>
      </c>
      <c r="B210" t="s">
        <v>3778</v>
      </c>
      <c r="C210" t="s">
        <v>3779</v>
      </c>
      <c r="D210" t="s">
        <v>1131</v>
      </c>
      <c r="F210">
        <v>3.1209169999999999</v>
      </c>
      <c r="G210">
        <v>3.562824</v>
      </c>
      <c r="H210">
        <v>4.1059590000000004</v>
      </c>
      <c r="I210">
        <v>4.4477089999999997</v>
      </c>
      <c r="J210">
        <v>4.9635889999999998</v>
      </c>
      <c r="K210">
        <v>5.6116510000000002</v>
      </c>
      <c r="L210">
        <v>6.101458</v>
      </c>
      <c r="M210">
        <v>6.5357409999999998</v>
      </c>
      <c r="N210">
        <v>6.9304500000000004</v>
      </c>
      <c r="O210">
        <v>7.5008939999999997</v>
      </c>
      <c r="P210">
        <v>8.2456250000000004</v>
      </c>
      <c r="Q210">
        <v>9.1310850000000006</v>
      </c>
      <c r="R210">
        <v>9.9110980000000009</v>
      </c>
      <c r="S210">
        <v>10.721723000000001</v>
      </c>
      <c r="T210">
        <v>11.346403</v>
      </c>
      <c r="U210">
        <v>11.955226</v>
      </c>
      <c r="V210">
        <v>12.458663</v>
      </c>
      <c r="W210">
        <v>12.958193</v>
      </c>
      <c r="X210">
        <v>13.419568999999999</v>
      </c>
      <c r="Y210">
        <v>13.88363</v>
      </c>
      <c r="Z210">
        <v>14.252980000000001</v>
      </c>
      <c r="AA210">
        <v>14.691565000000001</v>
      </c>
      <c r="AB210">
        <v>14.861463000000001</v>
      </c>
      <c r="AC210">
        <v>14.905587000000001</v>
      </c>
      <c r="AD210">
        <v>14.814135</v>
      </c>
      <c r="AE210">
        <v>14.890703999999999</v>
      </c>
      <c r="AF210">
        <v>14.942218</v>
      </c>
      <c r="AG210">
        <v>15.033702999999999</v>
      </c>
      <c r="AH210">
        <v>15.088609</v>
      </c>
      <c r="AI210" s="22">
        <v>5.8000000000000003E-2</v>
      </c>
    </row>
    <row r="211" spans="1:35" x14ac:dyDescent="0.35">
      <c r="A211" t="s">
        <v>1140</v>
      </c>
      <c r="B211" t="s">
        <v>3780</v>
      </c>
      <c r="C211" t="s">
        <v>3781</v>
      </c>
      <c r="D211" t="s">
        <v>1131</v>
      </c>
      <c r="F211">
        <v>6.5137E-2</v>
      </c>
      <c r="G211">
        <v>5.9175999999999999E-2</v>
      </c>
      <c r="H211">
        <v>5.2366000000000003E-2</v>
      </c>
      <c r="I211">
        <v>4.6144999999999999E-2</v>
      </c>
      <c r="J211">
        <v>4.1158E-2</v>
      </c>
      <c r="K211">
        <v>3.7145999999999998E-2</v>
      </c>
      <c r="L211">
        <v>3.2967000000000003E-2</v>
      </c>
      <c r="M211">
        <v>2.8586E-2</v>
      </c>
      <c r="N211">
        <v>2.4323000000000001E-2</v>
      </c>
      <c r="O211">
        <v>2.0753000000000001E-2</v>
      </c>
      <c r="P211">
        <v>1.7988000000000001E-2</v>
      </c>
      <c r="Q211">
        <v>1.5639E-2</v>
      </c>
      <c r="R211">
        <v>1.3513000000000001E-2</v>
      </c>
      <c r="S211">
        <v>1.1663E-2</v>
      </c>
      <c r="T211">
        <v>1.0030000000000001E-2</v>
      </c>
      <c r="U211">
        <v>8.5970000000000005E-3</v>
      </c>
      <c r="V211">
        <v>7.3359999999999996E-3</v>
      </c>
      <c r="W211">
        <v>6.241E-3</v>
      </c>
      <c r="X211">
        <v>5.3090000000000004E-3</v>
      </c>
      <c r="Y211">
        <v>4.5069999999999997E-3</v>
      </c>
      <c r="Z211">
        <v>3.8040000000000001E-3</v>
      </c>
      <c r="AA211">
        <v>3.212E-3</v>
      </c>
      <c r="AB211">
        <v>2.6870000000000002E-3</v>
      </c>
      <c r="AC211">
        <v>2.2260000000000001E-3</v>
      </c>
      <c r="AD211">
        <v>1.8489999999999999E-3</v>
      </c>
      <c r="AE211">
        <v>1.5460000000000001E-3</v>
      </c>
      <c r="AF211">
        <v>1.2979999999999999E-3</v>
      </c>
      <c r="AG211">
        <v>1.0870000000000001E-3</v>
      </c>
      <c r="AH211">
        <v>9.1399999999999999E-4</v>
      </c>
      <c r="AI211" s="22">
        <v>-0.14099999999999999</v>
      </c>
    </row>
    <row r="212" spans="1:35" x14ac:dyDescent="0.35">
      <c r="A212" t="s">
        <v>2417</v>
      </c>
      <c r="B212" t="s">
        <v>3782</v>
      </c>
      <c r="C212" t="s">
        <v>3783</v>
      </c>
      <c r="D212" t="s">
        <v>1131</v>
      </c>
      <c r="F212">
        <v>0</v>
      </c>
      <c r="G212">
        <v>0</v>
      </c>
      <c r="H212">
        <v>0.22504299999999999</v>
      </c>
      <c r="I212">
        <v>0.22714799999999999</v>
      </c>
      <c r="J212">
        <v>0.23027900000000001</v>
      </c>
      <c r="K212">
        <v>0.23857500000000001</v>
      </c>
      <c r="L212">
        <v>0.24623999999999999</v>
      </c>
      <c r="M212">
        <v>0.24834500000000001</v>
      </c>
      <c r="N212">
        <v>0.247229</v>
      </c>
      <c r="O212">
        <v>0.249005</v>
      </c>
      <c r="P212">
        <v>0.25837700000000002</v>
      </c>
      <c r="Q212">
        <v>0.27263700000000002</v>
      </c>
      <c r="R212">
        <v>0.28715600000000002</v>
      </c>
      <c r="S212">
        <v>0.30215799999999998</v>
      </c>
      <c r="T212">
        <v>0.320687</v>
      </c>
      <c r="U212">
        <v>0.34081499999999998</v>
      </c>
      <c r="V212">
        <v>0.36212299999999997</v>
      </c>
      <c r="W212">
        <v>0.38599099999999997</v>
      </c>
      <c r="X212">
        <v>0.41384599999999999</v>
      </c>
      <c r="Y212">
        <v>0.44478200000000001</v>
      </c>
      <c r="Z212">
        <v>0.47659899999999999</v>
      </c>
      <c r="AA212">
        <v>0.51157799999999998</v>
      </c>
      <c r="AB212">
        <v>0.54397300000000004</v>
      </c>
      <c r="AC212">
        <v>0.57172999999999996</v>
      </c>
      <c r="AD212">
        <v>0.60040700000000002</v>
      </c>
      <c r="AE212">
        <v>0.631637</v>
      </c>
      <c r="AF212">
        <v>0.66413</v>
      </c>
      <c r="AG212">
        <v>0.69267100000000004</v>
      </c>
      <c r="AH212">
        <v>0.72231699999999999</v>
      </c>
      <c r="AI212" t="s">
        <v>11</v>
      </c>
    </row>
    <row r="213" spans="1:35" x14ac:dyDescent="0.35">
      <c r="A213" t="s">
        <v>2414</v>
      </c>
      <c r="B213" t="s">
        <v>3784</v>
      </c>
      <c r="C213" t="s">
        <v>3785</v>
      </c>
      <c r="D213" t="s">
        <v>1131</v>
      </c>
      <c r="F213">
        <v>0</v>
      </c>
      <c r="G213">
        <v>0</v>
      </c>
      <c r="H213">
        <v>0.21895000000000001</v>
      </c>
      <c r="I213">
        <v>0.21643299999999999</v>
      </c>
      <c r="J213">
        <v>0.21639600000000001</v>
      </c>
      <c r="K213">
        <v>0.22101599999999999</v>
      </c>
      <c r="L213">
        <v>0.22417100000000001</v>
      </c>
      <c r="M213">
        <v>0.224302</v>
      </c>
      <c r="N213">
        <v>0.22405600000000001</v>
      </c>
      <c r="O213">
        <v>0.22989499999999999</v>
      </c>
      <c r="P213">
        <v>0.244149</v>
      </c>
      <c r="Q213">
        <v>0.265212</v>
      </c>
      <c r="R213">
        <v>0.28737600000000002</v>
      </c>
      <c r="S213">
        <v>0.31066100000000002</v>
      </c>
      <c r="T213">
        <v>0.33900400000000003</v>
      </c>
      <c r="U213">
        <v>0.37101699999999999</v>
      </c>
      <c r="V213">
        <v>0.404947</v>
      </c>
      <c r="W213">
        <v>0.44428299999999998</v>
      </c>
      <c r="X213">
        <v>0.48955100000000001</v>
      </c>
      <c r="Y213">
        <v>0.54082399999999997</v>
      </c>
      <c r="Z213">
        <v>0.59456699999999996</v>
      </c>
      <c r="AA213">
        <v>0.65479900000000002</v>
      </c>
      <c r="AB213">
        <v>0.70982199999999995</v>
      </c>
      <c r="AC213">
        <v>0.75931499999999996</v>
      </c>
      <c r="AD213">
        <v>0.80587200000000003</v>
      </c>
      <c r="AE213">
        <v>0.85718000000000005</v>
      </c>
      <c r="AF213">
        <v>0.90732199999999996</v>
      </c>
      <c r="AG213">
        <v>0.95350299999999999</v>
      </c>
      <c r="AH213">
        <v>0.99503299999999995</v>
      </c>
      <c r="AI213" t="s">
        <v>11</v>
      </c>
    </row>
    <row r="214" spans="1:35" x14ac:dyDescent="0.35">
      <c r="A214" t="s">
        <v>1136</v>
      </c>
      <c r="B214" t="s">
        <v>3786</v>
      </c>
      <c r="C214" t="s">
        <v>3787</v>
      </c>
      <c r="D214" t="s">
        <v>1131</v>
      </c>
      <c r="F214">
        <v>0</v>
      </c>
      <c r="G214">
        <v>0</v>
      </c>
      <c r="H214">
        <v>0.37634600000000001</v>
      </c>
      <c r="I214">
        <v>0.38173499999999999</v>
      </c>
      <c r="J214">
        <v>0.39291799999999999</v>
      </c>
      <c r="K214">
        <v>0.410806</v>
      </c>
      <c r="L214">
        <v>0.42415799999999998</v>
      </c>
      <c r="M214">
        <v>0.42967499999999997</v>
      </c>
      <c r="N214">
        <v>0.42928899999999998</v>
      </c>
      <c r="O214">
        <v>0.43275599999999997</v>
      </c>
      <c r="P214">
        <v>0.44654500000000003</v>
      </c>
      <c r="Q214">
        <v>0.46606599999999998</v>
      </c>
      <c r="R214">
        <v>0.487985</v>
      </c>
      <c r="S214">
        <v>0.515046</v>
      </c>
      <c r="T214">
        <v>0.54696100000000003</v>
      </c>
      <c r="U214">
        <v>0.58394299999999999</v>
      </c>
      <c r="V214">
        <v>0.62582199999999999</v>
      </c>
      <c r="W214">
        <v>0.67317400000000005</v>
      </c>
      <c r="X214">
        <v>0.72845700000000002</v>
      </c>
      <c r="Y214">
        <v>0.789906</v>
      </c>
      <c r="Z214">
        <v>0.85352700000000004</v>
      </c>
      <c r="AA214">
        <v>0.92321799999999998</v>
      </c>
      <c r="AB214">
        <v>0.98855099999999996</v>
      </c>
      <c r="AC214">
        <v>1.0453749999999999</v>
      </c>
      <c r="AD214">
        <v>1.1034539999999999</v>
      </c>
      <c r="AE214">
        <v>1.1658329999999999</v>
      </c>
      <c r="AF214">
        <v>1.2301740000000001</v>
      </c>
      <c r="AG214">
        <v>1.2869170000000001</v>
      </c>
      <c r="AH214">
        <v>1.345232</v>
      </c>
      <c r="AI214" t="s">
        <v>11</v>
      </c>
    </row>
    <row r="215" spans="1:35" x14ac:dyDescent="0.35">
      <c r="A215" t="s">
        <v>2476</v>
      </c>
      <c r="B215" t="s">
        <v>3788</v>
      </c>
      <c r="C215" t="s">
        <v>3789</v>
      </c>
      <c r="D215" t="s">
        <v>1131</v>
      </c>
      <c r="F215">
        <v>180.61982699999999</v>
      </c>
      <c r="G215">
        <v>186.49350000000001</v>
      </c>
      <c r="H215">
        <v>188.82283000000001</v>
      </c>
      <c r="I215">
        <v>190.626938</v>
      </c>
      <c r="J215">
        <v>195.106979</v>
      </c>
      <c r="K215">
        <v>202.50727800000001</v>
      </c>
      <c r="L215">
        <v>207.005585</v>
      </c>
      <c r="M215">
        <v>207.12138400000001</v>
      </c>
      <c r="N215">
        <v>203.823837</v>
      </c>
      <c r="O215">
        <v>201.78428600000001</v>
      </c>
      <c r="P215">
        <v>203.63635300000001</v>
      </c>
      <c r="Q215">
        <v>206.92961099999999</v>
      </c>
      <c r="R215">
        <v>209.69859299999999</v>
      </c>
      <c r="S215">
        <v>212.967072</v>
      </c>
      <c r="T215">
        <v>216.125214</v>
      </c>
      <c r="U215">
        <v>219.188492</v>
      </c>
      <c r="V215">
        <v>221.84333799999999</v>
      </c>
      <c r="W215">
        <v>224.323059</v>
      </c>
      <c r="X215">
        <v>227.32418799999999</v>
      </c>
      <c r="Y215">
        <v>230.371872</v>
      </c>
      <c r="Z215">
        <v>232.498154</v>
      </c>
      <c r="AA215">
        <v>235.21517900000001</v>
      </c>
      <c r="AB215">
        <v>236.05999800000001</v>
      </c>
      <c r="AC215">
        <v>234.92872600000001</v>
      </c>
      <c r="AD215">
        <v>234.37702899999999</v>
      </c>
      <c r="AE215">
        <v>235.44674699999999</v>
      </c>
      <c r="AF215">
        <v>237.52796900000001</v>
      </c>
      <c r="AG215">
        <v>239.052933</v>
      </c>
      <c r="AH215">
        <v>241.633881</v>
      </c>
      <c r="AI215" s="22">
        <v>0.01</v>
      </c>
    </row>
    <row r="216" spans="1:35" x14ac:dyDescent="0.35">
      <c r="A216" t="s">
        <v>2479</v>
      </c>
    </row>
    <row r="217" spans="1:35" x14ac:dyDescent="0.35">
      <c r="A217" t="s">
        <v>164</v>
      </c>
      <c r="B217" t="s">
        <v>3790</v>
      </c>
      <c r="C217" t="s">
        <v>3791</v>
      </c>
      <c r="D217" t="s">
        <v>1131</v>
      </c>
      <c r="F217">
        <v>273.15377799999999</v>
      </c>
      <c r="G217">
        <v>277.07376099999999</v>
      </c>
      <c r="H217">
        <v>274.69210800000002</v>
      </c>
      <c r="I217">
        <v>272.49237099999999</v>
      </c>
      <c r="J217">
        <v>274.15902699999998</v>
      </c>
      <c r="K217">
        <v>279.90683000000001</v>
      </c>
      <c r="L217">
        <v>281.52694700000001</v>
      </c>
      <c r="M217">
        <v>277.27740499999999</v>
      </c>
      <c r="N217">
        <v>268.671448</v>
      </c>
      <c r="O217">
        <v>261.83212300000002</v>
      </c>
      <c r="P217">
        <v>260.10656699999998</v>
      </c>
      <c r="Q217">
        <v>260.1875</v>
      </c>
      <c r="R217">
        <v>259.58990499999999</v>
      </c>
      <c r="S217">
        <v>259.61502100000001</v>
      </c>
      <c r="T217">
        <v>259.50140399999998</v>
      </c>
      <c r="U217">
        <v>259.26907299999999</v>
      </c>
      <c r="V217">
        <v>258.56124899999998</v>
      </c>
      <c r="W217">
        <v>257.66332999999997</v>
      </c>
      <c r="X217">
        <v>257.36483800000002</v>
      </c>
      <c r="Y217">
        <v>257.10897799999998</v>
      </c>
      <c r="Z217">
        <v>255.83055100000001</v>
      </c>
      <c r="AA217">
        <v>255.20024100000001</v>
      </c>
      <c r="AB217">
        <v>252.56401099999999</v>
      </c>
      <c r="AC217">
        <v>247.90344200000001</v>
      </c>
      <c r="AD217">
        <v>243.960342</v>
      </c>
      <c r="AE217">
        <v>241.76246599999999</v>
      </c>
      <c r="AF217">
        <v>240.633118</v>
      </c>
      <c r="AG217">
        <v>238.96373</v>
      </c>
      <c r="AH217">
        <v>238.36341899999999</v>
      </c>
      <c r="AI217" s="22">
        <v>-5.0000000000000001E-3</v>
      </c>
    </row>
    <row r="218" spans="1:35" x14ac:dyDescent="0.35">
      <c r="A218" t="s">
        <v>2400</v>
      </c>
      <c r="B218" t="s">
        <v>3792</v>
      </c>
      <c r="C218" t="s">
        <v>3793</v>
      </c>
      <c r="D218" t="s">
        <v>1131</v>
      </c>
      <c r="F218">
        <v>1.4683170000000001</v>
      </c>
      <c r="G218">
        <v>1.4740150000000001</v>
      </c>
      <c r="H218">
        <v>1.4485300000000001</v>
      </c>
      <c r="I218">
        <v>1.4262159999999999</v>
      </c>
      <c r="J218">
        <v>1.425861</v>
      </c>
      <c r="K218">
        <v>1.447959</v>
      </c>
      <c r="L218">
        <v>1.44973</v>
      </c>
      <c r="M218">
        <v>1.4223749999999999</v>
      </c>
      <c r="N218">
        <v>1.373761</v>
      </c>
      <c r="O218">
        <v>1.3351310000000001</v>
      </c>
      <c r="P218">
        <v>1.323261</v>
      </c>
      <c r="Q218">
        <v>1.3210850000000001</v>
      </c>
      <c r="R218">
        <v>1.315885</v>
      </c>
      <c r="S218">
        <v>1.314187</v>
      </c>
      <c r="T218">
        <v>1.312079</v>
      </c>
      <c r="U218">
        <v>1.309604</v>
      </c>
      <c r="V218">
        <v>1.3049500000000001</v>
      </c>
      <c r="W218">
        <v>1.2995000000000001</v>
      </c>
      <c r="X218">
        <v>1.2972220000000001</v>
      </c>
      <c r="Y218">
        <v>1.295293</v>
      </c>
      <c r="Z218">
        <v>1.2883119999999999</v>
      </c>
      <c r="AA218">
        <v>1.284683</v>
      </c>
      <c r="AB218">
        <v>1.2710330000000001</v>
      </c>
      <c r="AC218">
        <v>1.2472639999999999</v>
      </c>
      <c r="AD218">
        <v>1.227174</v>
      </c>
      <c r="AE218">
        <v>1.215902</v>
      </c>
      <c r="AF218">
        <v>1.2100420000000001</v>
      </c>
      <c r="AG218">
        <v>1.2014899999999999</v>
      </c>
      <c r="AH218">
        <v>1.198337</v>
      </c>
      <c r="AI218" s="22">
        <v>-7.0000000000000001E-3</v>
      </c>
    </row>
    <row r="219" spans="1:35" x14ac:dyDescent="0.35">
      <c r="A219" t="s">
        <v>26</v>
      </c>
      <c r="B219" t="s">
        <v>3794</v>
      </c>
      <c r="C219" t="s">
        <v>3795</v>
      </c>
      <c r="D219" t="s">
        <v>1131</v>
      </c>
      <c r="F219">
        <v>0.173008</v>
      </c>
      <c r="G219">
        <v>0.17172299999999999</v>
      </c>
      <c r="H219">
        <v>0.169068</v>
      </c>
      <c r="I219">
        <v>0.164576</v>
      </c>
      <c r="J219">
        <v>0.16542399999999999</v>
      </c>
      <c r="K219">
        <v>0.16841900000000001</v>
      </c>
      <c r="L219">
        <v>0.168487</v>
      </c>
      <c r="M219">
        <v>0.164966</v>
      </c>
      <c r="N219">
        <v>0.158774</v>
      </c>
      <c r="O219">
        <v>0.15432899999999999</v>
      </c>
      <c r="P219">
        <v>0.15285599999999999</v>
      </c>
      <c r="Q219">
        <v>0.15282999999999999</v>
      </c>
      <c r="R219">
        <v>0.15127099999999999</v>
      </c>
      <c r="S219">
        <v>0.15037500000000001</v>
      </c>
      <c r="T219">
        <v>0.14968300000000001</v>
      </c>
      <c r="U219">
        <v>0.149451</v>
      </c>
      <c r="V219">
        <v>0.14862800000000001</v>
      </c>
      <c r="W219">
        <v>0.14777999999999999</v>
      </c>
      <c r="X219">
        <v>0.14705699999999999</v>
      </c>
      <c r="Y219">
        <v>0.14660300000000001</v>
      </c>
      <c r="Z219">
        <v>0.14538499999999999</v>
      </c>
      <c r="AA219">
        <v>0.14497399999999999</v>
      </c>
      <c r="AB219">
        <v>0.14352400000000001</v>
      </c>
      <c r="AC219">
        <v>0.14100499999999999</v>
      </c>
      <c r="AD219">
        <v>0.13896900000000001</v>
      </c>
      <c r="AE219">
        <v>0.13796600000000001</v>
      </c>
      <c r="AF219">
        <v>0.137487</v>
      </c>
      <c r="AG219">
        <v>0.13655200000000001</v>
      </c>
      <c r="AH219">
        <v>0.13630700000000001</v>
      </c>
      <c r="AI219" s="22">
        <v>-8.0000000000000002E-3</v>
      </c>
    </row>
    <row r="220" spans="1:35" x14ac:dyDescent="0.35">
      <c r="A220" t="s">
        <v>28</v>
      </c>
      <c r="B220" t="s">
        <v>3796</v>
      </c>
      <c r="C220" t="s">
        <v>3797</v>
      </c>
      <c r="D220" t="s">
        <v>1131</v>
      </c>
      <c r="F220">
        <v>4.3201349999999996</v>
      </c>
      <c r="G220">
        <v>4.0431869999999996</v>
      </c>
      <c r="H220">
        <v>3.9238460000000002</v>
      </c>
      <c r="I220">
        <v>3.769495</v>
      </c>
      <c r="J220">
        <v>3.6716500000000001</v>
      </c>
      <c r="K220">
        <v>3.5551919999999999</v>
      </c>
      <c r="L220">
        <v>3.410104</v>
      </c>
      <c r="M220">
        <v>3.1770309999999999</v>
      </c>
      <c r="N220">
        <v>2.9144230000000002</v>
      </c>
      <c r="O220">
        <v>2.829548</v>
      </c>
      <c r="P220">
        <v>2.8854839999999999</v>
      </c>
      <c r="Q220">
        <v>3.0298370000000001</v>
      </c>
      <c r="R220">
        <v>3.2043180000000002</v>
      </c>
      <c r="S220">
        <v>3.3965519999999998</v>
      </c>
      <c r="T220">
        <v>3.5950709999999999</v>
      </c>
      <c r="U220">
        <v>3.8028870000000001</v>
      </c>
      <c r="V220">
        <v>4.0112290000000002</v>
      </c>
      <c r="W220">
        <v>4.2221770000000003</v>
      </c>
      <c r="X220">
        <v>4.4554580000000001</v>
      </c>
      <c r="Y220">
        <v>4.7012130000000001</v>
      </c>
      <c r="Z220">
        <v>4.9360179999999998</v>
      </c>
      <c r="AA220">
        <v>5.2028869999999996</v>
      </c>
      <c r="AB220">
        <v>5.4368910000000001</v>
      </c>
      <c r="AC220">
        <v>5.6219320000000002</v>
      </c>
      <c r="AD220">
        <v>5.8171609999999996</v>
      </c>
      <c r="AE220">
        <v>6.0639770000000004</v>
      </c>
      <c r="AF220">
        <v>6.339137</v>
      </c>
      <c r="AG220">
        <v>6.6010340000000003</v>
      </c>
      <c r="AH220">
        <v>6.8982409999999996</v>
      </c>
      <c r="AI220" s="22">
        <v>1.7000000000000001E-2</v>
      </c>
    </row>
    <row r="221" spans="1:35" x14ac:dyDescent="0.35">
      <c r="A221" t="s">
        <v>2409</v>
      </c>
      <c r="B221" t="s">
        <v>3798</v>
      </c>
      <c r="C221" t="s">
        <v>3799</v>
      </c>
      <c r="D221" t="s">
        <v>1131</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11</v>
      </c>
    </row>
    <row r="222" spans="1:35" x14ac:dyDescent="0.35">
      <c r="A222" t="s">
        <v>1140</v>
      </c>
      <c r="B222" t="s">
        <v>3800</v>
      </c>
      <c r="C222" t="s">
        <v>3801</v>
      </c>
      <c r="D222" t="s">
        <v>1131</v>
      </c>
      <c r="F222">
        <v>4.6861E-2</v>
      </c>
      <c r="G222">
        <v>4.2104000000000003E-2</v>
      </c>
      <c r="H222">
        <v>3.7054999999999998E-2</v>
      </c>
      <c r="I222">
        <v>3.2542000000000001E-2</v>
      </c>
      <c r="J222">
        <v>2.8996999999999998E-2</v>
      </c>
      <c r="K222">
        <v>2.6221999999999999E-2</v>
      </c>
      <c r="L222">
        <v>2.3376999999999998E-2</v>
      </c>
      <c r="M222">
        <v>2.0413000000000001E-2</v>
      </c>
      <c r="N222">
        <v>1.7541000000000001E-2</v>
      </c>
      <c r="O222">
        <v>1.5166000000000001E-2</v>
      </c>
      <c r="P222">
        <v>1.3365999999999999E-2</v>
      </c>
      <c r="Q222">
        <v>1.1858E-2</v>
      </c>
      <c r="R222">
        <v>1.0488000000000001E-2</v>
      </c>
      <c r="S222">
        <v>9.2910000000000006E-3</v>
      </c>
      <c r="T222">
        <v>8.2199999999999999E-3</v>
      </c>
      <c r="U222">
        <v>7.2639999999999996E-3</v>
      </c>
      <c r="V222">
        <v>6.4009999999999996E-3</v>
      </c>
      <c r="W222">
        <v>5.6319999999999999E-3</v>
      </c>
      <c r="X222">
        <v>4.9620000000000003E-3</v>
      </c>
      <c r="Y222">
        <v>4.3670000000000002E-3</v>
      </c>
      <c r="Z222">
        <v>3.8249999999999998E-3</v>
      </c>
      <c r="AA222">
        <v>3.3549999999999999E-3</v>
      </c>
      <c r="AB222">
        <v>2.9150000000000001E-3</v>
      </c>
      <c r="AC222">
        <v>2.5100000000000001E-3</v>
      </c>
      <c r="AD222">
        <v>2.1640000000000001E-3</v>
      </c>
      <c r="AE222">
        <v>1.8760000000000001E-3</v>
      </c>
      <c r="AF222">
        <v>1.6310000000000001E-3</v>
      </c>
      <c r="AG222">
        <v>1.413E-3</v>
      </c>
      <c r="AH222">
        <v>1.2279999999999999E-3</v>
      </c>
      <c r="AI222" s="22">
        <v>-0.122</v>
      </c>
    </row>
    <row r="223" spans="1:35" x14ac:dyDescent="0.35">
      <c r="A223" t="s">
        <v>2417</v>
      </c>
      <c r="B223" t="s">
        <v>3802</v>
      </c>
      <c r="C223" t="s">
        <v>3803</v>
      </c>
      <c r="D223" t="s">
        <v>1131</v>
      </c>
      <c r="F223">
        <v>0</v>
      </c>
      <c r="G223">
        <v>0</v>
      </c>
      <c r="H223">
        <v>0.124004</v>
      </c>
      <c r="I223">
        <v>0.12336999999999999</v>
      </c>
      <c r="J223">
        <v>0.123497</v>
      </c>
      <c r="K223">
        <v>0.12639400000000001</v>
      </c>
      <c r="L223">
        <v>0.12881799999999999</v>
      </c>
      <c r="M223">
        <v>0.12857199999999999</v>
      </c>
      <c r="N223">
        <v>0.12715799999999999</v>
      </c>
      <c r="O223">
        <v>0.127133</v>
      </c>
      <c r="P223">
        <v>0.13075700000000001</v>
      </c>
      <c r="Q223">
        <v>0.13653799999999999</v>
      </c>
      <c r="R223">
        <v>0.14230000000000001</v>
      </c>
      <c r="S223">
        <v>0.14810699999999999</v>
      </c>
      <c r="T223">
        <v>0.155443</v>
      </c>
      <c r="U223">
        <v>0.16337199999999999</v>
      </c>
      <c r="V223">
        <v>0.17139299999999999</v>
      </c>
      <c r="W223">
        <v>0.18044499999999999</v>
      </c>
      <c r="X223">
        <v>0.191217</v>
      </c>
      <c r="Y223">
        <v>0.203458</v>
      </c>
      <c r="Z223">
        <v>0.21637600000000001</v>
      </c>
      <c r="AA223">
        <v>0.231353</v>
      </c>
      <c r="AB223">
        <v>0.24589900000000001</v>
      </c>
      <c r="AC223">
        <v>0.25953599999999999</v>
      </c>
      <c r="AD223">
        <v>0.27476200000000001</v>
      </c>
      <c r="AE223">
        <v>0.29278399999999999</v>
      </c>
      <c r="AF223">
        <v>0.31290899999999999</v>
      </c>
      <c r="AG223">
        <v>0.332872</v>
      </c>
      <c r="AH223">
        <v>0.35465200000000002</v>
      </c>
      <c r="AI223" t="s">
        <v>11</v>
      </c>
    </row>
    <row r="224" spans="1:35" x14ac:dyDescent="0.35">
      <c r="A224" t="s">
        <v>2414</v>
      </c>
      <c r="B224" t="s">
        <v>3804</v>
      </c>
      <c r="C224" t="s">
        <v>3805</v>
      </c>
      <c r="D224" t="s">
        <v>1131</v>
      </c>
      <c r="F224">
        <v>0</v>
      </c>
      <c r="G224">
        <v>0</v>
      </c>
      <c r="H224">
        <v>0.27505000000000002</v>
      </c>
      <c r="I224">
        <v>0.26865899999999998</v>
      </c>
      <c r="J224">
        <v>0.26628800000000002</v>
      </c>
      <c r="K224">
        <v>0.268984</v>
      </c>
      <c r="L224">
        <v>0.26871</v>
      </c>
      <c r="M224">
        <v>0.26366499999999998</v>
      </c>
      <c r="N224">
        <v>0.257156</v>
      </c>
      <c r="O224">
        <v>0.255056</v>
      </c>
      <c r="P224">
        <v>0.25977699999999998</v>
      </c>
      <c r="Q224">
        <v>0.26896799999999998</v>
      </c>
      <c r="R224">
        <v>0.27766999999999997</v>
      </c>
      <c r="S224">
        <v>0.28694399999999998</v>
      </c>
      <c r="T224">
        <v>0.297906</v>
      </c>
      <c r="U224">
        <v>0.31016899999999997</v>
      </c>
      <c r="V224">
        <v>0.32225300000000001</v>
      </c>
      <c r="W224">
        <v>0.33644299999999999</v>
      </c>
      <c r="X224">
        <v>0.35324499999999998</v>
      </c>
      <c r="Y224">
        <v>0.37246200000000002</v>
      </c>
      <c r="Z224">
        <v>0.39206400000000002</v>
      </c>
      <c r="AA224">
        <v>0.41481699999999999</v>
      </c>
      <c r="AB224">
        <v>0.43431999999999998</v>
      </c>
      <c r="AC224">
        <v>0.45070199999999999</v>
      </c>
      <c r="AD224">
        <v>0.46655400000000002</v>
      </c>
      <c r="AE224">
        <v>0.48563899999999999</v>
      </c>
      <c r="AF224">
        <v>0.504992</v>
      </c>
      <c r="AG224">
        <v>0.52243700000000004</v>
      </c>
      <c r="AH224">
        <v>0.53968000000000005</v>
      </c>
      <c r="AI224" t="s">
        <v>11</v>
      </c>
    </row>
    <row r="225" spans="1:35" x14ac:dyDescent="0.35">
      <c r="A225" t="s">
        <v>1136</v>
      </c>
      <c r="B225" t="s">
        <v>3806</v>
      </c>
      <c r="C225" t="s">
        <v>3807</v>
      </c>
      <c r="D225" t="s">
        <v>1131</v>
      </c>
      <c r="F225">
        <v>0</v>
      </c>
      <c r="G225">
        <v>0</v>
      </c>
      <c r="H225">
        <v>0.41006300000000001</v>
      </c>
      <c r="I225">
        <v>0.41000599999999998</v>
      </c>
      <c r="J225">
        <v>0.41621000000000002</v>
      </c>
      <c r="K225">
        <v>0.42923</v>
      </c>
      <c r="L225">
        <v>0.43662499999999999</v>
      </c>
      <c r="M225">
        <v>0.435529</v>
      </c>
      <c r="N225">
        <v>0.42805599999999999</v>
      </c>
      <c r="O225">
        <v>0.42384300000000003</v>
      </c>
      <c r="P225">
        <v>0.42857499999999998</v>
      </c>
      <c r="Q225">
        <v>0.43723400000000001</v>
      </c>
      <c r="R225">
        <v>0.445851</v>
      </c>
      <c r="S225">
        <v>0.45676800000000001</v>
      </c>
      <c r="T225">
        <v>0.46883200000000003</v>
      </c>
      <c r="U225">
        <v>0.48222100000000001</v>
      </c>
      <c r="V225">
        <v>0.49639699999999998</v>
      </c>
      <c r="W225">
        <v>0.51200900000000005</v>
      </c>
      <c r="X225">
        <v>0.53081999999999996</v>
      </c>
      <c r="Y225">
        <v>0.55196599999999996</v>
      </c>
      <c r="Z225">
        <v>0.57327099999999998</v>
      </c>
      <c r="AA225">
        <v>0.59853599999999996</v>
      </c>
      <c r="AB225">
        <v>0.62161699999999998</v>
      </c>
      <c r="AC225">
        <v>0.64187300000000003</v>
      </c>
      <c r="AD225">
        <v>0.66601399999999999</v>
      </c>
      <c r="AE225">
        <v>0.69730700000000001</v>
      </c>
      <c r="AF225">
        <v>0.73452300000000004</v>
      </c>
      <c r="AG225">
        <v>0.77302800000000005</v>
      </c>
      <c r="AH225">
        <v>0.81800399999999995</v>
      </c>
      <c r="AI225" t="s">
        <v>11</v>
      </c>
    </row>
    <row r="226" spans="1:35" x14ac:dyDescent="0.35">
      <c r="A226" t="s">
        <v>2499</v>
      </c>
      <c r="B226" t="s">
        <v>3808</v>
      </c>
      <c r="C226" t="s">
        <v>3809</v>
      </c>
      <c r="D226" t="s">
        <v>1131</v>
      </c>
      <c r="F226">
        <v>279.16204800000003</v>
      </c>
      <c r="G226">
        <v>282.80480999999997</v>
      </c>
      <c r="H226">
        <v>281.07968099999999</v>
      </c>
      <c r="I226">
        <v>278.68725599999999</v>
      </c>
      <c r="J226">
        <v>280.256958</v>
      </c>
      <c r="K226">
        <v>285.92919899999998</v>
      </c>
      <c r="L226">
        <v>287.41281099999998</v>
      </c>
      <c r="M226">
        <v>282.88992300000001</v>
      </c>
      <c r="N226">
        <v>273.94830300000001</v>
      </c>
      <c r="O226">
        <v>266.97226000000001</v>
      </c>
      <c r="P226">
        <v>265.300659</v>
      </c>
      <c r="Q226">
        <v>265.54583700000001</v>
      </c>
      <c r="R226">
        <v>265.13763399999999</v>
      </c>
      <c r="S226">
        <v>265.377228</v>
      </c>
      <c r="T226">
        <v>265.48864700000001</v>
      </c>
      <c r="U226">
        <v>265.49408</v>
      </c>
      <c r="V226">
        <v>265.022491</v>
      </c>
      <c r="W226">
        <v>264.367279</v>
      </c>
      <c r="X226">
        <v>264.34481799999998</v>
      </c>
      <c r="Y226">
        <v>264.38436899999999</v>
      </c>
      <c r="Z226">
        <v>263.38577299999997</v>
      </c>
      <c r="AA226">
        <v>263.080872</v>
      </c>
      <c r="AB226">
        <v>260.720215</v>
      </c>
      <c r="AC226">
        <v>256.26821899999999</v>
      </c>
      <c r="AD226">
        <v>252.55316199999999</v>
      </c>
      <c r="AE226">
        <v>250.65791300000001</v>
      </c>
      <c r="AF226">
        <v>249.87380999999999</v>
      </c>
      <c r="AG226">
        <v>248.53254699999999</v>
      </c>
      <c r="AH226">
        <v>248.30985999999999</v>
      </c>
      <c r="AI226" s="22">
        <v>-4.0000000000000001E-3</v>
      </c>
    </row>
    <row r="227" spans="1:35" x14ac:dyDescent="0.35">
      <c r="A227" t="s">
        <v>1145</v>
      </c>
      <c r="B227" t="s">
        <v>3810</v>
      </c>
      <c r="C227" t="s">
        <v>3811</v>
      </c>
      <c r="D227" t="s">
        <v>1131</v>
      </c>
      <c r="F227">
        <v>711.90508999999997</v>
      </c>
      <c r="G227">
        <v>731.49768100000006</v>
      </c>
      <c r="H227">
        <v>746.08410600000002</v>
      </c>
      <c r="I227">
        <v>755.33306900000002</v>
      </c>
      <c r="J227">
        <v>765.83038299999998</v>
      </c>
      <c r="K227">
        <v>780.86895800000002</v>
      </c>
      <c r="L227">
        <v>788.05279499999995</v>
      </c>
      <c r="M227">
        <v>786.18463099999997</v>
      </c>
      <c r="N227">
        <v>775.89386000000002</v>
      </c>
      <c r="O227">
        <v>769.153503</v>
      </c>
      <c r="P227">
        <v>772.19421399999999</v>
      </c>
      <c r="Q227">
        <v>778.19146699999999</v>
      </c>
      <c r="R227">
        <v>784.09899900000005</v>
      </c>
      <c r="S227">
        <v>793.142517</v>
      </c>
      <c r="T227">
        <v>802.76110800000004</v>
      </c>
      <c r="U227">
        <v>811.77514599999995</v>
      </c>
      <c r="V227">
        <v>820.43054199999995</v>
      </c>
      <c r="W227">
        <v>828.44409199999996</v>
      </c>
      <c r="X227">
        <v>838.05096400000002</v>
      </c>
      <c r="Y227">
        <v>845.96551499999998</v>
      </c>
      <c r="Z227">
        <v>851.84161400000005</v>
      </c>
      <c r="AA227">
        <v>858.72430399999996</v>
      </c>
      <c r="AB227">
        <v>861.682861</v>
      </c>
      <c r="AC227">
        <v>862.92309599999999</v>
      </c>
      <c r="AD227">
        <v>865.21826199999998</v>
      </c>
      <c r="AE227">
        <v>869.99597200000005</v>
      </c>
      <c r="AF227">
        <v>875.87756300000001</v>
      </c>
      <c r="AG227">
        <v>882.39776600000005</v>
      </c>
      <c r="AH227">
        <v>891.90478499999995</v>
      </c>
      <c r="AI227" s="22">
        <v>8.0000000000000002E-3</v>
      </c>
    </row>
    <row r="228" spans="1:35" x14ac:dyDescent="0.35">
      <c r="A228" t="s">
        <v>1888</v>
      </c>
    </row>
    <row r="229" spans="1:35" x14ac:dyDescent="0.35">
      <c r="A229" t="s">
        <v>2870</v>
      </c>
      <c r="B229" t="s">
        <v>3812</v>
      </c>
      <c r="C229" t="s">
        <v>3813</v>
      </c>
      <c r="D229" t="s">
        <v>2873</v>
      </c>
      <c r="F229">
        <v>1620.4948730000001</v>
      </c>
      <c r="G229">
        <v>1600.1008300000001</v>
      </c>
      <c r="H229">
        <v>1666.9197999999999</v>
      </c>
      <c r="I229">
        <v>1628.408447</v>
      </c>
      <c r="J229">
        <v>1561.420654</v>
      </c>
      <c r="K229">
        <v>1509.649414</v>
      </c>
      <c r="L229">
        <v>1489.7312010000001</v>
      </c>
      <c r="M229">
        <v>1507.5151370000001</v>
      </c>
      <c r="N229">
        <v>1500.1649170000001</v>
      </c>
      <c r="O229">
        <v>1506.952393</v>
      </c>
      <c r="P229">
        <v>1522.1982419999999</v>
      </c>
      <c r="Q229">
        <v>1534.73938</v>
      </c>
      <c r="R229">
        <v>1543.237427</v>
      </c>
      <c r="S229">
        <v>1554.590698</v>
      </c>
      <c r="T229">
        <v>1557.5253909999999</v>
      </c>
      <c r="U229">
        <v>1562.481567</v>
      </c>
      <c r="V229">
        <v>1568.966064</v>
      </c>
      <c r="W229">
        <v>1568.3394780000001</v>
      </c>
      <c r="X229">
        <v>1571.777466</v>
      </c>
      <c r="Y229">
        <v>1585.611206</v>
      </c>
      <c r="Z229">
        <v>1597.3070070000001</v>
      </c>
      <c r="AA229">
        <v>1600.190918</v>
      </c>
      <c r="AB229">
        <v>1601.832764</v>
      </c>
      <c r="AC229">
        <v>1602.998779</v>
      </c>
      <c r="AD229">
        <v>1608.1293949999999</v>
      </c>
      <c r="AE229">
        <v>1618.0823969999999</v>
      </c>
      <c r="AF229">
        <v>1630.8079829999999</v>
      </c>
      <c r="AG229">
        <v>1636.8905030000001</v>
      </c>
      <c r="AH229">
        <v>1649.469482</v>
      </c>
      <c r="AI229" s="22">
        <v>1E-3</v>
      </c>
    </row>
    <row r="230" spans="1:35" x14ac:dyDescent="0.35">
      <c r="A230" t="s">
        <v>2874</v>
      </c>
      <c r="B230" t="s">
        <v>3814</v>
      </c>
      <c r="C230" t="s">
        <v>3815</v>
      </c>
      <c r="D230" t="s">
        <v>2877</v>
      </c>
      <c r="F230">
        <v>3.3663400000000001</v>
      </c>
      <c r="G230">
        <v>3.3698929999999998</v>
      </c>
      <c r="H230">
        <v>3.3734500000000001</v>
      </c>
      <c r="I230">
        <v>3.3770099999999998</v>
      </c>
      <c r="J230">
        <v>3.3805740000000002</v>
      </c>
      <c r="K230">
        <v>3.3841420000000002</v>
      </c>
      <c r="L230">
        <v>3.3877130000000002</v>
      </c>
      <c r="M230">
        <v>3.391289</v>
      </c>
      <c r="N230">
        <v>3.3948680000000002</v>
      </c>
      <c r="O230">
        <v>3.3984510000000001</v>
      </c>
      <c r="P230">
        <v>3.402037</v>
      </c>
      <c r="Q230">
        <v>3.4056280000000001</v>
      </c>
      <c r="R230">
        <v>3.4092220000000002</v>
      </c>
      <c r="S230">
        <v>3.41282</v>
      </c>
      <c r="T230">
        <v>3.4164219999999998</v>
      </c>
      <c r="U230">
        <v>3.4200270000000002</v>
      </c>
      <c r="V230">
        <v>3.4236369999999998</v>
      </c>
      <c r="W230">
        <v>3.4272499999999999</v>
      </c>
      <c r="X230">
        <v>3.4308670000000001</v>
      </c>
      <c r="Y230">
        <v>3.434488</v>
      </c>
      <c r="Z230">
        <v>3.438113</v>
      </c>
      <c r="AA230">
        <v>3.4417409999999999</v>
      </c>
      <c r="AB230">
        <v>3.445373</v>
      </c>
      <c r="AC230">
        <v>3.4490099999999999</v>
      </c>
      <c r="AD230">
        <v>3.4526490000000001</v>
      </c>
      <c r="AE230">
        <v>3.4562930000000001</v>
      </c>
      <c r="AF230">
        <v>3.4599410000000002</v>
      </c>
      <c r="AG230">
        <v>3.4635929999999999</v>
      </c>
      <c r="AH230">
        <v>3.4672480000000001</v>
      </c>
      <c r="AI230" s="22">
        <v>1E-3</v>
      </c>
    </row>
    <row r="231" spans="1:35" x14ac:dyDescent="0.35">
      <c r="A231" t="s">
        <v>2878</v>
      </c>
    </row>
    <row r="232" spans="1:35" x14ac:dyDescent="0.35">
      <c r="A232" t="s">
        <v>2880</v>
      </c>
      <c r="B232" t="s">
        <v>3816</v>
      </c>
      <c r="C232" t="s">
        <v>3817</v>
      </c>
      <c r="D232" t="s">
        <v>2510</v>
      </c>
      <c r="F232">
        <v>480.86654700000003</v>
      </c>
      <c r="G232">
        <v>473.79251099999999</v>
      </c>
      <c r="H232">
        <v>492.51501500000001</v>
      </c>
      <c r="I232">
        <v>480.10034200000001</v>
      </c>
      <c r="J232">
        <v>459.17535400000003</v>
      </c>
      <c r="K232">
        <v>442.59573399999999</v>
      </c>
      <c r="L232">
        <v>435.204926</v>
      </c>
      <c r="M232">
        <v>438.61608899999999</v>
      </c>
      <c r="N232">
        <v>434.49127199999998</v>
      </c>
      <c r="O232">
        <v>434.25302099999999</v>
      </c>
      <c r="P232">
        <v>435.99301100000002</v>
      </c>
      <c r="Q232">
        <v>436.48690800000003</v>
      </c>
      <c r="R232">
        <v>435.37204000000003</v>
      </c>
      <c r="S232">
        <v>434.60772700000001</v>
      </c>
      <c r="T232">
        <v>431.05429099999998</v>
      </c>
      <c r="U232">
        <v>427.65039100000001</v>
      </c>
      <c r="V232">
        <v>424.25372299999998</v>
      </c>
      <c r="W232">
        <v>418.55365</v>
      </c>
      <c r="X232">
        <v>413.58151199999998</v>
      </c>
      <c r="Y232">
        <v>410.946777</v>
      </c>
      <c r="Z232">
        <v>407.33846999999997</v>
      </c>
      <c r="AA232">
        <v>401.121399</v>
      </c>
      <c r="AB232">
        <v>394.29074100000003</v>
      </c>
      <c r="AC232">
        <v>387.06680299999999</v>
      </c>
      <c r="AD232">
        <v>380.52633700000001</v>
      </c>
      <c r="AE232">
        <v>373.70101899999997</v>
      </c>
      <c r="AF232">
        <v>367.609375</v>
      </c>
      <c r="AG232">
        <v>360.13336199999998</v>
      </c>
      <c r="AH232">
        <v>354.19946299999998</v>
      </c>
      <c r="AI232" s="22">
        <v>-1.0999999999999999E-2</v>
      </c>
    </row>
    <row r="233" spans="1:35" x14ac:dyDescent="0.35">
      <c r="A233" t="s">
        <v>2883</v>
      </c>
      <c r="B233" t="s">
        <v>3818</v>
      </c>
      <c r="C233" t="s">
        <v>3819</v>
      </c>
      <c r="D233" t="s">
        <v>2510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11</v>
      </c>
    </row>
    <row r="234" spans="1:35" x14ac:dyDescent="0.35">
      <c r="A234" t="s">
        <v>2886</v>
      </c>
      <c r="B234" t="s">
        <v>3820</v>
      </c>
      <c r="C234" t="s">
        <v>3821</v>
      </c>
      <c r="D234" t="s">
        <v>2510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t="s">
        <v>11</v>
      </c>
    </row>
    <row r="235" spans="1:35" x14ac:dyDescent="0.35">
      <c r="A235" t="s">
        <v>2889</v>
      </c>
      <c r="B235" t="s">
        <v>3822</v>
      </c>
      <c r="C235" t="s">
        <v>3823</v>
      </c>
      <c r="D235" t="s">
        <v>2510</v>
      </c>
      <c r="F235">
        <v>0.51516300000000004</v>
      </c>
      <c r="G235">
        <v>1.02989</v>
      </c>
      <c r="H235">
        <v>1.6141289999999999</v>
      </c>
      <c r="I235">
        <v>2.1038670000000002</v>
      </c>
      <c r="J235">
        <v>2.7049910000000001</v>
      </c>
      <c r="K235">
        <v>3.499511</v>
      </c>
      <c r="L235">
        <v>4.5404369999999998</v>
      </c>
      <c r="M235">
        <v>5.9096029999999997</v>
      </c>
      <c r="N235">
        <v>7.4006509999999999</v>
      </c>
      <c r="O235">
        <v>9.1702840000000005</v>
      </c>
      <c r="P235">
        <v>11.444215</v>
      </c>
      <c r="Q235">
        <v>14.161068</v>
      </c>
      <c r="R235">
        <v>17.293554</v>
      </c>
      <c r="S235">
        <v>20.907318</v>
      </c>
      <c r="T235">
        <v>24.839417000000001</v>
      </c>
      <c r="U235">
        <v>29.211893</v>
      </c>
      <c r="V235">
        <v>34.020896999999998</v>
      </c>
      <c r="W235">
        <v>39.055110999999997</v>
      </c>
      <c r="X235">
        <v>44.546832999999999</v>
      </c>
      <c r="Y235">
        <v>50.726470999999997</v>
      </c>
      <c r="Z235">
        <v>57.249889000000003</v>
      </c>
      <c r="AA235">
        <v>63.815086000000001</v>
      </c>
      <c r="AB235">
        <v>70.632087999999996</v>
      </c>
      <c r="AC235">
        <v>77.703888000000006</v>
      </c>
      <c r="AD235">
        <v>85.240448000000001</v>
      </c>
      <c r="AE235">
        <v>94.454329999999999</v>
      </c>
      <c r="AF235">
        <v>103.730484</v>
      </c>
      <c r="AG235">
        <v>112.465706</v>
      </c>
      <c r="AH235">
        <v>121.52919799999999</v>
      </c>
      <c r="AI235" s="22">
        <v>0.215</v>
      </c>
    </row>
    <row r="236" spans="1:35" x14ac:dyDescent="0.35">
      <c r="A236" t="s">
        <v>1902</v>
      </c>
    </row>
    <row r="237" spans="1:35" x14ac:dyDescent="0.35">
      <c r="A237" t="s">
        <v>2893</v>
      </c>
      <c r="B237" t="s">
        <v>3824</v>
      </c>
      <c r="C237" t="s">
        <v>3825</v>
      </c>
      <c r="D237" t="s">
        <v>2873</v>
      </c>
      <c r="F237">
        <v>444.898865</v>
      </c>
      <c r="G237">
        <v>450.42761200000001</v>
      </c>
      <c r="H237">
        <v>448.61004600000001</v>
      </c>
      <c r="I237">
        <v>446.74627700000002</v>
      </c>
      <c r="J237">
        <v>445.22772200000003</v>
      </c>
      <c r="K237">
        <v>442.84777800000001</v>
      </c>
      <c r="L237">
        <v>440.43005399999998</v>
      </c>
      <c r="M237">
        <v>437.02459700000003</v>
      </c>
      <c r="N237">
        <v>434.036407</v>
      </c>
      <c r="O237">
        <v>431.39211999999998</v>
      </c>
      <c r="P237">
        <v>429.99737499999998</v>
      </c>
      <c r="Q237">
        <v>428.16067500000003</v>
      </c>
      <c r="R237">
        <v>426.27862499999998</v>
      </c>
      <c r="S237">
        <v>424.17816199999999</v>
      </c>
      <c r="T237">
        <v>421.71697999999998</v>
      </c>
      <c r="U237">
        <v>419.81463600000001</v>
      </c>
      <c r="V237">
        <v>417.567047</v>
      </c>
      <c r="W237">
        <v>415.80767800000001</v>
      </c>
      <c r="X237">
        <v>414.04513500000002</v>
      </c>
      <c r="Y237">
        <v>412.52209499999998</v>
      </c>
      <c r="Z237">
        <v>411.24774200000002</v>
      </c>
      <c r="AA237">
        <v>409.97735599999999</v>
      </c>
      <c r="AB237">
        <v>408.52224699999999</v>
      </c>
      <c r="AC237">
        <v>406.63034099999999</v>
      </c>
      <c r="AD237">
        <v>405.358521</v>
      </c>
      <c r="AE237">
        <v>403.865906</v>
      </c>
      <c r="AF237">
        <v>401.97906499999999</v>
      </c>
      <c r="AG237">
        <v>400.55664100000001</v>
      </c>
      <c r="AH237">
        <v>400.09832799999998</v>
      </c>
      <c r="AI237" s="22">
        <v>-4.0000000000000001E-3</v>
      </c>
    </row>
    <row r="238" spans="1:35" x14ac:dyDescent="0.35">
      <c r="A238" t="s">
        <v>2874</v>
      </c>
      <c r="B238" t="s">
        <v>3826</v>
      </c>
      <c r="C238" t="s">
        <v>3827</v>
      </c>
      <c r="D238" t="s">
        <v>2877</v>
      </c>
      <c r="F238">
        <v>4.8202259999999999</v>
      </c>
      <c r="G238">
        <v>4.8389660000000001</v>
      </c>
      <c r="H238">
        <v>4.8577789999999998</v>
      </c>
      <c r="I238">
        <v>4.876665</v>
      </c>
      <c r="J238">
        <v>4.8956239999999998</v>
      </c>
      <c r="K238">
        <v>4.9146570000000001</v>
      </c>
      <c r="L238">
        <v>4.933764</v>
      </c>
      <c r="M238">
        <v>4.9529449999999997</v>
      </c>
      <c r="N238">
        <v>4.9722</v>
      </c>
      <c r="O238">
        <v>4.9915310000000002</v>
      </c>
      <c r="P238">
        <v>5.0109370000000002</v>
      </c>
      <c r="Q238">
        <v>5.0304180000000001</v>
      </c>
      <c r="R238">
        <v>5.0499749999999999</v>
      </c>
      <c r="S238">
        <v>5.0696079999999997</v>
      </c>
      <c r="T238">
        <v>5.0893170000000003</v>
      </c>
      <c r="U238">
        <v>5.1091030000000002</v>
      </c>
      <c r="V238">
        <v>5.1289660000000001</v>
      </c>
      <c r="W238">
        <v>5.1489060000000002</v>
      </c>
      <c r="X238">
        <v>5.1689230000000004</v>
      </c>
      <c r="Y238">
        <v>5.189019</v>
      </c>
      <c r="Z238">
        <v>5.2091919999999998</v>
      </c>
      <c r="AA238">
        <v>5.2294450000000001</v>
      </c>
      <c r="AB238">
        <v>5.2497749999999996</v>
      </c>
      <c r="AC238">
        <v>5.2701849999999997</v>
      </c>
      <c r="AD238">
        <v>5.2906740000000001</v>
      </c>
      <c r="AE238">
        <v>5.3112430000000002</v>
      </c>
      <c r="AF238">
        <v>5.3318919999999999</v>
      </c>
      <c r="AG238">
        <v>5.3526210000000001</v>
      </c>
      <c r="AH238">
        <v>5.3734299999999999</v>
      </c>
      <c r="AI238" s="22">
        <v>4.0000000000000001E-3</v>
      </c>
    </row>
    <row r="239" spans="1:35" x14ac:dyDescent="0.35">
      <c r="A239" t="s">
        <v>2878</v>
      </c>
    </row>
    <row r="240" spans="1:35" x14ac:dyDescent="0.35">
      <c r="A240" t="s">
        <v>2880</v>
      </c>
      <c r="B240" t="s">
        <v>3828</v>
      </c>
      <c r="C240" t="s">
        <v>3829</v>
      </c>
      <c r="D240" t="s">
        <v>2510</v>
      </c>
      <c r="F240">
        <v>95.724982999999995</v>
      </c>
      <c r="G240">
        <v>96.410872999999995</v>
      </c>
      <c r="H240">
        <v>95.648369000000002</v>
      </c>
      <c r="I240">
        <v>94.922400999999994</v>
      </c>
      <c r="J240">
        <v>94.299674999999993</v>
      </c>
      <c r="K240">
        <v>93.480141000000003</v>
      </c>
      <c r="L240">
        <v>92.663535999999993</v>
      </c>
      <c r="M240">
        <v>91.636002000000005</v>
      </c>
      <c r="N240">
        <v>90.709732000000002</v>
      </c>
      <c r="O240">
        <v>89.864052000000001</v>
      </c>
      <c r="P240">
        <v>89.271820000000005</v>
      </c>
      <c r="Q240">
        <v>88.583907999999994</v>
      </c>
      <c r="R240">
        <v>87.881882000000004</v>
      </c>
      <c r="S240">
        <v>87.154610000000005</v>
      </c>
      <c r="T240">
        <v>86.355025999999995</v>
      </c>
      <c r="U240">
        <v>85.672011999999995</v>
      </c>
      <c r="V240">
        <v>84.929305999999997</v>
      </c>
      <c r="W240">
        <v>84.290549999999996</v>
      </c>
      <c r="X240">
        <v>83.598647999999997</v>
      </c>
      <c r="Y240">
        <v>82.885955999999993</v>
      </c>
      <c r="Z240">
        <v>82.221778999999998</v>
      </c>
      <c r="AA240">
        <v>81.555756000000002</v>
      </c>
      <c r="AB240">
        <v>80.850998000000004</v>
      </c>
      <c r="AC240">
        <v>80.058989999999994</v>
      </c>
      <c r="AD240">
        <v>79.380050999999995</v>
      </c>
      <c r="AE240">
        <v>78.650115999999997</v>
      </c>
      <c r="AF240">
        <v>77.846335999999994</v>
      </c>
      <c r="AG240">
        <v>77.124741</v>
      </c>
      <c r="AH240">
        <v>76.572761999999997</v>
      </c>
      <c r="AI240" s="22">
        <v>-8.0000000000000002E-3</v>
      </c>
    </row>
    <row r="241" spans="1:35" x14ac:dyDescent="0.35">
      <c r="A241" t="s">
        <v>2883</v>
      </c>
      <c r="B241" t="s">
        <v>3830</v>
      </c>
      <c r="C241" t="s">
        <v>3831</v>
      </c>
      <c r="D241" t="s">
        <v>2510</v>
      </c>
      <c r="F241">
        <v>1.875904</v>
      </c>
      <c r="G241">
        <v>1.8078829999999999</v>
      </c>
      <c r="H241">
        <v>1.7136819999999999</v>
      </c>
      <c r="I241">
        <v>1.621937</v>
      </c>
      <c r="J241">
        <v>1.5413140000000001</v>
      </c>
      <c r="K241">
        <v>1.455168</v>
      </c>
      <c r="L241">
        <v>1.371278</v>
      </c>
      <c r="M241">
        <v>1.2863249999999999</v>
      </c>
      <c r="N241">
        <v>1.1999850000000001</v>
      </c>
      <c r="O241">
        <v>1.1125510000000001</v>
      </c>
      <c r="P241">
        <v>1.0315639999999999</v>
      </c>
      <c r="Q241">
        <v>0.94839600000000002</v>
      </c>
      <c r="R241">
        <v>0.86860599999999999</v>
      </c>
      <c r="S241">
        <v>0.79182399999999997</v>
      </c>
      <c r="T241">
        <v>0.72530600000000001</v>
      </c>
      <c r="U241">
        <v>0.65481</v>
      </c>
      <c r="V241">
        <v>0.57531900000000002</v>
      </c>
      <c r="W241">
        <v>0.49192999999999998</v>
      </c>
      <c r="X241">
        <v>0.417902</v>
      </c>
      <c r="Y241">
        <v>0.41475499999999998</v>
      </c>
      <c r="Z241">
        <v>0.41187499999999999</v>
      </c>
      <c r="AA241">
        <v>0.40901599999999999</v>
      </c>
      <c r="AB241">
        <v>0.40599000000000002</v>
      </c>
      <c r="AC241">
        <v>0.40254800000000002</v>
      </c>
      <c r="AD241">
        <v>0.39974100000000001</v>
      </c>
      <c r="AE241">
        <v>0.396733</v>
      </c>
      <c r="AF241">
        <v>0.39335599999999998</v>
      </c>
      <c r="AG241">
        <v>0.39045299999999999</v>
      </c>
      <c r="AH241">
        <v>0.38850499999999999</v>
      </c>
      <c r="AI241" s="22">
        <v>-5.5E-2</v>
      </c>
    </row>
    <row r="242" spans="1:35" x14ac:dyDescent="0.35">
      <c r="A242" t="s">
        <v>2886</v>
      </c>
      <c r="B242" t="s">
        <v>3832</v>
      </c>
      <c r="C242" t="s">
        <v>3833</v>
      </c>
      <c r="D242" t="s">
        <v>2510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t="s">
        <v>11</v>
      </c>
    </row>
    <row r="243" spans="1:35" x14ac:dyDescent="0.35">
      <c r="A243" t="s">
        <v>2889</v>
      </c>
      <c r="B243" t="s">
        <v>3834</v>
      </c>
      <c r="C243" t="s">
        <v>3835</v>
      </c>
      <c r="D243" t="s">
        <v>2510</v>
      </c>
      <c r="F243">
        <v>0.638131</v>
      </c>
      <c r="G243">
        <v>0.70199999999999996</v>
      </c>
      <c r="H243">
        <v>0.75260700000000003</v>
      </c>
      <c r="I243">
        <v>0.80172500000000002</v>
      </c>
      <c r="J243">
        <v>0.84487999999999996</v>
      </c>
      <c r="K243">
        <v>0.88815699999999997</v>
      </c>
      <c r="L243">
        <v>0.92988400000000004</v>
      </c>
      <c r="M243">
        <v>0.96818099999999996</v>
      </c>
      <c r="N243">
        <v>1.009477</v>
      </c>
      <c r="O243">
        <v>1.053212</v>
      </c>
      <c r="P243">
        <v>1.0977250000000001</v>
      </c>
      <c r="Q243">
        <v>1.1419189999999999</v>
      </c>
      <c r="R243">
        <v>1.183538</v>
      </c>
      <c r="S243">
        <v>1.2224330000000001</v>
      </c>
      <c r="T243">
        <v>1.252678</v>
      </c>
      <c r="U243">
        <v>1.2881480000000001</v>
      </c>
      <c r="V243">
        <v>1.3287279999999999</v>
      </c>
      <c r="W243">
        <v>1.374214</v>
      </c>
      <c r="X243">
        <v>1.4570460000000001</v>
      </c>
      <c r="Y243">
        <v>1.54541</v>
      </c>
      <c r="Z243">
        <v>1.640115</v>
      </c>
      <c r="AA243">
        <v>1.7406269999999999</v>
      </c>
      <c r="AB243">
        <v>1.8464670000000001</v>
      </c>
      <c r="AC243">
        <v>1.956663</v>
      </c>
      <c r="AD243">
        <v>2.0764179999999999</v>
      </c>
      <c r="AE243">
        <v>2.2021730000000002</v>
      </c>
      <c r="AF243">
        <v>2.3334239999999999</v>
      </c>
      <c r="AG243">
        <v>2.4752070000000002</v>
      </c>
      <c r="AH243">
        <v>2.6315870000000001</v>
      </c>
      <c r="AI243" s="22">
        <v>5.1999999999999998E-2</v>
      </c>
    </row>
    <row r="244" spans="1:35" x14ac:dyDescent="0.35">
      <c r="A244" t="s">
        <v>1910</v>
      </c>
    </row>
    <row r="245" spans="1:35" x14ac:dyDescent="0.35">
      <c r="A245" t="s">
        <v>2908</v>
      </c>
      <c r="B245" t="s">
        <v>3836</v>
      </c>
      <c r="C245" t="s">
        <v>3837</v>
      </c>
      <c r="D245" t="s">
        <v>2911</v>
      </c>
      <c r="F245">
        <v>5234.1591799999997</v>
      </c>
      <c r="G245">
        <v>5273.296875</v>
      </c>
      <c r="H245">
        <v>5362.6445309999999</v>
      </c>
      <c r="I245">
        <v>5516.3344729999999</v>
      </c>
      <c r="J245">
        <v>5699.1494140000004</v>
      </c>
      <c r="K245">
        <v>5878.9716799999997</v>
      </c>
      <c r="L245">
        <v>6041.2578119999998</v>
      </c>
      <c r="M245">
        <v>6192.2470700000003</v>
      </c>
      <c r="N245">
        <v>6343.6660160000001</v>
      </c>
      <c r="O245">
        <v>6511.3486329999996</v>
      </c>
      <c r="P245">
        <v>6715.9096680000002</v>
      </c>
      <c r="Q245">
        <v>6915.4399409999996</v>
      </c>
      <c r="R245">
        <v>7116.8901370000003</v>
      </c>
      <c r="S245">
        <v>7327.4184569999998</v>
      </c>
      <c r="T245">
        <v>7523.0537109999996</v>
      </c>
      <c r="U245">
        <v>7718.1992190000001</v>
      </c>
      <c r="V245">
        <v>7912.0834960000002</v>
      </c>
      <c r="W245">
        <v>8137.939453</v>
      </c>
      <c r="X245">
        <v>8368.4814449999994</v>
      </c>
      <c r="Y245">
        <v>8606.8613280000009</v>
      </c>
      <c r="Z245">
        <v>8874.4423829999996</v>
      </c>
      <c r="AA245">
        <v>9160.3457030000009</v>
      </c>
      <c r="AB245">
        <v>9472.5527340000008</v>
      </c>
      <c r="AC245">
        <v>9798.0292969999991</v>
      </c>
      <c r="AD245">
        <v>10143.948242</v>
      </c>
      <c r="AE245">
        <v>10485.746094</v>
      </c>
      <c r="AF245">
        <v>10850.213867</v>
      </c>
      <c r="AG245">
        <v>11224.771484000001</v>
      </c>
      <c r="AH245">
        <v>11635.883789</v>
      </c>
      <c r="AI245" s="22">
        <v>2.9000000000000001E-2</v>
      </c>
    </row>
    <row r="246" spans="1:35" x14ac:dyDescent="0.35">
      <c r="A246" t="s">
        <v>2912</v>
      </c>
      <c r="B246" t="s">
        <v>3838</v>
      </c>
      <c r="C246" t="s">
        <v>3839</v>
      </c>
      <c r="D246" t="s">
        <v>2911</v>
      </c>
      <c r="F246">
        <v>1831.682251</v>
      </c>
      <c r="G246">
        <v>1866.1319579999999</v>
      </c>
      <c r="H246">
        <v>1903.4384769999999</v>
      </c>
      <c r="I246">
        <v>1962.4832759999999</v>
      </c>
      <c r="J246">
        <v>2030.4210210000001</v>
      </c>
      <c r="K246">
        <v>2091.8476559999999</v>
      </c>
      <c r="L246">
        <v>2140.1359859999998</v>
      </c>
      <c r="M246">
        <v>2176.3395999999998</v>
      </c>
      <c r="N246">
        <v>2205.485107</v>
      </c>
      <c r="O246">
        <v>2234.9177249999998</v>
      </c>
      <c r="P246">
        <v>2273.3510740000002</v>
      </c>
      <c r="Q246">
        <v>2317.189453</v>
      </c>
      <c r="R246">
        <v>2363.84375</v>
      </c>
      <c r="S246">
        <v>2415.5078119999998</v>
      </c>
      <c r="T246">
        <v>2471.7585450000001</v>
      </c>
      <c r="U246">
        <v>2534.2473140000002</v>
      </c>
      <c r="V246">
        <v>2596.5371089999999</v>
      </c>
      <c r="W246">
        <v>2674.233643</v>
      </c>
      <c r="X246">
        <v>2759.7326659999999</v>
      </c>
      <c r="Y246">
        <v>2843.7934570000002</v>
      </c>
      <c r="Z246">
        <v>2937.530518</v>
      </c>
      <c r="AA246">
        <v>3038.2260740000002</v>
      </c>
      <c r="AB246">
        <v>3149.4558109999998</v>
      </c>
      <c r="AC246">
        <v>3264.0588379999999</v>
      </c>
      <c r="AD246">
        <v>3390.117432</v>
      </c>
      <c r="AE246">
        <v>3513.3171390000002</v>
      </c>
      <c r="AF246">
        <v>3646.149414</v>
      </c>
      <c r="AG246">
        <v>3789.6210940000001</v>
      </c>
      <c r="AH246">
        <v>3944.2458499999998</v>
      </c>
      <c r="AI246" s="22">
        <v>2.8000000000000001E-2</v>
      </c>
    </row>
    <row r="247" spans="1:35" x14ac:dyDescent="0.35">
      <c r="A247" t="s">
        <v>2915</v>
      </c>
      <c r="B247" t="s">
        <v>3840</v>
      </c>
      <c r="C247" t="s">
        <v>3841</v>
      </c>
      <c r="D247" t="s">
        <v>2911</v>
      </c>
      <c r="F247">
        <v>3402.476807</v>
      </c>
      <c r="G247">
        <v>3407.165039</v>
      </c>
      <c r="H247">
        <v>3459.2060550000001</v>
      </c>
      <c r="I247">
        <v>3553.8510740000002</v>
      </c>
      <c r="J247">
        <v>3668.7282709999999</v>
      </c>
      <c r="K247">
        <v>3787.123779</v>
      </c>
      <c r="L247">
        <v>3901.1220699999999</v>
      </c>
      <c r="M247">
        <v>4015.9077149999998</v>
      </c>
      <c r="N247">
        <v>4138.1806640000004</v>
      </c>
      <c r="O247">
        <v>4276.4311520000001</v>
      </c>
      <c r="P247">
        <v>4442.5585940000001</v>
      </c>
      <c r="Q247">
        <v>4598.2504879999997</v>
      </c>
      <c r="R247">
        <v>4753.0463870000003</v>
      </c>
      <c r="S247">
        <v>4911.9106449999999</v>
      </c>
      <c r="T247">
        <v>5051.294922</v>
      </c>
      <c r="U247">
        <v>5183.9516599999997</v>
      </c>
      <c r="V247">
        <v>5315.5463870000003</v>
      </c>
      <c r="W247">
        <v>5463.7055659999996</v>
      </c>
      <c r="X247">
        <v>5608.7485349999997</v>
      </c>
      <c r="Y247">
        <v>5763.0683589999999</v>
      </c>
      <c r="Z247">
        <v>5936.9116210000002</v>
      </c>
      <c r="AA247">
        <v>6122.1201170000004</v>
      </c>
      <c r="AB247">
        <v>6323.0971680000002</v>
      </c>
      <c r="AC247">
        <v>6533.9702150000003</v>
      </c>
      <c r="AD247">
        <v>6753.8305659999996</v>
      </c>
      <c r="AE247">
        <v>6972.4287109999996</v>
      </c>
      <c r="AF247">
        <v>7204.064453</v>
      </c>
      <c r="AG247">
        <v>7435.1499020000001</v>
      </c>
      <c r="AH247">
        <v>7691.6376950000003</v>
      </c>
      <c r="AI247" s="22">
        <v>0.03</v>
      </c>
    </row>
    <row r="248" spans="1:35" x14ac:dyDescent="0.35">
      <c r="A248" t="s">
        <v>2878</v>
      </c>
    </row>
    <row r="249" spans="1:35" x14ac:dyDescent="0.35">
      <c r="A249" t="s">
        <v>2880</v>
      </c>
      <c r="B249" t="s">
        <v>3842</v>
      </c>
      <c r="C249" t="s">
        <v>3843</v>
      </c>
      <c r="D249" t="s">
        <v>2510</v>
      </c>
      <c r="F249">
        <v>222.93867499999999</v>
      </c>
      <c r="G249">
        <v>318.21374500000002</v>
      </c>
      <c r="H249">
        <v>318.50683600000002</v>
      </c>
      <c r="I249">
        <v>321.42748999999998</v>
      </c>
      <c r="J249">
        <v>326.40893599999998</v>
      </c>
      <c r="K249">
        <v>331.75039700000002</v>
      </c>
      <c r="L249">
        <v>339.13262900000001</v>
      </c>
      <c r="M249">
        <v>343.65380900000002</v>
      </c>
      <c r="N249">
        <v>348.44000199999999</v>
      </c>
      <c r="O249">
        <v>348.61184700000001</v>
      </c>
      <c r="P249">
        <v>349.93618800000002</v>
      </c>
      <c r="Q249">
        <v>351.71850599999999</v>
      </c>
      <c r="R249">
        <v>354.40063500000002</v>
      </c>
      <c r="S249">
        <v>355.17700200000002</v>
      </c>
      <c r="T249">
        <v>356.67022700000001</v>
      </c>
      <c r="U249">
        <v>356.87670900000001</v>
      </c>
      <c r="V249">
        <v>358.82894900000002</v>
      </c>
      <c r="W249">
        <v>358.93920900000001</v>
      </c>
      <c r="X249">
        <v>360.572205</v>
      </c>
      <c r="Y249">
        <v>361.26196299999998</v>
      </c>
      <c r="Z249">
        <v>361.28478999999999</v>
      </c>
      <c r="AA249">
        <v>360.64623999999998</v>
      </c>
      <c r="AB249">
        <v>360.38775600000002</v>
      </c>
      <c r="AC249">
        <v>360.05560300000002</v>
      </c>
      <c r="AD249">
        <v>358.46176100000002</v>
      </c>
      <c r="AE249">
        <v>357.26376299999998</v>
      </c>
      <c r="AF249">
        <v>357.07412699999998</v>
      </c>
      <c r="AG249">
        <v>355.22808800000001</v>
      </c>
      <c r="AH249">
        <v>354.51147500000002</v>
      </c>
      <c r="AI249" s="22">
        <v>1.7000000000000001E-2</v>
      </c>
    </row>
    <row r="250" spans="1:35" x14ac:dyDescent="0.35">
      <c r="A250" t="s">
        <v>2883</v>
      </c>
      <c r="B250" t="s">
        <v>3844</v>
      </c>
      <c r="C250" t="s">
        <v>3845</v>
      </c>
      <c r="D250" t="s">
        <v>2510</v>
      </c>
      <c r="F250">
        <v>685.66516100000001</v>
      </c>
      <c r="G250">
        <v>532.149719</v>
      </c>
      <c r="H250">
        <v>519.35320999999999</v>
      </c>
      <c r="I250">
        <v>520.34844999999996</v>
      </c>
      <c r="J250">
        <v>497.46441700000003</v>
      </c>
      <c r="K250">
        <v>487.75363199999998</v>
      </c>
      <c r="L250">
        <v>469.75631700000002</v>
      </c>
      <c r="M250">
        <v>458.26986699999998</v>
      </c>
      <c r="N250">
        <v>449.82733200000001</v>
      </c>
      <c r="O250">
        <v>449.95632899999998</v>
      </c>
      <c r="P250">
        <v>449.27517699999999</v>
      </c>
      <c r="Q250">
        <v>449.44375600000001</v>
      </c>
      <c r="R250">
        <v>447.34497099999999</v>
      </c>
      <c r="S250">
        <v>447.23684700000001</v>
      </c>
      <c r="T250">
        <v>444.02316300000001</v>
      </c>
      <c r="U250">
        <v>442.96899400000001</v>
      </c>
      <c r="V250">
        <v>441.815674</v>
      </c>
      <c r="W250">
        <v>439.63165300000003</v>
      </c>
      <c r="X250">
        <v>437.97662400000002</v>
      </c>
      <c r="Y250">
        <v>436.76757800000001</v>
      </c>
      <c r="Z250">
        <v>436.80938700000002</v>
      </c>
      <c r="AA250">
        <v>435.24386600000003</v>
      </c>
      <c r="AB250">
        <v>434.29315200000002</v>
      </c>
      <c r="AC250">
        <v>432.733093</v>
      </c>
      <c r="AD250">
        <v>438.45755000000003</v>
      </c>
      <c r="AE250">
        <v>437.70047</v>
      </c>
      <c r="AF250">
        <v>432.92089800000002</v>
      </c>
      <c r="AG250">
        <v>429.24749800000001</v>
      </c>
      <c r="AH250">
        <v>424.56079099999999</v>
      </c>
      <c r="AI250" s="22">
        <v>-1.7000000000000001E-2</v>
      </c>
    </row>
    <row r="251" spans="1:35" x14ac:dyDescent="0.35">
      <c r="A251" t="s">
        <v>2886</v>
      </c>
      <c r="B251" t="s">
        <v>3846</v>
      </c>
      <c r="C251" t="s">
        <v>3847</v>
      </c>
      <c r="D251" t="s">
        <v>2510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t="s">
        <v>11</v>
      </c>
    </row>
    <row r="252" spans="1:35" x14ac:dyDescent="0.35">
      <c r="A252" t="s">
        <v>2889</v>
      </c>
      <c r="B252" t="s">
        <v>3848</v>
      </c>
      <c r="C252" t="s">
        <v>3849</v>
      </c>
      <c r="D252" t="s">
        <v>2510</v>
      </c>
      <c r="F252">
        <v>26.423862</v>
      </c>
      <c r="G252">
        <v>31.466925</v>
      </c>
      <c r="H252">
        <v>39.867241</v>
      </c>
      <c r="I252">
        <v>36.828189999999999</v>
      </c>
      <c r="J252">
        <v>47.376953</v>
      </c>
      <c r="K252">
        <v>48.944679000000001</v>
      </c>
      <c r="L252">
        <v>53.800423000000002</v>
      </c>
      <c r="M252">
        <v>57.218277</v>
      </c>
      <c r="N252">
        <v>58.367088000000003</v>
      </c>
      <c r="O252">
        <v>58.568268000000003</v>
      </c>
      <c r="P252">
        <v>58.225639000000001</v>
      </c>
      <c r="Q252">
        <v>56.838042999999999</v>
      </c>
      <c r="R252">
        <v>56.014595</v>
      </c>
      <c r="S252">
        <v>55.804080999999996</v>
      </c>
      <c r="T252">
        <v>56.853912000000001</v>
      </c>
      <c r="U252">
        <v>57.767783999999999</v>
      </c>
      <c r="V252">
        <v>56.989986000000002</v>
      </c>
      <c r="W252">
        <v>58.778945999999998</v>
      </c>
      <c r="X252">
        <v>58.696617000000003</v>
      </c>
      <c r="Y252">
        <v>59.2714</v>
      </c>
      <c r="Z252">
        <v>59.735518999999996</v>
      </c>
      <c r="AA252">
        <v>61.929656999999999</v>
      </c>
      <c r="AB252">
        <v>63.367027</v>
      </c>
      <c r="AC252">
        <v>65.278946000000005</v>
      </c>
      <c r="AD252">
        <v>63.714081</v>
      </c>
      <c r="AE252">
        <v>65.960021999999995</v>
      </c>
      <c r="AF252">
        <v>69.839432000000002</v>
      </c>
      <c r="AG252">
        <v>74.646148999999994</v>
      </c>
      <c r="AH252">
        <v>79.022368999999998</v>
      </c>
      <c r="AI252" s="22">
        <v>0.04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8D59-0E6B-497D-AC38-554A55E6E0FC}">
  <dimension ref="A1:AG4409"/>
  <sheetViews>
    <sheetView topLeftCell="B240" workbookViewId="0">
      <selection activeCell="AG273" sqref="AG19:AG273"/>
    </sheetView>
    <sheetView topLeftCell="B1" workbookViewId="1">
      <selection activeCell="AG26" sqref="AG26"/>
    </sheetView>
  </sheetViews>
  <sheetFormatPr defaultRowHeight="14.5" x14ac:dyDescent="0.35"/>
  <cols>
    <col min="1" max="1" width="21.453125" hidden="1" customWidth="1"/>
    <col min="2" max="2" width="46.7265625" customWidth="1"/>
    <col min="3" max="31" width="9.1796875"/>
    <col min="32" max="32" width="9.1796875" style="97"/>
  </cols>
  <sheetData>
    <row r="1" spans="1:32" ht="15" customHeight="1" thickBot="1" x14ac:dyDescent="0.4">
      <c r="B1" s="74" t="s">
        <v>1273</v>
      </c>
      <c r="C1" s="33">
        <v>2022</v>
      </c>
      <c r="D1" s="33">
        <v>2023</v>
      </c>
      <c r="E1" s="33">
        <v>2024</v>
      </c>
      <c r="F1" s="33">
        <v>2025</v>
      </c>
      <c r="G1" s="33">
        <v>2026</v>
      </c>
      <c r="H1" s="33">
        <v>2027</v>
      </c>
      <c r="I1" s="33">
        <v>2028</v>
      </c>
      <c r="J1" s="33">
        <v>2029</v>
      </c>
      <c r="K1" s="33">
        <v>2030</v>
      </c>
      <c r="L1" s="33">
        <v>2031</v>
      </c>
      <c r="M1" s="33">
        <v>2032</v>
      </c>
      <c r="N1" s="33">
        <v>2033</v>
      </c>
      <c r="O1" s="33">
        <v>2034</v>
      </c>
      <c r="P1" s="33">
        <v>2035</v>
      </c>
      <c r="Q1" s="33">
        <v>2036</v>
      </c>
      <c r="R1" s="33">
        <v>2037</v>
      </c>
      <c r="S1" s="33">
        <v>2038</v>
      </c>
      <c r="T1" s="33">
        <v>2039</v>
      </c>
      <c r="U1" s="33">
        <v>2040</v>
      </c>
      <c r="V1" s="33">
        <v>2041</v>
      </c>
      <c r="W1" s="33">
        <v>2042</v>
      </c>
      <c r="X1" s="33">
        <v>2043</v>
      </c>
      <c r="Y1" s="33">
        <v>2044</v>
      </c>
      <c r="Z1" s="33">
        <v>2045</v>
      </c>
      <c r="AA1" s="33">
        <v>2046</v>
      </c>
      <c r="AB1" s="33">
        <v>2047</v>
      </c>
      <c r="AC1" s="33">
        <v>2048</v>
      </c>
      <c r="AD1" s="33">
        <v>2049</v>
      </c>
      <c r="AE1" s="33">
        <v>2050</v>
      </c>
      <c r="AF1" s="96"/>
    </row>
    <row r="2" spans="1:32" ht="15" customHeight="1" thickTop="1" x14ac:dyDescent="0.35"/>
    <row r="3" spans="1:32" ht="15" customHeight="1" x14ac:dyDescent="0.35">
      <c r="C3" s="75" t="s">
        <v>1274</v>
      </c>
      <c r="D3" s="75" t="s">
        <v>1275</v>
      </c>
      <c r="E3" s="76"/>
      <c r="F3" s="76"/>
      <c r="G3" s="76"/>
    </row>
    <row r="4" spans="1:32" ht="15" customHeight="1" x14ac:dyDescent="0.35">
      <c r="C4" s="75" t="s">
        <v>1276</v>
      </c>
      <c r="D4" s="75" t="s">
        <v>1277</v>
      </c>
      <c r="E4" s="76"/>
      <c r="F4" s="76"/>
      <c r="G4" s="75" t="s">
        <v>1278</v>
      </c>
    </row>
    <row r="5" spans="1:32" ht="15" customHeight="1" x14ac:dyDescent="0.35">
      <c r="C5" s="75" t="s">
        <v>1279</v>
      </c>
      <c r="D5" s="75" t="s">
        <v>1280</v>
      </c>
      <c r="E5" s="76"/>
      <c r="F5" s="76"/>
      <c r="G5" s="76"/>
    </row>
    <row r="6" spans="1:32" ht="15" customHeight="1" x14ac:dyDescent="0.35">
      <c r="C6" s="75" t="s">
        <v>1281</v>
      </c>
      <c r="D6" s="76"/>
      <c r="E6" s="75" t="s">
        <v>1282</v>
      </c>
      <c r="F6" s="76"/>
      <c r="G6" s="76"/>
    </row>
    <row r="7" spans="1:32" ht="12" customHeight="1" x14ac:dyDescent="0.35"/>
    <row r="8" spans="1:32" ht="12" customHeight="1" x14ac:dyDescent="0.35"/>
    <row r="9" spans="1:32" ht="12" customHeight="1" x14ac:dyDescent="0.35"/>
    <row r="10" spans="1:32" ht="15" customHeight="1" x14ac:dyDescent="0.35">
      <c r="A10" s="77" t="s">
        <v>1659</v>
      </c>
      <c r="B10" s="78" t="s">
        <v>1660</v>
      </c>
      <c r="AF10" s="98" t="s">
        <v>1285</v>
      </c>
    </row>
    <row r="11" spans="1:32" ht="15" customHeight="1" x14ac:dyDescent="0.35">
      <c r="B11" s="74"/>
      <c r="AF11" s="98" t="s">
        <v>1287</v>
      </c>
    </row>
    <row r="12" spans="1:32" ht="15" customHeight="1" x14ac:dyDescent="0.35">
      <c r="B12" s="74"/>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98" t="s">
        <v>1288</v>
      </c>
    </row>
    <row r="13" spans="1:32" ht="15" customHeight="1" thickBot="1" x14ac:dyDescent="0.4">
      <c r="B13" s="33" t="s">
        <v>1661</v>
      </c>
      <c r="C13" s="33">
        <v>2022</v>
      </c>
      <c r="D13" s="33">
        <v>2023</v>
      </c>
      <c r="E13" s="33">
        <v>2024</v>
      </c>
      <c r="F13" s="33">
        <v>2025</v>
      </c>
      <c r="G13" s="33">
        <v>2026</v>
      </c>
      <c r="H13" s="33">
        <v>2027</v>
      </c>
      <c r="I13" s="33">
        <v>2028</v>
      </c>
      <c r="J13" s="33">
        <v>2029</v>
      </c>
      <c r="K13" s="33">
        <v>2030</v>
      </c>
      <c r="L13" s="33">
        <v>2031</v>
      </c>
      <c r="M13" s="33">
        <v>2032</v>
      </c>
      <c r="N13" s="33">
        <v>2033</v>
      </c>
      <c r="O13" s="33">
        <v>2034</v>
      </c>
      <c r="P13" s="33">
        <v>2035</v>
      </c>
      <c r="Q13" s="33">
        <v>2036</v>
      </c>
      <c r="R13" s="33">
        <v>2037</v>
      </c>
      <c r="S13" s="33">
        <v>2038</v>
      </c>
      <c r="T13" s="33">
        <v>2039</v>
      </c>
      <c r="U13" s="33">
        <v>2040</v>
      </c>
      <c r="V13" s="33">
        <v>2041</v>
      </c>
      <c r="W13" s="33">
        <v>2042</v>
      </c>
      <c r="X13" s="33">
        <v>2043</v>
      </c>
      <c r="Y13" s="33">
        <v>2044</v>
      </c>
      <c r="Z13" s="33">
        <v>2045</v>
      </c>
      <c r="AA13" s="33">
        <v>2046</v>
      </c>
      <c r="AB13" s="33">
        <v>2047</v>
      </c>
      <c r="AC13" s="33">
        <v>2048</v>
      </c>
      <c r="AD13" s="33">
        <v>2049</v>
      </c>
      <c r="AE13" s="33">
        <v>2050</v>
      </c>
      <c r="AF13" s="99" t="s">
        <v>1290</v>
      </c>
    </row>
    <row r="14" spans="1:32" ht="15" customHeight="1" thickTop="1" x14ac:dyDescent="0.35"/>
    <row r="15" spans="1:32" ht="15" customHeight="1" x14ac:dyDescent="0.35">
      <c r="B15" s="34" t="s">
        <v>1662</v>
      </c>
    </row>
    <row r="16" spans="1:32" ht="15" customHeight="1" x14ac:dyDescent="0.35"/>
    <row r="17" spans="1:32" ht="15" customHeight="1" x14ac:dyDescent="0.35">
      <c r="B17" s="34" t="s">
        <v>1663</v>
      </c>
    </row>
    <row r="18" spans="1:32" ht="15" customHeight="1" x14ac:dyDescent="0.35">
      <c r="B18" s="34" t="s">
        <v>1664</v>
      </c>
    </row>
    <row r="19" spans="1:32" ht="15" customHeight="1" x14ac:dyDescent="0.35">
      <c r="A19" s="77" t="s">
        <v>1665</v>
      </c>
      <c r="B19" s="81" t="s">
        <v>1666</v>
      </c>
      <c r="C19" s="82">
        <f>'AEO 2023 Table 49 Raw'!F9</f>
        <v>54.392623999999998</v>
      </c>
      <c r="D19" s="82">
        <f>'AEO 2023 Table 49 Raw'!G9</f>
        <v>53.187412000000002</v>
      </c>
      <c r="E19" s="82">
        <f>'AEO 2023 Table 49 Raw'!H9</f>
        <v>52.529724000000002</v>
      </c>
      <c r="F19" s="82">
        <f>'AEO 2023 Table 49 Raw'!I9</f>
        <v>52.479733000000003</v>
      </c>
      <c r="G19" s="82">
        <f>'AEO 2023 Table 49 Raw'!J9</f>
        <v>52.720959000000001</v>
      </c>
      <c r="H19" s="82">
        <f>'AEO 2023 Table 49 Raw'!K9</f>
        <v>52.851050999999998</v>
      </c>
      <c r="I19" s="82">
        <f>'AEO 2023 Table 49 Raw'!L9</f>
        <v>52.993167999999997</v>
      </c>
      <c r="J19" s="82">
        <f>'AEO 2023 Table 49 Raw'!M9</f>
        <v>53.175175000000003</v>
      </c>
      <c r="K19" s="82">
        <f>'AEO 2023 Table 49 Raw'!N9</f>
        <v>53.566817999999998</v>
      </c>
      <c r="L19" s="82">
        <f>'AEO 2023 Table 49 Raw'!O9</f>
        <v>54.220244999999998</v>
      </c>
      <c r="M19" s="82">
        <f>'AEO 2023 Table 49 Raw'!P9</f>
        <v>55.079853</v>
      </c>
      <c r="N19" s="82">
        <f>'AEO 2023 Table 49 Raw'!Q9</f>
        <v>55.840674999999997</v>
      </c>
      <c r="O19" s="82">
        <f>'AEO 2023 Table 49 Raw'!R9</f>
        <v>56.638934999999996</v>
      </c>
      <c r="P19" s="82">
        <f>'AEO 2023 Table 49 Raw'!S9</f>
        <v>57.504395000000002</v>
      </c>
      <c r="Q19" s="82">
        <f>'AEO 2023 Table 49 Raw'!T9</f>
        <v>58.304447000000003</v>
      </c>
      <c r="R19" s="82">
        <f>'AEO 2023 Table 49 Raw'!U9</f>
        <v>59.176174000000003</v>
      </c>
      <c r="S19" s="82">
        <f>'AEO 2023 Table 49 Raw'!V9</f>
        <v>60.063701999999999</v>
      </c>
      <c r="T19" s="82">
        <f>'AEO 2023 Table 49 Raw'!W9</f>
        <v>61.000945999999999</v>
      </c>
      <c r="U19" s="82">
        <f>'AEO 2023 Table 49 Raw'!X9</f>
        <v>62.044392000000002</v>
      </c>
      <c r="V19" s="82">
        <f>'AEO 2023 Table 49 Raw'!Y9</f>
        <v>63.120776999999997</v>
      </c>
      <c r="W19" s="82">
        <f>'AEO 2023 Table 49 Raw'!Z9</f>
        <v>64.186768000000001</v>
      </c>
      <c r="X19" s="82">
        <f>'AEO 2023 Table 49 Raw'!AA9</f>
        <v>65.249404999999996</v>
      </c>
      <c r="Y19" s="82">
        <f>'AEO 2023 Table 49 Raw'!AB9</f>
        <v>66.318534999999997</v>
      </c>
      <c r="Z19" s="82">
        <f>'AEO 2023 Table 49 Raw'!AC9</f>
        <v>67.468947999999997</v>
      </c>
      <c r="AA19" s="82">
        <f>'AEO 2023 Table 49 Raw'!AD9</f>
        <v>68.816581999999997</v>
      </c>
      <c r="AB19" s="82">
        <f>'AEO 2023 Table 49 Raw'!AE9</f>
        <v>70.243613999999994</v>
      </c>
      <c r="AC19" s="82">
        <f>'AEO 2023 Table 49 Raw'!AF9</f>
        <v>71.603301999999999</v>
      </c>
      <c r="AD19" s="82">
        <f>'AEO 2023 Table 49 Raw'!AG9</f>
        <v>73.056640999999999</v>
      </c>
      <c r="AE19" s="82">
        <f>'AEO 2023 Table 49 Raw'!AH9</f>
        <v>74.779610000000005</v>
      </c>
      <c r="AF19" s="88">
        <f>'AEO 2023 Table 49 Raw'!AI9</f>
        <v>1.0999999999999999E-2</v>
      </c>
    </row>
    <row r="20" spans="1:32" ht="15" customHeight="1" x14ac:dyDescent="0.35">
      <c r="A20" s="77" t="s">
        <v>1667</v>
      </c>
      <c r="B20" s="81" t="s">
        <v>1668</v>
      </c>
      <c r="C20" s="82">
        <f>'AEO 2023 Table 49 Raw'!F10</f>
        <v>16.846205000000001</v>
      </c>
      <c r="D20" s="82">
        <f>'AEO 2023 Table 49 Raw'!G10</f>
        <v>17.761892</v>
      </c>
      <c r="E20" s="82">
        <f>'AEO 2023 Table 49 Raw'!H10</f>
        <v>18.763459999999998</v>
      </c>
      <c r="F20" s="82">
        <f>'AEO 2023 Table 49 Raw'!I10</f>
        <v>19.899121999999998</v>
      </c>
      <c r="G20" s="82">
        <f>'AEO 2023 Table 49 Raw'!J10</f>
        <v>21.083855</v>
      </c>
      <c r="H20" s="82">
        <f>'AEO 2023 Table 49 Raw'!K10</f>
        <v>22.151053999999998</v>
      </c>
      <c r="I20" s="82">
        <f>'AEO 2023 Table 49 Raw'!L10</f>
        <v>23.138805000000001</v>
      </c>
      <c r="J20" s="82">
        <f>'AEO 2023 Table 49 Raw'!M10</f>
        <v>24.075592</v>
      </c>
      <c r="K20" s="82">
        <f>'AEO 2023 Table 49 Raw'!N10</f>
        <v>25.031351000000001</v>
      </c>
      <c r="L20" s="82">
        <f>'AEO 2023 Table 49 Raw'!O10</f>
        <v>26.026824999999999</v>
      </c>
      <c r="M20" s="82">
        <f>'AEO 2023 Table 49 Raw'!P10</f>
        <v>27.096857</v>
      </c>
      <c r="N20" s="82">
        <f>'AEO 2023 Table 49 Raw'!Q10</f>
        <v>28.109197999999999</v>
      </c>
      <c r="O20" s="82">
        <f>'AEO 2023 Table 49 Raw'!R10</f>
        <v>29.092110000000002</v>
      </c>
      <c r="P20" s="82">
        <f>'AEO 2023 Table 49 Raw'!S10</f>
        <v>30.063576000000001</v>
      </c>
      <c r="Q20" s="82">
        <f>'AEO 2023 Table 49 Raw'!T10</f>
        <v>30.988947</v>
      </c>
      <c r="R20" s="82">
        <f>'AEO 2023 Table 49 Raw'!U10</f>
        <v>31.943773</v>
      </c>
      <c r="S20" s="82">
        <f>'AEO 2023 Table 49 Raw'!V10</f>
        <v>32.878410000000002</v>
      </c>
      <c r="T20" s="82">
        <f>'AEO 2023 Table 49 Raw'!W10</f>
        <v>33.782879000000001</v>
      </c>
      <c r="U20" s="82">
        <f>'AEO 2023 Table 49 Raw'!X10</f>
        <v>34.707160999999999</v>
      </c>
      <c r="V20" s="82">
        <f>'AEO 2023 Table 49 Raw'!Y10</f>
        <v>35.655670000000001</v>
      </c>
      <c r="W20" s="82">
        <f>'AEO 2023 Table 49 Raw'!Z10</f>
        <v>36.558773000000002</v>
      </c>
      <c r="X20" s="82">
        <f>'AEO 2023 Table 49 Raw'!AA10</f>
        <v>37.368586999999998</v>
      </c>
      <c r="Y20" s="82">
        <f>'AEO 2023 Table 49 Raw'!AB10</f>
        <v>38.121651</v>
      </c>
      <c r="Z20" s="82">
        <f>'AEO 2023 Table 49 Raw'!AC10</f>
        <v>38.871417999999998</v>
      </c>
      <c r="AA20" s="82">
        <f>'AEO 2023 Table 49 Raw'!AD10</f>
        <v>39.695540999999999</v>
      </c>
      <c r="AB20" s="82">
        <f>'AEO 2023 Table 49 Raw'!AE10</f>
        <v>40.532322000000001</v>
      </c>
      <c r="AC20" s="82">
        <f>'AEO 2023 Table 49 Raw'!AF10</f>
        <v>41.299179000000002</v>
      </c>
      <c r="AD20" s="82">
        <f>'AEO 2023 Table 49 Raw'!AG10</f>
        <v>42.100203999999998</v>
      </c>
      <c r="AE20" s="82">
        <f>'AEO 2023 Table 49 Raw'!AH10</f>
        <v>43.049956999999999</v>
      </c>
      <c r="AF20" s="88">
        <f>'AEO 2023 Table 49 Raw'!AI10</f>
        <v>3.4000000000000002E-2</v>
      </c>
    </row>
    <row r="21" spans="1:32" ht="15" customHeight="1" x14ac:dyDescent="0.35">
      <c r="A21" s="77" t="s">
        <v>1669</v>
      </c>
      <c r="B21" s="81" t="s">
        <v>1670</v>
      </c>
      <c r="C21" s="82">
        <f>'AEO 2023 Table 49 Raw'!F11</f>
        <v>5.8500000000000002E-4</v>
      </c>
      <c r="D21" s="82">
        <f>'AEO 2023 Table 49 Raw'!G11</f>
        <v>7.6309999999999998E-3</v>
      </c>
      <c r="E21" s="82">
        <f>'AEO 2023 Table 49 Raw'!H11</f>
        <v>1.4685E-2</v>
      </c>
      <c r="F21" s="82">
        <f>'AEO 2023 Table 49 Raw'!I11</f>
        <v>2.1224E-2</v>
      </c>
      <c r="G21" s="82">
        <f>'AEO 2023 Table 49 Raw'!J11</f>
        <v>2.7498000000000002E-2</v>
      </c>
      <c r="H21" s="82">
        <f>'AEO 2023 Table 49 Raw'!K11</f>
        <v>3.3387E-2</v>
      </c>
      <c r="I21" s="82">
        <f>'AEO 2023 Table 49 Raw'!L11</f>
        <v>3.8968000000000003E-2</v>
      </c>
      <c r="J21" s="82">
        <f>'AEO 2023 Table 49 Raw'!M11</f>
        <v>4.4345000000000002E-2</v>
      </c>
      <c r="K21" s="82">
        <f>'AEO 2023 Table 49 Raw'!N11</f>
        <v>4.9703999999999998E-2</v>
      </c>
      <c r="L21" s="82">
        <f>'AEO 2023 Table 49 Raw'!O11</f>
        <v>5.5247999999999998E-2</v>
      </c>
      <c r="M21" s="82">
        <f>'AEO 2023 Table 49 Raw'!P11</f>
        <v>6.1055999999999999E-2</v>
      </c>
      <c r="N21" s="82">
        <f>'AEO 2023 Table 49 Raw'!Q11</f>
        <v>6.6844000000000001E-2</v>
      </c>
      <c r="O21" s="82">
        <f>'AEO 2023 Table 49 Raw'!R11</f>
        <v>7.2696999999999998E-2</v>
      </c>
      <c r="P21" s="82">
        <f>'AEO 2023 Table 49 Raw'!S11</f>
        <v>7.8773999999999997E-2</v>
      </c>
      <c r="Q21" s="82">
        <f>'AEO 2023 Table 49 Raw'!T11</f>
        <v>8.5073999999999997E-2</v>
      </c>
      <c r="R21" s="82">
        <f>'AEO 2023 Table 49 Raw'!U11</f>
        <v>9.1911000000000007E-2</v>
      </c>
      <c r="S21" s="82">
        <f>'AEO 2023 Table 49 Raw'!V11</f>
        <v>9.9267999999999995E-2</v>
      </c>
      <c r="T21" s="82">
        <f>'AEO 2023 Table 49 Raw'!W11</f>
        <v>0.10728699999999999</v>
      </c>
      <c r="U21" s="82">
        <f>'AEO 2023 Table 49 Raw'!X11</f>
        <v>0.116186</v>
      </c>
      <c r="V21" s="82">
        <f>'AEO 2023 Table 49 Raw'!Y11</f>
        <v>0.125999</v>
      </c>
      <c r="W21" s="82">
        <f>'AEO 2023 Table 49 Raw'!Z11</f>
        <v>0.13661799999999999</v>
      </c>
      <c r="X21" s="82">
        <f>'AEO 2023 Table 49 Raw'!AA11</f>
        <v>0.14805499999999999</v>
      </c>
      <c r="Y21" s="82">
        <f>'AEO 2023 Table 49 Raw'!AB11</f>
        <v>0.160189</v>
      </c>
      <c r="Z21" s="82">
        <f>'AEO 2023 Table 49 Raw'!AC11</f>
        <v>0.173373</v>
      </c>
      <c r="AA21" s="82">
        <f>'AEO 2023 Table 49 Raw'!AD11</f>
        <v>0.18800800000000001</v>
      </c>
      <c r="AB21" s="82">
        <f>'AEO 2023 Table 49 Raw'!AE11</f>
        <v>0.203789</v>
      </c>
      <c r="AC21" s="82">
        <f>'AEO 2023 Table 49 Raw'!AF11</f>
        <v>0.22024199999999999</v>
      </c>
      <c r="AD21" s="82">
        <f>'AEO 2023 Table 49 Raw'!AG11</f>
        <v>0.237737</v>
      </c>
      <c r="AE21" s="82">
        <f>'AEO 2023 Table 49 Raw'!AH11</f>
        <v>0.256857</v>
      </c>
      <c r="AF21" s="88">
        <f>'AEO 2023 Table 49 Raw'!AI11</f>
        <v>0.24299999999999999</v>
      </c>
    </row>
    <row r="22" spans="1:32" ht="15" customHeight="1" x14ac:dyDescent="0.35">
      <c r="A22" s="77" t="s">
        <v>1671</v>
      </c>
      <c r="B22" s="81" t="s">
        <v>1672</v>
      </c>
      <c r="C22" s="82">
        <f>'AEO 2023 Table 49 Raw'!F12</f>
        <v>1.5417999999999999E-2</v>
      </c>
      <c r="D22" s="82">
        <f>'AEO 2023 Table 49 Raw'!G12</f>
        <v>1.3986E-2</v>
      </c>
      <c r="E22" s="82">
        <f>'AEO 2023 Table 49 Raw'!H12</f>
        <v>1.2747E-2</v>
      </c>
      <c r="F22" s="82">
        <f>'AEO 2023 Table 49 Raw'!I12</f>
        <v>1.1705E-2</v>
      </c>
      <c r="G22" s="82">
        <f>'AEO 2023 Table 49 Raw'!J12</f>
        <v>1.0794E-2</v>
      </c>
      <c r="H22" s="82">
        <f>'AEO 2023 Table 49 Raw'!K12</f>
        <v>9.9299999999999996E-3</v>
      </c>
      <c r="I22" s="82">
        <f>'AEO 2023 Table 49 Raw'!L12</f>
        <v>9.1299999999999992E-3</v>
      </c>
      <c r="J22" s="82">
        <f>'AEO 2023 Table 49 Raw'!M12</f>
        <v>8.3929999999999994E-3</v>
      </c>
      <c r="K22" s="82">
        <f>'AEO 2023 Table 49 Raw'!N12</f>
        <v>7.7320000000000002E-3</v>
      </c>
      <c r="L22" s="82">
        <f>'AEO 2023 Table 49 Raw'!O12</f>
        <v>7.1459999999999996E-3</v>
      </c>
      <c r="M22" s="82">
        <f>'AEO 2023 Table 49 Raw'!P12</f>
        <v>6.6239999999999997E-3</v>
      </c>
      <c r="N22" s="82">
        <f>'AEO 2023 Table 49 Raw'!Q12</f>
        <v>6.0930000000000003E-3</v>
      </c>
      <c r="O22" s="82">
        <f>'AEO 2023 Table 49 Raw'!R12</f>
        <v>5.5430000000000002E-3</v>
      </c>
      <c r="P22" s="82">
        <f>'AEO 2023 Table 49 Raw'!S12</f>
        <v>4.9630000000000004E-3</v>
      </c>
      <c r="Q22" s="82">
        <f>'AEO 2023 Table 49 Raw'!T12</f>
        <v>4.3689999999999996E-3</v>
      </c>
      <c r="R22" s="82">
        <f>'AEO 2023 Table 49 Raw'!U12</f>
        <v>3.7439999999999999E-3</v>
      </c>
      <c r="S22" s="82">
        <f>'AEO 2023 Table 49 Raw'!V12</f>
        <v>3.1649999999999998E-3</v>
      </c>
      <c r="T22" s="82">
        <f>'AEO 2023 Table 49 Raw'!W12</f>
        <v>2.637E-3</v>
      </c>
      <c r="U22" s="82">
        <f>'AEO 2023 Table 49 Raw'!X12</f>
        <v>2.1050000000000001E-3</v>
      </c>
      <c r="V22" s="82">
        <f>'AEO 2023 Table 49 Raw'!Y12</f>
        <v>1.683E-3</v>
      </c>
      <c r="W22" s="82">
        <f>'AEO 2023 Table 49 Raw'!Z12</f>
        <v>1.3730000000000001E-3</v>
      </c>
      <c r="X22" s="82">
        <f>'AEO 2023 Table 49 Raw'!AA12</f>
        <v>1.147E-3</v>
      </c>
      <c r="Y22" s="82">
        <f>'AEO 2023 Table 49 Raw'!AB12</f>
        <v>1E-3</v>
      </c>
      <c r="Z22" s="82">
        <f>'AEO 2023 Table 49 Raw'!AC12</f>
        <v>8.9899999999999995E-4</v>
      </c>
      <c r="AA22" s="82">
        <f>'AEO 2023 Table 49 Raw'!AD12</f>
        <v>8.1999999999999998E-4</v>
      </c>
      <c r="AB22" s="82">
        <f>'AEO 2023 Table 49 Raw'!AE12</f>
        <v>7.6900000000000004E-4</v>
      </c>
      <c r="AC22" s="82">
        <f>'AEO 2023 Table 49 Raw'!AF12</f>
        <v>7.0299999999999996E-4</v>
      </c>
      <c r="AD22" s="82">
        <f>'AEO 2023 Table 49 Raw'!AG12</f>
        <v>6.2500000000000001E-4</v>
      </c>
      <c r="AE22" s="82">
        <f>'AEO 2023 Table 49 Raw'!AH12</f>
        <v>5.2899999999999996E-4</v>
      </c>
      <c r="AF22" s="88">
        <f>'AEO 2023 Table 49 Raw'!AI12</f>
        <v>-0.113</v>
      </c>
    </row>
    <row r="23" spans="1:32" ht="15" customHeight="1" x14ac:dyDescent="0.35">
      <c r="A23" s="77" t="s">
        <v>1673</v>
      </c>
      <c r="B23" s="81" t="s">
        <v>1674</v>
      </c>
      <c r="C23" s="82">
        <f>'AEO 2023 Table 49 Raw'!F13</f>
        <v>3.793104</v>
      </c>
      <c r="D23" s="82">
        <f>'AEO 2023 Table 49 Raw'!G13</f>
        <v>3.7339889999999998</v>
      </c>
      <c r="E23" s="82">
        <f>'AEO 2023 Table 49 Raw'!H13</f>
        <v>3.7011970000000001</v>
      </c>
      <c r="F23" s="82">
        <f>'AEO 2023 Table 49 Raw'!I13</f>
        <v>3.6948340000000002</v>
      </c>
      <c r="G23" s="82">
        <f>'AEO 2023 Table 49 Raw'!J13</f>
        <v>3.7055539999999998</v>
      </c>
      <c r="H23" s="82">
        <f>'AEO 2023 Table 49 Raw'!K13</f>
        <v>3.7133219999999998</v>
      </c>
      <c r="I23" s="82">
        <f>'AEO 2023 Table 49 Raw'!L13</f>
        <v>3.7223549999999999</v>
      </c>
      <c r="J23" s="82">
        <f>'AEO 2023 Table 49 Raw'!M13</f>
        <v>3.7376019999999999</v>
      </c>
      <c r="K23" s="82">
        <f>'AEO 2023 Table 49 Raw'!N13</f>
        <v>3.7636449999999999</v>
      </c>
      <c r="L23" s="82">
        <f>'AEO 2023 Table 49 Raw'!O13</f>
        <v>3.8070430000000002</v>
      </c>
      <c r="M23" s="82">
        <f>'AEO 2023 Table 49 Raw'!P13</f>
        <v>3.8642319999999999</v>
      </c>
      <c r="N23" s="82">
        <f>'AEO 2023 Table 49 Raw'!Q13</f>
        <v>3.9146670000000001</v>
      </c>
      <c r="O23" s="82">
        <f>'AEO 2023 Table 49 Raw'!R13</f>
        <v>3.9473159999999998</v>
      </c>
      <c r="P23" s="82">
        <f>'AEO 2023 Table 49 Raw'!S13</f>
        <v>3.9684680000000001</v>
      </c>
      <c r="Q23" s="82">
        <f>'AEO 2023 Table 49 Raw'!T13</f>
        <v>3.9718550000000001</v>
      </c>
      <c r="R23" s="82">
        <f>'AEO 2023 Table 49 Raw'!U13</f>
        <v>3.975454</v>
      </c>
      <c r="S23" s="82">
        <f>'AEO 2023 Table 49 Raw'!V13</f>
        <v>3.964083</v>
      </c>
      <c r="T23" s="82">
        <f>'AEO 2023 Table 49 Raw'!W13</f>
        <v>3.9534349999999998</v>
      </c>
      <c r="U23" s="82">
        <f>'AEO 2023 Table 49 Raw'!X13</f>
        <v>3.955495</v>
      </c>
      <c r="V23" s="82">
        <f>'AEO 2023 Table 49 Raw'!Y13</f>
        <v>3.9734389999999999</v>
      </c>
      <c r="W23" s="82">
        <f>'AEO 2023 Table 49 Raw'!Z13</f>
        <v>4.000788</v>
      </c>
      <c r="X23" s="82">
        <f>'AEO 2023 Table 49 Raw'!AA13</f>
        <v>4.0414599999999998</v>
      </c>
      <c r="Y23" s="82">
        <f>'AEO 2023 Table 49 Raw'!AB13</f>
        <v>4.0953679999999997</v>
      </c>
      <c r="Z23" s="82">
        <f>'AEO 2023 Table 49 Raw'!AC13</f>
        <v>4.15557</v>
      </c>
      <c r="AA23" s="82">
        <f>'AEO 2023 Table 49 Raw'!AD13</f>
        <v>4.2257569999999998</v>
      </c>
      <c r="AB23" s="82">
        <f>'AEO 2023 Table 49 Raw'!AE13</f>
        <v>4.2996879999999997</v>
      </c>
      <c r="AC23" s="82">
        <f>'AEO 2023 Table 49 Raw'!AF13</f>
        <v>4.3678400000000002</v>
      </c>
      <c r="AD23" s="82">
        <f>'AEO 2023 Table 49 Raw'!AG13</f>
        <v>4.4369680000000002</v>
      </c>
      <c r="AE23" s="82">
        <f>'AEO 2023 Table 49 Raw'!AH13</f>
        <v>4.5171900000000003</v>
      </c>
      <c r="AF23" s="88">
        <f>'AEO 2023 Table 49 Raw'!AI13</f>
        <v>6.0000000000000001E-3</v>
      </c>
    </row>
    <row r="24" spans="1:32" ht="15" customHeight="1" x14ac:dyDescent="0.35">
      <c r="A24" s="77" t="s">
        <v>1675</v>
      </c>
      <c r="B24" s="81" t="s">
        <v>1676</v>
      </c>
      <c r="C24" s="82">
        <f>'AEO 2023 Table 49 Raw'!F14</f>
        <v>8.03E-4</v>
      </c>
      <c r="D24" s="82">
        <f>'AEO 2023 Table 49 Raw'!G14</f>
        <v>7.2599999999999997E-4</v>
      </c>
      <c r="E24" s="82">
        <f>'AEO 2023 Table 49 Raw'!H14</f>
        <v>6.6500000000000001E-4</v>
      </c>
      <c r="F24" s="82">
        <f>'AEO 2023 Table 49 Raw'!I14</f>
        <v>6.1799999999999995E-4</v>
      </c>
      <c r="G24" s="82">
        <f>'AEO 2023 Table 49 Raw'!J14</f>
        <v>5.8399999999999999E-4</v>
      </c>
      <c r="H24" s="82">
        <f>'AEO 2023 Table 49 Raw'!K14</f>
        <v>5.5699999999999999E-4</v>
      </c>
      <c r="I24" s="82">
        <f>'AEO 2023 Table 49 Raw'!L14</f>
        <v>5.3600000000000002E-4</v>
      </c>
      <c r="J24" s="82">
        <f>'AEO 2023 Table 49 Raw'!M14</f>
        <v>5.04E-4</v>
      </c>
      <c r="K24" s="82">
        <f>'AEO 2023 Table 49 Raw'!N14</f>
        <v>4.6299999999999998E-4</v>
      </c>
      <c r="L24" s="82">
        <f>'AEO 2023 Table 49 Raw'!O14</f>
        <v>4.2499999999999998E-4</v>
      </c>
      <c r="M24" s="82">
        <f>'AEO 2023 Table 49 Raw'!P14</f>
        <v>3.9199999999999999E-4</v>
      </c>
      <c r="N24" s="82">
        <f>'AEO 2023 Table 49 Raw'!Q14</f>
        <v>3.3E-4</v>
      </c>
      <c r="O24" s="82">
        <f>'AEO 2023 Table 49 Raw'!R14</f>
        <v>2.5999999999999998E-4</v>
      </c>
      <c r="P24" s="82">
        <f>'AEO 2023 Table 49 Raw'!S14</f>
        <v>2.05E-4</v>
      </c>
      <c r="Q24" s="82">
        <f>'AEO 2023 Table 49 Raw'!T14</f>
        <v>1.6100000000000001E-4</v>
      </c>
      <c r="R24" s="82">
        <f>'AEO 2023 Table 49 Raw'!U14</f>
        <v>1.26E-4</v>
      </c>
      <c r="S24" s="82">
        <f>'AEO 2023 Table 49 Raw'!V14</f>
        <v>9.8999999999999994E-5</v>
      </c>
      <c r="T24" s="82">
        <f>'AEO 2023 Table 49 Raw'!W14</f>
        <v>7.7000000000000001E-5</v>
      </c>
      <c r="U24" s="82">
        <f>'AEO 2023 Table 49 Raw'!X14</f>
        <v>6.8999999999999997E-5</v>
      </c>
      <c r="V24" s="82">
        <f>'AEO 2023 Table 49 Raw'!Y14</f>
        <v>6.7000000000000002E-5</v>
      </c>
      <c r="W24" s="82">
        <f>'AEO 2023 Table 49 Raw'!Z14</f>
        <v>6.6000000000000005E-5</v>
      </c>
      <c r="X24" s="82">
        <f>'AEO 2023 Table 49 Raw'!AA14</f>
        <v>6.3999999999999997E-5</v>
      </c>
      <c r="Y24" s="82">
        <f>'AEO 2023 Table 49 Raw'!AB14</f>
        <v>5.1999999999999997E-5</v>
      </c>
      <c r="Z24" s="82">
        <f>'AEO 2023 Table 49 Raw'!AC14</f>
        <v>3.6000000000000001E-5</v>
      </c>
      <c r="AA24" s="82">
        <f>'AEO 2023 Table 49 Raw'!AD14</f>
        <v>2.5999999999999998E-5</v>
      </c>
      <c r="AB24" s="82">
        <f>'AEO 2023 Table 49 Raw'!AE14</f>
        <v>1.8E-5</v>
      </c>
      <c r="AC24" s="82">
        <f>'AEO 2023 Table 49 Raw'!AF14</f>
        <v>1.2999999999999999E-5</v>
      </c>
      <c r="AD24" s="82">
        <f>'AEO 2023 Table 49 Raw'!AG14</f>
        <v>9.0000000000000002E-6</v>
      </c>
      <c r="AE24" s="82">
        <f>'AEO 2023 Table 49 Raw'!AH14</f>
        <v>6.0000000000000002E-6</v>
      </c>
      <c r="AF24" s="88">
        <f>'AEO 2023 Table 49 Raw'!AI14</f>
        <v>-0.159</v>
      </c>
    </row>
    <row r="25" spans="1:32" ht="15" customHeight="1" x14ac:dyDescent="0.35">
      <c r="A25" s="77" t="s">
        <v>1677</v>
      </c>
      <c r="B25" s="81" t="s">
        <v>1678</v>
      </c>
      <c r="C25" s="82">
        <f>'AEO 2023 Table 49 Raw'!F15</f>
        <v>0</v>
      </c>
      <c r="D25" s="82">
        <f>'AEO 2023 Table 49 Raw'!G15</f>
        <v>5.7910000000000001E-3</v>
      </c>
      <c r="E25" s="82">
        <f>'AEO 2023 Table 49 Raw'!H15</f>
        <v>1.1641E-2</v>
      </c>
      <c r="F25" s="82">
        <f>'AEO 2023 Table 49 Raw'!I15</f>
        <v>1.7745E-2</v>
      </c>
      <c r="G25" s="82">
        <f>'AEO 2023 Table 49 Raw'!J15</f>
        <v>2.4024E-2</v>
      </c>
      <c r="H25" s="82">
        <f>'AEO 2023 Table 49 Raw'!K15</f>
        <v>3.0276999999999998E-2</v>
      </c>
      <c r="I25" s="82">
        <f>'AEO 2023 Table 49 Raw'!L15</f>
        <v>3.6507999999999999E-2</v>
      </c>
      <c r="J25" s="82">
        <f>'AEO 2023 Table 49 Raw'!M15</f>
        <v>4.2764999999999997E-2</v>
      </c>
      <c r="K25" s="82">
        <f>'AEO 2023 Table 49 Raw'!N15</f>
        <v>4.9185E-2</v>
      </c>
      <c r="L25" s="82">
        <f>'AEO 2023 Table 49 Raw'!O15</f>
        <v>5.5924000000000001E-2</v>
      </c>
      <c r="M25" s="82">
        <f>'AEO 2023 Table 49 Raw'!P15</f>
        <v>6.3112000000000001E-2</v>
      </c>
      <c r="N25" s="82">
        <f>'AEO 2023 Table 49 Raw'!Q15</f>
        <v>7.0484000000000005E-2</v>
      </c>
      <c r="O25" s="82">
        <f>'AEO 2023 Table 49 Raw'!R15</f>
        <v>7.8226000000000004E-2</v>
      </c>
      <c r="P25" s="82">
        <f>'AEO 2023 Table 49 Raw'!S15</f>
        <v>8.6534E-2</v>
      </c>
      <c r="Q25" s="82">
        <f>'AEO 2023 Table 49 Raw'!T15</f>
        <v>9.5422000000000007E-2</v>
      </c>
      <c r="R25" s="82">
        <f>'AEO 2023 Table 49 Raw'!U15</f>
        <v>0.10527400000000001</v>
      </c>
      <c r="S25" s="82">
        <f>'AEO 2023 Table 49 Raw'!V15</f>
        <v>0.11618100000000001</v>
      </c>
      <c r="T25" s="82">
        <f>'AEO 2023 Table 49 Raw'!W15</f>
        <v>0.128332</v>
      </c>
      <c r="U25" s="82">
        <f>'AEO 2023 Table 49 Raw'!X15</f>
        <v>0.14206299999999999</v>
      </c>
      <c r="V25" s="82">
        <f>'AEO 2023 Table 49 Raw'!Y15</f>
        <v>0.157389</v>
      </c>
      <c r="W25" s="82">
        <f>'AEO 2023 Table 49 Raw'!Z15</f>
        <v>0.17405100000000001</v>
      </c>
      <c r="X25" s="82">
        <f>'AEO 2023 Table 49 Raw'!AA15</f>
        <v>0.19183600000000001</v>
      </c>
      <c r="Y25" s="82">
        <f>'AEO 2023 Table 49 Raw'!AB15</f>
        <v>0.21071500000000001</v>
      </c>
      <c r="Z25" s="82">
        <f>'AEO 2023 Table 49 Raw'!AC15</f>
        <v>0.23088900000000001</v>
      </c>
      <c r="AA25" s="82">
        <f>'AEO 2023 Table 49 Raw'!AD15</f>
        <v>0.25246600000000002</v>
      </c>
      <c r="AB25" s="82">
        <f>'AEO 2023 Table 49 Raw'!AE15</f>
        <v>0.27496199999999998</v>
      </c>
      <c r="AC25" s="82">
        <f>'AEO 2023 Table 49 Raw'!AF15</f>
        <v>0.29769299999999999</v>
      </c>
      <c r="AD25" s="82">
        <f>'AEO 2023 Table 49 Raw'!AG15</f>
        <v>0.32119900000000001</v>
      </c>
      <c r="AE25" s="82">
        <f>'AEO 2023 Table 49 Raw'!AH15</f>
        <v>0.34622399999999998</v>
      </c>
      <c r="AF25" s="88" t="str">
        <f>'AEO 2023 Table 49 Raw'!AI15</f>
        <v>- -</v>
      </c>
    </row>
    <row r="26" spans="1:32" ht="15" customHeight="1" x14ac:dyDescent="0.35">
      <c r="A26" s="77" t="s">
        <v>1679</v>
      </c>
      <c r="B26" s="81" t="s">
        <v>1680</v>
      </c>
      <c r="C26" s="82">
        <f>'AEO 2023 Table 49 Raw'!F16</f>
        <v>0</v>
      </c>
      <c r="D26" s="82">
        <f>'AEO 2023 Table 49 Raw'!G16</f>
        <v>6.025E-3</v>
      </c>
      <c r="E26" s="82">
        <f>'AEO 2023 Table 49 Raw'!H16</f>
        <v>1.2128999999999999E-2</v>
      </c>
      <c r="F26" s="82">
        <f>'AEO 2023 Table 49 Raw'!I16</f>
        <v>1.8395000000000002E-2</v>
      </c>
      <c r="G26" s="82">
        <f>'AEO 2023 Table 49 Raw'!J16</f>
        <v>2.4749E-2</v>
      </c>
      <c r="H26" s="82">
        <f>'AEO 2023 Table 49 Raw'!K16</f>
        <v>3.0966E-2</v>
      </c>
      <c r="I26" s="82">
        <f>'AEO 2023 Table 49 Raw'!L16</f>
        <v>3.7011000000000002E-2</v>
      </c>
      <c r="J26" s="82">
        <f>'AEO 2023 Table 49 Raw'!M16</f>
        <v>4.2945999999999998E-2</v>
      </c>
      <c r="K26" s="82">
        <f>'AEO 2023 Table 49 Raw'!N16</f>
        <v>4.8956E-2</v>
      </c>
      <c r="L26" s="82">
        <f>'AEO 2023 Table 49 Raw'!O16</f>
        <v>5.5273999999999997E-2</v>
      </c>
      <c r="M26" s="82">
        <f>'AEO 2023 Table 49 Raw'!P16</f>
        <v>6.2050000000000001E-2</v>
      </c>
      <c r="N26" s="82">
        <f>'AEO 2023 Table 49 Raw'!Q16</f>
        <v>6.9098000000000007E-2</v>
      </c>
      <c r="O26" s="82">
        <f>'AEO 2023 Table 49 Raw'!R16</f>
        <v>7.6633999999999994E-2</v>
      </c>
      <c r="P26" s="82">
        <f>'AEO 2023 Table 49 Raw'!S16</f>
        <v>8.4903000000000006E-2</v>
      </c>
      <c r="Q26" s="82">
        <f>'AEO 2023 Table 49 Raw'!T16</f>
        <v>9.3932000000000002E-2</v>
      </c>
      <c r="R26" s="82">
        <f>'AEO 2023 Table 49 Raw'!U16</f>
        <v>0.104143</v>
      </c>
      <c r="S26" s="82">
        <f>'AEO 2023 Table 49 Raw'!V16</f>
        <v>0.115635</v>
      </c>
      <c r="T26" s="82">
        <f>'AEO 2023 Table 49 Raw'!W16</f>
        <v>0.12864999999999999</v>
      </c>
      <c r="U26" s="82">
        <f>'AEO 2023 Table 49 Raw'!X16</f>
        <v>0.14353199999999999</v>
      </c>
      <c r="V26" s="82">
        <f>'AEO 2023 Table 49 Raw'!Y16</f>
        <v>0.160333</v>
      </c>
      <c r="W26" s="82">
        <f>'AEO 2023 Table 49 Raw'!Z16</f>
        <v>0.17879300000000001</v>
      </c>
      <c r="X26" s="82">
        <f>'AEO 2023 Table 49 Raw'!AA16</f>
        <v>0.198736</v>
      </c>
      <c r="Y26" s="82">
        <f>'AEO 2023 Table 49 Raw'!AB16</f>
        <v>0.21998000000000001</v>
      </c>
      <c r="Z26" s="82">
        <f>'AEO 2023 Table 49 Raw'!AC16</f>
        <v>0.24280499999999999</v>
      </c>
      <c r="AA26" s="82">
        <f>'AEO 2023 Table 49 Raw'!AD16</f>
        <v>0.26719799999999999</v>
      </c>
      <c r="AB26" s="82">
        <f>'AEO 2023 Table 49 Raw'!AE16</f>
        <v>0.29270299999999999</v>
      </c>
      <c r="AC26" s="82">
        <f>'AEO 2023 Table 49 Raw'!AF16</f>
        <v>0.318521</v>
      </c>
      <c r="AD26" s="82">
        <f>'AEO 2023 Table 49 Raw'!AG16</f>
        <v>0.34528500000000001</v>
      </c>
      <c r="AE26" s="82">
        <f>'AEO 2023 Table 49 Raw'!AH16</f>
        <v>0.37370199999999998</v>
      </c>
      <c r="AF26" s="88" t="str">
        <f>'AEO 2023 Table 49 Raw'!AI16</f>
        <v>- -</v>
      </c>
    </row>
    <row r="27" spans="1:32" ht="15" customHeight="1" x14ac:dyDescent="0.35">
      <c r="A27" s="77" t="s">
        <v>1681</v>
      </c>
      <c r="B27" s="81" t="s">
        <v>1682</v>
      </c>
      <c r="C27" s="82">
        <f>'AEO 2023 Table 49 Raw'!F17</f>
        <v>0</v>
      </c>
      <c r="D27" s="82">
        <f>'AEO 2023 Table 49 Raw'!G17</f>
        <v>0</v>
      </c>
      <c r="E27" s="82">
        <f>'AEO 2023 Table 49 Raw'!H17</f>
        <v>1.9999999999999999E-6</v>
      </c>
      <c r="F27" s="82">
        <f>'AEO 2023 Table 49 Raw'!I17</f>
        <v>3.9999999999999998E-6</v>
      </c>
      <c r="G27" s="82">
        <f>'AEO 2023 Table 49 Raw'!J17</f>
        <v>6.0000000000000002E-6</v>
      </c>
      <c r="H27" s="82">
        <f>'AEO 2023 Table 49 Raw'!K17</f>
        <v>7.9999999999999996E-6</v>
      </c>
      <c r="I27" s="82">
        <f>'AEO 2023 Table 49 Raw'!L17</f>
        <v>1.0000000000000001E-5</v>
      </c>
      <c r="J27" s="82">
        <f>'AEO 2023 Table 49 Raw'!M17</f>
        <v>1.1E-5</v>
      </c>
      <c r="K27" s="82">
        <f>'AEO 2023 Table 49 Raw'!N17</f>
        <v>1.2999999999999999E-5</v>
      </c>
      <c r="L27" s="82">
        <f>'AEO 2023 Table 49 Raw'!O17</f>
        <v>1.5E-5</v>
      </c>
      <c r="M27" s="82">
        <f>'AEO 2023 Table 49 Raw'!P17</f>
        <v>1.7E-5</v>
      </c>
      <c r="N27" s="82">
        <f>'AEO 2023 Table 49 Raw'!Q17</f>
        <v>1.8E-5</v>
      </c>
      <c r="O27" s="82">
        <f>'AEO 2023 Table 49 Raw'!R17</f>
        <v>2.0000000000000002E-5</v>
      </c>
      <c r="P27" s="82">
        <f>'AEO 2023 Table 49 Raw'!S17</f>
        <v>2.0999999999999999E-5</v>
      </c>
      <c r="Q27" s="82">
        <f>'AEO 2023 Table 49 Raw'!T17</f>
        <v>2.1999999999999999E-5</v>
      </c>
      <c r="R27" s="82">
        <f>'AEO 2023 Table 49 Raw'!U17</f>
        <v>2.3E-5</v>
      </c>
      <c r="S27" s="82">
        <f>'AEO 2023 Table 49 Raw'!V17</f>
        <v>2.4000000000000001E-5</v>
      </c>
      <c r="T27" s="82">
        <f>'AEO 2023 Table 49 Raw'!W17</f>
        <v>2.5000000000000001E-5</v>
      </c>
      <c r="U27" s="82">
        <f>'AEO 2023 Table 49 Raw'!X17</f>
        <v>2.5999999999999998E-5</v>
      </c>
      <c r="V27" s="82">
        <f>'AEO 2023 Table 49 Raw'!Y17</f>
        <v>2.6999999999999999E-5</v>
      </c>
      <c r="W27" s="82">
        <f>'AEO 2023 Table 49 Raw'!Z17</f>
        <v>2.8E-5</v>
      </c>
      <c r="X27" s="82">
        <f>'AEO 2023 Table 49 Raw'!AA17</f>
        <v>2.8E-5</v>
      </c>
      <c r="Y27" s="82">
        <f>'AEO 2023 Table 49 Raw'!AB17</f>
        <v>2.8E-5</v>
      </c>
      <c r="Z27" s="82">
        <f>'AEO 2023 Table 49 Raw'!AC17</f>
        <v>2.9E-5</v>
      </c>
      <c r="AA27" s="82">
        <f>'AEO 2023 Table 49 Raw'!AD17</f>
        <v>2.9E-5</v>
      </c>
      <c r="AB27" s="82">
        <f>'AEO 2023 Table 49 Raw'!AE17</f>
        <v>2.8E-5</v>
      </c>
      <c r="AC27" s="82">
        <f>'AEO 2023 Table 49 Raw'!AF17</f>
        <v>2.8E-5</v>
      </c>
      <c r="AD27" s="82">
        <f>'AEO 2023 Table 49 Raw'!AG17</f>
        <v>2.6999999999999999E-5</v>
      </c>
      <c r="AE27" s="82">
        <f>'AEO 2023 Table 49 Raw'!AH17</f>
        <v>2.6999999999999999E-5</v>
      </c>
      <c r="AF27" s="88" t="str">
        <f>'AEO 2023 Table 49 Raw'!AI17</f>
        <v>- -</v>
      </c>
    </row>
    <row r="28" spans="1:32" ht="15" customHeight="1" x14ac:dyDescent="0.35">
      <c r="A28" s="77" t="s">
        <v>1683</v>
      </c>
      <c r="B28" s="81" t="s">
        <v>1684</v>
      </c>
      <c r="C28" s="82">
        <f>'AEO 2023 Table 49 Raw'!F18</f>
        <v>75.048714000000004</v>
      </c>
      <c r="D28" s="82">
        <f>'AEO 2023 Table 49 Raw'!G18</f>
        <v>74.717513999999994</v>
      </c>
      <c r="E28" s="82">
        <f>'AEO 2023 Table 49 Raw'!H18</f>
        <v>75.046081999999998</v>
      </c>
      <c r="F28" s="82">
        <f>'AEO 2023 Table 49 Raw'!I18</f>
        <v>76.143508999999995</v>
      </c>
      <c r="G28" s="82">
        <f>'AEO 2023 Table 49 Raw'!J18</f>
        <v>77.597999999999999</v>
      </c>
      <c r="H28" s="82">
        <f>'AEO 2023 Table 49 Raw'!K18</f>
        <v>78.820419000000001</v>
      </c>
      <c r="I28" s="82">
        <f>'AEO 2023 Table 49 Raw'!L18</f>
        <v>79.976401999999993</v>
      </c>
      <c r="J28" s="82">
        <f>'AEO 2023 Table 49 Raw'!M18</f>
        <v>81.127167</v>
      </c>
      <c r="K28" s="82">
        <f>'AEO 2023 Table 49 Raw'!N18</f>
        <v>82.517714999999995</v>
      </c>
      <c r="L28" s="82">
        <f>'AEO 2023 Table 49 Raw'!O18</f>
        <v>84.228110999999998</v>
      </c>
      <c r="M28" s="82">
        <f>'AEO 2023 Table 49 Raw'!P18</f>
        <v>86.234122999999997</v>
      </c>
      <c r="N28" s="82">
        <f>'AEO 2023 Table 49 Raw'!Q18</f>
        <v>88.077529999999996</v>
      </c>
      <c r="O28" s="82">
        <f>'AEO 2023 Table 49 Raw'!R18</f>
        <v>89.911659</v>
      </c>
      <c r="P28" s="82">
        <f>'AEO 2023 Table 49 Raw'!S18</f>
        <v>91.791747999999998</v>
      </c>
      <c r="Q28" s="82">
        <f>'AEO 2023 Table 49 Raw'!T18</f>
        <v>93.544196999999997</v>
      </c>
      <c r="R28" s="82">
        <f>'AEO 2023 Table 49 Raw'!U18</f>
        <v>95.400565999999998</v>
      </c>
      <c r="S28" s="82">
        <f>'AEO 2023 Table 49 Raw'!V18</f>
        <v>97.240463000000005</v>
      </c>
      <c r="T28" s="82">
        <f>'AEO 2023 Table 49 Raw'!W18</f>
        <v>99.104270999999997</v>
      </c>
      <c r="U28" s="82">
        <f>'AEO 2023 Table 49 Raw'!X18</f>
        <v>101.111</v>
      </c>
      <c r="V28" s="82">
        <f>'AEO 2023 Table 49 Raw'!Y18</f>
        <v>103.19528200000001</v>
      </c>
      <c r="W28" s="82">
        <f>'AEO 2023 Table 49 Raw'!Z18</f>
        <v>105.237099</v>
      </c>
      <c r="X28" s="82">
        <f>'AEO 2023 Table 49 Raw'!AA18</f>
        <v>107.199234</v>
      </c>
      <c r="Y28" s="82">
        <f>'AEO 2023 Table 49 Raw'!AB18</f>
        <v>109.127678</v>
      </c>
      <c r="Z28" s="82">
        <f>'AEO 2023 Table 49 Raw'!AC18</f>
        <v>111.1437</v>
      </c>
      <c r="AA28" s="82">
        <f>'AEO 2023 Table 49 Raw'!AD18</f>
        <v>113.446144</v>
      </c>
      <c r="AB28" s="82">
        <f>'AEO 2023 Table 49 Raw'!AE18</f>
        <v>115.847984</v>
      </c>
      <c r="AC28" s="82">
        <f>'AEO 2023 Table 49 Raw'!AF18</f>
        <v>118.10760500000001</v>
      </c>
      <c r="AD28" s="82">
        <f>'AEO 2023 Table 49 Raw'!AG18</f>
        <v>120.49865</v>
      </c>
      <c r="AE28" s="82">
        <f>'AEO 2023 Table 49 Raw'!AH18</f>
        <v>123.323883</v>
      </c>
      <c r="AF28" s="88">
        <f>'AEO 2023 Table 49 Raw'!AI18</f>
        <v>1.7999999999999999E-2</v>
      </c>
    </row>
    <row r="29" spans="1:32" ht="15" customHeight="1" x14ac:dyDescent="0.35">
      <c r="B29" s="34" t="s">
        <v>1685</v>
      </c>
      <c r="C29" s="82"/>
      <c r="D29" s="82"/>
      <c r="E29" s="82"/>
      <c r="F29" s="82"/>
      <c r="G29" s="82"/>
      <c r="H29" s="82"/>
      <c r="I29" s="82"/>
      <c r="J29" s="82"/>
      <c r="K29" s="82"/>
      <c r="L29" s="82"/>
      <c r="M29" s="82"/>
      <c r="N29" s="82"/>
      <c r="O29" s="82"/>
      <c r="P29" s="82"/>
      <c r="Q29" s="82"/>
      <c r="R29" s="82"/>
      <c r="S29" s="82"/>
      <c r="T29" s="82"/>
      <c r="U29" s="82"/>
      <c r="V29" s="82"/>
      <c r="W29" s="82"/>
      <c r="X29" s="82"/>
      <c r="Y29" s="82"/>
      <c r="Z29" s="82"/>
      <c r="AA29" s="82"/>
      <c r="AB29" s="82"/>
      <c r="AC29" s="82"/>
      <c r="AD29" s="82"/>
      <c r="AE29" s="82"/>
      <c r="AF29" s="88"/>
    </row>
    <row r="30" spans="1:32" ht="15" customHeight="1" x14ac:dyDescent="0.35">
      <c r="A30" s="77" t="s">
        <v>1686</v>
      </c>
      <c r="B30" s="81" t="s">
        <v>1666</v>
      </c>
      <c r="C30" s="82">
        <f>'AEO 2023 Table 49 Raw'!F20</f>
        <v>39.558543999999998</v>
      </c>
      <c r="D30" s="82">
        <f>'AEO 2023 Table 49 Raw'!G20</f>
        <v>39.337626999999998</v>
      </c>
      <c r="E30" s="82">
        <f>'AEO 2023 Table 49 Raw'!H20</f>
        <v>39.299655999999999</v>
      </c>
      <c r="F30" s="82">
        <f>'AEO 2023 Table 49 Raw'!I20</f>
        <v>39.581608000000003</v>
      </c>
      <c r="G30" s="82">
        <f>'AEO 2023 Table 49 Raw'!J20</f>
        <v>40.110664</v>
      </c>
      <c r="H30" s="82">
        <f>'AEO 2023 Table 49 Raw'!K20</f>
        <v>40.671706999999998</v>
      </c>
      <c r="I30" s="82">
        <f>'AEO 2023 Table 49 Raw'!L20</f>
        <v>41.263809000000002</v>
      </c>
      <c r="J30" s="82">
        <f>'AEO 2023 Table 49 Raw'!M20</f>
        <v>41.765324</v>
      </c>
      <c r="K30" s="82">
        <f>'AEO 2023 Table 49 Raw'!N20</f>
        <v>42.233722999999998</v>
      </c>
      <c r="L30" s="82">
        <f>'AEO 2023 Table 49 Raw'!O20</f>
        <v>42.755890000000001</v>
      </c>
      <c r="M30" s="82">
        <f>'AEO 2023 Table 49 Raw'!P20</f>
        <v>43.429985000000002</v>
      </c>
      <c r="N30" s="82">
        <f>'AEO 2023 Table 49 Raw'!Q20</f>
        <v>44.019016000000001</v>
      </c>
      <c r="O30" s="82">
        <f>'AEO 2023 Table 49 Raw'!R20</f>
        <v>44.583286000000001</v>
      </c>
      <c r="P30" s="82">
        <f>'AEO 2023 Table 49 Raw'!S20</f>
        <v>45.18047</v>
      </c>
      <c r="Q30" s="82">
        <f>'AEO 2023 Table 49 Raw'!T20</f>
        <v>45.736732000000003</v>
      </c>
      <c r="R30" s="82">
        <f>'AEO 2023 Table 49 Raw'!U20</f>
        <v>46.355182999999997</v>
      </c>
      <c r="S30" s="82">
        <f>'AEO 2023 Table 49 Raw'!V20</f>
        <v>46.957836</v>
      </c>
      <c r="T30" s="82">
        <f>'AEO 2023 Table 49 Raw'!W20</f>
        <v>47.563808000000002</v>
      </c>
      <c r="U30" s="82">
        <f>'AEO 2023 Table 49 Raw'!X20</f>
        <v>48.222565000000003</v>
      </c>
      <c r="V30" s="82">
        <f>'AEO 2023 Table 49 Raw'!Y20</f>
        <v>48.907677</v>
      </c>
      <c r="W30" s="82">
        <f>'AEO 2023 Table 49 Raw'!Z20</f>
        <v>49.573700000000002</v>
      </c>
      <c r="X30" s="82">
        <f>'AEO 2023 Table 49 Raw'!AA20</f>
        <v>50.240974000000001</v>
      </c>
      <c r="Y30" s="82">
        <f>'AEO 2023 Table 49 Raw'!AB20</f>
        <v>50.887698999999998</v>
      </c>
      <c r="Z30" s="82">
        <f>'AEO 2023 Table 49 Raw'!AC20</f>
        <v>51.487983999999997</v>
      </c>
      <c r="AA30" s="82">
        <f>'AEO 2023 Table 49 Raw'!AD20</f>
        <v>52.142113000000002</v>
      </c>
      <c r="AB30" s="82">
        <f>'AEO 2023 Table 49 Raw'!AE20</f>
        <v>52.823295999999999</v>
      </c>
      <c r="AC30" s="82">
        <f>'AEO 2023 Table 49 Raw'!AF20</f>
        <v>53.454895</v>
      </c>
      <c r="AD30" s="82">
        <f>'AEO 2023 Table 49 Raw'!AG20</f>
        <v>54.11842</v>
      </c>
      <c r="AE30" s="82">
        <f>'AEO 2023 Table 49 Raw'!AH20</f>
        <v>54.955475</v>
      </c>
      <c r="AF30" s="88">
        <f>'AEO 2023 Table 49 Raw'!AI20</f>
        <v>1.2E-2</v>
      </c>
    </row>
    <row r="31" spans="1:32" ht="15" customHeight="1" x14ac:dyDescent="0.35">
      <c r="A31" s="77" t="s">
        <v>1687</v>
      </c>
      <c r="B31" s="81" t="s">
        <v>1668</v>
      </c>
      <c r="C31" s="82">
        <f>'AEO 2023 Table 49 Raw'!F21</f>
        <v>19.487116</v>
      </c>
      <c r="D31" s="82">
        <f>'AEO 2023 Table 49 Raw'!G21</f>
        <v>19.215472999999999</v>
      </c>
      <c r="E31" s="82">
        <f>'AEO 2023 Table 49 Raw'!H21</f>
        <v>19.072890999999998</v>
      </c>
      <c r="F31" s="82">
        <f>'AEO 2023 Table 49 Raw'!I21</f>
        <v>19.059853</v>
      </c>
      <c r="G31" s="82">
        <f>'AEO 2023 Table 49 Raw'!J21</f>
        <v>19.182478</v>
      </c>
      <c r="H31" s="82">
        <f>'AEO 2023 Table 49 Raw'!K21</f>
        <v>19.313580999999999</v>
      </c>
      <c r="I31" s="82">
        <f>'AEO 2023 Table 49 Raw'!L21</f>
        <v>19.478919999999999</v>
      </c>
      <c r="J31" s="82">
        <f>'AEO 2023 Table 49 Raw'!M21</f>
        <v>19.629051</v>
      </c>
      <c r="K31" s="82">
        <f>'AEO 2023 Table 49 Raw'!N21</f>
        <v>19.775127000000001</v>
      </c>
      <c r="L31" s="82">
        <f>'AEO 2023 Table 49 Raw'!O21</f>
        <v>19.949099</v>
      </c>
      <c r="M31" s="82">
        <f>'AEO 2023 Table 49 Raw'!P21</f>
        <v>20.215589999999999</v>
      </c>
      <c r="N31" s="82">
        <f>'AEO 2023 Table 49 Raw'!Q21</f>
        <v>20.442692000000001</v>
      </c>
      <c r="O31" s="82">
        <f>'AEO 2023 Table 49 Raw'!R21</f>
        <v>20.670752</v>
      </c>
      <c r="P31" s="82">
        <f>'AEO 2023 Table 49 Raw'!S21</f>
        <v>20.911200000000001</v>
      </c>
      <c r="Q31" s="82">
        <f>'AEO 2023 Table 49 Raw'!T21</f>
        <v>21.112674999999999</v>
      </c>
      <c r="R31" s="82">
        <f>'AEO 2023 Table 49 Raw'!U21</f>
        <v>21.367301999999999</v>
      </c>
      <c r="S31" s="82">
        <f>'AEO 2023 Table 49 Raw'!V21</f>
        <v>21.576695999999998</v>
      </c>
      <c r="T31" s="82">
        <f>'AEO 2023 Table 49 Raw'!W21</f>
        <v>21.845286999999999</v>
      </c>
      <c r="U31" s="82">
        <f>'AEO 2023 Table 49 Raw'!X21</f>
        <v>22.114789999999999</v>
      </c>
      <c r="V31" s="82">
        <f>'AEO 2023 Table 49 Raw'!Y21</f>
        <v>22.415617000000001</v>
      </c>
      <c r="W31" s="82">
        <f>'AEO 2023 Table 49 Raw'!Z21</f>
        <v>22.714939000000001</v>
      </c>
      <c r="X31" s="82">
        <f>'AEO 2023 Table 49 Raw'!AA21</f>
        <v>23.016795999999999</v>
      </c>
      <c r="Y31" s="82">
        <f>'AEO 2023 Table 49 Raw'!AB21</f>
        <v>23.311952999999999</v>
      </c>
      <c r="Z31" s="82">
        <f>'AEO 2023 Table 49 Raw'!AC21</f>
        <v>23.583117999999999</v>
      </c>
      <c r="AA31" s="82">
        <f>'AEO 2023 Table 49 Raw'!AD21</f>
        <v>23.878855000000001</v>
      </c>
      <c r="AB31" s="82">
        <f>'AEO 2023 Table 49 Raw'!AE21</f>
        <v>24.179131999999999</v>
      </c>
      <c r="AC31" s="82">
        <f>'AEO 2023 Table 49 Raw'!AF21</f>
        <v>24.450662999999999</v>
      </c>
      <c r="AD31" s="82">
        <f>'AEO 2023 Table 49 Raw'!AG21</f>
        <v>24.739687</v>
      </c>
      <c r="AE31" s="82">
        <f>'AEO 2023 Table 49 Raw'!AH21</f>
        <v>25.097049999999999</v>
      </c>
      <c r="AF31" s="88">
        <f>'AEO 2023 Table 49 Raw'!AI21</f>
        <v>8.9999999999999993E-3</v>
      </c>
    </row>
    <row r="32" spans="1:32" ht="15" customHeight="1" x14ac:dyDescent="0.35">
      <c r="A32" s="77" t="s">
        <v>1688</v>
      </c>
      <c r="B32" s="81" t="s">
        <v>1670</v>
      </c>
      <c r="C32" s="82">
        <f>'AEO 2023 Table 49 Raw'!F22</f>
        <v>3.5519000000000002E-2</v>
      </c>
      <c r="D32" s="82">
        <f>'AEO 2023 Table 49 Raw'!G22</f>
        <v>3.6849E-2</v>
      </c>
      <c r="E32" s="82">
        <f>'AEO 2023 Table 49 Raw'!H22</f>
        <v>3.8300000000000001E-2</v>
      </c>
      <c r="F32" s="82">
        <f>'AEO 2023 Table 49 Raw'!I22</f>
        <v>3.9927999999999998E-2</v>
      </c>
      <c r="G32" s="82">
        <f>'AEO 2023 Table 49 Raw'!J22</f>
        <v>4.1890999999999998E-2</v>
      </c>
      <c r="H32" s="82">
        <f>'AEO 2023 Table 49 Raw'!K22</f>
        <v>4.3984000000000002E-2</v>
      </c>
      <c r="I32" s="82">
        <f>'AEO 2023 Table 49 Raw'!L22</f>
        <v>4.6241999999999998E-2</v>
      </c>
      <c r="J32" s="82">
        <f>'AEO 2023 Table 49 Raw'!M22</f>
        <v>4.8501000000000002E-2</v>
      </c>
      <c r="K32" s="82">
        <f>'AEO 2023 Table 49 Raw'!N22</f>
        <v>5.0944999999999997E-2</v>
      </c>
      <c r="L32" s="82">
        <f>'AEO 2023 Table 49 Raw'!O22</f>
        <v>5.3742999999999999E-2</v>
      </c>
      <c r="M32" s="82">
        <f>'AEO 2023 Table 49 Raw'!P22</f>
        <v>5.7158E-2</v>
      </c>
      <c r="N32" s="82">
        <f>'AEO 2023 Table 49 Raw'!Q22</f>
        <v>6.1107000000000002E-2</v>
      </c>
      <c r="O32" s="82">
        <f>'AEO 2023 Table 49 Raw'!R22</f>
        <v>6.5478999999999996E-2</v>
      </c>
      <c r="P32" s="82">
        <f>'AEO 2023 Table 49 Raw'!S22</f>
        <v>6.9911000000000001E-2</v>
      </c>
      <c r="Q32" s="82">
        <f>'AEO 2023 Table 49 Raw'!T22</f>
        <v>7.4637999999999996E-2</v>
      </c>
      <c r="R32" s="82">
        <f>'AEO 2023 Table 49 Raw'!U22</f>
        <v>7.9952999999999996E-2</v>
      </c>
      <c r="S32" s="82">
        <f>'AEO 2023 Table 49 Raw'!V22</f>
        <v>8.5781999999999997E-2</v>
      </c>
      <c r="T32" s="82">
        <f>'AEO 2023 Table 49 Raw'!W22</f>
        <v>9.2218999999999995E-2</v>
      </c>
      <c r="U32" s="82">
        <f>'AEO 2023 Table 49 Raw'!X22</f>
        <v>9.9416000000000004E-2</v>
      </c>
      <c r="V32" s="82">
        <f>'AEO 2023 Table 49 Raw'!Y22</f>
        <v>0.10742400000000001</v>
      </c>
      <c r="W32" s="82">
        <f>'AEO 2023 Table 49 Raw'!Z22</f>
        <v>0.115934</v>
      </c>
      <c r="X32" s="82">
        <f>'AEO 2023 Table 49 Raw'!AA22</f>
        <v>0.124888</v>
      </c>
      <c r="Y32" s="82">
        <f>'AEO 2023 Table 49 Raw'!AB22</f>
        <v>0.13411600000000001</v>
      </c>
      <c r="Z32" s="82">
        <f>'AEO 2023 Table 49 Raw'!AC22</f>
        <v>0.143486</v>
      </c>
      <c r="AA32" s="82">
        <f>'AEO 2023 Table 49 Raw'!AD22</f>
        <v>0.153252</v>
      </c>
      <c r="AB32" s="82">
        <f>'AEO 2023 Table 49 Raw'!AE22</f>
        <v>0.16322400000000001</v>
      </c>
      <c r="AC32" s="82">
        <f>'AEO 2023 Table 49 Raw'!AF22</f>
        <v>0.17308100000000001</v>
      </c>
      <c r="AD32" s="82">
        <f>'AEO 2023 Table 49 Raw'!AG22</f>
        <v>0.18249199999999999</v>
      </c>
      <c r="AE32" s="82">
        <f>'AEO 2023 Table 49 Raw'!AH22</f>
        <v>0.19253300000000001</v>
      </c>
      <c r="AF32" s="88">
        <f>'AEO 2023 Table 49 Raw'!AI22</f>
        <v>6.2E-2</v>
      </c>
    </row>
    <row r="33" spans="1:32" ht="15" customHeight="1" x14ac:dyDescent="0.35">
      <c r="A33" s="77" t="s">
        <v>1689</v>
      </c>
      <c r="B33" s="81" t="s">
        <v>1672</v>
      </c>
      <c r="C33" s="82">
        <f>'AEO 2023 Table 49 Raw'!F23</f>
        <v>4.0710999999999997E-2</v>
      </c>
      <c r="D33" s="82">
        <f>'AEO 2023 Table 49 Raw'!G23</f>
        <v>3.8744000000000001E-2</v>
      </c>
      <c r="E33" s="82">
        <f>'AEO 2023 Table 49 Raw'!H23</f>
        <v>3.6801E-2</v>
      </c>
      <c r="F33" s="82">
        <f>'AEO 2023 Table 49 Raw'!I23</f>
        <v>3.5048999999999997E-2</v>
      </c>
      <c r="G33" s="82">
        <f>'AEO 2023 Table 49 Raw'!J23</f>
        <v>3.3437000000000001E-2</v>
      </c>
      <c r="H33" s="82">
        <f>'AEO 2023 Table 49 Raw'!K23</f>
        <v>3.1725999999999997E-2</v>
      </c>
      <c r="I33" s="82">
        <f>'AEO 2023 Table 49 Raw'!L23</f>
        <v>3.0068000000000001E-2</v>
      </c>
      <c r="J33" s="82">
        <f>'AEO 2023 Table 49 Raw'!M23</f>
        <v>2.8327000000000001E-2</v>
      </c>
      <c r="K33" s="82">
        <f>'AEO 2023 Table 49 Raw'!N23</f>
        <v>2.6554000000000001E-2</v>
      </c>
      <c r="L33" s="82">
        <f>'AEO 2023 Table 49 Raw'!O23</f>
        <v>2.4896000000000001E-2</v>
      </c>
      <c r="M33" s="82">
        <f>'AEO 2023 Table 49 Raw'!P23</f>
        <v>2.3394999999999999E-2</v>
      </c>
      <c r="N33" s="82">
        <f>'AEO 2023 Table 49 Raw'!Q23</f>
        <v>2.1885999999999999E-2</v>
      </c>
      <c r="O33" s="82">
        <f>'AEO 2023 Table 49 Raw'!R23</f>
        <v>2.0383999999999999E-2</v>
      </c>
      <c r="P33" s="82">
        <f>'AEO 2023 Table 49 Raw'!S23</f>
        <v>1.8924E-2</v>
      </c>
      <c r="Q33" s="82">
        <f>'AEO 2023 Table 49 Raw'!T23</f>
        <v>1.7500999999999999E-2</v>
      </c>
      <c r="R33" s="82">
        <f>'AEO 2023 Table 49 Raw'!U23</f>
        <v>1.6240000000000001E-2</v>
      </c>
      <c r="S33" s="82">
        <f>'AEO 2023 Table 49 Raw'!V23</f>
        <v>1.5091E-2</v>
      </c>
      <c r="T33" s="82">
        <f>'AEO 2023 Table 49 Raw'!W23</f>
        <v>1.4094000000000001E-2</v>
      </c>
      <c r="U33" s="82">
        <f>'AEO 2023 Table 49 Raw'!X23</f>
        <v>1.316E-2</v>
      </c>
      <c r="V33" s="82">
        <f>'AEO 2023 Table 49 Raw'!Y23</f>
        <v>1.2222E-2</v>
      </c>
      <c r="W33" s="82">
        <f>'AEO 2023 Table 49 Raw'!Z23</f>
        <v>1.1379999999999999E-2</v>
      </c>
      <c r="X33" s="82">
        <f>'AEO 2023 Table 49 Raw'!AA23</f>
        <v>1.0423999999999999E-2</v>
      </c>
      <c r="Y33" s="82">
        <f>'AEO 2023 Table 49 Raw'!AB23</f>
        <v>9.4500000000000001E-3</v>
      </c>
      <c r="Z33" s="82">
        <f>'AEO 2023 Table 49 Raw'!AC23</f>
        <v>8.6359999999999996E-3</v>
      </c>
      <c r="AA33" s="82">
        <f>'AEO 2023 Table 49 Raw'!AD23</f>
        <v>7.9539999999999993E-3</v>
      </c>
      <c r="AB33" s="82">
        <f>'AEO 2023 Table 49 Raw'!AE23</f>
        <v>7.2659999999999999E-3</v>
      </c>
      <c r="AC33" s="82">
        <f>'AEO 2023 Table 49 Raw'!AF23</f>
        <v>6.5680000000000001E-3</v>
      </c>
      <c r="AD33" s="82">
        <f>'AEO 2023 Table 49 Raw'!AG23</f>
        <v>5.9379999999999997E-3</v>
      </c>
      <c r="AE33" s="82">
        <f>'AEO 2023 Table 49 Raw'!AH23</f>
        <v>5.4149999999999997E-3</v>
      </c>
      <c r="AF33" s="88">
        <f>'AEO 2023 Table 49 Raw'!AI23</f>
        <v>-7.0000000000000007E-2</v>
      </c>
    </row>
    <row r="34" spans="1:32" ht="15" customHeight="1" x14ac:dyDescent="0.35">
      <c r="A34" s="77" t="s">
        <v>1690</v>
      </c>
      <c r="B34" s="81" t="s">
        <v>1674</v>
      </c>
      <c r="C34" s="82">
        <f>'AEO 2023 Table 49 Raw'!F24</f>
        <v>0.56798599999999999</v>
      </c>
      <c r="D34" s="82">
        <f>'AEO 2023 Table 49 Raw'!G24</f>
        <v>0.59782800000000003</v>
      </c>
      <c r="E34" s="82">
        <f>'AEO 2023 Table 49 Raw'!H24</f>
        <v>0.637764</v>
      </c>
      <c r="F34" s="82">
        <f>'AEO 2023 Table 49 Raw'!I24</f>
        <v>0.68537099999999995</v>
      </c>
      <c r="G34" s="82">
        <f>'AEO 2023 Table 49 Raw'!J24</f>
        <v>0.74296300000000004</v>
      </c>
      <c r="H34" s="82">
        <f>'AEO 2023 Table 49 Raw'!K24</f>
        <v>0.80857800000000002</v>
      </c>
      <c r="I34" s="82">
        <f>'AEO 2023 Table 49 Raw'!L24</f>
        <v>0.87989099999999998</v>
      </c>
      <c r="J34" s="82">
        <f>'AEO 2023 Table 49 Raw'!M24</f>
        <v>0.95517399999999997</v>
      </c>
      <c r="K34" s="82">
        <f>'AEO 2023 Table 49 Raw'!N24</f>
        <v>1.0367869999999999</v>
      </c>
      <c r="L34" s="82">
        <f>'AEO 2023 Table 49 Raw'!O24</f>
        <v>1.129257</v>
      </c>
      <c r="M34" s="82">
        <f>'AEO 2023 Table 49 Raw'!P24</f>
        <v>1.2372430000000001</v>
      </c>
      <c r="N34" s="82">
        <f>'AEO 2023 Table 49 Raw'!Q24</f>
        <v>1.3557220000000001</v>
      </c>
      <c r="O34" s="82">
        <f>'AEO 2023 Table 49 Raw'!R24</f>
        <v>1.486297</v>
      </c>
      <c r="P34" s="82">
        <f>'AEO 2023 Table 49 Raw'!S24</f>
        <v>1.6277839999999999</v>
      </c>
      <c r="Q34" s="82">
        <f>'AEO 2023 Table 49 Raw'!T24</f>
        <v>1.7695620000000001</v>
      </c>
      <c r="R34" s="82">
        <f>'AEO 2023 Table 49 Raw'!U24</f>
        <v>1.9196610000000001</v>
      </c>
      <c r="S34" s="82">
        <f>'AEO 2023 Table 49 Raw'!V24</f>
        <v>2.070964</v>
      </c>
      <c r="T34" s="82">
        <f>'AEO 2023 Table 49 Raw'!W24</f>
        <v>2.2238769999999999</v>
      </c>
      <c r="U34" s="82">
        <f>'AEO 2023 Table 49 Raw'!X24</f>
        <v>2.3845040000000002</v>
      </c>
      <c r="V34" s="82">
        <f>'AEO 2023 Table 49 Raw'!Y24</f>
        <v>2.5457839999999998</v>
      </c>
      <c r="W34" s="82">
        <f>'AEO 2023 Table 49 Raw'!Z24</f>
        <v>2.7054459999999998</v>
      </c>
      <c r="X34" s="82">
        <f>'AEO 2023 Table 49 Raw'!AA24</f>
        <v>2.8628369999999999</v>
      </c>
      <c r="Y34" s="82">
        <f>'AEO 2023 Table 49 Raw'!AB24</f>
        <v>3.0127489999999999</v>
      </c>
      <c r="Z34" s="82">
        <f>'AEO 2023 Table 49 Raw'!AC24</f>
        <v>3.1550750000000001</v>
      </c>
      <c r="AA34" s="82">
        <f>'AEO 2023 Table 49 Raw'!AD24</f>
        <v>3.292932</v>
      </c>
      <c r="AB34" s="82">
        <f>'AEO 2023 Table 49 Raw'!AE24</f>
        <v>3.4261879999999998</v>
      </c>
      <c r="AC34" s="82">
        <f>'AEO 2023 Table 49 Raw'!AF24</f>
        <v>3.547679</v>
      </c>
      <c r="AD34" s="82">
        <f>'AEO 2023 Table 49 Raw'!AG24</f>
        <v>3.667386</v>
      </c>
      <c r="AE34" s="82">
        <f>'AEO 2023 Table 49 Raw'!AH24</f>
        <v>3.7930950000000001</v>
      </c>
      <c r="AF34" s="88">
        <f>'AEO 2023 Table 49 Raw'!AI24</f>
        <v>7.0000000000000007E-2</v>
      </c>
    </row>
    <row r="35" spans="1:32" ht="15" customHeight="1" x14ac:dyDescent="0.35">
      <c r="A35" s="77" t="s">
        <v>1691</v>
      </c>
      <c r="B35" s="81" t="s">
        <v>1676</v>
      </c>
      <c r="C35" s="82">
        <f>'AEO 2023 Table 49 Raw'!F25</f>
        <v>4.7990000000000003E-3</v>
      </c>
      <c r="D35" s="82">
        <f>'AEO 2023 Table 49 Raw'!G25</f>
        <v>5.7080000000000004E-3</v>
      </c>
      <c r="E35" s="82">
        <f>'AEO 2023 Table 49 Raw'!H25</f>
        <v>6.4009999999999996E-3</v>
      </c>
      <c r="F35" s="82">
        <f>'AEO 2023 Table 49 Raw'!I25</f>
        <v>6.9449999999999998E-3</v>
      </c>
      <c r="G35" s="82">
        <f>'AEO 2023 Table 49 Raw'!J25</f>
        <v>7.3709999999999999E-3</v>
      </c>
      <c r="H35" s="82">
        <f>'AEO 2023 Table 49 Raw'!K25</f>
        <v>7.6620000000000004E-3</v>
      </c>
      <c r="I35" s="82">
        <f>'AEO 2023 Table 49 Raw'!L25</f>
        <v>7.8370000000000002E-3</v>
      </c>
      <c r="J35" s="82">
        <f>'AEO 2023 Table 49 Raw'!M25</f>
        <v>7.9019999999999993E-3</v>
      </c>
      <c r="K35" s="82">
        <f>'AEO 2023 Table 49 Raw'!N25</f>
        <v>7.8869999999999999E-3</v>
      </c>
      <c r="L35" s="82">
        <f>'AEO 2023 Table 49 Raw'!O25</f>
        <v>7.8220000000000008E-3</v>
      </c>
      <c r="M35" s="82">
        <f>'AEO 2023 Table 49 Raw'!P25</f>
        <v>7.7270000000000004E-3</v>
      </c>
      <c r="N35" s="82">
        <f>'AEO 2023 Table 49 Raw'!Q25</f>
        <v>7.5750000000000001E-3</v>
      </c>
      <c r="O35" s="82">
        <f>'AEO 2023 Table 49 Raw'!R25</f>
        <v>7.3740000000000003E-3</v>
      </c>
      <c r="P35" s="82">
        <f>'AEO 2023 Table 49 Raw'!S25</f>
        <v>7.1599999999999997E-3</v>
      </c>
      <c r="Q35" s="82">
        <f>'AEO 2023 Table 49 Raw'!T25</f>
        <v>6.8789999999999997E-3</v>
      </c>
      <c r="R35" s="82">
        <f>'AEO 2023 Table 49 Raw'!U25</f>
        <v>6.5760000000000002E-3</v>
      </c>
      <c r="S35" s="82">
        <f>'AEO 2023 Table 49 Raw'!V25</f>
        <v>6.319E-3</v>
      </c>
      <c r="T35" s="82">
        <f>'AEO 2023 Table 49 Raw'!W25</f>
        <v>6.0559999999999998E-3</v>
      </c>
      <c r="U35" s="82">
        <f>'AEO 2023 Table 49 Raw'!X25</f>
        <v>5.7580000000000001E-3</v>
      </c>
      <c r="V35" s="82">
        <f>'AEO 2023 Table 49 Raw'!Y25</f>
        <v>5.4679999999999998E-3</v>
      </c>
      <c r="W35" s="82">
        <f>'AEO 2023 Table 49 Raw'!Z25</f>
        <v>5.1850000000000004E-3</v>
      </c>
      <c r="X35" s="82">
        <f>'AEO 2023 Table 49 Raw'!AA25</f>
        <v>4.9100000000000003E-3</v>
      </c>
      <c r="Y35" s="82">
        <f>'AEO 2023 Table 49 Raw'!AB25</f>
        <v>4.6449999999999998E-3</v>
      </c>
      <c r="Z35" s="82">
        <f>'AEO 2023 Table 49 Raw'!AC25</f>
        <v>4.3909999999999999E-3</v>
      </c>
      <c r="AA35" s="82">
        <f>'AEO 2023 Table 49 Raw'!AD25</f>
        <v>4.1580000000000002E-3</v>
      </c>
      <c r="AB35" s="82">
        <f>'AEO 2023 Table 49 Raw'!AE25</f>
        <v>3.9370000000000004E-3</v>
      </c>
      <c r="AC35" s="82">
        <f>'AEO 2023 Table 49 Raw'!AF25</f>
        <v>3.7230000000000002E-3</v>
      </c>
      <c r="AD35" s="82">
        <f>'AEO 2023 Table 49 Raw'!AG25</f>
        <v>3.516E-3</v>
      </c>
      <c r="AE35" s="82">
        <f>'AEO 2023 Table 49 Raw'!AH25</f>
        <v>3.3319999999999999E-3</v>
      </c>
      <c r="AF35" s="88">
        <f>'AEO 2023 Table 49 Raw'!AI25</f>
        <v>-1.2999999999999999E-2</v>
      </c>
    </row>
    <row r="36" spans="1:32" ht="15" customHeight="1" x14ac:dyDescent="0.35">
      <c r="A36" s="77" t="s">
        <v>1692</v>
      </c>
      <c r="B36" s="81" t="s">
        <v>1678</v>
      </c>
      <c r="C36" s="82">
        <f>'AEO 2023 Table 49 Raw'!F26</f>
        <v>0</v>
      </c>
      <c r="D36" s="82">
        <f>'AEO 2023 Table 49 Raw'!G26</f>
        <v>0</v>
      </c>
      <c r="E36" s="82">
        <f>'AEO 2023 Table 49 Raw'!H26</f>
        <v>4.8300000000000001E-3</v>
      </c>
      <c r="F36" s="82">
        <f>'AEO 2023 Table 49 Raw'!I26</f>
        <v>9.332E-3</v>
      </c>
      <c r="G36" s="82">
        <f>'AEO 2023 Table 49 Raw'!J26</f>
        <v>1.3625E-2</v>
      </c>
      <c r="H36" s="82">
        <f>'AEO 2023 Table 49 Raw'!K26</f>
        <v>1.7784000000000001E-2</v>
      </c>
      <c r="I36" s="82">
        <f>'AEO 2023 Table 49 Raw'!L26</f>
        <v>2.1821E-2</v>
      </c>
      <c r="J36" s="82">
        <f>'AEO 2023 Table 49 Raw'!M26</f>
        <v>2.5634000000000001E-2</v>
      </c>
      <c r="K36" s="82">
        <f>'AEO 2023 Table 49 Raw'!N26</f>
        <v>2.9242000000000001E-2</v>
      </c>
      <c r="L36" s="82">
        <f>'AEO 2023 Table 49 Raw'!O26</f>
        <v>3.2780999999999998E-2</v>
      </c>
      <c r="M36" s="82">
        <f>'AEO 2023 Table 49 Raw'!P26</f>
        <v>3.644E-2</v>
      </c>
      <c r="N36" s="82">
        <f>'AEO 2023 Table 49 Raw'!Q26</f>
        <v>4.0143999999999999E-2</v>
      </c>
      <c r="O36" s="82">
        <f>'AEO 2023 Table 49 Raw'!R26</f>
        <v>4.3930999999999998E-2</v>
      </c>
      <c r="P36" s="82">
        <f>'AEO 2023 Table 49 Raw'!S26</f>
        <v>4.7813000000000001E-2</v>
      </c>
      <c r="Q36" s="82">
        <f>'AEO 2023 Table 49 Raw'!T26</f>
        <v>5.1763000000000003E-2</v>
      </c>
      <c r="R36" s="82">
        <f>'AEO 2023 Table 49 Raw'!U26</f>
        <v>5.5931000000000002E-2</v>
      </c>
      <c r="S36" s="82">
        <f>'AEO 2023 Table 49 Raw'!V26</f>
        <v>6.0281000000000001E-2</v>
      </c>
      <c r="T36" s="82">
        <f>'AEO 2023 Table 49 Raw'!W26</f>
        <v>6.4887E-2</v>
      </c>
      <c r="U36" s="82">
        <f>'AEO 2023 Table 49 Raw'!X26</f>
        <v>6.9919999999999996E-2</v>
      </c>
      <c r="V36" s="82">
        <f>'AEO 2023 Table 49 Raw'!Y26</f>
        <v>7.5448000000000001E-2</v>
      </c>
      <c r="W36" s="82">
        <f>'AEO 2023 Table 49 Raw'!Z26</f>
        <v>8.1417000000000003E-2</v>
      </c>
      <c r="X36" s="82">
        <f>'AEO 2023 Table 49 Raw'!AA26</f>
        <v>8.7566000000000005E-2</v>
      </c>
      <c r="Y36" s="82">
        <f>'AEO 2023 Table 49 Raw'!AB26</f>
        <v>9.4056000000000001E-2</v>
      </c>
      <c r="Z36" s="82">
        <f>'AEO 2023 Table 49 Raw'!AC26</f>
        <v>0.10083300000000001</v>
      </c>
      <c r="AA36" s="82">
        <f>'AEO 2023 Table 49 Raw'!AD26</f>
        <v>0.108103</v>
      </c>
      <c r="AB36" s="82">
        <f>'AEO 2023 Table 49 Raw'!AE26</f>
        <v>0.11576599999999999</v>
      </c>
      <c r="AC36" s="82">
        <f>'AEO 2023 Table 49 Raw'!AF26</f>
        <v>0.123626</v>
      </c>
      <c r="AD36" s="82">
        <f>'AEO 2023 Table 49 Raw'!AG26</f>
        <v>0.131829</v>
      </c>
      <c r="AE36" s="82">
        <f>'AEO 2023 Table 49 Raw'!AH26</f>
        <v>0.140711</v>
      </c>
      <c r="AF36" s="88" t="str">
        <f>'AEO 2023 Table 49 Raw'!AI26</f>
        <v>- -</v>
      </c>
    </row>
    <row r="37" spans="1:32" ht="15" customHeight="1" x14ac:dyDescent="0.35">
      <c r="A37" s="77" t="s">
        <v>1693</v>
      </c>
      <c r="B37" s="81" t="s">
        <v>1680</v>
      </c>
      <c r="C37" s="82">
        <f>'AEO 2023 Table 49 Raw'!F27</f>
        <v>0</v>
      </c>
      <c r="D37" s="82">
        <f>'AEO 2023 Table 49 Raw'!G27</f>
        <v>0</v>
      </c>
      <c r="E37" s="82">
        <f>'AEO 2023 Table 49 Raw'!H27</f>
        <v>4.6990000000000001E-3</v>
      </c>
      <c r="F37" s="82">
        <f>'AEO 2023 Table 49 Raw'!I27</f>
        <v>8.9820000000000004E-3</v>
      </c>
      <c r="G37" s="82">
        <f>'AEO 2023 Table 49 Raw'!J27</f>
        <v>1.3004E-2</v>
      </c>
      <c r="H37" s="82">
        <f>'AEO 2023 Table 49 Raw'!K27</f>
        <v>1.6833000000000001E-2</v>
      </c>
      <c r="I37" s="82">
        <f>'AEO 2023 Table 49 Raw'!L27</f>
        <v>2.0468E-2</v>
      </c>
      <c r="J37" s="82">
        <f>'AEO 2023 Table 49 Raw'!M27</f>
        <v>2.3865000000000001E-2</v>
      </c>
      <c r="K37" s="82">
        <f>'AEO 2023 Table 49 Raw'!N27</f>
        <v>2.7097E-2</v>
      </c>
      <c r="L37" s="82">
        <f>'AEO 2023 Table 49 Raw'!O27</f>
        <v>3.0356999999999999E-2</v>
      </c>
      <c r="M37" s="82">
        <f>'AEO 2023 Table 49 Raw'!P27</f>
        <v>3.3845E-2</v>
      </c>
      <c r="N37" s="82">
        <f>'AEO 2023 Table 49 Raw'!Q27</f>
        <v>3.7533999999999998E-2</v>
      </c>
      <c r="O37" s="82">
        <f>'AEO 2023 Table 49 Raw'!R27</f>
        <v>4.1471000000000001E-2</v>
      </c>
      <c r="P37" s="82">
        <f>'AEO 2023 Table 49 Raw'!S27</f>
        <v>4.5675E-2</v>
      </c>
      <c r="Q37" s="82">
        <f>'AEO 2023 Table 49 Raw'!T27</f>
        <v>5.0146000000000003E-2</v>
      </c>
      <c r="R37" s="82">
        <f>'AEO 2023 Table 49 Raw'!U27</f>
        <v>5.5066999999999998E-2</v>
      </c>
      <c r="S37" s="82">
        <f>'AEO 2023 Table 49 Raw'!V27</f>
        <v>6.0408000000000003E-2</v>
      </c>
      <c r="T37" s="82">
        <f>'AEO 2023 Table 49 Raw'!W27</f>
        <v>6.6288E-2</v>
      </c>
      <c r="U37" s="82">
        <f>'AEO 2023 Table 49 Raw'!X27</f>
        <v>7.2910000000000003E-2</v>
      </c>
      <c r="V37" s="82">
        <f>'AEO 2023 Table 49 Raw'!Y27</f>
        <v>8.0391000000000004E-2</v>
      </c>
      <c r="W37" s="82">
        <f>'AEO 2023 Table 49 Raw'!Z27</f>
        <v>8.8689000000000004E-2</v>
      </c>
      <c r="X37" s="82">
        <f>'AEO 2023 Table 49 Raw'!AA27</f>
        <v>9.7592999999999999E-2</v>
      </c>
      <c r="Y37" s="82">
        <f>'AEO 2023 Table 49 Raw'!AB27</f>
        <v>0.107179</v>
      </c>
      <c r="Z37" s="82">
        <f>'AEO 2023 Table 49 Raw'!AC27</f>
        <v>0.11736099999999999</v>
      </c>
      <c r="AA37" s="82">
        <f>'AEO 2023 Table 49 Raw'!AD27</f>
        <v>0.12828400000000001</v>
      </c>
      <c r="AB37" s="82">
        <f>'AEO 2023 Table 49 Raw'!AE27</f>
        <v>0.139872</v>
      </c>
      <c r="AC37" s="82">
        <f>'AEO 2023 Table 49 Raw'!AF27</f>
        <v>0.15181700000000001</v>
      </c>
      <c r="AD37" s="82">
        <f>'AEO 2023 Table 49 Raw'!AG27</f>
        <v>0.16430400000000001</v>
      </c>
      <c r="AE37" s="82">
        <f>'AEO 2023 Table 49 Raw'!AH27</f>
        <v>0.177619</v>
      </c>
      <c r="AF37" s="88" t="str">
        <f>'AEO 2023 Table 49 Raw'!AI27</f>
        <v>- -</v>
      </c>
    </row>
    <row r="38" spans="1:32" ht="15" customHeight="1" x14ac:dyDescent="0.35">
      <c r="A38" s="77" t="s">
        <v>1694</v>
      </c>
      <c r="B38" s="81" t="s">
        <v>1682</v>
      </c>
      <c r="C38" s="82">
        <f>'AEO 2023 Table 49 Raw'!F28</f>
        <v>0</v>
      </c>
      <c r="D38" s="82">
        <f>'AEO 2023 Table 49 Raw'!G28</f>
        <v>0</v>
      </c>
      <c r="E38" s="82">
        <f>'AEO 2023 Table 49 Raw'!H28</f>
        <v>8.0780000000000001E-3</v>
      </c>
      <c r="F38" s="82">
        <f>'AEO 2023 Table 49 Raw'!I28</f>
        <v>1.5644999999999999E-2</v>
      </c>
      <c r="G38" s="82">
        <f>'AEO 2023 Table 49 Raw'!J28</f>
        <v>2.2988999999999999E-2</v>
      </c>
      <c r="H38" s="82">
        <f>'AEO 2023 Table 49 Raw'!K28</f>
        <v>3.0179000000000001E-2</v>
      </c>
      <c r="I38" s="82">
        <f>'AEO 2023 Table 49 Raw'!L28</f>
        <v>3.7161E-2</v>
      </c>
      <c r="J38" s="82">
        <f>'AEO 2023 Table 49 Raw'!M28</f>
        <v>4.3795000000000001E-2</v>
      </c>
      <c r="K38" s="82">
        <f>'AEO 2023 Table 49 Raw'!N28</f>
        <v>5.0102000000000001E-2</v>
      </c>
      <c r="L38" s="82">
        <f>'AEO 2023 Table 49 Raw'!O28</f>
        <v>5.6294999999999998E-2</v>
      </c>
      <c r="M38" s="82">
        <f>'AEO 2023 Table 49 Raw'!P28</f>
        <v>6.2640000000000001E-2</v>
      </c>
      <c r="N38" s="82">
        <f>'AEO 2023 Table 49 Raw'!Q28</f>
        <v>6.8956000000000003E-2</v>
      </c>
      <c r="O38" s="82">
        <f>'AEO 2023 Table 49 Raw'!R28</f>
        <v>7.5354000000000004E-2</v>
      </c>
      <c r="P38" s="82">
        <f>'AEO 2023 Table 49 Raw'!S28</f>
        <v>8.1948999999999994E-2</v>
      </c>
      <c r="Q38" s="82">
        <f>'AEO 2023 Table 49 Raw'!T28</f>
        <v>8.8664000000000007E-2</v>
      </c>
      <c r="R38" s="82">
        <f>'AEO 2023 Table 49 Raw'!U28</f>
        <v>9.5808000000000004E-2</v>
      </c>
      <c r="S38" s="82">
        <f>'AEO 2023 Table 49 Raw'!V28</f>
        <v>0.103379</v>
      </c>
      <c r="T38" s="82">
        <f>'AEO 2023 Table 49 Raw'!W28</f>
        <v>0.11151700000000001</v>
      </c>
      <c r="U38" s="82">
        <f>'AEO 2023 Table 49 Raw'!X28</f>
        <v>0.12053700000000001</v>
      </c>
      <c r="V38" s="82">
        <f>'AEO 2023 Table 49 Raw'!Y28</f>
        <v>0.13056699999999999</v>
      </c>
      <c r="W38" s="82">
        <f>'AEO 2023 Table 49 Raw'!Z28</f>
        <v>0.14152300000000001</v>
      </c>
      <c r="X38" s="82">
        <f>'AEO 2023 Table 49 Raw'!AA28</f>
        <v>0.152972</v>
      </c>
      <c r="Y38" s="82">
        <f>'AEO 2023 Table 49 Raw'!AB28</f>
        <v>0.16517100000000001</v>
      </c>
      <c r="Z38" s="82">
        <f>'AEO 2023 Table 49 Raw'!AC28</f>
        <v>0.178007</v>
      </c>
      <c r="AA38" s="82">
        <f>'AEO 2023 Table 49 Raw'!AD28</f>
        <v>0.191833</v>
      </c>
      <c r="AB38" s="82">
        <f>'AEO 2023 Table 49 Raw'!AE28</f>
        <v>0.20646700000000001</v>
      </c>
      <c r="AC38" s="82">
        <f>'AEO 2023 Table 49 Raw'!AF28</f>
        <v>0.22154599999999999</v>
      </c>
      <c r="AD38" s="82">
        <f>'AEO 2023 Table 49 Raw'!AG28</f>
        <v>0.23730999999999999</v>
      </c>
      <c r="AE38" s="82">
        <f>'AEO 2023 Table 49 Raw'!AH28</f>
        <v>0.25435600000000003</v>
      </c>
      <c r="AF38" s="88" t="str">
        <f>'AEO 2023 Table 49 Raw'!AI28</f>
        <v>- -</v>
      </c>
    </row>
    <row r="39" spans="1:32" ht="12" customHeight="1" x14ac:dyDescent="0.35">
      <c r="A39" s="77" t="s">
        <v>1695</v>
      </c>
      <c r="B39" s="81" t="s">
        <v>1696</v>
      </c>
      <c r="C39" s="82">
        <f>'AEO 2023 Table 49 Raw'!F29</f>
        <v>59.694575999999998</v>
      </c>
      <c r="D39" s="82">
        <f>'AEO 2023 Table 49 Raw'!G29</f>
        <v>59.232098000000001</v>
      </c>
      <c r="E39" s="82">
        <f>'AEO 2023 Table 49 Raw'!H29</f>
        <v>59.109397999999999</v>
      </c>
      <c r="F39" s="82">
        <f>'AEO 2023 Table 49 Raw'!I29</f>
        <v>59.442653999999997</v>
      </c>
      <c r="G39" s="82">
        <f>'AEO 2023 Table 49 Raw'!J29</f>
        <v>60.168362000000002</v>
      </c>
      <c r="H39" s="82">
        <f>'AEO 2023 Table 49 Raw'!K29</f>
        <v>60.942036000000002</v>
      </c>
      <c r="I39" s="82">
        <f>'AEO 2023 Table 49 Raw'!L29</f>
        <v>61.786160000000002</v>
      </c>
      <c r="J39" s="82">
        <f>'AEO 2023 Table 49 Raw'!M29</f>
        <v>62.527434999999997</v>
      </c>
      <c r="K39" s="82">
        <f>'AEO 2023 Table 49 Raw'!N29</f>
        <v>63.237366000000002</v>
      </c>
      <c r="L39" s="82">
        <f>'AEO 2023 Table 49 Raw'!O29</f>
        <v>64.040108000000004</v>
      </c>
      <c r="M39" s="82">
        <f>'AEO 2023 Table 49 Raw'!P29</f>
        <v>65.104018999999994</v>
      </c>
      <c r="N39" s="82">
        <f>'AEO 2023 Table 49 Raw'!Q29</f>
        <v>66.054314000000005</v>
      </c>
      <c r="O39" s="82">
        <f>'AEO 2023 Table 49 Raw'!R29</f>
        <v>66.994217000000006</v>
      </c>
      <c r="P39" s="82">
        <f>'AEO 2023 Table 49 Raw'!S29</f>
        <v>67.990768000000003</v>
      </c>
      <c r="Q39" s="82">
        <f>'AEO 2023 Table 49 Raw'!T29</f>
        <v>68.908278999999993</v>
      </c>
      <c r="R39" s="82">
        <f>'AEO 2023 Table 49 Raw'!U29</f>
        <v>69.951363000000001</v>
      </c>
      <c r="S39" s="82">
        <f>'AEO 2023 Table 49 Raw'!V29</f>
        <v>70.936751999999998</v>
      </c>
      <c r="T39" s="82">
        <f>'AEO 2023 Table 49 Raw'!W29</f>
        <v>71.987885000000006</v>
      </c>
      <c r="U39" s="82">
        <f>'AEO 2023 Table 49 Raw'!X29</f>
        <v>73.103226000000006</v>
      </c>
      <c r="V39" s="82">
        <f>'AEO 2023 Table 49 Raw'!Y29</f>
        <v>74.280495000000002</v>
      </c>
      <c r="W39" s="82">
        <f>'AEO 2023 Table 49 Raw'!Z29</f>
        <v>75.437995999999998</v>
      </c>
      <c r="X39" s="82">
        <f>'AEO 2023 Table 49 Raw'!AA29</f>
        <v>76.598990999999998</v>
      </c>
      <c r="Y39" s="82">
        <f>'AEO 2023 Table 49 Raw'!AB29</f>
        <v>77.726692</v>
      </c>
      <c r="Z39" s="82">
        <f>'AEO 2023 Table 49 Raw'!AC29</f>
        <v>78.778594999999996</v>
      </c>
      <c r="AA39" s="82">
        <f>'AEO 2023 Table 49 Raw'!AD29</f>
        <v>79.907218999999998</v>
      </c>
      <c r="AB39" s="82">
        <f>'AEO 2023 Table 49 Raw'!AE29</f>
        <v>81.064887999999996</v>
      </c>
      <c r="AC39" s="82">
        <f>'AEO 2023 Table 49 Raw'!AF29</f>
        <v>82.133056999999994</v>
      </c>
      <c r="AD39" s="82">
        <f>'AEO 2023 Table 49 Raw'!AG29</f>
        <v>83.250366</v>
      </c>
      <c r="AE39" s="82">
        <f>'AEO 2023 Table 49 Raw'!AH29</f>
        <v>84.619040999999996</v>
      </c>
      <c r="AF39" s="88">
        <f>'AEO 2023 Table 49 Raw'!AI29</f>
        <v>1.2999999999999999E-2</v>
      </c>
    </row>
    <row r="40" spans="1:32" ht="12" customHeight="1" x14ac:dyDescent="0.35">
      <c r="B40" s="34" t="s">
        <v>1697</v>
      </c>
      <c r="C40" s="82"/>
      <c r="D40" s="82"/>
      <c r="E40" s="82"/>
      <c r="F40" s="82"/>
      <c r="G40" s="82"/>
      <c r="H40" s="82"/>
      <c r="I40" s="82"/>
      <c r="J40" s="82"/>
      <c r="K40" s="82"/>
      <c r="L40" s="82"/>
      <c r="M40" s="82"/>
      <c r="N40" s="82"/>
      <c r="O40" s="82"/>
      <c r="P40" s="82"/>
      <c r="Q40" s="82"/>
      <c r="R40" s="82"/>
      <c r="S40" s="82"/>
      <c r="T40" s="82"/>
      <c r="U40" s="82"/>
      <c r="V40" s="82"/>
      <c r="W40" s="82"/>
      <c r="X40" s="82"/>
      <c r="Y40" s="82"/>
      <c r="Z40" s="82"/>
      <c r="AA40" s="82"/>
      <c r="AB40" s="82"/>
      <c r="AC40" s="82"/>
      <c r="AD40" s="82"/>
      <c r="AE40" s="82"/>
      <c r="AF40" s="88"/>
    </row>
    <row r="41" spans="1:32" ht="12" customHeight="1" x14ac:dyDescent="0.35">
      <c r="A41" s="77" t="s">
        <v>1698</v>
      </c>
      <c r="B41" s="81" t="s">
        <v>1666</v>
      </c>
      <c r="C41" s="82">
        <f>'AEO 2023 Table 49 Raw'!F31</f>
        <v>184.85647599999999</v>
      </c>
      <c r="D41" s="82">
        <f>'AEO 2023 Table 49 Raw'!G31</f>
        <v>184.36309800000001</v>
      </c>
      <c r="E41" s="82">
        <f>'AEO 2023 Table 49 Raw'!H31</f>
        <v>184.53233299999999</v>
      </c>
      <c r="F41" s="82">
        <f>'AEO 2023 Table 49 Raw'!I31</f>
        <v>185.92311100000001</v>
      </c>
      <c r="G41" s="82">
        <f>'AEO 2023 Table 49 Raw'!J31</f>
        <v>188.09622200000001</v>
      </c>
      <c r="H41" s="82">
        <f>'AEO 2023 Table 49 Raw'!K31</f>
        <v>189.92868000000001</v>
      </c>
      <c r="I41" s="82">
        <f>'AEO 2023 Table 49 Raw'!L31</f>
        <v>191.46675099999999</v>
      </c>
      <c r="J41" s="82">
        <f>'AEO 2023 Table 49 Raw'!M31</f>
        <v>192.31585699999999</v>
      </c>
      <c r="K41" s="82">
        <f>'AEO 2023 Table 49 Raw'!N31</f>
        <v>192.75872799999999</v>
      </c>
      <c r="L41" s="82">
        <f>'AEO 2023 Table 49 Raw'!O31</f>
        <v>193.261459</v>
      </c>
      <c r="M41" s="82">
        <f>'AEO 2023 Table 49 Raw'!P31</f>
        <v>194.18498199999999</v>
      </c>
      <c r="N41" s="82">
        <f>'AEO 2023 Table 49 Raw'!Q31</f>
        <v>194.74160800000001</v>
      </c>
      <c r="O41" s="82">
        <f>'AEO 2023 Table 49 Raw'!R31</f>
        <v>195.212692</v>
      </c>
      <c r="P41" s="82">
        <f>'AEO 2023 Table 49 Raw'!S31</f>
        <v>195.789413</v>
      </c>
      <c r="Q41" s="82">
        <f>'AEO 2023 Table 49 Raw'!T31</f>
        <v>196.09771699999999</v>
      </c>
      <c r="R41" s="82">
        <f>'AEO 2023 Table 49 Raw'!U31</f>
        <v>196.645309</v>
      </c>
      <c r="S41" s="82">
        <f>'AEO 2023 Table 49 Raw'!V31</f>
        <v>197.177887</v>
      </c>
      <c r="T41" s="82">
        <f>'AEO 2023 Table 49 Raw'!W31</f>
        <v>197.587006</v>
      </c>
      <c r="U41" s="82">
        <f>'AEO 2023 Table 49 Raw'!X31</f>
        <v>198.118088</v>
      </c>
      <c r="V41" s="82">
        <f>'AEO 2023 Table 49 Raw'!Y31</f>
        <v>198.717422</v>
      </c>
      <c r="W41" s="82">
        <f>'AEO 2023 Table 49 Raw'!Z31</f>
        <v>199.29679899999999</v>
      </c>
      <c r="X41" s="82">
        <f>'AEO 2023 Table 49 Raw'!AA31</f>
        <v>199.71180699999999</v>
      </c>
      <c r="Y41" s="82">
        <f>'AEO 2023 Table 49 Raw'!AB31</f>
        <v>199.916168</v>
      </c>
      <c r="Z41" s="82">
        <f>'AEO 2023 Table 49 Raw'!AC31</f>
        <v>199.88377399999999</v>
      </c>
      <c r="AA41" s="82">
        <f>'AEO 2023 Table 49 Raw'!AD31</f>
        <v>199.97645600000001</v>
      </c>
      <c r="AB41" s="82">
        <f>'AEO 2023 Table 49 Raw'!AE31</f>
        <v>200.03840600000001</v>
      </c>
      <c r="AC41" s="82">
        <f>'AEO 2023 Table 49 Raw'!AF31</f>
        <v>199.82255599999999</v>
      </c>
      <c r="AD41" s="82">
        <f>'AEO 2023 Table 49 Raw'!AG31</f>
        <v>199.676208</v>
      </c>
      <c r="AE41" s="82">
        <f>'AEO 2023 Table 49 Raw'!AH31</f>
        <v>200.11251799999999</v>
      </c>
      <c r="AF41" s="88">
        <f>'AEO 2023 Table 49 Raw'!AI31</f>
        <v>3.0000000000000001E-3</v>
      </c>
    </row>
    <row r="42" spans="1:32" ht="12" customHeight="1" x14ac:dyDescent="0.35">
      <c r="A42" s="77" t="s">
        <v>1699</v>
      </c>
      <c r="B42" s="81" t="s">
        <v>1668</v>
      </c>
      <c r="C42" s="82">
        <f>'AEO 2023 Table 49 Raw'!F32</f>
        <v>0.177811</v>
      </c>
      <c r="D42" s="82">
        <f>'AEO 2023 Table 49 Raw'!G32</f>
        <v>0.177786</v>
      </c>
      <c r="E42" s="82">
        <f>'AEO 2023 Table 49 Raw'!H32</f>
        <v>0.18096300000000001</v>
      </c>
      <c r="F42" s="82">
        <f>'AEO 2023 Table 49 Raw'!I32</f>
        <v>0.18684300000000001</v>
      </c>
      <c r="G42" s="82">
        <f>'AEO 2023 Table 49 Raw'!J32</f>
        <v>0.19617399999999999</v>
      </c>
      <c r="H42" s="82">
        <f>'AEO 2023 Table 49 Raw'!K32</f>
        <v>0.207373</v>
      </c>
      <c r="I42" s="82">
        <f>'AEO 2023 Table 49 Raw'!L32</f>
        <v>0.21936700000000001</v>
      </c>
      <c r="J42" s="82">
        <f>'AEO 2023 Table 49 Raw'!M32</f>
        <v>0.23114199999999999</v>
      </c>
      <c r="K42" s="82">
        <f>'AEO 2023 Table 49 Raw'!N32</f>
        <v>0.243587</v>
      </c>
      <c r="L42" s="82">
        <f>'AEO 2023 Table 49 Raw'!O32</f>
        <v>0.25589200000000001</v>
      </c>
      <c r="M42" s="82">
        <f>'AEO 2023 Table 49 Raw'!P32</f>
        <v>0.26813500000000001</v>
      </c>
      <c r="N42" s="82">
        <f>'AEO 2023 Table 49 Raw'!Q32</f>
        <v>0.27929500000000002</v>
      </c>
      <c r="O42" s="82">
        <f>'AEO 2023 Table 49 Raw'!R32</f>
        <v>0.28943799999999997</v>
      </c>
      <c r="P42" s="82">
        <f>'AEO 2023 Table 49 Raw'!S32</f>
        <v>0.29867300000000002</v>
      </c>
      <c r="Q42" s="82">
        <f>'AEO 2023 Table 49 Raw'!T32</f>
        <v>0.30595</v>
      </c>
      <c r="R42" s="82">
        <f>'AEO 2023 Table 49 Raw'!U32</f>
        <v>0.31252000000000002</v>
      </c>
      <c r="S42" s="82">
        <f>'AEO 2023 Table 49 Raw'!V32</f>
        <v>0.317911</v>
      </c>
      <c r="T42" s="82">
        <f>'AEO 2023 Table 49 Raw'!W32</f>
        <v>0.32267299999999999</v>
      </c>
      <c r="U42" s="82">
        <f>'AEO 2023 Table 49 Raw'!X32</f>
        <v>0.32754699999999998</v>
      </c>
      <c r="V42" s="82">
        <f>'AEO 2023 Table 49 Raw'!Y32</f>
        <v>0.33221099999999998</v>
      </c>
      <c r="W42" s="82">
        <f>'AEO 2023 Table 49 Raw'!Z32</f>
        <v>0.33520299999999997</v>
      </c>
      <c r="X42" s="82">
        <f>'AEO 2023 Table 49 Raw'!AA32</f>
        <v>0.33737800000000001</v>
      </c>
      <c r="Y42" s="82">
        <f>'AEO 2023 Table 49 Raw'!AB32</f>
        <v>0.33995199999999998</v>
      </c>
      <c r="Z42" s="82">
        <f>'AEO 2023 Table 49 Raw'!AC32</f>
        <v>0.34246199999999999</v>
      </c>
      <c r="AA42" s="82">
        <f>'AEO 2023 Table 49 Raw'!AD32</f>
        <v>0.34548699999999999</v>
      </c>
      <c r="AB42" s="82">
        <f>'AEO 2023 Table 49 Raw'!AE32</f>
        <v>0.34853699999999999</v>
      </c>
      <c r="AC42" s="82">
        <f>'AEO 2023 Table 49 Raw'!AF32</f>
        <v>0.351078</v>
      </c>
      <c r="AD42" s="82">
        <f>'AEO 2023 Table 49 Raw'!AG32</f>
        <v>0.35373399999999999</v>
      </c>
      <c r="AE42" s="82">
        <f>'AEO 2023 Table 49 Raw'!AH32</f>
        <v>0.35739300000000002</v>
      </c>
      <c r="AF42" s="88">
        <f>'AEO 2023 Table 49 Raw'!AI32</f>
        <v>2.5000000000000001E-2</v>
      </c>
    </row>
    <row r="43" spans="1:32" ht="12" customHeight="1" x14ac:dyDescent="0.35">
      <c r="A43" s="77" t="s">
        <v>1700</v>
      </c>
      <c r="B43" s="81" t="s">
        <v>1670</v>
      </c>
      <c r="C43" s="82">
        <f>'AEO 2023 Table 49 Raw'!F33</f>
        <v>2.7640999999999999E-2</v>
      </c>
      <c r="D43" s="82">
        <f>'AEO 2023 Table 49 Raw'!G33</f>
        <v>3.0197000000000002E-2</v>
      </c>
      <c r="E43" s="82">
        <f>'AEO 2023 Table 49 Raw'!H33</f>
        <v>3.2635999999999998E-2</v>
      </c>
      <c r="F43" s="82">
        <f>'AEO 2023 Table 49 Raw'!I33</f>
        <v>3.4937000000000003E-2</v>
      </c>
      <c r="G43" s="82">
        <f>'AEO 2023 Table 49 Raw'!J33</f>
        <v>3.7206000000000003E-2</v>
      </c>
      <c r="H43" s="82">
        <f>'AEO 2023 Table 49 Raw'!K33</f>
        <v>3.9183000000000003E-2</v>
      </c>
      <c r="I43" s="82">
        <f>'AEO 2023 Table 49 Raw'!L33</f>
        <v>4.0808999999999998E-2</v>
      </c>
      <c r="J43" s="82">
        <f>'AEO 2023 Table 49 Raw'!M33</f>
        <v>4.1921E-2</v>
      </c>
      <c r="K43" s="82">
        <f>'AEO 2023 Table 49 Raw'!N33</f>
        <v>4.2710999999999999E-2</v>
      </c>
      <c r="L43" s="82">
        <f>'AEO 2023 Table 49 Raw'!O33</f>
        <v>4.3318000000000002E-2</v>
      </c>
      <c r="M43" s="82">
        <f>'AEO 2023 Table 49 Raw'!P33</f>
        <v>4.3885E-2</v>
      </c>
      <c r="N43" s="82">
        <f>'AEO 2023 Table 49 Raw'!Q33</f>
        <v>4.4438999999999999E-2</v>
      </c>
      <c r="O43" s="82">
        <f>'AEO 2023 Table 49 Raw'!R33</f>
        <v>4.5072000000000001E-2</v>
      </c>
      <c r="P43" s="82">
        <f>'AEO 2023 Table 49 Raw'!S33</f>
        <v>4.5765E-2</v>
      </c>
      <c r="Q43" s="82">
        <f>'AEO 2023 Table 49 Raw'!T33</f>
        <v>4.6310999999999998E-2</v>
      </c>
      <c r="R43" s="82">
        <f>'AEO 2023 Table 49 Raw'!U33</f>
        <v>4.6865999999999998E-2</v>
      </c>
      <c r="S43" s="82">
        <f>'AEO 2023 Table 49 Raw'!V33</f>
        <v>4.7247999999999998E-2</v>
      </c>
      <c r="T43" s="82">
        <f>'AEO 2023 Table 49 Raw'!W33</f>
        <v>4.7566999999999998E-2</v>
      </c>
      <c r="U43" s="82">
        <f>'AEO 2023 Table 49 Raw'!X33</f>
        <v>4.7884999999999997E-2</v>
      </c>
      <c r="V43" s="82">
        <f>'AEO 2023 Table 49 Raw'!Y33</f>
        <v>4.8297E-2</v>
      </c>
      <c r="W43" s="82">
        <f>'AEO 2023 Table 49 Raw'!Z33</f>
        <v>4.8665E-2</v>
      </c>
      <c r="X43" s="82">
        <f>'AEO 2023 Table 49 Raw'!AA33</f>
        <v>4.8979000000000002E-2</v>
      </c>
      <c r="Y43" s="82">
        <f>'AEO 2023 Table 49 Raw'!AB33</f>
        <v>4.9224999999999998E-2</v>
      </c>
      <c r="Z43" s="82">
        <f>'AEO 2023 Table 49 Raw'!AC33</f>
        <v>4.9414E-2</v>
      </c>
      <c r="AA43" s="82">
        <f>'AEO 2023 Table 49 Raw'!AD33</f>
        <v>4.9660999999999997E-2</v>
      </c>
      <c r="AB43" s="82">
        <f>'AEO 2023 Table 49 Raw'!AE33</f>
        <v>4.9919999999999999E-2</v>
      </c>
      <c r="AC43" s="82">
        <f>'AEO 2023 Table 49 Raw'!AF33</f>
        <v>5.0112999999999998E-2</v>
      </c>
      <c r="AD43" s="82">
        <f>'AEO 2023 Table 49 Raw'!AG33</f>
        <v>5.0276000000000001E-2</v>
      </c>
      <c r="AE43" s="82">
        <f>'AEO 2023 Table 49 Raw'!AH33</f>
        <v>5.0529999999999999E-2</v>
      </c>
      <c r="AF43" s="88">
        <f>'AEO 2023 Table 49 Raw'!AI33</f>
        <v>2.1999999999999999E-2</v>
      </c>
    </row>
    <row r="44" spans="1:32" ht="12" customHeight="1" x14ac:dyDescent="0.35">
      <c r="A44" s="77" t="s">
        <v>1701</v>
      </c>
      <c r="B44" s="81" t="s">
        <v>1672</v>
      </c>
      <c r="C44" s="82">
        <f>'AEO 2023 Table 49 Raw'!F34</f>
        <v>2.1454529999999998</v>
      </c>
      <c r="D44" s="82">
        <f>'AEO 2023 Table 49 Raw'!G34</f>
        <v>2.1948080000000001</v>
      </c>
      <c r="E44" s="82">
        <f>'AEO 2023 Table 49 Raw'!H34</f>
        <v>2.238753</v>
      </c>
      <c r="F44" s="82">
        <f>'AEO 2023 Table 49 Raw'!I34</f>
        <v>2.2810100000000002</v>
      </c>
      <c r="G44" s="82">
        <f>'AEO 2023 Table 49 Raw'!J34</f>
        <v>2.3176160000000001</v>
      </c>
      <c r="H44" s="82">
        <f>'AEO 2023 Table 49 Raw'!K34</f>
        <v>2.333008</v>
      </c>
      <c r="I44" s="82">
        <f>'AEO 2023 Table 49 Raw'!L34</f>
        <v>2.3302770000000002</v>
      </c>
      <c r="J44" s="82">
        <f>'AEO 2023 Table 49 Raw'!M34</f>
        <v>2.3079909999999999</v>
      </c>
      <c r="K44" s="82">
        <f>'AEO 2023 Table 49 Raw'!N34</f>
        <v>2.2735799999999999</v>
      </c>
      <c r="L44" s="82">
        <f>'AEO 2023 Table 49 Raw'!O34</f>
        <v>2.2439960000000001</v>
      </c>
      <c r="M44" s="82">
        <f>'AEO 2023 Table 49 Raw'!P34</f>
        <v>2.2315640000000001</v>
      </c>
      <c r="N44" s="82">
        <f>'AEO 2023 Table 49 Raw'!Q34</f>
        <v>2.2348680000000001</v>
      </c>
      <c r="O44" s="82">
        <f>'AEO 2023 Table 49 Raw'!R34</f>
        <v>2.258435</v>
      </c>
      <c r="P44" s="82">
        <f>'AEO 2023 Table 49 Raw'!S34</f>
        <v>2.300837</v>
      </c>
      <c r="Q44" s="82">
        <f>'AEO 2023 Table 49 Raw'!T34</f>
        <v>2.3548930000000001</v>
      </c>
      <c r="R44" s="82">
        <f>'AEO 2023 Table 49 Raw'!U34</f>
        <v>2.4257279999999999</v>
      </c>
      <c r="S44" s="82">
        <f>'AEO 2023 Table 49 Raw'!V34</f>
        <v>2.5085950000000001</v>
      </c>
      <c r="T44" s="82">
        <f>'AEO 2023 Table 49 Raw'!W34</f>
        <v>2.603091</v>
      </c>
      <c r="U44" s="82">
        <f>'AEO 2023 Table 49 Raw'!X34</f>
        <v>2.7135720000000001</v>
      </c>
      <c r="V44" s="82">
        <f>'AEO 2023 Table 49 Raw'!Y34</f>
        <v>2.839585</v>
      </c>
      <c r="W44" s="82">
        <f>'AEO 2023 Table 49 Raw'!Z34</f>
        <v>2.9759509999999998</v>
      </c>
      <c r="X44" s="82">
        <f>'AEO 2023 Table 49 Raw'!AA34</f>
        <v>3.1213359999999999</v>
      </c>
      <c r="Y44" s="82">
        <f>'AEO 2023 Table 49 Raw'!AB34</f>
        <v>3.2739780000000001</v>
      </c>
      <c r="Z44" s="82">
        <f>'AEO 2023 Table 49 Raw'!AC34</f>
        <v>3.4313400000000001</v>
      </c>
      <c r="AA44" s="82">
        <f>'AEO 2023 Table 49 Raw'!AD34</f>
        <v>3.5991050000000002</v>
      </c>
      <c r="AB44" s="82">
        <f>'AEO 2023 Table 49 Raw'!AE34</f>
        <v>3.7760549999999999</v>
      </c>
      <c r="AC44" s="82">
        <f>'AEO 2023 Table 49 Raw'!AF34</f>
        <v>3.9549439999999998</v>
      </c>
      <c r="AD44" s="82">
        <f>'AEO 2023 Table 49 Raw'!AG34</f>
        <v>4.1425939999999999</v>
      </c>
      <c r="AE44" s="82">
        <f>'AEO 2023 Table 49 Raw'!AH34</f>
        <v>4.3523269999999998</v>
      </c>
      <c r="AF44" s="88">
        <f>'AEO 2023 Table 49 Raw'!AI34</f>
        <v>2.5999999999999999E-2</v>
      </c>
    </row>
    <row r="45" spans="1:32" ht="12" customHeight="1" x14ac:dyDescent="0.35">
      <c r="A45" s="77" t="s">
        <v>1702</v>
      </c>
      <c r="B45" s="81" t="s">
        <v>1674</v>
      </c>
      <c r="C45" s="82">
        <f>'AEO 2023 Table 49 Raw'!F35</f>
        <v>0</v>
      </c>
      <c r="D45" s="82">
        <f>'AEO 2023 Table 49 Raw'!G35</f>
        <v>0</v>
      </c>
      <c r="E45" s="82">
        <f>'AEO 2023 Table 49 Raw'!H35</f>
        <v>0</v>
      </c>
      <c r="F45" s="82">
        <f>'AEO 2023 Table 49 Raw'!I35</f>
        <v>0</v>
      </c>
      <c r="G45" s="82">
        <f>'AEO 2023 Table 49 Raw'!J35</f>
        <v>0</v>
      </c>
      <c r="H45" s="82">
        <f>'AEO 2023 Table 49 Raw'!K35</f>
        <v>0</v>
      </c>
      <c r="I45" s="82">
        <f>'AEO 2023 Table 49 Raw'!L35</f>
        <v>0</v>
      </c>
      <c r="J45" s="82">
        <f>'AEO 2023 Table 49 Raw'!M35</f>
        <v>0</v>
      </c>
      <c r="K45" s="82">
        <f>'AEO 2023 Table 49 Raw'!N35</f>
        <v>0</v>
      </c>
      <c r="L45" s="82">
        <f>'AEO 2023 Table 49 Raw'!O35</f>
        <v>0</v>
      </c>
      <c r="M45" s="82">
        <f>'AEO 2023 Table 49 Raw'!P35</f>
        <v>0</v>
      </c>
      <c r="N45" s="82">
        <f>'AEO 2023 Table 49 Raw'!Q35</f>
        <v>0</v>
      </c>
      <c r="O45" s="82">
        <f>'AEO 2023 Table 49 Raw'!R35</f>
        <v>0</v>
      </c>
      <c r="P45" s="82">
        <f>'AEO 2023 Table 49 Raw'!S35</f>
        <v>0</v>
      </c>
      <c r="Q45" s="82">
        <f>'AEO 2023 Table 49 Raw'!T35</f>
        <v>0</v>
      </c>
      <c r="R45" s="82">
        <f>'AEO 2023 Table 49 Raw'!U35</f>
        <v>0</v>
      </c>
      <c r="S45" s="82">
        <f>'AEO 2023 Table 49 Raw'!V35</f>
        <v>0</v>
      </c>
      <c r="T45" s="82">
        <f>'AEO 2023 Table 49 Raw'!W35</f>
        <v>0</v>
      </c>
      <c r="U45" s="82">
        <f>'AEO 2023 Table 49 Raw'!X35</f>
        <v>0</v>
      </c>
      <c r="V45" s="82">
        <f>'AEO 2023 Table 49 Raw'!Y35</f>
        <v>0</v>
      </c>
      <c r="W45" s="82">
        <f>'AEO 2023 Table 49 Raw'!Z35</f>
        <v>0</v>
      </c>
      <c r="X45" s="82">
        <f>'AEO 2023 Table 49 Raw'!AA35</f>
        <v>0</v>
      </c>
      <c r="Y45" s="82">
        <f>'AEO 2023 Table 49 Raw'!AB35</f>
        <v>0</v>
      </c>
      <c r="Z45" s="82">
        <f>'AEO 2023 Table 49 Raw'!AC35</f>
        <v>0</v>
      </c>
      <c r="AA45" s="82">
        <f>'AEO 2023 Table 49 Raw'!AD35</f>
        <v>0</v>
      </c>
      <c r="AB45" s="82">
        <f>'AEO 2023 Table 49 Raw'!AE35</f>
        <v>0</v>
      </c>
      <c r="AC45" s="82">
        <f>'AEO 2023 Table 49 Raw'!AF35</f>
        <v>0</v>
      </c>
      <c r="AD45" s="82">
        <f>'AEO 2023 Table 49 Raw'!AG35</f>
        <v>0</v>
      </c>
      <c r="AE45" s="82">
        <f>'AEO 2023 Table 49 Raw'!AH35</f>
        <v>0</v>
      </c>
      <c r="AF45" s="88" t="str">
        <f>'AEO 2023 Table 49 Raw'!AI35</f>
        <v>- -</v>
      </c>
    </row>
    <row r="46" spans="1:32" ht="12" customHeight="1" x14ac:dyDescent="0.35">
      <c r="A46" s="77" t="s">
        <v>1703</v>
      </c>
      <c r="B46" s="81" t="s">
        <v>1676</v>
      </c>
      <c r="C46" s="82">
        <f>'AEO 2023 Table 49 Raw'!F36</f>
        <v>4.2640000000000004E-3</v>
      </c>
      <c r="D46" s="82">
        <f>'AEO 2023 Table 49 Raw'!G36</f>
        <v>4.9620000000000003E-3</v>
      </c>
      <c r="E46" s="82">
        <f>'AEO 2023 Table 49 Raw'!H36</f>
        <v>5.5589999999999997E-3</v>
      </c>
      <c r="F46" s="82">
        <f>'AEO 2023 Table 49 Raw'!I36</f>
        <v>6.0879999999999997E-3</v>
      </c>
      <c r="G46" s="82">
        <f>'AEO 2023 Table 49 Raw'!J36</f>
        <v>6.5510000000000004E-3</v>
      </c>
      <c r="H46" s="82">
        <f>'AEO 2023 Table 49 Raw'!K36</f>
        <v>6.9119999999999997E-3</v>
      </c>
      <c r="I46" s="82">
        <f>'AEO 2023 Table 49 Raw'!L36</f>
        <v>7.1720000000000004E-3</v>
      </c>
      <c r="J46" s="82">
        <f>'AEO 2023 Table 49 Raw'!M36</f>
        <v>7.3239999999999998E-3</v>
      </c>
      <c r="K46" s="82">
        <f>'AEO 2023 Table 49 Raw'!N36</f>
        <v>7.3829999999999998E-3</v>
      </c>
      <c r="L46" s="82">
        <f>'AEO 2023 Table 49 Raw'!O36</f>
        <v>7.3670000000000003E-3</v>
      </c>
      <c r="M46" s="82">
        <f>'AEO 2023 Table 49 Raw'!P36</f>
        <v>7.2839999999999997E-3</v>
      </c>
      <c r="N46" s="82">
        <f>'AEO 2023 Table 49 Raw'!Q36</f>
        <v>7.1079999999999997E-3</v>
      </c>
      <c r="O46" s="82">
        <f>'AEO 2023 Table 49 Raw'!R36</f>
        <v>6.8630000000000002E-3</v>
      </c>
      <c r="P46" s="82">
        <f>'AEO 2023 Table 49 Raw'!S36</f>
        <v>6.574E-3</v>
      </c>
      <c r="Q46" s="82">
        <f>'AEO 2023 Table 49 Raw'!T36</f>
        <v>6.2440000000000004E-3</v>
      </c>
      <c r="R46" s="82">
        <f>'AEO 2023 Table 49 Raw'!U36</f>
        <v>5.9220000000000002E-3</v>
      </c>
      <c r="S46" s="82">
        <f>'AEO 2023 Table 49 Raw'!V36</f>
        <v>5.6039999999999996E-3</v>
      </c>
      <c r="T46" s="82">
        <f>'AEO 2023 Table 49 Raw'!W36</f>
        <v>5.2440000000000004E-3</v>
      </c>
      <c r="U46" s="82">
        <f>'AEO 2023 Table 49 Raw'!X36</f>
        <v>4.8760000000000001E-3</v>
      </c>
      <c r="V46" s="82">
        <f>'AEO 2023 Table 49 Raw'!Y36</f>
        <v>4.5599999999999998E-3</v>
      </c>
      <c r="W46" s="82">
        <f>'AEO 2023 Table 49 Raw'!Z36</f>
        <v>4.2989999999999999E-3</v>
      </c>
      <c r="X46" s="82">
        <f>'AEO 2023 Table 49 Raw'!AA36</f>
        <v>4.0299999999999997E-3</v>
      </c>
      <c r="Y46" s="82">
        <f>'AEO 2023 Table 49 Raw'!AB36</f>
        <v>3.7850000000000002E-3</v>
      </c>
      <c r="Z46" s="82">
        <f>'AEO 2023 Table 49 Raw'!AC36</f>
        <v>3.5599999999999998E-3</v>
      </c>
      <c r="AA46" s="82">
        <f>'AEO 2023 Table 49 Raw'!AD36</f>
        <v>3.3570000000000002E-3</v>
      </c>
      <c r="AB46" s="82">
        <f>'AEO 2023 Table 49 Raw'!AE36</f>
        <v>3.1700000000000001E-3</v>
      </c>
      <c r="AC46" s="82">
        <f>'AEO 2023 Table 49 Raw'!AF36</f>
        <v>2.9910000000000002E-3</v>
      </c>
      <c r="AD46" s="82">
        <f>'AEO 2023 Table 49 Raw'!AG36</f>
        <v>2.826E-3</v>
      </c>
      <c r="AE46" s="82">
        <f>'AEO 2023 Table 49 Raw'!AH36</f>
        <v>2.6809999999999998E-3</v>
      </c>
      <c r="AF46" s="88">
        <f>'AEO 2023 Table 49 Raw'!AI36</f>
        <v>-1.6E-2</v>
      </c>
    </row>
    <row r="47" spans="1:32" ht="12" customHeight="1" x14ac:dyDescent="0.35">
      <c r="A47" s="77" t="s">
        <v>1704</v>
      </c>
      <c r="B47" s="81" t="s">
        <v>1678</v>
      </c>
      <c r="C47" s="82">
        <f>'AEO 2023 Table 49 Raw'!F37</f>
        <v>0</v>
      </c>
      <c r="D47" s="82">
        <f>'AEO 2023 Table 49 Raw'!G37</f>
        <v>0</v>
      </c>
      <c r="E47" s="82">
        <f>'AEO 2023 Table 49 Raw'!H37</f>
        <v>1.2459999999999999E-3</v>
      </c>
      <c r="F47" s="82">
        <f>'AEO 2023 Table 49 Raw'!I37</f>
        <v>2.4299999999999999E-3</v>
      </c>
      <c r="G47" s="82">
        <f>'AEO 2023 Table 49 Raw'!J37</f>
        <v>3.5999999999999999E-3</v>
      </c>
      <c r="H47" s="82">
        <f>'AEO 2023 Table 49 Raw'!K37</f>
        <v>4.7790000000000003E-3</v>
      </c>
      <c r="I47" s="82">
        <f>'AEO 2023 Table 49 Raw'!L37</f>
        <v>5.9699999999999996E-3</v>
      </c>
      <c r="J47" s="82">
        <f>'AEO 2023 Table 49 Raw'!M37</f>
        <v>7.1459999999999996E-3</v>
      </c>
      <c r="K47" s="82">
        <f>'AEO 2023 Table 49 Raw'!N37</f>
        <v>8.3099999999999997E-3</v>
      </c>
      <c r="L47" s="82">
        <f>'AEO 2023 Table 49 Raw'!O37</f>
        <v>9.4830000000000001E-3</v>
      </c>
      <c r="M47" s="82">
        <f>'AEO 2023 Table 49 Raw'!P37</f>
        <v>1.0697E-2</v>
      </c>
      <c r="N47" s="82">
        <f>'AEO 2023 Table 49 Raw'!Q37</f>
        <v>1.1908E-2</v>
      </c>
      <c r="O47" s="82">
        <f>'AEO 2023 Table 49 Raw'!R37</f>
        <v>1.3110999999999999E-2</v>
      </c>
      <c r="P47" s="82">
        <f>'AEO 2023 Table 49 Raw'!S37</f>
        <v>1.4297000000000001E-2</v>
      </c>
      <c r="Q47" s="82">
        <f>'AEO 2023 Table 49 Raw'!T37</f>
        <v>1.5442000000000001E-2</v>
      </c>
      <c r="R47" s="82">
        <f>'AEO 2023 Table 49 Raw'!U37</f>
        <v>1.6583000000000001E-2</v>
      </c>
      <c r="S47" s="82">
        <f>'AEO 2023 Table 49 Raw'!V37</f>
        <v>1.7701999999999999E-2</v>
      </c>
      <c r="T47" s="82">
        <f>'AEO 2023 Table 49 Raw'!W37</f>
        <v>1.8821000000000001E-2</v>
      </c>
      <c r="U47" s="82">
        <f>'AEO 2023 Table 49 Raw'!X37</f>
        <v>1.9993E-2</v>
      </c>
      <c r="V47" s="82">
        <f>'AEO 2023 Table 49 Raw'!Y37</f>
        <v>2.1249000000000001E-2</v>
      </c>
      <c r="W47" s="82">
        <f>'AEO 2023 Table 49 Raw'!Z37</f>
        <v>2.2599000000000001E-2</v>
      </c>
      <c r="X47" s="82">
        <f>'AEO 2023 Table 49 Raw'!AA37</f>
        <v>2.4008999999999999E-2</v>
      </c>
      <c r="Y47" s="82">
        <f>'AEO 2023 Table 49 Raw'!AB37</f>
        <v>2.5467E-2</v>
      </c>
      <c r="Z47" s="82">
        <f>'AEO 2023 Table 49 Raw'!AC37</f>
        <v>2.7012999999999999E-2</v>
      </c>
      <c r="AA47" s="82">
        <f>'AEO 2023 Table 49 Raw'!AD37</f>
        <v>2.8766E-2</v>
      </c>
      <c r="AB47" s="82">
        <f>'AEO 2023 Table 49 Raw'!AE37</f>
        <v>3.0682000000000001E-2</v>
      </c>
      <c r="AC47" s="82">
        <f>'AEO 2023 Table 49 Raw'!AF37</f>
        <v>3.2723000000000002E-2</v>
      </c>
      <c r="AD47" s="82">
        <f>'AEO 2023 Table 49 Raw'!AG37</f>
        <v>3.4948E-2</v>
      </c>
      <c r="AE47" s="82">
        <f>'AEO 2023 Table 49 Raw'!AH37</f>
        <v>3.7458999999999999E-2</v>
      </c>
      <c r="AF47" s="88" t="str">
        <f>'AEO 2023 Table 49 Raw'!AI37</f>
        <v>- -</v>
      </c>
    </row>
    <row r="48" spans="1:32" ht="12" customHeight="1" x14ac:dyDescent="0.35">
      <c r="A48" s="77" t="s">
        <v>1705</v>
      </c>
      <c r="B48" s="81" t="s">
        <v>1680</v>
      </c>
      <c r="C48" s="82">
        <f>'AEO 2023 Table 49 Raw'!F38</f>
        <v>0</v>
      </c>
      <c r="D48" s="82">
        <f>'AEO 2023 Table 49 Raw'!G38</f>
        <v>0</v>
      </c>
      <c r="E48" s="82">
        <f>'AEO 2023 Table 49 Raw'!H38</f>
        <v>2.7629999999999998E-3</v>
      </c>
      <c r="F48" s="82">
        <f>'AEO 2023 Table 49 Raw'!I38</f>
        <v>5.3410000000000003E-3</v>
      </c>
      <c r="G48" s="82">
        <f>'AEO 2023 Table 49 Raw'!J38</f>
        <v>7.8609999999999999E-3</v>
      </c>
      <c r="H48" s="82">
        <f>'AEO 2023 Table 49 Raw'!K38</f>
        <v>1.0366999999999999E-2</v>
      </c>
      <c r="I48" s="82">
        <f>'AEO 2023 Table 49 Raw'!L38</f>
        <v>1.2848999999999999E-2</v>
      </c>
      <c r="J48" s="82">
        <f>'AEO 2023 Table 49 Raw'!M38</f>
        <v>1.5254999999999999E-2</v>
      </c>
      <c r="K48" s="82">
        <f>'AEO 2023 Table 49 Raw'!N38</f>
        <v>1.7602E-2</v>
      </c>
      <c r="L48" s="82">
        <f>'AEO 2023 Table 49 Raw'!O38</f>
        <v>1.9949999999999999E-2</v>
      </c>
      <c r="M48" s="82">
        <f>'AEO 2023 Table 49 Raw'!P38</f>
        <v>2.2349999999999998E-2</v>
      </c>
      <c r="N48" s="82">
        <f>'AEO 2023 Table 49 Raw'!Q38</f>
        <v>2.4709999999999999E-2</v>
      </c>
      <c r="O48" s="82">
        <f>'AEO 2023 Table 49 Raw'!R38</f>
        <v>2.7015999999999998E-2</v>
      </c>
      <c r="P48" s="82">
        <f>'AEO 2023 Table 49 Raw'!S38</f>
        <v>2.9253000000000001E-2</v>
      </c>
      <c r="Q48" s="82">
        <f>'AEO 2023 Table 49 Raw'!T38</f>
        <v>3.1358999999999998E-2</v>
      </c>
      <c r="R48" s="82">
        <f>'AEO 2023 Table 49 Raw'!U38</f>
        <v>3.3411999999999997E-2</v>
      </c>
      <c r="S48" s="82">
        <f>'AEO 2023 Table 49 Raw'!V38</f>
        <v>3.5375999999999998E-2</v>
      </c>
      <c r="T48" s="82">
        <f>'AEO 2023 Table 49 Raw'!W38</f>
        <v>3.7298999999999999E-2</v>
      </c>
      <c r="U48" s="82">
        <f>'AEO 2023 Table 49 Raw'!X38</f>
        <v>3.9281999999999997E-2</v>
      </c>
      <c r="V48" s="82">
        <f>'AEO 2023 Table 49 Raw'!Y38</f>
        <v>4.1389000000000002E-2</v>
      </c>
      <c r="W48" s="82">
        <f>'AEO 2023 Table 49 Raw'!Z38</f>
        <v>4.3633999999999999E-2</v>
      </c>
      <c r="X48" s="82">
        <f>'AEO 2023 Table 49 Raw'!AA38</f>
        <v>4.5939000000000001E-2</v>
      </c>
      <c r="Y48" s="82">
        <f>'AEO 2023 Table 49 Raw'!AB38</f>
        <v>4.8251000000000002E-2</v>
      </c>
      <c r="Z48" s="82">
        <f>'AEO 2023 Table 49 Raw'!AC38</f>
        <v>5.0642E-2</v>
      </c>
      <c r="AA48" s="82">
        <f>'AEO 2023 Table 49 Raw'!AD38</f>
        <v>5.3318999999999998E-2</v>
      </c>
      <c r="AB48" s="82">
        <f>'AEO 2023 Table 49 Raw'!AE38</f>
        <v>5.6163999999999999E-2</v>
      </c>
      <c r="AC48" s="82">
        <f>'AEO 2023 Table 49 Raw'!AF38</f>
        <v>5.9069999999999998E-2</v>
      </c>
      <c r="AD48" s="82">
        <f>'AEO 2023 Table 49 Raw'!AG38</f>
        <v>6.2129999999999998E-2</v>
      </c>
      <c r="AE48" s="82">
        <f>'AEO 2023 Table 49 Raw'!AH38</f>
        <v>6.5481999999999999E-2</v>
      </c>
      <c r="AF48" s="88" t="str">
        <f>'AEO 2023 Table 49 Raw'!AI38</f>
        <v>- -</v>
      </c>
    </row>
    <row r="49" spans="1:32" ht="12" customHeight="1" x14ac:dyDescent="0.35">
      <c r="A49" s="77" t="s">
        <v>1706</v>
      </c>
      <c r="B49" s="81" t="s">
        <v>1682</v>
      </c>
      <c r="C49" s="82">
        <f>'AEO 2023 Table 49 Raw'!F39</f>
        <v>0</v>
      </c>
      <c r="D49" s="82">
        <f>'AEO 2023 Table 49 Raw'!G39</f>
        <v>0</v>
      </c>
      <c r="E49" s="82">
        <f>'AEO 2023 Table 49 Raw'!H39</f>
        <v>6.7799999999999996E-3</v>
      </c>
      <c r="F49" s="82">
        <f>'AEO 2023 Table 49 Raw'!I39</f>
        <v>1.3259E-2</v>
      </c>
      <c r="G49" s="82">
        <f>'AEO 2023 Table 49 Raw'!J39</f>
        <v>1.9751000000000001E-2</v>
      </c>
      <c r="H49" s="82">
        <f>'AEO 2023 Table 49 Raw'!K39</f>
        <v>2.6343999999999999E-2</v>
      </c>
      <c r="I49" s="82">
        <f>'AEO 2023 Table 49 Raw'!L39</f>
        <v>3.2989999999999998E-2</v>
      </c>
      <c r="J49" s="82">
        <f>'AEO 2023 Table 49 Raw'!M39</f>
        <v>3.9545999999999998E-2</v>
      </c>
      <c r="K49" s="82">
        <f>'AEO 2023 Table 49 Raw'!N39</f>
        <v>4.5989000000000002E-2</v>
      </c>
      <c r="L49" s="82">
        <f>'AEO 2023 Table 49 Raw'!O39</f>
        <v>5.2422999999999997E-2</v>
      </c>
      <c r="M49" s="82">
        <f>'AEO 2023 Table 49 Raw'!P39</f>
        <v>5.8964999999999997E-2</v>
      </c>
      <c r="N49" s="82">
        <f>'AEO 2023 Table 49 Raw'!Q39</f>
        <v>6.5315999999999999E-2</v>
      </c>
      <c r="O49" s="82">
        <f>'AEO 2023 Table 49 Raw'!R39</f>
        <v>7.1456000000000006E-2</v>
      </c>
      <c r="P49" s="82">
        <f>'AEO 2023 Table 49 Raw'!S39</f>
        <v>7.7359999999999998E-2</v>
      </c>
      <c r="Q49" s="82">
        <f>'AEO 2023 Table 49 Raw'!T39</f>
        <v>8.2834000000000005E-2</v>
      </c>
      <c r="R49" s="82">
        <f>'AEO 2023 Table 49 Raw'!U39</f>
        <v>8.8063000000000002E-2</v>
      </c>
      <c r="S49" s="82">
        <f>'AEO 2023 Table 49 Raw'!V39</f>
        <v>9.2966999999999994E-2</v>
      </c>
      <c r="T49" s="82">
        <f>'AEO 2023 Table 49 Raw'!W39</f>
        <v>9.7628999999999994E-2</v>
      </c>
      <c r="U49" s="82">
        <f>'AEO 2023 Table 49 Raw'!X39</f>
        <v>0.102295</v>
      </c>
      <c r="V49" s="82">
        <f>'AEO 2023 Table 49 Raw'!Y39</f>
        <v>0.107098</v>
      </c>
      <c r="W49" s="82">
        <f>'AEO 2023 Table 49 Raw'!Z39</f>
        <v>0.112072</v>
      </c>
      <c r="X49" s="82">
        <f>'AEO 2023 Table 49 Raw'!AA39</f>
        <v>0.117018</v>
      </c>
      <c r="Y49" s="82">
        <f>'AEO 2023 Table 49 Raw'!AB39</f>
        <v>0.121867</v>
      </c>
      <c r="Z49" s="82">
        <f>'AEO 2023 Table 49 Raw'!AC39</f>
        <v>0.126833</v>
      </c>
      <c r="AA49" s="82">
        <f>'AEO 2023 Table 49 Raw'!AD39</f>
        <v>0.13251499999999999</v>
      </c>
      <c r="AB49" s="82">
        <f>'AEO 2023 Table 49 Raw'!AE39</f>
        <v>0.13867199999999999</v>
      </c>
      <c r="AC49" s="82">
        <f>'AEO 2023 Table 49 Raw'!AF39</f>
        <v>0.14514199999999999</v>
      </c>
      <c r="AD49" s="82">
        <f>'AEO 2023 Table 49 Raw'!AG39</f>
        <v>0.15223400000000001</v>
      </c>
      <c r="AE49" s="82">
        <f>'AEO 2023 Table 49 Raw'!AH39</f>
        <v>0.16041800000000001</v>
      </c>
      <c r="AF49" s="88" t="str">
        <f>'AEO 2023 Table 49 Raw'!AI39</f>
        <v>- -</v>
      </c>
    </row>
    <row r="50" spans="1:32" ht="15" customHeight="1" x14ac:dyDescent="0.35">
      <c r="A50" s="77" t="s">
        <v>1707</v>
      </c>
      <c r="B50" s="81" t="s">
        <v>1708</v>
      </c>
      <c r="C50" s="82">
        <f>'AEO 2023 Table 49 Raw'!F40</f>
        <v>187.21160900000001</v>
      </c>
      <c r="D50" s="82">
        <f>'AEO 2023 Table 49 Raw'!G40</f>
        <v>186.77065999999999</v>
      </c>
      <c r="E50" s="82">
        <f>'AEO 2023 Table 49 Raw'!H40</f>
        <v>187.000778</v>
      </c>
      <c r="F50" s="82">
        <f>'AEO 2023 Table 49 Raw'!I40</f>
        <v>188.45283499999999</v>
      </c>
      <c r="G50" s="82">
        <f>'AEO 2023 Table 49 Raw'!J40</f>
        <v>190.68485999999999</v>
      </c>
      <c r="H50" s="82">
        <f>'AEO 2023 Table 49 Raw'!K40</f>
        <v>192.55638099999999</v>
      </c>
      <c r="I50" s="82">
        <f>'AEO 2023 Table 49 Raw'!L40</f>
        <v>194.11634799999999</v>
      </c>
      <c r="J50" s="82">
        <f>'AEO 2023 Table 49 Raw'!M40</f>
        <v>194.965881</v>
      </c>
      <c r="K50" s="82">
        <f>'AEO 2023 Table 49 Raw'!N40</f>
        <v>195.39752200000001</v>
      </c>
      <c r="L50" s="82">
        <f>'AEO 2023 Table 49 Raw'!O40</f>
        <v>195.89364599999999</v>
      </c>
      <c r="M50" s="82">
        <f>'AEO 2023 Table 49 Raw'!P40</f>
        <v>196.827133</v>
      </c>
      <c r="N50" s="82">
        <f>'AEO 2023 Table 49 Raw'!Q40</f>
        <v>197.409042</v>
      </c>
      <c r="O50" s="82">
        <f>'AEO 2023 Table 49 Raw'!R40</f>
        <v>197.923721</v>
      </c>
      <c r="P50" s="82">
        <f>'AEO 2023 Table 49 Raw'!S40</f>
        <v>198.56163000000001</v>
      </c>
      <c r="Q50" s="82">
        <f>'AEO 2023 Table 49 Raw'!T40</f>
        <v>198.940033</v>
      </c>
      <c r="R50" s="82">
        <f>'AEO 2023 Table 49 Raw'!U40</f>
        <v>199.57363900000001</v>
      </c>
      <c r="S50" s="82">
        <f>'AEO 2023 Table 49 Raw'!V40</f>
        <v>200.20254499999999</v>
      </c>
      <c r="T50" s="82">
        <f>'AEO 2023 Table 49 Raw'!W40</f>
        <v>200.71847500000001</v>
      </c>
      <c r="U50" s="82">
        <f>'AEO 2023 Table 49 Raw'!X40</f>
        <v>201.372726</v>
      </c>
      <c r="V50" s="82">
        <f>'AEO 2023 Table 49 Raw'!Y40</f>
        <v>202.11119099999999</v>
      </c>
      <c r="W50" s="82">
        <f>'AEO 2023 Table 49 Raw'!Z40</f>
        <v>202.83833300000001</v>
      </c>
      <c r="X50" s="82">
        <f>'AEO 2023 Table 49 Raw'!AA40</f>
        <v>203.409256</v>
      </c>
      <c r="Y50" s="82">
        <f>'AEO 2023 Table 49 Raw'!AB40</f>
        <v>203.777603</v>
      </c>
      <c r="Z50" s="82">
        <f>'AEO 2023 Table 49 Raw'!AC40</f>
        <v>203.91366600000001</v>
      </c>
      <c r="AA50" s="82">
        <f>'AEO 2023 Table 49 Raw'!AD40</f>
        <v>204.18713399999999</v>
      </c>
      <c r="AB50" s="82">
        <f>'AEO 2023 Table 49 Raw'!AE40</f>
        <v>204.44009399999999</v>
      </c>
      <c r="AC50" s="82">
        <f>'AEO 2023 Table 49 Raw'!AF40</f>
        <v>204.41752600000001</v>
      </c>
      <c r="AD50" s="82">
        <f>'AEO 2023 Table 49 Raw'!AG40</f>
        <v>204.47378499999999</v>
      </c>
      <c r="AE50" s="82">
        <f>'AEO 2023 Table 49 Raw'!AH40</f>
        <v>205.13784799999999</v>
      </c>
      <c r="AF50" s="88">
        <f>'AEO 2023 Table 49 Raw'!AI40</f>
        <v>3.0000000000000001E-3</v>
      </c>
    </row>
    <row r="51" spans="1:32" ht="15" customHeight="1" x14ac:dyDescent="0.35">
      <c r="A51" s="77" t="s">
        <v>1709</v>
      </c>
      <c r="B51" s="34" t="s">
        <v>1710</v>
      </c>
      <c r="C51" s="82">
        <f>'AEO 2023 Table 49 Raw'!F41</f>
        <v>321.95382699999999</v>
      </c>
      <c r="D51" s="82">
        <f>'AEO 2023 Table 49 Raw'!G41</f>
        <v>320.71957400000002</v>
      </c>
      <c r="E51" s="82">
        <f>'AEO 2023 Table 49 Raw'!H41</f>
        <v>321.15536500000002</v>
      </c>
      <c r="F51" s="82">
        <f>'AEO 2023 Table 49 Raw'!I41</f>
        <v>324.03747600000003</v>
      </c>
      <c r="G51" s="82">
        <f>'AEO 2023 Table 49 Raw'!J41</f>
        <v>328.449524</v>
      </c>
      <c r="H51" s="82">
        <f>'AEO 2023 Table 49 Raw'!K41</f>
        <v>332.317474</v>
      </c>
      <c r="I51" s="82">
        <f>'AEO 2023 Table 49 Raw'!L41</f>
        <v>335.87713600000001</v>
      </c>
      <c r="J51" s="82">
        <f>'AEO 2023 Table 49 Raw'!M41</f>
        <v>338.61987299999998</v>
      </c>
      <c r="K51" s="82">
        <f>'AEO 2023 Table 49 Raw'!N41</f>
        <v>341.150757</v>
      </c>
      <c r="L51" s="82">
        <f>'AEO 2023 Table 49 Raw'!O41</f>
        <v>344.15997299999998</v>
      </c>
      <c r="M51" s="82">
        <f>'AEO 2023 Table 49 Raw'!P41</f>
        <v>348.16451999999998</v>
      </c>
      <c r="N51" s="82">
        <f>'AEO 2023 Table 49 Raw'!Q41</f>
        <v>351.53851300000002</v>
      </c>
      <c r="O51" s="82">
        <f>'AEO 2023 Table 49 Raw'!R41</f>
        <v>354.827271</v>
      </c>
      <c r="P51" s="82">
        <f>'AEO 2023 Table 49 Raw'!S41</f>
        <v>358.34310900000003</v>
      </c>
      <c r="Q51" s="82">
        <f>'AEO 2023 Table 49 Raw'!T41</f>
        <v>361.39160199999998</v>
      </c>
      <c r="R51" s="82">
        <f>'AEO 2023 Table 49 Raw'!U41</f>
        <v>364.92498799999998</v>
      </c>
      <c r="S51" s="82">
        <f>'AEO 2023 Table 49 Raw'!V41</f>
        <v>368.37805200000003</v>
      </c>
      <c r="T51" s="82">
        <f>'AEO 2023 Table 49 Raw'!W41</f>
        <v>371.80917399999998</v>
      </c>
      <c r="U51" s="82">
        <f>'AEO 2023 Table 49 Raw'!X41</f>
        <v>375.585419</v>
      </c>
      <c r="V51" s="82">
        <f>'AEO 2023 Table 49 Raw'!Y41</f>
        <v>379.58303799999999</v>
      </c>
      <c r="W51" s="82">
        <f>'AEO 2023 Table 49 Raw'!Z41</f>
        <v>383.51110799999998</v>
      </c>
      <c r="X51" s="82">
        <f>'AEO 2023 Table 49 Raw'!AA41</f>
        <v>387.20507800000001</v>
      </c>
      <c r="Y51" s="82">
        <f>'AEO 2023 Table 49 Raw'!AB41</f>
        <v>390.63012700000002</v>
      </c>
      <c r="Z51" s="82">
        <f>'AEO 2023 Table 49 Raw'!AC41</f>
        <v>393.83450299999998</v>
      </c>
      <c r="AA51" s="82">
        <f>'AEO 2023 Table 49 Raw'!AD41</f>
        <v>397.53842200000003</v>
      </c>
      <c r="AB51" s="82">
        <f>'AEO 2023 Table 49 Raw'!AE41</f>
        <v>401.35025000000002</v>
      </c>
      <c r="AC51" s="82">
        <f>'AEO 2023 Table 49 Raw'!AF41</f>
        <v>404.65438799999998</v>
      </c>
      <c r="AD51" s="82">
        <f>'AEO 2023 Table 49 Raw'!AG41</f>
        <v>408.21890300000001</v>
      </c>
      <c r="AE51" s="82">
        <f>'AEO 2023 Table 49 Raw'!AH41</f>
        <v>413.07754499999999</v>
      </c>
      <c r="AF51" s="88">
        <f>'AEO 2023 Table 49 Raw'!AI41</f>
        <v>8.9999999999999993E-3</v>
      </c>
    </row>
    <row r="52" spans="1:32" ht="15" customHeight="1" x14ac:dyDescent="0.35">
      <c r="C52" s="82"/>
      <c r="D52" s="82"/>
      <c r="E52" s="82"/>
      <c r="F52" s="82"/>
      <c r="G52" s="82"/>
      <c r="H52" s="82"/>
      <c r="I52" s="82"/>
      <c r="J52" s="82"/>
      <c r="K52" s="82"/>
      <c r="L52" s="82"/>
      <c r="M52" s="82"/>
      <c r="N52" s="82"/>
      <c r="O52" s="82"/>
      <c r="P52" s="82"/>
      <c r="Q52" s="82"/>
      <c r="R52" s="82"/>
      <c r="S52" s="82"/>
      <c r="T52" s="82"/>
      <c r="U52" s="82"/>
      <c r="V52" s="82"/>
      <c r="W52" s="82"/>
      <c r="X52" s="82"/>
      <c r="Y52" s="82"/>
      <c r="Z52" s="82"/>
      <c r="AA52" s="82"/>
      <c r="AB52" s="82"/>
      <c r="AC52" s="82"/>
      <c r="AD52" s="82"/>
      <c r="AE52" s="82"/>
      <c r="AF52" s="88"/>
    </row>
    <row r="53" spans="1:32" ht="15" customHeight="1" x14ac:dyDescent="0.35">
      <c r="B53" s="34" t="s">
        <v>1711</v>
      </c>
      <c r="C53" s="82"/>
      <c r="D53" s="82"/>
      <c r="E53" s="82"/>
      <c r="F53" s="82"/>
      <c r="G53" s="82"/>
      <c r="H53" s="82"/>
      <c r="I53" s="82"/>
      <c r="J53" s="82"/>
      <c r="K53" s="82"/>
      <c r="L53" s="82"/>
      <c r="M53" s="82"/>
      <c r="N53" s="82"/>
      <c r="O53" s="82"/>
      <c r="P53" s="82"/>
      <c r="Q53" s="82"/>
      <c r="R53" s="82"/>
      <c r="S53" s="82"/>
      <c r="T53" s="82"/>
      <c r="U53" s="82"/>
      <c r="V53" s="82"/>
      <c r="W53" s="82"/>
      <c r="X53" s="82"/>
      <c r="Y53" s="82"/>
      <c r="Z53" s="82"/>
      <c r="AA53" s="82"/>
      <c r="AB53" s="82"/>
      <c r="AC53" s="82"/>
      <c r="AD53" s="82"/>
      <c r="AE53" s="82"/>
      <c r="AF53" s="88"/>
    </row>
    <row r="54" spans="1:32" ht="15" customHeight="1" x14ac:dyDescent="0.35">
      <c r="B54" s="34" t="s">
        <v>1664</v>
      </c>
      <c r="C54" s="82"/>
      <c r="D54" s="82"/>
      <c r="E54" s="82"/>
      <c r="F54" s="82"/>
      <c r="G54" s="82"/>
      <c r="H54" s="82"/>
      <c r="I54" s="82"/>
      <c r="J54" s="82"/>
      <c r="K54" s="82"/>
      <c r="L54" s="82"/>
      <c r="M54" s="82"/>
      <c r="N54" s="82"/>
      <c r="O54" s="82"/>
      <c r="P54" s="82"/>
      <c r="Q54" s="82"/>
      <c r="R54" s="82"/>
      <c r="S54" s="82"/>
      <c r="T54" s="82"/>
      <c r="U54" s="82"/>
      <c r="V54" s="82"/>
      <c r="W54" s="82"/>
      <c r="X54" s="82"/>
      <c r="Y54" s="82"/>
      <c r="Z54" s="82"/>
      <c r="AA54" s="82"/>
      <c r="AB54" s="82"/>
      <c r="AC54" s="82"/>
      <c r="AD54" s="82"/>
      <c r="AE54" s="82"/>
      <c r="AF54" s="88"/>
    </row>
    <row r="55" spans="1:32" ht="15" customHeight="1" x14ac:dyDescent="0.35">
      <c r="A55" s="77" t="s">
        <v>1712</v>
      </c>
      <c r="B55" s="81" t="s">
        <v>1666</v>
      </c>
      <c r="C55" s="82">
        <f>'AEO 2023 Table 49 Raw'!F44</f>
        <v>503.23831200000001</v>
      </c>
      <c r="D55" s="82">
        <f>'AEO 2023 Table 49 Raw'!G44</f>
        <v>484.80926499999998</v>
      </c>
      <c r="E55" s="82">
        <f>'AEO 2023 Table 49 Raw'!H44</f>
        <v>470.10183699999999</v>
      </c>
      <c r="F55" s="82">
        <f>'AEO 2023 Table 49 Raw'!I44</f>
        <v>459.78448500000002</v>
      </c>
      <c r="G55" s="82">
        <f>'AEO 2023 Table 49 Raw'!J44</f>
        <v>451.87814300000002</v>
      </c>
      <c r="H55" s="82">
        <f>'AEO 2023 Table 49 Raw'!K44</f>
        <v>443.24606299999999</v>
      </c>
      <c r="I55" s="82">
        <f>'AEO 2023 Table 49 Raw'!L44</f>
        <v>435.43273900000003</v>
      </c>
      <c r="J55" s="82">
        <f>'AEO 2023 Table 49 Raw'!M44</f>
        <v>428.57592799999998</v>
      </c>
      <c r="K55" s="82">
        <f>'AEO 2023 Table 49 Raw'!N44</f>
        <v>424.18490600000001</v>
      </c>
      <c r="L55" s="82">
        <f>'AEO 2023 Table 49 Raw'!O44</f>
        <v>422.56686400000001</v>
      </c>
      <c r="M55" s="82">
        <f>'AEO 2023 Table 49 Raw'!P44</f>
        <v>423.05703699999998</v>
      </c>
      <c r="N55" s="82">
        <f>'AEO 2023 Table 49 Raw'!Q44</f>
        <v>423.25711100000001</v>
      </c>
      <c r="O55" s="82">
        <f>'AEO 2023 Table 49 Raw'!R44</f>
        <v>424.284088</v>
      </c>
      <c r="P55" s="82">
        <f>'AEO 2023 Table 49 Raw'!S44</f>
        <v>426.25698899999998</v>
      </c>
      <c r="Q55" s="82">
        <f>'AEO 2023 Table 49 Raw'!T44</f>
        <v>428.07437099999999</v>
      </c>
      <c r="R55" s="82">
        <f>'AEO 2023 Table 49 Raw'!U44</f>
        <v>430.74142499999999</v>
      </c>
      <c r="S55" s="82">
        <f>'AEO 2023 Table 49 Raw'!V44</f>
        <v>433.84167500000001</v>
      </c>
      <c r="T55" s="82">
        <f>'AEO 2023 Table 49 Raw'!W44</f>
        <v>437.71460000000002</v>
      </c>
      <c r="U55" s="82">
        <f>'AEO 2023 Table 49 Raw'!X44</f>
        <v>442.68820199999999</v>
      </c>
      <c r="V55" s="82">
        <f>'AEO 2023 Table 49 Raw'!Y44</f>
        <v>448.15237400000001</v>
      </c>
      <c r="W55" s="82">
        <f>'AEO 2023 Table 49 Raw'!Z44</f>
        <v>453.842896</v>
      </c>
      <c r="X55" s="82">
        <f>'AEO 2023 Table 49 Raw'!AA44</f>
        <v>459.89022799999998</v>
      </c>
      <c r="Y55" s="82">
        <f>'AEO 2023 Table 49 Raw'!AB44</f>
        <v>466.29980499999999</v>
      </c>
      <c r="Z55" s="82">
        <f>'AEO 2023 Table 49 Raw'!AC44</f>
        <v>473.53125</v>
      </c>
      <c r="AA55" s="82">
        <f>'AEO 2023 Table 49 Raw'!AD44</f>
        <v>482.34017899999998</v>
      </c>
      <c r="AB55" s="82">
        <f>'AEO 2023 Table 49 Raw'!AE44</f>
        <v>491.89630099999999</v>
      </c>
      <c r="AC55" s="82">
        <f>'AEO 2023 Table 49 Raw'!AF44</f>
        <v>501.23675500000002</v>
      </c>
      <c r="AD55" s="82">
        <f>'AEO 2023 Table 49 Raw'!AG44</f>
        <v>511.31161500000002</v>
      </c>
      <c r="AE55" s="82">
        <f>'AEO 2023 Table 49 Raw'!AH44</f>
        <v>523.31237799999997</v>
      </c>
      <c r="AF55" s="88">
        <f>'AEO 2023 Table 49 Raw'!AI44</f>
        <v>1E-3</v>
      </c>
    </row>
    <row r="56" spans="1:32" ht="15" customHeight="1" x14ac:dyDescent="0.35">
      <c r="A56" s="77" t="s">
        <v>1713</v>
      </c>
      <c r="B56" s="81" t="s">
        <v>1668</v>
      </c>
      <c r="C56" s="82">
        <f>'AEO 2023 Table 49 Raw'!F45</f>
        <v>196.41987599999999</v>
      </c>
      <c r="D56" s="82">
        <f>'AEO 2023 Table 49 Raw'!G45</f>
        <v>201.42117300000001</v>
      </c>
      <c r="E56" s="82">
        <f>'AEO 2023 Table 49 Raw'!H45</f>
        <v>206.93258700000001</v>
      </c>
      <c r="F56" s="82">
        <f>'AEO 2023 Table 49 Raw'!I45</f>
        <v>213.48280299999999</v>
      </c>
      <c r="G56" s="82">
        <f>'AEO 2023 Table 49 Raw'!J45</f>
        <v>220.532242</v>
      </c>
      <c r="H56" s="82">
        <f>'AEO 2023 Table 49 Raw'!K45</f>
        <v>226.21765099999999</v>
      </c>
      <c r="I56" s="82">
        <f>'AEO 2023 Table 49 Raw'!L45</f>
        <v>231.31050099999999</v>
      </c>
      <c r="J56" s="82">
        <f>'AEO 2023 Table 49 Raw'!M45</f>
        <v>235.959091</v>
      </c>
      <c r="K56" s="82">
        <f>'AEO 2023 Table 49 Raw'!N45</f>
        <v>241.020599</v>
      </c>
      <c r="L56" s="82">
        <f>'AEO 2023 Table 49 Raw'!O45</f>
        <v>246.62307699999999</v>
      </c>
      <c r="M56" s="82">
        <f>'AEO 2023 Table 49 Raw'!P45</f>
        <v>253.26930200000001</v>
      </c>
      <c r="N56" s="82">
        <f>'AEO 2023 Table 49 Raw'!Q45</f>
        <v>259.52279700000003</v>
      </c>
      <c r="O56" s="82">
        <f>'AEO 2023 Table 49 Raw'!R45</f>
        <v>265.59988399999997</v>
      </c>
      <c r="P56" s="82">
        <f>'AEO 2023 Table 49 Raw'!S45</f>
        <v>271.63848899999999</v>
      </c>
      <c r="Q56" s="82">
        <f>'AEO 2023 Table 49 Raw'!T45</f>
        <v>277.36450200000002</v>
      </c>
      <c r="R56" s="82">
        <f>'AEO 2023 Table 49 Raw'!U45</f>
        <v>283.44360399999999</v>
      </c>
      <c r="S56" s="82">
        <f>'AEO 2023 Table 49 Raw'!V45</f>
        <v>289.37484699999999</v>
      </c>
      <c r="T56" s="82">
        <f>'AEO 2023 Table 49 Raw'!W45</f>
        <v>295.02786300000002</v>
      </c>
      <c r="U56" s="82">
        <f>'AEO 2023 Table 49 Raw'!X45</f>
        <v>300.90585299999998</v>
      </c>
      <c r="V56" s="82">
        <f>'AEO 2023 Table 49 Raw'!Y45</f>
        <v>307.12255900000002</v>
      </c>
      <c r="W56" s="82">
        <f>'AEO 2023 Table 49 Raw'!Z45</f>
        <v>313.00485200000003</v>
      </c>
      <c r="X56" s="82">
        <f>'AEO 2023 Table 49 Raw'!AA45</f>
        <v>318.11236600000001</v>
      </c>
      <c r="Y56" s="82">
        <f>'AEO 2023 Table 49 Raw'!AB45</f>
        <v>322.94775399999997</v>
      </c>
      <c r="Z56" s="82">
        <f>'AEO 2023 Table 49 Raw'!AC45</f>
        <v>327.87622099999999</v>
      </c>
      <c r="AA56" s="82">
        <f>'AEO 2023 Table 49 Raw'!AD45</f>
        <v>333.58059700000001</v>
      </c>
      <c r="AB56" s="82">
        <f>'AEO 2023 Table 49 Raw'!AE45</f>
        <v>339.54461700000002</v>
      </c>
      <c r="AC56" s="82">
        <f>'AEO 2023 Table 49 Raw'!AF45</f>
        <v>345.05282599999998</v>
      </c>
      <c r="AD56" s="82">
        <f>'AEO 2023 Table 49 Raw'!AG45</f>
        <v>350.95578</v>
      </c>
      <c r="AE56" s="82">
        <f>'AEO 2023 Table 49 Raw'!AH45</f>
        <v>358.22073399999999</v>
      </c>
      <c r="AF56" s="88">
        <f>'AEO 2023 Table 49 Raw'!AI45</f>
        <v>2.1999999999999999E-2</v>
      </c>
    </row>
    <row r="57" spans="1:32" ht="15" customHeight="1" x14ac:dyDescent="0.35">
      <c r="A57" s="77" t="s">
        <v>1714</v>
      </c>
      <c r="B57" s="81" t="s">
        <v>1670</v>
      </c>
      <c r="C57" s="82">
        <f>'AEO 2023 Table 49 Raw'!F46</f>
        <v>8.8240000000000002E-3</v>
      </c>
      <c r="D57" s="82">
        <f>'AEO 2023 Table 49 Raw'!G46</f>
        <v>7.9077999999999996E-2</v>
      </c>
      <c r="E57" s="82">
        <f>'AEO 2023 Table 49 Raw'!H46</f>
        <v>0.148368</v>
      </c>
      <c r="F57" s="82">
        <f>'AEO 2023 Table 49 Raw'!I46</f>
        <v>0.21179600000000001</v>
      </c>
      <c r="G57" s="82">
        <f>'AEO 2023 Table 49 Raw'!J46</f>
        <v>0.27223000000000003</v>
      </c>
      <c r="H57" s="82">
        <f>'AEO 2023 Table 49 Raw'!K46</f>
        <v>0.32808500000000002</v>
      </c>
      <c r="I57" s="82">
        <f>'AEO 2023 Table 49 Raw'!L46</f>
        <v>0.38041599999999998</v>
      </c>
      <c r="J57" s="82">
        <f>'AEO 2023 Table 49 Raw'!M46</f>
        <v>0.42970399999999997</v>
      </c>
      <c r="K57" s="82">
        <f>'AEO 2023 Table 49 Raw'!N46</f>
        <v>0.47746899999999998</v>
      </c>
      <c r="L57" s="82">
        <f>'AEO 2023 Table 49 Raw'!O46</f>
        <v>0.52570099999999997</v>
      </c>
      <c r="M57" s="82">
        <f>'AEO 2023 Table 49 Raw'!P46</f>
        <v>0.57518100000000005</v>
      </c>
      <c r="N57" s="82">
        <f>'AEO 2023 Table 49 Raw'!Q46</f>
        <v>0.62354500000000002</v>
      </c>
      <c r="O57" s="82">
        <f>'AEO 2023 Table 49 Raw'!R46</f>
        <v>0.67189600000000005</v>
      </c>
      <c r="P57" s="82">
        <f>'AEO 2023 Table 49 Raw'!S46</f>
        <v>0.72209299999999998</v>
      </c>
      <c r="Q57" s="82">
        <f>'AEO 2023 Table 49 Raw'!T46</f>
        <v>0.774258</v>
      </c>
      <c r="R57" s="82">
        <f>'AEO 2023 Table 49 Raw'!U46</f>
        <v>0.83129299999999995</v>
      </c>
      <c r="S57" s="82">
        <f>'AEO 2023 Table 49 Raw'!V46</f>
        <v>0.89303100000000002</v>
      </c>
      <c r="T57" s="82">
        <f>'AEO 2023 Table 49 Raw'!W46</f>
        <v>0.96070500000000003</v>
      </c>
      <c r="U57" s="82">
        <f>'AEO 2023 Table 49 Raw'!X46</f>
        <v>1.0362130000000001</v>
      </c>
      <c r="V57" s="82">
        <f>'AEO 2023 Table 49 Raw'!Y46</f>
        <v>1.1198399999999999</v>
      </c>
      <c r="W57" s="82">
        <f>'AEO 2023 Table 49 Raw'!Z46</f>
        <v>1.2106049999999999</v>
      </c>
      <c r="X57" s="82">
        <f>'AEO 2023 Table 49 Raw'!AA46</f>
        <v>1.308586</v>
      </c>
      <c r="Y57" s="82">
        <f>'AEO 2023 Table 49 Raw'!AB46</f>
        <v>1.4124559999999999</v>
      </c>
      <c r="Z57" s="82">
        <f>'AEO 2023 Table 49 Raw'!AC46</f>
        <v>1.5254019999999999</v>
      </c>
      <c r="AA57" s="82">
        <f>'AEO 2023 Table 49 Raw'!AD46</f>
        <v>1.6511499999999999</v>
      </c>
      <c r="AB57" s="82">
        <f>'AEO 2023 Table 49 Raw'!AE46</f>
        <v>1.7869219999999999</v>
      </c>
      <c r="AC57" s="82">
        <f>'AEO 2023 Table 49 Raw'!AF46</f>
        <v>1.9285939999999999</v>
      </c>
      <c r="AD57" s="82">
        <f>'AEO 2023 Table 49 Raw'!AG46</f>
        <v>2.0794359999999998</v>
      </c>
      <c r="AE57" s="82">
        <f>'AEO 2023 Table 49 Raw'!AH46</f>
        <v>2.2445430000000002</v>
      </c>
      <c r="AF57" s="88">
        <f>'AEO 2023 Table 49 Raw'!AI46</f>
        <v>0.219</v>
      </c>
    </row>
    <row r="58" spans="1:32" ht="15" customHeight="1" x14ac:dyDescent="0.35">
      <c r="A58" s="77" t="s">
        <v>1715</v>
      </c>
      <c r="B58" s="81" t="s">
        <v>1672</v>
      </c>
      <c r="C58" s="82">
        <f>'AEO 2023 Table 49 Raw'!F47</f>
        <v>0.19211600000000001</v>
      </c>
      <c r="D58" s="82">
        <f>'AEO 2023 Table 49 Raw'!G47</f>
        <v>0.174257</v>
      </c>
      <c r="E58" s="82">
        <f>'AEO 2023 Table 49 Raw'!H47</f>
        <v>0.158799</v>
      </c>
      <c r="F58" s="82">
        <f>'AEO 2023 Table 49 Raw'!I47</f>
        <v>0.14580599999999999</v>
      </c>
      <c r="G58" s="82">
        <f>'AEO 2023 Table 49 Raw'!J47</f>
        <v>0.134438</v>
      </c>
      <c r="H58" s="82">
        <f>'AEO 2023 Table 49 Raw'!K47</f>
        <v>0.123654</v>
      </c>
      <c r="I58" s="82">
        <f>'AEO 2023 Table 49 Raw'!L47</f>
        <v>0.113679</v>
      </c>
      <c r="J58" s="82">
        <f>'AEO 2023 Table 49 Raw'!M47</f>
        <v>0.10448499999999999</v>
      </c>
      <c r="K58" s="82">
        <f>'AEO 2023 Table 49 Raw'!N47</f>
        <v>9.6243999999999996E-2</v>
      </c>
      <c r="L58" s="82">
        <f>'AEO 2023 Table 49 Raw'!O47</f>
        <v>8.8942999999999994E-2</v>
      </c>
      <c r="M58" s="82">
        <f>'AEO 2023 Table 49 Raw'!P47</f>
        <v>8.2427E-2</v>
      </c>
      <c r="N58" s="82">
        <f>'AEO 2023 Table 49 Raw'!Q47</f>
        <v>7.5772999999999993E-2</v>
      </c>
      <c r="O58" s="82">
        <f>'AEO 2023 Table 49 Raw'!R47</f>
        <v>6.8821999999999994E-2</v>
      </c>
      <c r="P58" s="82">
        <f>'AEO 2023 Table 49 Raw'!S47</f>
        <v>6.1432E-2</v>
      </c>
      <c r="Q58" s="82">
        <f>'AEO 2023 Table 49 Raw'!T47</f>
        <v>5.3884000000000001E-2</v>
      </c>
      <c r="R58" s="82">
        <f>'AEO 2023 Table 49 Raw'!U47</f>
        <v>4.5974000000000001E-2</v>
      </c>
      <c r="S58" s="82">
        <f>'AEO 2023 Table 49 Raw'!V47</f>
        <v>3.8684999999999997E-2</v>
      </c>
      <c r="T58" s="82">
        <f>'AEO 2023 Table 49 Raw'!W47</f>
        <v>3.2133000000000002E-2</v>
      </c>
      <c r="U58" s="82">
        <f>'AEO 2023 Table 49 Raw'!X47</f>
        <v>2.5618999999999999E-2</v>
      </c>
      <c r="V58" s="82">
        <f>'AEO 2023 Table 49 Raw'!Y47</f>
        <v>2.0525000000000002E-2</v>
      </c>
      <c r="W58" s="82">
        <f>'AEO 2023 Table 49 Raw'!Z47</f>
        <v>1.6806999999999999E-2</v>
      </c>
      <c r="X58" s="82">
        <f>'AEO 2023 Table 49 Raw'!AA47</f>
        <v>1.4121999999999999E-2</v>
      </c>
      <c r="Y58" s="82">
        <f>'AEO 2023 Table 49 Raw'!AB47</f>
        <v>1.2397999999999999E-2</v>
      </c>
      <c r="Z58" s="82">
        <f>'AEO 2023 Table 49 Raw'!AC47</f>
        <v>1.1207999999999999E-2</v>
      </c>
      <c r="AA58" s="82">
        <f>'AEO 2023 Table 49 Raw'!AD47</f>
        <v>1.0267E-2</v>
      </c>
      <c r="AB58" s="82">
        <f>'AEO 2023 Table 49 Raw'!AE47</f>
        <v>9.6069999999999992E-3</v>
      </c>
      <c r="AC58" s="82">
        <f>'AEO 2023 Table 49 Raw'!AF47</f>
        <v>8.7349999999999997E-3</v>
      </c>
      <c r="AD58" s="82">
        <f>'AEO 2023 Table 49 Raw'!AG47</f>
        <v>7.7340000000000004E-3</v>
      </c>
      <c r="AE58" s="82">
        <f>'AEO 2023 Table 49 Raw'!AH47</f>
        <v>6.4900000000000001E-3</v>
      </c>
      <c r="AF58" s="88">
        <f>'AEO 2023 Table 49 Raw'!AI47</f>
        <v>-0.114</v>
      </c>
    </row>
    <row r="59" spans="1:32" ht="15" customHeight="1" x14ac:dyDescent="0.35">
      <c r="A59" s="77" t="s">
        <v>1716</v>
      </c>
      <c r="B59" s="81" t="s">
        <v>1674</v>
      </c>
      <c r="C59" s="82">
        <f>'AEO 2023 Table 49 Raw'!F48</f>
        <v>45.964244999999998</v>
      </c>
      <c r="D59" s="82">
        <f>'AEO 2023 Table 49 Raw'!G48</f>
        <v>44.611794000000003</v>
      </c>
      <c r="E59" s="82">
        <f>'AEO 2023 Table 49 Raw'!H48</f>
        <v>43.499820999999997</v>
      </c>
      <c r="F59" s="82">
        <f>'AEO 2023 Table 49 Raw'!I48</f>
        <v>42.670467000000002</v>
      </c>
      <c r="G59" s="82">
        <f>'AEO 2023 Table 49 Raw'!J48</f>
        <v>42.056103</v>
      </c>
      <c r="H59" s="82">
        <f>'AEO 2023 Table 49 Raw'!K48</f>
        <v>41.417850000000001</v>
      </c>
      <c r="I59" s="82">
        <f>'AEO 2023 Table 49 Raw'!L48</f>
        <v>40.858673000000003</v>
      </c>
      <c r="J59" s="82">
        <f>'AEO 2023 Table 49 Raw'!M48</f>
        <v>40.401375000000002</v>
      </c>
      <c r="K59" s="82">
        <f>'AEO 2023 Table 49 Raw'!N48</f>
        <v>40.094642999999998</v>
      </c>
      <c r="L59" s="82">
        <f>'AEO 2023 Table 49 Raw'!O48</f>
        <v>39.995682000000002</v>
      </c>
      <c r="M59" s="82">
        <f>'AEO 2023 Table 49 Raw'!P48</f>
        <v>40.077168</v>
      </c>
      <c r="N59" s="82">
        <f>'AEO 2023 Table 49 Raw'!Q48</f>
        <v>40.087780000000002</v>
      </c>
      <c r="O59" s="82">
        <f>'AEO 2023 Table 49 Raw'!R48</f>
        <v>39.881618000000003</v>
      </c>
      <c r="P59" s="82">
        <f>'AEO 2023 Table 49 Raw'!S48</f>
        <v>39.530631999999997</v>
      </c>
      <c r="Q59" s="82">
        <f>'AEO 2023 Table 49 Raw'!T48</f>
        <v>38.979152999999997</v>
      </c>
      <c r="R59" s="82">
        <f>'AEO 2023 Table 49 Raw'!U48</f>
        <v>38.427227000000002</v>
      </c>
      <c r="S59" s="82">
        <f>'AEO 2023 Table 49 Raw'!V48</f>
        <v>37.705452000000001</v>
      </c>
      <c r="T59" s="82">
        <f>'AEO 2023 Table 49 Raw'!W48</f>
        <v>37.000895999999997</v>
      </c>
      <c r="U59" s="82">
        <f>'AEO 2023 Table 49 Raw'!X48</f>
        <v>36.440112999999997</v>
      </c>
      <c r="V59" s="82">
        <f>'AEO 2023 Table 49 Raw'!Y48</f>
        <v>36.083660000000002</v>
      </c>
      <c r="W59" s="82">
        <f>'AEO 2023 Table 49 Raw'!Z48</f>
        <v>35.872028</v>
      </c>
      <c r="X59" s="82">
        <f>'AEO 2023 Table 49 Raw'!AA48</f>
        <v>35.852294999999998</v>
      </c>
      <c r="Y59" s="82">
        <f>'AEO 2023 Table 49 Raw'!AB48</f>
        <v>36.018428999999998</v>
      </c>
      <c r="Z59" s="82">
        <f>'AEO 2023 Table 49 Raw'!AC48</f>
        <v>36.285957000000003</v>
      </c>
      <c r="AA59" s="82">
        <f>'AEO 2023 Table 49 Raw'!AD48</f>
        <v>36.676158999999998</v>
      </c>
      <c r="AB59" s="82">
        <f>'AEO 2023 Table 49 Raw'!AE48</f>
        <v>37.130253000000003</v>
      </c>
      <c r="AC59" s="82">
        <f>'AEO 2023 Table 49 Raw'!AF48</f>
        <v>37.561069000000003</v>
      </c>
      <c r="AD59" s="82">
        <f>'AEO 2023 Table 49 Raw'!AG48</f>
        <v>38.004097000000002</v>
      </c>
      <c r="AE59" s="82">
        <f>'AEO 2023 Table 49 Raw'!AH48</f>
        <v>38.549273999999997</v>
      </c>
      <c r="AF59" s="88">
        <f>'AEO 2023 Table 49 Raw'!AI48</f>
        <v>-6.0000000000000001E-3</v>
      </c>
    </row>
    <row r="60" spans="1:32" ht="15" customHeight="1" x14ac:dyDescent="0.35">
      <c r="A60" s="77" t="s">
        <v>1717</v>
      </c>
      <c r="B60" s="81" t="s">
        <v>1676</v>
      </c>
      <c r="C60" s="82">
        <f>'AEO 2023 Table 49 Raw'!F49</f>
        <v>4.6179999999999997E-3</v>
      </c>
      <c r="D60" s="82">
        <f>'AEO 2023 Table 49 Raw'!G49</f>
        <v>4.1770000000000002E-3</v>
      </c>
      <c r="E60" s="82">
        <f>'AEO 2023 Table 49 Raw'!H49</f>
        <v>3.8210000000000002E-3</v>
      </c>
      <c r="F60" s="82">
        <f>'AEO 2023 Table 49 Raw'!I49</f>
        <v>3.5539999999999999E-3</v>
      </c>
      <c r="G60" s="82">
        <f>'AEO 2023 Table 49 Raw'!J49</f>
        <v>3.3570000000000002E-3</v>
      </c>
      <c r="H60" s="82">
        <f>'AEO 2023 Table 49 Raw'!K49</f>
        <v>3.2000000000000002E-3</v>
      </c>
      <c r="I60" s="82">
        <f>'AEO 2023 Table 49 Raw'!L49</f>
        <v>3.0839999999999999E-3</v>
      </c>
      <c r="J60" s="82">
        <f>'AEO 2023 Table 49 Raw'!M49</f>
        <v>2.8990000000000001E-3</v>
      </c>
      <c r="K60" s="82">
        <f>'AEO 2023 Table 49 Raw'!N49</f>
        <v>2.6640000000000001E-3</v>
      </c>
      <c r="L60" s="82">
        <f>'AEO 2023 Table 49 Raw'!O49</f>
        <v>2.4459999999999998E-3</v>
      </c>
      <c r="M60" s="82">
        <f>'AEO 2023 Table 49 Raw'!P49</f>
        <v>2.2529999999999998E-3</v>
      </c>
      <c r="N60" s="82">
        <f>'AEO 2023 Table 49 Raw'!Q49</f>
        <v>1.897E-3</v>
      </c>
      <c r="O60" s="82">
        <f>'AEO 2023 Table 49 Raw'!R49</f>
        <v>1.495E-3</v>
      </c>
      <c r="P60" s="82">
        <f>'AEO 2023 Table 49 Raw'!S49</f>
        <v>1.176E-3</v>
      </c>
      <c r="Q60" s="82">
        <f>'AEO 2023 Table 49 Raw'!T49</f>
        <v>9.2299999999999999E-4</v>
      </c>
      <c r="R60" s="82">
        <f>'AEO 2023 Table 49 Raw'!U49</f>
        <v>7.2400000000000003E-4</v>
      </c>
      <c r="S60" s="82">
        <f>'AEO 2023 Table 49 Raw'!V49</f>
        <v>5.6800000000000004E-4</v>
      </c>
      <c r="T60" s="82">
        <f>'AEO 2023 Table 49 Raw'!W49</f>
        <v>4.44E-4</v>
      </c>
      <c r="U60" s="82">
        <f>'AEO 2023 Table 49 Raw'!X49</f>
        <v>3.9599999999999998E-4</v>
      </c>
      <c r="V60" s="82">
        <f>'AEO 2023 Table 49 Raw'!Y49</f>
        <v>3.8699999999999997E-4</v>
      </c>
      <c r="W60" s="82">
        <f>'AEO 2023 Table 49 Raw'!Z49</f>
        <v>3.7800000000000003E-4</v>
      </c>
      <c r="X60" s="82">
        <f>'AEO 2023 Table 49 Raw'!AA49</f>
        <v>3.68E-4</v>
      </c>
      <c r="Y60" s="82">
        <f>'AEO 2023 Table 49 Raw'!AB49</f>
        <v>2.9799999999999998E-4</v>
      </c>
      <c r="Z60" s="82">
        <f>'AEO 2023 Table 49 Raw'!AC49</f>
        <v>2.0900000000000001E-4</v>
      </c>
      <c r="AA60" s="82">
        <f>'AEO 2023 Table 49 Raw'!AD49</f>
        <v>1.47E-4</v>
      </c>
      <c r="AB60" s="82">
        <f>'AEO 2023 Table 49 Raw'!AE49</f>
        <v>1.03E-4</v>
      </c>
      <c r="AC60" s="82">
        <f>'AEO 2023 Table 49 Raw'!AF49</f>
        <v>7.2999999999999999E-5</v>
      </c>
      <c r="AD60" s="82">
        <f>'AEO 2023 Table 49 Raw'!AG49</f>
        <v>5.1E-5</v>
      </c>
      <c r="AE60" s="82">
        <f>'AEO 2023 Table 49 Raw'!AH49</f>
        <v>3.6000000000000001E-5</v>
      </c>
      <c r="AF60" s="88">
        <f>'AEO 2023 Table 49 Raw'!AI49</f>
        <v>-0.159</v>
      </c>
    </row>
    <row r="61" spans="1:32" ht="15" customHeight="1" x14ac:dyDescent="0.35">
      <c r="A61" s="77" t="s">
        <v>1718</v>
      </c>
      <c r="B61" s="81" t="s">
        <v>1678</v>
      </c>
      <c r="C61" s="82">
        <f>'AEO 2023 Table 49 Raw'!F50</f>
        <v>0</v>
      </c>
      <c r="D61" s="82">
        <f>'AEO 2023 Table 49 Raw'!G50</f>
        <v>3.4696999999999999E-2</v>
      </c>
      <c r="E61" s="82">
        <f>'AEO 2023 Table 49 Raw'!H50</f>
        <v>6.8790000000000004E-2</v>
      </c>
      <c r="F61" s="82">
        <f>'AEO 2023 Table 49 Raw'!I50</f>
        <v>0.10378999999999999</v>
      </c>
      <c r="G61" s="82">
        <f>'AEO 2023 Table 49 Raw'!J50</f>
        <v>0.13921900000000001</v>
      </c>
      <c r="H61" s="82">
        <f>'AEO 2023 Table 49 Raw'!K50</f>
        <v>0.17366699999999999</v>
      </c>
      <c r="I61" s="82">
        <f>'AEO 2023 Table 49 Raw'!L50</f>
        <v>0.207235</v>
      </c>
      <c r="J61" s="82">
        <f>'AEO 2023 Table 49 Raw'!M50</f>
        <v>0.239813</v>
      </c>
      <c r="K61" s="82">
        <f>'AEO 2023 Table 49 Raw'!N50</f>
        <v>0.27203899999999998</v>
      </c>
      <c r="L61" s="82">
        <f>'AEO 2023 Table 49 Raw'!O50</f>
        <v>0.30468499999999998</v>
      </c>
      <c r="M61" s="82">
        <f>'AEO 2023 Table 49 Raw'!P50</f>
        <v>0.338422</v>
      </c>
      <c r="N61" s="82">
        <f>'AEO 2023 Table 49 Raw'!Q50</f>
        <v>0.37222899999999998</v>
      </c>
      <c r="O61" s="82">
        <f>'AEO 2023 Table 49 Raw'!R50</f>
        <v>0.40734900000000002</v>
      </c>
      <c r="P61" s="82">
        <f>'AEO 2023 Table 49 Raw'!S50</f>
        <v>0.444994</v>
      </c>
      <c r="Q61" s="82">
        <f>'AEO 2023 Table 49 Raw'!T50</f>
        <v>0.48526599999999998</v>
      </c>
      <c r="R61" s="82">
        <f>'AEO 2023 Table 49 Raw'!U50</f>
        <v>0.53018200000000004</v>
      </c>
      <c r="S61" s="82">
        <f>'AEO 2023 Table 49 Raw'!V50</f>
        <v>0.58024100000000001</v>
      </c>
      <c r="T61" s="82">
        <f>'AEO 2023 Table 49 Raw'!W50</f>
        <v>0.63640699999999994</v>
      </c>
      <c r="U61" s="82">
        <f>'AEO 2023 Table 49 Raw'!X50</f>
        <v>0.70034300000000005</v>
      </c>
      <c r="V61" s="82">
        <f>'AEO 2023 Table 49 Raw'!Y50</f>
        <v>0.77213600000000004</v>
      </c>
      <c r="W61" s="82">
        <f>'AEO 2023 Table 49 Raw'!Z50</f>
        <v>0.85035000000000005</v>
      </c>
      <c r="X61" s="82">
        <f>'AEO 2023 Table 49 Raw'!AA50</f>
        <v>0.93393899999999996</v>
      </c>
      <c r="Y61" s="82">
        <f>'AEO 2023 Table 49 Raw'!AB50</f>
        <v>1.022764</v>
      </c>
      <c r="Z61" s="82">
        <f>'AEO 2023 Table 49 Raw'!AC50</f>
        <v>1.1177969999999999</v>
      </c>
      <c r="AA61" s="82">
        <f>'AEO 2023 Table 49 Raw'!AD50</f>
        <v>1.219284</v>
      </c>
      <c r="AB61" s="82">
        <f>'AEO 2023 Table 49 Raw'!AE50</f>
        <v>1.324989</v>
      </c>
      <c r="AC61" s="82">
        <f>'AEO 2023 Table 49 Raw'!AF50</f>
        <v>1.431711</v>
      </c>
      <c r="AD61" s="82">
        <f>'AEO 2023 Table 49 Raw'!AG50</f>
        <v>1.542152</v>
      </c>
      <c r="AE61" s="82">
        <f>'AEO 2023 Table 49 Raw'!AH50</f>
        <v>1.6598889999999999</v>
      </c>
      <c r="AF61" s="88" t="str">
        <f>'AEO 2023 Table 49 Raw'!AI50</f>
        <v>- -</v>
      </c>
    </row>
    <row r="62" spans="1:32" ht="15" customHeight="1" x14ac:dyDescent="0.35">
      <c r="A62" s="77" t="s">
        <v>1719</v>
      </c>
      <c r="B62" s="81" t="s">
        <v>1680</v>
      </c>
      <c r="C62" s="82">
        <f>'AEO 2023 Table 49 Raw'!F51</f>
        <v>0</v>
      </c>
      <c r="D62" s="82">
        <f>'AEO 2023 Table 49 Raw'!G51</f>
        <v>3.9742E-2</v>
      </c>
      <c r="E62" s="82">
        <f>'AEO 2023 Table 49 Raw'!H51</f>
        <v>7.9436000000000007E-2</v>
      </c>
      <c r="F62" s="82">
        <f>'AEO 2023 Table 49 Raw'!I51</f>
        <v>0.11969100000000001</v>
      </c>
      <c r="G62" s="82">
        <f>'AEO 2023 Table 49 Raw'!J51</f>
        <v>0.160329</v>
      </c>
      <c r="H62" s="82">
        <f>'AEO 2023 Table 49 Raw'!K51</f>
        <v>0.19969200000000001</v>
      </c>
      <c r="I62" s="82">
        <f>'AEO 2023 Table 49 Raw'!L51</f>
        <v>0.23766300000000001</v>
      </c>
      <c r="J62" s="82">
        <f>'AEO 2023 Table 49 Raw'!M51</f>
        <v>0.27445999999999998</v>
      </c>
      <c r="K62" s="82">
        <f>'AEO 2023 Table 49 Raw'!N51</f>
        <v>0.311191</v>
      </c>
      <c r="L62" s="82">
        <f>'AEO 2023 Table 49 Raw'!O51</f>
        <v>0.34926800000000002</v>
      </c>
      <c r="M62" s="82">
        <f>'AEO 2023 Table 49 Raw'!P51</f>
        <v>0.38959700000000003</v>
      </c>
      <c r="N62" s="82">
        <f>'AEO 2023 Table 49 Raw'!Q51</f>
        <v>0.43108600000000002</v>
      </c>
      <c r="O62" s="82">
        <f>'AEO 2023 Table 49 Raw'!R51</f>
        <v>0.47512700000000002</v>
      </c>
      <c r="P62" s="82">
        <f>'AEO 2023 Table 49 Raw'!S51</f>
        <v>0.523366</v>
      </c>
      <c r="Q62" s="82">
        <f>'AEO 2023 Table 49 Raw'!T51</f>
        <v>0.57591300000000001</v>
      </c>
      <c r="R62" s="82">
        <f>'AEO 2023 Table 49 Raw'!U51</f>
        <v>0.63542900000000002</v>
      </c>
      <c r="S62" s="82">
        <f>'AEO 2023 Table 49 Raw'!V51</f>
        <v>0.70260500000000004</v>
      </c>
      <c r="T62" s="82">
        <f>'AEO 2023 Table 49 Raw'!W51</f>
        <v>0.77890000000000004</v>
      </c>
      <c r="U62" s="82">
        <f>'AEO 2023 Table 49 Raw'!X51</f>
        <v>0.86641400000000002</v>
      </c>
      <c r="V62" s="82">
        <f>'AEO 2023 Table 49 Raw'!Y51</f>
        <v>0.96546299999999996</v>
      </c>
      <c r="W62" s="82">
        <f>'AEO 2023 Table 49 Raw'!Z51</f>
        <v>1.074376</v>
      </c>
      <c r="X62" s="82">
        <f>'AEO 2023 Table 49 Raw'!AA51</f>
        <v>1.1920660000000001</v>
      </c>
      <c r="Y62" s="82">
        <f>'AEO 2023 Table 49 Raw'!AB51</f>
        <v>1.317839</v>
      </c>
      <c r="Z62" s="82">
        <f>'AEO 2023 Table 49 Raw'!AC51</f>
        <v>1.452814</v>
      </c>
      <c r="AA62" s="82">
        <f>'AEO 2023 Table 49 Raw'!AD51</f>
        <v>1.5967849999999999</v>
      </c>
      <c r="AB62" s="82">
        <f>'AEO 2023 Table 49 Raw'!AE51</f>
        <v>1.746942</v>
      </c>
      <c r="AC62" s="82">
        <f>'AEO 2023 Table 49 Raw'!AF51</f>
        <v>1.89845</v>
      </c>
      <c r="AD62" s="82">
        <f>'AEO 2023 Table 49 Raw'!AG51</f>
        <v>2.054983</v>
      </c>
      <c r="AE62" s="82">
        <f>'AEO 2023 Table 49 Raw'!AH51</f>
        <v>2.2206440000000001</v>
      </c>
      <c r="AF62" s="88" t="str">
        <f>'AEO 2023 Table 49 Raw'!AI51</f>
        <v>- -</v>
      </c>
    </row>
    <row r="63" spans="1:32" ht="15" customHeight="1" x14ac:dyDescent="0.35">
      <c r="A63" s="77" t="s">
        <v>1720</v>
      </c>
      <c r="B63" s="81" t="s">
        <v>1682</v>
      </c>
      <c r="C63" s="82">
        <f>'AEO 2023 Table 49 Raw'!F52</f>
        <v>0</v>
      </c>
      <c r="D63" s="82">
        <f>'AEO 2023 Table 49 Raw'!G52</f>
        <v>0</v>
      </c>
      <c r="E63" s="82">
        <f>'AEO 2023 Table 49 Raw'!H52</f>
        <v>1.4E-5</v>
      </c>
      <c r="F63" s="82">
        <f>'AEO 2023 Table 49 Raw'!I52</f>
        <v>3.0000000000000001E-5</v>
      </c>
      <c r="G63" s="82">
        <f>'AEO 2023 Table 49 Raw'!J52</f>
        <v>4.6999999999999997E-5</v>
      </c>
      <c r="H63" s="82">
        <f>'AEO 2023 Table 49 Raw'!K52</f>
        <v>6.3E-5</v>
      </c>
      <c r="I63" s="82">
        <f>'AEO 2023 Table 49 Raw'!L52</f>
        <v>8.0000000000000007E-5</v>
      </c>
      <c r="J63" s="82">
        <f>'AEO 2023 Table 49 Raw'!M52</f>
        <v>9.5000000000000005E-5</v>
      </c>
      <c r="K63" s="82">
        <f>'AEO 2023 Table 49 Raw'!N52</f>
        <v>1.1E-4</v>
      </c>
      <c r="L63" s="82">
        <f>'AEO 2023 Table 49 Raw'!O52</f>
        <v>1.25E-4</v>
      </c>
      <c r="M63" s="82">
        <f>'AEO 2023 Table 49 Raw'!P52</f>
        <v>1.3999999999999999E-4</v>
      </c>
      <c r="N63" s="82">
        <f>'AEO 2023 Table 49 Raw'!Q52</f>
        <v>1.5300000000000001E-4</v>
      </c>
      <c r="O63" s="82">
        <f>'AEO 2023 Table 49 Raw'!R52</f>
        <v>1.66E-4</v>
      </c>
      <c r="P63" s="82">
        <f>'AEO 2023 Table 49 Raw'!S52</f>
        <v>1.7699999999999999E-4</v>
      </c>
      <c r="Q63" s="82">
        <f>'AEO 2023 Table 49 Raw'!T52</f>
        <v>1.8799999999999999E-4</v>
      </c>
      <c r="R63" s="82">
        <f>'AEO 2023 Table 49 Raw'!U52</f>
        <v>1.9699999999999999E-4</v>
      </c>
      <c r="S63" s="82">
        <f>'AEO 2023 Table 49 Raw'!V52</f>
        <v>2.0599999999999999E-4</v>
      </c>
      <c r="T63" s="82">
        <f>'AEO 2023 Table 49 Raw'!W52</f>
        <v>2.1499999999999999E-4</v>
      </c>
      <c r="U63" s="82">
        <f>'AEO 2023 Table 49 Raw'!X52</f>
        <v>2.22E-4</v>
      </c>
      <c r="V63" s="82">
        <f>'AEO 2023 Table 49 Raw'!Y52</f>
        <v>2.2900000000000001E-4</v>
      </c>
      <c r="W63" s="82">
        <f>'AEO 2023 Table 49 Raw'!Z52</f>
        <v>2.3499999999999999E-4</v>
      </c>
      <c r="X63" s="82">
        <f>'AEO 2023 Table 49 Raw'!AA52</f>
        <v>2.3900000000000001E-4</v>
      </c>
      <c r="Y63" s="82">
        <f>'AEO 2023 Table 49 Raw'!AB52</f>
        <v>2.41E-4</v>
      </c>
      <c r="Z63" s="82">
        <f>'AEO 2023 Table 49 Raw'!AC52</f>
        <v>2.43E-4</v>
      </c>
      <c r="AA63" s="82">
        <f>'AEO 2023 Table 49 Raw'!AD52</f>
        <v>2.43E-4</v>
      </c>
      <c r="AB63" s="82">
        <f>'AEO 2023 Table 49 Raw'!AE52</f>
        <v>2.41E-4</v>
      </c>
      <c r="AC63" s="82">
        <f>'AEO 2023 Table 49 Raw'!AF52</f>
        <v>2.3800000000000001E-4</v>
      </c>
      <c r="AD63" s="82">
        <f>'AEO 2023 Table 49 Raw'!AG52</f>
        <v>2.32E-4</v>
      </c>
      <c r="AE63" s="82">
        <f>'AEO 2023 Table 49 Raw'!AH52</f>
        <v>2.2599999999999999E-4</v>
      </c>
      <c r="AF63" s="88" t="str">
        <f>'AEO 2023 Table 49 Raw'!AI52</f>
        <v>- -</v>
      </c>
    </row>
    <row r="64" spans="1:32" ht="15" customHeight="1" x14ac:dyDescent="0.35">
      <c r="A64" s="77" t="s">
        <v>1721</v>
      </c>
      <c r="B64" s="81" t="s">
        <v>1684</v>
      </c>
      <c r="C64" s="82">
        <f>'AEO 2023 Table 49 Raw'!F53</f>
        <v>745.82800299999997</v>
      </c>
      <c r="D64" s="82">
        <f>'AEO 2023 Table 49 Raw'!G53</f>
        <v>731.17419400000006</v>
      </c>
      <c r="E64" s="82">
        <f>'AEO 2023 Table 49 Raw'!H53</f>
        <v>720.99334699999997</v>
      </c>
      <c r="F64" s="82">
        <f>'AEO 2023 Table 49 Raw'!I53</f>
        <v>716.52270499999997</v>
      </c>
      <c r="G64" s="82">
        <f>'AEO 2023 Table 49 Raw'!J53</f>
        <v>715.17602499999998</v>
      </c>
      <c r="H64" s="82">
        <f>'AEO 2023 Table 49 Raw'!K53</f>
        <v>711.70977800000003</v>
      </c>
      <c r="I64" s="82">
        <f>'AEO 2023 Table 49 Raw'!L53</f>
        <v>708.54400599999997</v>
      </c>
      <c r="J64" s="82">
        <f>'AEO 2023 Table 49 Raw'!M53</f>
        <v>705.98767099999998</v>
      </c>
      <c r="K64" s="82">
        <f>'AEO 2023 Table 49 Raw'!N53</f>
        <v>706.45977800000003</v>
      </c>
      <c r="L64" s="82">
        <f>'AEO 2023 Table 49 Raw'!O53</f>
        <v>710.45648200000005</v>
      </c>
      <c r="M64" s="82">
        <f>'AEO 2023 Table 49 Raw'!P53</f>
        <v>717.79107699999997</v>
      </c>
      <c r="N64" s="82">
        <f>'AEO 2023 Table 49 Raw'!Q53</f>
        <v>724.37237500000003</v>
      </c>
      <c r="O64" s="82">
        <f>'AEO 2023 Table 49 Raw'!R53</f>
        <v>731.39025900000001</v>
      </c>
      <c r="P64" s="82">
        <f>'AEO 2023 Table 49 Raw'!S53</f>
        <v>739.17913799999997</v>
      </c>
      <c r="Q64" s="82">
        <f>'AEO 2023 Table 49 Raw'!T53</f>
        <v>746.30835000000002</v>
      </c>
      <c r="R64" s="82">
        <f>'AEO 2023 Table 49 Raw'!U53</f>
        <v>754.65625</v>
      </c>
      <c r="S64" s="82">
        <f>'AEO 2023 Table 49 Raw'!V53</f>
        <v>763.13678000000004</v>
      </c>
      <c r="T64" s="82">
        <f>'AEO 2023 Table 49 Raw'!W53</f>
        <v>772.15191700000003</v>
      </c>
      <c r="U64" s="82">
        <f>'AEO 2023 Table 49 Raw'!X53</f>
        <v>782.66351299999997</v>
      </c>
      <c r="V64" s="82">
        <f>'AEO 2023 Table 49 Raw'!Y53</f>
        <v>794.23699999999997</v>
      </c>
      <c r="W64" s="82">
        <f>'AEO 2023 Table 49 Raw'!Z53</f>
        <v>805.87268100000006</v>
      </c>
      <c r="X64" s="82">
        <f>'AEO 2023 Table 49 Raw'!AA53</f>
        <v>817.30413799999997</v>
      </c>
      <c r="Y64" s="82">
        <f>'AEO 2023 Table 49 Raw'!AB53</f>
        <v>829.03204300000004</v>
      </c>
      <c r="Z64" s="82">
        <f>'AEO 2023 Table 49 Raw'!AC53</f>
        <v>841.80078100000003</v>
      </c>
      <c r="AA64" s="82">
        <f>'AEO 2023 Table 49 Raw'!AD53</f>
        <v>857.074524</v>
      </c>
      <c r="AB64" s="82">
        <f>'AEO 2023 Table 49 Raw'!AE53</f>
        <v>873.44000200000005</v>
      </c>
      <c r="AC64" s="82">
        <f>'AEO 2023 Table 49 Raw'!AF53</f>
        <v>889.11822500000005</v>
      </c>
      <c r="AD64" s="82">
        <f>'AEO 2023 Table 49 Raw'!AG53</f>
        <v>905.955872</v>
      </c>
      <c r="AE64" s="82">
        <f>'AEO 2023 Table 49 Raw'!AH53</f>
        <v>926.21386700000005</v>
      </c>
      <c r="AF64" s="88">
        <f>'AEO 2023 Table 49 Raw'!AI53</f>
        <v>8.0000000000000002E-3</v>
      </c>
    </row>
    <row r="65" spans="1:32" ht="15" customHeight="1" x14ac:dyDescent="0.35">
      <c r="B65" s="34" t="s">
        <v>1685</v>
      </c>
      <c r="C65" s="82"/>
      <c r="D65" s="82"/>
      <c r="E65" s="82"/>
      <c r="F65" s="82"/>
      <c r="G65" s="82"/>
      <c r="H65" s="82"/>
      <c r="I65" s="82"/>
      <c r="J65" s="82"/>
      <c r="K65" s="82"/>
      <c r="L65" s="82"/>
      <c r="M65" s="82"/>
      <c r="N65" s="82"/>
      <c r="O65" s="82"/>
      <c r="P65" s="82"/>
      <c r="Q65" s="82"/>
      <c r="R65" s="82"/>
      <c r="S65" s="82"/>
      <c r="T65" s="82"/>
      <c r="U65" s="82"/>
      <c r="V65" s="82"/>
      <c r="W65" s="82"/>
      <c r="X65" s="82"/>
      <c r="Y65" s="82"/>
      <c r="Z65" s="82"/>
      <c r="AA65" s="82"/>
      <c r="AB65" s="82"/>
      <c r="AC65" s="82"/>
      <c r="AD65" s="82"/>
      <c r="AE65" s="82"/>
      <c r="AF65" s="88"/>
    </row>
    <row r="66" spans="1:32" ht="15" customHeight="1" x14ac:dyDescent="0.35">
      <c r="A66" s="77" t="s">
        <v>1722</v>
      </c>
      <c r="B66" s="81" t="s">
        <v>1666</v>
      </c>
      <c r="C66" s="82">
        <f>'AEO 2023 Table 49 Raw'!F55</f>
        <v>596.79718000000003</v>
      </c>
      <c r="D66" s="82">
        <f>'AEO 2023 Table 49 Raw'!G55</f>
        <v>582.57031199999994</v>
      </c>
      <c r="E66" s="82">
        <f>'AEO 2023 Table 49 Raw'!H55</f>
        <v>570.54583700000001</v>
      </c>
      <c r="F66" s="82">
        <f>'AEO 2023 Table 49 Raw'!I55</f>
        <v>562.60992399999998</v>
      </c>
      <c r="G66" s="82">
        <f>'AEO 2023 Table 49 Raw'!J55</f>
        <v>557.47637899999995</v>
      </c>
      <c r="H66" s="82">
        <f>'AEO 2023 Table 49 Raw'!K55</f>
        <v>552.10058600000002</v>
      </c>
      <c r="I66" s="82">
        <f>'AEO 2023 Table 49 Raw'!L55</f>
        <v>547.56726100000003</v>
      </c>
      <c r="J66" s="82">
        <f>'AEO 2023 Table 49 Raw'!M55</f>
        <v>541.83489999999995</v>
      </c>
      <c r="K66" s="82">
        <f>'AEO 2023 Table 49 Raw'!N55</f>
        <v>535.99304199999995</v>
      </c>
      <c r="L66" s="82">
        <f>'AEO 2023 Table 49 Raw'!O55</f>
        <v>531.105774</v>
      </c>
      <c r="M66" s="82">
        <f>'AEO 2023 Table 49 Raw'!P55</f>
        <v>528.55798300000004</v>
      </c>
      <c r="N66" s="82">
        <f>'AEO 2023 Table 49 Raw'!Q55</f>
        <v>525.61999500000002</v>
      </c>
      <c r="O66" s="82">
        <f>'AEO 2023 Table 49 Raw'!R55</f>
        <v>523.05523700000003</v>
      </c>
      <c r="P66" s="82">
        <f>'AEO 2023 Table 49 Raw'!S55</f>
        <v>521.635132</v>
      </c>
      <c r="Q66" s="82">
        <f>'AEO 2023 Table 49 Raw'!T55</f>
        <v>520.47326699999996</v>
      </c>
      <c r="R66" s="82">
        <f>'AEO 2023 Table 49 Raw'!U55</f>
        <v>520.68817100000001</v>
      </c>
      <c r="S66" s="82">
        <f>'AEO 2023 Table 49 Raw'!V55</f>
        <v>521.26672399999995</v>
      </c>
      <c r="T66" s="82">
        <f>'AEO 2023 Table 49 Raw'!W55</f>
        <v>522.35955799999999</v>
      </c>
      <c r="U66" s="82">
        <f>'AEO 2023 Table 49 Raw'!X55</f>
        <v>524.42358400000001</v>
      </c>
      <c r="V66" s="82">
        <f>'AEO 2023 Table 49 Raw'!Y55</f>
        <v>527.08154300000001</v>
      </c>
      <c r="W66" s="82">
        <f>'AEO 2023 Table 49 Raw'!Z55</f>
        <v>529.90252699999996</v>
      </c>
      <c r="X66" s="82">
        <f>'AEO 2023 Table 49 Raw'!AA55</f>
        <v>533.30059800000004</v>
      </c>
      <c r="Y66" s="82">
        <f>'AEO 2023 Table 49 Raw'!AB55</f>
        <v>536.98974599999997</v>
      </c>
      <c r="Z66" s="82">
        <f>'AEO 2023 Table 49 Raw'!AC55</f>
        <v>540.51788299999998</v>
      </c>
      <c r="AA66" s="82">
        <f>'AEO 2023 Table 49 Raw'!AD55</f>
        <v>544.76953100000003</v>
      </c>
      <c r="AB66" s="82">
        <f>'AEO 2023 Table 49 Raw'!AE55</f>
        <v>549.50622599999997</v>
      </c>
      <c r="AC66" s="82">
        <f>'AEO 2023 Table 49 Raw'!AF55</f>
        <v>553.89520300000004</v>
      </c>
      <c r="AD66" s="82">
        <f>'AEO 2023 Table 49 Raw'!AG55</f>
        <v>558.68853799999999</v>
      </c>
      <c r="AE66" s="82">
        <f>'AEO 2023 Table 49 Raw'!AH55</f>
        <v>565.29272500000002</v>
      </c>
      <c r="AF66" s="88">
        <f>'AEO 2023 Table 49 Raw'!AI55</f>
        <v>-2E-3</v>
      </c>
    </row>
    <row r="67" spans="1:32" ht="15" customHeight="1" x14ac:dyDescent="0.35">
      <c r="A67" s="77" t="s">
        <v>1723</v>
      </c>
      <c r="B67" s="81" t="s">
        <v>1668</v>
      </c>
      <c r="C67" s="82">
        <f>'AEO 2023 Table 49 Raw'!F56</f>
        <v>361.09713699999998</v>
      </c>
      <c r="D67" s="82">
        <f>'AEO 2023 Table 49 Raw'!G56</f>
        <v>352.45266700000002</v>
      </c>
      <c r="E67" s="82">
        <f>'AEO 2023 Table 49 Raw'!H56</f>
        <v>345.87948599999999</v>
      </c>
      <c r="F67" s="82">
        <f>'AEO 2023 Table 49 Raw'!I56</f>
        <v>341.195312</v>
      </c>
      <c r="G67" s="82">
        <f>'AEO 2023 Table 49 Raw'!J56</f>
        <v>338.49740600000001</v>
      </c>
      <c r="H67" s="82">
        <f>'AEO 2023 Table 49 Raw'!K56</f>
        <v>335.44927999999999</v>
      </c>
      <c r="I67" s="82">
        <f>'AEO 2023 Table 49 Raw'!L56</f>
        <v>333.12942500000003</v>
      </c>
      <c r="J67" s="82">
        <f>'AEO 2023 Table 49 Raw'!M56</f>
        <v>330.41744999999997</v>
      </c>
      <c r="K67" s="82">
        <f>'AEO 2023 Table 49 Raw'!N56</f>
        <v>327.605164</v>
      </c>
      <c r="L67" s="82">
        <f>'AEO 2023 Table 49 Raw'!O56</f>
        <v>325.20840500000003</v>
      </c>
      <c r="M67" s="82">
        <f>'AEO 2023 Table 49 Raw'!P56</f>
        <v>324.38137799999998</v>
      </c>
      <c r="N67" s="82">
        <f>'AEO 2023 Table 49 Raw'!Q56</f>
        <v>322.96948200000003</v>
      </c>
      <c r="O67" s="82">
        <f>'AEO 2023 Table 49 Raw'!R56</f>
        <v>321.80856299999999</v>
      </c>
      <c r="P67" s="82">
        <f>'AEO 2023 Table 49 Raw'!S56</f>
        <v>321.02459700000003</v>
      </c>
      <c r="Q67" s="82">
        <f>'AEO 2023 Table 49 Raw'!T56</f>
        <v>319.85522500000002</v>
      </c>
      <c r="R67" s="82">
        <f>'AEO 2023 Table 49 Raw'!U56</f>
        <v>319.80575599999997</v>
      </c>
      <c r="S67" s="82">
        <f>'AEO 2023 Table 49 Raw'!V56</f>
        <v>319.18862899999999</v>
      </c>
      <c r="T67" s="82">
        <f>'AEO 2023 Table 49 Raw'!W56</f>
        <v>319.81021099999998</v>
      </c>
      <c r="U67" s="82">
        <f>'AEO 2023 Table 49 Raw'!X56</f>
        <v>320.52459700000003</v>
      </c>
      <c r="V67" s="82">
        <f>'AEO 2023 Table 49 Raw'!Y56</f>
        <v>321.91735799999998</v>
      </c>
      <c r="W67" s="82">
        <f>'AEO 2023 Table 49 Raw'!Z56</f>
        <v>323.479828</v>
      </c>
      <c r="X67" s="82">
        <f>'AEO 2023 Table 49 Raw'!AA56</f>
        <v>325.354736</v>
      </c>
      <c r="Y67" s="82">
        <f>'AEO 2023 Table 49 Raw'!AB56</f>
        <v>327.38092</v>
      </c>
      <c r="Z67" s="82">
        <f>'AEO 2023 Table 49 Raw'!AC56</f>
        <v>329.19854700000002</v>
      </c>
      <c r="AA67" s="82">
        <f>'AEO 2023 Table 49 Raw'!AD56</f>
        <v>331.44744900000001</v>
      </c>
      <c r="AB67" s="82">
        <f>'AEO 2023 Table 49 Raw'!AE56</f>
        <v>333.82504299999999</v>
      </c>
      <c r="AC67" s="82">
        <f>'AEO 2023 Table 49 Raw'!AF56</f>
        <v>335.92965700000002</v>
      </c>
      <c r="AD67" s="82">
        <f>'AEO 2023 Table 49 Raw'!AG56</f>
        <v>338.38473499999998</v>
      </c>
      <c r="AE67" s="82">
        <f>'AEO 2023 Table 49 Raw'!AH56</f>
        <v>341.79480000000001</v>
      </c>
      <c r="AF67" s="88">
        <f>'AEO 2023 Table 49 Raw'!AI56</f>
        <v>-2E-3</v>
      </c>
    </row>
    <row r="68" spans="1:32" ht="15" customHeight="1" x14ac:dyDescent="0.35">
      <c r="A68" s="77" t="s">
        <v>1724</v>
      </c>
      <c r="B68" s="81" t="s">
        <v>1670</v>
      </c>
      <c r="C68" s="82">
        <f>'AEO 2023 Table 49 Raw'!F57</f>
        <v>0.66559500000000005</v>
      </c>
      <c r="D68" s="82">
        <f>'AEO 2023 Table 49 Raw'!G57</f>
        <v>0.68273300000000003</v>
      </c>
      <c r="E68" s="82">
        <f>'AEO 2023 Table 49 Raw'!H57</f>
        <v>0.70085900000000001</v>
      </c>
      <c r="F68" s="82">
        <f>'AEO 2023 Table 49 Raw'!I57</f>
        <v>0.72075599999999995</v>
      </c>
      <c r="G68" s="82">
        <f>'AEO 2023 Table 49 Raw'!J57</f>
        <v>0.74448800000000004</v>
      </c>
      <c r="H68" s="82">
        <f>'AEO 2023 Table 49 Raw'!K57</f>
        <v>0.76778900000000005</v>
      </c>
      <c r="I68" s="82">
        <f>'AEO 2023 Table 49 Raw'!L57</f>
        <v>0.79256400000000005</v>
      </c>
      <c r="J68" s="82">
        <f>'AEO 2023 Table 49 Raw'!M57</f>
        <v>0.81504200000000004</v>
      </c>
      <c r="K68" s="82">
        <f>'AEO 2023 Table 49 Raw'!N57</f>
        <v>0.83886099999999997</v>
      </c>
      <c r="L68" s="82">
        <f>'AEO 2023 Table 49 Raw'!O57</f>
        <v>0.86650700000000003</v>
      </c>
      <c r="M68" s="82">
        <f>'AEO 2023 Table 49 Raw'!P57</f>
        <v>0.90220500000000003</v>
      </c>
      <c r="N68" s="82">
        <f>'AEO 2023 Table 49 Raw'!Q57</f>
        <v>0.94494599999999995</v>
      </c>
      <c r="O68" s="82">
        <f>'AEO 2023 Table 49 Raw'!R57</f>
        <v>0.99329800000000001</v>
      </c>
      <c r="P68" s="82">
        <f>'AEO 2023 Table 49 Raw'!S57</f>
        <v>1.0406519999999999</v>
      </c>
      <c r="Q68" s="82">
        <f>'AEO 2023 Table 49 Raw'!T57</f>
        <v>1.0919840000000001</v>
      </c>
      <c r="R68" s="82">
        <f>'AEO 2023 Table 49 Raw'!U57</f>
        <v>1.1519010000000001</v>
      </c>
      <c r="S68" s="82">
        <f>'AEO 2023 Table 49 Raw'!V57</f>
        <v>1.219368</v>
      </c>
      <c r="T68" s="82">
        <f>'AEO 2023 Table 49 Raw'!W57</f>
        <v>1.295874</v>
      </c>
      <c r="U68" s="82">
        <f>'AEO 2023 Table 49 Raw'!X57</f>
        <v>1.3836520000000001</v>
      </c>
      <c r="V68" s="82">
        <f>'AEO 2023 Table 49 Raw'!Y57</f>
        <v>1.4835039999999999</v>
      </c>
      <c r="W68" s="82">
        <f>'AEO 2023 Table 49 Raw'!Z57</f>
        <v>1.590991</v>
      </c>
      <c r="X68" s="82">
        <f>'AEO 2023 Table 49 Raw'!AA57</f>
        <v>1.705203</v>
      </c>
      <c r="Y68" s="82">
        <f>'AEO 2023 Table 49 Raw'!AB57</f>
        <v>1.8237920000000001</v>
      </c>
      <c r="Z68" s="82">
        <f>'AEO 2023 Table 49 Raw'!AC57</f>
        <v>1.9449419999999999</v>
      </c>
      <c r="AA68" s="82">
        <f>'AEO 2023 Table 49 Raw'!AD57</f>
        <v>2.071958</v>
      </c>
      <c r="AB68" s="82">
        <f>'AEO 2023 Table 49 Raw'!AE57</f>
        <v>2.202169</v>
      </c>
      <c r="AC68" s="82">
        <f>'AEO 2023 Table 49 Raw'!AF57</f>
        <v>2.3311099999999998</v>
      </c>
      <c r="AD68" s="82">
        <f>'AEO 2023 Table 49 Raw'!AG57</f>
        <v>2.4515280000000002</v>
      </c>
      <c r="AE68" s="82">
        <f>'AEO 2023 Table 49 Raw'!AH57</f>
        <v>2.5810140000000001</v>
      </c>
      <c r="AF68" s="88">
        <f>'AEO 2023 Table 49 Raw'!AI57</f>
        <v>0.05</v>
      </c>
    </row>
    <row r="69" spans="1:32" ht="15" customHeight="1" x14ac:dyDescent="0.35">
      <c r="A69" s="77" t="s">
        <v>1725</v>
      </c>
      <c r="B69" s="81" t="s">
        <v>1672</v>
      </c>
      <c r="C69" s="82">
        <f>'AEO 2023 Table 49 Raw'!F58</f>
        <v>0.76194399999999995</v>
      </c>
      <c r="D69" s="82">
        <f>'AEO 2023 Table 49 Raw'!G58</f>
        <v>0.71869899999999998</v>
      </c>
      <c r="E69" s="82">
        <f>'AEO 2023 Table 49 Raw'!H58</f>
        <v>0.67632099999999995</v>
      </c>
      <c r="F69" s="82">
        <f>'AEO 2023 Table 49 Raw'!I58</f>
        <v>0.637992</v>
      </c>
      <c r="G69" s="82">
        <f>'AEO 2023 Table 49 Raw'!J58</f>
        <v>0.60286899999999999</v>
      </c>
      <c r="H69" s="82">
        <f>'AEO 2023 Table 49 Raw'!K58</f>
        <v>0.56657000000000002</v>
      </c>
      <c r="I69" s="82">
        <f>'AEO 2023 Table 49 Raw'!L58</f>
        <v>0.53246199999999999</v>
      </c>
      <c r="J69" s="82">
        <f>'AEO 2023 Table 49 Raw'!M58</f>
        <v>0.49757600000000002</v>
      </c>
      <c r="K69" s="82">
        <f>'AEO 2023 Table 49 Raw'!N58</f>
        <v>0.46278799999999998</v>
      </c>
      <c r="L69" s="82">
        <f>'AEO 2023 Table 49 Raw'!O58</f>
        <v>0.43082799999999999</v>
      </c>
      <c r="M69" s="82">
        <f>'AEO 2023 Table 49 Raw'!P58</f>
        <v>0.40238600000000002</v>
      </c>
      <c r="N69" s="82">
        <f>'AEO 2023 Table 49 Raw'!Q58</f>
        <v>0.37443300000000002</v>
      </c>
      <c r="O69" s="82">
        <f>'AEO 2023 Table 49 Raw'!R58</f>
        <v>0.346945</v>
      </c>
      <c r="P69" s="82">
        <f>'AEO 2023 Table 49 Raw'!S58</f>
        <v>0.32059799999999999</v>
      </c>
      <c r="Q69" s="82">
        <f>'AEO 2023 Table 49 Raw'!T58</f>
        <v>0.29521900000000001</v>
      </c>
      <c r="R69" s="82">
        <f>'AEO 2023 Table 49 Raw'!U58</f>
        <v>0.27301599999999998</v>
      </c>
      <c r="S69" s="82">
        <f>'AEO 2023 Table 49 Raw'!V58</f>
        <v>0.253025</v>
      </c>
      <c r="T69" s="82">
        <f>'AEO 2023 Table 49 Raw'!W58</f>
        <v>0.23599700000000001</v>
      </c>
      <c r="U69" s="82">
        <f>'AEO 2023 Table 49 Raw'!X58</f>
        <v>0.22023300000000001</v>
      </c>
      <c r="V69" s="82">
        <f>'AEO 2023 Table 49 Raw'!Y58</f>
        <v>0.204292</v>
      </c>
      <c r="W69" s="82">
        <f>'AEO 2023 Table 49 Raw'!Z58</f>
        <v>0.19014900000000001</v>
      </c>
      <c r="X69" s="82">
        <f>'AEO 2023 Table 49 Raw'!AA58</f>
        <v>0.17355699999999999</v>
      </c>
      <c r="Y69" s="82">
        <f>'AEO 2023 Table 49 Raw'!AB58</f>
        <v>0.156469</v>
      </c>
      <c r="Z69" s="82">
        <f>'AEO 2023 Table 49 Raw'!AC58</f>
        <v>0.14242199999999999</v>
      </c>
      <c r="AA69" s="82">
        <f>'AEO 2023 Table 49 Raw'!AD58</f>
        <v>0.13080600000000001</v>
      </c>
      <c r="AB69" s="82">
        <f>'AEO 2023 Table 49 Raw'!AE58</f>
        <v>0.11888700000000001</v>
      </c>
      <c r="AC69" s="82">
        <f>'AEO 2023 Table 49 Raw'!AF58</f>
        <v>0.106766</v>
      </c>
      <c r="AD69" s="82">
        <f>'AEO 2023 Table 49 Raw'!AG58</f>
        <v>9.5868999999999996E-2</v>
      </c>
      <c r="AE69" s="82">
        <f>'AEO 2023 Table 49 Raw'!AH58</f>
        <v>8.6902999999999994E-2</v>
      </c>
      <c r="AF69" s="88">
        <f>'AEO 2023 Table 49 Raw'!AI58</f>
        <v>-7.4999999999999997E-2</v>
      </c>
    </row>
    <row r="70" spans="1:32" ht="12" customHeight="1" x14ac:dyDescent="0.35">
      <c r="A70" s="77" t="s">
        <v>1726</v>
      </c>
      <c r="B70" s="81" t="s">
        <v>1674</v>
      </c>
      <c r="C70" s="82">
        <f>'AEO 2023 Table 49 Raw'!F59</f>
        <v>10.331885</v>
      </c>
      <c r="D70" s="82">
        <f>'AEO 2023 Table 49 Raw'!G59</f>
        <v>10.758182</v>
      </c>
      <c r="E70" s="82">
        <f>'AEO 2023 Table 49 Raw'!H59</f>
        <v>11.321586</v>
      </c>
      <c r="F70" s="82">
        <f>'AEO 2023 Table 49 Raw'!I59</f>
        <v>11.975374</v>
      </c>
      <c r="G70" s="82">
        <f>'AEO 2023 Table 49 Raw'!J59</f>
        <v>12.744726</v>
      </c>
      <c r="H70" s="82">
        <f>'AEO 2023 Table 49 Raw'!K59</f>
        <v>13.587192999999999</v>
      </c>
      <c r="I70" s="82">
        <f>'AEO 2023 Table 49 Raw'!L59</f>
        <v>14.506133999999999</v>
      </c>
      <c r="J70" s="82">
        <f>'AEO 2023 Table 49 Raw'!M59</f>
        <v>15.44483</v>
      </c>
      <c r="K70" s="82">
        <f>'AEO 2023 Table 49 Raw'!N59</f>
        <v>16.450348000000002</v>
      </c>
      <c r="L70" s="82">
        <f>'AEO 2023 Table 49 Raw'!O59</f>
        <v>17.581883999999999</v>
      </c>
      <c r="M70" s="82">
        <f>'AEO 2023 Table 49 Raw'!P59</f>
        <v>18.915562000000001</v>
      </c>
      <c r="N70" s="82">
        <f>'AEO 2023 Table 49 Raw'!Q59</f>
        <v>20.372982</v>
      </c>
      <c r="O70" s="82">
        <f>'AEO 2023 Table 49 Raw'!R59</f>
        <v>22.01041</v>
      </c>
      <c r="P70" s="82">
        <f>'AEO 2023 Table 49 Raw'!S59</f>
        <v>23.794563</v>
      </c>
      <c r="Q70" s="82">
        <f>'AEO 2023 Table 49 Raw'!T59</f>
        <v>25.577529999999999</v>
      </c>
      <c r="R70" s="82">
        <f>'AEO 2023 Table 49 Raw'!U59</f>
        <v>27.489719000000001</v>
      </c>
      <c r="S70" s="82">
        <f>'AEO 2023 Table 49 Raw'!V59</f>
        <v>29.423684999999999</v>
      </c>
      <c r="T70" s="82">
        <f>'AEO 2023 Table 49 Raw'!W59</f>
        <v>31.3827</v>
      </c>
      <c r="U70" s="82">
        <f>'AEO 2023 Table 49 Raw'!X59</f>
        <v>33.470939999999999</v>
      </c>
      <c r="V70" s="82">
        <f>'AEO 2023 Table 49 Raw'!Y59</f>
        <v>35.564487</v>
      </c>
      <c r="W70" s="82">
        <f>'AEO 2023 Table 49 Raw'!Z59</f>
        <v>37.641945</v>
      </c>
      <c r="X70" s="82">
        <f>'AEO 2023 Table 49 Raw'!AA59</f>
        <v>39.693420000000003</v>
      </c>
      <c r="Y70" s="82">
        <f>'AEO 2023 Table 49 Raw'!AB59</f>
        <v>41.646500000000003</v>
      </c>
      <c r="Z70" s="82">
        <f>'AEO 2023 Table 49 Raw'!AC59</f>
        <v>43.501041000000001</v>
      </c>
      <c r="AA70" s="82">
        <f>'AEO 2023 Table 49 Raw'!AD59</f>
        <v>45.296207000000003</v>
      </c>
      <c r="AB70" s="82">
        <f>'AEO 2023 Table 49 Raw'!AE59</f>
        <v>47.027523000000002</v>
      </c>
      <c r="AC70" s="82">
        <f>'AEO 2023 Table 49 Raw'!AF59</f>
        <v>48.595694999999999</v>
      </c>
      <c r="AD70" s="82">
        <f>'AEO 2023 Table 49 Raw'!AG59</f>
        <v>50.145443</v>
      </c>
      <c r="AE70" s="82">
        <f>'AEO 2023 Table 49 Raw'!AH59</f>
        <v>51.783786999999997</v>
      </c>
      <c r="AF70" s="88">
        <f>'AEO 2023 Table 49 Raw'!AI59</f>
        <v>5.8999999999999997E-2</v>
      </c>
    </row>
    <row r="71" spans="1:32" ht="15" customHeight="1" x14ac:dyDescent="0.35">
      <c r="A71" s="77" t="s">
        <v>1727</v>
      </c>
      <c r="B71" s="81" t="s">
        <v>1676</v>
      </c>
      <c r="C71" s="82">
        <f>'AEO 2023 Table 49 Raw'!F60</f>
        <v>3.8241999999999998E-2</v>
      </c>
      <c r="D71" s="82">
        <f>'AEO 2023 Table 49 Raw'!G60</f>
        <v>4.5435000000000003E-2</v>
      </c>
      <c r="E71" s="82">
        <f>'AEO 2023 Table 49 Raw'!H60</f>
        <v>5.0754000000000001E-2</v>
      </c>
      <c r="F71" s="82">
        <f>'AEO 2023 Table 49 Raw'!I60</f>
        <v>5.4753000000000003E-2</v>
      </c>
      <c r="G71" s="82">
        <f>'AEO 2023 Table 49 Raw'!J60</f>
        <v>5.7683999999999999E-2</v>
      </c>
      <c r="H71" s="82">
        <f>'AEO 2023 Table 49 Raw'!K60</f>
        <v>5.9468E-2</v>
      </c>
      <c r="I71" s="82">
        <f>'AEO 2023 Table 49 Raw'!L60</f>
        <v>6.0365000000000002E-2</v>
      </c>
      <c r="J71" s="82">
        <f>'AEO 2023 Table 49 Raw'!M60</f>
        <v>6.0382999999999999E-2</v>
      </c>
      <c r="K71" s="82">
        <f>'AEO 2023 Table 49 Raw'!N60</f>
        <v>5.9790000000000003E-2</v>
      </c>
      <c r="L71" s="82">
        <f>'AEO 2023 Table 49 Raw'!O60</f>
        <v>5.8833999999999997E-2</v>
      </c>
      <c r="M71" s="82">
        <f>'AEO 2023 Table 49 Raw'!P60</f>
        <v>5.7679000000000001E-2</v>
      </c>
      <c r="N71" s="82">
        <f>'AEO 2023 Table 49 Raw'!Q60</f>
        <v>5.6148999999999998E-2</v>
      </c>
      <c r="O71" s="82">
        <f>'AEO 2023 Table 49 Raw'!R60</f>
        <v>5.4413999999999997E-2</v>
      </c>
      <c r="P71" s="82">
        <f>'AEO 2023 Table 49 Raw'!S60</f>
        <v>5.2582999999999998E-2</v>
      </c>
      <c r="Q71" s="82">
        <f>'AEO 2023 Table 49 Raw'!T60</f>
        <v>5.0235000000000002E-2</v>
      </c>
      <c r="R71" s="82">
        <f>'AEO 2023 Table 49 Raw'!U60</f>
        <v>4.7787000000000003E-2</v>
      </c>
      <c r="S71" s="82">
        <f>'AEO 2023 Table 49 Raw'!V60</f>
        <v>4.5777999999999999E-2</v>
      </c>
      <c r="T71" s="82">
        <f>'AEO 2023 Table 49 Raw'!W60</f>
        <v>4.3761000000000001E-2</v>
      </c>
      <c r="U71" s="82">
        <f>'AEO 2023 Table 49 Raw'!X60</f>
        <v>4.1475999999999999E-2</v>
      </c>
      <c r="V71" s="82">
        <f>'AEO 2023 Table 49 Raw'!Y60</f>
        <v>3.9280000000000002E-2</v>
      </c>
      <c r="W71" s="82">
        <f>'AEO 2023 Table 49 Raw'!Z60</f>
        <v>3.7173999999999999E-2</v>
      </c>
      <c r="X71" s="82">
        <f>'AEO 2023 Table 49 Raw'!AA60</f>
        <v>3.5144000000000002E-2</v>
      </c>
      <c r="Y71" s="82">
        <f>'AEO 2023 Table 49 Raw'!AB60</f>
        <v>3.3201000000000001E-2</v>
      </c>
      <c r="Z71" s="82">
        <f>'AEO 2023 Table 49 Raw'!AC60</f>
        <v>3.1363000000000002E-2</v>
      </c>
      <c r="AA71" s="82">
        <f>'AEO 2023 Table 49 Raw'!AD60</f>
        <v>2.9679000000000001E-2</v>
      </c>
      <c r="AB71" s="82">
        <f>'AEO 2023 Table 49 Raw'!AE60</f>
        <v>2.809E-2</v>
      </c>
      <c r="AC71" s="82">
        <f>'AEO 2023 Table 49 Raw'!AF60</f>
        <v>2.6553E-2</v>
      </c>
      <c r="AD71" s="82">
        <f>'AEO 2023 Table 49 Raw'!AG60</f>
        <v>2.5127E-2</v>
      </c>
      <c r="AE71" s="82">
        <f>'AEO 2023 Table 49 Raw'!AH60</f>
        <v>2.3810000000000001E-2</v>
      </c>
      <c r="AF71" s="88">
        <f>'AEO 2023 Table 49 Raw'!AI60</f>
        <v>-1.7000000000000001E-2</v>
      </c>
    </row>
    <row r="72" spans="1:32" ht="15" customHeight="1" x14ac:dyDescent="0.35">
      <c r="A72" s="77" t="s">
        <v>1728</v>
      </c>
      <c r="B72" s="81" t="s">
        <v>1678</v>
      </c>
      <c r="C72" s="82">
        <f>'AEO 2023 Table 49 Raw'!F61</f>
        <v>0</v>
      </c>
      <c r="D72" s="82">
        <f>'AEO 2023 Table 49 Raw'!G61</f>
        <v>0</v>
      </c>
      <c r="E72" s="82">
        <f>'AEO 2023 Table 49 Raw'!H61</f>
        <v>4.6031000000000002E-2</v>
      </c>
      <c r="F72" s="82">
        <f>'AEO 2023 Table 49 Raw'!I61</f>
        <v>8.7363999999999997E-2</v>
      </c>
      <c r="G72" s="82">
        <f>'AEO 2023 Table 49 Raw'!J61</f>
        <v>0.125998</v>
      </c>
      <c r="H72" s="82">
        <f>'AEO 2023 Table 49 Raw'!K61</f>
        <v>0.162359</v>
      </c>
      <c r="I72" s="82">
        <f>'AEO 2023 Table 49 Raw'!L61</f>
        <v>0.19692899999999999</v>
      </c>
      <c r="J72" s="82">
        <f>'AEO 2023 Table 49 Raw'!M61</f>
        <v>0.22856599999999999</v>
      </c>
      <c r="K72" s="82">
        <f>'AEO 2023 Table 49 Raw'!N61</f>
        <v>0.25760300000000003</v>
      </c>
      <c r="L72" s="82">
        <f>'AEO 2023 Table 49 Raw'!O61</f>
        <v>0.28515600000000002</v>
      </c>
      <c r="M72" s="82">
        <f>'AEO 2023 Table 49 Raw'!P61</f>
        <v>0.31272899999999998</v>
      </c>
      <c r="N72" s="82">
        <f>'AEO 2023 Table 49 Raw'!Q61</f>
        <v>0.339615</v>
      </c>
      <c r="O72" s="82">
        <f>'AEO 2023 Table 49 Raw'!R61</f>
        <v>0.36632999999999999</v>
      </c>
      <c r="P72" s="82">
        <f>'AEO 2023 Table 49 Raw'!S61</f>
        <v>0.39357700000000001</v>
      </c>
      <c r="Q72" s="82">
        <f>'AEO 2023 Table 49 Raw'!T61</f>
        <v>0.42073300000000002</v>
      </c>
      <c r="R72" s="82">
        <f>'AEO 2023 Table 49 Raw'!U61</f>
        <v>0.44928600000000002</v>
      </c>
      <c r="S72" s="82">
        <f>'AEO 2023 Table 49 Raw'!V61</f>
        <v>0.47926000000000002</v>
      </c>
      <c r="T72" s="82">
        <f>'AEO 2023 Table 49 Raw'!W61</f>
        <v>0.51125699999999996</v>
      </c>
      <c r="U72" s="82">
        <f>'AEO 2023 Table 49 Raw'!X61</f>
        <v>0.54663899999999999</v>
      </c>
      <c r="V72" s="82">
        <f>'AEO 2023 Table 49 Raw'!Y61</f>
        <v>0.58593899999999999</v>
      </c>
      <c r="W72" s="82">
        <f>'AEO 2023 Table 49 Raw'!Z61</f>
        <v>0.62877000000000005</v>
      </c>
      <c r="X72" s="82">
        <f>'AEO 2023 Table 49 Raw'!AA61</f>
        <v>0.672651</v>
      </c>
      <c r="Y72" s="82">
        <f>'AEO 2023 Table 49 Raw'!AB61</f>
        <v>0.71931100000000003</v>
      </c>
      <c r="Z72" s="82">
        <f>'AEO 2023 Table 49 Raw'!AC61</f>
        <v>0.76830799999999999</v>
      </c>
      <c r="AA72" s="82">
        <f>'AEO 2023 Table 49 Raw'!AD61</f>
        <v>0.82118100000000005</v>
      </c>
      <c r="AB72" s="82">
        <f>'AEO 2023 Table 49 Raw'!AE61</f>
        <v>0.877112</v>
      </c>
      <c r="AC72" s="82">
        <f>'AEO 2023 Table 49 Raw'!AF61</f>
        <v>0.93461899999999998</v>
      </c>
      <c r="AD72" s="82">
        <f>'AEO 2023 Table 49 Raw'!AG61</f>
        <v>0.99479200000000001</v>
      </c>
      <c r="AE72" s="82">
        <f>'AEO 2023 Table 49 Raw'!AH61</f>
        <v>1.0601590000000001</v>
      </c>
      <c r="AF72" s="88" t="str">
        <f>'AEO 2023 Table 49 Raw'!AI61</f>
        <v>- -</v>
      </c>
    </row>
    <row r="73" spans="1:32" ht="15" customHeight="1" x14ac:dyDescent="0.35">
      <c r="A73" s="77" t="s">
        <v>1729</v>
      </c>
      <c r="B73" s="81" t="s">
        <v>1680</v>
      </c>
      <c r="C73" s="82">
        <f>'AEO 2023 Table 49 Raw'!F62</f>
        <v>0</v>
      </c>
      <c r="D73" s="82">
        <f>'AEO 2023 Table 49 Raw'!G62</f>
        <v>0</v>
      </c>
      <c r="E73" s="82">
        <f>'AEO 2023 Table 49 Raw'!H62</f>
        <v>5.5973000000000002E-2</v>
      </c>
      <c r="F73" s="82">
        <f>'AEO 2023 Table 49 Raw'!I62</f>
        <v>0.10538500000000001</v>
      </c>
      <c r="G73" s="82">
        <f>'AEO 2023 Table 49 Raw'!J62</f>
        <v>0.15109300000000001</v>
      </c>
      <c r="H73" s="82">
        <f>'AEO 2023 Table 49 Raw'!K62</f>
        <v>0.193687</v>
      </c>
      <c r="I73" s="82">
        <f>'AEO 2023 Table 49 Raw'!L62</f>
        <v>0.233462</v>
      </c>
      <c r="J73" s="82">
        <f>'AEO 2023 Table 49 Raw'!M62</f>
        <v>0.26946999999999999</v>
      </c>
      <c r="K73" s="82">
        <f>'AEO 2023 Table 49 Raw'!N62</f>
        <v>0.30264600000000003</v>
      </c>
      <c r="L73" s="82">
        <f>'AEO 2023 Table 49 Raw'!O62</f>
        <v>0.33501599999999998</v>
      </c>
      <c r="M73" s="82">
        <f>'AEO 2023 Table 49 Raw'!P62</f>
        <v>0.368535</v>
      </c>
      <c r="N73" s="82">
        <f>'AEO 2023 Table 49 Raw'!Q62</f>
        <v>0.40277000000000002</v>
      </c>
      <c r="O73" s="82">
        <f>'AEO 2023 Table 49 Raw'!R62</f>
        <v>0.43828299999999998</v>
      </c>
      <c r="P73" s="82">
        <f>'AEO 2023 Table 49 Raw'!S62</f>
        <v>0.47615099999999999</v>
      </c>
      <c r="Q73" s="82">
        <f>'AEO 2023 Table 49 Raw'!T62</f>
        <v>0.51575199999999999</v>
      </c>
      <c r="R73" s="82">
        <f>'AEO 2023 Table 49 Raw'!U62</f>
        <v>0.55924499999999999</v>
      </c>
      <c r="S73" s="82">
        <f>'AEO 2023 Table 49 Raw'!V62</f>
        <v>0.606796</v>
      </c>
      <c r="T73" s="82">
        <f>'AEO 2023 Table 49 Raw'!W62</f>
        <v>0.65962699999999996</v>
      </c>
      <c r="U73" s="82">
        <f>'AEO 2023 Table 49 Raw'!X62</f>
        <v>0.71974099999999996</v>
      </c>
      <c r="V73" s="82">
        <f>'AEO 2023 Table 49 Raw'!Y62</f>
        <v>0.78828900000000002</v>
      </c>
      <c r="W73" s="82">
        <f>'AEO 2023 Table 49 Raw'!Z62</f>
        <v>0.86488600000000004</v>
      </c>
      <c r="X73" s="82">
        <f>'AEO 2023 Table 49 Raw'!AA62</f>
        <v>0.94691499999999995</v>
      </c>
      <c r="Y73" s="82">
        <f>'AEO 2023 Table 49 Raw'!AB62</f>
        <v>1.0356989999999999</v>
      </c>
      <c r="Z73" s="82">
        <f>'AEO 2023 Table 49 Raw'!AC62</f>
        <v>1.130374</v>
      </c>
      <c r="AA73" s="82">
        <f>'AEO 2023 Table 49 Raw'!AD62</f>
        <v>1.23231</v>
      </c>
      <c r="AB73" s="82">
        <f>'AEO 2023 Table 49 Raw'!AE62</f>
        <v>1.340697</v>
      </c>
      <c r="AC73" s="82">
        <f>'AEO 2023 Table 49 Raw'!AF62</f>
        <v>1.452583</v>
      </c>
      <c r="AD73" s="82">
        <f>'AEO 2023 Table 49 Raw'!AG62</f>
        <v>1.5697239999999999</v>
      </c>
      <c r="AE73" s="82">
        <f>'AEO 2023 Table 49 Raw'!AH62</f>
        <v>1.6954130000000001</v>
      </c>
      <c r="AF73" s="88" t="str">
        <f>'AEO 2023 Table 49 Raw'!AI62</f>
        <v>- -</v>
      </c>
    </row>
    <row r="74" spans="1:32" ht="15" customHeight="1" x14ac:dyDescent="0.35">
      <c r="A74" s="77" t="s">
        <v>1730</v>
      </c>
      <c r="B74" s="81" t="s">
        <v>1682</v>
      </c>
      <c r="C74" s="82">
        <f>'AEO 2023 Table 49 Raw'!F63</f>
        <v>0</v>
      </c>
      <c r="D74" s="82">
        <f>'AEO 2023 Table 49 Raw'!G63</f>
        <v>0</v>
      </c>
      <c r="E74" s="82">
        <f>'AEO 2023 Table 49 Raw'!H63</f>
        <v>9.7281999999999993E-2</v>
      </c>
      <c r="F74" s="82">
        <f>'AEO 2023 Table 49 Raw'!I63</f>
        <v>0.18842100000000001</v>
      </c>
      <c r="G74" s="82">
        <f>'AEO 2023 Table 49 Raw'!J63</f>
        <v>0.27685799999999999</v>
      </c>
      <c r="H74" s="82">
        <f>'AEO 2023 Table 49 Raw'!K63</f>
        <v>0.363454</v>
      </c>
      <c r="I74" s="82">
        <f>'AEO 2023 Table 49 Raw'!L63</f>
        <v>0.44753700000000002</v>
      </c>
      <c r="J74" s="82">
        <f>'AEO 2023 Table 49 Raw'!M63</f>
        <v>0.52742900000000004</v>
      </c>
      <c r="K74" s="82">
        <f>'AEO 2023 Table 49 Raw'!N63</f>
        <v>0.60339299999999996</v>
      </c>
      <c r="L74" s="82">
        <f>'AEO 2023 Table 49 Raw'!O63</f>
        <v>0.67797099999999999</v>
      </c>
      <c r="M74" s="82">
        <f>'AEO 2023 Table 49 Raw'!P63</f>
        <v>0.75438000000000005</v>
      </c>
      <c r="N74" s="82">
        <f>'AEO 2023 Table 49 Raw'!Q63</f>
        <v>0.83045100000000005</v>
      </c>
      <c r="O74" s="82">
        <f>'AEO 2023 Table 49 Raw'!R63</f>
        <v>0.90750299999999995</v>
      </c>
      <c r="P74" s="82">
        <f>'AEO 2023 Table 49 Raw'!S63</f>
        <v>0.98692000000000002</v>
      </c>
      <c r="Q74" s="82">
        <f>'AEO 2023 Table 49 Raw'!T63</f>
        <v>1.0677970000000001</v>
      </c>
      <c r="R74" s="82">
        <f>'AEO 2023 Table 49 Raw'!U63</f>
        <v>1.153837</v>
      </c>
      <c r="S74" s="82">
        <f>'AEO 2023 Table 49 Raw'!V63</f>
        <v>1.2450049999999999</v>
      </c>
      <c r="T74" s="82">
        <f>'AEO 2023 Table 49 Raw'!W63</f>
        <v>1.3430200000000001</v>
      </c>
      <c r="U74" s="82">
        <f>'AEO 2023 Table 49 Raw'!X63</f>
        <v>1.4516439999999999</v>
      </c>
      <c r="V74" s="82">
        <f>'AEO 2023 Table 49 Raw'!Y63</f>
        <v>1.572443</v>
      </c>
      <c r="W74" s="82">
        <f>'AEO 2023 Table 49 Raw'!Z63</f>
        <v>1.7043809999999999</v>
      </c>
      <c r="X74" s="82">
        <f>'AEO 2023 Table 49 Raw'!AA63</f>
        <v>1.8422590000000001</v>
      </c>
      <c r="Y74" s="82">
        <f>'AEO 2023 Table 49 Raw'!AB63</f>
        <v>1.9891760000000001</v>
      </c>
      <c r="Z74" s="82">
        <f>'AEO 2023 Table 49 Raw'!AC63</f>
        <v>2.1437659999999998</v>
      </c>
      <c r="AA74" s="82">
        <f>'AEO 2023 Table 49 Raw'!AD63</f>
        <v>2.310273</v>
      </c>
      <c r="AB74" s="82">
        <f>'AEO 2023 Table 49 Raw'!AE63</f>
        <v>2.48651</v>
      </c>
      <c r="AC74" s="82">
        <f>'AEO 2023 Table 49 Raw'!AF63</f>
        <v>2.6681050000000002</v>
      </c>
      <c r="AD74" s="82">
        <f>'AEO 2023 Table 49 Raw'!AG63</f>
        <v>2.8579460000000001</v>
      </c>
      <c r="AE74" s="82">
        <f>'AEO 2023 Table 49 Raw'!AH63</f>
        <v>3.0632440000000001</v>
      </c>
      <c r="AF74" s="88" t="str">
        <f>'AEO 2023 Table 49 Raw'!AI63</f>
        <v>- -</v>
      </c>
    </row>
    <row r="75" spans="1:32" ht="15" customHeight="1" x14ac:dyDescent="0.35">
      <c r="A75" s="77" t="s">
        <v>1731</v>
      </c>
      <c r="B75" s="81" t="s">
        <v>1696</v>
      </c>
      <c r="C75" s="82">
        <f>'AEO 2023 Table 49 Raw'!F64</f>
        <v>969.69219999999996</v>
      </c>
      <c r="D75" s="82">
        <f>'AEO 2023 Table 49 Raw'!G64</f>
        <v>947.22790499999996</v>
      </c>
      <c r="E75" s="82">
        <f>'AEO 2023 Table 49 Raw'!H64</f>
        <v>929.37390100000005</v>
      </c>
      <c r="F75" s="82">
        <f>'AEO 2023 Table 49 Raw'!I64</f>
        <v>917.57488999999998</v>
      </c>
      <c r="G75" s="82">
        <f>'AEO 2023 Table 49 Raw'!J64</f>
        <v>910.67767300000003</v>
      </c>
      <c r="H75" s="82">
        <f>'AEO 2023 Table 49 Raw'!K64</f>
        <v>903.25073199999997</v>
      </c>
      <c r="I75" s="82">
        <f>'AEO 2023 Table 49 Raw'!L64</f>
        <v>897.46606399999996</v>
      </c>
      <c r="J75" s="82">
        <f>'AEO 2023 Table 49 Raw'!M64</f>
        <v>890.09558100000004</v>
      </c>
      <c r="K75" s="82">
        <f>'AEO 2023 Table 49 Raw'!N64</f>
        <v>882.57385299999999</v>
      </c>
      <c r="L75" s="82">
        <f>'AEO 2023 Table 49 Raw'!O64</f>
        <v>876.55035399999997</v>
      </c>
      <c r="M75" s="82">
        <f>'AEO 2023 Table 49 Raw'!P64</f>
        <v>874.65283199999999</v>
      </c>
      <c r="N75" s="82">
        <f>'AEO 2023 Table 49 Raw'!Q64</f>
        <v>871.910706</v>
      </c>
      <c r="O75" s="82">
        <f>'AEO 2023 Table 49 Raw'!R64</f>
        <v>869.98089600000003</v>
      </c>
      <c r="P75" s="82">
        <f>'AEO 2023 Table 49 Raw'!S64</f>
        <v>869.72479199999998</v>
      </c>
      <c r="Q75" s="82">
        <f>'AEO 2023 Table 49 Raw'!T64</f>
        <v>869.347534</v>
      </c>
      <c r="R75" s="82">
        <f>'AEO 2023 Table 49 Raw'!U64</f>
        <v>871.618469</v>
      </c>
      <c r="S75" s="82">
        <f>'AEO 2023 Table 49 Raw'!V64</f>
        <v>873.72820999999999</v>
      </c>
      <c r="T75" s="82">
        <f>'AEO 2023 Table 49 Raw'!W64</f>
        <v>877.64209000000005</v>
      </c>
      <c r="U75" s="82">
        <f>'AEO 2023 Table 49 Raw'!X64</f>
        <v>882.78265399999998</v>
      </c>
      <c r="V75" s="82">
        <f>'AEO 2023 Table 49 Raw'!Y64</f>
        <v>889.23706100000004</v>
      </c>
      <c r="W75" s="82">
        <f>'AEO 2023 Table 49 Raw'!Z64</f>
        <v>896.04046600000004</v>
      </c>
      <c r="X75" s="82">
        <f>'AEO 2023 Table 49 Raw'!AA64</f>
        <v>903.72448699999995</v>
      </c>
      <c r="Y75" s="82">
        <f>'AEO 2023 Table 49 Raw'!AB64</f>
        <v>911.77453600000001</v>
      </c>
      <c r="Z75" s="82">
        <f>'AEO 2023 Table 49 Raw'!AC64</f>
        <v>919.37823500000002</v>
      </c>
      <c r="AA75" s="82">
        <f>'AEO 2023 Table 49 Raw'!AD64</f>
        <v>928.10968000000003</v>
      </c>
      <c r="AB75" s="82">
        <f>'AEO 2023 Table 49 Raw'!AE64</f>
        <v>937.41241500000001</v>
      </c>
      <c r="AC75" s="82">
        <f>'AEO 2023 Table 49 Raw'!AF64</f>
        <v>945.94018600000004</v>
      </c>
      <c r="AD75" s="82">
        <f>'AEO 2023 Table 49 Raw'!AG64</f>
        <v>955.21374500000002</v>
      </c>
      <c r="AE75" s="82">
        <f>'AEO 2023 Table 49 Raw'!AH64</f>
        <v>967.38214100000005</v>
      </c>
      <c r="AF75" s="88">
        <f>'AEO 2023 Table 49 Raw'!AI64</f>
        <v>0</v>
      </c>
    </row>
    <row r="76" spans="1:32" ht="15" customHeight="1" x14ac:dyDescent="0.35">
      <c r="B76" s="34" t="s">
        <v>1697</v>
      </c>
      <c r="C76" s="82"/>
      <c r="D76" s="82"/>
      <c r="E76" s="82"/>
      <c r="F76" s="82"/>
      <c r="G76" s="82"/>
      <c r="H76" s="82"/>
      <c r="I76" s="82"/>
      <c r="J76" s="82"/>
      <c r="K76" s="82"/>
      <c r="L76" s="82"/>
      <c r="M76" s="82"/>
      <c r="N76" s="82"/>
      <c r="O76" s="82"/>
      <c r="P76" s="82"/>
      <c r="Q76" s="82"/>
      <c r="R76" s="82"/>
      <c r="S76" s="82"/>
      <c r="T76" s="82"/>
      <c r="U76" s="82"/>
      <c r="V76" s="82"/>
      <c r="W76" s="82"/>
      <c r="X76" s="82"/>
      <c r="Y76" s="82"/>
      <c r="Z76" s="82"/>
      <c r="AA76" s="82"/>
      <c r="AB76" s="82"/>
      <c r="AC76" s="82"/>
      <c r="AD76" s="82"/>
      <c r="AE76" s="82"/>
      <c r="AF76" s="88"/>
    </row>
    <row r="77" spans="1:32" ht="15" customHeight="1" x14ac:dyDescent="0.35">
      <c r="A77" s="77" t="s">
        <v>1732</v>
      </c>
      <c r="B77" s="81" t="s">
        <v>1666</v>
      </c>
      <c r="C77" s="82">
        <f>'AEO 2023 Table 49 Raw'!F66</f>
        <v>4152.294922</v>
      </c>
      <c r="D77" s="82">
        <f>'AEO 2023 Table 49 Raw'!G66</f>
        <v>4082.8315429999998</v>
      </c>
      <c r="E77" s="82">
        <f>'AEO 2023 Table 49 Raw'!H66</f>
        <v>4021.451172</v>
      </c>
      <c r="F77" s="82">
        <f>'AEO 2023 Table 49 Raw'!I66</f>
        <v>3982.2763669999999</v>
      </c>
      <c r="G77" s="82">
        <f>'AEO 2023 Table 49 Raw'!J66</f>
        <v>3955.953125</v>
      </c>
      <c r="H77" s="82">
        <f>'AEO 2023 Table 49 Raw'!K66</f>
        <v>3919.7482909999999</v>
      </c>
      <c r="I77" s="82">
        <f>'AEO 2023 Table 49 Raw'!L66</f>
        <v>3881.1032709999999</v>
      </c>
      <c r="J77" s="82">
        <f>'AEO 2023 Table 49 Raw'!M66</f>
        <v>3831.7788089999999</v>
      </c>
      <c r="K77" s="82">
        <f>'AEO 2023 Table 49 Raw'!N66</f>
        <v>3778.5307619999999</v>
      </c>
      <c r="L77" s="82">
        <f>'AEO 2023 Table 49 Raw'!O66</f>
        <v>3730.3295899999998</v>
      </c>
      <c r="M77" s="82">
        <f>'AEO 2023 Table 49 Raw'!P66</f>
        <v>3694.220703</v>
      </c>
      <c r="N77" s="82">
        <f>'AEO 2023 Table 49 Raw'!Q66</f>
        <v>3656.8642580000001</v>
      </c>
      <c r="O77" s="82">
        <f>'AEO 2023 Table 49 Raw'!R66</f>
        <v>3623.7570799999999</v>
      </c>
      <c r="P77" s="82">
        <f>'AEO 2023 Table 49 Raw'!S66</f>
        <v>3598.0146479999999</v>
      </c>
      <c r="Q77" s="82">
        <f>'AEO 2023 Table 49 Raw'!T66</f>
        <v>3572.140625</v>
      </c>
      <c r="R77" s="82">
        <f>'AEO 2023 Table 49 Raw'!U66</f>
        <v>3555.0131839999999</v>
      </c>
      <c r="S77" s="82">
        <f>'AEO 2023 Table 49 Raw'!V66</f>
        <v>3541.656982</v>
      </c>
      <c r="T77" s="82">
        <f>'AEO 2023 Table 49 Raw'!W66</f>
        <v>3529.0092770000001</v>
      </c>
      <c r="U77" s="82">
        <f>'AEO 2023 Table 49 Raw'!X66</f>
        <v>3520.9711910000001</v>
      </c>
      <c r="V77" s="82">
        <f>'AEO 2023 Table 49 Raw'!Y66</f>
        <v>3515.9072270000001</v>
      </c>
      <c r="W77" s="82">
        <f>'AEO 2023 Table 49 Raw'!Z66</f>
        <v>3513.1889649999998</v>
      </c>
      <c r="X77" s="82">
        <f>'AEO 2023 Table 49 Raw'!AA66</f>
        <v>3509.6179200000001</v>
      </c>
      <c r="Y77" s="82">
        <f>'AEO 2023 Table 49 Raw'!AB66</f>
        <v>3504.0908199999999</v>
      </c>
      <c r="Z77" s="82">
        <f>'AEO 2023 Table 49 Raw'!AC66</f>
        <v>3495.7058109999998</v>
      </c>
      <c r="AA77" s="82">
        <f>'AEO 2023 Table 49 Raw'!AD66</f>
        <v>3490.008057</v>
      </c>
      <c r="AB77" s="82">
        <f>'AEO 2023 Table 49 Raw'!AE66</f>
        <v>3484.0903320000002</v>
      </c>
      <c r="AC77" s="82">
        <f>'AEO 2023 Table 49 Raw'!AF66</f>
        <v>3473.501953</v>
      </c>
      <c r="AD77" s="82">
        <f>'AEO 2023 Table 49 Raw'!AG66</f>
        <v>3463.9399410000001</v>
      </c>
      <c r="AE77" s="82">
        <f>'AEO 2023 Table 49 Raw'!AH66</f>
        <v>3464.1235350000002</v>
      </c>
      <c r="AF77" s="88">
        <f>'AEO 2023 Table 49 Raw'!AI66</f>
        <v>-6.0000000000000001E-3</v>
      </c>
    </row>
    <row r="78" spans="1:32" ht="15" customHeight="1" x14ac:dyDescent="0.35">
      <c r="A78" s="77" t="s">
        <v>1733</v>
      </c>
      <c r="B78" s="81" t="s">
        <v>1668</v>
      </c>
      <c r="C78" s="82">
        <f>'AEO 2023 Table 49 Raw'!F67</f>
        <v>3.9674480000000001</v>
      </c>
      <c r="D78" s="82">
        <f>'AEO 2023 Table 49 Raw'!G67</f>
        <v>3.9112100000000001</v>
      </c>
      <c r="E78" s="82">
        <f>'AEO 2023 Table 49 Raw'!H67</f>
        <v>3.927975</v>
      </c>
      <c r="F78" s="82">
        <f>'AEO 2023 Table 49 Raw'!I67</f>
        <v>4.0033329999999996</v>
      </c>
      <c r="G78" s="82">
        <f>'AEO 2023 Table 49 Raw'!J67</f>
        <v>4.154909</v>
      </c>
      <c r="H78" s="82">
        <f>'AEO 2023 Table 49 Raw'!K67</f>
        <v>4.3465829999999999</v>
      </c>
      <c r="I78" s="82">
        <f>'AEO 2023 Table 49 Raw'!L67</f>
        <v>4.5559409999999998</v>
      </c>
      <c r="J78" s="82">
        <f>'AEO 2023 Table 49 Raw'!M67</f>
        <v>4.7584520000000001</v>
      </c>
      <c r="K78" s="82">
        <f>'AEO 2023 Table 49 Raw'!N67</f>
        <v>4.9760099999999996</v>
      </c>
      <c r="L78" s="82">
        <f>'AEO 2023 Table 49 Raw'!O67</f>
        <v>5.1881700000000004</v>
      </c>
      <c r="M78" s="82">
        <f>'AEO 2023 Table 49 Raw'!P67</f>
        <v>5.3957819999999996</v>
      </c>
      <c r="N78" s="82">
        <f>'AEO 2023 Table 49 Raw'!Q67</f>
        <v>5.5792359999999999</v>
      </c>
      <c r="O78" s="82">
        <f>'AEO 2023 Table 49 Raw'!R67</f>
        <v>5.7431809999999999</v>
      </c>
      <c r="P78" s="82">
        <f>'AEO 2023 Table 49 Raw'!S67</f>
        <v>5.8900360000000003</v>
      </c>
      <c r="Q78" s="82">
        <f>'AEO 2023 Table 49 Raw'!T67</f>
        <v>5.9984260000000003</v>
      </c>
      <c r="R78" s="82">
        <f>'AEO 2023 Table 49 Raw'!U67</f>
        <v>6.0940690000000002</v>
      </c>
      <c r="S78" s="82">
        <f>'AEO 2023 Table 49 Raw'!V67</f>
        <v>6.1672099999999999</v>
      </c>
      <c r="T78" s="82">
        <f>'AEO 2023 Table 49 Raw'!W67</f>
        <v>6.22837</v>
      </c>
      <c r="U78" s="82">
        <f>'AEO 2023 Table 49 Raw'!X67</f>
        <v>6.2926219999999997</v>
      </c>
      <c r="V78" s="82">
        <f>'AEO 2023 Table 49 Raw'!Y67</f>
        <v>6.356681</v>
      </c>
      <c r="W78" s="82">
        <f>'AEO 2023 Table 49 Raw'!Z67</f>
        <v>6.3895749999999998</v>
      </c>
      <c r="X78" s="82">
        <f>'AEO 2023 Table 49 Raw'!AA67</f>
        <v>6.4071030000000002</v>
      </c>
      <c r="Y78" s="82">
        <f>'AEO 2023 Table 49 Raw'!AB67</f>
        <v>6.4340310000000001</v>
      </c>
      <c r="Z78" s="82">
        <f>'AEO 2023 Table 49 Raw'!AC67</f>
        <v>6.4656529999999997</v>
      </c>
      <c r="AA78" s="82">
        <f>'AEO 2023 Table 49 Raw'!AD67</f>
        <v>6.5095479999999997</v>
      </c>
      <c r="AB78" s="82">
        <f>'AEO 2023 Table 49 Raw'!AE67</f>
        <v>6.5554730000000001</v>
      </c>
      <c r="AC78" s="82">
        <f>'AEO 2023 Table 49 Raw'!AF67</f>
        <v>6.5929979999999997</v>
      </c>
      <c r="AD78" s="82">
        <f>'AEO 2023 Table 49 Raw'!AG67</f>
        <v>6.6332560000000003</v>
      </c>
      <c r="AE78" s="82">
        <f>'AEO 2023 Table 49 Raw'!AH67</f>
        <v>6.6926329999999998</v>
      </c>
      <c r="AF78" s="88">
        <f>'AEO 2023 Table 49 Raw'!AI67</f>
        <v>1.9E-2</v>
      </c>
    </row>
    <row r="79" spans="1:32" ht="15" customHeight="1" x14ac:dyDescent="0.35">
      <c r="A79" s="77" t="s">
        <v>1734</v>
      </c>
      <c r="B79" s="81" t="s">
        <v>1670</v>
      </c>
      <c r="C79" s="82">
        <f>'AEO 2023 Table 49 Raw'!F68</f>
        <v>0.57084699999999999</v>
      </c>
      <c r="D79" s="82">
        <f>'AEO 2023 Table 49 Raw'!G68</f>
        <v>0.62436700000000001</v>
      </c>
      <c r="E79" s="82">
        <f>'AEO 2023 Table 49 Raw'!H68</f>
        <v>0.67565299999999995</v>
      </c>
      <c r="F79" s="82">
        <f>'AEO 2023 Table 49 Raw'!I68</f>
        <v>0.72345599999999999</v>
      </c>
      <c r="G79" s="82">
        <f>'AEO 2023 Table 49 Raw'!J68</f>
        <v>0.76954900000000004</v>
      </c>
      <c r="H79" s="82">
        <f>'AEO 2023 Table 49 Raw'!K68</f>
        <v>0.80783199999999999</v>
      </c>
      <c r="I79" s="82">
        <f>'AEO 2023 Table 49 Raw'!L68</f>
        <v>0.83759799999999995</v>
      </c>
      <c r="J79" s="82">
        <f>'AEO 2023 Table 49 Raw'!M68</f>
        <v>0.85494300000000001</v>
      </c>
      <c r="K79" s="82">
        <f>'AEO 2023 Table 49 Raw'!N68</f>
        <v>0.86416899999999996</v>
      </c>
      <c r="L79" s="82">
        <f>'AEO 2023 Table 49 Raw'!O68</f>
        <v>0.86825799999999997</v>
      </c>
      <c r="M79" s="82">
        <f>'AEO 2023 Table 49 Raw'!P68</f>
        <v>0.87042299999999995</v>
      </c>
      <c r="N79" s="82">
        <f>'AEO 2023 Table 49 Raw'!Q68</f>
        <v>0.87198200000000003</v>
      </c>
      <c r="O79" s="82">
        <f>'AEO 2023 Table 49 Raw'!R68</f>
        <v>0.876027</v>
      </c>
      <c r="P79" s="82">
        <f>'AEO 2023 Table 49 Raw'!S68</f>
        <v>0.88223799999999997</v>
      </c>
      <c r="Q79" s="82">
        <f>'AEO 2023 Table 49 Raw'!T68</f>
        <v>0.88616399999999995</v>
      </c>
      <c r="R79" s="82">
        <f>'AEO 2023 Table 49 Raw'!U68</f>
        <v>0.890656</v>
      </c>
      <c r="S79" s="82">
        <f>'AEO 2023 Table 49 Raw'!V68</f>
        <v>0.89219300000000001</v>
      </c>
      <c r="T79" s="82">
        <f>'AEO 2023 Table 49 Raw'!W68</f>
        <v>0.89300599999999997</v>
      </c>
      <c r="U79" s="82">
        <f>'AEO 2023 Table 49 Raw'!X68</f>
        <v>0.89404300000000003</v>
      </c>
      <c r="V79" s="82">
        <f>'AEO 2023 Table 49 Raw'!Y68</f>
        <v>0.89725900000000003</v>
      </c>
      <c r="W79" s="82">
        <f>'AEO 2023 Table 49 Raw'!Z68</f>
        <v>0.90047600000000005</v>
      </c>
      <c r="X79" s="82">
        <f>'AEO 2023 Table 49 Raw'!AA68</f>
        <v>0.90321899999999999</v>
      </c>
      <c r="Y79" s="82">
        <f>'AEO 2023 Table 49 Raw'!AB68</f>
        <v>0.90516799999999997</v>
      </c>
      <c r="Z79" s="82">
        <f>'AEO 2023 Table 49 Raw'!AC68</f>
        <v>0.90654199999999996</v>
      </c>
      <c r="AA79" s="82">
        <f>'AEO 2023 Table 49 Raw'!AD68</f>
        <v>0.90933900000000001</v>
      </c>
      <c r="AB79" s="82">
        <f>'AEO 2023 Table 49 Raw'!AE68</f>
        <v>0.91265600000000002</v>
      </c>
      <c r="AC79" s="82">
        <f>'AEO 2023 Table 49 Raw'!AF68</f>
        <v>0.91492600000000002</v>
      </c>
      <c r="AD79" s="82">
        <f>'AEO 2023 Table 49 Raw'!AG68</f>
        <v>0.91651300000000002</v>
      </c>
      <c r="AE79" s="82">
        <f>'AEO 2023 Table 49 Raw'!AH68</f>
        <v>0.91947900000000005</v>
      </c>
      <c r="AF79" s="88">
        <f>'AEO 2023 Table 49 Raw'!AI68</f>
        <v>1.7000000000000001E-2</v>
      </c>
    </row>
    <row r="80" spans="1:32" ht="15" customHeight="1" x14ac:dyDescent="0.35">
      <c r="A80" s="77" t="s">
        <v>1735</v>
      </c>
      <c r="B80" s="81" t="s">
        <v>1672</v>
      </c>
      <c r="C80" s="82">
        <f>'AEO 2023 Table 49 Raw'!F69</f>
        <v>50.390869000000002</v>
      </c>
      <c r="D80" s="82">
        <f>'AEO 2023 Table 49 Raw'!G69</f>
        <v>50.880237999999999</v>
      </c>
      <c r="E80" s="82">
        <f>'AEO 2023 Table 49 Raw'!H69</f>
        <v>51.130661000000003</v>
      </c>
      <c r="F80" s="82">
        <f>'AEO 2023 Table 49 Raw'!I69</f>
        <v>51.278004000000003</v>
      </c>
      <c r="G80" s="82">
        <f>'AEO 2023 Table 49 Raw'!J69</f>
        <v>51.266300000000001</v>
      </c>
      <c r="H80" s="82">
        <f>'AEO 2023 Table 49 Raw'!K69</f>
        <v>50.763759999999998</v>
      </c>
      <c r="I80" s="82">
        <f>'AEO 2023 Table 49 Raw'!L69</f>
        <v>49.941105</v>
      </c>
      <c r="J80" s="82">
        <f>'AEO 2023 Table 49 Raw'!M69</f>
        <v>48.755848</v>
      </c>
      <c r="K80" s="82">
        <f>'AEO 2023 Table 49 Raw'!N69</f>
        <v>47.376193999999998</v>
      </c>
      <c r="L80" s="82">
        <f>'AEO 2023 Table 49 Raw'!O69</f>
        <v>46.136257000000001</v>
      </c>
      <c r="M80" s="82">
        <f>'AEO 2023 Table 49 Raw'!P69</f>
        <v>45.289948000000003</v>
      </c>
      <c r="N80" s="82">
        <f>'AEO 2023 Table 49 Raw'!Q69</f>
        <v>44.815620000000003</v>
      </c>
      <c r="O80" s="82">
        <f>'AEO 2023 Table 49 Raw'!R69</f>
        <v>44.797992999999998</v>
      </c>
      <c r="P80" s="82">
        <f>'AEO 2023 Table 49 Raw'!S69</f>
        <v>45.188122</v>
      </c>
      <c r="Q80" s="82">
        <f>'AEO 2023 Table 49 Raw'!T69</f>
        <v>45.832714000000003</v>
      </c>
      <c r="R80" s="82">
        <f>'AEO 2023 Table 49 Raw'!U69</f>
        <v>46.829082</v>
      </c>
      <c r="S80" s="82">
        <f>'AEO 2023 Table 49 Raw'!V69</f>
        <v>48.081806</v>
      </c>
      <c r="T80" s="82">
        <f>'AEO 2023 Table 49 Raw'!W69</f>
        <v>49.582222000000002</v>
      </c>
      <c r="U80" s="82">
        <f>'AEO 2023 Table 49 Raw'!X69</f>
        <v>51.412018000000003</v>
      </c>
      <c r="V80" s="82">
        <f>'AEO 2023 Table 49 Raw'!Y69</f>
        <v>53.560184</v>
      </c>
      <c r="W80" s="82">
        <f>'AEO 2023 Table 49 Raw'!Z69</f>
        <v>55.921677000000003</v>
      </c>
      <c r="X80" s="82">
        <f>'AEO 2023 Table 49 Raw'!AA69</f>
        <v>58.465366000000003</v>
      </c>
      <c r="Y80" s="82">
        <f>'AEO 2023 Table 49 Raw'!AB69</f>
        <v>61.153961000000002</v>
      </c>
      <c r="Z80" s="82">
        <f>'AEO 2023 Table 49 Raw'!AC69</f>
        <v>63.935595999999997</v>
      </c>
      <c r="AA80" s="82">
        <f>'AEO 2023 Table 49 Raw'!AD69</f>
        <v>66.919730999999999</v>
      </c>
      <c r="AB80" s="82">
        <f>'AEO 2023 Table 49 Raw'!AE69</f>
        <v>70.067229999999995</v>
      </c>
      <c r="AC80" s="82">
        <f>'AEO 2023 Table 49 Raw'!AF69</f>
        <v>73.232262000000006</v>
      </c>
      <c r="AD80" s="82">
        <f>'AEO 2023 Table 49 Raw'!AG69</f>
        <v>76.543907000000004</v>
      </c>
      <c r="AE80" s="82">
        <f>'AEO 2023 Table 49 Raw'!AH69</f>
        <v>80.243094999999997</v>
      </c>
      <c r="AF80" s="88">
        <f>'AEO 2023 Table 49 Raw'!AI69</f>
        <v>1.7000000000000001E-2</v>
      </c>
    </row>
    <row r="81" spans="1:32" ht="15" customHeight="1" x14ac:dyDescent="0.35">
      <c r="A81" s="77" t="s">
        <v>1736</v>
      </c>
      <c r="B81" s="81" t="s">
        <v>1674</v>
      </c>
      <c r="C81" s="82">
        <f>'AEO 2023 Table 49 Raw'!F70</f>
        <v>0</v>
      </c>
      <c r="D81" s="82">
        <f>'AEO 2023 Table 49 Raw'!G70</f>
        <v>0</v>
      </c>
      <c r="E81" s="82">
        <f>'AEO 2023 Table 49 Raw'!H70</f>
        <v>0</v>
      </c>
      <c r="F81" s="82">
        <f>'AEO 2023 Table 49 Raw'!I70</f>
        <v>0</v>
      </c>
      <c r="G81" s="82">
        <f>'AEO 2023 Table 49 Raw'!J70</f>
        <v>0</v>
      </c>
      <c r="H81" s="82">
        <f>'AEO 2023 Table 49 Raw'!K70</f>
        <v>0</v>
      </c>
      <c r="I81" s="82">
        <f>'AEO 2023 Table 49 Raw'!L70</f>
        <v>0</v>
      </c>
      <c r="J81" s="82">
        <f>'AEO 2023 Table 49 Raw'!M70</f>
        <v>0</v>
      </c>
      <c r="K81" s="82">
        <f>'AEO 2023 Table 49 Raw'!N70</f>
        <v>0</v>
      </c>
      <c r="L81" s="82">
        <f>'AEO 2023 Table 49 Raw'!O70</f>
        <v>0</v>
      </c>
      <c r="M81" s="82">
        <f>'AEO 2023 Table 49 Raw'!P70</f>
        <v>0</v>
      </c>
      <c r="N81" s="82">
        <f>'AEO 2023 Table 49 Raw'!Q70</f>
        <v>0</v>
      </c>
      <c r="O81" s="82">
        <f>'AEO 2023 Table 49 Raw'!R70</f>
        <v>0</v>
      </c>
      <c r="P81" s="82">
        <f>'AEO 2023 Table 49 Raw'!S70</f>
        <v>0</v>
      </c>
      <c r="Q81" s="82">
        <f>'AEO 2023 Table 49 Raw'!T70</f>
        <v>0</v>
      </c>
      <c r="R81" s="82">
        <f>'AEO 2023 Table 49 Raw'!U70</f>
        <v>0</v>
      </c>
      <c r="S81" s="82">
        <f>'AEO 2023 Table 49 Raw'!V70</f>
        <v>0</v>
      </c>
      <c r="T81" s="82">
        <f>'AEO 2023 Table 49 Raw'!W70</f>
        <v>0</v>
      </c>
      <c r="U81" s="82">
        <f>'AEO 2023 Table 49 Raw'!X70</f>
        <v>0</v>
      </c>
      <c r="V81" s="82">
        <f>'AEO 2023 Table 49 Raw'!Y70</f>
        <v>0</v>
      </c>
      <c r="W81" s="82">
        <f>'AEO 2023 Table 49 Raw'!Z70</f>
        <v>0</v>
      </c>
      <c r="X81" s="82">
        <f>'AEO 2023 Table 49 Raw'!AA70</f>
        <v>0</v>
      </c>
      <c r="Y81" s="82">
        <f>'AEO 2023 Table 49 Raw'!AB70</f>
        <v>0</v>
      </c>
      <c r="Z81" s="82">
        <f>'AEO 2023 Table 49 Raw'!AC70</f>
        <v>0</v>
      </c>
      <c r="AA81" s="82">
        <f>'AEO 2023 Table 49 Raw'!AD70</f>
        <v>0</v>
      </c>
      <c r="AB81" s="82">
        <f>'AEO 2023 Table 49 Raw'!AE70</f>
        <v>0</v>
      </c>
      <c r="AC81" s="82">
        <f>'AEO 2023 Table 49 Raw'!AF70</f>
        <v>0</v>
      </c>
      <c r="AD81" s="82">
        <f>'AEO 2023 Table 49 Raw'!AG70</f>
        <v>0</v>
      </c>
      <c r="AE81" s="82">
        <f>'AEO 2023 Table 49 Raw'!AH70</f>
        <v>0</v>
      </c>
      <c r="AF81" s="88" t="str">
        <f>'AEO 2023 Table 49 Raw'!AI70</f>
        <v>- -</v>
      </c>
    </row>
    <row r="82" spans="1:32" ht="15" customHeight="1" x14ac:dyDescent="0.35">
      <c r="A82" s="77" t="s">
        <v>1737</v>
      </c>
      <c r="B82" s="81" t="s">
        <v>1676</v>
      </c>
      <c r="C82" s="82">
        <f>'AEO 2023 Table 49 Raw'!F71</f>
        <v>4.7272000000000002E-2</v>
      </c>
      <c r="D82" s="82">
        <f>'AEO 2023 Table 49 Raw'!G71</f>
        <v>5.6365999999999999E-2</v>
      </c>
      <c r="E82" s="82">
        <f>'AEO 2023 Table 49 Raw'!H71</f>
        <v>6.4062999999999995E-2</v>
      </c>
      <c r="F82" s="82">
        <f>'AEO 2023 Table 49 Raw'!I71</f>
        <v>7.0821999999999996E-2</v>
      </c>
      <c r="G82" s="82">
        <f>'AEO 2023 Table 49 Raw'!J71</f>
        <v>7.6726000000000003E-2</v>
      </c>
      <c r="H82" s="82">
        <f>'AEO 2023 Table 49 Raw'!K71</f>
        <v>8.1382999999999997E-2</v>
      </c>
      <c r="I82" s="82">
        <f>'AEO 2023 Table 49 Raw'!L71</f>
        <v>8.4830000000000003E-2</v>
      </c>
      <c r="J82" s="82">
        <f>'AEO 2023 Table 49 Raw'!M71</f>
        <v>8.6957999999999994E-2</v>
      </c>
      <c r="K82" s="82">
        <f>'AEO 2023 Table 49 Raw'!N71</f>
        <v>8.7952000000000002E-2</v>
      </c>
      <c r="L82" s="82">
        <f>'AEO 2023 Table 49 Raw'!O71</f>
        <v>8.8012999999999994E-2</v>
      </c>
      <c r="M82" s="82">
        <f>'AEO 2023 Table 49 Raw'!P71</f>
        <v>8.7249999999999994E-2</v>
      </c>
      <c r="N82" s="82">
        <f>'AEO 2023 Table 49 Raw'!Q71</f>
        <v>8.5333000000000006E-2</v>
      </c>
      <c r="O82" s="82">
        <f>'AEO 2023 Table 49 Raw'!R71</f>
        <v>8.2535999999999998E-2</v>
      </c>
      <c r="P82" s="82">
        <f>'AEO 2023 Table 49 Raw'!S71</f>
        <v>7.9114000000000004E-2</v>
      </c>
      <c r="Q82" s="82">
        <f>'AEO 2023 Table 49 Raw'!T71</f>
        <v>7.5203999999999993E-2</v>
      </c>
      <c r="R82" s="82">
        <f>'AEO 2023 Table 49 Raw'!U71</f>
        <v>7.1353E-2</v>
      </c>
      <c r="S82" s="82">
        <f>'AEO 2023 Table 49 Raw'!V71</f>
        <v>6.7466999999999999E-2</v>
      </c>
      <c r="T82" s="82">
        <f>'AEO 2023 Table 49 Raw'!W71</f>
        <v>6.3056000000000001E-2</v>
      </c>
      <c r="U82" s="82">
        <f>'AEO 2023 Table 49 Raw'!X71</f>
        <v>5.8637000000000002E-2</v>
      </c>
      <c r="V82" s="82">
        <f>'AEO 2023 Table 49 Raw'!Y71</f>
        <v>5.4799E-2</v>
      </c>
      <c r="W82" s="82">
        <f>'AEO 2023 Table 49 Raw'!Z71</f>
        <v>5.1536999999999999E-2</v>
      </c>
      <c r="X82" s="82">
        <f>'AEO 2023 Table 49 Raw'!AA71</f>
        <v>4.8205999999999999E-2</v>
      </c>
      <c r="Y82" s="82">
        <f>'AEO 2023 Table 49 Raw'!AB71</f>
        <v>4.5224E-2</v>
      </c>
      <c r="Z82" s="82">
        <f>'AEO 2023 Table 49 Raw'!AC71</f>
        <v>4.2495999999999999E-2</v>
      </c>
      <c r="AA82" s="82">
        <f>'AEO 2023 Table 49 Raw'!AD71</f>
        <v>4.0057000000000002E-2</v>
      </c>
      <c r="AB82" s="82">
        <f>'AEO 2023 Table 49 Raw'!AE71</f>
        <v>3.7803999999999997E-2</v>
      </c>
      <c r="AC82" s="82">
        <f>'AEO 2023 Table 49 Raw'!AF71</f>
        <v>3.5659000000000003E-2</v>
      </c>
      <c r="AD82" s="82">
        <f>'AEO 2023 Table 49 Raw'!AG71</f>
        <v>3.3694000000000002E-2</v>
      </c>
      <c r="AE82" s="82">
        <f>'AEO 2023 Table 49 Raw'!AH71</f>
        <v>3.1962999999999998E-2</v>
      </c>
      <c r="AF82" s="88">
        <f>'AEO 2023 Table 49 Raw'!AI71</f>
        <v>-1.4E-2</v>
      </c>
    </row>
    <row r="83" spans="1:32" ht="15" customHeight="1" x14ac:dyDescent="0.35">
      <c r="A83" s="77" t="s">
        <v>1738</v>
      </c>
      <c r="B83" s="81" t="s">
        <v>1678</v>
      </c>
      <c r="C83" s="82">
        <f>'AEO 2023 Table 49 Raw'!F72</f>
        <v>0</v>
      </c>
      <c r="D83" s="82">
        <f>'AEO 2023 Table 49 Raw'!G72</f>
        <v>0</v>
      </c>
      <c r="E83" s="82">
        <f>'AEO 2023 Table 49 Raw'!H72</f>
        <v>0.111749</v>
      </c>
      <c r="F83" s="82">
        <f>'AEO 2023 Table 49 Raw'!I72</f>
        <v>0.12651799999999999</v>
      </c>
      <c r="G83" s="82">
        <f>'AEO 2023 Table 49 Raw'!J72</f>
        <v>0.14269399999999999</v>
      </c>
      <c r="H83" s="82">
        <f>'AEO 2023 Table 49 Raw'!K72</f>
        <v>0.15934000000000001</v>
      </c>
      <c r="I83" s="82">
        <f>'AEO 2023 Table 49 Raw'!L72</f>
        <v>0.17621300000000001</v>
      </c>
      <c r="J83" s="82">
        <f>'AEO 2023 Table 49 Raw'!M72</f>
        <v>0.19222800000000001</v>
      </c>
      <c r="K83" s="82">
        <f>'AEO 2023 Table 49 Raw'!N72</f>
        <v>0.20724500000000001</v>
      </c>
      <c r="L83" s="82">
        <f>'AEO 2023 Table 49 Raw'!O72</f>
        <v>0.22140099999999999</v>
      </c>
      <c r="M83" s="82">
        <f>'AEO 2023 Table 49 Raw'!P72</f>
        <v>0.23488800000000001</v>
      </c>
      <c r="N83" s="82">
        <f>'AEO 2023 Table 49 Raw'!Q72</f>
        <v>0.24656900000000001</v>
      </c>
      <c r="O83" s="82">
        <f>'AEO 2023 Table 49 Raw'!R72</f>
        <v>0.25659700000000002</v>
      </c>
      <c r="P83" s="82">
        <f>'AEO 2023 Table 49 Raw'!S72</f>
        <v>0.26520700000000003</v>
      </c>
      <c r="Q83" s="82">
        <f>'AEO 2023 Table 49 Raw'!T72</f>
        <v>0.27205200000000002</v>
      </c>
      <c r="R83" s="82">
        <f>'AEO 2023 Table 49 Raw'!U72</f>
        <v>0.278225</v>
      </c>
      <c r="S83" s="82">
        <f>'AEO 2023 Table 49 Raw'!V72</f>
        <v>0.28399799999999997</v>
      </c>
      <c r="T83" s="82">
        <f>'AEO 2023 Table 49 Raw'!W72</f>
        <v>0.29017999999999999</v>
      </c>
      <c r="U83" s="82">
        <f>'AEO 2023 Table 49 Raw'!X72</f>
        <v>0.29806500000000002</v>
      </c>
      <c r="V83" s="82">
        <f>'AEO 2023 Table 49 Raw'!Y72</f>
        <v>0.30863000000000002</v>
      </c>
      <c r="W83" s="82">
        <f>'AEO 2023 Table 49 Raw'!Z72</f>
        <v>0.32256400000000002</v>
      </c>
      <c r="X83" s="82">
        <f>'AEO 2023 Table 49 Raw'!AA72</f>
        <v>0.334818</v>
      </c>
      <c r="Y83" s="82">
        <f>'AEO 2023 Table 49 Raw'!AB72</f>
        <v>0.34677599999999997</v>
      </c>
      <c r="Z83" s="82">
        <f>'AEO 2023 Table 49 Raw'!AC72</f>
        <v>0.36227599999999999</v>
      </c>
      <c r="AA83" s="82">
        <f>'AEO 2023 Table 49 Raw'!AD72</f>
        <v>0.384801</v>
      </c>
      <c r="AB83" s="82">
        <f>'AEO 2023 Table 49 Raw'!AE72</f>
        <v>0.40742899999999999</v>
      </c>
      <c r="AC83" s="82">
        <f>'AEO 2023 Table 49 Raw'!AF72</f>
        <v>0.43170500000000001</v>
      </c>
      <c r="AD83" s="82">
        <f>'AEO 2023 Table 49 Raw'!AG72</f>
        <v>0.458424</v>
      </c>
      <c r="AE83" s="82">
        <f>'AEO 2023 Table 49 Raw'!AH72</f>
        <v>0.48888399999999999</v>
      </c>
      <c r="AF83" s="88" t="str">
        <f>'AEO 2023 Table 49 Raw'!AI72</f>
        <v>- -</v>
      </c>
    </row>
    <row r="84" spans="1:32" ht="15" customHeight="1" x14ac:dyDescent="0.35">
      <c r="A84" s="77" t="s">
        <v>1739</v>
      </c>
      <c r="B84" s="81" t="s">
        <v>1680</v>
      </c>
      <c r="C84" s="82">
        <f>'AEO 2023 Table 49 Raw'!F73</f>
        <v>0</v>
      </c>
      <c r="D84" s="82">
        <f>'AEO 2023 Table 49 Raw'!G73</f>
        <v>0</v>
      </c>
      <c r="E84" s="82">
        <f>'AEO 2023 Table 49 Raw'!H73</f>
        <v>0.23414399999999999</v>
      </c>
      <c r="F84" s="82">
        <f>'AEO 2023 Table 49 Raw'!I73</f>
        <v>0.26273600000000003</v>
      </c>
      <c r="G84" s="82">
        <f>'AEO 2023 Table 49 Raw'!J73</f>
        <v>0.29418100000000003</v>
      </c>
      <c r="H84" s="82">
        <f>'AEO 2023 Table 49 Raw'!K73</f>
        <v>0.326345</v>
      </c>
      <c r="I84" s="82">
        <f>'AEO 2023 Table 49 Raw'!L73</f>
        <v>0.35836099999999999</v>
      </c>
      <c r="J84" s="82">
        <f>'AEO 2023 Table 49 Raw'!M73</f>
        <v>0.388214</v>
      </c>
      <c r="K84" s="82">
        <f>'AEO 2023 Table 49 Raw'!N73</f>
        <v>0.41574299999999997</v>
      </c>
      <c r="L84" s="82">
        <f>'AEO 2023 Table 49 Raw'!O73</f>
        <v>0.44134699999999999</v>
      </c>
      <c r="M84" s="82">
        <f>'AEO 2023 Table 49 Raw'!P73</f>
        <v>0.46522400000000003</v>
      </c>
      <c r="N84" s="82">
        <f>'AEO 2023 Table 49 Raw'!Q73</f>
        <v>0.485016</v>
      </c>
      <c r="O84" s="82">
        <f>'AEO 2023 Table 49 Raw'!R73</f>
        <v>0.50097899999999995</v>
      </c>
      <c r="P84" s="82">
        <f>'AEO 2023 Table 49 Raw'!S73</f>
        <v>0.51362799999999997</v>
      </c>
      <c r="Q84" s="82">
        <f>'AEO 2023 Table 49 Raw'!T73</f>
        <v>0.522262</v>
      </c>
      <c r="R84" s="82">
        <f>'AEO 2023 Table 49 Raw'!U73</f>
        <v>0.52908999999999995</v>
      </c>
      <c r="S84" s="82">
        <f>'AEO 2023 Table 49 Raw'!V73</f>
        <v>0.53469299999999997</v>
      </c>
      <c r="T84" s="82">
        <f>'AEO 2023 Table 49 Raw'!W73</f>
        <v>0.54074299999999997</v>
      </c>
      <c r="U84" s="82">
        <f>'AEO 2023 Table 49 Raw'!X73</f>
        <v>0.54972399999999999</v>
      </c>
      <c r="V84" s="82">
        <f>'AEO 2023 Table 49 Raw'!Y73</f>
        <v>0.56356499999999998</v>
      </c>
      <c r="W84" s="82">
        <f>'AEO 2023 Table 49 Raw'!Z73</f>
        <v>0.58364300000000002</v>
      </c>
      <c r="X84" s="82">
        <f>'AEO 2023 Table 49 Raw'!AA73</f>
        <v>0.59923099999999996</v>
      </c>
      <c r="Y84" s="82">
        <f>'AEO 2023 Table 49 Raw'!AB73</f>
        <v>0.613008</v>
      </c>
      <c r="Z84" s="82">
        <f>'AEO 2023 Table 49 Raw'!AC73</f>
        <v>0.63285800000000003</v>
      </c>
      <c r="AA84" s="82">
        <f>'AEO 2023 Table 49 Raw'!AD73</f>
        <v>0.66527599999999998</v>
      </c>
      <c r="AB84" s="82">
        <f>'AEO 2023 Table 49 Raw'!AE73</f>
        <v>0.69548399999999999</v>
      </c>
      <c r="AC84" s="82">
        <f>'AEO 2023 Table 49 Raw'!AF73</f>
        <v>0.72656200000000004</v>
      </c>
      <c r="AD84" s="82">
        <f>'AEO 2023 Table 49 Raw'!AG73</f>
        <v>0.75966500000000003</v>
      </c>
      <c r="AE84" s="82">
        <f>'AEO 2023 Table 49 Raw'!AH73</f>
        <v>0.79641600000000001</v>
      </c>
      <c r="AF84" s="88" t="str">
        <f>'AEO 2023 Table 49 Raw'!AI73</f>
        <v>- -</v>
      </c>
    </row>
    <row r="85" spans="1:32" ht="15" customHeight="1" x14ac:dyDescent="0.35">
      <c r="A85" s="77" t="s">
        <v>1740</v>
      </c>
      <c r="B85" s="81" t="s">
        <v>1682</v>
      </c>
      <c r="C85" s="82">
        <f>'AEO 2023 Table 49 Raw'!F74</f>
        <v>0</v>
      </c>
      <c r="D85" s="82">
        <f>'AEO 2023 Table 49 Raw'!G74</f>
        <v>0</v>
      </c>
      <c r="E85" s="82">
        <f>'AEO 2023 Table 49 Raw'!H74</f>
        <v>0.13243099999999999</v>
      </c>
      <c r="F85" s="82">
        <f>'AEO 2023 Table 49 Raw'!I74</f>
        <v>0.25880199999999998</v>
      </c>
      <c r="G85" s="82">
        <f>'AEO 2023 Table 49 Raw'!J74</f>
        <v>0.385407</v>
      </c>
      <c r="H85" s="82">
        <f>'AEO 2023 Table 49 Raw'!K74</f>
        <v>0.51399799999999995</v>
      </c>
      <c r="I85" s="82">
        <f>'AEO 2023 Table 49 Raw'!L74</f>
        <v>0.64363300000000001</v>
      </c>
      <c r="J85" s="82">
        <f>'AEO 2023 Table 49 Raw'!M74</f>
        <v>0.77151199999999998</v>
      </c>
      <c r="K85" s="82">
        <f>'AEO 2023 Table 49 Raw'!N74</f>
        <v>0.89717499999999994</v>
      </c>
      <c r="L85" s="82">
        <f>'AEO 2023 Table 49 Raw'!O74</f>
        <v>1.0226690000000001</v>
      </c>
      <c r="M85" s="82">
        <f>'AEO 2023 Table 49 Raw'!P74</f>
        <v>1.1502559999999999</v>
      </c>
      <c r="N85" s="82">
        <f>'AEO 2023 Table 49 Raw'!Q74</f>
        <v>1.2741119999999999</v>
      </c>
      <c r="O85" s="82">
        <f>'AEO 2023 Table 49 Raw'!R74</f>
        <v>1.393794</v>
      </c>
      <c r="P85" s="82">
        <f>'AEO 2023 Table 49 Raw'!S74</f>
        <v>1.5088429999999999</v>
      </c>
      <c r="Q85" s="82">
        <f>'AEO 2023 Table 49 Raw'!T74</f>
        <v>1.6154120000000001</v>
      </c>
      <c r="R85" s="82">
        <f>'AEO 2023 Table 49 Raw'!U74</f>
        <v>1.717117</v>
      </c>
      <c r="S85" s="82">
        <f>'AEO 2023 Table 49 Raw'!V74</f>
        <v>1.812324</v>
      </c>
      <c r="T85" s="82">
        <f>'AEO 2023 Table 49 Raw'!W74</f>
        <v>1.902677</v>
      </c>
      <c r="U85" s="82">
        <f>'AEO 2023 Table 49 Raw'!X74</f>
        <v>1.9929779999999999</v>
      </c>
      <c r="V85" s="82">
        <f>'AEO 2023 Table 49 Raw'!Y74</f>
        <v>2.0859009999999998</v>
      </c>
      <c r="W85" s="82">
        <f>'AEO 2023 Table 49 Raw'!Z74</f>
        <v>2.1821549999999998</v>
      </c>
      <c r="X85" s="82">
        <f>'AEO 2023 Table 49 Raw'!AA74</f>
        <v>2.2778990000000001</v>
      </c>
      <c r="Y85" s="82">
        <f>'AEO 2023 Table 49 Raw'!AB74</f>
        <v>2.3718539999999999</v>
      </c>
      <c r="Z85" s="82">
        <f>'AEO 2023 Table 49 Raw'!AC74</f>
        <v>2.4681579999999999</v>
      </c>
      <c r="AA85" s="82">
        <f>'AEO 2023 Table 49 Raw'!AD74</f>
        <v>2.5784799999999999</v>
      </c>
      <c r="AB85" s="82">
        <f>'AEO 2023 Table 49 Raw'!AE74</f>
        <v>2.69808</v>
      </c>
      <c r="AC85" s="82">
        <f>'AEO 2023 Table 49 Raw'!AF74</f>
        <v>2.8237719999999999</v>
      </c>
      <c r="AD85" s="82">
        <f>'AEO 2023 Table 49 Raw'!AG74</f>
        <v>2.9616039999999999</v>
      </c>
      <c r="AE85" s="82">
        <f>'AEO 2023 Table 49 Raw'!AH74</f>
        <v>3.1206100000000001</v>
      </c>
      <c r="AF85" s="88" t="str">
        <f>'AEO 2023 Table 49 Raw'!AI74</f>
        <v>- -</v>
      </c>
    </row>
    <row r="86" spans="1:32" ht="15" customHeight="1" x14ac:dyDescent="0.35">
      <c r="A86" s="77" t="s">
        <v>1741</v>
      </c>
      <c r="B86" s="81" t="s">
        <v>1708</v>
      </c>
      <c r="C86" s="82">
        <f>'AEO 2023 Table 49 Raw'!F75</f>
        <v>4207.2734380000002</v>
      </c>
      <c r="D86" s="82">
        <f>'AEO 2023 Table 49 Raw'!G75</f>
        <v>4138.3027339999999</v>
      </c>
      <c r="E86" s="82">
        <f>'AEO 2023 Table 49 Raw'!H75</f>
        <v>4077.727539</v>
      </c>
      <c r="F86" s="82">
        <f>'AEO 2023 Table 49 Raw'!I75</f>
        <v>4039.0002439999998</v>
      </c>
      <c r="G86" s="82">
        <f>'AEO 2023 Table 49 Raw'!J75</f>
        <v>4013.0429690000001</v>
      </c>
      <c r="H86" s="82">
        <f>'AEO 2023 Table 49 Raw'!K75</f>
        <v>3976.7485350000002</v>
      </c>
      <c r="I86" s="82">
        <f>'AEO 2023 Table 49 Raw'!L75</f>
        <v>3937.7006839999999</v>
      </c>
      <c r="J86" s="82">
        <f>'AEO 2023 Table 49 Raw'!M75</f>
        <v>3887.586182</v>
      </c>
      <c r="K86" s="82">
        <f>'AEO 2023 Table 49 Raw'!N75</f>
        <v>3833.3564449999999</v>
      </c>
      <c r="L86" s="82">
        <f>'AEO 2023 Table 49 Raw'!O75</f>
        <v>3784.2958979999999</v>
      </c>
      <c r="M86" s="82">
        <f>'AEO 2023 Table 49 Raw'!P75</f>
        <v>3747.7145999999998</v>
      </c>
      <c r="N86" s="82">
        <f>'AEO 2023 Table 49 Raw'!Q75</f>
        <v>3710.2214359999998</v>
      </c>
      <c r="O86" s="82">
        <f>'AEO 2023 Table 49 Raw'!R75</f>
        <v>3677.4077149999998</v>
      </c>
      <c r="P86" s="82">
        <f>'AEO 2023 Table 49 Raw'!S75</f>
        <v>3652.3427729999999</v>
      </c>
      <c r="Q86" s="82">
        <f>'AEO 2023 Table 49 Raw'!T75</f>
        <v>3627.3422850000002</v>
      </c>
      <c r="R86" s="82">
        <f>'AEO 2023 Table 49 Raw'!U75</f>
        <v>3611.421875</v>
      </c>
      <c r="S86" s="82">
        <f>'AEO 2023 Table 49 Raw'!V75</f>
        <v>3599.4953609999998</v>
      </c>
      <c r="T86" s="82">
        <f>'AEO 2023 Table 49 Raw'!W75</f>
        <v>3588.5097660000001</v>
      </c>
      <c r="U86" s="82">
        <f>'AEO 2023 Table 49 Raw'!X75</f>
        <v>3582.46875</v>
      </c>
      <c r="V86" s="82">
        <f>'AEO 2023 Table 49 Raw'!Y75</f>
        <v>3579.7346189999998</v>
      </c>
      <c r="W86" s="82">
        <f>'AEO 2023 Table 49 Raw'!Z75</f>
        <v>3579.5410160000001</v>
      </c>
      <c r="X86" s="82">
        <f>'AEO 2023 Table 49 Raw'!AA75</f>
        <v>3578.6530760000001</v>
      </c>
      <c r="Y86" s="82">
        <f>'AEO 2023 Table 49 Raw'!AB75</f>
        <v>3575.961182</v>
      </c>
      <c r="Z86" s="82">
        <f>'AEO 2023 Table 49 Raw'!AC75</f>
        <v>3570.5195309999999</v>
      </c>
      <c r="AA86" s="82">
        <f>'AEO 2023 Table 49 Raw'!AD75</f>
        <v>3568.0158689999998</v>
      </c>
      <c r="AB86" s="82">
        <f>'AEO 2023 Table 49 Raw'!AE75</f>
        <v>3565.4648440000001</v>
      </c>
      <c r="AC86" s="82">
        <f>'AEO 2023 Table 49 Raw'!AF75</f>
        <v>3558.258789</v>
      </c>
      <c r="AD86" s="82">
        <f>'AEO 2023 Table 49 Raw'!AG75</f>
        <v>3552.2460940000001</v>
      </c>
      <c r="AE86" s="82">
        <f>'AEO 2023 Table 49 Raw'!AH75</f>
        <v>3556.4155270000001</v>
      </c>
      <c r="AF86" s="88">
        <f>'AEO 2023 Table 49 Raw'!AI75</f>
        <v>-6.0000000000000001E-3</v>
      </c>
    </row>
    <row r="87" spans="1:32" ht="15" customHeight="1" x14ac:dyDescent="0.35">
      <c r="B87" s="34" t="s">
        <v>1742</v>
      </c>
      <c r="C87" s="82"/>
      <c r="D87" s="82"/>
      <c r="E87" s="82"/>
      <c r="F87" s="82"/>
      <c r="G87" s="82"/>
      <c r="H87" s="82"/>
      <c r="I87" s="82"/>
      <c r="J87" s="82"/>
      <c r="K87" s="82"/>
      <c r="L87" s="82"/>
      <c r="M87" s="82"/>
      <c r="N87" s="82"/>
      <c r="O87" s="82"/>
      <c r="P87" s="82"/>
      <c r="Q87" s="82"/>
      <c r="R87" s="82"/>
      <c r="S87" s="82"/>
      <c r="T87" s="82"/>
      <c r="U87" s="82"/>
      <c r="V87" s="82"/>
      <c r="W87" s="82"/>
      <c r="X87" s="82"/>
      <c r="Y87" s="82"/>
      <c r="Z87" s="82"/>
      <c r="AA87" s="82"/>
      <c r="AB87" s="82"/>
      <c r="AC87" s="82"/>
      <c r="AD87" s="82"/>
      <c r="AE87" s="82"/>
      <c r="AF87" s="88"/>
    </row>
    <row r="88" spans="1:32" ht="15" customHeight="1" x14ac:dyDescent="0.35">
      <c r="A88" s="77" t="s">
        <v>1743</v>
      </c>
      <c r="B88" s="81" t="s">
        <v>1666</v>
      </c>
      <c r="C88" s="82">
        <f>'AEO 2023 Table 49 Raw'!F77</f>
        <v>5252.3305659999996</v>
      </c>
      <c r="D88" s="82">
        <f>'AEO 2023 Table 49 Raw'!G77</f>
        <v>5150.2109380000002</v>
      </c>
      <c r="E88" s="82">
        <f>'AEO 2023 Table 49 Raw'!H77</f>
        <v>5062.0986329999996</v>
      </c>
      <c r="F88" s="82">
        <f>'AEO 2023 Table 49 Raw'!I77</f>
        <v>5004.6708980000003</v>
      </c>
      <c r="G88" s="82">
        <f>'AEO 2023 Table 49 Raw'!J77</f>
        <v>4965.3076170000004</v>
      </c>
      <c r="H88" s="82">
        <f>'AEO 2023 Table 49 Raw'!K77</f>
        <v>4915.0947269999997</v>
      </c>
      <c r="I88" s="82">
        <f>'AEO 2023 Table 49 Raw'!L77</f>
        <v>4864.1035160000001</v>
      </c>
      <c r="J88" s="82">
        <f>'AEO 2023 Table 49 Raw'!M77</f>
        <v>4802.189453</v>
      </c>
      <c r="K88" s="82">
        <f>'AEO 2023 Table 49 Raw'!N77</f>
        <v>4738.7089839999999</v>
      </c>
      <c r="L88" s="82">
        <f>'AEO 2023 Table 49 Raw'!O77</f>
        <v>4684.001953</v>
      </c>
      <c r="M88" s="82">
        <f>'AEO 2023 Table 49 Raw'!P77</f>
        <v>4645.8359380000002</v>
      </c>
      <c r="N88" s="82">
        <f>'AEO 2023 Table 49 Raw'!Q77</f>
        <v>4605.7412109999996</v>
      </c>
      <c r="O88" s="82">
        <f>'AEO 2023 Table 49 Raw'!R77</f>
        <v>4571.0966799999997</v>
      </c>
      <c r="P88" s="82">
        <f>'AEO 2023 Table 49 Raw'!S77</f>
        <v>4545.9067379999997</v>
      </c>
      <c r="Q88" s="82">
        <f>'AEO 2023 Table 49 Raw'!T77</f>
        <v>4520.6884769999997</v>
      </c>
      <c r="R88" s="82">
        <f>'AEO 2023 Table 49 Raw'!U77</f>
        <v>4506.4428710000002</v>
      </c>
      <c r="S88" s="82">
        <f>'AEO 2023 Table 49 Raw'!V77</f>
        <v>4496.765625</v>
      </c>
      <c r="T88" s="82">
        <f>'AEO 2023 Table 49 Raw'!W77</f>
        <v>4489.0834960000002</v>
      </c>
      <c r="U88" s="82">
        <f>'AEO 2023 Table 49 Raw'!X77</f>
        <v>4488.0830079999996</v>
      </c>
      <c r="V88" s="82">
        <f>'AEO 2023 Table 49 Raw'!Y77</f>
        <v>4491.1411129999997</v>
      </c>
      <c r="W88" s="82">
        <f>'AEO 2023 Table 49 Raw'!Z77</f>
        <v>4496.9345700000003</v>
      </c>
      <c r="X88" s="82">
        <f>'AEO 2023 Table 49 Raw'!AA77</f>
        <v>4502.8085940000001</v>
      </c>
      <c r="Y88" s="82">
        <f>'AEO 2023 Table 49 Raw'!AB77</f>
        <v>4507.3803710000002</v>
      </c>
      <c r="Z88" s="82">
        <f>'AEO 2023 Table 49 Raw'!AC77</f>
        <v>4509.7548829999996</v>
      </c>
      <c r="AA88" s="82">
        <f>'AEO 2023 Table 49 Raw'!AD77</f>
        <v>4517.1176759999998</v>
      </c>
      <c r="AB88" s="82">
        <f>'AEO 2023 Table 49 Raw'!AE77</f>
        <v>4525.4931640000004</v>
      </c>
      <c r="AC88" s="82">
        <f>'AEO 2023 Table 49 Raw'!AF77</f>
        <v>4528.6337890000004</v>
      </c>
      <c r="AD88" s="82">
        <f>'AEO 2023 Table 49 Raw'!AG77</f>
        <v>4533.9399409999996</v>
      </c>
      <c r="AE88" s="82">
        <f>'AEO 2023 Table 49 Raw'!AH77</f>
        <v>4552.7285160000001</v>
      </c>
      <c r="AF88" s="88">
        <f>'AEO 2023 Table 49 Raw'!AI77</f>
        <v>-5.0000000000000001E-3</v>
      </c>
    </row>
    <row r="89" spans="1:32" ht="15" customHeight="1" x14ac:dyDescent="0.35">
      <c r="A89" s="77" t="s">
        <v>1744</v>
      </c>
      <c r="B89" s="81" t="s">
        <v>1668</v>
      </c>
      <c r="C89" s="82">
        <f>'AEO 2023 Table 49 Raw'!F78</f>
        <v>561.48449700000003</v>
      </c>
      <c r="D89" s="82">
        <f>'AEO 2023 Table 49 Raw'!G78</f>
        <v>557.785034</v>
      </c>
      <c r="E89" s="82">
        <f>'AEO 2023 Table 49 Raw'!H78</f>
        <v>556.74005099999999</v>
      </c>
      <c r="F89" s="82">
        <f>'AEO 2023 Table 49 Raw'!I78</f>
        <v>558.68145800000002</v>
      </c>
      <c r="G89" s="82">
        <f>'AEO 2023 Table 49 Raw'!J78</f>
        <v>563.18457000000001</v>
      </c>
      <c r="H89" s="82">
        <f>'AEO 2023 Table 49 Raw'!K78</f>
        <v>566.01348900000005</v>
      </c>
      <c r="I89" s="82">
        <f>'AEO 2023 Table 49 Raw'!L78</f>
        <v>568.99591099999998</v>
      </c>
      <c r="J89" s="82">
        <f>'AEO 2023 Table 49 Raw'!M78</f>
        <v>571.13494900000001</v>
      </c>
      <c r="K89" s="82">
        <f>'AEO 2023 Table 49 Raw'!N78</f>
        <v>573.60174600000005</v>
      </c>
      <c r="L89" s="82">
        <f>'AEO 2023 Table 49 Raw'!O78</f>
        <v>577.01965299999995</v>
      </c>
      <c r="M89" s="82">
        <f>'AEO 2023 Table 49 Raw'!P78</f>
        <v>583.04650900000001</v>
      </c>
      <c r="N89" s="82">
        <f>'AEO 2023 Table 49 Raw'!Q78</f>
        <v>588.07153300000004</v>
      </c>
      <c r="O89" s="82">
        <f>'AEO 2023 Table 49 Raw'!R78</f>
        <v>593.151611</v>
      </c>
      <c r="P89" s="82">
        <f>'AEO 2023 Table 49 Raw'!S78</f>
        <v>598.55310099999997</v>
      </c>
      <c r="Q89" s="82">
        <f>'AEO 2023 Table 49 Raw'!T78</f>
        <v>603.21813999999995</v>
      </c>
      <c r="R89" s="82">
        <f>'AEO 2023 Table 49 Raw'!U78</f>
        <v>609.34344499999997</v>
      </c>
      <c r="S89" s="82">
        <f>'AEO 2023 Table 49 Raw'!V78</f>
        <v>614.73071300000004</v>
      </c>
      <c r="T89" s="82">
        <f>'AEO 2023 Table 49 Raw'!W78</f>
        <v>621.06646699999999</v>
      </c>
      <c r="U89" s="82">
        <f>'AEO 2023 Table 49 Raw'!X78</f>
        <v>627.72302200000001</v>
      </c>
      <c r="V89" s="82">
        <f>'AEO 2023 Table 49 Raw'!Y78</f>
        <v>635.39660600000002</v>
      </c>
      <c r="W89" s="82">
        <f>'AEO 2023 Table 49 Raw'!Z78</f>
        <v>642.87426800000003</v>
      </c>
      <c r="X89" s="82">
        <f>'AEO 2023 Table 49 Raw'!AA78</f>
        <v>649.87420699999996</v>
      </c>
      <c r="Y89" s="82">
        <f>'AEO 2023 Table 49 Raw'!AB78</f>
        <v>656.76269500000001</v>
      </c>
      <c r="Z89" s="82">
        <f>'AEO 2023 Table 49 Raw'!AC78</f>
        <v>663.54040499999996</v>
      </c>
      <c r="AA89" s="82">
        <f>'AEO 2023 Table 49 Raw'!AD78</f>
        <v>671.537598</v>
      </c>
      <c r="AB89" s="82">
        <f>'AEO 2023 Table 49 Raw'!AE78</f>
        <v>679.92511000000002</v>
      </c>
      <c r="AC89" s="82">
        <f>'AEO 2023 Table 49 Raw'!AF78</f>
        <v>687.57550000000003</v>
      </c>
      <c r="AD89" s="82">
        <f>'AEO 2023 Table 49 Raw'!AG78</f>
        <v>695.97375499999998</v>
      </c>
      <c r="AE89" s="82">
        <f>'AEO 2023 Table 49 Raw'!AH78</f>
        <v>706.70812999999998</v>
      </c>
      <c r="AF89" s="88">
        <f>'AEO 2023 Table 49 Raw'!AI78</f>
        <v>8.0000000000000002E-3</v>
      </c>
    </row>
    <row r="90" spans="1:32" ht="12" customHeight="1" x14ac:dyDescent="0.35">
      <c r="A90" s="77" t="s">
        <v>1745</v>
      </c>
      <c r="B90" s="81" t="s">
        <v>1670</v>
      </c>
      <c r="C90" s="82">
        <f>'AEO 2023 Table 49 Raw'!F79</f>
        <v>1.2452650000000001</v>
      </c>
      <c r="D90" s="82">
        <f>'AEO 2023 Table 49 Raw'!G79</f>
        <v>1.3861779999999999</v>
      </c>
      <c r="E90" s="82">
        <f>'AEO 2023 Table 49 Raw'!H79</f>
        <v>1.52488</v>
      </c>
      <c r="F90" s="82">
        <f>'AEO 2023 Table 49 Raw'!I79</f>
        <v>1.6560079999999999</v>
      </c>
      <c r="G90" s="82">
        <f>'AEO 2023 Table 49 Raw'!J79</f>
        <v>1.7862659999999999</v>
      </c>
      <c r="H90" s="82">
        <f>'AEO 2023 Table 49 Raw'!K79</f>
        <v>1.903707</v>
      </c>
      <c r="I90" s="82">
        <f>'AEO 2023 Table 49 Raw'!L79</f>
        <v>2.0105780000000002</v>
      </c>
      <c r="J90" s="82">
        <f>'AEO 2023 Table 49 Raw'!M79</f>
        <v>2.099688</v>
      </c>
      <c r="K90" s="82">
        <f>'AEO 2023 Table 49 Raw'!N79</f>
        <v>2.1804990000000002</v>
      </c>
      <c r="L90" s="82">
        <f>'AEO 2023 Table 49 Raw'!O79</f>
        <v>2.2604660000000001</v>
      </c>
      <c r="M90" s="82">
        <f>'AEO 2023 Table 49 Raw'!P79</f>
        <v>2.3478080000000001</v>
      </c>
      <c r="N90" s="82">
        <f>'AEO 2023 Table 49 Raw'!Q79</f>
        <v>2.4404729999999999</v>
      </c>
      <c r="O90" s="82">
        <f>'AEO 2023 Table 49 Raw'!R79</f>
        <v>2.5412210000000002</v>
      </c>
      <c r="P90" s="82">
        <f>'AEO 2023 Table 49 Raw'!S79</f>
        <v>2.6449829999999999</v>
      </c>
      <c r="Q90" s="82">
        <f>'AEO 2023 Table 49 Raw'!T79</f>
        <v>2.752405</v>
      </c>
      <c r="R90" s="82">
        <f>'AEO 2023 Table 49 Raw'!U79</f>
        <v>2.8738489999999999</v>
      </c>
      <c r="S90" s="82">
        <f>'AEO 2023 Table 49 Raw'!V79</f>
        <v>3.004591</v>
      </c>
      <c r="T90" s="82">
        <f>'AEO 2023 Table 49 Raw'!W79</f>
        <v>3.1495850000000001</v>
      </c>
      <c r="U90" s="82">
        <f>'AEO 2023 Table 49 Raw'!X79</f>
        <v>3.3139080000000001</v>
      </c>
      <c r="V90" s="82">
        <f>'AEO 2023 Table 49 Raw'!Y79</f>
        <v>3.5006020000000002</v>
      </c>
      <c r="W90" s="82">
        <f>'AEO 2023 Table 49 Raw'!Z79</f>
        <v>3.7020719999999998</v>
      </c>
      <c r="X90" s="82">
        <f>'AEO 2023 Table 49 Raw'!AA79</f>
        <v>3.9170069999999999</v>
      </c>
      <c r="Y90" s="82">
        <f>'AEO 2023 Table 49 Raw'!AB79</f>
        <v>4.1414150000000003</v>
      </c>
      <c r="Z90" s="82">
        <f>'AEO 2023 Table 49 Raw'!AC79</f>
        <v>4.3768859999999998</v>
      </c>
      <c r="AA90" s="82">
        <f>'AEO 2023 Table 49 Raw'!AD79</f>
        <v>4.632447</v>
      </c>
      <c r="AB90" s="82">
        <f>'AEO 2023 Table 49 Raw'!AE79</f>
        <v>4.9017460000000002</v>
      </c>
      <c r="AC90" s="82">
        <f>'AEO 2023 Table 49 Raw'!AF79</f>
        <v>5.1746309999999998</v>
      </c>
      <c r="AD90" s="82">
        <f>'AEO 2023 Table 49 Raw'!AG79</f>
        <v>5.4474770000000001</v>
      </c>
      <c r="AE90" s="82">
        <f>'AEO 2023 Table 49 Raw'!AH79</f>
        <v>5.7450359999999998</v>
      </c>
      <c r="AF90" s="88">
        <f>'AEO 2023 Table 49 Raw'!AI79</f>
        <v>5.6000000000000001E-2</v>
      </c>
    </row>
    <row r="91" spans="1:32" ht="15" customHeight="1" x14ac:dyDescent="0.35">
      <c r="A91" s="77" t="s">
        <v>1746</v>
      </c>
      <c r="B91" s="81" t="s">
        <v>1672</v>
      </c>
      <c r="C91" s="82">
        <f>'AEO 2023 Table 49 Raw'!F80</f>
        <v>51.344929</v>
      </c>
      <c r="D91" s="82">
        <f>'AEO 2023 Table 49 Raw'!G80</f>
        <v>51.773192999999999</v>
      </c>
      <c r="E91" s="82">
        <f>'AEO 2023 Table 49 Raw'!H80</f>
        <v>51.965781999999997</v>
      </c>
      <c r="F91" s="82">
        <f>'AEO 2023 Table 49 Raw'!I80</f>
        <v>52.061802</v>
      </c>
      <c r="G91" s="82">
        <f>'AEO 2023 Table 49 Raw'!J80</f>
        <v>52.003608999999997</v>
      </c>
      <c r="H91" s="82">
        <f>'AEO 2023 Table 49 Raw'!K80</f>
        <v>51.453983000000001</v>
      </c>
      <c r="I91" s="82">
        <f>'AEO 2023 Table 49 Raw'!L80</f>
        <v>50.587246</v>
      </c>
      <c r="J91" s="82">
        <f>'AEO 2023 Table 49 Raw'!M80</f>
        <v>49.357909999999997</v>
      </c>
      <c r="K91" s="82">
        <f>'AEO 2023 Table 49 Raw'!N80</f>
        <v>47.935226</v>
      </c>
      <c r="L91" s="82">
        <f>'AEO 2023 Table 49 Raw'!O80</f>
        <v>46.656028999999997</v>
      </c>
      <c r="M91" s="82">
        <f>'AEO 2023 Table 49 Raw'!P80</f>
        <v>45.774760999999998</v>
      </c>
      <c r="N91" s="82">
        <f>'AEO 2023 Table 49 Raw'!Q80</f>
        <v>45.265827000000002</v>
      </c>
      <c r="O91" s="82">
        <f>'AEO 2023 Table 49 Raw'!R80</f>
        <v>45.213760000000001</v>
      </c>
      <c r="P91" s="82">
        <f>'AEO 2023 Table 49 Raw'!S80</f>
        <v>45.570152</v>
      </c>
      <c r="Q91" s="82">
        <f>'AEO 2023 Table 49 Raw'!T80</f>
        <v>46.181815999999998</v>
      </c>
      <c r="R91" s="82">
        <f>'AEO 2023 Table 49 Raw'!U80</f>
        <v>47.148071000000002</v>
      </c>
      <c r="S91" s="82">
        <f>'AEO 2023 Table 49 Raw'!V80</f>
        <v>48.373516000000002</v>
      </c>
      <c r="T91" s="82">
        <f>'AEO 2023 Table 49 Raw'!W80</f>
        <v>49.850352999999998</v>
      </c>
      <c r="U91" s="82">
        <f>'AEO 2023 Table 49 Raw'!X80</f>
        <v>51.657871</v>
      </c>
      <c r="V91" s="82">
        <f>'AEO 2023 Table 49 Raw'!Y80</f>
        <v>53.785004000000001</v>
      </c>
      <c r="W91" s="82">
        <f>'AEO 2023 Table 49 Raw'!Z80</f>
        <v>56.128632000000003</v>
      </c>
      <c r="X91" s="82">
        <f>'AEO 2023 Table 49 Raw'!AA80</f>
        <v>58.653046000000003</v>
      </c>
      <c r="Y91" s="82">
        <f>'AEO 2023 Table 49 Raw'!AB80</f>
        <v>61.322830000000003</v>
      </c>
      <c r="Z91" s="82">
        <f>'AEO 2023 Table 49 Raw'!AC80</f>
        <v>64.089225999999996</v>
      </c>
      <c r="AA91" s="82">
        <f>'AEO 2023 Table 49 Raw'!AD80</f>
        <v>67.060805999999999</v>
      </c>
      <c r="AB91" s="82">
        <f>'AEO 2023 Table 49 Raw'!AE80</f>
        <v>70.195723999999998</v>
      </c>
      <c r="AC91" s="82">
        <f>'AEO 2023 Table 49 Raw'!AF80</f>
        <v>73.347763</v>
      </c>
      <c r="AD91" s="82">
        <f>'AEO 2023 Table 49 Raw'!AG80</f>
        <v>76.647514000000001</v>
      </c>
      <c r="AE91" s="82">
        <f>'AEO 2023 Table 49 Raw'!AH80</f>
        <v>80.336487000000005</v>
      </c>
      <c r="AF91" s="88">
        <f>'AEO 2023 Table 49 Raw'!AI80</f>
        <v>1.6E-2</v>
      </c>
    </row>
    <row r="92" spans="1:32" ht="15" customHeight="1" x14ac:dyDescent="0.35">
      <c r="A92" s="77" t="s">
        <v>1747</v>
      </c>
      <c r="B92" s="81" t="s">
        <v>1674</v>
      </c>
      <c r="C92" s="82">
        <f>'AEO 2023 Table 49 Raw'!F81</f>
        <v>56.296131000000003</v>
      </c>
      <c r="D92" s="82">
        <f>'AEO 2023 Table 49 Raw'!G81</f>
        <v>55.369976000000001</v>
      </c>
      <c r="E92" s="82">
        <f>'AEO 2023 Table 49 Raw'!H81</f>
        <v>54.821407000000001</v>
      </c>
      <c r="F92" s="82">
        <f>'AEO 2023 Table 49 Raw'!I81</f>
        <v>54.645843999999997</v>
      </c>
      <c r="G92" s="82">
        <f>'AEO 2023 Table 49 Raw'!J81</f>
        <v>54.800826999999998</v>
      </c>
      <c r="H92" s="82">
        <f>'AEO 2023 Table 49 Raw'!K81</f>
        <v>55.005043000000001</v>
      </c>
      <c r="I92" s="82">
        <f>'AEO 2023 Table 49 Raw'!L81</f>
        <v>55.364806999999999</v>
      </c>
      <c r="J92" s="82">
        <f>'AEO 2023 Table 49 Raw'!M81</f>
        <v>55.846207</v>
      </c>
      <c r="K92" s="82">
        <f>'AEO 2023 Table 49 Raw'!N81</f>
        <v>56.544991000000003</v>
      </c>
      <c r="L92" s="82">
        <f>'AEO 2023 Table 49 Raw'!O81</f>
        <v>57.577567999999999</v>
      </c>
      <c r="M92" s="82">
        <f>'AEO 2023 Table 49 Raw'!P81</f>
        <v>58.992728999999997</v>
      </c>
      <c r="N92" s="82">
        <f>'AEO 2023 Table 49 Raw'!Q81</f>
        <v>60.460762000000003</v>
      </c>
      <c r="O92" s="82">
        <f>'AEO 2023 Table 49 Raw'!R81</f>
        <v>61.892029000000001</v>
      </c>
      <c r="P92" s="82">
        <f>'AEO 2023 Table 49 Raw'!S81</f>
        <v>63.325195000000001</v>
      </c>
      <c r="Q92" s="82">
        <f>'AEO 2023 Table 49 Raw'!T81</f>
        <v>64.556685999999999</v>
      </c>
      <c r="R92" s="82">
        <f>'AEO 2023 Table 49 Raw'!U81</f>
        <v>65.916945999999996</v>
      </c>
      <c r="S92" s="82">
        <f>'AEO 2023 Table 49 Raw'!V81</f>
        <v>67.129135000000005</v>
      </c>
      <c r="T92" s="82">
        <f>'AEO 2023 Table 49 Raw'!W81</f>
        <v>68.383598000000006</v>
      </c>
      <c r="U92" s="82">
        <f>'AEO 2023 Table 49 Raw'!X81</f>
        <v>69.911057</v>
      </c>
      <c r="V92" s="82">
        <f>'AEO 2023 Table 49 Raw'!Y81</f>
        <v>71.648148000000006</v>
      </c>
      <c r="W92" s="82">
        <f>'AEO 2023 Table 49 Raw'!Z81</f>
        <v>73.513976999999997</v>
      </c>
      <c r="X92" s="82">
        <f>'AEO 2023 Table 49 Raw'!AA81</f>
        <v>75.545715000000001</v>
      </c>
      <c r="Y92" s="82">
        <f>'AEO 2023 Table 49 Raw'!AB81</f>
        <v>77.664931999999993</v>
      </c>
      <c r="Z92" s="82">
        <f>'AEO 2023 Table 49 Raw'!AC81</f>
        <v>79.787002999999999</v>
      </c>
      <c r="AA92" s="82">
        <f>'AEO 2023 Table 49 Raw'!AD81</f>
        <v>81.972365999999994</v>
      </c>
      <c r="AB92" s="82">
        <f>'AEO 2023 Table 49 Raw'!AE81</f>
        <v>84.157775999999998</v>
      </c>
      <c r="AC92" s="82">
        <f>'AEO 2023 Table 49 Raw'!AF81</f>
        <v>86.156768999999997</v>
      </c>
      <c r="AD92" s="82">
        <f>'AEO 2023 Table 49 Raw'!AG81</f>
        <v>88.149535999999998</v>
      </c>
      <c r="AE92" s="82">
        <f>'AEO 2023 Table 49 Raw'!AH81</f>
        <v>90.333061000000001</v>
      </c>
      <c r="AF92" s="88">
        <f>'AEO 2023 Table 49 Raw'!AI81</f>
        <v>1.7000000000000001E-2</v>
      </c>
    </row>
    <row r="93" spans="1:32" ht="15" customHeight="1" x14ac:dyDescent="0.35">
      <c r="A93" s="77" t="s">
        <v>1748</v>
      </c>
      <c r="B93" s="81" t="s">
        <v>1676</v>
      </c>
      <c r="C93" s="82">
        <f>'AEO 2023 Table 49 Raw'!F82</f>
        <v>9.0132000000000004E-2</v>
      </c>
      <c r="D93" s="82">
        <f>'AEO 2023 Table 49 Raw'!G82</f>
        <v>0.105979</v>
      </c>
      <c r="E93" s="82">
        <f>'AEO 2023 Table 49 Raw'!H82</f>
        <v>0.11863799999999999</v>
      </c>
      <c r="F93" s="82">
        <f>'AEO 2023 Table 49 Raw'!I82</f>
        <v>0.12912899999999999</v>
      </c>
      <c r="G93" s="82">
        <f>'AEO 2023 Table 49 Raw'!J82</f>
        <v>0.137766</v>
      </c>
      <c r="H93" s="82">
        <f>'AEO 2023 Table 49 Raw'!K82</f>
        <v>0.14405100000000001</v>
      </c>
      <c r="I93" s="82">
        <f>'AEO 2023 Table 49 Raw'!L82</f>
        <v>0.14827899999999999</v>
      </c>
      <c r="J93" s="82">
        <f>'AEO 2023 Table 49 Raw'!M82</f>
        <v>0.15024000000000001</v>
      </c>
      <c r="K93" s="82">
        <f>'AEO 2023 Table 49 Raw'!N82</f>
        <v>0.15040500000000001</v>
      </c>
      <c r="L93" s="82">
        <f>'AEO 2023 Table 49 Raw'!O82</f>
        <v>0.14929400000000001</v>
      </c>
      <c r="M93" s="82">
        <f>'AEO 2023 Table 49 Raw'!P82</f>
        <v>0.14718300000000001</v>
      </c>
      <c r="N93" s="82">
        <f>'AEO 2023 Table 49 Raw'!Q82</f>
        <v>0.14337900000000001</v>
      </c>
      <c r="O93" s="82">
        <f>'AEO 2023 Table 49 Raw'!R82</f>
        <v>0.13844500000000001</v>
      </c>
      <c r="P93" s="82">
        <f>'AEO 2023 Table 49 Raw'!S82</f>
        <v>0.13287299999999999</v>
      </c>
      <c r="Q93" s="82">
        <f>'AEO 2023 Table 49 Raw'!T82</f>
        <v>0.126362</v>
      </c>
      <c r="R93" s="82">
        <f>'AEO 2023 Table 49 Raw'!U82</f>
        <v>0.119864</v>
      </c>
      <c r="S93" s="82">
        <f>'AEO 2023 Table 49 Raw'!V82</f>
        <v>0.113812</v>
      </c>
      <c r="T93" s="82">
        <f>'AEO 2023 Table 49 Raw'!W82</f>
        <v>0.107261</v>
      </c>
      <c r="U93" s="82">
        <f>'AEO 2023 Table 49 Raw'!X82</f>
        <v>0.100509</v>
      </c>
      <c r="V93" s="82">
        <f>'AEO 2023 Table 49 Raw'!Y82</f>
        <v>9.4465999999999994E-2</v>
      </c>
      <c r="W93" s="82">
        <f>'AEO 2023 Table 49 Raw'!Z82</f>
        <v>8.9089000000000002E-2</v>
      </c>
      <c r="X93" s="82">
        <f>'AEO 2023 Table 49 Raw'!AA82</f>
        <v>8.3718000000000001E-2</v>
      </c>
      <c r="Y93" s="82">
        <f>'AEO 2023 Table 49 Raw'!AB82</f>
        <v>7.8723000000000001E-2</v>
      </c>
      <c r="Z93" s="82">
        <f>'AEO 2023 Table 49 Raw'!AC82</f>
        <v>7.4067999999999995E-2</v>
      </c>
      <c r="AA93" s="82">
        <f>'AEO 2023 Table 49 Raw'!AD82</f>
        <v>6.9883000000000001E-2</v>
      </c>
      <c r="AB93" s="82">
        <f>'AEO 2023 Table 49 Raw'!AE82</f>
        <v>6.5998000000000001E-2</v>
      </c>
      <c r="AC93" s="82">
        <f>'AEO 2023 Table 49 Raw'!AF82</f>
        <v>6.2285E-2</v>
      </c>
      <c r="AD93" s="82">
        <f>'AEO 2023 Table 49 Raw'!AG82</f>
        <v>5.8872000000000001E-2</v>
      </c>
      <c r="AE93" s="82">
        <f>'AEO 2023 Table 49 Raw'!AH82</f>
        <v>5.5808999999999997E-2</v>
      </c>
      <c r="AF93" s="88">
        <f>'AEO 2023 Table 49 Raw'!AI82</f>
        <v>-1.7000000000000001E-2</v>
      </c>
    </row>
    <row r="94" spans="1:32" ht="15" customHeight="1" x14ac:dyDescent="0.35">
      <c r="A94" s="77" t="s">
        <v>1749</v>
      </c>
      <c r="B94" s="81" t="s">
        <v>1678</v>
      </c>
      <c r="C94" s="82">
        <f>'AEO 2023 Table 49 Raw'!F83</f>
        <v>0</v>
      </c>
      <c r="D94" s="82">
        <f>'AEO 2023 Table 49 Raw'!G83</f>
        <v>3.4696999999999999E-2</v>
      </c>
      <c r="E94" s="82">
        <f>'AEO 2023 Table 49 Raw'!H83</f>
        <v>0.22656999999999999</v>
      </c>
      <c r="F94" s="82">
        <f>'AEO 2023 Table 49 Raw'!I83</f>
        <v>0.31767200000000001</v>
      </c>
      <c r="G94" s="82">
        <f>'AEO 2023 Table 49 Raw'!J83</f>
        <v>0.40790999999999999</v>
      </c>
      <c r="H94" s="82">
        <f>'AEO 2023 Table 49 Raw'!K83</f>
        <v>0.495367</v>
      </c>
      <c r="I94" s="82">
        <f>'AEO 2023 Table 49 Raw'!L83</f>
        <v>0.58037700000000003</v>
      </c>
      <c r="J94" s="82">
        <f>'AEO 2023 Table 49 Raw'!M83</f>
        <v>0.66060700000000006</v>
      </c>
      <c r="K94" s="82">
        <f>'AEO 2023 Table 49 Raw'!N83</f>
        <v>0.73688600000000004</v>
      </c>
      <c r="L94" s="82">
        <f>'AEO 2023 Table 49 Raw'!O83</f>
        <v>0.81124300000000005</v>
      </c>
      <c r="M94" s="82">
        <f>'AEO 2023 Table 49 Raw'!P83</f>
        <v>0.88603900000000002</v>
      </c>
      <c r="N94" s="82">
        <f>'AEO 2023 Table 49 Raw'!Q83</f>
        <v>0.95841299999999996</v>
      </c>
      <c r="O94" s="82">
        <f>'AEO 2023 Table 49 Raw'!R83</f>
        <v>1.030276</v>
      </c>
      <c r="P94" s="82">
        <f>'AEO 2023 Table 49 Raw'!S83</f>
        <v>1.1037779999999999</v>
      </c>
      <c r="Q94" s="82">
        <f>'AEO 2023 Table 49 Raw'!T83</f>
        <v>1.1780520000000001</v>
      </c>
      <c r="R94" s="82">
        <f>'AEO 2023 Table 49 Raw'!U83</f>
        <v>1.2576940000000001</v>
      </c>
      <c r="S94" s="82">
        <f>'AEO 2023 Table 49 Raw'!V83</f>
        <v>1.343499</v>
      </c>
      <c r="T94" s="82">
        <f>'AEO 2023 Table 49 Raw'!W83</f>
        <v>1.4378439999999999</v>
      </c>
      <c r="U94" s="82">
        <f>'AEO 2023 Table 49 Raw'!X83</f>
        <v>1.5450470000000001</v>
      </c>
      <c r="V94" s="82">
        <f>'AEO 2023 Table 49 Raw'!Y83</f>
        <v>1.6667050000000001</v>
      </c>
      <c r="W94" s="82">
        <f>'AEO 2023 Table 49 Raw'!Z83</f>
        <v>1.8016829999999999</v>
      </c>
      <c r="X94" s="82">
        <f>'AEO 2023 Table 49 Raw'!AA83</f>
        <v>1.9414089999999999</v>
      </c>
      <c r="Y94" s="82">
        <f>'AEO 2023 Table 49 Raw'!AB83</f>
        <v>2.088851</v>
      </c>
      <c r="Z94" s="82">
        <f>'AEO 2023 Table 49 Raw'!AC83</f>
        <v>2.2483810000000002</v>
      </c>
      <c r="AA94" s="82">
        <f>'AEO 2023 Table 49 Raw'!AD83</f>
        <v>2.4252669999999998</v>
      </c>
      <c r="AB94" s="82">
        <f>'AEO 2023 Table 49 Raw'!AE83</f>
        <v>2.6095299999999999</v>
      </c>
      <c r="AC94" s="82">
        <f>'AEO 2023 Table 49 Raw'!AF83</f>
        <v>2.798035</v>
      </c>
      <c r="AD94" s="82">
        <f>'AEO 2023 Table 49 Raw'!AG83</f>
        <v>2.995368</v>
      </c>
      <c r="AE94" s="82">
        <f>'AEO 2023 Table 49 Raw'!AH83</f>
        <v>3.2089319999999999</v>
      </c>
      <c r="AF94" s="88" t="str">
        <f>'AEO 2023 Table 49 Raw'!AI83</f>
        <v>- -</v>
      </c>
    </row>
    <row r="95" spans="1:32" ht="12" customHeight="1" x14ac:dyDescent="0.35">
      <c r="A95" s="77" t="s">
        <v>1750</v>
      </c>
      <c r="B95" s="81" t="s">
        <v>1680</v>
      </c>
      <c r="C95" s="82">
        <f>'AEO 2023 Table 49 Raw'!F84</f>
        <v>0</v>
      </c>
      <c r="D95" s="82">
        <f>'AEO 2023 Table 49 Raw'!G84</f>
        <v>3.9742E-2</v>
      </c>
      <c r="E95" s="82">
        <f>'AEO 2023 Table 49 Raw'!H84</f>
        <v>0.36955300000000002</v>
      </c>
      <c r="F95" s="82">
        <f>'AEO 2023 Table 49 Raw'!I84</f>
        <v>0.48781200000000002</v>
      </c>
      <c r="G95" s="82">
        <f>'AEO 2023 Table 49 Raw'!J84</f>
        <v>0.605603</v>
      </c>
      <c r="H95" s="82">
        <f>'AEO 2023 Table 49 Raw'!K84</f>
        <v>0.71972499999999995</v>
      </c>
      <c r="I95" s="82">
        <f>'AEO 2023 Table 49 Raw'!L84</f>
        <v>0.82948599999999995</v>
      </c>
      <c r="J95" s="82">
        <f>'AEO 2023 Table 49 Raw'!M84</f>
        <v>0.93214399999999997</v>
      </c>
      <c r="K95" s="82">
        <f>'AEO 2023 Table 49 Raw'!N84</f>
        <v>1.0295799999999999</v>
      </c>
      <c r="L95" s="82">
        <f>'AEO 2023 Table 49 Raw'!O84</f>
        <v>1.1256299999999999</v>
      </c>
      <c r="M95" s="82">
        <f>'AEO 2023 Table 49 Raw'!P84</f>
        <v>1.223357</v>
      </c>
      <c r="N95" s="82">
        <f>'AEO 2023 Table 49 Raw'!Q84</f>
        <v>1.3188709999999999</v>
      </c>
      <c r="O95" s="82">
        <f>'AEO 2023 Table 49 Raw'!R84</f>
        <v>1.4143889999999999</v>
      </c>
      <c r="P95" s="82">
        <f>'AEO 2023 Table 49 Raw'!S84</f>
        <v>1.513145</v>
      </c>
      <c r="Q95" s="82">
        <f>'AEO 2023 Table 49 Raw'!T84</f>
        <v>1.6139269999999999</v>
      </c>
      <c r="R95" s="82">
        <f>'AEO 2023 Table 49 Raw'!U84</f>
        <v>1.7237640000000001</v>
      </c>
      <c r="S95" s="82">
        <f>'AEO 2023 Table 49 Raw'!V84</f>
        <v>1.8440939999999999</v>
      </c>
      <c r="T95" s="82">
        <f>'AEO 2023 Table 49 Raw'!W84</f>
        <v>1.979271</v>
      </c>
      <c r="U95" s="82">
        <f>'AEO 2023 Table 49 Raw'!X84</f>
        <v>2.1358799999999998</v>
      </c>
      <c r="V95" s="82">
        <f>'AEO 2023 Table 49 Raw'!Y84</f>
        <v>2.3173180000000002</v>
      </c>
      <c r="W95" s="82">
        <f>'AEO 2023 Table 49 Raw'!Z84</f>
        <v>2.522904</v>
      </c>
      <c r="X95" s="82">
        <f>'AEO 2023 Table 49 Raw'!AA84</f>
        <v>2.7382110000000002</v>
      </c>
      <c r="Y95" s="82">
        <f>'AEO 2023 Table 49 Raw'!AB84</f>
        <v>2.9665469999999998</v>
      </c>
      <c r="Z95" s="82">
        <f>'AEO 2023 Table 49 Raw'!AC84</f>
        <v>3.2160470000000001</v>
      </c>
      <c r="AA95" s="82">
        <f>'AEO 2023 Table 49 Raw'!AD84</f>
        <v>3.49437</v>
      </c>
      <c r="AB95" s="82">
        <f>'AEO 2023 Table 49 Raw'!AE84</f>
        <v>3.7831229999999998</v>
      </c>
      <c r="AC95" s="82">
        <f>'AEO 2023 Table 49 Raw'!AF84</f>
        <v>4.0775949999999996</v>
      </c>
      <c r="AD95" s="82">
        <f>'AEO 2023 Table 49 Raw'!AG84</f>
        <v>4.3843719999999999</v>
      </c>
      <c r="AE95" s="82">
        <f>'AEO 2023 Table 49 Raw'!AH84</f>
        <v>4.712472</v>
      </c>
      <c r="AF95" s="88" t="str">
        <f>'AEO 2023 Table 49 Raw'!AI84</f>
        <v>- -</v>
      </c>
    </row>
    <row r="96" spans="1:32" ht="15" customHeight="1" x14ac:dyDescent="0.35">
      <c r="A96" s="77" t="s">
        <v>1751</v>
      </c>
      <c r="B96" s="81" t="s">
        <v>1682</v>
      </c>
      <c r="C96" s="82">
        <f>'AEO 2023 Table 49 Raw'!F85</f>
        <v>0</v>
      </c>
      <c r="D96" s="82">
        <f>'AEO 2023 Table 49 Raw'!G85</f>
        <v>0</v>
      </c>
      <c r="E96" s="82">
        <f>'AEO 2023 Table 49 Raw'!H85</f>
        <v>0.22972699999999999</v>
      </c>
      <c r="F96" s="82">
        <f>'AEO 2023 Table 49 Raw'!I85</f>
        <v>0.44725199999999998</v>
      </c>
      <c r="G96" s="82">
        <f>'AEO 2023 Table 49 Raw'!J85</f>
        <v>0.66231200000000001</v>
      </c>
      <c r="H96" s="82">
        <f>'AEO 2023 Table 49 Raw'!K85</f>
        <v>0.87751500000000004</v>
      </c>
      <c r="I96" s="82">
        <f>'AEO 2023 Table 49 Raw'!L85</f>
        <v>1.0912500000000001</v>
      </c>
      <c r="J96" s="82">
        <f>'AEO 2023 Table 49 Raw'!M85</f>
        <v>1.2990360000000001</v>
      </c>
      <c r="K96" s="82">
        <f>'AEO 2023 Table 49 Raw'!N85</f>
        <v>1.5006790000000001</v>
      </c>
      <c r="L96" s="82">
        <f>'AEO 2023 Table 49 Raw'!O85</f>
        <v>1.7007650000000001</v>
      </c>
      <c r="M96" s="82">
        <f>'AEO 2023 Table 49 Raw'!P85</f>
        <v>1.904776</v>
      </c>
      <c r="N96" s="82">
        <f>'AEO 2023 Table 49 Raw'!Q85</f>
        <v>2.1047159999999998</v>
      </c>
      <c r="O96" s="82">
        <f>'AEO 2023 Table 49 Raw'!R85</f>
        <v>2.3014619999999999</v>
      </c>
      <c r="P96" s="82">
        <f>'AEO 2023 Table 49 Raw'!S85</f>
        <v>2.49594</v>
      </c>
      <c r="Q96" s="82">
        <f>'AEO 2023 Table 49 Raw'!T85</f>
        <v>2.6833969999999998</v>
      </c>
      <c r="R96" s="82">
        <f>'AEO 2023 Table 49 Raw'!U85</f>
        <v>2.8711519999999999</v>
      </c>
      <c r="S96" s="82">
        <f>'AEO 2023 Table 49 Raw'!V85</f>
        <v>3.0575359999999998</v>
      </c>
      <c r="T96" s="82">
        <f>'AEO 2023 Table 49 Raw'!W85</f>
        <v>3.245911</v>
      </c>
      <c r="U96" s="82">
        <f>'AEO 2023 Table 49 Raw'!X85</f>
        <v>3.4448439999999998</v>
      </c>
      <c r="V96" s="82">
        <f>'AEO 2023 Table 49 Raw'!Y85</f>
        <v>3.6585730000000001</v>
      </c>
      <c r="W96" s="82">
        <f>'AEO 2023 Table 49 Raw'!Z85</f>
        <v>3.886771</v>
      </c>
      <c r="X96" s="82">
        <f>'AEO 2023 Table 49 Raw'!AA85</f>
        <v>4.1203969999999996</v>
      </c>
      <c r="Y96" s="82">
        <f>'AEO 2023 Table 49 Raw'!AB85</f>
        <v>4.3612710000000003</v>
      </c>
      <c r="Z96" s="82">
        <f>'AEO 2023 Table 49 Raw'!AC85</f>
        <v>4.6121660000000002</v>
      </c>
      <c r="AA96" s="82">
        <f>'AEO 2023 Table 49 Raw'!AD85</f>
        <v>4.8889959999999997</v>
      </c>
      <c r="AB96" s="82">
        <f>'AEO 2023 Table 49 Raw'!AE85</f>
        <v>5.184831</v>
      </c>
      <c r="AC96" s="82">
        <f>'AEO 2023 Table 49 Raw'!AF85</f>
        <v>5.4921150000000001</v>
      </c>
      <c r="AD96" s="82">
        <f>'AEO 2023 Table 49 Raw'!AG85</f>
        <v>5.8197830000000002</v>
      </c>
      <c r="AE96" s="82">
        <f>'AEO 2023 Table 49 Raw'!AH85</f>
        <v>6.1840799999999998</v>
      </c>
      <c r="AF96" s="88" t="str">
        <f>'AEO 2023 Table 49 Raw'!AI85</f>
        <v>- -</v>
      </c>
    </row>
    <row r="97" spans="1:32" ht="12" customHeight="1" x14ac:dyDescent="0.35">
      <c r="A97" s="77" t="s">
        <v>1752</v>
      </c>
      <c r="B97" s="34" t="s">
        <v>1753</v>
      </c>
      <c r="C97" s="82">
        <f>'AEO 2023 Table 49 Raw'!F86</f>
        <v>5922.7944340000004</v>
      </c>
      <c r="D97" s="82">
        <f>'AEO 2023 Table 49 Raw'!G86</f>
        <v>5816.705078</v>
      </c>
      <c r="E97" s="82">
        <f>'AEO 2023 Table 49 Raw'!H86</f>
        <v>5728.095703</v>
      </c>
      <c r="F97" s="82">
        <f>'AEO 2023 Table 49 Raw'!I86</f>
        <v>5673.0986329999996</v>
      </c>
      <c r="G97" s="82">
        <f>'AEO 2023 Table 49 Raw'!J86</f>
        <v>5638.8974609999996</v>
      </c>
      <c r="H97" s="82">
        <f>'AEO 2023 Table 49 Raw'!K86</f>
        <v>5591.7060549999997</v>
      </c>
      <c r="I97" s="82">
        <f>'AEO 2023 Table 49 Raw'!L86</f>
        <v>5543.7099609999996</v>
      </c>
      <c r="J97" s="82">
        <f>'AEO 2023 Table 49 Raw'!M86</f>
        <v>5483.6723629999997</v>
      </c>
      <c r="K97" s="82">
        <f>'AEO 2023 Table 49 Raw'!N86</f>
        <v>5422.3881840000004</v>
      </c>
      <c r="L97" s="82">
        <f>'AEO 2023 Table 49 Raw'!O86</f>
        <v>5371.3041990000002</v>
      </c>
      <c r="M97" s="82">
        <f>'AEO 2023 Table 49 Raw'!P86</f>
        <v>5340.1577150000003</v>
      </c>
      <c r="N97" s="82">
        <f>'AEO 2023 Table 49 Raw'!Q86</f>
        <v>5306.5058589999999</v>
      </c>
      <c r="O97" s="82">
        <f>'AEO 2023 Table 49 Raw'!R86</f>
        <v>5278.78125</v>
      </c>
      <c r="P97" s="82">
        <f>'AEO 2023 Table 49 Raw'!S86</f>
        <v>5261.2451170000004</v>
      </c>
      <c r="Q97" s="82">
        <f>'AEO 2023 Table 49 Raw'!T86</f>
        <v>5243.0034180000002</v>
      </c>
      <c r="R97" s="82">
        <f>'AEO 2023 Table 49 Raw'!U86</f>
        <v>5237.6967770000001</v>
      </c>
      <c r="S97" s="82">
        <f>'AEO 2023 Table 49 Raw'!V86</f>
        <v>5236.3603519999997</v>
      </c>
      <c r="T97" s="82">
        <f>'AEO 2023 Table 49 Raw'!W86</f>
        <v>5238.3046880000002</v>
      </c>
      <c r="U97" s="82">
        <f>'AEO 2023 Table 49 Raw'!X86</f>
        <v>5247.9135740000002</v>
      </c>
      <c r="V97" s="82">
        <f>'AEO 2023 Table 49 Raw'!Y86</f>
        <v>5263.2055659999996</v>
      </c>
      <c r="W97" s="82">
        <f>'AEO 2023 Table 49 Raw'!Z86</f>
        <v>5281.453125</v>
      </c>
      <c r="X97" s="82">
        <f>'AEO 2023 Table 49 Raw'!AA86</f>
        <v>5299.6840819999998</v>
      </c>
      <c r="Y97" s="82">
        <f>'AEO 2023 Table 49 Raw'!AB86</f>
        <v>5316.767578</v>
      </c>
      <c r="Z97" s="82">
        <f>'AEO 2023 Table 49 Raw'!AC86</f>
        <v>5331.7001950000003</v>
      </c>
      <c r="AA97" s="82">
        <f>'AEO 2023 Table 49 Raw'!AD86</f>
        <v>5353.1962890000004</v>
      </c>
      <c r="AB97" s="82">
        <f>'AEO 2023 Table 49 Raw'!AE86</f>
        <v>5376.3159180000002</v>
      </c>
      <c r="AC97" s="82">
        <f>'AEO 2023 Table 49 Raw'!AF86</f>
        <v>5393.3193359999996</v>
      </c>
      <c r="AD97" s="82">
        <f>'AEO 2023 Table 49 Raw'!AG86</f>
        <v>5413.4169920000004</v>
      </c>
      <c r="AE97" s="82">
        <f>'AEO 2023 Table 49 Raw'!AH86</f>
        <v>5450.013672</v>
      </c>
      <c r="AF97" s="88">
        <f>'AEO 2023 Table 49 Raw'!AI86</f>
        <v>-3.0000000000000001E-3</v>
      </c>
    </row>
    <row r="98" spans="1:32" ht="15" customHeight="1" x14ac:dyDescent="0.35">
      <c r="C98" s="82"/>
      <c r="D98" s="82"/>
      <c r="E98" s="82"/>
      <c r="F98" s="82"/>
      <c r="G98" s="82"/>
      <c r="H98" s="82"/>
      <c r="I98" s="82"/>
      <c r="J98" s="82"/>
      <c r="K98" s="82"/>
      <c r="L98" s="82"/>
      <c r="M98" s="82"/>
      <c r="N98" s="82"/>
      <c r="O98" s="82"/>
      <c r="P98" s="82"/>
      <c r="Q98" s="82"/>
      <c r="R98" s="82"/>
      <c r="S98" s="82"/>
      <c r="T98" s="82"/>
      <c r="U98" s="82"/>
      <c r="V98" s="82"/>
      <c r="W98" s="82"/>
      <c r="X98" s="82"/>
      <c r="Y98" s="82"/>
      <c r="Z98" s="82"/>
      <c r="AA98" s="82"/>
      <c r="AB98" s="82"/>
      <c r="AC98" s="82"/>
      <c r="AD98" s="82"/>
      <c r="AE98" s="82"/>
      <c r="AF98" s="88"/>
    </row>
    <row r="99" spans="1:32" ht="15" customHeight="1" x14ac:dyDescent="0.35">
      <c r="B99" s="34" t="s">
        <v>1754</v>
      </c>
      <c r="C99" s="82"/>
      <c r="D99" s="82"/>
      <c r="E99" s="82"/>
      <c r="F99" s="82"/>
      <c r="G99" s="82"/>
      <c r="H99" s="82"/>
      <c r="I99" s="82"/>
      <c r="J99" s="82"/>
      <c r="K99" s="82"/>
      <c r="L99" s="82"/>
      <c r="M99" s="82"/>
      <c r="N99" s="82"/>
      <c r="O99" s="82"/>
      <c r="P99" s="82"/>
      <c r="Q99" s="82"/>
      <c r="R99" s="82"/>
      <c r="S99" s="82"/>
      <c r="T99" s="82"/>
      <c r="U99" s="82"/>
      <c r="V99" s="82"/>
      <c r="W99" s="82"/>
      <c r="X99" s="82"/>
      <c r="Y99" s="82"/>
      <c r="Z99" s="82"/>
      <c r="AA99" s="82"/>
      <c r="AB99" s="82"/>
      <c r="AC99" s="82"/>
      <c r="AD99" s="82"/>
      <c r="AE99" s="82"/>
      <c r="AF99" s="88"/>
    </row>
    <row r="100" spans="1:32" ht="15" customHeight="1" x14ac:dyDescent="0.35">
      <c r="B100" s="34" t="s">
        <v>1664</v>
      </c>
      <c r="C100" s="82"/>
      <c r="D100" s="82"/>
      <c r="E100" s="82"/>
      <c r="F100" s="82"/>
      <c r="G100" s="82"/>
      <c r="H100" s="82"/>
      <c r="I100" s="82"/>
      <c r="J100" s="82"/>
      <c r="K100" s="82"/>
      <c r="L100" s="82"/>
      <c r="M100" s="82"/>
      <c r="N100" s="82"/>
      <c r="O100" s="82"/>
      <c r="P100" s="82"/>
      <c r="Q100" s="82"/>
      <c r="R100" s="82"/>
      <c r="S100" s="82"/>
      <c r="T100" s="82"/>
      <c r="U100" s="82"/>
      <c r="V100" s="82"/>
      <c r="W100" s="82"/>
      <c r="X100" s="82"/>
      <c r="Y100" s="82"/>
      <c r="Z100" s="82"/>
      <c r="AA100" s="82"/>
      <c r="AB100" s="82"/>
      <c r="AC100" s="82"/>
      <c r="AD100" s="82"/>
      <c r="AE100" s="82"/>
      <c r="AF100" s="88"/>
    </row>
    <row r="101" spans="1:32" ht="15" customHeight="1" x14ac:dyDescent="0.35">
      <c r="A101" s="77" t="s">
        <v>1755</v>
      </c>
      <c r="B101" s="81" t="s">
        <v>1666</v>
      </c>
      <c r="C101" s="82">
        <f>'AEO 2023 Table 49 Raw'!F89</f>
        <v>14.991417999999999</v>
      </c>
      <c r="D101" s="82">
        <f>'AEO 2023 Table 49 Raw'!G89</f>
        <v>15.216495999999999</v>
      </c>
      <c r="E101" s="82">
        <f>'AEO 2023 Table 49 Raw'!H89</f>
        <v>15.498507</v>
      </c>
      <c r="F101" s="82">
        <f>'AEO 2023 Table 49 Raw'!I89</f>
        <v>15.831193000000001</v>
      </c>
      <c r="G101" s="82">
        <f>'AEO 2023 Table 49 Raw'!J89</f>
        <v>16.182243</v>
      </c>
      <c r="H101" s="82">
        <f>'AEO 2023 Table 49 Raw'!K89</f>
        <v>16.538081999999999</v>
      </c>
      <c r="I101" s="82">
        <f>'AEO 2023 Table 49 Raw'!L89</f>
        <v>16.880116000000001</v>
      </c>
      <c r="J101" s="82">
        <f>'AEO 2023 Table 49 Raw'!M89</f>
        <v>17.209087</v>
      </c>
      <c r="K101" s="82">
        <f>'AEO 2023 Table 49 Raw'!N89</f>
        <v>17.515287000000001</v>
      </c>
      <c r="L101" s="82">
        <f>'AEO 2023 Table 49 Raw'!O89</f>
        <v>17.796841000000001</v>
      </c>
      <c r="M101" s="82">
        <f>'AEO 2023 Table 49 Raw'!P89</f>
        <v>18.058009999999999</v>
      </c>
      <c r="N101" s="82">
        <f>'AEO 2023 Table 49 Raw'!Q89</f>
        <v>18.298815000000001</v>
      </c>
      <c r="O101" s="82">
        <f>'AEO 2023 Table 49 Raw'!R89</f>
        <v>18.515478000000002</v>
      </c>
      <c r="P101" s="82">
        <f>'AEO 2023 Table 49 Raw'!S89</f>
        <v>18.711390999999999</v>
      </c>
      <c r="Q101" s="82">
        <f>'AEO 2023 Table 49 Raw'!T89</f>
        <v>18.891172000000001</v>
      </c>
      <c r="R101" s="82">
        <f>'AEO 2023 Table 49 Raw'!U89</f>
        <v>19.054907</v>
      </c>
      <c r="S101" s="82">
        <f>'AEO 2023 Table 49 Raw'!V89</f>
        <v>19.202491999999999</v>
      </c>
      <c r="T101" s="82">
        <f>'AEO 2023 Table 49 Raw'!W89</f>
        <v>19.329568999999999</v>
      </c>
      <c r="U101" s="82">
        <f>'AEO 2023 Table 49 Raw'!X89</f>
        <v>19.439314</v>
      </c>
      <c r="V101" s="82">
        <f>'AEO 2023 Table 49 Raw'!Y89</f>
        <v>19.535429000000001</v>
      </c>
      <c r="W101" s="82">
        <f>'AEO 2023 Table 49 Raw'!Z89</f>
        <v>19.61628</v>
      </c>
      <c r="X101" s="82">
        <f>'AEO 2023 Table 49 Raw'!AA89</f>
        <v>19.678816000000001</v>
      </c>
      <c r="Y101" s="82">
        <f>'AEO 2023 Table 49 Raw'!AB89</f>
        <v>19.726330000000001</v>
      </c>
      <c r="Z101" s="82">
        <f>'AEO 2023 Table 49 Raw'!AC89</f>
        <v>19.762045000000001</v>
      </c>
      <c r="AA101" s="82">
        <f>'AEO 2023 Table 49 Raw'!AD89</f>
        <v>19.788633000000001</v>
      </c>
      <c r="AB101" s="82">
        <f>'AEO 2023 Table 49 Raw'!AE89</f>
        <v>19.806604</v>
      </c>
      <c r="AC101" s="82">
        <f>'AEO 2023 Table 49 Raw'!AF89</f>
        <v>19.813744</v>
      </c>
      <c r="AD101" s="82">
        <f>'AEO 2023 Table 49 Raw'!AG89</f>
        <v>19.817585000000001</v>
      </c>
      <c r="AE101" s="82">
        <f>'AEO 2023 Table 49 Raw'!AH89</f>
        <v>19.819794000000002</v>
      </c>
      <c r="AF101" s="88">
        <f>'AEO 2023 Table 49 Raw'!AI89</f>
        <v>0.01</v>
      </c>
    </row>
    <row r="102" spans="1:32" ht="15" customHeight="1" x14ac:dyDescent="0.35">
      <c r="A102" s="77" t="s">
        <v>1756</v>
      </c>
      <c r="B102" s="81" t="s">
        <v>1668</v>
      </c>
      <c r="C102" s="82">
        <f>'AEO 2023 Table 49 Raw'!F90</f>
        <v>10.726876000000001</v>
      </c>
      <c r="D102" s="82">
        <f>'AEO 2023 Table 49 Raw'!G90</f>
        <v>11.029114999999999</v>
      </c>
      <c r="E102" s="82">
        <f>'AEO 2023 Table 49 Raw'!H90</f>
        <v>11.340722</v>
      </c>
      <c r="F102" s="82">
        <f>'AEO 2023 Table 49 Raw'!I90</f>
        <v>11.658097</v>
      </c>
      <c r="G102" s="82">
        <f>'AEO 2023 Table 49 Raw'!J90</f>
        <v>11.957341</v>
      </c>
      <c r="H102" s="82">
        <f>'AEO 2023 Table 49 Raw'!K90</f>
        <v>12.246843</v>
      </c>
      <c r="I102" s="82">
        <f>'AEO 2023 Table 49 Raw'!L90</f>
        <v>12.511288</v>
      </c>
      <c r="J102" s="82">
        <f>'AEO 2023 Table 49 Raw'!M90</f>
        <v>12.761357</v>
      </c>
      <c r="K102" s="82">
        <f>'AEO 2023 Table 49 Raw'!N90</f>
        <v>12.989336</v>
      </c>
      <c r="L102" s="82">
        <f>'AEO 2023 Table 49 Raw'!O90</f>
        <v>13.199085999999999</v>
      </c>
      <c r="M102" s="82">
        <f>'AEO 2023 Table 49 Raw'!P90</f>
        <v>13.381130000000001</v>
      </c>
      <c r="N102" s="82">
        <f>'AEO 2023 Table 49 Raw'!Q90</f>
        <v>13.546595999999999</v>
      </c>
      <c r="O102" s="82">
        <f>'AEO 2023 Table 49 Raw'!R90</f>
        <v>13.699472</v>
      </c>
      <c r="P102" s="82">
        <f>'AEO 2023 Table 49 Raw'!S90</f>
        <v>13.842229</v>
      </c>
      <c r="Q102" s="82">
        <f>'AEO 2023 Table 49 Raw'!T90</f>
        <v>13.973739</v>
      </c>
      <c r="R102" s="82">
        <f>'AEO 2023 Table 49 Raw'!U90</f>
        <v>14.095364</v>
      </c>
      <c r="S102" s="82">
        <f>'AEO 2023 Table 49 Raw'!V90</f>
        <v>14.210414999999999</v>
      </c>
      <c r="T102" s="82">
        <f>'AEO 2023 Table 49 Raw'!W90</f>
        <v>14.321558</v>
      </c>
      <c r="U102" s="82">
        <f>'AEO 2023 Table 49 Raw'!X90</f>
        <v>14.425992000000001</v>
      </c>
      <c r="V102" s="82">
        <f>'AEO 2023 Table 49 Raw'!Y90</f>
        <v>14.520219000000001</v>
      </c>
      <c r="W102" s="82">
        <f>'AEO 2023 Table 49 Raw'!Z90</f>
        <v>14.608215</v>
      </c>
      <c r="X102" s="82">
        <f>'AEO 2023 Table 49 Raw'!AA90</f>
        <v>14.692059</v>
      </c>
      <c r="Y102" s="82">
        <f>'AEO 2023 Table 49 Raw'!AB90</f>
        <v>14.763736</v>
      </c>
      <c r="Z102" s="82">
        <f>'AEO 2023 Table 49 Raw'!AC90</f>
        <v>14.827795999999999</v>
      </c>
      <c r="AA102" s="82">
        <f>'AEO 2023 Table 49 Raw'!AD90</f>
        <v>14.883236999999999</v>
      </c>
      <c r="AB102" s="82">
        <f>'AEO 2023 Table 49 Raw'!AE90</f>
        <v>14.930063000000001</v>
      </c>
      <c r="AC102" s="82">
        <f>'AEO 2023 Table 49 Raw'!AF90</f>
        <v>14.969678</v>
      </c>
      <c r="AD102" s="82">
        <f>'AEO 2023 Table 49 Raw'!AG90</f>
        <v>15.003341000000001</v>
      </c>
      <c r="AE102" s="82">
        <f>'AEO 2023 Table 49 Raw'!AH90</f>
        <v>15.030684000000001</v>
      </c>
      <c r="AF102" s="88">
        <f>'AEO 2023 Table 49 Raw'!AI90</f>
        <v>1.2E-2</v>
      </c>
    </row>
    <row r="103" spans="1:32" ht="15" customHeight="1" x14ac:dyDescent="0.35">
      <c r="A103" s="77" t="s">
        <v>1757</v>
      </c>
      <c r="B103" s="81" t="s">
        <v>1670</v>
      </c>
      <c r="C103" s="82">
        <f>'AEO 2023 Table 49 Raw'!F91</f>
        <v>8.2871159999999993</v>
      </c>
      <c r="D103" s="82">
        <f>'AEO 2023 Table 49 Raw'!G91</f>
        <v>12.070017</v>
      </c>
      <c r="E103" s="82">
        <f>'AEO 2023 Table 49 Raw'!H91</f>
        <v>12.378905</v>
      </c>
      <c r="F103" s="82">
        <f>'AEO 2023 Table 49 Raw'!I91</f>
        <v>12.533067000000001</v>
      </c>
      <c r="G103" s="82">
        <f>'AEO 2023 Table 49 Raw'!J91</f>
        <v>12.633637</v>
      </c>
      <c r="H103" s="82">
        <f>'AEO 2023 Table 49 Raw'!K91</f>
        <v>12.727520999999999</v>
      </c>
      <c r="I103" s="82">
        <f>'AEO 2023 Table 49 Raw'!L91</f>
        <v>12.811731999999999</v>
      </c>
      <c r="J103" s="82">
        <f>'AEO 2023 Table 49 Raw'!M91</f>
        <v>12.9071</v>
      </c>
      <c r="K103" s="82">
        <f>'AEO 2023 Table 49 Raw'!N91</f>
        <v>13.019793999999999</v>
      </c>
      <c r="L103" s="82">
        <f>'AEO 2023 Table 49 Raw'!O91</f>
        <v>13.144209</v>
      </c>
      <c r="M103" s="82">
        <f>'AEO 2023 Table 49 Raw'!P91</f>
        <v>13.276356</v>
      </c>
      <c r="N103" s="82">
        <f>'AEO 2023 Table 49 Raw'!Q91</f>
        <v>13.407525</v>
      </c>
      <c r="O103" s="82">
        <f>'AEO 2023 Table 49 Raw'!R91</f>
        <v>13.532327</v>
      </c>
      <c r="P103" s="82">
        <f>'AEO 2023 Table 49 Raw'!S91</f>
        <v>13.644149000000001</v>
      </c>
      <c r="Q103" s="82">
        <f>'AEO 2023 Table 49 Raw'!T91</f>
        <v>13.742635</v>
      </c>
      <c r="R103" s="82">
        <f>'AEO 2023 Table 49 Raw'!U91</f>
        <v>13.828310999999999</v>
      </c>
      <c r="S103" s="82">
        <f>'AEO 2023 Table 49 Raw'!V91</f>
        <v>13.902666</v>
      </c>
      <c r="T103" s="82">
        <f>'AEO 2023 Table 49 Raw'!W91</f>
        <v>13.967390999999999</v>
      </c>
      <c r="U103" s="82">
        <f>'AEO 2023 Table 49 Raw'!X91</f>
        <v>14.023659</v>
      </c>
      <c r="V103" s="82">
        <f>'AEO 2023 Table 49 Raw'!Y91</f>
        <v>14.072395999999999</v>
      </c>
      <c r="W103" s="82">
        <f>'AEO 2023 Table 49 Raw'!Z91</f>
        <v>14.11443</v>
      </c>
      <c r="X103" s="82">
        <f>'AEO 2023 Table 49 Raw'!AA91</f>
        <v>14.150719</v>
      </c>
      <c r="Y103" s="82">
        <f>'AEO 2023 Table 49 Raw'!AB91</f>
        <v>14.184551000000001</v>
      </c>
      <c r="Z103" s="82">
        <f>'AEO 2023 Table 49 Raw'!AC91</f>
        <v>14.215185999999999</v>
      </c>
      <c r="AA103" s="82">
        <f>'AEO 2023 Table 49 Raw'!AD91</f>
        <v>14.241229000000001</v>
      </c>
      <c r="AB103" s="82">
        <f>'AEO 2023 Table 49 Raw'!AE91</f>
        <v>14.26371</v>
      </c>
      <c r="AC103" s="82">
        <f>'AEO 2023 Table 49 Raw'!AF91</f>
        <v>14.282851000000001</v>
      </c>
      <c r="AD103" s="82">
        <f>'AEO 2023 Table 49 Raw'!AG91</f>
        <v>14.299067000000001</v>
      </c>
      <c r="AE103" s="82">
        <f>'AEO 2023 Table 49 Raw'!AH91</f>
        <v>14.312678</v>
      </c>
      <c r="AF103" s="88">
        <f>'AEO 2023 Table 49 Raw'!AI91</f>
        <v>0.02</v>
      </c>
    </row>
    <row r="104" spans="1:32" ht="15" customHeight="1" x14ac:dyDescent="0.35">
      <c r="A104" s="77" t="s">
        <v>1758</v>
      </c>
      <c r="B104" s="81" t="s">
        <v>1672</v>
      </c>
      <c r="C104" s="82">
        <f>'AEO 2023 Table 49 Raw'!F92</f>
        <v>10.037065</v>
      </c>
      <c r="D104" s="82">
        <f>'AEO 2023 Table 49 Raw'!G92</f>
        <v>10.03825</v>
      </c>
      <c r="E104" s="82">
        <f>'AEO 2023 Table 49 Raw'!H92</f>
        <v>10.039481</v>
      </c>
      <c r="F104" s="82">
        <f>'AEO 2023 Table 49 Raw'!I92</f>
        <v>10.040760000000001</v>
      </c>
      <c r="G104" s="82">
        <f>'AEO 2023 Table 49 Raw'!J92</f>
        <v>10.04208</v>
      </c>
      <c r="H104" s="82">
        <f>'AEO 2023 Table 49 Raw'!K92</f>
        <v>10.043437000000001</v>
      </c>
      <c r="I104" s="82">
        <f>'AEO 2023 Table 49 Raw'!L92</f>
        <v>10.044827</v>
      </c>
      <c r="J104" s="82">
        <f>'AEO 2023 Table 49 Raw'!M92</f>
        <v>10.046251</v>
      </c>
      <c r="K104" s="82">
        <f>'AEO 2023 Table 49 Raw'!N92</f>
        <v>10.047701</v>
      </c>
      <c r="L104" s="82">
        <f>'AEO 2023 Table 49 Raw'!O92</f>
        <v>10.049175999999999</v>
      </c>
      <c r="M104" s="82">
        <f>'AEO 2023 Table 49 Raw'!P92</f>
        <v>10.050672</v>
      </c>
      <c r="N104" s="82">
        <f>'AEO 2023 Table 49 Raw'!Q92</f>
        <v>10.057157</v>
      </c>
      <c r="O104" s="82">
        <f>'AEO 2023 Table 49 Raw'!R92</f>
        <v>10.073521</v>
      </c>
      <c r="P104" s="82">
        <f>'AEO 2023 Table 49 Raw'!S92</f>
        <v>10.105247</v>
      </c>
      <c r="Q104" s="82">
        <f>'AEO 2023 Table 49 Raw'!T92</f>
        <v>10.140972</v>
      </c>
      <c r="R104" s="82">
        <f>'AEO 2023 Table 49 Raw'!U92</f>
        <v>10.185604</v>
      </c>
      <c r="S104" s="82">
        <f>'AEO 2023 Table 49 Raw'!V92</f>
        <v>10.231821</v>
      </c>
      <c r="T104" s="82">
        <f>'AEO 2023 Table 49 Raw'!W92</f>
        <v>10.265867999999999</v>
      </c>
      <c r="U104" s="82">
        <f>'AEO 2023 Table 49 Raw'!X92</f>
        <v>10.275093</v>
      </c>
      <c r="V104" s="82">
        <f>'AEO 2023 Table 49 Raw'!Y92</f>
        <v>10.25789</v>
      </c>
      <c r="W104" s="82">
        <f>'AEO 2023 Table 49 Raw'!Z92</f>
        <v>10.216537000000001</v>
      </c>
      <c r="X104" s="82">
        <f>'AEO 2023 Table 49 Raw'!AA92</f>
        <v>10.161300000000001</v>
      </c>
      <c r="Y104" s="82">
        <f>'AEO 2023 Table 49 Raw'!AB92</f>
        <v>10.092753999999999</v>
      </c>
      <c r="Z104" s="82">
        <f>'AEO 2023 Table 49 Raw'!AC92</f>
        <v>10.027177</v>
      </c>
      <c r="AA104" s="82">
        <f>'AEO 2023 Table 49 Raw'!AD92</f>
        <v>9.99404</v>
      </c>
      <c r="AB104" s="82">
        <f>'AEO 2023 Table 49 Raw'!AE92</f>
        <v>10.014455</v>
      </c>
      <c r="AC104" s="82">
        <f>'AEO 2023 Table 49 Raw'!AF92</f>
        <v>10.061934000000001</v>
      </c>
      <c r="AD104" s="82">
        <f>'AEO 2023 Table 49 Raw'!AG92</f>
        <v>10.114001</v>
      </c>
      <c r="AE104" s="82">
        <f>'AEO 2023 Table 49 Raw'!AH92</f>
        <v>10.188727</v>
      </c>
      <c r="AF104" s="88">
        <f>'AEO 2023 Table 49 Raw'!AI92</f>
        <v>1E-3</v>
      </c>
    </row>
    <row r="105" spans="1:32" ht="15" customHeight="1" x14ac:dyDescent="0.35">
      <c r="A105" s="77" t="s">
        <v>1759</v>
      </c>
      <c r="B105" s="81" t="s">
        <v>1674</v>
      </c>
      <c r="C105" s="82">
        <f>'AEO 2023 Table 49 Raw'!F93</f>
        <v>10.321225</v>
      </c>
      <c r="D105" s="82">
        <f>'AEO 2023 Table 49 Raw'!G93</f>
        <v>10.468386000000001</v>
      </c>
      <c r="E105" s="82">
        <f>'AEO 2023 Table 49 Raw'!H93</f>
        <v>10.641707</v>
      </c>
      <c r="F105" s="82">
        <f>'AEO 2023 Table 49 Raw'!I93</f>
        <v>10.829888</v>
      </c>
      <c r="G105" s="82">
        <f>'AEO 2023 Table 49 Raw'!J93</f>
        <v>11.019978999999999</v>
      </c>
      <c r="H105" s="82">
        <f>'AEO 2023 Table 49 Raw'!K93</f>
        <v>11.213248</v>
      </c>
      <c r="I105" s="82">
        <f>'AEO 2023 Table 49 Raw'!L93</f>
        <v>11.394366</v>
      </c>
      <c r="J105" s="82">
        <f>'AEO 2023 Table 49 Raw'!M93</f>
        <v>11.570538000000001</v>
      </c>
      <c r="K105" s="82">
        <f>'AEO 2023 Table 49 Raw'!N93</f>
        <v>11.740290999999999</v>
      </c>
      <c r="L105" s="82">
        <f>'AEO 2023 Table 49 Raw'!O93</f>
        <v>11.905053000000001</v>
      </c>
      <c r="M105" s="82">
        <f>'AEO 2023 Table 49 Raw'!P93</f>
        <v>12.059313</v>
      </c>
      <c r="N105" s="82">
        <f>'AEO 2023 Table 49 Raw'!Q93</f>
        <v>12.213480000000001</v>
      </c>
      <c r="O105" s="82">
        <f>'AEO 2023 Table 49 Raw'!R93</f>
        <v>12.379014</v>
      </c>
      <c r="P105" s="82">
        <f>'AEO 2023 Table 49 Raw'!S93</f>
        <v>12.555837</v>
      </c>
      <c r="Q105" s="82">
        <f>'AEO 2023 Table 49 Raw'!T93</f>
        <v>12.744346</v>
      </c>
      <c r="R105" s="82">
        <f>'AEO 2023 Table 49 Raw'!U93</f>
        <v>12.939107999999999</v>
      </c>
      <c r="S105" s="82">
        <f>'AEO 2023 Table 49 Raw'!V93</f>
        <v>13.149075</v>
      </c>
      <c r="T105" s="82">
        <f>'AEO 2023 Table 49 Raw'!W93</f>
        <v>13.363464</v>
      </c>
      <c r="U105" s="82">
        <f>'AEO 2023 Table 49 Raw'!X93</f>
        <v>13.576193</v>
      </c>
      <c r="V105" s="82">
        <f>'AEO 2023 Table 49 Raw'!Y93</f>
        <v>13.772496</v>
      </c>
      <c r="W105" s="82">
        <f>'AEO 2023 Table 49 Raw'!Z93</f>
        <v>13.949099</v>
      </c>
      <c r="X105" s="82">
        <f>'AEO 2023 Table 49 Raw'!AA93</f>
        <v>14.098661999999999</v>
      </c>
      <c r="Y105" s="82">
        <f>'AEO 2023 Table 49 Raw'!AB93</f>
        <v>14.220824</v>
      </c>
      <c r="Z105" s="82">
        <f>'AEO 2023 Table 49 Raw'!AC93</f>
        <v>14.323482</v>
      </c>
      <c r="AA105" s="82">
        <f>'AEO 2023 Table 49 Raw'!AD93</f>
        <v>14.410444</v>
      </c>
      <c r="AB105" s="82">
        <f>'AEO 2023 Table 49 Raw'!AE93</f>
        <v>14.483241</v>
      </c>
      <c r="AC105" s="82">
        <f>'AEO 2023 Table 49 Raw'!AF93</f>
        <v>14.544046</v>
      </c>
      <c r="AD105" s="82">
        <f>'AEO 2023 Table 49 Raw'!AG93</f>
        <v>14.60201</v>
      </c>
      <c r="AE105" s="82">
        <f>'AEO 2023 Table 49 Raw'!AH93</f>
        <v>14.655778</v>
      </c>
      <c r="AF105" s="88">
        <f>'AEO 2023 Table 49 Raw'!AI93</f>
        <v>1.2999999999999999E-2</v>
      </c>
    </row>
    <row r="106" spans="1:32" ht="15" customHeight="1" x14ac:dyDescent="0.35">
      <c r="A106" s="77" t="s">
        <v>1760</v>
      </c>
      <c r="B106" s="81" t="s">
        <v>1676</v>
      </c>
      <c r="C106" s="82">
        <f>'AEO 2023 Table 49 Raw'!F94</f>
        <v>24.120543999999999</v>
      </c>
      <c r="D106" s="82">
        <f>'AEO 2023 Table 49 Raw'!G94</f>
        <v>24.120650999999999</v>
      </c>
      <c r="E106" s="82">
        <f>'AEO 2023 Table 49 Raw'!H94</f>
        <v>24.120832</v>
      </c>
      <c r="F106" s="82">
        <f>'AEO 2023 Table 49 Raw'!I94</f>
        <v>24.121077</v>
      </c>
      <c r="G106" s="82">
        <f>'AEO 2023 Table 49 Raw'!J94</f>
        <v>24.121357</v>
      </c>
      <c r="H106" s="82">
        <f>'AEO 2023 Table 49 Raw'!K94</f>
        <v>24.121646999999999</v>
      </c>
      <c r="I106" s="82">
        <f>'AEO 2023 Table 49 Raw'!L94</f>
        <v>24.121905999999999</v>
      </c>
      <c r="J106" s="82">
        <f>'AEO 2023 Table 49 Raw'!M94</f>
        <v>24.1206</v>
      </c>
      <c r="K106" s="82">
        <f>'AEO 2023 Table 49 Raw'!N94</f>
        <v>24.120342000000001</v>
      </c>
      <c r="L106" s="82">
        <f>'AEO 2023 Table 49 Raw'!O94</f>
        <v>24.120311999999998</v>
      </c>
      <c r="M106" s="82">
        <f>'AEO 2023 Table 49 Raw'!P94</f>
        <v>24.120283000000001</v>
      </c>
      <c r="N106" s="82">
        <f>'AEO 2023 Table 49 Raw'!Q94</f>
        <v>24.116168999999999</v>
      </c>
      <c r="O106" s="82">
        <f>'AEO 2023 Table 49 Raw'!R94</f>
        <v>24.116142</v>
      </c>
      <c r="P106" s="82">
        <f>'AEO 2023 Table 49 Raw'!S94</f>
        <v>24.116114</v>
      </c>
      <c r="Q106" s="82">
        <f>'AEO 2023 Table 49 Raw'!T94</f>
        <v>24.116087</v>
      </c>
      <c r="R106" s="82">
        <f>'AEO 2023 Table 49 Raw'!U94</f>
        <v>24.116057999999999</v>
      </c>
      <c r="S106" s="82">
        <f>'AEO 2023 Table 49 Raw'!V94</f>
        <v>24.116029999999999</v>
      </c>
      <c r="T106" s="82">
        <f>'AEO 2023 Table 49 Raw'!W94</f>
        <v>24.116002999999999</v>
      </c>
      <c r="U106" s="82">
        <f>'AEO 2023 Table 49 Raw'!X94</f>
        <v>24.121919999999999</v>
      </c>
      <c r="V106" s="82">
        <f>'AEO 2023 Table 49 Raw'!Y94</f>
        <v>24.121894999999999</v>
      </c>
      <c r="W106" s="82">
        <f>'AEO 2023 Table 49 Raw'!Z94</f>
        <v>24.121872</v>
      </c>
      <c r="X106" s="82">
        <f>'AEO 2023 Table 49 Raw'!AA94</f>
        <v>24.121846999999999</v>
      </c>
      <c r="Y106" s="82">
        <f>'AEO 2023 Table 49 Raw'!AB94</f>
        <v>24.121846999999999</v>
      </c>
      <c r="Z106" s="82">
        <f>'AEO 2023 Table 49 Raw'!AC94</f>
        <v>24.121846999999999</v>
      </c>
      <c r="AA106" s="82">
        <f>'AEO 2023 Table 49 Raw'!AD94</f>
        <v>24.121846999999999</v>
      </c>
      <c r="AB106" s="82">
        <f>'AEO 2023 Table 49 Raw'!AE94</f>
        <v>24.121846999999999</v>
      </c>
      <c r="AC106" s="82">
        <f>'AEO 2023 Table 49 Raw'!AF94</f>
        <v>24.121846999999999</v>
      </c>
      <c r="AD106" s="82">
        <f>'AEO 2023 Table 49 Raw'!AG94</f>
        <v>24.121846999999999</v>
      </c>
      <c r="AE106" s="82">
        <f>'AEO 2023 Table 49 Raw'!AH94</f>
        <v>24.121849000000001</v>
      </c>
      <c r="AF106" s="88">
        <f>'AEO 2023 Table 49 Raw'!AI94</f>
        <v>0</v>
      </c>
    </row>
    <row r="107" spans="1:32" ht="15" customHeight="1" x14ac:dyDescent="0.35">
      <c r="A107" s="77" t="s">
        <v>1761</v>
      </c>
      <c r="B107" s="81" t="s">
        <v>1678</v>
      </c>
      <c r="C107" s="82">
        <f>'AEO 2023 Table 49 Raw'!F95</f>
        <v>0</v>
      </c>
      <c r="D107" s="82">
        <f>'AEO 2023 Table 49 Raw'!G95</f>
        <v>23.149469</v>
      </c>
      <c r="E107" s="82">
        <f>'AEO 2023 Table 49 Raw'!H95</f>
        <v>23.472180999999999</v>
      </c>
      <c r="F107" s="82">
        <f>'AEO 2023 Table 49 Raw'!I95</f>
        <v>23.713379</v>
      </c>
      <c r="G107" s="82">
        <f>'AEO 2023 Table 49 Raw'!J95</f>
        <v>23.934065</v>
      </c>
      <c r="H107" s="82">
        <f>'AEO 2023 Table 49 Raw'!K95</f>
        <v>24.180558999999999</v>
      </c>
      <c r="I107" s="82">
        <f>'AEO 2023 Table 49 Raw'!L95</f>
        <v>24.434350999999999</v>
      </c>
      <c r="J107" s="82">
        <f>'AEO 2023 Table 49 Raw'!M95</f>
        <v>24.733726999999998</v>
      </c>
      <c r="K107" s="82">
        <f>'AEO 2023 Table 49 Raw'!N95</f>
        <v>25.076927000000001</v>
      </c>
      <c r="L107" s="82">
        <f>'AEO 2023 Table 49 Raw'!O95</f>
        <v>25.458096999999999</v>
      </c>
      <c r="M107" s="82">
        <f>'AEO 2023 Table 49 Raw'!P95</f>
        <v>25.866046999999998</v>
      </c>
      <c r="N107" s="82">
        <f>'AEO 2023 Table 49 Raw'!Q95</f>
        <v>26.263549999999999</v>
      </c>
      <c r="O107" s="82">
        <f>'AEO 2023 Table 49 Raw'!R95</f>
        <v>26.635529999999999</v>
      </c>
      <c r="P107" s="82">
        <f>'AEO 2023 Table 49 Raw'!S95</f>
        <v>26.971720000000001</v>
      </c>
      <c r="Q107" s="82">
        <f>'AEO 2023 Table 49 Raw'!T95</f>
        <v>27.273852999999999</v>
      </c>
      <c r="R107" s="82">
        <f>'AEO 2023 Table 49 Raw'!U95</f>
        <v>27.540438000000002</v>
      </c>
      <c r="S107" s="82">
        <f>'AEO 2023 Table 49 Raw'!V95</f>
        <v>27.771664000000001</v>
      </c>
      <c r="T107" s="82">
        <f>'AEO 2023 Table 49 Raw'!W95</f>
        <v>27.968972999999998</v>
      </c>
      <c r="U107" s="82">
        <f>'AEO 2023 Table 49 Raw'!X95</f>
        <v>28.134948999999999</v>
      </c>
      <c r="V107" s="82">
        <f>'AEO 2023 Table 49 Raw'!Y95</f>
        <v>28.272074</v>
      </c>
      <c r="W107" s="82">
        <f>'AEO 2023 Table 49 Raw'!Z95</f>
        <v>28.389306999999999</v>
      </c>
      <c r="X107" s="82">
        <f>'AEO 2023 Table 49 Raw'!AA95</f>
        <v>28.489751999999999</v>
      </c>
      <c r="Y107" s="82">
        <f>'AEO 2023 Table 49 Raw'!AB95</f>
        <v>28.575668</v>
      </c>
      <c r="Z107" s="82">
        <f>'AEO 2023 Table 49 Raw'!AC95</f>
        <v>28.649501999999998</v>
      </c>
      <c r="AA107" s="82">
        <f>'AEO 2023 Table 49 Raw'!AD95</f>
        <v>28.719356999999999</v>
      </c>
      <c r="AB107" s="82">
        <f>'AEO 2023 Table 49 Raw'!AE95</f>
        <v>28.78302</v>
      </c>
      <c r="AC107" s="82">
        <f>'AEO 2023 Table 49 Raw'!AF95</f>
        <v>28.839659000000001</v>
      </c>
      <c r="AD107" s="82">
        <f>'AEO 2023 Table 49 Raw'!AG95</f>
        <v>28.888365</v>
      </c>
      <c r="AE107" s="82">
        <f>'AEO 2023 Table 49 Raw'!AH95</f>
        <v>28.930430999999999</v>
      </c>
      <c r="AF107" s="88" t="str">
        <f>'AEO 2023 Table 49 Raw'!AI95</f>
        <v>- -</v>
      </c>
    </row>
    <row r="108" spans="1:32" ht="15" customHeight="1" x14ac:dyDescent="0.35">
      <c r="A108" s="77" t="s">
        <v>1762</v>
      </c>
      <c r="B108" s="81" t="s">
        <v>1680</v>
      </c>
      <c r="C108" s="82">
        <f>'AEO 2023 Table 49 Raw'!F96</f>
        <v>0</v>
      </c>
      <c r="D108" s="82">
        <f>'AEO 2023 Table 49 Raw'!G96</f>
        <v>18.959842999999999</v>
      </c>
      <c r="E108" s="82">
        <f>'AEO 2023 Table 49 Raw'!H96</f>
        <v>19.097798999999998</v>
      </c>
      <c r="F108" s="82">
        <f>'AEO 2023 Table 49 Raw'!I96</f>
        <v>19.221861000000001</v>
      </c>
      <c r="G108" s="82">
        <f>'AEO 2023 Table 49 Raw'!J96</f>
        <v>19.306705000000001</v>
      </c>
      <c r="H108" s="82">
        <f>'AEO 2023 Table 49 Raw'!K96</f>
        <v>19.394665</v>
      </c>
      <c r="I108" s="82">
        <f>'AEO 2023 Table 49 Raw'!L96</f>
        <v>19.477266</v>
      </c>
      <c r="J108" s="82">
        <f>'AEO 2023 Table 49 Raw'!M96</f>
        <v>19.57037</v>
      </c>
      <c r="K108" s="82">
        <f>'AEO 2023 Table 49 Raw'!N96</f>
        <v>19.676134000000001</v>
      </c>
      <c r="L108" s="82">
        <f>'AEO 2023 Table 49 Raw'!O96</f>
        <v>19.793496999999999</v>
      </c>
      <c r="M108" s="82">
        <f>'AEO 2023 Table 49 Raw'!P96</f>
        <v>19.919716000000001</v>
      </c>
      <c r="N108" s="82">
        <f>'AEO 2023 Table 49 Raw'!Q96</f>
        <v>20.047338</v>
      </c>
      <c r="O108" s="82">
        <f>'AEO 2023 Table 49 Raw'!R96</f>
        <v>20.172951000000001</v>
      </c>
      <c r="P108" s="82">
        <f>'AEO 2023 Table 49 Raw'!S96</f>
        <v>20.289746999999998</v>
      </c>
      <c r="Q108" s="82">
        <f>'AEO 2023 Table 49 Raw'!T96</f>
        <v>20.399184999999999</v>
      </c>
      <c r="R108" s="82">
        <f>'AEO 2023 Table 49 Raw'!U96</f>
        <v>20.498297000000001</v>
      </c>
      <c r="S108" s="82">
        <f>'AEO 2023 Table 49 Raw'!V96</f>
        <v>20.584267000000001</v>
      </c>
      <c r="T108" s="82">
        <f>'AEO 2023 Table 49 Raw'!W96</f>
        <v>20.657764</v>
      </c>
      <c r="U108" s="82">
        <f>'AEO 2023 Table 49 Raw'!X96</f>
        <v>20.719555</v>
      </c>
      <c r="V108" s="82">
        <f>'AEO 2023 Table 49 Raw'!Y96</f>
        <v>20.770308</v>
      </c>
      <c r="W108" s="82">
        <f>'AEO 2023 Table 49 Raw'!Z96</f>
        <v>20.813773999999999</v>
      </c>
      <c r="X108" s="82">
        <f>'AEO 2023 Table 49 Raw'!AA96</f>
        <v>20.851306999999998</v>
      </c>
      <c r="Y108" s="82">
        <f>'AEO 2023 Table 49 Raw'!AB96</f>
        <v>20.877443</v>
      </c>
      <c r="Z108" s="82">
        <f>'AEO 2023 Table 49 Raw'!AC96</f>
        <v>20.902785999999999</v>
      </c>
      <c r="AA108" s="82">
        <f>'AEO 2023 Table 49 Raw'!AD96</f>
        <v>20.928736000000001</v>
      </c>
      <c r="AB108" s="82">
        <f>'AEO 2023 Table 49 Raw'!AE96</f>
        <v>20.955839000000001</v>
      </c>
      <c r="AC108" s="82">
        <f>'AEO 2023 Table 49 Raw'!AF96</f>
        <v>20.984338999999999</v>
      </c>
      <c r="AD108" s="82">
        <f>'AEO 2023 Table 49 Raw'!AG96</f>
        <v>21.014859999999999</v>
      </c>
      <c r="AE108" s="82">
        <f>'AEO 2023 Table 49 Raw'!AH96</f>
        <v>21.047606999999999</v>
      </c>
      <c r="AF108" s="88" t="str">
        <f>'AEO 2023 Table 49 Raw'!AI96</f>
        <v>- -</v>
      </c>
    </row>
    <row r="109" spans="1:32" ht="15" customHeight="1" x14ac:dyDescent="0.35">
      <c r="A109" s="77" t="s">
        <v>1763</v>
      </c>
      <c r="B109" s="81" t="s">
        <v>1682</v>
      </c>
      <c r="C109" s="82">
        <f>'AEO 2023 Table 49 Raw'!F97</f>
        <v>0</v>
      </c>
      <c r="D109" s="82">
        <f>'AEO 2023 Table 49 Raw'!G97</f>
        <v>0</v>
      </c>
      <c r="E109" s="82">
        <f>'AEO 2023 Table 49 Raw'!H97</f>
        <v>18.589186000000002</v>
      </c>
      <c r="F109" s="82">
        <f>'AEO 2023 Table 49 Raw'!I97</f>
        <v>17.317968</v>
      </c>
      <c r="G109" s="82">
        <f>'AEO 2023 Table 49 Raw'!J97</f>
        <v>16.950768</v>
      </c>
      <c r="H109" s="82">
        <f>'AEO 2023 Table 49 Raw'!K97</f>
        <v>16.763815000000001</v>
      </c>
      <c r="I109" s="82">
        <f>'AEO 2023 Table 49 Raw'!L97</f>
        <v>16.648444999999999</v>
      </c>
      <c r="J109" s="82">
        <f>'AEO 2023 Table 49 Raw'!M97</f>
        <v>16.569084</v>
      </c>
      <c r="K109" s="82">
        <f>'AEO 2023 Table 49 Raw'!N97</f>
        <v>16.510998000000001</v>
      </c>
      <c r="L109" s="82">
        <f>'AEO 2023 Table 49 Raw'!O97</f>
        <v>16.466656</v>
      </c>
      <c r="M109" s="82">
        <f>'AEO 2023 Table 49 Raw'!P97</f>
        <v>16.431818</v>
      </c>
      <c r="N109" s="82">
        <f>'AEO 2023 Table 49 Raw'!Q97</f>
        <v>16.404015000000001</v>
      </c>
      <c r="O109" s="82">
        <f>'AEO 2023 Table 49 Raw'!R97</f>
        <v>16.381551999999999</v>
      </c>
      <c r="P109" s="82">
        <f>'AEO 2023 Table 49 Raw'!S97</f>
        <v>16.363289000000002</v>
      </c>
      <c r="Q109" s="82">
        <f>'AEO 2023 Table 49 Raw'!T97</f>
        <v>16.348462999999999</v>
      </c>
      <c r="R109" s="82">
        <f>'AEO 2023 Table 49 Raw'!U97</f>
        <v>16.336552000000001</v>
      </c>
      <c r="S109" s="82">
        <f>'AEO 2023 Table 49 Raw'!V97</f>
        <v>16.327078</v>
      </c>
      <c r="T109" s="82">
        <f>'AEO 2023 Table 49 Raw'!W97</f>
        <v>16.319696</v>
      </c>
      <c r="U109" s="82">
        <f>'AEO 2023 Table 49 Raw'!X97</f>
        <v>16.314050999999999</v>
      </c>
      <c r="V109" s="82">
        <f>'AEO 2023 Table 49 Raw'!Y97</f>
        <v>16.30987</v>
      </c>
      <c r="W109" s="82">
        <f>'AEO 2023 Table 49 Raw'!Z97</f>
        <v>16.306847000000001</v>
      </c>
      <c r="X109" s="82">
        <f>'AEO 2023 Table 49 Raw'!AA97</f>
        <v>16.301434</v>
      </c>
      <c r="Y109" s="82">
        <f>'AEO 2023 Table 49 Raw'!AB97</f>
        <v>16.296316000000001</v>
      </c>
      <c r="Z109" s="82">
        <f>'AEO 2023 Table 49 Raw'!AC97</f>
        <v>16.291889000000001</v>
      </c>
      <c r="AA109" s="82">
        <f>'AEO 2023 Table 49 Raw'!AD97</f>
        <v>16.288053999999999</v>
      </c>
      <c r="AB109" s="82">
        <f>'AEO 2023 Table 49 Raw'!AE97</f>
        <v>16.279157999999999</v>
      </c>
      <c r="AC109" s="82">
        <f>'AEO 2023 Table 49 Raw'!AF97</f>
        <v>16.272285</v>
      </c>
      <c r="AD109" s="82">
        <f>'AEO 2023 Table 49 Raw'!AG97</f>
        <v>16.266923999999999</v>
      </c>
      <c r="AE109" s="82">
        <f>'AEO 2023 Table 49 Raw'!AH97</f>
        <v>16.262709000000001</v>
      </c>
      <c r="AF109" s="88" t="str">
        <f>'AEO 2023 Table 49 Raw'!AI97</f>
        <v>- -</v>
      </c>
    </row>
    <row r="110" spans="1:32" ht="15" customHeight="1" x14ac:dyDescent="0.35">
      <c r="A110" s="77" t="s">
        <v>1764</v>
      </c>
      <c r="B110" s="81" t="s">
        <v>1765</v>
      </c>
      <c r="C110" s="82">
        <f>'AEO 2023 Table 49 Raw'!F98</f>
        <v>13.701998</v>
      </c>
      <c r="D110" s="82">
        <f>'AEO 2023 Table 49 Raw'!G98</f>
        <v>13.894455000000001</v>
      </c>
      <c r="E110" s="82">
        <f>'AEO 2023 Table 49 Raw'!H98</f>
        <v>14.1332</v>
      </c>
      <c r="F110" s="82">
        <f>'AEO 2023 Table 49 Raw'!I98</f>
        <v>14.411139</v>
      </c>
      <c r="G110" s="82">
        <f>'AEO 2023 Table 49 Raw'!J98</f>
        <v>14.696726999999999</v>
      </c>
      <c r="H110" s="82">
        <f>'AEO 2023 Table 49 Raw'!K98</f>
        <v>14.984973999999999</v>
      </c>
      <c r="I110" s="82">
        <f>'AEO 2023 Table 49 Raw'!L98</f>
        <v>15.258081000000001</v>
      </c>
      <c r="J110" s="82">
        <f>'AEO 2023 Table 49 Raw'!M98</f>
        <v>15.520238000000001</v>
      </c>
      <c r="K110" s="82">
        <f>'AEO 2023 Table 49 Raw'!N98</f>
        <v>15.762815</v>
      </c>
      <c r="L110" s="82">
        <f>'AEO 2023 Table 49 Raw'!O98</f>
        <v>15.987064999999999</v>
      </c>
      <c r="M110" s="82">
        <f>'AEO 2023 Table 49 Raw'!P98</f>
        <v>16.188490000000002</v>
      </c>
      <c r="N110" s="82">
        <f>'AEO 2023 Table 49 Raw'!Q98</f>
        <v>16.371717</v>
      </c>
      <c r="O110" s="82">
        <f>'AEO 2023 Table 49 Raw'!R98</f>
        <v>16.538298000000001</v>
      </c>
      <c r="P110" s="82">
        <f>'AEO 2023 Table 49 Raw'!S98</f>
        <v>16.691216000000001</v>
      </c>
      <c r="Q110" s="82">
        <f>'AEO 2023 Table 49 Raw'!T98</f>
        <v>16.830991999999998</v>
      </c>
      <c r="R110" s="82">
        <f>'AEO 2023 Table 49 Raw'!U98</f>
        <v>16.958241999999998</v>
      </c>
      <c r="S110" s="82">
        <f>'AEO 2023 Table 49 Raw'!V98</f>
        <v>17.075382000000001</v>
      </c>
      <c r="T110" s="82">
        <f>'AEO 2023 Table 49 Raw'!W98</f>
        <v>17.182625000000002</v>
      </c>
      <c r="U110" s="82">
        <f>'AEO 2023 Table 49 Raw'!X98</f>
        <v>17.279478000000001</v>
      </c>
      <c r="V110" s="82">
        <f>'AEO 2023 Table 49 Raw'!Y98</f>
        <v>17.364405000000001</v>
      </c>
      <c r="W110" s="82">
        <f>'AEO 2023 Table 49 Raw'!Z98</f>
        <v>17.440176000000001</v>
      </c>
      <c r="X110" s="82">
        <f>'AEO 2023 Table 49 Raw'!AA98</f>
        <v>17.507937999999999</v>
      </c>
      <c r="Y110" s="82">
        <f>'AEO 2023 Table 49 Raw'!AB98</f>
        <v>17.564014</v>
      </c>
      <c r="Z110" s="82">
        <f>'AEO 2023 Table 49 Raw'!AC98</f>
        <v>17.611903999999999</v>
      </c>
      <c r="AA110" s="82">
        <f>'AEO 2023 Table 49 Raw'!AD98</f>
        <v>17.652002</v>
      </c>
      <c r="AB110" s="82">
        <f>'AEO 2023 Table 49 Raw'!AE98</f>
        <v>17.684301000000001</v>
      </c>
      <c r="AC110" s="82">
        <f>'AEO 2023 Table 49 Raw'!AF98</f>
        <v>17.708280999999999</v>
      </c>
      <c r="AD110" s="82">
        <f>'AEO 2023 Table 49 Raw'!AG98</f>
        <v>17.728021999999999</v>
      </c>
      <c r="AE110" s="82">
        <f>'AEO 2023 Table 49 Raw'!AH98</f>
        <v>17.743794999999999</v>
      </c>
      <c r="AF110" s="88">
        <f>'AEO 2023 Table 49 Raw'!AI98</f>
        <v>8.9999999999999993E-3</v>
      </c>
    </row>
    <row r="111" spans="1:32" ht="15" customHeight="1" x14ac:dyDescent="0.35">
      <c r="B111" s="34" t="s">
        <v>1685</v>
      </c>
      <c r="C111" s="82"/>
      <c r="D111" s="82"/>
      <c r="E111" s="82"/>
      <c r="F111" s="82"/>
      <c r="G111" s="82"/>
      <c r="H111" s="82"/>
      <c r="I111" s="82"/>
      <c r="J111" s="82"/>
      <c r="K111" s="82"/>
      <c r="L111" s="82"/>
      <c r="M111" s="82"/>
      <c r="N111" s="82"/>
      <c r="O111" s="82"/>
      <c r="P111" s="82"/>
      <c r="Q111" s="82"/>
      <c r="R111" s="82"/>
      <c r="S111" s="82"/>
      <c r="T111" s="82"/>
      <c r="U111" s="82"/>
      <c r="V111" s="82"/>
      <c r="W111" s="82"/>
      <c r="X111" s="82"/>
      <c r="Y111" s="82"/>
      <c r="Z111" s="82"/>
      <c r="AA111" s="82"/>
      <c r="AB111" s="82"/>
      <c r="AC111" s="82"/>
      <c r="AD111" s="82"/>
      <c r="AE111" s="82"/>
      <c r="AF111" s="88"/>
    </row>
    <row r="112" spans="1:32" ht="15" customHeight="1" x14ac:dyDescent="0.35">
      <c r="A112" s="77" t="s">
        <v>1766</v>
      </c>
      <c r="B112" s="81" t="s">
        <v>1666</v>
      </c>
      <c r="C112" s="82">
        <f>'AEO 2023 Table 49 Raw'!F100</f>
        <v>9.1936929999999997</v>
      </c>
      <c r="D112" s="82">
        <f>'AEO 2023 Table 49 Raw'!G100</f>
        <v>9.3656079999999999</v>
      </c>
      <c r="E112" s="82">
        <f>'AEO 2023 Table 49 Raw'!H100</f>
        <v>9.5537709999999993</v>
      </c>
      <c r="F112" s="82">
        <f>'AEO 2023 Table 49 Raw'!I100</f>
        <v>9.7580460000000002</v>
      </c>
      <c r="G112" s="82">
        <f>'AEO 2023 Table 49 Raw'!J100</f>
        <v>9.9795289999999994</v>
      </c>
      <c r="H112" s="82">
        <f>'AEO 2023 Table 49 Raw'!K100</f>
        <v>10.217642</v>
      </c>
      <c r="I112" s="82">
        <f>'AEO 2023 Table 49 Raw'!L100</f>
        <v>10.452211999999999</v>
      </c>
      <c r="J112" s="82">
        <f>'AEO 2023 Table 49 Raw'!M100</f>
        <v>10.691178000000001</v>
      </c>
      <c r="K112" s="82">
        <f>'AEO 2023 Table 49 Raw'!N100</f>
        <v>10.928903</v>
      </c>
      <c r="L112" s="82">
        <f>'AEO 2023 Table 49 Raw'!O100</f>
        <v>11.165851</v>
      </c>
      <c r="M112" s="82">
        <f>'AEO 2023 Table 49 Raw'!P100</f>
        <v>11.396546000000001</v>
      </c>
      <c r="N112" s="82">
        <f>'AEO 2023 Table 49 Raw'!Q100</f>
        <v>11.615690000000001</v>
      </c>
      <c r="O112" s="82">
        <f>'AEO 2023 Table 49 Raw'!R100</f>
        <v>11.822267999999999</v>
      </c>
      <c r="P112" s="82">
        <f>'AEO 2023 Table 49 Raw'!S100</f>
        <v>12.013245</v>
      </c>
      <c r="Q112" s="82">
        <f>'AEO 2023 Table 49 Raw'!T100</f>
        <v>12.188295</v>
      </c>
      <c r="R112" s="82">
        <f>'AEO 2023 Table 49 Raw'!U100</f>
        <v>12.348012000000001</v>
      </c>
      <c r="S112" s="82">
        <f>'AEO 2023 Table 49 Raw'!V100</f>
        <v>12.494664999999999</v>
      </c>
      <c r="T112" s="82">
        <f>'AEO 2023 Table 49 Raw'!W100</f>
        <v>12.629422999999999</v>
      </c>
      <c r="U112" s="82">
        <f>'AEO 2023 Table 49 Raw'!X100</f>
        <v>12.753945</v>
      </c>
      <c r="V112" s="82">
        <f>'AEO 2023 Table 49 Raw'!Y100</f>
        <v>12.869916999999999</v>
      </c>
      <c r="W112" s="82">
        <f>'AEO 2023 Table 49 Raw'!Z100</f>
        <v>12.975726</v>
      </c>
      <c r="X112" s="82">
        <f>'AEO 2023 Table 49 Raw'!AA100</f>
        <v>13.066599</v>
      </c>
      <c r="Y112" s="82">
        <f>'AEO 2023 Table 49 Raw'!AB100</f>
        <v>13.143876000000001</v>
      </c>
      <c r="Z112" s="82">
        <f>'AEO 2023 Table 49 Raw'!AC100</f>
        <v>13.212106</v>
      </c>
      <c r="AA112" s="82">
        <f>'AEO 2023 Table 49 Raw'!AD100</f>
        <v>13.275549</v>
      </c>
      <c r="AB112" s="82">
        <f>'AEO 2023 Table 49 Raw'!AE100</f>
        <v>13.33305</v>
      </c>
      <c r="AC112" s="82">
        <f>'AEO 2023 Table 49 Raw'!AF100</f>
        <v>13.385566000000001</v>
      </c>
      <c r="AD112" s="82">
        <f>'AEO 2023 Table 49 Raw'!AG100</f>
        <v>13.435430999999999</v>
      </c>
      <c r="AE112" s="82">
        <f>'AEO 2023 Table 49 Raw'!AH100</f>
        <v>13.483851</v>
      </c>
      <c r="AF112" s="88">
        <f>'AEO 2023 Table 49 Raw'!AI100</f>
        <v>1.4E-2</v>
      </c>
    </row>
    <row r="113" spans="1:32" ht="12" customHeight="1" x14ac:dyDescent="0.35">
      <c r="A113" s="77" t="s">
        <v>1767</v>
      </c>
      <c r="B113" s="81" t="s">
        <v>1668</v>
      </c>
      <c r="C113" s="82">
        <f>'AEO 2023 Table 49 Raw'!F101</f>
        <v>6.749625</v>
      </c>
      <c r="D113" s="82">
        <f>'AEO 2023 Table 49 Raw'!G101</f>
        <v>6.8187819999999997</v>
      </c>
      <c r="E113" s="82">
        <f>'AEO 2023 Table 49 Raw'!H101</f>
        <v>6.8968119999999997</v>
      </c>
      <c r="F113" s="82">
        <f>'AEO 2023 Table 49 Raw'!I101</f>
        <v>6.9867109999999997</v>
      </c>
      <c r="G113" s="82">
        <f>'AEO 2023 Table 49 Raw'!J101</f>
        <v>7.0877090000000003</v>
      </c>
      <c r="H113" s="82">
        <f>'AEO 2023 Table 49 Raw'!K101</f>
        <v>7.2009949999999998</v>
      </c>
      <c r="I113" s="82">
        <f>'AEO 2023 Table 49 Raw'!L101</f>
        <v>7.3132250000000001</v>
      </c>
      <c r="J113" s="82">
        <f>'AEO 2023 Table 49 Raw'!M101</f>
        <v>7.4300740000000003</v>
      </c>
      <c r="K113" s="82">
        <f>'AEO 2023 Table 49 Raw'!N101</f>
        <v>7.5496179999999997</v>
      </c>
      <c r="L113" s="82">
        <f>'AEO 2023 Table 49 Raw'!O101</f>
        <v>7.6721680000000001</v>
      </c>
      <c r="M113" s="82">
        <f>'AEO 2023 Table 49 Raw'!P101</f>
        <v>7.7944769999999997</v>
      </c>
      <c r="N113" s="82">
        <f>'AEO 2023 Table 49 Raw'!Q101</f>
        <v>7.9165010000000002</v>
      </c>
      <c r="O113" s="82">
        <f>'AEO 2023 Table 49 Raw'!R101</f>
        <v>8.0336940000000006</v>
      </c>
      <c r="P113" s="82">
        <f>'AEO 2023 Table 49 Raw'!S101</f>
        <v>8.1469880000000003</v>
      </c>
      <c r="Q113" s="82">
        <f>'AEO 2023 Table 49 Raw'!T101</f>
        <v>8.2555569999999996</v>
      </c>
      <c r="R113" s="82">
        <f>'AEO 2023 Table 49 Raw'!U101</f>
        <v>8.3564089999999993</v>
      </c>
      <c r="S113" s="82">
        <f>'AEO 2023 Table 49 Raw'!V101</f>
        <v>8.4546189999999992</v>
      </c>
      <c r="T113" s="82">
        <f>'AEO 2023 Table 49 Raw'!W101</f>
        <v>8.5432349999999992</v>
      </c>
      <c r="U113" s="82">
        <f>'AEO 2023 Table 49 Raw'!X101</f>
        <v>8.6293539999999993</v>
      </c>
      <c r="V113" s="82">
        <f>'AEO 2023 Table 49 Raw'!Y101</f>
        <v>8.708888</v>
      </c>
      <c r="W113" s="82">
        <f>'AEO 2023 Table 49 Raw'!Z101</f>
        <v>8.7825589999999991</v>
      </c>
      <c r="X113" s="82">
        <f>'AEO 2023 Table 49 Raw'!AA101</f>
        <v>8.8479890000000001</v>
      </c>
      <c r="Y113" s="82">
        <f>'AEO 2023 Table 49 Raw'!AB101</f>
        <v>8.9059849999999994</v>
      </c>
      <c r="Z113" s="82">
        <f>'AEO 2023 Table 49 Raw'!AC101</f>
        <v>8.9598390000000006</v>
      </c>
      <c r="AA113" s="82">
        <f>'AEO 2023 Table 49 Raw'!AD101</f>
        <v>9.0106319999999993</v>
      </c>
      <c r="AB113" s="82">
        <f>'AEO 2023 Table 49 Raw'!AE101</f>
        <v>9.0589600000000008</v>
      </c>
      <c r="AC113" s="82">
        <f>'AEO 2023 Table 49 Raw'!AF101</f>
        <v>9.1032890000000002</v>
      </c>
      <c r="AD113" s="82">
        <f>'AEO 2023 Table 49 Raw'!AG101</f>
        <v>9.1440789999999996</v>
      </c>
      <c r="AE113" s="82">
        <f>'AEO 2023 Table 49 Raw'!AH101</f>
        <v>9.1836179999999992</v>
      </c>
      <c r="AF113" s="88">
        <f>'AEO 2023 Table 49 Raw'!AI101</f>
        <v>1.0999999999999999E-2</v>
      </c>
    </row>
    <row r="114" spans="1:32" ht="15" customHeight="1" x14ac:dyDescent="0.35">
      <c r="A114" s="77" t="s">
        <v>1768</v>
      </c>
      <c r="B114" s="81" t="s">
        <v>1670</v>
      </c>
      <c r="C114" s="82">
        <f>'AEO 2023 Table 49 Raw'!F102</f>
        <v>6.6743629999999996</v>
      </c>
      <c r="D114" s="82">
        <f>'AEO 2023 Table 49 Raw'!G102</f>
        <v>6.7503399999999996</v>
      </c>
      <c r="E114" s="82">
        <f>'AEO 2023 Table 49 Raw'!H102</f>
        <v>6.8347340000000001</v>
      </c>
      <c r="F114" s="82">
        <f>'AEO 2023 Table 49 Raw'!I102</f>
        <v>6.9285519999999998</v>
      </c>
      <c r="G114" s="82">
        <f>'AEO 2023 Table 49 Raw'!J102</f>
        <v>7.0375389999999998</v>
      </c>
      <c r="H114" s="82">
        <f>'AEO 2023 Table 49 Raw'!K102</f>
        <v>7.1648250000000004</v>
      </c>
      <c r="I114" s="82">
        <f>'AEO 2023 Table 49 Raw'!L102</f>
        <v>7.2973169999999996</v>
      </c>
      <c r="J114" s="82">
        <f>'AEO 2023 Table 49 Raw'!M102</f>
        <v>7.4426379999999996</v>
      </c>
      <c r="K114" s="82">
        <f>'AEO 2023 Table 49 Raw'!N102</f>
        <v>7.595675</v>
      </c>
      <c r="L114" s="82">
        <f>'AEO 2023 Table 49 Raw'!O102</f>
        <v>7.7572469999999996</v>
      </c>
      <c r="M114" s="82">
        <f>'AEO 2023 Table 49 Raw'!P102</f>
        <v>7.9236519999999997</v>
      </c>
      <c r="N114" s="82">
        <f>'AEO 2023 Table 49 Raw'!Q102</f>
        <v>8.0880279999999996</v>
      </c>
      <c r="O114" s="82">
        <f>'AEO 2023 Table 49 Raw'!R102</f>
        <v>8.2448350000000001</v>
      </c>
      <c r="P114" s="82">
        <f>'AEO 2023 Table 49 Raw'!S102</f>
        <v>8.4022679999999994</v>
      </c>
      <c r="Q114" s="82">
        <f>'AEO 2023 Table 49 Raw'!T102</f>
        <v>8.5486609999999992</v>
      </c>
      <c r="R114" s="82">
        <f>'AEO 2023 Table 49 Raw'!U102</f>
        <v>8.6811869999999995</v>
      </c>
      <c r="S114" s="82">
        <f>'AEO 2023 Table 49 Raw'!V102</f>
        <v>8.7986620000000002</v>
      </c>
      <c r="T114" s="82">
        <f>'AEO 2023 Table 49 Raw'!W102</f>
        <v>8.9005259999999993</v>
      </c>
      <c r="U114" s="82">
        <f>'AEO 2023 Table 49 Raw'!X102</f>
        <v>8.9864390000000007</v>
      </c>
      <c r="V114" s="82">
        <f>'AEO 2023 Table 49 Raw'!Y102</f>
        <v>9.0566899999999997</v>
      </c>
      <c r="W114" s="82">
        <f>'AEO 2023 Table 49 Raw'!Z102</f>
        <v>9.1138080000000006</v>
      </c>
      <c r="X114" s="82">
        <f>'AEO 2023 Table 49 Raw'!AA102</f>
        <v>9.1601370000000006</v>
      </c>
      <c r="Y114" s="82">
        <f>'AEO 2023 Table 49 Raw'!AB102</f>
        <v>9.1973389999999995</v>
      </c>
      <c r="Z114" s="82">
        <f>'AEO 2023 Table 49 Raw'!AC102</f>
        <v>9.2269989999999993</v>
      </c>
      <c r="AA114" s="82">
        <f>'AEO 2023 Table 49 Raw'!AD102</f>
        <v>9.2508189999999999</v>
      </c>
      <c r="AB114" s="82">
        <f>'AEO 2023 Table 49 Raw'!AE102</f>
        <v>9.2702109999999998</v>
      </c>
      <c r="AC114" s="82">
        <f>'AEO 2023 Table 49 Raw'!AF102</f>
        <v>9.2862960000000001</v>
      </c>
      <c r="AD114" s="82">
        <f>'AEO 2023 Table 49 Raw'!AG102</f>
        <v>9.3103250000000006</v>
      </c>
      <c r="AE114" s="82">
        <f>'AEO 2023 Table 49 Raw'!AH102</f>
        <v>9.3297629999999998</v>
      </c>
      <c r="AF114" s="88">
        <f>'AEO 2023 Table 49 Raw'!AI102</f>
        <v>1.2E-2</v>
      </c>
    </row>
    <row r="115" spans="1:32" ht="15" customHeight="1" x14ac:dyDescent="0.35">
      <c r="A115" s="77" t="s">
        <v>1769</v>
      </c>
      <c r="B115" s="81" t="s">
        <v>1672</v>
      </c>
      <c r="C115" s="82">
        <f>'AEO 2023 Table 49 Raw'!F103</f>
        <v>6.6825780000000004</v>
      </c>
      <c r="D115" s="82">
        <f>'AEO 2023 Table 49 Raw'!G103</f>
        <v>6.7423450000000003</v>
      </c>
      <c r="E115" s="82">
        <f>'AEO 2023 Table 49 Raw'!H103</f>
        <v>6.8055500000000002</v>
      </c>
      <c r="F115" s="82">
        <f>'AEO 2023 Table 49 Raw'!I103</f>
        <v>6.8709239999999996</v>
      </c>
      <c r="G115" s="82">
        <f>'AEO 2023 Table 49 Raw'!J103</f>
        <v>6.936928</v>
      </c>
      <c r="H115" s="82">
        <f>'AEO 2023 Table 49 Raw'!K103</f>
        <v>7.0035639999999999</v>
      </c>
      <c r="I115" s="82">
        <f>'AEO 2023 Table 49 Raw'!L103</f>
        <v>7.0627769999999996</v>
      </c>
      <c r="J115" s="82">
        <f>'AEO 2023 Table 49 Raw'!M103</f>
        <v>7.1203580000000004</v>
      </c>
      <c r="K115" s="82">
        <f>'AEO 2023 Table 49 Raw'!N103</f>
        <v>7.1764029999999996</v>
      </c>
      <c r="L115" s="82">
        <f>'AEO 2023 Table 49 Raw'!O103</f>
        <v>7.227449</v>
      </c>
      <c r="M115" s="82">
        <f>'AEO 2023 Table 49 Raw'!P103</f>
        <v>7.2715829999999997</v>
      </c>
      <c r="N115" s="82">
        <f>'AEO 2023 Table 49 Raw'!Q103</f>
        <v>7.310689</v>
      </c>
      <c r="O115" s="82">
        <f>'AEO 2023 Table 49 Raw'!R103</f>
        <v>7.3482479999999999</v>
      </c>
      <c r="P115" s="82">
        <f>'AEO 2023 Table 49 Raw'!S103</f>
        <v>7.3825830000000003</v>
      </c>
      <c r="Q115" s="82">
        <f>'AEO 2023 Table 49 Raw'!T103</f>
        <v>7.4144519999999998</v>
      </c>
      <c r="R115" s="82">
        <f>'AEO 2023 Table 49 Raw'!U103</f>
        <v>7.4396360000000001</v>
      </c>
      <c r="S115" s="82">
        <f>'AEO 2023 Table 49 Raw'!V103</f>
        <v>7.4596830000000001</v>
      </c>
      <c r="T115" s="82">
        <f>'AEO 2023 Table 49 Raw'!W103</f>
        <v>7.4693519999999998</v>
      </c>
      <c r="U115" s="82">
        <f>'AEO 2023 Table 49 Raw'!X103</f>
        <v>7.4733830000000001</v>
      </c>
      <c r="V115" s="82">
        <f>'AEO 2023 Table 49 Raw'!Y103</f>
        <v>7.4823339999999998</v>
      </c>
      <c r="W115" s="82">
        <f>'AEO 2023 Table 49 Raw'!Z103</f>
        <v>7.4853820000000004</v>
      </c>
      <c r="X115" s="82">
        <f>'AEO 2023 Table 49 Raw'!AA103</f>
        <v>7.5116059999999996</v>
      </c>
      <c r="Y115" s="82">
        <f>'AEO 2023 Table 49 Raw'!AB103</f>
        <v>7.5539040000000002</v>
      </c>
      <c r="Z115" s="82">
        <f>'AEO 2023 Table 49 Raw'!AC103</f>
        <v>7.5841479999999999</v>
      </c>
      <c r="AA115" s="82">
        <f>'AEO 2023 Table 49 Raw'!AD103</f>
        <v>7.6054649999999997</v>
      </c>
      <c r="AB115" s="82">
        <f>'AEO 2023 Table 49 Raw'!AE103</f>
        <v>7.643802</v>
      </c>
      <c r="AC115" s="82">
        <f>'AEO 2023 Table 49 Raw'!AF103</f>
        <v>7.6943020000000004</v>
      </c>
      <c r="AD115" s="82">
        <f>'AEO 2023 Table 49 Raw'!AG103</f>
        <v>7.7469619999999999</v>
      </c>
      <c r="AE115" s="82">
        <f>'AEO 2023 Table 49 Raw'!AH103</f>
        <v>7.7930609999999998</v>
      </c>
      <c r="AF115" s="88">
        <f>'AEO 2023 Table 49 Raw'!AI103</f>
        <v>6.0000000000000001E-3</v>
      </c>
    </row>
    <row r="116" spans="1:32" ht="15" customHeight="1" x14ac:dyDescent="0.35">
      <c r="A116" s="77" t="s">
        <v>1770</v>
      </c>
      <c r="B116" s="81" t="s">
        <v>1674</v>
      </c>
      <c r="C116" s="82">
        <f>'AEO 2023 Table 49 Raw'!F104</f>
        <v>6.8756690000000003</v>
      </c>
      <c r="D116" s="82">
        <f>'AEO 2023 Table 49 Raw'!G104</f>
        <v>6.9501460000000002</v>
      </c>
      <c r="E116" s="82">
        <f>'AEO 2023 Table 49 Raw'!H104</f>
        <v>7.0454549999999996</v>
      </c>
      <c r="F116" s="82">
        <f>'AEO 2023 Table 49 Raw'!I104</f>
        <v>7.1580300000000001</v>
      </c>
      <c r="G116" s="82">
        <f>'AEO 2023 Table 49 Raw'!J104</f>
        <v>7.2911039999999998</v>
      </c>
      <c r="H116" s="82">
        <f>'AEO 2023 Table 49 Raw'!K104</f>
        <v>7.4430180000000004</v>
      </c>
      <c r="I116" s="82">
        <f>'AEO 2023 Table 49 Raw'!L104</f>
        <v>7.5863610000000001</v>
      </c>
      <c r="J116" s="82">
        <f>'AEO 2023 Table 49 Raw'!M104</f>
        <v>7.7349189999999997</v>
      </c>
      <c r="K116" s="82">
        <f>'AEO 2023 Table 49 Raw'!N104</f>
        <v>7.8826219999999996</v>
      </c>
      <c r="L116" s="82">
        <f>'AEO 2023 Table 49 Raw'!O104</f>
        <v>8.0331209999999995</v>
      </c>
      <c r="M116" s="82">
        <f>'AEO 2023 Table 49 Raw'!P104</f>
        <v>8.1807379999999998</v>
      </c>
      <c r="N116" s="82">
        <f>'AEO 2023 Table 49 Raw'!Q104</f>
        <v>8.3228650000000002</v>
      </c>
      <c r="O116" s="82">
        <f>'AEO 2023 Table 49 Raw'!R104</f>
        <v>8.4456779999999991</v>
      </c>
      <c r="P116" s="82">
        <f>'AEO 2023 Table 49 Raw'!S104</f>
        <v>8.5560939999999999</v>
      </c>
      <c r="Q116" s="82">
        <f>'AEO 2023 Table 49 Raw'!T104</f>
        <v>8.6529340000000001</v>
      </c>
      <c r="R116" s="82">
        <f>'AEO 2023 Table 49 Raw'!U104</f>
        <v>8.7339490000000009</v>
      </c>
      <c r="S116" s="82">
        <f>'AEO 2023 Table 49 Raw'!V104</f>
        <v>8.803032</v>
      </c>
      <c r="T116" s="82">
        <f>'AEO 2023 Table 49 Raw'!W104</f>
        <v>8.8629239999999996</v>
      </c>
      <c r="U116" s="82">
        <f>'AEO 2023 Table 49 Raw'!X104</f>
        <v>8.910183</v>
      </c>
      <c r="V116" s="82">
        <f>'AEO 2023 Table 49 Raw'!Y104</f>
        <v>8.9528590000000001</v>
      </c>
      <c r="W116" s="82">
        <f>'AEO 2023 Table 49 Raw'!Z104</f>
        <v>8.9892479999999999</v>
      </c>
      <c r="X116" s="82">
        <f>'AEO 2023 Table 49 Raw'!AA104</f>
        <v>9.0205870000000008</v>
      </c>
      <c r="Y116" s="82">
        <f>'AEO 2023 Table 49 Raw'!AB104</f>
        <v>9.0477559999999997</v>
      </c>
      <c r="Z116" s="82">
        <f>'AEO 2023 Table 49 Raw'!AC104</f>
        <v>9.0712449999999993</v>
      </c>
      <c r="AA116" s="82">
        <f>'AEO 2023 Table 49 Raw'!AD104</f>
        <v>9.0923820000000006</v>
      </c>
      <c r="AB116" s="82">
        <f>'AEO 2023 Table 49 Raw'!AE104</f>
        <v>9.1120409999999996</v>
      </c>
      <c r="AC116" s="82">
        <f>'AEO 2023 Table 49 Raw'!AF104</f>
        <v>9.1306829999999994</v>
      </c>
      <c r="AD116" s="82">
        <f>'AEO 2023 Table 49 Raw'!AG104</f>
        <v>9.1470629999999993</v>
      </c>
      <c r="AE116" s="82">
        <f>'AEO 2023 Table 49 Raw'!AH104</f>
        <v>9.1612849999999995</v>
      </c>
      <c r="AF116" s="88">
        <f>'AEO 2023 Table 49 Raw'!AI104</f>
        <v>0.01</v>
      </c>
    </row>
    <row r="117" spans="1:32" ht="15" customHeight="1" x14ac:dyDescent="0.35">
      <c r="A117" s="77" t="s">
        <v>1771</v>
      </c>
      <c r="B117" s="81" t="s">
        <v>1676</v>
      </c>
      <c r="C117" s="82">
        <f>'AEO 2023 Table 49 Raw'!F105</f>
        <v>17.406853000000002</v>
      </c>
      <c r="D117" s="82">
        <f>'AEO 2023 Table 49 Raw'!G105</f>
        <v>17.424419</v>
      </c>
      <c r="E117" s="82">
        <f>'AEO 2023 Table 49 Raw'!H105</f>
        <v>17.492840000000001</v>
      </c>
      <c r="F117" s="82">
        <f>'AEO 2023 Table 49 Raw'!I105</f>
        <v>17.594168</v>
      </c>
      <c r="G117" s="82">
        <f>'AEO 2023 Table 49 Raw'!J105</f>
        <v>17.723022</v>
      </c>
      <c r="H117" s="82">
        <f>'AEO 2023 Table 49 Raw'!K105</f>
        <v>17.870365</v>
      </c>
      <c r="I117" s="82">
        <f>'AEO 2023 Table 49 Raw'!L105</f>
        <v>18.006972999999999</v>
      </c>
      <c r="J117" s="82">
        <f>'AEO 2023 Table 49 Raw'!M105</f>
        <v>18.150782</v>
      </c>
      <c r="K117" s="82">
        <f>'AEO 2023 Table 49 Raw'!N105</f>
        <v>18.295826000000002</v>
      </c>
      <c r="L117" s="82">
        <f>'AEO 2023 Table 49 Raw'!O105</f>
        <v>18.440176000000001</v>
      </c>
      <c r="M117" s="82">
        <f>'AEO 2023 Table 49 Raw'!P105</f>
        <v>18.580342999999999</v>
      </c>
      <c r="N117" s="82">
        <f>'AEO 2023 Table 49 Raw'!Q105</f>
        <v>18.711387999999999</v>
      </c>
      <c r="O117" s="82">
        <f>'AEO 2023 Table 49 Raw'!R105</f>
        <v>18.795469000000001</v>
      </c>
      <c r="P117" s="82">
        <f>'AEO 2023 Table 49 Raw'!S105</f>
        <v>18.886208</v>
      </c>
      <c r="Q117" s="82">
        <f>'AEO 2023 Table 49 Raw'!T105</f>
        <v>18.994534999999999</v>
      </c>
      <c r="R117" s="82">
        <f>'AEO 2023 Table 49 Raw'!U105</f>
        <v>19.086106999999998</v>
      </c>
      <c r="S117" s="82">
        <f>'AEO 2023 Table 49 Raw'!V105</f>
        <v>19.144750999999999</v>
      </c>
      <c r="T117" s="82">
        <f>'AEO 2023 Table 49 Raw'!W105</f>
        <v>19.193377999999999</v>
      </c>
      <c r="U117" s="82">
        <f>'AEO 2023 Table 49 Raw'!X105</f>
        <v>19.256512000000001</v>
      </c>
      <c r="V117" s="82">
        <f>'AEO 2023 Table 49 Raw'!Y105</f>
        <v>19.306592999999999</v>
      </c>
      <c r="W117" s="82">
        <f>'AEO 2023 Table 49 Raw'!Z105</f>
        <v>19.347332000000002</v>
      </c>
      <c r="X117" s="82">
        <f>'AEO 2023 Table 49 Raw'!AA105</f>
        <v>19.379252999999999</v>
      </c>
      <c r="Y117" s="82">
        <f>'AEO 2023 Table 49 Raw'!AB105</f>
        <v>19.403368</v>
      </c>
      <c r="Z117" s="82">
        <f>'AEO 2023 Table 49 Raw'!AC105</f>
        <v>19.420500000000001</v>
      </c>
      <c r="AA117" s="82">
        <f>'AEO 2023 Table 49 Raw'!AD105</f>
        <v>19.432022</v>
      </c>
      <c r="AB117" s="82">
        <f>'AEO 2023 Table 49 Raw'!AE105</f>
        <v>19.441696</v>
      </c>
      <c r="AC117" s="82">
        <f>'AEO 2023 Table 49 Raw'!AF105</f>
        <v>19.448132999999999</v>
      </c>
      <c r="AD117" s="82">
        <f>'AEO 2023 Table 49 Raw'!AG105</f>
        <v>19.409203000000002</v>
      </c>
      <c r="AE117" s="82">
        <f>'AEO 2023 Table 49 Raw'!AH105</f>
        <v>19.409485</v>
      </c>
      <c r="AF117" s="88">
        <f>'AEO 2023 Table 49 Raw'!AI105</f>
        <v>4.0000000000000001E-3</v>
      </c>
    </row>
    <row r="118" spans="1:32" ht="15" customHeight="1" x14ac:dyDescent="0.35">
      <c r="A118" s="77" t="s">
        <v>1772</v>
      </c>
      <c r="B118" s="81" t="s">
        <v>1678</v>
      </c>
      <c r="C118" s="82">
        <f>'AEO 2023 Table 49 Raw'!F106</f>
        <v>0</v>
      </c>
      <c r="D118" s="82">
        <f>'AEO 2023 Table 49 Raw'!G106</f>
        <v>0</v>
      </c>
      <c r="E118" s="82">
        <f>'AEO 2023 Table 49 Raw'!H106</f>
        <v>14.553951</v>
      </c>
      <c r="F118" s="82">
        <f>'AEO 2023 Table 49 Raw'!I106</f>
        <v>14.815011999999999</v>
      </c>
      <c r="G118" s="82">
        <f>'AEO 2023 Table 49 Raw'!J106</f>
        <v>14.998927999999999</v>
      </c>
      <c r="H118" s="82">
        <f>'AEO 2023 Table 49 Raw'!K106</f>
        <v>15.192572</v>
      </c>
      <c r="I118" s="82">
        <f>'AEO 2023 Table 49 Raw'!L106</f>
        <v>15.368869</v>
      </c>
      <c r="J118" s="82">
        <f>'AEO 2023 Table 49 Raw'!M106</f>
        <v>15.555434</v>
      </c>
      <c r="K118" s="82">
        <f>'AEO 2023 Table 49 Raw'!N106</f>
        <v>15.744630000000001</v>
      </c>
      <c r="L118" s="82">
        <f>'AEO 2023 Table 49 Raw'!O106</f>
        <v>15.944782999999999</v>
      </c>
      <c r="M118" s="82">
        <f>'AEO 2023 Table 49 Raw'!P106</f>
        <v>16.161604000000001</v>
      </c>
      <c r="N118" s="82">
        <f>'AEO 2023 Table 49 Raw'!Q106</f>
        <v>16.394955</v>
      </c>
      <c r="O118" s="82">
        <f>'AEO 2023 Table 49 Raw'!R106</f>
        <v>16.63316</v>
      </c>
      <c r="P118" s="82">
        <f>'AEO 2023 Table 49 Raw'!S106</f>
        <v>16.849796000000001</v>
      </c>
      <c r="Q118" s="82">
        <f>'AEO 2023 Table 49 Raw'!T106</f>
        <v>17.064274000000001</v>
      </c>
      <c r="R118" s="82">
        <f>'AEO 2023 Table 49 Raw'!U106</f>
        <v>17.266493000000001</v>
      </c>
      <c r="S118" s="82">
        <f>'AEO 2023 Table 49 Raw'!V106</f>
        <v>17.445629</v>
      </c>
      <c r="T118" s="82">
        <f>'AEO 2023 Table 49 Raw'!W106</f>
        <v>17.603285</v>
      </c>
      <c r="U118" s="82">
        <f>'AEO 2023 Table 49 Raw'!X106</f>
        <v>17.74091</v>
      </c>
      <c r="V118" s="82">
        <f>'AEO 2023 Table 49 Raw'!Y106</f>
        <v>17.859545000000001</v>
      </c>
      <c r="W118" s="82">
        <f>'AEO 2023 Table 49 Raw'!Z106</f>
        <v>17.959697999999999</v>
      </c>
      <c r="X118" s="82">
        <f>'AEO 2023 Table 49 Raw'!AA106</f>
        <v>18.056013</v>
      </c>
      <c r="Y118" s="82">
        <f>'AEO 2023 Table 49 Raw'!AB106</f>
        <v>18.136147000000001</v>
      </c>
      <c r="Z118" s="82">
        <f>'AEO 2023 Table 49 Raw'!AC106</f>
        <v>18.203022000000001</v>
      </c>
      <c r="AA118" s="82">
        <f>'AEO 2023 Table 49 Raw'!AD106</f>
        <v>18.258938000000001</v>
      </c>
      <c r="AB118" s="82">
        <f>'AEO 2023 Table 49 Raw'!AE106</f>
        <v>18.306379</v>
      </c>
      <c r="AC118" s="82">
        <f>'AEO 2023 Table 49 Raw'!AF106</f>
        <v>18.346488999999998</v>
      </c>
      <c r="AD118" s="82">
        <f>'AEO 2023 Table 49 Raw'!AG106</f>
        <v>18.380383999999999</v>
      </c>
      <c r="AE118" s="82">
        <f>'AEO 2023 Table 49 Raw'!AH106</f>
        <v>18.409164000000001</v>
      </c>
      <c r="AF118" s="88" t="str">
        <f>'AEO 2023 Table 49 Raw'!AI106</f>
        <v>- -</v>
      </c>
    </row>
    <row r="119" spans="1:32" ht="15" customHeight="1" x14ac:dyDescent="0.35">
      <c r="A119" s="77" t="s">
        <v>1773</v>
      </c>
      <c r="B119" s="81" t="s">
        <v>1680</v>
      </c>
      <c r="C119" s="82">
        <f>'AEO 2023 Table 49 Raw'!F107</f>
        <v>0</v>
      </c>
      <c r="D119" s="82">
        <f>'AEO 2023 Table 49 Raw'!G107</f>
        <v>0</v>
      </c>
      <c r="E119" s="82">
        <f>'AEO 2023 Table 49 Raw'!H107</f>
        <v>10.500607</v>
      </c>
      <c r="F119" s="82">
        <f>'AEO 2023 Table 49 Raw'!I107</f>
        <v>10.659801</v>
      </c>
      <c r="G119" s="82">
        <f>'AEO 2023 Table 49 Raw'!J107</f>
        <v>10.764203999999999</v>
      </c>
      <c r="H119" s="82">
        <f>'AEO 2023 Table 49 Raw'!K107</f>
        <v>10.869498999999999</v>
      </c>
      <c r="I119" s="82">
        <f>'AEO 2023 Table 49 Raw'!L107</f>
        <v>10.965210000000001</v>
      </c>
      <c r="J119" s="82">
        <f>'AEO 2023 Table 49 Raw'!M107</f>
        <v>11.076699</v>
      </c>
      <c r="K119" s="82">
        <f>'AEO 2023 Table 49 Raw'!N107</f>
        <v>11.197986</v>
      </c>
      <c r="L119" s="82">
        <f>'AEO 2023 Table 49 Raw'!O107</f>
        <v>11.333318999999999</v>
      </c>
      <c r="M119" s="82">
        <f>'AEO 2023 Table 49 Raw'!P107</f>
        <v>11.486076000000001</v>
      </c>
      <c r="N119" s="82">
        <f>'AEO 2023 Table 49 Raw'!Q107</f>
        <v>11.655321000000001</v>
      </c>
      <c r="O119" s="82">
        <f>'AEO 2023 Table 49 Raw'!R107</f>
        <v>11.834339</v>
      </c>
      <c r="P119" s="82">
        <f>'AEO 2023 Table 49 Raw'!S107</f>
        <v>11.997350000000001</v>
      </c>
      <c r="Q119" s="82">
        <f>'AEO 2023 Table 49 Raw'!T107</f>
        <v>12.160628000000001</v>
      </c>
      <c r="R119" s="82">
        <f>'AEO 2023 Table 49 Raw'!U107</f>
        <v>12.31541</v>
      </c>
      <c r="S119" s="82">
        <f>'AEO 2023 Table 49 Raw'!V107</f>
        <v>12.45102</v>
      </c>
      <c r="T119" s="82">
        <f>'AEO 2023 Table 49 Raw'!W107</f>
        <v>12.568764</v>
      </c>
      <c r="U119" s="82">
        <f>'AEO 2023 Table 49 Raw'!X107</f>
        <v>12.669667</v>
      </c>
      <c r="V119" s="82">
        <f>'AEO 2023 Table 49 Raw'!Y107</f>
        <v>12.754915</v>
      </c>
      <c r="W119" s="82">
        <f>'AEO 2023 Table 49 Raw'!Z107</f>
        <v>12.825293</v>
      </c>
      <c r="X119" s="82">
        <f>'AEO 2023 Table 49 Raw'!AA107</f>
        <v>12.890333999999999</v>
      </c>
      <c r="Y119" s="82">
        <f>'AEO 2023 Table 49 Raw'!AB107</f>
        <v>12.942886</v>
      </c>
      <c r="Z119" s="82">
        <f>'AEO 2023 Table 49 Raw'!AC107</f>
        <v>12.985455</v>
      </c>
      <c r="AA119" s="82">
        <f>'AEO 2023 Table 49 Raw'!AD107</f>
        <v>13.019958000000001</v>
      </c>
      <c r="AB119" s="82">
        <f>'AEO 2023 Table 49 Raw'!AE107</f>
        <v>13.048401999999999</v>
      </c>
      <c r="AC119" s="82">
        <f>'AEO 2023 Table 49 Raw'!AF107</f>
        <v>13.071823999999999</v>
      </c>
      <c r="AD119" s="82">
        <f>'AEO 2023 Table 49 Raw'!AG107</f>
        <v>13.091234999999999</v>
      </c>
      <c r="AE119" s="82">
        <f>'AEO 2023 Table 49 Raw'!AH107</f>
        <v>13.10303</v>
      </c>
      <c r="AF119" s="88" t="str">
        <f>'AEO 2023 Table 49 Raw'!AI107</f>
        <v>- -</v>
      </c>
    </row>
    <row r="120" spans="1:32" ht="15" customHeight="1" x14ac:dyDescent="0.35">
      <c r="A120" s="77" t="s">
        <v>1774</v>
      </c>
      <c r="B120" s="81" t="s">
        <v>1682</v>
      </c>
      <c r="C120" s="82">
        <f>'AEO 2023 Table 49 Raw'!F108</f>
        <v>0</v>
      </c>
      <c r="D120" s="82">
        <f>'AEO 2023 Table 49 Raw'!G108</f>
        <v>0</v>
      </c>
      <c r="E120" s="82">
        <f>'AEO 2023 Table 49 Raw'!H108</f>
        <v>11.516576000000001</v>
      </c>
      <c r="F120" s="82">
        <f>'AEO 2023 Table 49 Raw'!I108</f>
        <v>11.516745</v>
      </c>
      <c r="G120" s="82">
        <f>'AEO 2023 Table 49 Raw'!J108</f>
        <v>11.516781999999999</v>
      </c>
      <c r="H120" s="82">
        <f>'AEO 2023 Table 49 Raw'!K108</f>
        <v>11.516798</v>
      </c>
      <c r="I120" s="82">
        <f>'AEO 2023 Table 49 Raw'!L108</f>
        <v>11.516812</v>
      </c>
      <c r="J120" s="82">
        <f>'AEO 2023 Table 49 Raw'!M108</f>
        <v>11.516826</v>
      </c>
      <c r="K120" s="82">
        <f>'AEO 2023 Table 49 Raw'!N108</f>
        <v>11.51684</v>
      </c>
      <c r="L120" s="82">
        <f>'AEO 2023 Table 49 Raw'!O108</f>
        <v>11.516855</v>
      </c>
      <c r="M120" s="82">
        <f>'AEO 2023 Table 49 Raw'!P108</f>
        <v>11.516871999999999</v>
      </c>
      <c r="N120" s="82">
        <f>'AEO 2023 Table 49 Raw'!Q108</f>
        <v>11.516886</v>
      </c>
      <c r="O120" s="82">
        <f>'AEO 2023 Table 49 Raw'!R108</f>
        <v>11.516901000000001</v>
      </c>
      <c r="P120" s="82">
        <f>'AEO 2023 Table 49 Raw'!S108</f>
        <v>11.516908000000001</v>
      </c>
      <c r="Q120" s="82">
        <f>'AEO 2023 Table 49 Raw'!T108</f>
        <v>11.516905</v>
      </c>
      <c r="R120" s="82">
        <f>'AEO 2023 Table 49 Raw'!U108</f>
        <v>11.516907</v>
      </c>
      <c r="S120" s="82">
        <f>'AEO 2023 Table 49 Raw'!V108</f>
        <v>11.516909</v>
      </c>
      <c r="T120" s="82">
        <f>'AEO 2023 Table 49 Raw'!W108</f>
        <v>11.516912</v>
      </c>
      <c r="U120" s="82">
        <f>'AEO 2023 Table 49 Raw'!X108</f>
        <v>11.516919</v>
      </c>
      <c r="V120" s="82">
        <f>'AEO 2023 Table 49 Raw'!Y108</f>
        <v>11.516923999999999</v>
      </c>
      <c r="W120" s="82">
        <f>'AEO 2023 Table 49 Raw'!Z108</f>
        <v>11.516925000000001</v>
      </c>
      <c r="X120" s="82">
        <f>'AEO 2023 Table 49 Raw'!AA108</f>
        <v>11.516932000000001</v>
      </c>
      <c r="Y120" s="82">
        <f>'AEO 2023 Table 49 Raw'!AB108</f>
        <v>11.516935999999999</v>
      </c>
      <c r="Z120" s="82">
        <f>'AEO 2023 Table 49 Raw'!AC108</f>
        <v>11.516940999999999</v>
      </c>
      <c r="AA120" s="82">
        <f>'AEO 2023 Table 49 Raw'!AD108</f>
        <v>11.516942999999999</v>
      </c>
      <c r="AB120" s="82">
        <f>'AEO 2023 Table 49 Raw'!AE108</f>
        <v>11.516949</v>
      </c>
      <c r="AC120" s="82">
        <f>'AEO 2023 Table 49 Raw'!AF108</f>
        <v>11.516953000000001</v>
      </c>
      <c r="AD120" s="82">
        <f>'AEO 2023 Table 49 Raw'!AG108</f>
        <v>11.516953000000001</v>
      </c>
      <c r="AE120" s="82">
        <f>'AEO 2023 Table 49 Raw'!AH108</f>
        <v>11.516959</v>
      </c>
      <c r="AF120" s="88" t="str">
        <f>'AEO 2023 Table 49 Raw'!AI108</f>
        <v>- -</v>
      </c>
    </row>
    <row r="121" spans="1:32" ht="15" customHeight="1" x14ac:dyDescent="0.35">
      <c r="A121" s="77" t="s">
        <v>1775</v>
      </c>
      <c r="B121" s="81" t="s">
        <v>1776</v>
      </c>
      <c r="C121" s="82">
        <f>'AEO 2023 Table 49 Raw'!F109</f>
        <v>8.2098399999999998</v>
      </c>
      <c r="D121" s="82">
        <f>'AEO 2023 Table 49 Raw'!G109</f>
        <v>8.3404410000000002</v>
      </c>
      <c r="E121" s="82">
        <f>'AEO 2023 Table 49 Raw'!H109</f>
        <v>8.4829690000000006</v>
      </c>
      <c r="F121" s="82">
        <f>'AEO 2023 Table 49 Raw'!I109</f>
        <v>8.6408909999999999</v>
      </c>
      <c r="G121" s="82">
        <f>'AEO 2023 Table 49 Raw'!J109</f>
        <v>8.8129430000000006</v>
      </c>
      <c r="H121" s="82">
        <f>'AEO 2023 Table 49 Raw'!K109</f>
        <v>9.0002259999999996</v>
      </c>
      <c r="I121" s="82">
        <f>'AEO 2023 Table 49 Raw'!L109</f>
        <v>9.1844359999999998</v>
      </c>
      <c r="J121" s="82">
        <f>'AEO 2023 Table 49 Raw'!M109</f>
        <v>9.3722469999999998</v>
      </c>
      <c r="K121" s="82">
        <f>'AEO 2023 Table 49 Raw'!N109</f>
        <v>9.5603230000000003</v>
      </c>
      <c r="L121" s="82">
        <f>'AEO 2023 Table 49 Raw'!O109</f>
        <v>9.7494200000000006</v>
      </c>
      <c r="M121" s="82">
        <f>'AEO 2023 Table 49 Raw'!P109</f>
        <v>9.9342159999999993</v>
      </c>
      <c r="N121" s="82">
        <f>'AEO 2023 Table 49 Raw'!Q109</f>
        <v>10.112831999999999</v>
      </c>
      <c r="O121" s="82">
        <f>'AEO 2023 Table 49 Raw'!R109</f>
        <v>10.281893999999999</v>
      </c>
      <c r="P121" s="82">
        <f>'AEO 2023 Table 49 Raw'!S109</f>
        <v>10.441013999999999</v>
      </c>
      <c r="Q121" s="82">
        <f>'AEO 2023 Table 49 Raw'!T109</f>
        <v>10.590353</v>
      </c>
      <c r="R121" s="82">
        <f>'AEO 2023 Table 49 Raw'!U109</f>
        <v>10.726647</v>
      </c>
      <c r="S121" s="82">
        <f>'AEO 2023 Table 49 Raw'!V109</f>
        <v>10.856488000000001</v>
      </c>
      <c r="T121" s="82">
        <f>'AEO 2023 Table 49 Raw'!W109</f>
        <v>10.972559</v>
      </c>
      <c r="U121" s="82">
        <f>'AEO 2023 Table 49 Raw'!X109</f>
        <v>11.083036</v>
      </c>
      <c r="V121" s="82">
        <f>'AEO 2023 Table 49 Raw'!Y109</f>
        <v>11.184754999999999</v>
      </c>
      <c r="W121" s="82">
        <f>'AEO 2023 Table 49 Raw'!Z109</f>
        <v>11.277801999999999</v>
      </c>
      <c r="X121" s="82">
        <f>'AEO 2023 Table 49 Raw'!AA109</f>
        <v>11.358744</v>
      </c>
      <c r="Y121" s="82">
        <f>'AEO 2023 Table 49 Raw'!AB109</f>
        <v>11.428658</v>
      </c>
      <c r="Z121" s="82">
        <f>'AEO 2023 Table 49 Raw'!AC109</f>
        <v>11.491809999999999</v>
      </c>
      <c r="AA121" s="82">
        <f>'AEO 2023 Table 49 Raw'!AD109</f>
        <v>11.55086</v>
      </c>
      <c r="AB121" s="82">
        <f>'AEO 2023 Table 49 Raw'!AE109</f>
        <v>11.605866000000001</v>
      </c>
      <c r="AC121" s="82">
        <f>'AEO 2023 Table 49 Raw'!AF109</f>
        <v>11.656457</v>
      </c>
      <c r="AD121" s="82">
        <f>'AEO 2023 Table 49 Raw'!AG109</f>
        <v>11.703754999999999</v>
      </c>
      <c r="AE121" s="82">
        <f>'AEO 2023 Table 49 Raw'!AH109</f>
        <v>11.750068000000001</v>
      </c>
      <c r="AF121" s="88">
        <f>'AEO 2023 Table 49 Raw'!AI109</f>
        <v>1.2999999999999999E-2</v>
      </c>
    </row>
    <row r="122" spans="1:32" ht="15" customHeight="1" x14ac:dyDescent="0.35">
      <c r="B122" s="34" t="s">
        <v>1697</v>
      </c>
      <c r="C122" s="82"/>
      <c r="D122" s="82"/>
      <c r="E122" s="82"/>
      <c r="F122" s="82"/>
      <c r="G122" s="82"/>
      <c r="H122" s="82"/>
      <c r="I122" s="82"/>
      <c r="J122" s="82"/>
      <c r="K122" s="82"/>
      <c r="L122" s="82"/>
      <c r="M122" s="82"/>
      <c r="N122" s="82"/>
      <c r="O122" s="82"/>
      <c r="P122" s="82"/>
      <c r="Q122" s="82"/>
      <c r="R122" s="82"/>
      <c r="S122" s="82"/>
      <c r="T122" s="82"/>
      <c r="U122" s="82"/>
      <c r="V122" s="82"/>
      <c r="W122" s="82"/>
      <c r="X122" s="82"/>
      <c r="Y122" s="82"/>
      <c r="Z122" s="82"/>
      <c r="AA122" s="82"/>
      <c r="AB122" s="82"/>
      <c r="AC122" s="82"/>
      <c r="AD122" s="82"/>
      <c r="AE122" s="82"/>
      <c r="AF122" s="88"/>
    </row>
    <row r="123" spans="1:32" ht="15" customHeight="1" x14ac:dyDescent="0.35">
      <c r="A123" s="77" t="s">
        <v>1777</v>
      </c>
      <c r="B123" s="81" t="s">
        <v>1666</v>
      </c>
      <c r="C123" s="82">
        <f>'AEO 2023 Table 49 Raw'!F111</f>
        <v>6.174798</v>
      </c>
      <c r="D123" s="82">
        <f>'AEO 2023 Table 49 Raw'!G111</f>
        <v>6.2630949999999999</v>
      </c>
      <c r="E123" s="82">
        <f>'AEO 2023 Table 49 Raw'!H111</f>
        <v>6.3645230000000002</v>
      </c>
      <c r="F123" s="82">
        <f>'AEO 2023 Table 49 Raw'!I111</f>
        <v>6.4755140000000004</v>
      </c>
      <c r="G123" s="82">
        <f>'AEO 2023 Table 49 Raw'!J111</f>
        <v>6.5947199999999997</v>
      </c>
      <c r="H123" s="82">
        <f>'AEO 2023 Table 49 Raw'!K111</f>
        <v>6.7204090000000001</v>
      </c>
      <c r="I123" s="82">
        <f>'AEO 2023 Table 49 Raw'!L111</f>
        <v>6.8422190000000001</v>
      </c>
      <c r="J123" s="82">
        <f>'AEO 2023 Table 49 Raw'!M111</f>
        <v>6.9609690000000004</v>
      </c>
      <c r="K123" s="82">
        <f>'AEO 2023 Table 49 Raw'!N111</f>
        <v>7.0752560000000004</v>
      </c>
      <c r="L123" s="82">
        <f>'AEO 2023 Table 49 Raw'!O111</f>
        <v>7.1852980000000004</v>
      </c>
      <c r="M123" s="82">
        <f>'AEO 2023 Table 49 Raw'!P111</f>
        <v>7.2900910000000003</v>
      </c>
      <c r="N123" s="82">
        <f>'AEO 2023 Table 49 Raw'!Q111</f>
        <v>7.3855190000000004</v>
      </c>
      <c r="O123" s="82">
        <f>'AEO 2023 Table 49 Raw'!R111</f>
        <v>7.4707850000000002</v>
      </c>
      <c r="P123" s="82">
        <f>'AEO 2023 Table 49 Raw'!S111</f>
        <v>7.5460839999999996</v>
      </c>
      <c r="Q123" s="82">
        <f>'AEO 2023 Table 49 Raw'!T111</f>
        <v>7.6121340000000002</v>
      </c>
      <c r="R123" s="82">
        <f>'AEO 2023 Table 49 Raw'!U111</f>
        <v>7.6693059999999997</v>
      </c>
      <c r="S123" s="82">
        <f>'AEO 2023 Table 49 Raw'!V111</f>
        <v>7.7178800000000001</v>
      </c>
      <c r="T123" s="82">
        <f>'AEO 2023 Table 49 Raw'!W111</f>
        <v>7.7600699999999998</v>
      </c>
      <c r="U123" s="82">
        <f>'AEO 2023 Table 49 Raw'!X111</f>
        <v>7.7969379999999999</v>
      </c>
      <c r="V123" s="82">
        <f>'AEO 2023 Table 49 Raw'!Y111</f>
        <v>7.8299960000000004</v>
      </c>
      <c r="W123" s="82">
        <f>'AEO 2023 Table 49 Raw'!Z111</f>
        <v>7.8573079999999997</v>
      </c>
      <c r="X123" s="82">
        <f>'AEO 2023 Table 49 Raw'!AA111</f>
        <v>7.880395</v>
      </c>
      <c r="Y123" s="82">
        <f>'AEO 2023 Table 49 Raw'!AB111</f>
        <v>7.8999480000000002</v>
      </c>
      <c r="Z123" s="82">
        <f>'AEO 2023 Table 49 Raw'!AC111</f>
        <v>7.9169460000000003</v>
      </c>
      <c r="AA123" s="82">
        <f>'AEO 2023 Table 49 Raw'!AD111</f>
        <v>7.9330990000000003</v>
      </c>
      <c r="AB123" s="82">
        <f>'AEO 2023 Table 49 Raw'!AE111</f>
        <v>7.9487300000000003</v>
      </c>
      <c r="AC123" s="82">
        <f>'AEO 2023 Table 49 Raw'!AF111</f>
        <v>7.9641529999999996</v>
      </c>
      <c r="AD123" s="82">
        <f>'AEO 2023 Table 49 Raw'!AG111</f>
        <v>7.9801409999999997</v>
      </c>
      <c r="AE123" s="82">
        <f>'AEO 2023 Table 49 Raw'!AH111</f>
        <v>7.9969340000000004</v>
      </c>
      <c r="AF123" s="88">
        <f>'AEO 2023 Table 49 Raw'!AI111</f>
        <v>8.9999999999999993E-3</v>
      </c>
    </row>
    <row r="124" spans="1:32" ht="15" customHeight="1" x14ac:dyDescent="0.35">
      <c r="A124" s="77" t="s">
        <v>1778</v>
      </c>
      <c r="B124" s="81" t="s">
        <v>1668</v>
      </c>
      <c r="C124" s="82">
        <f>'AEO 2023 Table 49 Raw'!F112</f>
        <v>5.6053519999999999</v>
      </c>
      <c r="D124" s="82">
        <f>'AEO 2023 Table 49 Raw'!G112</f>
        <v>5.6851630000000002</v>
      </c>
      <c r="E124" s="82">
        <f>'AEO 2023 Table 49 Raw'!H112</f>
        <v>5.7620750000000003</v>
      </c>
      <c r="F124" s="82">
        <f>'AEO 2023 Table 49 Raw'!I112</f>
        <v>5.8372330000000003</v>
      </c>
      <c r="G124" s="82">
        <f>'AEO 2023 Table 49 Raw'!J112</f>
        <v>5.9050890000000003</v>
      </c>
      <c r="H124" s="82">
        <f>'AEO 2023 Table 49 Raw'!K112</f>
        <v>5.9668659999999996</v>
      </c>
      <c r="I124" s="82">
        <f>'AEO 2023 Table 49 Raw'!L112</f>
        <v>6.0218819999999997</v>
      </c>
      <c r="J124" s="82">
        <f>'AEO 2023 Table 49 Raw'!M112</f>
        <v>6.0750270000000004</v>
      </c>
      <c r="K124" s="82">
        <f>'AEO 2023 Table 49 Raw'!N112</f>
        <v>6.1221620000000003</v>
      </c>
      <c r="L124" s="82">
        <f>'AEO 2023 Table 49 Raw'!O112</f>
        <v>6.1683779999999997</v>
      </c>
      <c r="M124" s="82">
        <f>'AEO 2023 Table 49 Raw'!P112</f>
        <v>6.2146990000000004</v>
      </c>
      <c r="N124" s="82">
        <f>'AEO 2023 Table 49 Raw'!Q112</f>
        <v>6.2603840000000002</v>
      </c>
      <c r="O124" s="82">
        <f>'AEO 2023 Table 49 Raw'!R112</f>
        <v>6.3023579999999999</v>
      </c>
      <c r="P124" s="82">
        <f>'AEO 2023 Table 49 Raw'!S112</f>
        <v>6.3409950000000004</v>
      </c>
      <c r="Q124" s="82">
        <f>'AEO 2023 Table 49 Raw'!T112</f>
        <v>6.3776359999999999</v>
      </c>
      <c r="R124" s="82">
        <f>'AEO 2023 Table 49 Raw'!U112</f>
        <v>6.4116439999999999</v>
      </c>
      <c r="S124" s="82">
        <f>'AEO 2023 Table 49 Raw'!V112</f>
        <v>6.4439479999999998</v>
      </c>
      <c r="T124" s="82">
        <f>'AEO 2023 Table 49 Raw'!W112</f>
        <v>6.4750249999999996</v>
      </c>
      <c r="U124" s="82">
        <f>'AEO 2023 Table 49 Raw'!X112</f>
        <v>6.5043160000000002</v>
      </c>
      <c r="V124" s="82">
        <f>'AEO 2023 Table 49 Raw'!Y112</f>
        <v>6.5290499999999998</v>
      </c>
      <c r="W124" s="82">
        <f>'AEO 2023 Table 49 Raw'!Z112</f>
        <v>6.5526530000000003</v>
      </c>
      <c r="X124" s="82">
        <f>'AEO 2023 Table 49 Raw'!AA112</f>
        <v>6.5760810000000003</v>
      </c>
      <c r="Y124" s="82">
        <f>'AEO 2023 Table 49 Raw'!AB112</f>
        <v>6.5977519999999998</v>
      </c>
      <c r="Z124" s="82">
        <f>'AEO 2023 Table 49 Raw'!AC112</f>
        <v>6.6134740000000001</v>
      </c>
      <c r="AA124" s="82">
        <f>'AEO 2023 Table 49 Raw'!AD112</f>
        <v>6.6265970000000003</v>
      </c>
      <c r="AB124" s="82">
        <f>'AEO 2023 Table 49 Raw'!AE112</f>
        <v>6.6380759999999999</v>
      </c>
      <c r="AC124" s="82">
        <f>'AEO 2023 Table 49 Raw'!AF112</f>
        <v>6.6483280000000002</v>
      </c>
      <c r="AD124" s="82">
        <f>'AEO 2023 Table 49 Raw'!AG112</f>
        <v>6.6579069999999998</v>
      </c>
      <c r="AE124" s="82">
        <f>'AEO 2023 Table 49 Raw'!AH112</f>
        <v>6.6670059999999998</v>
      </c>
      <c r="AF124" s="88">
        <f>'AEO 2023 Table 49 Raw'!AI112</f>
        <v>6.0000000000000001E-3</v>
      </c>
    </row>
    <row r="125" spans="1:32" ht="15" customHeight="1" x14ac:dyDescent="0.35">
      <c r="A125" s="77" t="s">
        <v>1779</v>
      </c>
      <c r="B125" s="81" t="s">
        <v>1670</v>
      </c>
      <c r="C125" s="82">
        <f>'AEO 2023 Table 49 Raw'!F113</f>
        <v>6.0561619999999996</v>
      </c>
      <c r="D125" s="82">
        <f>'AEO 2023 Table 49 Raw'!G113</f>
        <v>6.0490139999999997</v>
      </c>
      <c r="E125" s="82">
        <f>'AEO 2023 Table 49 Raw'!H113</f>
        <v>6.0413300000000003</v>
      </c>
      <c r="F125" s="82">
        <f>'AEO 2023 Table 49 Raw'!I113</f>
        <v>6.0397550000000004</v>
      </c>
      <c r="G125" s="82">
        <f>'AEO 2023 Table 49 Raw'!J113</f>
        <v>6.0466559999999996</v>
      </c>
      <c r="H125" s="82">
        <f>'AEO 2023 Table 49 Raw'!K113</f>
        <v>6.0661889999999996</v>
      </c>
      <c r="I125" s="82">
        <f>'AEO 2023 Table 49 Raw'!L113</f>
        <v>6.0933279999999996</v>
      </c>
      <c r="J125" s="82">
        <f>'AEO 2023 Table 49 Raw'!M113</f>
        <v>6.1323319999999999</v>
      </c>
      <c r="K125" s="82">
        <f>'AEO 2023 Table 49 Raw'!N113</f>
        <v>6.1810369999999999</v>
      </c>
      <c r="L125" s="82">
        <f>'AEO 2023 Table 49 Raw'!O113</f>
        <v>6.2393669999999997</v>
      </c>
      <c r="M125" s="82">
        <f>'AEO 2023 Table 49 Raw'!P113</f>
        <v>6.3051560000000002</v>
      </c>
      <c r="N125" s="82">
        <f>'AEO 2023 Table 49 Raw'!Q113</f>
        <v>6.3731140000000002</v>
      </c>
      <c r="O125" s="82">
        <f>'AEO 2023 Table 49 Raw'!R113</f>
        <v>6.4338220000000002</v>
      </c>
      <c r="P125" s="82">
        <f>'AEO 2023 Table 49 Raw'!S113</f>
        <v>6.4864230000000003</v>
      </c>
      <c r="Q125" s="82">
        <f>'AEO 2023 Table 49 Raw'!T113</f>
        <v>6.5340740000000004</v>
      </c>
      <c r="R125" s="82">
        <f>'AEO 2023 Table 49 Raw'!U113</f>
        <v>6.5780960000000004</v>
      </c>
      <c r="S125" s="82">
        <f>'AEO 2023 Table 49 Raw'!V113</f>
        <v>6.6189390000000001</v>
      </c>
      <c r="T125" s="82">
        <f>'AEO 2023 Table 49 Raw'!W113</f>
        <v>6.656015</v>
      </c>
      <c r="U125" s="82">
        <f>'AEO 2023 Table 49 Raw'!X113</f>
        <v>6.6907750000000004</v>
      </c>
      <c r="V125" s="82">
        <f>'AEO 2023 Table 49 Raw'!Y113</f>
        <v>6.7222429999999997</v>
      </c>
      <c r="W125" s="82">
        <f>'AEO 2023 Table 49 Raw'!Z113</f>
        <v>6.7477010000000002</v>
      </c>
      <c r="X125" s="82">
        <f>'AEO 2023 Table 49 Raw'!AA113</f>
        <v>6.7691860000000004</v>
      </c>
      <c r="Y125" s="82">
        <f>'AEO 2023 Table 49 Raw'!AB113</f>
        <v>6.7874949999999998</v>
      </c>
      <c r="Z125" s="82">
        <f>'AEO 2023 Table 49 Raw'!AC113</f>
        <v>6.802632</v>
      </c>
      <c r="AA125" s="82">
        <f>'AEO 2023 Table 49 Raw'!AD113</f>
        <v>6.8150360000000001</v>
      </c>
      <c r="AB125" s="82">
        <f>'AEO 2023 Table 49 Raw'!AE113</f>
        <v>6.8253909999999998</v>
      </c>
      <c r="AC125" s="82">
        <f>'AEO 2023 Table 49 Raw'!AF113</f>
        <v>6.8345450000000003</v>
      </c>
      <c r="AD125" s="82">
        <f>'AEO 2023 Table 49 Raw'!AG113</f>
        <v>6.8446889999999998</v>
      </c>
      <c r="AE125" s="82">
        <f>'AEO 2023 Table 49 Raw'!AH113</f>
        <v>6.8567840000000002</v>
      </c>
      <c r="AF125" s="88">
        <f>'AEO 2023 Table 49 Raw'!AI113</f>
        <v>4.0000000000000001E-3</v>
      </c>
    </row>
    <row r="126" spans="1:32" ht="15" customHeight="1" x14ac:dyDescent="0.35">
      <c r="A126" s="77" t="s">
        <v>1780</v>
      </c>
      <c r="B126" s="81" t="s">
        <v>1672</v>
      </c>
      <c r="C126" s="82">
        <f>'AEO 2023 Table 49 Raw'!F114</f>
        <v>5.905322</v>
      </c>
      <c r="D126" s="82">
        <f>'AEO 2023 Table 49 Raw'!G114</f>
        <v>5.9830639999999997</v>
      </c>
      <c r="E126" s="82">
        <f>'AEO 2023 Table 49 Raw'!H114</f>
        <v>6.0729699999999998</v>
      </c>
      <c r="F126" s="82">
        <f>'AEO 2023 Table 49 Raw'!I114</f>
        <v>6.1697509999999998</v>
      </c>
      <c r="G126" s="82">
        <f>'AEO 2023 Table 49 Raw'!J114</f>
        <v>6.2701130000000003</v>
      </c>
      <c r="H126" s="82">
        <f>'AEO 2023 Table 49 Raw'!K114</f>
        <v>6.3741599999999998</v>
      </c>
      <c r="I126" s="82">
        <f>'AEO 2023 Table 49 Raw'!L114</f>
        <v>6.4715020000000001</v>
      </c>
      <c r="J126" s="82">
        <f>'AEO 2023 Table 49 Raw'!M114</f>
        <v>6.5653430000000004</v>
      </c>
      <c r="K126" s="82">
        <f>'AEO 2023 Table 49 Raw'!N114</f>
        <v>6.6557139999999997</v>
      </c>
      <c r="L126" s="82">
        <f>'AEO 2023 Table 49 Raw'!O114</f>
        <v>6.7455530000000001</v>
      </c>
      <c r="M126" s="82">
        <f>'AEO 2023 Table 49 Raw'!P114</f>
        <v>6.8333729999999999</v>
      </c>
      <c r="N126" s="82">
        <f>'AEO 2023 Table 49 Raw'!Q114</f>
        <v>6.9156950000000004</v>
      </c>
      <c r="O126" s="82">
        <f>'AEO 2023 Table 49 Raw'!R114</f>
        <v>6.9910300000000003</v>
      </c>
      <c r="P126" s="82">
        <f>'AEO 2023 Table 49 Raw'!S114</f>
        <v>7.0602270000000003</v>
      </c>
      <c r="Q126" s="82">
        <f>'AEO 2023 Table 49 Raw'!T114</f>
        <v>7.1236040000000003</v>
      </c>
      <c r="R126" s="82">
        <f>'AEO 2023 Table 49 Raw'!U114</f>
        <v>7.1804309999999996</v>
      </c>
      <c r="S126" s="82">
        <f>'AEO 2023 Table 49 Raw'!V114</f>
        <v>7.2303940000000004</v>
      </c>
      <c r="T126" s="82">
        <f>'AEO 2023 Table 49 Raw'!W114</f>
        <v>7.2732939999999999</v>
      </c>
      <c r="U126" s="82">
        <f>'AEO 2023 Table 49 Raw'!X114</f>
        <v>7.3093329999999996</v>
      </c>
      <c r="V126" s="82">
        <f>'AEO 2023 Table 49 Raw'!Y114</f>
        <v>7.3391260000000003</v>
      </c>
      <c r="W126" s="82">
        <f>'AEO 2023 Table 49 Raw'!Z114</f>
        <v>7.3641690000000004</v>
      </c>
      <c r="X126" s="82">
        <f>'AEO 2023 Table 49 Raw'!AA114</f>
        <v>7.3857489999999997</v>
      </c>
      <c r="Y126" s="82">
        <f>'AEO 2023 Table 49 Raw'!AB114</f>
        <v>7.4047210000000003</v>
      </c>
      <c r="Z126" s="82">
        <f>'AEO 2023 Table 49 Raw'!AC114</f>
        <v>7.4218250000000001</v>
      </c>
      <c r="AA126" s="82">
        <f>'AEO 2023 Table 49 Raw'!AD114</f>
        <v>7.4367340000000004</v>
      </c>
      <c r="AB126" s="82">
        <f>'AEO 2023 Table 49 Raw'!AE114</f>
        <v>7.451314</v>
      </c>
      <c r="AC126" s="82">
        <f>'AEO 2023 Table 49 Raw'!AF114</f>
        <v>7.4666230000000002</v>
      </c>
      <c r="AD126" s="82">
        <f>'AEO 2023 Table 49 Raw'!AG114</f>
        <v>7.4822319999999998</v>
      </c>
      <c r="AE126" s="82">
        <f>'AEO 2023 Table 49 Raw'!AH114</f>
        <v>7.498291</v>
      </c>
      <c r="AF126" s="88">
        <f>'AEO 2023 Table 49 Raw'!AI114</f>
        <v>8.9999999999999993E-3</v>
      </c>
    </row>
    <row r="127" spans="1:32" ht="15" customHeight="1" x14ac:dyDescent="0.35">
      <c r="A127" s="77" t="s">
        <v>1781</v>
      </c>
      <c r="B127" s="81" t="s">
        <v>1674</v>
      </c>
      <c r="C127" s="82">
        <f>'AEO 2023 Table 49 Raw'!F115</f>
        <v>0</v>
      </c>
      <c r="D127" s="82">
        <f>'AEO 2023 Table 49 Raw'!G115</f>
        <v>0</v>
      </c>
      <c r="E127" s="82">
        <f>'AEO 2023 Table 49 Raw'!H115</f>
        <v>0</v>
      </c>
      <c r="F127" s="82">
        <f>'AEO 2023 Table 49 Raw'!I115</f>
        <v>0</v>
      </c>
      <c r="G127" s="82">
        <f>'AEO 2023 Table 49 Raw'!J115</f>
        <v>0</v>
      </c>
      <c r="H127" s="82">
        <f>'AEO 2023 Table 49 Raw'!K115</f>
        <v>0</v>
      </c>
      <c r="I127" s="82">
        <f>'AEO 2023 Table 49 Raw'!L115</f>
        <v>0</v>
      </c>
      <c r="J127" s="82">
        <f>'AEO 2023 Table 49 Raw'!M115</f>
        <v>0</v>
      </c>
      <c r="K127" s="82">
        <f>'AEO 2023 Table 49 Raw'!N115</f>
        <v>0</v>
      </c>
      <c r="L127" s="82">
        <f>'AEO 2023 Table 49 Raw'!O115</f>
        <v>0</v>
      </c>
      <c r="M127" s="82">
        <f>'AEO 2023 Table 49 Raw'!P115</f>
        <v>0</v>
      </c>
      <c r="N127" s="82">
        <f>'AEO 2023 Table 49 Raw'!Q115</f>
        <v>0</v>
      </c>
      <c r="O127" s="82">
        <f>'AEO 2023 Table 49 Raw'!R115</f>
        <v>0</v>
      </c>
      <c r="P127" s="82">
        <f>'AEO 2023 Table 49 Raw'!S115</f>
        <v>0</v>
      </c>
      <c r="Q127" s="82">
        <f>'AEO 2023 Table 49 Raw'!T115</f>
        <v>0</v>
      </c>
      <c r="R127" s="82">
        <f>'AEO 2023 Table 49 Raw'!U115</f>
        <v>0</v>
      </c>
      <c r="S127" s="82">
        <f>'AEO 2023 Table 49 Raw'!V115</f>
        <v>0</v>
      </c>
      <c r="T127" s="82">
        <f>'AEO 2023 Table 49 Raw'!W115</f>
        <v>0</v>
      </c>
      <c r="U127" s="82">
        <f>'AEO 2023 Table 49 Raw'!X115</f>
        <v>0</v>
      </c>
      <c r="V127" s="82">
        <f>'AEO 2023 Table 49 Raw'!Y115</f>
        <v>0</v>
      </c>
      <c r="W127" s="82">
        <f>'AEO 2023 Table 49 Raw'!Z115</f>
        <v>0</v>
      </c>
      <c r="X127" s="82">
        <f>'AEO 2023 Table 49 Raw'!AA115</f>
        <v>0</v>
      </c>
      <c r="Y127" s="82">
        <f>'AEO 2023 Table 49 Raw'!AB115</f>
        <v>0</v>
      </c>
      <c r="Z127" s="82">
        <f>'AEO 2023 Table 49 Raw'!AC115</f>
        <v>0</v>
      </c>
      <c r="AA127" s="82">
        <f>'AEO 2023 Table 49 Raw'!AD115</f>
        <v>0</v>
      </c>
      <c r="AB127" s="82">
        <f>'AEO 2023 Table 49 Raw'!AE115</f>
        <v>0</v>
      </c>
      <c r="AC127" s="82">
        <f>'AEO 2023 Table 49 Raw'!AF115</f>
        <v>0</v>
      </c>
      <c r="AD127" s="82">
        <f>'AEO 2023 Table 49 Raw'!AG115</f>
        <v>0</v>
      </c>
      <c r="AE127" s="82">
        <f>'AEO 2023 Table 49 Raw'!AH115</f>
        <v>0</v>
      </c>
      <c r="AF127" s="88" t="str">
        <f>'AEO 2023 Table 49 Raw'!AI115</f>
        <v>- -</v>
      </c>
    </row>
    <row r="128" spans="1:32" ht="12" customHeight="1" x14ac:dyDescent="0.35">
      <c r="A128" s="77" t="s">
        <v>1782</v>
      </c>
      <c r="B128" s="81" t="s">
        <v>1676</v>
      </c>
      <c r="C128" s="82">
        <f>'AEO 2023 Table 49 Raw'!F116</f>
        <v>12.511471999999999</v>
      </c>
      <c r="D128" s="82">
        <f>'AEO 2023 Table 49 Raw'!G116</f>
        <v>12.210798</v>
      </c>
      <c r="E128" s="82">
        <f>'AEO 2023 Table 49 Raw'!H116</f>
        <v>12.035378</v>
      </c>
      <c r="F128" s="82">
        <f>'AEO 2023 Table 49 Raw'!I116</f>
        <v>11.922769000000001</v>
      </c>
      <c r="G128" s="82">
        <f>'AEO 2023 Table 49 Raw'!J116</f>
        <v>11.842131</v>
      </c>
      <c r="H128" s="82">
        <f>'AEO 2023 Table 49 Raw'!K116</f>
        <v>11.780157000000001</v>
      </c>
      <c r="I128" s="82">
        <f>'AEO 2023 Table 49 Raw'!L116</f>
        <v>11.726812000000001</v>
      </c>
      <c r="J128" s="82">
        <f>'AEO 2023 Table 49 Raw'!M116</f>
        <v>11.681986</v>
      </c>
      <c r="K128" s="82">
        <f>'AEO 2023 Table 49 Raw'!N116</f>
        <v>11.643143999999999</v>
      </c>
      <c r="L128" s="82">
        <f>'AEO 2023 Table 49 Raw'!O116</f>
        <v>11.608420000000001</v>
      </c>
      <c r="M128" s="82">
        <f>'AEO 2023 Table 49 Raw'!P116</f>
        <v>11.577750999999999</v>
      </c>
      <c r="N128" s="82">
        <f>'AEO 2023 Table 49 Raw'!Q116</f>
        <v>11.55185</v>
      </c>
      <c r="O128" s="82">
        <f>'AEO 2023 Table 49 Raw'!R116</f>
        <v>11.532499</v>
      </c>
      <c r="P128" s="82">
        <f>'AEO 2023 Table 49 Raw'!S116</f>
        <v>11.522676000000001</v>
      </c>
      <c r="Q128" s="82">
        <f>'AEO 2023 Table 49 Raw'!T116</f>
        <v>11.51253</v>
      </c>
      <c r="R128" s="82">
        <f>'AEO 2023 Table 49 Raw'!U116</f>
        <v>11.507656000000001</v>
      </c>
      <c r="S128" s="82">
        <f>'AEO 2023 Table 49 Raw'!V116</f>
        <v>11.514357</v>
      </c>
      <c r="T128" s="82">
        <f>'AEO 2023 Table 49 Raw'!W116</f>
        <v>11.526049</v>
      </c>
      <c r="U128" s="82">
        <f>'AEO 2023 Table 49 Raw'!X116</f>
        <v>11.521922999999999</v>
      </c>
      <c r="V128" s="82">
        <f>'AEO 2023 Table 49 Raw'!Y116</f>
        <v>11.528378</v>
      </c>
      <c r="W128" s="82">
        <f>'AEO 2023 Table 49 Raw'!Z116</f>
        <v>11.553936999999999</v>
      </c>
      <c r="X128" s="82">
        <f>'AEO 2023 Table 49 Raw'!AA116</f>
        <v>11.578481999999999</v>
      </c>
      <c r="Y128" s="82">
        <f>'AEO 2023 Table 49 Raw'!AB116</f>
        <v>11.590909</v>
      </c>
      <c r="Z128" s="82">
        <f>'AEO 2023 Table 49 Raw'!AC116</f>
        <v>11.599613</v>
      </c>
      <c r="AA128" s="82">
        <f>'AEO 2023 Table 49 Raw'!AD116</f>
        <v>11.605518999999999</v>
      </c>
      <c r="AB128" s="82">
        <f>'AEO 2023 Table 49 Raw'!AE116</f>
        <v>11.609627</v>
      </c>
      <c r="AC128" s="82">
        <f>'AEO 2023 Table 49 Raw'!AF116</f>
        <v>11.612548</v>
      </c>
      <c r="AD128" s="82">
        <f>'AEO 2023 Table 49 Raw'!AG116</f>
        <v>11.614598000000001</v>
      </c>
      <c r="AE128" s="82">
        <f>'AEO 2023 Table 49 Raw'!AH116</f>
        <v>11.615857</v>
      </c>
      <c r="AF128" s="88">
        <f>'AEO 2023 Table 49 Raw'!AI116</f>
        <v>-3.0000000000000001E-3</v>
      </c>
    </row>
    <row r="129" spans="1:32" ht="12" customHeight="1" x14ac:dyDescent="0.35">
      <c r="A129" s="77" t="s">
        <v>1783</v>
      </c>
      <c r="B129" s="81" t="s">
        <v>1678</v>
      </c>
      <c r="C129" s="82">
        <f>'AEO 2023 Table 49 Raw'!F117</f>
        <v>0</v>
      </c>
      <c r="D129" s="82">
        <f>'AEO 2023 Table 49 Raw'!G117</f>
        <v>0</v>
      </c>
      <c r="E129" s="82">
        <f>'AEO 2023 Table 49 Raw'!H117</f>
        <v>1.546108</v>
      </c>
      <c r="F129" s="82">
        <f>'AEO 2023 Table 49 Raw'!I117</f>
        <v>2.664183</v>
      </c>
      <c r="G129" s="82">
        <f>'AEO 2023 Table 49 Raw'!J117</f>
        <v>3.4990290000000002</v>
      </c>
      <c r="H129" s="82">
        <f>'AEO 2023 Table 49 Raw'!K117</f>
        <v>4.1596690000000001</v>
      </c>
      <c r="I129" s="82">
        <f>'AEO 2023 Table 49 Raw'!L117</f>
        <v>4.6990999999999996</v>
      </c>
      <c r="J129" s="82">
        <f>'AEO 2023 Table 49 Raw'!M117</f>
        <v>5.1562080000000003</v>
      </c>
      <c r="K129" s="82">
        <f>'AEO 2023 Table 49 Raw'!N117</f>
        <v>5.5611940000000004</v>
      </c>
      <c r="L129" s="82">
        <f>'AEO 2023 Table 49 Raw'!O117</f>
        <v>5.9406049999999997</v>
      </c>
      <c r="M129" s="82">
        <f>'AEO 2023 Table 49 Raw'!P117</f>
        <v>6.3162120000000002</v>
      </c>
      <c r="N129" s="82">
        <f>'AEO 2023 Table 49 Raw'!Q117</f>
        <v>6.6977019999999996</v>
      </c>
      <c r="O129" s="82">
        <f>'AEO 2023 Table 49 Raw'!R117</f>
        <v>7.0859899999999998</v>
      </c>
      <c r="P129" s="82">
        <f>'AEO 2023 Table 49 Raw'!S117</f>
        <v>7.4756780000000003</v>
      </c>
      <c r="Q129" s="82">
        <f>'AEO 2023 Table 49 Raw'!T117</f>
        <v>7.8704789999999996</v>
      </c>
      <c r="R129" s="82">
        <f>'AEO 2023 Table 49 Raw'!U117</f>
        <v>8.2631910000000008</v>
      </c>
      <c r="S129" s="82">
        <f>'AEO 2023 Table 49 Raw'!V117</f>
        <v>8.6400120000000005</v>
      </c>
      <c r="T129" s="82">
        <f>'AEO 2023 Table 49 Raw'!W117</f>
        <v>8.9883590000000009</v>
      </c>
      <c r="U129" s="82">
        <f>'AEO 2023 Table 49 Raw'!X117</f>
        <v>9.2928049999999995</v>
      </c>
      <c r="V129" s="82">
        <f>'AEO 2023 Table 49 Raw'!Y117</f>
        <v>9.5358350000000005</v>
      </c>
      <c r="W129" s="82">
        <f>'AEO 2023 Table 49 Raw'!Z117</f>
        <v>9.700844</v>
      </c>
      <c r="X129" s="82">
        <f>'AEO 2023 Table 49 Raw'!AA117</f>
        <v>9.9268219999999996</v>
      </c>
      <c r="Y129" s="82">
        <f>'AEO 2023 Table 49 Raw'!AB117</f>
        <v>10.164901</v>
      </c>
      <c r="Z129" s="82">
        <f>'AEO 2023 Table 49 Raw'!AC117</f>
        <v>10.319011</v>
      </c>
      <c r="AA129" s="82">
        <f>'AEO 2023 Table 49 Raw'!AD117</f>
        <v>10.344773</v>
      </c>
      <c r="AB129" s="82">
        <f>'AEO 2023 Table 49 Raw'!AE117</f>
        <v>10.42065</v>
      </c>
      <c r="AC129" s="82">
        <f>'AEO 2023 Table 49 Raw'!AF117</f>
        <v>10.488389</v>
      </c>
      <c r="AD129" s="82">
        <f>'AEO 2023 Table 49 Raw'!AG117</f>
        <v>10.548454</v>
      </c>
      <c r="AE129" s="82">
        <f>'AEO 2023 Table 49 Raw'!AH117</f>
        <v>10.601648000000001</v>
      </c>
      <c r="AF129" s="88" t="str">
        <f>'AEO 2023 Table 49 Raw'!AI117</f>
        <v>- -</v>
      </c>
    </row>
    <row r="130" spans="1:32" ht="12" customHeight="1" x14ac:dyDescent="0.35">
      <c r="A130" s="77" t="s">
        <v>1784</v>
      </c>
      <c r="B130" s="81" t="s">
        <v>1680</v>
      </c>
      <c r="C130" s="82">
        <f>'AEO 2023 Table 49 Raw'!F118</f>
        <v>0</v>
      </c>
      <c r="D130" s="82">
        <f>'AEO 2023 Table 49 Raw'!G118</f>
        <v>0</v>
      </c>
      <c r="E130" s="82">
        <f>'AEO 2023 Table 49 Raw'!H118</f>
        <v>1.475894</v>
      </c>
      <c r="F130" s="82">
        <f>'AEO 2023 Table 49 Raw'!I118</f>
        <v>2.5423819999999999</v>
      </c>
      <c r="G130" s="82">
        <f>'AEO 2023 Table 49 Raw'!J118</f>
        <v>3.3420420000000002</v>
      </c>
      <c r="H130" s="82">
        <f>'AEO 2023 Table 49 Raw'!K118</f>
        <v>3.9731420000000002</v>
      </c>
      <c r="I130" s="82">
        <f>'AEO 2023 Table 49 Raw'!L118</f>
        <v>4.4840580000000001</v>
      </c>
      <c r="J130" s="82">
        <f>'AEO 2023 Table 49 Raw'!M118</f>
        <v>4.9145440000000002</v>
      </c>
      <c r="K130" s="82">
        <f>'AEO 2023 Table 49 Raw'!N118</f>
        <v>5.2951240000000004</v>
      </c>
      <c r="L130" s="82">
        <f>'AEO 2023 Table 49 Raw'!O118</f>
        <v>5.6530180000000003</v>
      </c>
      <c r="M130" s="82">
        <f>'AEO 2023 Table 49 Raw'!P118</f>
        <v>6.0081530000000001</v>
      </c>
      <c r="N130" s="82">
        <f>'AEO 2023 Table 49 Raw'!Q118</f>
        <v>6.3713059999999997</v>
      </c>
      <c r="O130" s="82">
        <f>'AEO 2023 Table 49 Raw'!R118</f>
        <v>6.7437389999999997</v>
      </c>
      <c r="P130" s="82">
        <f>'AEO 2023 Table 49 Raw'!S118</f>
        <v>7.1219239999999999</v>
      </c>
      <c r="Q130" s="82">
        <f>'AEO 2023 Table 49 Raw'!T118</f>
        <v>7.5077629999999997</v>
      </c>
      <c r="R130" s="82">
        <f>'AEO 2023 Table 49 Raw'!U118</f>
        <v>7.8949509999999998</v>
      </c>
      <c r="S130" s="82">
        <f>'AEO 2023 Table 49 Raw'!V118</f>
        <v>8.2699909999999992</v>
      </c>
      <c r="T130" s="82">
        <f>'AEO 2023 Table 49 Raw'!W118</f>
        <v>8.6198800000000002</v>
      </c>
      <c r="U130" s="82">
        <f>'AEO 2023 Table 49 Raw'!X118</f>
        <v>8.9274210000000007</v>
      </c>
      <c r="V130" s="82">
        <f>'AEO 2023 Table 49 Raw'!Y118</f>
        <v>9.1725209999999997</v>
      </c>
      <c r="W130" s="82">
        <f>'AEO 2023 Table 49 Raw'!Z118</f>
        <v>9.3351539999999993</v>
      </c>
      <c r="X130" s="82">
        <f>'AEO 2023 Table 49 Raw'!AA118</f>
        <v>9.5703130000000005</v>
      </c>
      <c r="Y130" s="82">
        <f>'AEO 2023 Table 49 Raw'!AB118</f>
        <v>9.8242899999999995</v>
      </c>
      <c r="Z130" s="82">
        <f>'AEO 2023 Table 49 Raw'!AC118</f>
        <v>9.9863700000000009</v>
      </c>
      <c r="AA130" s="82">
        <f>'AEO 2023 Table 49 Raw'!AD118</f>
        <v>10.00128</v>
      </c>
      <c r="AB130" s="82">
        <f>'AEO 2023 Table 49 Raw'!AE118</f>
        <v>10.076916000000001</v>
      </c>
      <c r="AC130" s="82">
        <f>'AEO 2023 Table 49 Raw'!AF118</f>
        <v>10.144606</v>
      </c>
      <c r="AD130" s="82">
        <f>'AEO 2023 Table 49 Raw'!AG118</f>
        <v>10.20481</v>
      </c>
      <c r="AE130" s="82">
        <f>'AEO 2023 Table 49 Raw'!AH118</f>
        <v>10.258661</v>
      </c>
      <c r="AF130" s="88" t="str">
        <f>'AEO 2023 Table 49 Raw'!AI118</f>
        <v>- -</v>
      </c>
    </row>
    <row r="131" spans="1:32" ht="12" customHeight="1" x14ac:dyDescent="0.35">
      <c r="A131" s="77" t="s">
        <v>1785</v>
      </c>
      <c r="B131" s="81" t="s">
        <v>1682</v>
      </c>
      <c r="C131" s="82">
        <f>'AEO 2023 Table 49 Raw'!F119</f>
        <v>0</v>
      </c>
      <c r="D131" s="82">
        <f>'AEO 2023 Table 49 Raw'!G119</f>
        <v>0</v>
      </c>
      <c r="E131" s="82">
        <f>'AEO 2023 Table 49 Raw'!H119</f>
        <v>7.1006340000000003</v>
      </c>
      <c r="F131" s="82">
        <f>'AEO 2023 Table 49 Raw'!I119</f>
        <v>7.1057309999999996</v>
      </c>
      <c r="G131" s="82">
        <f>'AEO 2023 Table 49 Raw'!J119</f>
        <v>7.1073639999999996</v>
      </c>
      <c r="H131" s="82">
        <f>'AEO 2023 Table 49 Raw'!K119</f>
        <v>7.1081630000000002</v>
      </c>
      <c r="I131" s="82">
        <f>'AEO 2023 Table 49 Raw'!L119</f>
        <v>7.1086039999999997</v>
      </c>
      <c r="J131" s="82">
        <f>'AEO 2023 Table 49 Raw'!M119</f>
        <v>7.1088789999999999</v>
      </c>
      <c r="K131" s="82">
        <f>'AEO 2023 Table 49 Raw'!N119</f>
        <v>7.1090270000000002</v>
      </c>
      <c r="L131" s="82">
        <f>'AEO 2023 Table 49 Raw'!O119</f>
        <v>7.1090970000000002</v>
      </c>
      <c r="M131" s="82">
        <f>'AEO 2023 Table 49 Raw'!P119</f>
        <v>7.1091550000000003</v>
      </c>
      <c r="N131" s="82">
        <f>'AEO 2023 Table 49 Raw'!Q119</f>
        <v>7.1092209999999998</v>
      </c>
      <c r="O131" s="82">
        <f>'AEO 2023 Table 49 Raw'!R119</f>
        <v>7.1092950000000004</v>
      </c>
      <c r="P131" s="82">
        <f>'AEO 2023 Table 49 Raw'!S119</f>
        <v>7.1093820000000001</v>
      </c>
      <c r="Q131" s="82">
        <f>'AEO 2023 Table 49 Raw'!T119</f>
        <v>7.1094809999999997</v>
      </c>
      <c r="R131" s="82">
        <f>'AEO 2023 Table 49 Raw'!U119</f>
        <v>7.1095889999999997</v>
      </c>
      <c r="S131" s="82">
        <f>'AEO 2023 Table 49 Raw'!V119</f>
        <v>7.1097070000000002</v>
      </c>
      <c r="T131" s="82">
        <f>'AEO 2023 Table 49 Raw'!W119</f>
        <v>7.1098350000000003</v>
      </c>
      <c r="U131" s="82">
        <f>'AEO 2023 Table 49 Raw'!X119</f>
        <v>7.109972</v>
      </c>
      <c r="V131" s="82">
        <f>'AEO 2023 Table 49 Raw'!Y119</f>
        <v>7.1101159999999997</v>
      </c>
      <c r="W131" s="82">
        <f>'AEO 2023 Table 49 Raw'!Z119</f>
        <v>7.1102699999999999</v>
      </c>
      <c r="X131" s="82">
        <f>'AEO 2023 Table 49 Raw'!AA119</f>
        <v>7.1104589999999996</v>
      </c>
      <c r="Y131" s="82">
        <f>'AEO 2023 Table 49 Raw'!AB119</f>
        <v>7.110671</v>
      </c>
      <c r="Z131" s="82">
        <f>'AEO 2023 Table 49 Raw'!AC119</f>
        <v>7.1108859999999998</v>
      </c>
      <c r="AA131" s="82">
        <f>'AEO 2023 Table 49 Raw'!AD119</f>
        <v>7.1110879999999996</v>
      </c>
      <c r="AB131" s="82">
        <f>'AEO 2023 Table 49 Raw'!AE119</f>
        <v>7.1113179999999998</v>
      </c>
      <c r="AC131" s="82">
        <f>'AEO 2023 Table 49 Raw'!AF119</f>
        <v>7.1115579999999996</v>
      </c>
      <c r="AD131" s="82">
        <f>'AEO 2023 Table 49 Raw'!AG119</f>
        <v>7.111809</v>
      </c>
      <c r="AE131" s="82">
        <f>'AEO 2023 Table 49 Raw'!AH119</f>
        <v>7.1120650000000003</v>
      </c>
      <c r="AF131" s="88" t="str">
        <f>'AEO 2023 Table 49 Raw'!AI119</f>
        <v>- -</v>
      </c>
    </row>
    <row r="132" spans="1:32" ht="12" customHeight="1" x14ac:dyDescent="0.35">
      <c r="A132" s="77" t="s">
        <v>1786</v>
      </c>
      <c r="B132" s="81" t="s">
        <v>1787</v>
      </c>
      <c r="C132" s="82">
        <f>'AEO 2023 Table 49 Raw'!F120</f>
        <v>6.1709569999999996</v>
      </c>
      <c r="D132" s="82">
        <f>'AEO 2023 Table 49 Raw'!G120</f>
        <v>6.2590110000000001</v>
      </c>
      <c r="E132" s="82">
        <f>'AEO 2023 Table 49 Raw'!H120</f>
        <v>6.3601650000000003</v>
      </c>
      <c r="F132" s="82">
        <f>'AEO 2023 Table 49 Raw'!I120</f>
        <v>6.4708430000000003</v>
      </c>
      <c r="G132" s="82">
        <f>'AEO 2023 Table 49 Raw'!J120</f>
        <v>6.589664</v>
      </c>
      <c r="H132" s="82">
        <f>'AEO 2023 Table 49 Raw'!K120</f>
        <v>6.7149279999999996</v>
      </c>
      <c r="I132" s="82">
        <f>'AEO 2023 Table 49 Raw'!L120</f>
        <v>6.8362869999999996</v>
      </c>
      <c r="J132" s="82">
        <f>'AEO 2023 Table 49 Raw'!M120</f>
        <v>6.9546010000000003</v>
      </c>
      <c r="K132" s="82">
        <f>'AEO 2023 Table 49 Raw'!N120</f>
        <v>7.068473</v>
      </c>
      <c r="L132" s="82">
        <f>'AEO 2023 Table 49 Raw'!O120</f>
        <v>7.1781480000000002</v>
      </c>
      <c r="M132" s="82">
        <f>'AEO 2023 Table 49 Raw'!P120</f>
        <v>7.282597</v>
      </c>
      <c r="N132" s="82">
        <f>'AEO 2023 Table 49 Raw'!Q120</f>
        <v>7.3776999999999999</v>
      </c>
      <c r="O132" s="82">
        <f>'AEO 2023 Table 49 Raw'!R120</f>
        <v>7.4626390000000002</v>
      </c>
      <c r="P132" s="82">
        <f>'AEO 2023 Table 49 Raw'!S120</f>
        <v>7.5376300000000001</v>
      </c>
      <c r="Q132" s="82">
        <f>'AEO 2023 Table 49 Raw'!T120</f>
        <v>7.6034009999999999</v>
      </c>
      <c r="R132" s="82">
        <f>'AEO 2023 Table 49 Raw'!U120</f>
        <v>7.6603089999999998</v>
      </c>
      <c r="S132" s="82">
        <f>'AEO 2023 Table 49 Raw'!V120</f>
        <v>7.7086389999999998</v>
      </c>
      <c r="T132" s="82">
        <f>'AEO 2023 Table 49 Raw'!W120</f>
        <v>7.750559</v>
      </c>
      <c r="U132" s="82">
        <f>'AEO 2023 Table 49 Raw'!X120</f>
        <v>7.7871069999999998</v>
      </c>
      <c r="V132" s="82">
        <f>'AEO 2023 Table 49 Raw'!Y120</f>
        <v>7.819769</v>
      </c>
      <c r="W132" s="82">
        <f>'AEO 2023 Table 49 Raw'!Z120</f>
        <v>7.8466990000000001</v>
      </c>
      <c r="X132" s="82">
        <f>'AEO 2023 Table 49 Raw'!AA120</f>
        <v>7.8693970000000002</v>
      </c>
      <c r="Y132" s="82">
        <f>'AEO 2023 Table 49 Raw'!AB120</f>
        <v>7.8885500000000004</v>
      </c>
      <c r="Z132" s="82">
        <f>'AEO 2023 Table 49 Raw'!AC120</f>
        <v>7.9051289999999996</v>
      </c>
      <c r="AA132" s="82">
        <f>'AEO 2023 Table 49 Raw'!AD120</f>
        <v>7.9208100000000004</v>
      </c>
      <c r="AB132" s="82">
        <f>'AEO 2023 Table 49 Raw'!AE120</f>
        <v>7.9359409999999997</v>
      </c>
      <c r="AC132" s="82">
        <f>'AEO 2023 Table 49 Raw'!AF120</f>
        <v>7.9508619999999999</v>
      </c>
      <c r="AD132" s="82">
        <f>'AEO 2023 Table 49 Raw'!AG120</f>
        <v>7.9663209999999998</v>
      </c>
      <c r="AE132" s="82">
        <f>'AEO 2023 Table 49 Raw'!AH120</f>
        <v>7.9825520000000001</v>
      </c>
      <c r="AF132" s="88">
        <f>'AEO 2023 Table 49 Raw'!AI120</f>
        <v>8.9999999999999993E-3</v>
      </c>
    </row>
    <row r="133" spans="1:32" ht="12" customHeight="1" x14ac:dyDescent="0.35">
      <c r="A133" s="77" t="s">
        <v>1788</v>
      </c>
      <c r="B133" s="34" t="s">
        <v>1789</v>
      </c>
      <c r="C133" s="82">
        <f>'AEO 2023 Table 49 Raw'!F121</f>
        <v>7.4724060000000003</v>
      </c>
      <c r="D133" s="82">
        <f>'AEO 2023 Table 49 Raw'!G121</f>
        <v>7.5785309999999999</v>
      </c>
      <c r="E133" s="82">
        <f>'AEO 2023 Table 49 Raw'!H121</f>
        <v>7.7053209999999996</v>
      </c>
      <c r="F133" s="82">
        <f>'AEO 2023 Table 49 Raw'!I121</f>
        <v>7.8485909999999999</v>
      </c>
      <c r="G133" s="82">
        <f>'AEO 2023 Table 49 Raw'!J121</f>
        <v>8.0023800000000005</v>
      </c>
      <c r="H133" s="82">
        <f>'AEO 2023 Table 49 Raw'!K121</f>
        <v>8.1636780000000009</v>
      </c>
      <c r="I133" s="82">
        <f>'AEO 2023 Table 49 Raw'!L121</f>
        <v>8.3212820000000001</v>
      </c>
      <c r="J133" s="82">
        <f>'AEO 2023 Table 49 Raw'!M121</f>
        <v>8.4797530000000005</v>
      </c>
      <c r="K133" s="82">
        <f>'AEO 2023 Table 49 Raw'!N121</f>
        <v>8.6382940000000001</v>
      </c>
      <c r="L133" s="82">
        <f>'AEO 2023 Table 49 Raw'!O121</f>
        <v>8.7959300000000002</v>
      </c>
      <c r="M133" s="82">
        <f>'AEO 2023 Table 49 Raw'!P121</f>
        <v>8.9485519999999994</v>
      </c>
      <c r="N133" s="82">
        <f>'AEO 2023 Table 49 Raw'!Q121</f>
        <v>9.0909969999999998</v>
      </c>
      <c r="O133" s="82">
        <f>'AEO 2023 Table 49 Raw'!R121</f>
        <v>9.2225169999999999</v>
      </c>
      <c r="P133" s="82">
        <f>'AEO 2023 Table 49 Raw'!S121</f>
        <v>9.3430680000000006</v>
      </c>
      <c r="Q133" s="82">
        <f>'AEO 2023 Table 49 Raw'!T121</f>
        <v>9.4533190000000005</v>
      </c>
      <c r="R133" s="82">
        <f>'AEO 2023 Table 49 Raw'!U121</f>
        <v>9.5530659999999994</v>
      </c>
      <c r="S133" s="82">
        <f>'AEO 2023 Table 49 Raw'!V121</f>
        <v>9.6434460000000009</v>
      </c>
      <c r="T133" s="82">
        <f>'AEO 2023 Table 49 Raw'!W121</f>
        <v>9.7267150000000004</v>
      </c>
      <c r="U133" s="82">
        <f>'AEO 2023 Table 49 Raw'!X121</f>
        <v>9.8045980000000004</v>
      </c>
      <c r="V133" s="82">
        <f>'AEO 2023 Table 49 Raw'!Y121</f>
        <v>9.8772749999999991</v>
      </c>
      <c r="W133" s="82">
        <f>'AEO 2023 Table 49 Raw'!Z121</f>
        <v>9.9424340000000004</v>
      </c>
      <c r="X133" s="82">
        <f>'AEO 2023 Table 49 Raw'!AA121</f>
        <v>10.001575000000001</v>
      </c>
      <c r="Y133" s="82">
        <f>'AEO 2023 Table 49 Raw'!AB121</f>
        <v>10.055849</v>
      </c>
      <c r="Z133" s="82">
        <f>'AEO 2023 Table 49 Raw'!AC121</f>
        <v>10.108461999999999</v>
      </c>
      <c r="AA133" s="82">
        <f>'AEO 2023 Table 49 Raw'!AD121</f>
        <v>10.161237</v>
      </c>
      <c r="AB133" s="82">
        <f>'AEO 2023 Table 49 Raw'!AE121</f>
        <v>10.213322</v>
      </c>
      <c r="AC133" s="82">
        <f>'AEO 2023 Table 49 Raw'!AF121</f>
        <v>10.263771999999999</v>
      </c>
      <c r="AD133" s="82">
        <f>'AEO 2023 Table 49 Raw'!AG121</f>
        <v>10.314520999999999</v>
      </c>
      <c r="AE133" s="82">
        <f>'AEO 2023 Table 49 Raw'!AH121</f>
        <v>10.365862999999999</v>
      </c>
      <c r="AF133" s="88">
        <f>'AEO 2023 Table 49 Raw'!AI121</f>
        <v>1.2E-2</v>
      </c>
    </row>
    <row r="134" spans="1:32" ht="12" customHeight="1" x14ac:dyDescent="0.35">
      <c r="C134" s="82"/>
      <c r="D134" s="82"/>
      <c r="E134" s="82"/>
      <c r="F134" s="82"/>
      <c r="G134" s="82"/>
      <c r="H134" s="82"/>
      <c r="I134" s="82"/>
      <c r="J134" s="82"/>
      <c r="K134" s="82"/>
      <c r="L134" s="82"/>
      <c r="M134" s="82"/>
      <c r="N134" s="82"/>
      <c r="O134" s="82"/>
      <c r="P134" s="82"/>
      <c r="Q134" s="82"/>
      <c r="R134" s="82"/>
      <c r="S134" s="82"/>
      <c r="T134" s="82"/>
      <c r="U134" s="82"/>
      <c r="V134" s="82"/>
      <c r="W134" s="82"/>
      <c r="X134" s="82"/>
      <c r="Y134" s="82"/>
      <c r="Z134" s="82"/>
      <c r="AA134" s="82"/>
      <c r="AB134" s="82"/>
      <c r="AC134" s="82"/>
      <c r="AD134" s="82"/>
      <c r="AE134" s="82"/>
      <c r="AF134" s="88"/>
    </row>
    <row r="135" spans="1:32" ht="12" customHeight="1" x14ac:dyDescent="0.35">
      <c r="B135" s="34" t="s">
        <v>1790</v>
      </c>
      <c r="C135" s="82"/>
      <c r="D135" s="82"/>
      <c r="E135" s="82"/>
      <c r="F135" s="82"/>
      <c r="G135" s="82"/>
      <c r="H135" s="82"/>
      <c r="I135" s="82"/>
      <c r="J135" s="82"/>
      <c r="K135" s="82"/>
      <c r="L135" s="82"/>
      <c r="M135" s="82"/>
      <c r="N135" s="82"/>
      <c r="O135" s="82"/>
      <c r="P135" s="82"/>
      <c r="Q135" s="82"/>
      <c r="R135" s="82"/>
      <c r="S135" s="82"/>
      <c r="T135" s="82"/>
      <c r="U135" s="82"/>
      <c r="V135" s="82"/>
      <c r="W135" s="82"/>
      <c r="X135" s="82"/>
      <c r="Y135" s="82"/>
      <c r="Z135" s="82"/>
      <c r="AA135" s="82"/>
      <c r="AB135" s="82"/>
      <c r="AC135" s="82"/>
      <c r="AD135" s="82"/>
      <c r="AE135" s="82"/>
      <c r="AF135" s="88"/>
    </row>
    <row r="136" spans="1:32" ht="12" customHeight="1" x14ac:dyDescent="0.35">
      <c r="B136" s="34" t="s">
        <v>1664</v>
      </c>
      <c r="C136" s="82"/>
      <c r="D136" s="82"/>
      <c r="E136" s="82"/>
      <c r="F136" s="82"/>
      <c r="G136" s="82"/>
      <c r="H136" s="82"/>
      <c r="I136" s="82"/>
      <c r="J136" s="82"/>
      <c r="K136" s="82"/>
      <c r="L136" s="82"/>
      <c r="M136" s="82"/>
      <c r="N136" s="82"/>
      <c r="O136" s="82"/>
      <c r="P136" s="82"/>
      <c r="Q136" s="82"/>
      <c r="R136" s="82"/>
      <c r="S136" s="82"/>
      <c r="T136" s="82"/>
      <c r="U136" s="82"/>
      <c r="V136" s="82"/>
      <c r="W136" s="82"/>
      <c r="X136" s="82"/>
      <c r="Y136" s="82"/>
      <c r="Z136" s="82"/>
      <c r="AA136" s="82"/>
      <c r="AB136" s="82"/>
      <c r="AC136" s="82"/>
      <c r="AD136" s="82"/>
      <c r="AE136" s="82"/>
      <c r="AF136" s="88"/>
    </row>
    <row r="137" spans="1:32" ht="12" customHeight="1" x14ac:dyDescent="0.35">
      <c r="A137" s="77" t="s">
        <v>1791</v>
      </c>
      <c r="B137" s="81" t="s">
        <v>1666</v>
      </c>
      <c r="C137" s="82">
        <f>'AEO 2023 Table 49 Raw'!F124</f>
        <v>3.0155479999999999</v>
      </c>
      <c r="D137" s="82">
        <f>'AEO 2023 Table 49 Raw'!G124</f>
        <v>3.0975450000000002</v>
      </c>
      <c r="E137" s="82">
        <f>'AEO 2023 Table 49 Raw'!H124</f>
        <v>3.1834560000000001</v>
      </c>
      <c r="F137" s="82">
        <f>'AEO 2023 Table 49 Raw'!I124</f>
        <v>3.2715930000000002</v>
      </c>
      <c r="G137" s="82">
        <f>'AEO 2023 Table 49 Raw'!J124</f>
        <v>3.3587579999999999</v>
      </c>
      <c r="H137" s="82">
        <f>'AEO 2023 Table 49 Raw'!K124</f>
        <v>3.4430320000000001</v>
      </c>
      <c r="I137" s="82">
        <f>'AEO 2023 Table 49 Raw'!L124</f>
        <v>3.5241380000000002</v>
      </c>
      <c r="J137" s="82">
        <f>'AEO 2023 Table 49 Raw'!M124</f>
        <v>3.6023369999999999</v>
      </c>
      <c r="K137" s="82">
        <f>'AEO 2023 Table 49 Raw'!N124</f>
        <v>3.6774779999999998</v>
      </c>
      <c r="L137" s="82">
        <f>'AEO 2023 Table 49 Raw'!O124</f>
        <v>3.7492040000000002</v>
      </c>
      <c r="M137" s="82">
        <f>'AEO 2023 Table 49 Raw'!P124</f>
        <v>3.8192210000000002</v>
      </c>
      <c r="N137" s="82">
        <f>'AEO 2023 Table 49 Raw'!Q124</f>
        <v>3.8820770000000002</v>
      </c>
      <c r="O137" s="82">
        <f>'AEO 2023 Table 49 Raw'!R124</f>
        <v>3.9423219999999999</v>
      </c>
      <c r="P137" s="82">
        <f>'AEO 2023 Table 49 Raw'!S124</f>
        <v>4.0002969999999998</v>
      </c>
      <c r="Q137" s="82">
        <f>'AEO 2023 Table 49 Raw'!T124</f>
        <v>4.0587710000000001</v>
      </c>
      <c r="R137" s="82">
        <f>'AEO 2023 Table 49 Raw'!U124</f>
        <v>4.1174879999999998</v>
      </c>
      <c r="S137" s="82">
        <f>'AEO 2023 Table 49 Raw'!V124</f>
        <v>4.1771779999999996</v>
      </c>
      <c r="T137" s="82">
        <f>'AEO 2023 Table 49 Raw'!W124</f>
        <v>4.2348249999999998</v>
      </c>
      <c r="U137" s="82">
        <f>'AEO 2023 Table 49 Raw'!X124</f>
        <v>4.2897980000000002</v>
      </c>
      <c r="V137" s="82">
        <f>'AEO 2023 Table 49 Raw'!Y124</f>
        <v>4.3460570000000001</v>
      </c>
      <c r="W137" s="82">
        <f>'AEO 2023 Table 49 Raw'!Z124</f>
        <v>4.4020840000000003</v>
      </c>
      <c r="X137" s="82">
        <f>'AEO 2023 Table 49 Raw'!AA124</f>
        <v>4.4646600000000003</v>
      </c>
      <c r="Y137" s="82">
        <f>'AEO 2023 Table 49 Raw'!AB124</f>
        <v>4.531682</v>
      </c>
      <c r="Z137" s="82">
        <f>'AEO 2023 Table 49 Raw'!AC124</f>
        <v>4.5975450000000002</v>
      </c>
      <c r="AA137" s="82">
        <f>'AEO 2023 Table 49 Raw'!AD124</f>
        <v>4.6616299999999997</v>
      </c>
      <c r="AB137" s="82">
        <f>'AEO 2023 Table 49 Raw'!AE124</f>
        <v>4.7283970000000002</v>
      </c>
      <c r="AC137" s="82">
        <f>'AEO 2023 Table 49 Raw'!AF124</f>
        <v>4.796106</v>
      </c>
      <c r="AD137" s="82">
        <f>'AEO 2023 Table 49 Raw'!AG124</f>
        <v>4.8608450000000003</v>
      </c>
      <c r="AE137" s="82">
        <f>'AEO 2023 Table 49 Raw'!AH124</f>
        <v>4.9257439999999999</v>
      </c>
      <c r="AF137" s="88">
        <f>'AEO 2023 Table 49 Raw'!AI124</f>
        <v>1.7999999999999999E-2</v>
      </c>
    </row>
    <row r="138" spans="1:32" ht="12" customHeight="1" x14ac:dyDescent="0.35">
      <c r="A138" s="77" t="s">
        <v>1792</v>
      </c>
      <c r="B138" s="81" t="s">
        <v>1668</v>
      </c>
      <c r="C138" s="82">
        <f>'AEO 2023 Table 49 Raw'!F125</f>
        <v>1.3121959999999999</v>
      </c>
      <c r="D138" s="82">
        <f>'AEO 2023 Table 49 Raw'!G125</f>
        <v>1.390077</v>
      </c>
      <c r="E138" s="82">
        <f>'AEO 2023 Table 49 Raw'!H125</f>
        <v>1.475538</v>
      </c>
      <c r="F138" s="82">
        <f>'AEO 2023 Table 49 Raw'!I125</f>
        <v>1.5668089999999999</v>
      </c>
      <c r="G138" s="82">
        <f>'AEO 2023 Table 49 Raw'!J125</f>
        <v>1.6607769999999999</v>
      </c>
      <c r="H138" s="82">
        <f>'AEO 2023 Table 49 Raw'!K125</f>
        <v>1.755242</v>
      </c>
      <c r="I138" s="82">
        <f>'AEO 2023 Table 49 Raw'!L125</f>
        <v>1.8484970000000001</v>
      </c>
      <c r="J138" s="82">
        <f>'AEO 2023 Table 49 Raw'!M125</f>
        <v>1.9400980000000001</v>
      </c>
      <c r="K138" s="82">
        <f>'AEO 2023 Table 49 Raw'!N125</f>
        <v>2.0310440000000001</v>
      </c>
      <c r="L138" s="82">
        <f>'AEO 2023 Table 49 Raw'!O125</f>
        <v>2.1199050000000002</v>
      </c>
      <c r="M138" s="82">
        <f>'AEO 2023 Table 49 Raw'!P125</f>
        <v>2.2087729999999999</v>
      </c>
      <c r="N138" s="82">
        <f>'AEO 2023 Table 49 Raw'!Q125</f>
        <v>2.2942230000000001</v>
      </c>
      <c r="O138" s="82">
        <f>'AEO 2023 Table 49 Raw'!R125</f>
        <v>2.378069</v>
      </c>
      <c r="P138" s="82">
        <f>'AEO 2023 Table 49 Raw'!S125</f>
        <v>2.4599419999999999</v>
      </c>
      <c r="Q138" s="82">
        <f>'AEO 2023 Table 49 Raw'!T125</f>
        <v>2.5430779999999999</v>
      </c>
      <c r="R138" s="82">
        <f>'AEO 2023 Table 49 Raw'!U125</f>
        <v>2.6269550000000002</v>
      </c>
      <c r="S138" s="82">
        <f>'AEO 2023 Table 49 Raw'!V125</f>
        <v>2.7103890000000002</v>
      </c>
      <c r="T138" s="82">
        <f>'AEO 2023 Table 49 Raw'!W125</f>
        <v>2.793024</v>
      </c>
      <c r="U138" s="82">
        <f>'AEO 2023 Table 49 Raw'!X125</f>
        <v>2.8754759999999999</v>
      </c>
      <c r="V138" s="82">
        <f>'AEO 2023 Table 49 Raw'!Y125</f>
        <v>2.9603380000000001</v>
      </c>
      <c r="W138" s="82">
        <f>'AEO 2023 Table 49 Raw'!Z125</f>
        <v>3.0429689999999998</v>
      </c>
      <c r="X138" s="82">
        <f>'AEO 2023 Table 49 Raw'!AA125</f>
        <v>3.128209</v>
      </c>
      <c r="Y138" s="82">
        <f>'AEO 2023 Table 49 Raw'!AB125</f>
        <v>3.2178049999999998</v>
      </c>
      <c r="Z138" s="82">
        <f>'AEO 2023 Table 49 Raw'!AC125</f>
        <v>3.3088250000000001</v>
      </c>
      <c r="AA138" s="82">
        <f>'AEO 2023 Table 49 Raw'!AD125</f>
        <v>3.3999440000000001</v>
      </c>
      <c r="AB138" s="82">
        <f>'AEO 2023 Table 49 Raw'!AE125</f>
        <v>3.492642</v>
      </c>
      <c r="AC138" s="82">
        <f>'AEO 2023 Table 49 Raw'!AF125</f>
        <v>3.5847199999999999</v>
      </c>
      <c r="AD138" s="82">
        <f>'AEO 2023 Table 49 Raw'!AG125</f>
        <v>3.6734100000000001</v>
      </c>
      <c r="AE138" s="82">
        <f>'AEO 2023 Table 49 Raw'!AH125</f>
        <v>3.7600479999999998</v>
      </c>
      <c r="AF138" s="88">
        <f>'AEO 2023 Table 49 Raw'!AI125</f>
        <v>3.7999999999999999E-2</v>
      </c>
    </row>
    <row r="139" spans="1:32" ht="12" customHeight="1" x14ac:dyDescent="0.35">
      <c r="A139" s="77" t="s">
        <v>1793</v>
      </c>
      <c r="B139" s="81" t="s">
        <v>1670</v>
      </c>
      <c r="C139" s="82">
        <f>'AEO 2023 Table 49 Raw'!F126</f>
        <v>1.18E-4</v>
      </c>
      <c r="D139" s="82">
        <f>'AEO 2023 Table 49 Raw'!G126</f>
        <v>3.9100000000000002E-4</v>
      </c>
      <c r="E139" s="82">
        <f>'AEO 2023 Table 49 Raw'!H126</f>
        <v>6.7400000000000001E-4</v>
      </c>
      <c r="F139" s="82">
        <f>'AEO 2023 Table 49 Raw'!I126</f>
        <v>9.5699999999999995E-4</v>
      </c>
      <c r="G139" s="82">
        <f>'AEO 2023 Table 49 Raw'!J126</f>
        <v>1.2470000000000001E-3</v>
      </c>
      <c r="H139" s="82">
        <f>'AEO 2023 Table 49 Raw'!K126</f>
        <v>1.542E-3</v>
      </c>
      <c r="I139" s="82">
        <f>'AEO 2023 Table 49 Raw'!L126</f>
        <v>1.843E-3</v>
      </c>
      <c r="J139" s="82">
        <f>'AEO 2023 Table 49 Raw'!M126</f>
        <v>2.1510000000000001E-3</v>
      </c>
      <c r="K139" s="82">
        <f>'AEO 2023 Table 49 Raw'!N126</f>
        <v>2.4689999999999998E-3</v>
      </c>
      <c r="L139" s="82">
        <f>'AEO 2023 Table 49 Raw'!O126</f>
        <v>2.7989999999999998E-3</v>
      </c>
      <c r="M139" s="82">
        <f>'AEO 2023 Table 49 Raw'!P126</f>
        <v>3.143E-3</v>
      </c>
      <c r="N139" s="82">
        <f>'AEO 2023 Table 49 Raw'!Q126</f>
        <v>3.5010000000000002E-3</v>
      </c>
      <c r="O139" s="82">
        <f>'AEO 2023 Table 49 Raw'!R126</f>
        <v>3.859E-3</v>
      </c>
      <c r="P139" s="82">
        <f>'AEO 2023 Table 49 Raw'!S126</f>
        <v>4.2300000000000003E-3</v>
      </c>
      <c r="Q139" s="82">
        <f>'AEO 2023 Table 49 Raw'!T126</f>
        <v>4.6340000000000001E-3</v>
      </c>
      <c r="R139" s="82">
        <f>'AEO 2023 Table 49 Raw'!U126</f>
        <v>5.071E-3</v>
      </c>
      <c r="S139" s="82">
        <f>'AEO 2023 Table 49 Raw'!V126</f>
        <v>5.5459999999999997E-3</v>
      </c>
      <c r="T139" s="82">
        <f>'AEO 2023 Table 49 Raw'!W126</f>
        <v>6.0610000000000004E-3</v>
      </c>
      <c r="U139" s="82">
        <f>'AEO 2023 Table 49 Raw'!X126</f>
        <v>6.6210000000000001E-3</v>
      </c>
      <c r="V139" s="82">
        <f>'AEO 2023 Table 49 Raw'!Y126</f>
        <v>7.228E-3</v>
      </c>
      <c r="W139" s="82">
        <f>'AEO 2023 Table 49 Raw'!Z126</f>
        <v>7.8829999999999994E-3</v>
      </c>
      <c r="X139" s="82">
        <f>'AEO 2023 Table 49 Raw'!AA126</f>
        <v>8.5920000000000007E-3</v>
      </c>
      <c r="Y139" s="82">
        <f>'AEO 2023 Table 49 Raw'!AB126</f>
        <v>9.3589999999999993E-3</v>
      </c>
      <c r="Z139" s="82">
        <f>'AEO 2023 Table 49 Raw'!AC126</f>
        <v>1.0192E-2</v>
      </c>
      <c r="AA139" s="82">
        <f>'AEO 2023 Table 49 Raw'!AD126</f>
        <v>1.1091E-2</v>
      </c>
      <c r="AB139" s="82">
        <f>'AEO 2023 Table 49 Raw'!AE126</f>
        <v>1.2054E-2</v>
      </c>
      <c r="AC139" s="82">
        <f>'AEO 2023 Table 49 Raw'!AF126</f>
        <v>1.3077999999999999E-2</v>
      </c>
      <c r="AD139" s="82">
        <f>'AEO 2023 Table 49 Raw'!AG126</f>
        <v>1.4161E-2</v>
      </c>
      <c r="AE139" s="82">
        <f>'AEO 2023 Table 49 Raw'!AH126</f>
        <v>1.5303000000000001E-2</v>
      </c>
      <c r="AF139" s="88">
        <f>'AEO 2023 Table 49 Raw'!AI126</f>
        <v>0.19</v>
      </c>
    </row>
    <row r="140" spans="1:32" ht="12" customHeight="1" x14ac:dyDescent="0.35">
      <c r="A140" s="77" t="s">
        <v>1794</v>
      </c>
      <c r="B140" s="81" t="s">
        <v>1672</v>
      </c>
      <c r="C140" s="82">
        <f>'AEO 2023 Table 49 Raw'!F127</f>
        <v>8.1099999999999998E-4</v>
      </c>
      <c r="D140" s="82">
        <f>'AEO 2023 Table 49 Raw'!G127</f>
        <v>8.0800000000000002E-4</v>
      </c>
      <c r="E140" s="82">
        <f>'AEO 2023 Table 49 Raw'!H127</f>
        <v>8.0500000000000005E-4</v>
      </c>
      <c r="F140" s="82">
        <f>'AEO 2023 Table 49 Raw'!I127</f>
        <v>8.0099999999999995E-4</v>
      </c>
      <c r="G140" s="82">
        <f>'AEO 2023 Table 49 Raw'!J127</f>
        <v>7.9600000000000005E-4</v>
      </c>
      <c r="H140" s="82">
        <f>'AEO 2023 Table 49 Raw'!K127</f>
        <v>7.9100000000000004E-4</v>
      </c>
      <c r="I140" s="82">
        <f>'AEO 2023 Table 49 Raw'!L127</f>
        <v>7.8399999999999997E-4</v>
      </c>
      <c r="J140" s="82">
        <f>'AEO 2023 Table 49 Raw'!M127</f>
        <v>7.7800000000000005E-4</v>
      </c>
      <c r="K140" s="82">
        <f>'AEO 2023 Table 49 Raw'!N127</f>
        <v>7.6999999999999996E-4</v>
      </c>
      <c r="L140" s="82">
        <f>'AEO 2023 Table 49 Raw'!O127</f>
        <v>7.6199999999999998E-4</v>
      </c>
      <c r="M140" s="82">
        <f>'AEO 2023 Table 49 Raw'!P127</f>
        <v>7.5299999999999998E-4</v>
      </c>
      <c r="N140" s="82">
        <f>'AEO 2023 Table 49 Raw'!Q127</f>
        <v>7.4299999999999995E-4</v>
      </c>
      <c r="O140" s="82">
        <f>'AEO 2023 Table 49 Raw'!R127</f>
        <v>7.3300000000000004E-4</v>
      </c>
      <c r="P140" s="82">
        <f>'AEO 2023 Table 49 Raw'!S127</f>
        <v>7.2199999999999999E-4</v>
      </c>
      <c r="Q140" s="82">
        <f>'AEO 2023 Table 49 Raw'!T127</f>
        <v>7.1100000000000004E-4</v>
      </c>
      <c r="R140" s="82">
        <f>'AEO 2023 Table 49 Raw'!U127</f>
        <v>6.9899999999999997E-4</v>
      </c>
      <c r="S140" s="82">
        <f>'AEO 2023 Table 49 Raw'!V127</f>
        <v>6.8599999999999998E-4</v>
      </c>
      <c r="T140" s="82">
        <f>'AEO 2023 Table 49 Raw'!W127</f>
        <v>6.7299999999999999E-4</v>
      </c>
      <c r="U140" s="82">
        <f>'AEO 2023 Table 49 Raw'!X127</f>
        <v>6.6E-4</v>
      </c>
      <c r="V140" s="82">
        <f>'AEO 2023 Table 49 Raw'!Y127</f>
        <v>6.4599999999999998E-4</v>
      </c>
      <c r="W140" s="82">
        <f>'AEO 2023 Table 49 Raw'!Z127</f>
        <v>6.3199999999999997E-4</v>
      </c>
      <c r="X140" s="82">
        <f>'AEO 2023 Table 49 Raw'!AA127</f>
        <v>6.1700000000000004E-4</v>
      </c>
      <c r="Y140" s="82">
        <f>'AEO 2023 Table 49 Raw'!AB127</f>
        <v>6.02E-4</v>
      </c>
      <c r="Z140" s="82">
        <f>'AEO 2023 Table 49 Raw'!AC127</f>
        <v>5.8699999999999996E-4</v>
      </c>
      <c r="AA140" s="82">
        <f>'AEO 2023 Table 49 Raw'!AD127</f>
        <v>5.6400000000000005E-4</v>
      </c>
      <c r="AB140" s="82">
        <f>'AEO 2023 Table 49 Raw'!AE127</f>
        <v>5.2999999999999998E-4</v>
      </c>
      <c r="AC140" s="82">
        <f>'AEO 2023 Table 49 Raw'!AF127</f>
        <v>4.8200000000000001E-4</v>
      </c>
      <c r="AD140" s="82">
        <f>'AEO 2023 Table 49 Raw'!AG127</f>
        <v>4.2700000000000002E-4</v>
      </c>
      <c r="AE140" s="82">
        <f>'AEO 2023 Table 49 Raw'!AH127</f>
        <v>3.5799999999999997E-4</v>
      </c>
      <c r="AF140" s="88">
        <f>'AEO 2023 Table 49 Raw'!AI127</f>
        <v>-2.9000000000000001E-2</v>
      </c>
    </row>
    <row r="141" spans="1:32" ht="12" customHeight="1" x14ac:dyDescent="0.35">
      <c r="A141" s="77" t="s">
        <v>1795</v>
      </c>
      <c r="B141" s="81" t="s">
        <v>1674</v>
      </c>
      <c r="C141" s="82">
        <f>'AEO 2023 Table 49 Raw'!F128</f>
        <v>0.228495</v>
      </c>
      <c r="D141" s="82">
        <f>'AEO 2023 Table 49 Raw'!G128</f>
        <v>0.23946799999999999</v>
      </c>
      <c r="E141" s="82">
        <f>'AEO 2023 Table 49 Raw'!H128</f>
        <v>0.25094</v>
      </c>
      <c r="F141" s="82">
        <f>'AEO 2023 Table 49 Raw'!I128</f>
        <v>0.26208999999999999</v>
      </c>
      <c r="G141" s="82">
        <f>'AEO 2023 Table 49 Raw'!J128</f>
        <v>0.27283400000000002</v>
      </c>
      <c r="H141" s="82">
        <f>'AEO 2023 Table 49 Raw'!K128</f>
        <v>0.28325600000000001</v>
      </c>
      <c r="I141" s="82">
        <f>'AEO 2023 Table 49 Raw'!L128</f>
        <v>0.29306500000000002</v>
      </c>
      <c r="J141" s="82">
        <f>'AEO 2023 Table 49 Raw'!M128</f>
        <v>0.30256499999999997</v>
      </c>
      <c r="K141" s="82">
        <f>'AEO 2023 Table 49 Raw'!N128</f>
        <v>0.311807</v>
      </c>
      <c r="L141" s="82">
        <f>'AEO 2023 Table 49 Raw'!O128</f>
        <v>0.32098700000000002</v>
      </c>
      <c r="M141" s="82">
        <f>'AEO 2023 Table 49 Raw'!P128</f>
        <v>0.32999000000000001</v>
      </c>
      <c r="N141" s="82">
        <f>'AEO 2023 Table 49 Raw'!Q128</f>
        <v>0.33899699999999999</v>
      </c>
      <c r="O141" s="82">
        <f>'AEO 2023 Table 49 Raw'!R128</f>
        <v>0.34797400000000001</v>
      </c>
      <c r="P141" s="82">
        <f>'AEO 2023 Table 49 Raw'!S128</f>
        <v>0.35700599999999999</v>
      </c>
      <c r="Q141" s="82">
        <f>'AEO 2023 Table 49 Raw'!T128</f>
        <v>0.36603000000000002</v>
      </c>
      <c r="R141" s="82">
        <f>'AEO 2023 Table 49 Raw'!U128</f>
        <v>0.37504999999999999</v>
      </c>
      <c r="S141" s="82">
        <f>'AEO 2023 Table 49 Raw'!V128</f>
        <v>0.38404199999999999</v>
      </c>
      <c r="T141" s="82">
        <f>'AEO 2023 Table 49 Raw'!W128</f>
        <v>0.39302700000000002</v>
      </c>
      <c r="U141" s="82">
        <f>'AEO 2023 Table 49 Raw'!X128</f>
        <v>0.402001</v>
      </c>
      <c r="V141" s="82">
        <f>'AEO 2023 Table 49 Raw'!Y128</f>
        <v>0.41092400000000001</v>
      </c>
      <c r="W141" s="82">
        <f>'AEO 2023 Table 49 Raw'!Z128</f>
        <v>0.419794</v>
      </c>
      <c r="X141" s="82">
        <f>'AEO 2023 Table 49 Raw'!AA128</f>
        <v>0.42865399999999998</v>
      </c>
      <c r="Y141" s="82">
        <f>'AEO 2023 Table 49 Raw'!AB128</f>
        <v>0.43625900000000001</v>
      </c>
      <c r="Z141" s="82">
        <f>'AEO 2023 Table 49 Raw'!AC128</f>
        <v>0.44089800000000001</v>
      </c>
      <c r="AA141" s="82">
        <f>'AEO 2023 Table 49 Raw'!AD128</f>
        <v>0.44327499999999997</v>
      </c>
      <c r="AB141" s="82">
        <f>'AEO 2023 Table 49 Raw'!AE128</f>
        <v>0.44412699999999999</v>
      </c>
      <c r="AC141" s="82">
        <f>'AEO 2023 Table 49 Raw'!AF128</f>
        <v>0.44450499999999998</v>
      </c>
      <c r="AD141" s="82">
        <f>'AEO 2023 Table 49 Raw'!AG128</f>
        <v>0.44182100000000002</v>
      </c>
      <c r="AE141" s="82">
        <f>'AEO 2023 Table 49 Raw'!AH128</f>
        <v>0.43831300000000001</v>
      </c>
      <c r="AF141" s="88">
        <f>'AEO 2023 Table 49 Raw'!AI128</f>
        <v>2.4E-2</v>
      </c>
    </row>
    <row r="142" spans="1:32" ht="12" customHeight="1" x14ac:dyDescent="0.35">
      <c r="A142" s="77" t="s">
        <v>1796</v>
      </c>
      <c r="B142" s="81" t="s">
        <v>1676</v>
      </c>
      <c r="C142" s="82">
        <f>'AEO 2023 Table 49 Raw'!F129</f>
        <v>6.7000000000000002E-5</v>
      </c>
      <c r="D142" s="82">
        <f>'AEO 2023 Table 49 Raw'!G129</f>
        <v>6.6000000000000005E-5</v>
      </c>
      <c r="E142" s="82">
        <f>'AEO 2023 Table 49 Raw'!H129</f>
        <v>6.4999999999999994E-5</v>
      </c>
      <c r="F142" s="82">
        <f>'AEO 2023 Table 49 Raw'!I129</f>
        <v>6.4999999999999994E-5</v>
      </c>
      <c r="G142" s="82">
        <f>'AEO 2023 Table 49 Raw'!J129</f>
        <v>6.3999999999999997E-5</v>
      </c>
      <c r="H142" s="82">
        <f>'AEO 2023 Table 49 Raw'!K129</f>
        <v>6.3E-5</v>
      </c>
      <c r="I142" s="82">
        <f>'AEO 2023 Table 49 Raw'!L129</f>
        <v>6.2000000000000003E-5</v>
      </c>
      <c r="J142" s="82">
        <f>'AEO 2023 Table 49 Raw'!M129</f>
        <v>6.0999999999999999E-5</v>
      </c>
      <c r="K142" s="82">
        <f>'AEO 2023 Table 49 Raw'!N129</f>
        <v>6.0000000000000002E-5</v>
      </c>
      <c r="L142" s="82">
        <f>'AEO 2023 Table 49 Raw'!O129</f>
        <v>5.8999999999999998E-5</v>
      </c>
      <c r="M142" s="82">
        <f>'AEO 2023 Table 49 Raw'!P129</f>
        <v>5.8E-5</v>
      </c>
      <c r="N142" s="82">
        <f>'AEO 2023 Table 49 Raw'!Q129</f>
        <v>5.7000000000000003E-5</v>
      </c>
      <c r="O142" s="82">
        <f>'AEO 2023 Table 49 Raw'!R129</f>
        <v>5.5999999999999999E-5</v>
      </c>
      <c r="P142" s="82">
        <f>'AEO 2023 Table 49 Raw'!S129</f>
        <v>5.5000000000000002E-5</v>
      </c>
      <c r="Q142" s="82">
        <f>'AEO 2023 Table 49 Raw'!T129</f>
        <v>5.3999999999999998E-5</v>
      </c>
      <c r="R142" s="82">
        <f>'AEO 2023 Table 49 Raw'!U129</f>
        <v>5.3000000000000001E-5</v>
      </c>
      <c r="S142" s="82">
        <f>'AEO 2023 Table 49 Raw'!V129</f>
        <v>5.1E-5</v>
      </c>
      <c r="T142" s="82">
        <f>'AEO 2023 Table 49 Raw'!W129</f>
        <v>5.0000000000000002E-5</v>
      </c>
      <c r="U142" s="82">
        <f>'AEO 2023 Table 49 Raw'!X129</f>
        <v>4.8999999999999998E-5</v>
      </c>
      <c r="V142" s="82">
        <f>'AEO 2023 Table 49 Raw'!Y129</f>
        <v>4.6999999999999997E-5</v>
      </c>
      <c r="W142" s="82">
        <f>'AEO 2023 Table 49 Raw'!Z129</f>
        <v>4.6E-5</v>
      </c>
      <c r="X142" s="82">
        <f>'AEO 2023 Table 49 Raw'!AA129</f>
        <v>4.5000000000000003E-5</v>
      </c>
      <c r="Y142" s="82">
        <f>'AEO 2023 Table 49 Raw'!AB129</f>
        <v>3.6000000000000001E-5</v>
      </c>
      <c r="Z142" s="82">
        <f>'AEO 2023 Table 49 Raw'!AC129</f>
        <v>2.5000000000000001E-5</v>
      </c>
      <c r="AA142" s="82">
        <f>'AEO 2023 Table 49 Raw'!AD129</f>
        <v>1.8E-5</v>
      </c>
      <c r="AB142" s="82">
        <f>'AEO 2023 Table 49 Raw'!AE129</f>
        <v>1.2E-5</v>
      </c>
      <c r="AC142" s="82">
        <f>'AEO 2023 Table 49 Raw'!AF129</f>
        <v>9.0000000000000002E-6</v>
      </c>
      <c r="AD142" s="82">
        <f>'AEO 2023 Table 49 Raw'!AG129</f>
        <v>6.0000000000000002E-6</v>
      </c>
      <c r="AE142" s="82">
        <f>'AEO 2023 Table 49 Raw'!AH129</f>
        <v>3.9999999999999998E-6</v>
      </c>
      <c r="AF142" s="88">
        <f>'AEO 2023 Table 49 Raw'!AI129</f>
        <v>-9.4E-2</v>
      </c>
    </row>
    <row r="143" spans="1:32" ht="12" customHeight="1" x14ac:dyDescent="0.35">
      <c r="A143" s="77" t="s">
        <v>1797</v>
      </c>
      <c r="B143" s="81" t="s">
        <v>1678</v>
      </c>
      <c r="C143" s="82">
        <f>'AEO 2023 Table 49 Raw'!F130</f>
        <v>0</v>
      </c>
      <c r="D143" s="82">
        <f>'AEO 2023 Table 49 Raw'!G130</f>
        <v>3.1599999999999998E-4</v>
      </c>
      <c r="E143" s="82">
        <f>'AEO 2023 Table 49 Raw'!H130</f>
        <v>6.4700000000000001E-4</v>
      </c>
      <c r="F143" s="82">
        <f>'AEO 2023 Table 49 Raw'!I130</f>
        <v>9.8799999999999995E-4</v>
      </c>
      <c r="G143" s="82">
        <f>'AEO 2023 Table 49 Raw'!J130</f>
        <v>1.3370000000000001E-3</v>
      </c>
      <c r="H143" s="82">
        <f>'AEO 2023 Table 49 Raw'!K130</f>
        <v>1.6949999999999999E-3</v>
      </c>
      <c r="I143" s="82">
        <f>'AEO 2023 Table 49 Raw'!L130</f>
        <v>2.0669999999999998E-3</v>
      </c>
      <c r="J143" s="82">
        <f>'AEO 2023 Table 49 Raw'!M130</f>
        <v>2.4559999999999998E-3</v>
      </c>
      <c r="K143" s="82">
        <f>'AEO 2023 Table 49 Raw'!N130</f>
        <v>2.8660000000000001E-3</v>
      </c>
      <c r="L143" s="82">
        <f>'AEO 2023 Table 49 Raw'!O130</f>
        <v>3.3E-3</v>
      </c>
      <c r="M143" s="82">
        <f>'AEO 2023 Table 49 Raw'!P130</f>
        <v>3.7629999999999999E-3</v>
      </c>
      <c r="N143" s="82">
        <f>'AEO 2023 Table 49 Raw'!Q130</f>
        <v>4.2560000000000002E-3</v>
      </c>
      <c r="O143" s="82">
        <f>'AEO 2023 Table 49 Raw'!R130</f>
        <v>4.7840000000000001E-3</v>
      </c>
      <c r="P143" s="82">
        <f>'AEO 2023 Table 49 Raw'!S130</f>
        <v>5.3569999999999998E-3</v>
      </c>
      <c r="Q143" s="82">
        <f>'AEO 2023 Table 49 Raw'!T130</f>
        <v>5.9829999999999996E-3</v>
      </c>
      <c r="R143" s="82">
        <f>'AEO 2023 Table 49 Raw'!U130</f>
        <v>6.6709999999999998E-3</v>
      </c>
      <c r="S143" s="82">
        <f>'AEO 2023 Table 49 Raw'!V130</f>
        <v>7.4289999999999998E-3</v>
      </c>
      <c r="T143" s="82">
        <f>'AEO 2023 Table 49 Raw'!W130</f>
        <v>8.2660000000000008E-3</v>
      </c>
      <c r="U143" s="82">
        <f>'AEO 2023 Table 49 Raw'!X130</f>
        <v>9.1909999999999995E-3</v>
      </c>
      <c r="V143" s="82">
        <f>'AEO 2023 Table 49 Raw'!Y130</f>
        <v>1.0203E-2</v>
      </c>
      <c r="W143" s="82">
        <f>'AEO 2023 Table 49 Raw'!Z130</f>
        <v>1.1304E-2</v>
      </c>
      <c r="X143" s="82">
        <f>'AEO 2023 Table 49 Raw'!AA130</f>
        <v>1.2494999999999999E-2</v>
      </c>
      <c r="Y143" s="82">
        <f>'AEO 2023 Table 49 Raw'!AB130</f>
        <v>1.3772E-2</v>
      </c>
      <c r="Z143" s="82">
        <f>'AEO 2023 Table 49 Raw'!AC130</f>
        <v>1.5141E-2</v>
      </c>
      <c r="AA143" s="82">
        <f>'AEO 2023 Table 49 Raw'!AD130</f>
        <v>1.6594999999999999E-2</v>
      </c>
      <c r="AB143" s="82">
        <f>'AEO 2023 Table 49 Raw'!AE130</f>
        <v>1.8123E-2</v>
      </c>
      <c r="AC143" s="82">
        <f>'AEO 2023 Table 49 Raw'!AF130</f>
        <v>1.9715E-2</v>
      </c>
      <c r="AD143" s="82">
        <f>'AEO 2023 Table 49 Raw'!AG130</f>
        <v>2.1368000000000002E-2</v>
      </c>
      <c r="AE143" s="82">
        <f>'AEO 2023 Table 49 Raw'!AH130</f>
        <v>2.308E-2</v>
      </c>
      <c r="AF143" s="88" t="str">
        <f>'AEO 2023 Table 49 Raw'!AI130</f>
        <v>- -</v>
      </c>
    </row>
    <row r="144" spans="1:32" ht="12" customHeight="1" x14ac:dyDescent="0.35">
      <c r="A144" s="77" t="s">
        <v>1798</v>
      </c>
      <c r="B144" s="81" t="s">
        <v>1680</v>
      </c>
      <c r="C144" s="82">
        <f>'AEO 2023 Table 49 Raw'!F131</f>
        <v>0</v>
      </c>
      <c r="D144" s="82">
        <f>'AEO 2023 Table 49 Raw'!G131</f>
        <v>3.2899999999999997E-4</v>
      </c>
      <c r="E144" s="82">
        <f>'AEO 2023 Table 49 Raw'!H131</f>
        <v>6.7400000000000001E-4</v>
      </c>
      <c r="F144" s="82">
        <f>'AEO 2023 Table 49 Raw'!I131</f>
        <v>1.024E-3</v>
      </c>
      <c r="G144" s="82">
        <f>'AEO 2023 Table 49 Raw'!J131</f>
        <v>1.377E-3</v>
      </c>
      <c r="H144" s="82">
        <f>'AEO 2023 Table 49 Raw'!K131</f>
        <v>1.7340000000000001E-3</v>
      </c>
      <c r="I144" s="82">
        <f>'AEO 2023 Table 49 Raw'!L131</f>
        <v>2.0950000000000001E-3</v>
      </c>
      <c r="J144" s="82">
        <f>'AEO 2023 Table 49 Raw'!M131</f>
        <v>2.467E-3</v>
      </c>
      <c r="K144" s="82">
        <f>'AEO 2023 Table 49 Raw'!N131</f>
        <v>2.856E-3</v>
      </c>
      <c r="L144" s="82">
        <f>'AEO 2023 Table 49 Raw'!O131</f>
        <v>3.2680000000000001E-3</v>
      </c>
      <c r="M144" s="82">
        <f>'AEO 2023 Table 49 Raw'!P131</f>
        <v>3.7100000000000002E-3</v>
      </c>
      <c r="N144" s="82">
        <f>'AEO 2023 Table 49 Raw'!Q131</f>
        <v>4.1869999999999997E-3</v>
      </c>
      <c r="O144" s="82">
        <f>'AEO 2023 Table 49 Raw'!R131</f>
        <v>4.705E-3</v>
      </c>
      <c r="P144" s="82">
        <f>'AEO 2023 Table 49 Raw'!S131</f>
        <v>5.2760000000000003E-3</v>
      </c>
      <c r="Q144" s="82">
        <f>'AEO 2023 Table 49 Raw'!T131</f>
        <v>5.9090000000000002E-3</v>
      </c>
      <c r="R144" s="82">
        <f>'AEO 2023 Table 49 Raw'!U131</f>
        <v>6.6140000000000001E-3</v>
      </c>
      <c r="S144" s="82">
        <f>'AEO 2023 Table 49 Raw'!V131</f>
        <v>7.4009999999999996E-3</v>
      </c>
      <c r="T144" s="82">
        <f>'AEO 2023 Table 49 Raw'!W131</f>
        <v>8.2810000000000002E-3</v>
      </c>
      <c r="U144" s="82">
        <f>'AEO 2023 Table 49 Raw'!X131</f>
        <v>9.2630000000000004E-3</v>
      </c>
      <c r="V144" s="82">
        <f>'AEO 2023 Table 49 Raw'!Y131</f>
        <v>1.0349000000000001E-2</v>
      </c>
      <c r="W144" s="82">
        <f>'AEO 2023 Table 49 Raw'!Z131</f>
        <v>1.1542999999999999E-2</v>
      </c>
      <c r="X144" s="82">
        <f>'AEO 2023 Table 49 Raw'!AA131</f>
        <v>1.2847000000000001E-2</v>
      </c>
      <c r="Y144" s="82">
        <f>'AEO 2023 Table 49 Raw'!AB131</f>
        <v>1.4251E-2</v>
      </c>
      <c r="Z144" s="82">
        <f>'AEO 2023 Table 49 Raw'!AC131</f>
        <v>1.5765000000000001E-2</v>
      </c>
      <c r="AA144" s="82">
        <f>'AEO 2023 Table 49 Raw'!AD131</f>
        <v>1.7374000000000001E-2</v>
      </c>
      <c r="AB144" s="82">
        <f>'AEO 2023 Table 49 Raw'!AE131</f>
        <v>1.9071000000000001E-2</v>
      </c>
      <c r="AC144" s="82">
        <f>'AEO 2023 Table 49 Raw'!AF131</f>
        <v>2.0840999999999998E-2</v>
      </c>
      <c r="AD144" s="82">
        <f>'AEO 2023 Table 49 Raw'!AG131</f>
        <v>2.2685E-2</v>
      </c>
      <c r="AE144" s="82">
        <f>'AEO 2023 Table 49 Raw'!AH131</f>
        <v>2.4594000000000001E-2</v>
      </c>
      <c r="AF144" s="88" t="str">
        <f>'AEO 2023 Table 49 Raw'!AI131</f>
        <v>- -</v>
      </c>
    </row>
    <row r="145" spans="1:32" ht="12" customHeight="1" x14ac:dyDescent="0.35">
      <c r="A145" s="77" t="s">
        <v>1799</v>
      </c>
      <c r="B145" s="81" t="s">
        <v>1682</v>
      </c>
      <c r="C145" s="82">
        <f>'AEO 2023 Table 49 Raw'!F132</f>
        <v>0</v>
      </c>
      <c r="D145" s="82">
        <f>'AEO 2023 Table 49 Raw'!G132</f>
        <v>0</v>
      </c>
      <c r="E145" s="82">
        <f>'AEO 2023 Table 49 Raw'!H132</f>
        <v>0</v>
      </c>
      <c r="F145" s="82">
        <f>'AEO 2023 Table 49 Raw'!I132</f>
        <v>0</v>
      </c>
      <c r="G145" s="82">
        <f>'AEO 2023 Table 49 Raw'!J132</f>
        <v>0</v>
      </c>
      <c r="H145" s="82">
        <f>'AEO 2023 Table 49 Raw'!K132</f>
        <v>0</v>
      </c>
      <c r="I145" s="82">
        <f>'AEO 2023 Table 49 Raw'!L132</f>
        <v>9.9999999999999995E-7</v>
      </c>
      <c r="J145" s="82">
        <f>'AEO 2023 Table 49 Raw'!M132</f>
        <v>9.9999999999999995E-7</v>
      </c>
      <c r="K145" s="82">
        <f>'AEO 2023 Table 49 Raw'!N132</f>
        <v>9.9999999999999995E-7</v>
      </c>
      <c r="L145" s="82">
        <f>'AEO 2023 Table 49 Raw'!O132</f>
        <v>9.9999999999999995E-7</v>
      </c>
      <c r="M145" s="82">
        <f>'AEO 2023 Table 49 Raw'!P132</f>
        <v>9.9999999999999995E-7</v>
      </c>
      <c r="N145" s="82">
        <f>'AEO 2023 Table 49 Raw'!Q132</f>
        <v>9.9999999999999995E-7</v>
      </c>
      <c r="O145" s="82">
        <f>'AEO 2023 Table 49 Raw'!R132</f>
        <v>9.9999999999999995E-7</v>
      </c>
      <c r="P145" s="82">
        <f>'AEO 2023 Table 49 Raw'!S132</f>
        <v>9.9999999999999995E-7</v>
      </c>
      <c r="Q145" s="82">
        <f>'AEO 2023 Table 49 Raw'!T132</f>
        <v>9.9999999999999995E-7</v>
      </c>
      <c r="R145" s="82">
        <f>'AEO 2023 Table 49 Raw'!U132</f>
        <v>9.9999999999999995E-7</v>
      </c>
      <c r="S145" s="82">
        <f>'AEO 2023 Table 49 Raw'!V132</f>
        <v>1.9999999999999999E-6</v>
      </c>
      <c r="T145" s="82">
        <f>'AEO 2023 Table 49 Raw'!W132</f>
        <v>1.9999999999999999E-6</v>
      </c>
      <c r="U145" s="82">
        <f>'AEO 2023 Table 49 Raw'!X132</f>
        <v>1.9999999999999999E-6</v>
      </c>
      <c r="V145" s="82">
        <f>'AEO 2023 Table 49 Raw'!Y132</f>
        <v>1.9999999999999999E-6</v>
      </c>
      <c r="W145" s="82">
        <f>'AEO 2023 Table 49 Raw'!Z132</f>
        <v>1.9999999999999999E-6</v>
      </c>
      <c r="X145" s="82">
        <f>'AEO 2023 Table 49 Raw'!AA132</f>
        <v>1.9999999999999999E-6</v>
      </c>
      <c r="Y145" s="82">
        <f>'AEO 2023 Table 49 Raw'!AB132</f>
        <v>1.9999999999999999E-6</v>
      </c>
      <c r="Z145" s="82">
        <f>'AEO 2023 Table 49 Raw'!AC132</f>
        <v>1.9999999999999999E-6</v>
      </c>
      <c r="AA145" s="82">
        <f>'AEO 2023 Table 49 Raw'!AD132</f>
        <v>1.9999999999999999E-6</v>
      </c>
      <c r="AB145" s="82">
        <f>'AEO 2023 Table 49 Raw'!AE132</f>
        <v>1.9999999999999999E-6</v>
      </c>
      <c r="AC145" s="82">
        <f>'AEO 2023 Table 49 Raw'!AF132</f>
        <v>1.9999999999999999E-6</v>
      </c>
      <c r="AD145" s="82">
        <f>'AEO 2023 Table 49 Raw'!AG132</f>
        <v>1.9999999999999999E-6</v>
      </c>
      <c r="AE145" s="82">
        <f>'AEO 2023 Table 49 Raw'!AH132</f>
        <v>1.9999999999999999E-6</v>
      </c>
      <c r="AF145" s="88" t="str">
        <f>'AEO 2023 Table 49 Raw'!AI132</f>
        <v>- -</v>
      </c>
    </row>
    <row r="146" spans="1:32" ht="12" customHeight="1" x14ac:dyDescent="0.35">
      <c r="A146" s="77" t="s">
        <v>1800</v>
      </c>
      <c r="B146" s="81" t="s">
        <v>1684</v>
      </c>
      <c r="C146" s="82">
        <f>'AEO 2023 Table 49 Raw'!F133</f>
        <v>4.5572350000000004</v>
      </c>
      <c r="D146" s="82">
        <f>'AEO 2023 Table 49 Raw'!G133</f>
        <v>4.7290020000000004</v>
      </c>
      <c r="E146" s="82">
        <f>'AEO 2023 Table 49 Raw'!H133</f>
        <v>4.9127999999999998</v>
      </c>
      <c r="F146" s="82">
        <f>'AEO 2023 Table 49 Raw'!I133</f>
        <v>5.1043260000000004</v>
      </c>
      <c r="G146" s="82">
        <f>'AEO 2023 Table 49 Raw'!J133</f>
        <v>5.2971899999999996</v>
      </c>
      <c r="H146" s="82">
        <f>'AEO 2023 Table 49 Raw'!K133</f>
        <v>5.487355</v>
      </c>
      <c r="I146" s="82">
        <f>'AEO 2023 Table 49 Raw'!L133</f>
        <v>5.6725500000000002</v>
      </c>
      <c r="J146" s="82">
        <f>'AEO 2023 Table 49 Raw'!M133</f>
        <v>5.8529099999999996</v>
      </c>
      <c r="K146" s="82">
        <f>'AEO 2023 Table 49 Raw'!N133</f>
        <v>6.02935</v>
      </c>
      <c r="L146" s="82">
        <f>'AEO 2023 Table 49 Raw'!O133</f>
        <v>6.2002790000000001</v>
      </c>
      <c r="M146" s="82">
        <f>'AEO 2023 Table 49 Raw'!P133</f>
        <v>6.3694100000000002</v>
      </c>
      <c r="N146" s="82">
        <f>'AEO 2023 Table 49 Raw'!Q133</f>
        <v>6.5280370000000003</v>
      </c>
      <c r="O146" s="82">
        <f>'AEO 2023 Table 49 Raw'!R133</f>
        <v>6.6825029999999996</v>
      </c>
      <c r="P146" s="82">
        <f>'AEO 2023 Table 49 Raw'!S133</f>
        <v>6.8328829999999998</v>
      </c>
      <c r="Q146" s="82">
        <f>'AEO 2023 Table 49 Raw'!T133</f>
        <v>6.9851679999999998</v>
      </c>
      <c r="R146" s="82">
        <f>'AEO 2023 Table 49 Raw'!U133</f>
        <v>7.1385949999999996</v>
      </c>
      <c r="S146" s="82">
        <f>'AEO 2023 Table 49 Raw'!V133</f>
        <v>7.2927179999999998</v>
      </c>
      <c r="T146" s="82">
        <f>'AEO 2023 Table 49 Raw'!W133</f>
        <v>7.444204</v>
      </c>
      <c r="U146" s="82">
        <f>'AEO 2023 Table 49 Raw'!X133</f>
        <v>7.5930559999999998</v>
      </c>
      <c r="V146" s="82">
        <f>'AEO 2023 Table 49 Raw'!Y133</f>
        <v>7.7457929999999999</v>
      </c>
      <c r="W146" s="82">
        <f>'AEO 2023 Table 49 Raw'!Z133</f>
        <v>7.8962500000000002</v>
      </c>
      <c r="X146" s="82">
        <f>'AEO 2023 Table 49 Raw'!AA133</f>
        <v>8.0561190000000007</v>
      </c>
      <c r="Y146" s="82">
        <f>'AEO 2023 Table 49 Raw'!AB133</f>
        <v>8.2237679999999997</v>
      </c>
      <c r="Z146" s="82">
        <f>'AEO 2023 Table 49 Raw'!AC133</f>
        <v>8.3889849999999999</v>
      </c>
      <c r="AA146" s="82">
        <f>'AEO 2023 Table 49 Raw'!AD133</f>
        <v>8.5504960000000008</v>
      </c>
      <c r="AB146" s="82">
        <f>'AEO 2023 Table 49 Raw'!AE133</f>
        <v>8.7149520000000003</v>
      </c>
      <c r="AC146" s="82">
        <f>'AEO 2023 Table 49 Raw'!AF133</f>
        <v>8.8794520000000006</v>
      </c>
      <c r="AD146" s="82">
        <f>'AEO 2023 Table 49 Raw'!AG133</f>
        <v>9.0347190000000008</v>
      </c>
      <c r="AE146" s="82">
        <f>'AEO 2023 Table 49 Raw'!AH133</f>
        <v>9.1874509999999994</v>
      </c>
      <c r="AF146" s="88">
        <f>'AEO 2023 Table 49 Raw'!AI133</f>
        <v>2.5000000000000001E-2</v>
      </c>
    </row>
    <row r="147" spans="1:32" ht="12" customHeight="1" x14ac:dyDescent="0.35">
      <c r="B147" s="34" t="s">
        <v>1685</v>
      </c>
      <c r="C147" s="82"/>
      <c r="D147" s="82"/>
      <c r="E147" s="82"/>
      <c r="F147" s="82"/>
      <c r="G147" s="82"/>
      <c r="H147" s="82"/>
      <c r="I147" s="82"/>
      <c r="J147" s="82"/>
      <c r="K147" s="82"/>
      <c r="L147" s="82"/>
      <c r="M147" s="82"/>
      <c r="N147" s="82"/>
      <c r="O147" s="82"/>
      <c r="P147" s="82"/>
      <c r="Q147" s="82"/>
      <c r="R147" s="82"/>
      <c r="S147" s="82"/>
      <c r="T147" s="82"/>
      <c r="U147" s="82"/>
      <c r="V147" s="82"/>
      <c r="W147" s="82"/>
      <c r="X147" s="82"/>
      <c r="Y147" s="82"/>
      <c r="Z147" s="82"/>
      <c r="AA147" s="82"/>
      <c r="AB147" s="82"/>
      <c r="AC147" s="82"/>
      <c r="AD147" s="82"/>
      <c r="AE147" s="82"/>
      <c r="AF147" s="88"/>
    </row>
    <row r="148" spans="1:32" ht="12" customHeight="1" x14ac:dyDescent="0.35">
      <c r="A148" s="77" t="s">
        <v>1801</v>
      </c>
      <c r="B148" s="81" t="s">
        <v>1666</v>
      </c>
      <c r="C148" s="82">
        <f>'AEO 2023 Table 49 Raw'!F135</f>
        <v>2.2437369999999999</v>
      </c>
      <c r="D148" s="82">
        <f>'AEO 2023 Table 49 Raw'!G135</f>
        <v>2.286295</v>
      </c>
      <c r="E148" s="82">
        <f>'AEO 2023 Table 49 Raw'!H135</f>
        <v>2.3282590000000001</v>
      </c>
      <c r="F148" s="82">
        <f>'AEO 2023 Table 49 Raw'!I135</f>
        <v>2.3705020000000001</v>
      </c>
      <c r="G148" s="82">
        <f>'AEO 2023 Table 49 Raw'!J135</f>
        <v>2.414231</v>
      </c>
      <c r="H148" s="82">
        <f>'AEO 2023 Table 49 Raw'!K135</f>
        <v>2.4601289999999998</v>
      </c>
      <c r="I148" s="82">
        <f>'AEO 2023 Table 49 Raw'!L135</f>
        <v>2.5065369999999998</v>
      </c>
      <c r="J148" s="82">
        <f>'AEO 2023 Table 49 Raw'!M135</f>
        <v>2.5488789999999999</v>
      </c>
      <c r="K148" s="82">
        <f>'AEO 2023 Table 49 Raw'!N135</f>
        <v>2.5876809999999999</v>
      </c>
      <c r="L148" s="82">
        <f>'AEO 2023 Table 49 Raw'!O135</f>
        <v>2.6220119999999998</v>
      </c>
      <c r="M148" s="82">
        <f>'AEO 2023 Table 49 Raw'!P135</f>
        <v>2.655789</v>
      </c>
      <c r="N148" s="82">
        <f>'AEO 2023 Table 49 Raw'!Q135</f>
        <v>2.685311</v>
      </c>
      <c r="O148" s="82">
        <f>'AEO 2023 Table 49 Raw'!R135</f>
        <v>2.7116950000000002</v>
      </c>
      <c r="P148" s="82">
        <f>'AEO 2023 Table 49 Raw'!S135</f>
        <v>2.7389969999999999</v>
      </c>
      <c r="Q148" s="82">
        <f>'AEO 2023 Table 49 Raw'!T135</f>
        <v>2.7686130000000002</v>
      </c>
      <c r="R148" s="82">
        <f>'AEO 2023 Table 49 Raw'!U135</f>
        <v>2.7995800000000002</v>
      </c>
      <c r="S148" s="82">
        <f>'AEO 2023 Table 49 Raw'!V135</f>
        <v>2.8301050000000001</v>
      </c>
      <c r="T148" s="82">
        <f>'AEO 2023 Table 49 Raw'!W135</f>
        <v>2.8587389999999999</v>
      </c>
      <c r="U148" s="82">
        <f>'AEO 2023 Table 49 Raw'!X135</f>
        <v>2.8855249999999999</v>
      </c>
      <c r="V148" s="82">
        <f>'AEO 2023 Table 49 Raw'!Y135</f>
        <v>2.9108130000000001</v>
      </c>
      <c r="W148" s="82">
        <f>'AEO 2023 Table 49 Raw'!Z135</f>
        <v>2.9366029999999999</v>
      </c>
      <c r="X148" s="82">
        <f>'AEO 2023 Table 49 Raw'!AA135</f>
        <v>2.96862</v>
      </c>
      <c r="Y148" s="82">
        <f>'AEO 2023 Table 49 Raw'!AB135</f>
        <v>3.0048659999999998</v>
      </c>
      <c r="Z148" s="82">
        <f>'AEO 2023 Table 49 Raw'!AC135</f>
        <v>3.0403660000000001</v>
      </c>
      <c r="AA148" s="82">
        <f>'AEO 2023 Table 49 Raw'!AD135</f>
        <v>3.0729690000000001</v>
      </c>
      <c r="AB148" s="82">
        <f>'AEO 2023 Table 49 Raw'!AE135</f>
        <v>3.1057389999999998</v>
      </c>
      <c r="AC148" s="82">
        <f>'AEO 2023 Table 49 Raw'!AF135</f>
        <v>3.1385649999999998</v>
      </c>
      <c r="AD148" s="82">
        <f>'AEO 2023 Table 49 Raw'!AG135</f>
        <v>3.1691940000000001</v>
      </c>
      <c r="AE148" s="82">
        <f>'AEO 2023 Table 49 Raw'!AH135</f>
        <v>3.1979829999999998</v>
      </c>
      <c r="AF148" s="88">
        <f>'AEO 2023 Table 49 Raw'!AI135</f>
        <v>1.2999999999999999E-2</v>
      </c>
    </row>
    <row r="149" spans="1:32" ht="12" customHeight="1" x14ac:dyDescent="0.35">
      <c r="A149" s="77" t="s">
        <v>1802</v>
      </c>
      <c r="B149" s="81" t="s">
        <v>1668</v>
      </c>
      <c r="C149" s="82">
        <f>'AEO 2023 Table 49 Raw'!F136</f>
        <v>1.5028010000000001</v>
      </c>
      <c r="D149" s="82">
        <f>'AEO 2023 Table 49 Raw'!G136</f>
        <v>1.5106599999999999</v>
      </c>
      <c r="E149" s="82">
        <f>'AEO 2023 Table 49 Raw'!H136</f>
        <v>1.521682</v>
      </c>
      <c r="F149" s="82">
        <f>'AEO 2023 Table 49 Raw'!I136</f>
        <v>1.536027</v>
      </c>
      <c r="G149" s="82">
        <f>'AEO 2023 Table 49 Raw'!J136</f>
        <v>1.553299</v>
      </c>
      <c r="H149" s="82">
        <f>'AEO 2023 Table 49 Raw'!K136</f>
        <v>1.5740670000000001</v>
      </c>
      <c r="I149" s="82">
        <f>'AEO 2023 Table 49 Raw'!L136</f>
        <v>1.595553</v>
      </c>
      <c r="J149" s="82">
        <f>'AEO 2023 Table 49 Raw'!M136</f>
        <v>1.615586</v>
      </c>
      <c r="K149" s="82">
        <f>'AEO 2023 Table 49 Raw'!N136</f>
        <v>1.634533</v>
      </c>
      <c r="L149" s="82">
        <f>'AEO 2023 Table 49 Raw'!O136</f>
        <v>1.6496409999999999</v>
      </c>
      <c r="M149" s="82">
        <f>'AEO 2023 Table 49 Raw'!P136</f>
        <v>1.6660779999999999</v>
      </c>
      <c r="N149" s="82">
        <f>'AEO 2023 Table 49 Raw'!Q136</f>
        <v>1.679308</v>
      </c>
      <c r="O149" s="82">
        <f>'AEO 2023 Table 49 Raw'!R136</f>
        <v>1.691457</v>
      </c>
      <c r="P149" s="82">
        <f>'AEO 2023 Table 49 Raw'!S136</f>
        <v>1.7060569999999999</v>
      </c>
      <c r="Q149" s="82">
        <f>'AEO 2023 Table 49 Raw'!T136</f>
        <v>1.72157</v>
      </c>
      <c r="R149" s="82">
        <f>'AEO 2023 Table 49 Raw'!U136</f>
        <v>1.7378290000000001</v>
      </c>
      <c r="S149" s="82">
        <f>'AEO 2023 Table 49 Raw'!V136</f>
        <v>1.753844</v>
      </c>
      <c r="T149" s="82">
        <f>'AEO 2023 Table 49 Raw'!W136</f>
        <v>1.770923</v>
      </c>
      <c r="U149" s="82">
        <f>'AEO 2023 Table 49 Raw'!X136</f>
        <v>1.786276</v>
      </c>
      <c r="V149" s="82">
        <f>'AEO 2023 Table 49 Raw'!Y136</f>
        <v>1.802689</v>
      </c>
      <c r="W149" s="82">
        <f>'AEO 2023 Table 49 Raw'!Z136</f>
        <v>1.8201099999999999</v>
      </c>
      <c r="X149" s="82">
        <f>'AEO 2023 Table 49 Raw'!AA136</f>
        <v>1.840473</v>
      </c>
      <c r="Y149" s="82">
        <f>'AEO 2023 Table 49 Raw'!AB136</f>
        <v>1.862393</v>
      </c>
      <c r="Z149" s="82">
        <f>'AEO 2023 Table 49 Raw'!AC136</f>
        <v>1.8824430000000001</v>
      </c>
      <c r="AA149" s="82">
        <f>'AEO 2023 Table 49 Raw'!AD136</f>
        <v>1.900587</v>
      </c>
      <c r="AB149" s="82">
        <f>'AEO 2023 Table 49 Raw'!AE136</f>
        <v>1.9178740000000001</v>
      </c>
      <c r="AC149" s="82">
        <f>'AEO 2023 Table 49 Raw'!AF136</f>
        <v>1.9347449999999999</v>
      </c>
      <c r="AD149" s="82">
        <f>'AEO 2023 Table 49 Raw'!AG136</f>
        <v>1.9508810000000001</v>
      </c>
      <c r="AE149" s="82">
        <f>'AEO 2023 Table 49 Raw'!AH136</f>
        <v>1.9650270000000001</v>
      </c>
      <c r="AF149" s="88">
        <f>'AEO 2023 Table 49 Raw'!AI136</f>
        <v>0.01</v>
      </c>
    </row>
    <row r="150" spans="1:32" ht="15" customHeight="1" x14ac:dyDescent="0.35">
      <c r="A150" s="77" t="s">
        <v>1803</v>
      </c>
      <c r="B150" s="81" t="s">
        <v>1670</v>
      </c>
      <c r="C150" s="82">
        <f>'AEO 2023 Table 49 Raw'!F137</f>
        <v>2.4919999999999999E-3</v>
      </c>
      <c r="D150" s="82">
        <f>'AEO 2023 Table 49 Raw'!G137</f>
        <v>2.5119999999999999E-3</v>
      </c>
      <c r="E150" s="82">
        <f>'AEO 2023 Table 49 Raw'!H137</f>
        <v>2.565E-3</v>
      </c>
      <c r="F150" s="82">
        <f>'AEO 2023 Table 49 Raw'!I137</f>
        <v>2.6389999999999999E-3</v>
      </c>
      <c r="G150" s="82">
        <f>'AEO 2023 Table 49 Raw'!J137</f>
        <v>2.7409999999999999E-3</v>
      </c>
      <c r="H150" s="82">
        <f>'AEO 2023 Table 49 Raw'!K137</f>
        <v>2.8609999999999998E-3</v>
      </c>
      <c r="I150" s="82">
        <f>'AEO 2023 Table 49 Raw'!L137</f>
        <v>2.9970000000000001E-3</v>
      </c>
      <c r="J150" s="82">
        <f>'AEO 2023 Table 49 Raw'!M137</f>
        <v>3.1280000000000001E-3</v>
      </c>
      <c r="K150" s="82">
        <f>'AEO 2023 Table 49 Raw'!N137</f>
        <v>3.2650000000000001E-3</v>
      </c>
      <c r="L150" s="82">
        <f>'AEO 2023 Table 49 Raw'!O137</f>
        <v>3.4060000000000002E-3</v>
      </c>
      <c r="M150" s="82">
        <f>'AEO 2023 Table 49 Raw'!P137</f>
        <v>3.5660000000000002E-3</v>
      </c>
      <c r="N150" s="82">
        <f>'AEO 2023 Table 49 Raw'!Q137</f>
        <v>3.7569999999999999E-3</v>
      </c>
      <c r="O150" s="82">
        <f>'AEO 2023 Table 49 Raw'!R137</f>
        <v>3.9490000000000003E-3</v>
      </c>
      <c r="P150" s="82">
        <f>'AEO 2023 Table 49 Raw'!S137</f>
        <v>4.1520000000000003E-3</v>
      </c>
      <c r="Q150" s="82">
        <f>'AEO 2023 Table 49 Raw'!T137</f>
        <v>4.3949999999999996E-3</v>
      </c>
      <c r="R150" s="82">
        <f>'AEO 2023 Table 49 Raw'!U137</f>
        <v>4.6769999999999997E-3</v>
      </c>
      <c r="S150" s="82">
        <f>'AEO 2023 Table 49 Raw'!V137</f>
        <v>4.9950000000000003E-3</v>
      </c>
      <c r="T150" s="82">
        <f>'AEO 2023 Table 49 Raw'!W137</f>
        <v>5.3480000000000003E-3</v>
      </c>
      <c r="U150" s="82">
        <f>'AEO 2023 Table 49 Raw'!X137</f>
        <v>5.7359999999999998E-3</v>
      </c>
      <c r="V150" s="82">
        <f>'AEO 2023 Table 49 Raw'!Y137</f>
        <v>6.1580000000000003E-3</v>
      </c>
      <c r="W150" s="82">
        <f>'AEO 2023 Table 49 Raw'!Z137</f>
        <v>6.6080000000000002E-3</v>
      </c>
      <c r="X150" s="82">
        <f>'AEO 2023 Table 49 Raw'!AA137</f>
        <v>7.0899999999999999E-3</v>
      </c>
      <c r="Y150" s="82">
        <f>'AEO 2023 Table 49 Raw'!AB137</f>
        <v>7.5950000000000002E-3</v>
      </c>
      <c r="Z150" s="82">
        <f>'AEO 2023 Table 49 Raw'!AC137</f>
        <v>8.116E-3</v>
      </c>
      <c r="AA150" s="82">
        <f>'AEO 2023 Table 49 Raw'!AD137</f>
        <v>8.6529999999999992E-3</v>
      </c>
      <c r="AB150" s="82">
        <f>'AEO 2023 Table 49 Raw'!AE137</f>
        <v>9.2040000000000004E-3</v>
      </c>
      <c r="AC150" s="82">
        <f>'AEO 2023 Table 49 Raw'!AF137</f>
        <v>9.7710000000000002E-3</v>
      </c>
      <c r="AD150" s="82">
        <f>'AEO 2023 Table 49 Raw'!AG137</f>
        <v>1.0267999999999999E-2</v>
      </c>
      <c r="AE150" s="82">
        <f>'AEO 2023 Table 49 Raw'!AH137</f>
        <v>1.0788000000000001E-2</v>
      </c>
      <c r="AF150" s="88">
        <f>'AEO 2023 Table 49 Raw'!AI137</f>
        <v>5.3999999999999999E-2</v>
      </c>
    </row>
    <row r="151" spans="1:32" ht="15" customHeight="1" x14ac:dyDescent="0.35">
      <c r="A151" s="77" t="s">
        <v>1804</v>
      </c>
      <c r="B151" s="81" t="s">
        <v>1672</v>
      </c>
      <c r="C151" s="82">
        <f>'AEO 2023 Table 49 Raw'!F138</f>
        <v>2.4350000000000001E-3</v>
      </c>
      <c r="D151" s="82">
        <f>'AEO 2023 Table 49 Raw'!G138</f>
        <v>2.467E-3</v>
      </c>
      <c r="E151" s="82">
        <f>'AEO 2023 Table 49 Raw'!H138</f>
        <v>2.4859999999999999E-3</v>
      </c>
      <c r="F151" s="82">
        <f>'AEO 2023 Table 49 Raw'!I138</f>
        <v>2.493E-3</v>
      </c>
      <c r="G151" s="82">
        <f>'AEO 2023 Table 49 Raw'!J138</f>
        <v>2.4880000000000002E-3</v>
      </c>
      <c r="H151" s="82">
        <f>'AEO 2023 Table 49 Raw'!K138</f>
        <v>2.4729999999999999E-3</v>
      </c>
      <c r="I151" s="82">
        <f>'AEO 2023 Table 49 Raw'!L138</f>
        <v>2.4499999999999999E-3</v>
      </c>
      <c r="J151" s="82">
        <f>'AEO 2023 Table 49 Raw'!M138</f>
        <v>2.4160000000000002E-3</v>
      </c>
      <c r="K151" s="82">
        <f>'AEO 2023 Table 49 Raw'!N138</f>
        <v>2.3749999999999999E-3</v>
      </c>
      <c r="L151" s="82">
        <f>'AEO 2023 Table 49 Raw'!O138</f>
        <v>2.3249999999999998E-3</v>
      </c>
      <c r="M151" s="82">
        <f>'AEO 2023 Table 49 Raw'!P138</f>
        <v>2.2680000000000001E-3</v>
      </c>
      <c r="N151" s="82">
        <f>'AEO 2023 Table 49 Raw'!Q138</f>
        <v>2.2060000000000001E-3</v>
      </c>
      <c r="O151" s="82">
        <f>'AEO 2023 Table 49 Raw'!R138</f>
        <v>2.137E-3</v>
      </c>
      <c r="P151" s="82">
        <f>'AEO 2023 Table 49 Raw'!S138</f>
        <v>2.062E-3</v>
      </c>
      <c r="Q151" s="82">
        <f>'AEO 2023 Table 49 Raw'!T138</f>
        <v>1.977E-3</v>
      </c>
      <c r="R151" s="82">
        <f>'AEO 2023 Table 49 Raw'!U138</f>
        <v>1.89E-3</v>
      </c>
      <c r="S151" s="82">
        <f>'AEO 2023 Table 49 Raw'!V138</f>
        <v>1.802E-3</v>
      </c>
      <c r="T151" s="82">
        <f>'AEO 2023 Table 49 Raw'!W138</f>
        <v>1.719E-3</v>
      </c>
      <c r="U151" s="82">
        <f>'AEO 2023 Table 49 Raw'!X138</f>
        <v>1.6410000000000001E-3</v>
      </c>
      <c r="V151" s="82">
        <f>'AEO 2023 Table 49 Raw'!Y138</f>
        <v>1.5510000000000001E-3</v>
      </c>
      <c r="W151" s="82">
        <f>'AEO 2023 Table 49 Raw'!Z138</f>
        <v>1.47E-3</v>
      </c>
      <c r="X151" s="82">
        <f>'AEO 2023 Table 49 Raw'!AA138</f>
        <v>1.3649999999999999E-3</v>
      </c>
      <c r="Y151" s="82">
        <f>'AEO 2023 Table 49 Raw'!AB138</f>
        <v>1.2509999999999999E-3</v>
      </c>
      <c r="Z151" s="82">
        <f>'AEO 2023 Table 49 Raw'!AC138</f>
        <v>1.158E-3</v>
      </c>
      <c r="AA151" s="82">
        <f>'AEO 2023 Table 49 Raw'!AD138</f>
        <v>1.077E-3</v>
      </c>
      <c r="AB151" s="82">
        <f>'AEO 2023 Table 49 Raw'!AE138</f>
        <v>9.9200000000000004E-4</v>
      </c>
      <c r="AC151" s="82">
        <f>'AEO 2023 Table 49 Raw'!AF138</f>
        <v>9.0200000000000002E-4</v>
      </c>
      <c r="AD151" s="82">
        <f>'AEO 2023 Table 49 Raw'!AG138</f>
        <v>8.1999999999999998E-4</v>
      </c>
      <c r="AE151" s="82">
        <f>'AEO 2023 Table 49 Raw'!AH138</f>
        <v>7.5000000000000002E-4</v>
      </c>
      <c r="AF151" s="88">
        <f>'AEO 2023 Table 49 Raw'!AI138</f>
        <v>-4.1000000000000002E-2</v>
      </c>
    </row>
    <row r="152" spans="1:32" ht="15" customHeight="1" x14ac:dyDescent="0.35">
      <c r="A152" s="77" t="s">
        <v>1805</v>
      </c>
      <c r="B152" s="81" t="s">
        <v>1674</v>
      </c>
      <c r="C152" s="82">
        <f>'AEO 2023 Table 49 Raw'!F139</f>
        <v>3.3721000000000001E-2</v>
      </c>
      <c r="D152" s="82">
        <f>'AEO 2023 Table 49 Raw'!G139</f>
        <v>3.7009E-2</v>
      </c>
      <c r="E152" s="82">
        <f>'AEO 2023 Table 49 Raw'!H139</f>
        <v>4.0771000000000002E-2</v>
      </c>
      <c r="F152" s="82">
        <f>'AEO 2023 Table 49 Raw'!I139</f>
        <v>4.4796000000000002E-2</v>
      </c>
      <c r="G152" s="82">
        <f>'AEO 2023 Table 49 Raw'!J139</f>
        <v>4.9252999999999998E-2</v>
      </c>
      <c r="H152" s="82">
        <f>'AEO 2023 Table 49 Raw'!K139</f>
        <v>5.4266000000000002E-2</v>
      </c>
      <c r="I152" s="82">
        <f>'AEO 2023 Table 49 Raw'!L139</f>
        <v>5.9671000000000002E-2</v>
      </c>
      <c r="J152" s="82">
        <f>'AEO 2023 Table 49 Raw'!M139</f>
        <v>6.5405000000000005E-2</v>
      </c>
      <c r="K152" s="82">
        <f>'AEO 2023 Table 49 Raw'!N139</f>
        <v>7.1421999999999999E-2</v>
      </c>
      <c r="L152" s="82">
        <f>'AEO 2023 Table 49 Raw'!O139</f>
        <v>7.7891000000000002E-2</v>
      </c>
      <c r="M152" s="82">
        <f>'AEO 2023 Table 49 Raw'!P139</f>
        <v>8.4977999999999998E-2</v>
      </c>
      <c r="N152" s="82">
        <f>'AEO 2023 Table 49 Raw'!Q139</f>
        <v>9.2817999999999998E-2</v>
      </c>
      <c r="O152" s="82">
        <f>'AEO 2023 Table 49 Raw'!R139</f>
        <v>0.101296</v>
      </c>
      <c r="P152" s="82">
        <f>'AEO 2023 Table 49 Raw'!S139</f>
        <v>0.11043600000000001</v>
      </c>
      <c r="Q152" s="82">
        <f>'AEO 2023 Table 49 Raw'!T139</f>
        <v>0.120042</v>
      </c>
      <c r="R152" s="82">
        <f>'AEO 2023 Table 49 Raw'!U139</f>
        <v>0.13008800000000001</v>
      </c>
      <c r="S152" s="82">
        <f>'AEO 2023 Table 49 Raw'!V139</f>
        <v>0.140457</v>
      </c>
      <c r="T152" s="82">
        <f>'AEO 2023 Table 49 Raw'!W139</f>
        <v>0.15113299999999999</v>
      </c>
      <c r="U152" s="82">
        <f>'AEO 2023 Table 49 Raw'!X139</f>
        <v>0.16206599999999999</v>
      </c>
      <c r="V152" s="82">
        <f>'AEO 2023 Table 49 Raw'!Y139</f>
        <v>0.17324300000000001</v>
      </c>
      <c r="W152" s="82">
        <f>'AEO 2023 Table 49 Raw'!Z139</f>
        <v>0.184556</v>
      </c>
      <c r="X152" s="82">
        <f>'AEO 2023 Table 49 Raw'!AA139</f>
        <v>0.19605900000000001</v>
      </c>
      <c r="Y152" s="82">
        <f>'AEO 2023 Table 49 Raw'!AB139</f>
        <v>0.20741200000000001</v>
      </c>
      <c r="Z152" s="82">
        <f>'AEO 2023 Table 49 Raw'!AC139</f>
        <v>0.21848600000000001</v>
      </c>
      <c r="AA152" s="82">
        <f>'AEO 2023 Table 49 Raw'!AD139</f>
        <v>0.22906399999999999</v>
      </c>
      <c r="AB152" s="82">
        <f>'AEO 2023 Table 49 Raw'!AE139</f>
        <v>0.239314</v>
      </c>
      <c r="AC152" s="82">
        <f>'AEO 2023 Table 49 Raw'!AF139</f>
        <v>0.24909800000000001</v>
      </c>
      <c r="AD152" s="82">
        <f>'AEO 2023 Table 49 Raw'!AG139</f>
        <v>0.25861600000000001</v>
      </c>
      <c r="AE152" s="82">
        <f>'AEO 2023 Table 49 Raw'!AH139</f>
        <v>0.26780399999999999</v>
      </c>
      <c r="AF152" s="88">
        <f>'AEO 2023 Table 49 Raw'!AI139</f>
        <v>7.6999999999999999E-2</v>
      </c>
    </row>
    <row r="153" spans="1:32" ht="15" customHeight="1" x14ac:dyDescent="0.35">
      <c r="A153" s="77" t="s">
        <v>1806</v>
      </c>
      <c r="B153" s="81" t="s">
        <v>1676</v>
      </c>
      <c r="C153" s="82">
        <f>'AEO 2023 Table 49 Raw'!F140</f>
        <v>2.4399999999999999E-4</v>
      </c>
      <c r="D153" s="82">
        <f>'AEO 2023 Table 49 Raw'!G140</f>
        <v>3.0200000000000002E-4</v>
      </c>
      <c r="E153" s="82">
        <f>'AEO 2023 Table 49 Raw'!H140</f>
        <v>3.5399999999999999E-4</v>
      </c>
      <c r="F153" s="82">
        <f>'AEO 2023 Table 49 Raw'!I140</f>
        <v>3.9800000000000002E-4</v>
      </c>
      <c r="G153" s="82">
        <f>'AEO 2023 Table 49 Raw'!J140</f>
        <v>4.3800000000000002E-4</v>
      </c>
      <c r="H153" s="82">
        <f>'AEO 2023 Table 49 Raw'!K140</f>
        <v>4.7199999999999998E-4</v>
      </c>
      <c r="I153" s="82">
        <f>'AEO 2023 Table 49 Raw'!L140</f>
        <v>5.0199999999999995E-4</v>
      </c>
      <c r="J153" s="82">
        <f>'AEO 2023 Table 49 Raw'!M140</f>
        <v>5.2599999999999999E-4</v>
      </c>
      <c r="K153" s="82">
        <f>'AEO 2023 Table 49 Raw'!N140</f>
        <v>5.4500000000000002E-4</v>
      </c>
      <c r="L153" s="82">
        <f>'AEO 2023 Table 49 Raw'!O140</f>
        <v>5.5900000000000004E-4</v>
      </c>
      <c r="M153" s="82">
        <f>'AEO 2023 Table 49 Raw'!P140</f>
        <v>5.6899999999999995E-4</v>
      </c>
      <c r="N153" s="82">
        <f>'AEO 2023 Table 49 Raw'!Q140</f>
        <v>5.7600000000000001E-4</v>
      </c>
      <c r="O153" s="82">
        <f>'AEO 2023 Table 49 Raw'!R140</f>
        <v>5.7899999999999998E-4</v>
      </c>
      <c r="P153" s="82">
        <f>'AEO 2023 Table 49 Raw'!S140</f>
        <v>5.7899999999999998E-4</v>
      </c>
      <c r="Q153" s="82">
        <f>'AEO 2023 Table 49 Raw'!T140</f>
        <v>5.7700000000000004E-4</v>
      </c>
      <c r="R153" s="82">
        <f>'AEO 2023 Table 49 Raw'!U140</f>
        <v>5.71E-4</v>
      </c>
      <c r="S153" s="82">
        <f>'AEO 2023 Table 49 Raw'!V140</f>
        <v>5.6300000000000002E-4</v>
      </c>
      <c r="T153" s="82">
        <f>'AEO 2023 Table 49 Raw'!W140</f>
        <v>5.53E-4</v>
      </c>
      <c r="U153" s="82">
        <f>'AEO 2023 Table 49 Raw'!X140</f>
        <v>5.4100000000000003E-4</v>
      </c>
      <c r="V153" s="82">
        <f>'AEO 2023 Table 49 Raw'!Y140</f>
        <v>5.2800000000000004E-4</v>
      </c>
      <c r="W153" s="82">
        <f>'AEO 2023 Table 49 Raw'!Z140</f>
        <v>5.13E-4</v>
      </c>
      <c r="X153" s="82">
        <f>'AEO 2023 Table 49 Raw'!AA140</f>
        <v>4.9700000000000005E-4</v>
      </c>
      <c r="Y153" s="82">
        <f>'AEO 2023 Table 49 Raw'!AB140</f>
        <v>4.8000000000000001E-4</v>
      </c>
      <c r="Z153" s="82">
        <f>'AEO 2023 Table 49 Raw'!AC140</f>
        <v>4.6200000000000001E-4</v>
      </c>
      <c r="AA153" s="82">
        <f>'AEO 2023 Table 49 Raw'!AD140</f>
        <v>4.44E-4</v>
      </c>
      <c r="AB153" s="82">
        <f>'AEO 2023 Table 49 Raw'!AE140</f>
        <v>4.26E-4</v>
      </c>
      <c r="AC153" s="82">
        <f>'AEO 2023 Table 49 Raw'!AF140</f>
        <v>4.08E-4</v>
      </c>
      <c r="AD153" s="82">
        <f>'AEO 2023 Table 49 Raw'!AG140</f>
        <v>3.8900000000000002E-4</v>
      </c>
      <c r="AE153" s="82">
        <f>'AEO 2023 Table 49 Raw'!AH140</f>
        <v>3.7100000000000002E-4</v>
      </c>
      <c r="AF153" s="88">
        <f>'AEO 2023 Table 49 Raw'!AI140</f>
        <v>1.4999999999999999E-2</v>
      </c>
    </row>
    <row r="154" spans="1:32" ht="15" customHeight="1" x14ac:dyDescent="0.35">
      <c r="A154" s="77" t="s">
        <v>1807</v>
      </c>
      <c r="B154" s="81" t="s">
        <v>1678</v>
      </c>
      <c r="C154" s="82">
        <f>'AEO 2023 Table 49 Raw'!F141</f>
        <v>0</v>
      </c>
      <c r="D154" s="82">
        <f>'AEO 2023 Table 49 Raw'!G141</f>
        <v>0</v>
      </c>
      <c r="E154" s="82">
        <f>'AEO 2023 Table 49 Raw'!H141</f>
        <v>2.2499999999999999E-4</v>
      </c>
      <c r="F154" s="82">
        <f>'AEO 2023 Table 49 Raw'!I141</f>
        <v>4.5199999999999998E-4</v>
      </c>
      <c r="G154" s="82">
        <f>'AEO 2023 Table 49 Raw'!J141</f>
        <v>6.8199999999999999E-4</v>
      </c>
      <c r="H154" s="82">
        <f>'AEO 2023 Table 49 Raw'!K141</f>
        <v>9.2100000000000005E-4</v>
      </c>
      <c r="I154" s="82">
        <f>'AEO 2023 Table 49 Raw'!L141</f>
        <v>1.1659999999999999E-3</v>
      </c>
      <c r="J154" s="82">
        <f>'AEO 2023 Table 49 Raw'!M141</f>
        <v>1.413E-3</v>
      </c>
      <c r="K154" s="82">
        <f>'AEO 2023 Table 49 Raw'!N141</f>
        <v>1.6570000000000001E-3</v>
      </c>
      <c r="L154" s="82">
        <f>'AEO 2023 Table 49 Raw'!O141</f>
        <v>1.9009999999999999E-3</v>
      </c>
      <c r="M154" s="82">
        <f>'AEO 2023 Table 49 Raw'!P141</f>
        <v>2.1510000000000001E-3</v>
      </c>
      <c r="N154" s="82">
        <f>'AEO 2023 Table 49 Raw'!Q141</f>
        <v>2.4130000000000002E-3</v>
      </c>
      <c r="O154" s="82">
        <f>'AEO 2023 Table 49 Raw'!R141</f>
        <v>2.6849999999999999E-3</v>
      </c>
      <c r="P154" s="82">
        <f>'AEO 2023 Table 49 Raw'!S141</f>
        <v>2.9680000000000002E-3</v>
      </c>
      <c r="Q154" s="82">
        <f>'AEO 2023 Table 49 Raw'!T141</f>
        <v>3.264E-3</v>
      </c>
      <c r="R154" s="82">
        <f>'AEO 2023 Table 49 Raw'!U141</f>
        <v>3.5739999999999999E-3</v>
      </c>
      <c r="S154" s="82">
        <f>'AEO 2023 Table 49 Raw'!V141</f>
        <v>3.8990000000000001E-3</v>
      </c>
      <c r="T154" s="82">
        <f>'AEO 2023 Table 49 Raw'!W141</f>
        <v>4.241E-3</v>
      </c>
      <c r="U154" s="82">
        <f>'AEO 2023 Table 49 Raw'!X141</f>
        <v>4.6030000000000003E-3</v>
      </c>
      <c r="V154" s="82">
        <f>'AEO 2023 Table 49 Raw'!Y141</f>
        <v>4.9880000000000002E-3</v>
      </c>
      <c r="W154" s="82">
        <f>'AEO 2023 Table 49 Raw'!Z141</f>
        <v>5.3949999999999996E-3</v>
      </c>
      <c r="X154" s="82">
        <f>'AEO 2023 Table 49 Raw'!AA141</f>
        <v>5.8279999999999998E-3</v>
      </c>
      <c r="Y154" s="82">
        <f>'AEO 2023 Table 49 Raw'!AB141</f>
        <v>6.2830000000000004E-3</v>
      </c>
      <c r="Z154" s="82">
        <f>'AEO 2023 Table 49 Raw'!AC141</f>
        <v>6.7559999999999999E-3</v>
      </c>
      <c r="AA154" s="82">
        <f>'AEO 2023 Table 49 Raw'!AD141</f>
        <v>7.2459999999999998E-3</v>
      </c>
      <c r="AB154" s="82">
        <f>'AEO 2023 Table 49 Raw'!AE141</f>
        <v>7.757E-3</v>
      </c>
      <c r="AC154" s="82">
        <f>'AEO 2023 Table 49 Raw'!AF141</f>
        <v>8.2869999999999992E-3</v>
      </c>
      <c r="AD154" s="82">
        <f>'AEO 2023 Table 49 Raw'!AG141</f>
        <v>8.8350000000000008E-3</v>
      </c>
      <c r="AE154" s="82">
        <f>'AEO 2023 Table 49 Raw'!AH141</f>
        <v>9.3989999999999994E-3</v>
      </c>
      <c r="AF154" s="88" t="str">
        <f>'AEO 2023 Table 49 Raw'!AI141</f>
        <v>- -</v>
      </c>
    </row>
    <row r="155" spans="1:32" ht="15" customHeight="1" x14ac:dyDescent="0.35">
      <c r="A155" s="77" t="s">
        <v>1808</v>
      </c>
      <c r="B155" s="81" t="s">
        <v>1680</v>
      </c>
      <c r="C155" s="82">
        <f>'AEO 2023 Table 49 Raw'!F142</f>
        <v>0</v>
      </c>
      <c r="D155" s="82">
        <f>'AEO 2023 Table 49 Raw'!G142</f>
        <v>0</v>
      </c>
      <c r="E155" s="82">
        <f>'AEO 2023 Table 49 Raw'!H142</f>
        <v>2.1900000000000001E-4</v>
      </c>
      <c r="F155" s="82">
        <f>'AEO 2023 Table 49 Raw'!I142</f>
        <v>4.35E-4</v>
      </c>
      <c r="G155" s="82">
        <f>'AEO 2023 Table 49 Raw'!J142</f>
        <v>6.5200000000000002E-4</v>
      </c>
      <c r="H155" s="82">
        <f>'AEO 2023 Table 49 Raw'!K142</f>
        <v>8.7200000000000005E-4</v>
      </c>
      <c r="I155" s="82">
        <f>'AEO 2023 Table 49 Raw'!L142</f>
        <v>1.096E-3</v>
      </c>
      <c r="J155" s="82">
        <f>'AEO 2023 Table 49 Raw'!M142</f>
        <v>1.3179999999999999E-3</v>
      </c>
      <c r="K155" s="82">
        <f>'AEO 2023 Table 49 Raw'!N142</f>
        <v>1.539E-3</v>
      </c>
      <c r="L155" s="82">
        <f>'AEO 2023 Table 49 Raw'!O142</f>
        <v>1.7639999999999999E-3</v>
      </c>
      <c r="M155" s="82">
        <f>'AEO 2023 Table 49 Raw'!P142</f>
        <v>2.0010000000000002E-3</v>
      </c>
      <c r="N155" s="82">
        <f>'AEO 2023 Table 49 Raw'!Q142</f>
        <v>2.2560000000000002E-3</v>
      </c>
      <c r="O155" s="82">
        <f>'AEO 2023 Table 49 Raw'!R142</f>
        <v>2.529E-3</v>
      </c>
      <c r="P155" s="82">
        <f>'AEO 2023 Table 49 Raw'!S142</f>
        <v>2.8219999999999999E-3</v>
      </c>
      <c r="Q155" s="82">
        <f>'AEO 2023 Table 49 Raw'!T142</f>
        <v>3.1380000000000002E-3</v>
      </c>
      <c r="R155" s="82">
        <f>'AEO 2023 Table 49 Raw'!U142</f>
        <v>3.48E-3</v>
      </c>
      <c r="S155" s="82">
        <f>'AEO 2023 Table 49 Raw'!V142</f>
        <v>3.8500000000000001E-3</v>
      </c>
      <c r="T155" s="82">
        <f>'AEO 2023 Table 49 Raw'!W142</f>
        <v>4.2529999999999998E-3</v>
      </c>
      <c r="U155" s="82">
        <f>'AEO 2023 Table 49 Raw'!X142</f>
        <v>4.6940000000000003E-3</v>
      </c>
      <c r="V155" s="82">
        <f>'AEO 2023 Table 49 Raw'!Y142</f>
        <v>5.1770000000000002E-3</v>
      </c>
      <c r="W155" s="82">
        <f>'AEO 2023 Table 49 Raw'!Z142</f>
        <v>5.7060000000000001E-3</v>
      </c>
      <c r="X155" s="82">
        <f>'AEO 2023 Table 49 Raw'!AA142</f>
        <v>6.2849999999999998E-3</v>
      </c>
      <c r="Y155" s="82">
        <f>'AEO 2023 Table 49 Raw'!AB142</f>
        <v>6.9100000000000003E-3</v>
      </c>
      <c r="Z155" s="82">
        <f>'AEO 2023 Table 49 Raw'!AC142</f>
        <v>7.5719999999999997E-3</v>
      </c>
      <c r="AA155" s="82">
        <f>'AEO 2023 Table 49 Raw'!AD142</f>
        <v>8.2699999999999996E-3</v>
      </c>
      <c r="AB155" s="82">
        <f>'AEO 2023 Table 49 Raw'!AE142</f>
        <v>9.0060000000000001E-3</v>
      </c>
      <c r="AC155" s="82">
        <f>'AEO 2023 Table 49 Raw'!AF142</f>
        <v>9.7789999999999995E-3</v>
      </c>
      <c r="AD155" s="82">
        <f>'AEO 2023 Table 49 Raw'!AG142</f>
        <v>1.0584E-2</v>
      </c>
      <c r="AE155" s="82">
        <f>'AEO 2023 Table 49 Raw'!AH142</f>
        <v>1.1415E-2</v>
      </c>
      <c r="AF155" s="88" t="str">
        <f>'AEO 2023 Table 49 Raw'!AI142</f>
        <v>- -</v>
      </c>
    </row>
    <row r="156" spans="1:32" ht="15" customHeight="1" x14ac:dyDescent="0.35">
      <c r="A156" s="77" t="s">
        <v>1809</v>
      </c>
      <c r="B156" s="81" t="s">
        <v>1682</v>
      </c>
      <c r="C156" s="82">
        <f>'AEO 2023 Table 49 Raw'!F143</f>
        <v>0</v>
      </c>
      <c r="D156" s="82">
        <f>'AEO 2023 Table 49 Raw'!G143</f>
        <v>0</v>
      </c>
      <c r="E156" s="82">
        <f>'AEO 2023 Table 49 Raw'!H143</f>
        <v>3.7599999999999998E-4</v>
      </c>
      <c r="F156" s="82">
        <f>'AEO 2023 Table 49 Raw'!I143</f>
        <v>7.5799999999999999E-4</v>
      </c>
      <c r="G156" s="82">
        <f>'AEO 2023 Table 49 Raw'!J143</f>
        <v>1.1509999999999999E-3</v>
      </c>
      <c r="H156" s="82">
        <f>'AEO 2023 Table 49 Raw'!K143</f>
        <v>1.5610000000000001E-3</v>
      </c>
      <c r="I156" s="82">
        <f>'AEO 2023 Table 49 Raw'!L143</f>
        <v>1.9840000000000001E-3</v>
      </c>
      <c r="J156" s="82">
        <f>'AEO 2023 Table 49 Raw'!M143</f>
        <v>2.4109999999999999E-3</v>
      </c>
      <c r="K156" s="82">
        <f>'AEO 2023 Table 49 Raw'!N143</f>
        <v>2.8349999999999998E-3</v>
      </c>
      <c r="L156" s="82">
        <f>'AEO 2023 Table 49 Raw'!O143</f>
        <v>3.2590000000000002E-3</v>
      </c>
      <c r="M156" s="82">
        <f>'AEO 2023 Table 49 Raw'!P143</f>
        <v>3.692E-3</v>
      </c>
      <c r="N156" s="82">
        <f>'AEO 2023 Table 49 Raw'!Q143</f>
        <v>4.1390000000000003E-3</v>
      </c>
      <c r="O156" s="82">
        <f>'AEO 2023 Table 49 Raw'!R143</f>
        <v>4.6020000000000002E-3</v>
      </c>
      <c r="P156" s="82">
        <f>'AEO 2023 Table 49 Raw'!S143</f>
        <v>5.084E-3</v>
      </c>
      <c r="Q156" s="82">
        <f>'AEO 2023 Table 49 Raw'!T143</f>
        <v>5.5890000000000002E-3</v>
      </c>
      <c r="R156" s="82">
        <f>'AEO 2023 Table 49 Raw'!U143</f>
        <v>6.1209999999999997E-3</v>
      </c>
      <c r="S156" s="82">
        <f>'AEO 2023 Table 49 Raw'!V143</f>
        <v>6.6839999999999998E-3</v>
      </c>
      <c r="T156" s="82">
        <f>'AEO 2023 Table 49 Raw'!W143</f>
        <v>7.2820000000000003E-3</v>
      </c>
      <c r="U156" s="82">
        <f>'AEO 2023 Table 49 Raw'!X143</f>
        <v>7.9209999999999992E-3</v>
      </c>
      <c r="V156" s="82">
        <f>'AEO 2023 Table 49 Raw'!Y143</f>
        <v>8.6079999999999993E-3</v>
      </c>
      <c r="W156" s="82">
        <f>'AEO 2023 Table 49 Raw'!Z143</f>
        <v>9.3430000000000006E-3</v>
      </c>
      <c r="X156" s="82">
        <f>'AEO 2023 Table 49 Raw'!AA143</f>
        <v>1.0130999999999999E-2</v>
      </c>
      <c r="Y156" s="82">
        <f>'AEO 2023 Table 49 Raw'!AB143</f>
        <v>1.0968E-2</v>
      </c>
      <c r="Z156" s="82">
        <f>'AEO 2023 Table 49 Raw'!AC143</f>
        <v>1.1842999999999999E-2</v>
      </c>
      <c r="AA156" s="82">
        <f>'AEO 2023 Table 49 Raw'!AD143</f>
        <v>1.2758E-2</v>
      </c>
      <c r="AB156" s="82">
        <f>'AEO 2023 Table 49 Raw'!AE143</f>
        <v>1.3715E-2</v>
      </c>
      <c r="AC156" s="82">
        <f>'AEO 2023 Table 49 Raw'!AF143</f>
        <v>1.4716E-2</v>
      </c>
      <c r="AD156" s="82">
        <f>'AEO 2023 Table 49 Raw'!AG143</f>
        <v>1.5751999999999999E-2</v>
      </c>
      <c r="AE156" s="82">
        <f>'AEO 2023 Table 49 Raw'!AH143</f>
        <v>1.6823000000000001E-2</v>
      </c>
      <c r="AF156" s="88" t="str">
        <f>'AEO 2023 Table 49 Raw'!AI143</f>
        <v>- -</v>
      </c>
    </row>
    <row r="157" spans="1:32" ht="15" customHeight="1" x14ac:dyDescent="0.35">
      <c r="A157" s="77" t="s">
        <v>1810</v>
      </c>
      <c r="B157" s="81" t="s">
        <v>1696</v>
      </c>
      <c r="C157" s="82">
        <f>'AEO 2023 Table 49 Raw'!F144</f>
        <v>3.7854269999999999</v>
      </c>
      <c r="D157" s="82">
        <f>'AEO 2023 Table 49 Raw'!G144</f>
        <v>3.8392460000000002</v>
      </c>
      <c r="E157" s="82">
        <f>'AEO 2023 Table 49 Raw'!H144</f>
        <v>3.896935</v>
      </c>
      <c r="F157" s="82">
        <f>'AEO 2023 Table 49 Raw'!I144</f>
        <v>3.9585020000000002</v>
      </c>
      <c r="G157" s="82">
        <f>'AEO 2023 Table 49 Raw'!J144</f>
        <v>4.0249319999999997</v>
      </c>
      <c r="H157" s="82">
        <f>'AEO 2023 Table 49 Raw'!K144</f>
        <v>4.097626</v>
      </c>
      <c r="I157" s="82">
        <f>'AEO 2023 Table 49 Raw'!L144</f>
        <v>4.1719590000000002</v>
      </c>
      <c r="J157" s="82">
        <f>'AEO 2023 Table 49 Raw'!M144</f>
        <v>4.2410829999999997</v>
      </c>
      <c r="K157" s="82">
        <f>'AEO 2023 Table 49 Raw'!N144</f>
        <v>4.3058509999999997</v>
      </c>
      <c r="L157" s="82">
        <f>'AEO 2023 Table 49 Raw'!O144</f>
        <v>4.3627609999999999</v>
      </c>
      <c r="M157" s="82">
        <f>'AEO 2023 Table 49 Raw'!P144</f>
        <v>4.4210929999999999</v>
      </c>
      <c r="N157" s="82">
        <f>'AEO 2023 Table 49 Raw'!Q144</f>
        <v>4.4727800000000002</v>
      </c>
      <c r="O157" s="82">
        <f>'AEO 2023 Table 49 Raw'!R144</f>
        <v>4.5209279999999996</v>
      </c>
      <c r="P157" s="82">
        <f>'AEO 2023 Table 49 Raw'!S144</f>
        <v>4.5731520000000003</v>
      </c>
      <c r="Q157" s="82">
        <f>'AEO 2023 Table 49 Raw'!T144</f>
        <v>4.6291640000000003</v>
      </c>
      <c r="R157" s="82">
        <f>'AEO 2023 Table 49 Raw'!U144</f>
        <v>4.6878130000000002</v>
      </c>
      <c r="S157" s="82">
        <f>'AEO 2023 Table 49 Raw'!V144</f>
        <v>4.7462020000000003</v>
      </c>
      <c r="T157" s="82">
        <f>'AEO 2023 Table 49 Raw'!W144</f>
        <v>4.8041939999999999</v>
      </c>
      <c r="U157" s="82">
        <f>'AEO 2023 Table 49 Raw'!X144</f>
        <v>4.8590020000000003</v>
      </c>
      <c r="V157" s="82">
        <f>'AEO 2023 Table 49 Raw'!Y144</f>
        <v>4.9137469999999999</v>
      </c>
      <c r="W157" s="82">
        <f>'AEO 2023 Table 49 Raw'!Z144</f>
        <v>4.9703020000000002</v>
      </c>
      <c r="X157" s="82">
        <f>'AEO 2023 Table 49 Raw'!AA144</f>
        <v>5.0363410000000002</v>
      </c>
      <c r="Y157" s="82">
        <f>'AEO 2023 Table 49 Raw'!AB144</f>
        <v>5.1081560000000001</v>
      </c>
      <c r="Z157" s="82">
        <f>'AEO 2023 Table 49 Raw'!AC144</f>
        <v>5.1772010000000002</v>
      </c>
      <c r="AA157" s="82">
        <f>'AEO 2023 Table 49 Raw'!AD144</f>
        <v>5.2410680000000003</v>
      </c>
      <c r="AB157" s="82">
        <f>'AEO 2023 Table 49 Raw'!AE144</f>
        <v>5.3040250000000002</v>
      </c>
      <c r="AC157" s="82">
        <f>'AEO 2023 Table 49 Raw'!AF144</f>
        <v>5.3662710000000002</v>
      </c>
      <c r="AD157" s="82">
        <f>'AEO 2023 Table 49 Raw'!AG144</f>
        <v>5.4253349999999996</v>
      </c>
      <c r="AE157" s="82">
        <f>'AEO 2023 Table 49 Raw'!AH144</f>
        <v>5.4803610000000003</v>
      </c>
      <c r="AF157" s="88">
        <f>'AEO 2023 Table 49 Raw'!AI144</f>
        <v>1.2999999999999999E-2</v>
      </c>
    </row>
    <row r="158" spans="1:32" ht="15" customHeight="1" x14ac:dyDescent="0.35">
      <c r="B158" s="34" t="s">
        <v>1697</v>
      </c>
      <c r="C158" s="82"/>
      <c r="D158" s="82"/>
      <c r="E158" s="82"/>
      <c r="F158" s="82"/>
      <c r="G158" s="82"/>
      <c r="H158" s="82"/>
      <c r="I158" s="82"/>
      <c r="J158" s="82"/>
      <c r="K158" s="82"/>
      <c r="L158" s="82"/>
      <c r="M158" s="82"/>
      <c r="N158" s="82"/>
      <c r="O158" s="82"/>
      <c r="P158" s="82"/>
      <c r="Q158" s="82"/>
      <c r="R158" s="82"/>
      <c r="S158" s="82"/>
      <c r="T158" s="82"/>
      <c r="U158" s="82"/>
      <c r="V158" s="82"/>
      <c r="W158" s="82"/>
      <c r="X158" s="82"/>
      <c r="Y158" s="82"/>
      <c r="Z158" s="82"/>
      <c r="AA158" s="82"/>
      <c r="AB158" s="82"/>
      <c r="AC158" s="82"/>
      <c r="AD158" s="82"/>
      <c r="AE158" s="82"/>
      <c r="AF158" s="88"/>
    </row>
    <row r="159" spans="1:32" ht="15" customHeight="1" x14ac:dyDescent="0.35">
      <c r="A159" s="77" t="s">
        <v>1811</v>
      </c>
      <c r="B159" s="81" t="s">
        <v>1666</v>
      </c>
      <c r="C159" s="82">
        <f>'AEO 2023 Table 49 Raw'!F146</f>
        <v>5.2064019999999998</v>
      </c>
      <c r="D159" s="82">
        <f>'AEO 2023 Table 49 Raw'!G146</f>
        <v>5.2888780000000004</v>
      </c>
      <c r="E159" s="82">
        <f>'AEO 2023 Table 49 Raw'!H146</f>
        <v>5.3703010000000004</v>
      </c>
      <c r="F159" s="82">
        <f>'AEO 2023 Table 49 Raw'!I146</f>
        <v>5.4525410000000001</v>
      </c>
      <c r="G159" s="82">
        <f>'AEO 2023 Table 49 Raw'!J146</f>
        <v>5.5382790000000002</v>
      </c>
      <c r="H159" s="82">
        <f>'AEO 2023 Table 49 Raw'!K146</f>
        <v>5.627815</v>
      </c>
      <c r="I159" s="82">
        <f>'AEO 2023 Table 49 Raw'!L146</f>
        <v>5.7139410000000002</v>
      </c>
      <c r="J159" s="82">
        <f>'AEO 2023 Table 49 Raw'!M146</f>
        <v>5.7869250000000001</v>
      </c>
      <c r="K159" s="82">
        <f>'AEO 2023 Table 49 Raw'!N146</f>
        <v>5.8481120000000004</v>
      </c>
      <c r="L159" s="82">
        <f>'AEO 2023 Table 49 Raw'!O146</f>
        <v>5.9006040000000004</v>
      </c>
      <c r="M159" s="82">
        <f>'AEO 2023 Table 49 Raw'!P146</f>
        <v>5.9465589999999997</v>
      </c>
      <c r="N159" s="82">
        <f>'AEO 2023 Table 49 Raw'!Q146</f>
        <v>5.9845050000000004</v>
      </c>
      <c r="O159" s="82">
        <f>'AEO 2023 Table 49 Raw'!R146</f>
        <v>6.0113009999999996</v>
      </c>
      <c r="P159" s="82">
        <f>'AEO 2023 Table 49 Raw'!S146</f>
        <v>6.0395349999999999</v>
      </c>
      <c r="Q159" s="82">
        <f>'AEO 2023 Table 49 Raw'!T146</f>
        <v>6.0732929999999996</v>
      </c>
      <c r="R159" s="82">
        <f>'AEO 2023 Table 49 Raw'!U146</f>
        <v>6.1074250000000001</v>
      </c>
      <c r="S159" s="82">
        <f>'AEO 2023 Table 49 Raw'!V146</f>
        <v>6.1398859999999997</v>
      </c>
      <c r="T159" s="82">
        <f>'AEO 2023 Table 49 Raw'!W146</f>
        <v>6.1630339999999997</v>
      </c>
      <c r="U159" s="82">
        <f>'AEO 2023 Table 49 Raw'!X146</f>
        <v>6.179583</v>
      </c>
      <c r="V159" s="82">
        <f>'AEO 2023 Table 49 Raw'!Y146</f>
        <v>6.1844590000000004</v>
      </c>
      <c r="W159" s="82">
        <f>'AEO 2023 Table 49 Raw'!Z146</f>
        <v>6.1998239999999996</v>
      </c>
      <c r="X159" s="82">
        <f>'AEO 2023 Table 49 Raw'!AA146</f>
        <v>6.2213029999999998</v>
      </c>
      <c r="Y159" s="82">
        <f>'AEO 2023 Table 49 Raw'!AB146</f>
        <v>6.2479550000000001</v>
      </c>
      <c r="Z159" s="82">
        <f>'AEO 2023 Table 49 Raw'!AC146</f>
        <v>6.2727950000000003</v>
      </c>
      <c r="AA159" s="82">
        <f>'AEO 2023 Table 49 Raw'!AD146</f>
        <v>6.2884719999999996</v>
      </c>
      <c r="AB159" s="82">
        <f>'AEO 2023 Table 49 Raw'!AE146</f>
        <v>6.2973910000000002</v>
      </c>
      <c r="AC159" s="82">
        <f>'AEO 2023 Table 49 Raw'!AF146</f>
        <v>6.3017019999999997</v>
      </c>
      <c r="AD159" s="82">
        <f>'AEO 2023 Table 49 Raw'!AG146</f>
        <v>6.2968999999999999</v>
      </c>
      <c r="AE159" s="82">
        <f>'AEO 2023 Table 49 Raw'!AH146</f>
        <v>6.2831700000000001</v>
      </c>
      <c r="AF159" s="88">
        <f>'AEO 2023 Table 49 Raw'!AI146</f>
        <v>7.0000000000000001E-3</v>
      </c>
    </row>
    <row r="160" spans="1:32" ht="15" customHeight="1" x14ac:dyDescent="0.35">
      <c r="A160" s="77" t="s">
        <v>1812</v>
      </c>
      <c r="B160" s="81" t="s">
        <v>1668</v>
      </c>
      <c r="C160" s="82">
        <f>'AEO 2023 Table 49 Raw'!F147</f>
        <v>4.3720000000000002E-2</v>
      </c>
      <c r="D160" s="82">
        <f>'AEO 2023 Table 49 Raw'!G147</f>
        <v>3.9244000000000001E-2</v>
      </c>
      <c r="E160" s="82">
        <f>'AEO 2023 Table 49 Raw'!H147</f>
        <v>3.5563999999999998E-2</v>
      </c>
      <c r="F160" s="82">
        <f>'AEO 2023 Table 49 Raw'!I147</f>
        <v>3.2551999999999998E-2</v>
      </c>
      <c r="G160" s="82">
        <f>'AEO 2023 Table 49 Raw'!J147</f>
        <v>3.0339000000000001E-2</v>
      </c>
      <c r="H160" s="82">
        <f>'AEO 2023 Table 49 Raw'!K147</f>
        <v>2.8802999999999999E-2</v>
      </c>
      <c r="I160" s="82">
        <f>'AEO 2023 Table 49 Raw'!L147</f>
        <v>2.7737999999999999E-2</v>
      </c>
      <c r="J160" s="82">
        <f>'AEO 2023 Table 49 Raw'!M147</f>
        <v>2.6907E-2</v>
      </c>
      <c r="K160" s="82">
        <f>'AEO 2023 Table 49 Raw'!N147</f>
        <v>2.6339000000000001E-2</v>
      </c>
      <c r="L160" s="82">
        <f>'AEO 2023 Table 49 Raw'!O147</f>
        <v>2.5862E-2</v>
      </c>
      <c r="M160" s="82">
        <f>'AEO 2023 Table 49 Raw'!P147</f>
        <v>2.5571E-2</v>
      </c>
      <c r="N160" s="82">
        <f>'AEO 2023 Table 49 Raw'!Q147</f>
        <v>2.5485000000000001E-2</v>
      </c>
      <c r="O160" s="82">
        <f>'AEO 2023 Table 49 Raw'!R147</f>
        <v>2.5562000000000001E-2</v>
      </c>
      <c r="P160" s="82">
        <f>'AEO 2023 Table 49 Raw'!S147</f>
        <v>2.5825000000000001E-2</v>
      </c>
      <c r="Q160" s="82">
        <f>'AEO 2023 Table 49 Raw'!T147</f>
        <v>2.6147E-2</v>
      </c>
      <c r="R160" s="82">
        <f>'AEO 2023 Table 49 Raw'!U147</f>
        <v>2.6608E-2</v>
      </c>
      <c r="S160" s="82">
        <f>'AEO 2023 Table 49 Raw'!V147</f>
        <v>2.7149E-2</v>
      </c>
      <c r="T160" s="82">
        <f>'AEO 2023 Table 49 Raw'!W147</f>
        <v>2.7682999999999999E-2</v>
      </c>
      <c r="U160" s="82">
        <f>'AEO 2023 Table 49 Raw'!X147</f>
        <v>2.8167000000000001E-2</v>
      </c>
      <c r="V160" s="82">
        <f>'AEO 2023 Table 49 Raw'!Y147</f>
        <v>2.8698999999999999E-2</v>
      </c>
      <c r="W160" s="82">
        <f>'AEO 2023 Table 49 Raw'!Z147</f>
        <v>2.913E-2</v>
      </c>
      <c r="X160" s="82">
        <f>'AEO 2023 Table 49 Raw'!AA147</f>
        <v>2.9527000000000001E-2</v>
      </c>
      <c r="Y160" s="82">
        <f>'AEO 2023 Table 49 Raw'!AB147</f>
        <v>2.9994E-2</v>
      </c>
      <c r="Z160" s="82">
        <f>'AEO 2023 Table 49 Raw'!AC147</f>
        <v>3.0487E-2</v>
      </c>
      <c r="AA160" s="82">
        <f>'AEO 2023 Table 49 Raw'!AD147</f>
        <v>3.0977000000000001E-2</v>
      </c>
      <c r="AB160" s="82">
        <f>'AEO 2023 Table 49 Raw'!AE147</f>
        <v>3.1455999999999998E-2</v>
      </c>
      <c r="AC160" s="82">
        <f>'AEO 2023 Table 49 Raw'!AF147</f>
        <v>3.1931000000000001E-2</v>
      </c>
      <c r="AD160" s="82">
        <f>'AEO 2023 Table 49 Raw'!AG147</f>
        <v>3.2369000000000002E-2</v>
      </c>
      <c r="AE160" s="82">
        <f>'AEO 2023 Table 49 Raw'!AH147</f>
        <v>3.2777000000000001E-2</v>
      </c>
      <c r="AF160" s="88">
        <f>'AEO 2023 Table 49 Raw'!AI147</f>
        <v>-0.01</v>
      </c>
    </row>
    <row r="161" spans="1:32" ht="15" customHeight="1" x14ac:dyDescent="0.35">
      <c r="A161" s="77" t="s">
        <v>1813</v>
      </c>
      <c r="B161" s="81" t="s">
        <v>1670</v>
      </c>
      <c r="C161" s="82">
        <f>'AEO 2023 Table 49 Raw'!F148</f>
        <v>3.2079999999999999E-3</v>
      </c>
      <c r="D161" s="82">
        <f>'AEO 2023 Table 49 Raw'!G148</f>
        <v>3.1340000000000001E-3</v>
      </c>
      <c r="E161" s="82">
        <f>'AEO 2023 Table 49 Raw'!H148</f>
        <v>3.0799999999999998E-3</v>
      </c>
      <c r="F161" s="82">
        <f>'AEO 2023 Table 49 Raw'!I148</f>
        <v>3.0439999999999998E-3</v>
      </c>
      <c r="G161" s="82">
        <f>'AEO 2023 Table 49 Raw'!J148</f>
        <v>3.052E-3</v>
      </c>
      <c r="H161" s="82">
        <f>'AEO 2023 Table 49 Raw'!K148</f>
        <v>3.0769999999999999E-3</v>
      </c>
      <c r="I161" s="82">
        <f>'AEO 2023 Table 49 Raw'!L148</f>
        <v>3.0990000000000002E-3</v>
      </c>
      <c r="J161" s="82">
        <f>'AEO 2023 Table 49 Raw'!M148</f>
        <v>3.0829999999999998E-3</v>
      </c>
      <c r="K161" s="82">
        <f>'AEO 2023 Table 49 Raw'!N148</f>
        <v>3.075E-3</v>
      </c>
      <c r="L161" s="82">
        <f>'AEO 2023 Table 49 Raw'!O148</f>
        <v>3.068E-3</v>
      </c>
      <c r="M161" s="82">
        <f>'AEO 2023 Table 49 Raw'!P148</f>
        <v>3.058E-3</v>
      </c>
      <c r="N161" s="82">
        <f>'AEO 2023 Table 49 Raw'!Q148</f>
        <v>3.0829999999999998E-3</v>
      </c>
      <c r="O161" s="82">
        <f>'AEO 2023 Table 49 Raw'!R148</f>
        <v>3.1280000000000001E-3</v>
      </c>
      <c r="P161" s="82">
        <f>'AEO 2023 Table 49 Raw'!S148</f>
        <v>3.1879999999999999E-3</v>
      </c>
      <c r="Q161" s="82">
        <f>'AEO 2023 Table 49 Raw'!T148</f>
        <v>3.2569999999999999E-3</v>
      </c>
      <c r="R161" s="82">
        <f>'AEO 2023 Table 49 Raw'!U148</f>
        <v>3.3300000000000001E-3</v>
      </c>
      <c r="S161" s="82">
        <f>'AEO 2023 Table 49 Raw'!V148</f>
        <v>3.405E-3</v>
      </c>
      <c r="T161" s="82">
        <f>'AEO 2023 Table 49 Raw'!W148</f>
        <v>3.4789999999999999E-3</v>
      </c>
      <c r="U161" s="82">
        <f>'AEO 2023 Table 49 Raw'!X148</f>
        <v>3.5530000000000002E-3</v>
      </c>
      <c r="V161" s="82">
        <f>'AEO 2023 Table 49 Raw'!Y148</f>
        <v>3.6229999999999999E-3</v>
      </c>
      <c r="W161" s="82">
        <f>'AEO 2023 Table 49 Raw'!Z148</f>
        <v>3.6909999999999998E-3</v>
      </c>
      <c r="X161" s="82">
        <f>'AEO 2023 Table 49 Raw'!AA148</f>
        <v>3.7550000000000001E-3</v>
      </c>
      <c r="Y161" s="82">
        <f>'AEO 2023 Table 49 Raw'!AB148</f>
        <v>3.8159999999999999E-3</v>
      </c>
      <c r="Z161" s="82">
        <f>'AEO 2023 Table 49 Raw'!AC148</f>
        <v>3.8709999999999999E-3</v>
      </c>
      <c r="AA161" s="82">
        <f>'AEO 2023 Table 49 Raw'!AD148</f>
        <v>3.921E-3</v>
      </c>
      <c r="AB161" s="82">
        <f>'AEO 2023 Table 49 Raw'!AE148</f>
        <v>3.967E-3</v>
      </c>
      <c r="AC161" s="82">
        <f>'AEO 2023 Table 49 Raw'!AF148</f>
        <v>4.0090000000000004E-3</v>
      </c>
      <c r="AD161" s="82">
        <f>'AEO 2023 Table 49 Raw'!AG148</f>
        <v>4.0270000000000002E-3</v>
      </c>
      <c r="AE161" s="82">
        <f>'AEO 2023 Table 49 Raw'!AH148</f>
        <v>4.0179999999999999E-3</v>
      </c>
      <c r="AF161" s="88">
        <f>'AEO 2023 Table 49 Raw'!AI148</f>
        <v>8.0000000000000002E-3</v>
      </c>
    </row>
    <row r="162" spans="1:32" ht="15" customHeight="1" x14ac:dyDescent="0.35">
      <c r="A162" s="77" t="s">
        <v>1814</v>
      </c>
      <c r="B162" s="81" t="s">
        <v>1672</v>
      </c>
      <c r="C162" s="82">
        <f>'AEO 2023 Table 49 Raw'!F149</f>
        <v>4.9806000000000003E-2</v>
      </c>
      <c r="D162" s="82">
        <f>'AEO 2023 Table 49 Raw'!G149</f>
        <v>5.3505999999999998E-2</v>
      </c>
      <c r="E162" s="82">
        <f>'AEO 2023 Table 49 Raw'!H149</f>
        <v>5.7007000000000002E-2</v>
      </c>
      <c r="F162" s="82">
        <f>'AEO 2023 Table 49 Raw'!I149</f>
        <v>6.0267000000000001E-2</v>
      </c>
      <c r="G162" s="82">
        <f>'AEO 2023 Table 49 Raw'!J149</f>
        <v>6.3335000000000002E-2</v>
      </c>
      <c r="H162" s="82">
        <f>'AEO 2023 Table 49 Raw'!K149</f>
        <v>6.6187999999999997E-2</v>
      </c>
      <c r="I162" s="82">
        <f>'AEO 2023 Table 49 Raw'!L149</f>
        <v>6.8793000000000007E-2</v>
      </c>
      <c r="J162" s="82">
        <f>'AEO 2023 Table 49 Raw'!M149</f>
        <v>7.1056999999999995E-2</v>
      </c>
      <c r="K162" s="82">
        <f>'AEO 2023 Table 49 Raw'!N149</f>
        <v>7.2950000000000001E-2</v>
      </c>
      <c r="L162" s="82">
        <f>'AEO 2023 Table 49 Raw'!O149</f>
        <v>7.4646000000000004E-2</v>
      </c>
      <c r="M162" s="82">
        <f>'AEO 2023 Table 49 Raw'!P149</f>
        <v>7.6287999999999995E-2</v>
      </c>
      <c r="N162" s="82">
        <f>'AEO 2023 Table 49 Raw'!Q149</f>
        <v>7.7964000000000006E-2</v>
      </c>
      <c r="O162" s="82">
        <f>'AEO 2023 Table 49 Raw'!R149</f>
        <v>7.9705999999999999E-2</v>
      </c>
      <c r="P162" s="82">
        <f>'AEO 2023 Table 49 Raw'!S149</f>
        <v>8.1534999999999996E-2</v>
      </c>
      <c r="Q162" s="82">
        <f>'AEO 2023 Table 49 Raw'!T149</f>
        <v>8.3455000000000001E-2</v>
      </c>
      <c r="R162" s="82">
        <f>'AEO 2023 Table 49 Raw'!U149</f>
        <v>8.5483000000000003E-2</v>
      </c>
      <c r="S162" s="82">
        <f>'AEO 2023 Table 49 Raw'!V149</f>
        <v>8.7620000000000003E-2</v>
      </c>
      <c r="T162" s="82">
        <f>'AEO 2023 Table 49 Raw'!W149</f>
        <v>8.9883000000000005E-2</v>
      </c>
      <c r="U162" s="82">
        <f>'AEO 2023 Table 49 Raw'!X149</f>
        <v>9.2301999999999995E-2</v>
      </c>
      <c r="V162" s="82">
        <f>'AEO 2023 Table 49 Raw'!Y149</f>
        <v>9.4889000000000001E-2</v>
      </c>
      <c r="W162" s="82">
        <f>'AEO 2023 Table 49 Raw'!Z149</f>
        <v>9.7609000000000001E-2</v>
      </c>
      <c r="X162" s="82">
        <f>'AEO 2023 Table 49 Raw'!AA149</f>
        <v>0.100438</v>
      </c>
      <c r="Y162" s="82">
        <f>'AEO 2023 Table 49 Raw'!AB149</f>
        <v>0.103409</v>
      </c>
      <c r="Z162" s="82">
        <f>'AEO 2023 Table 49 Raw'!AC149</f>
        <v>0.106421</v>
      </c>
      <c r="AA162" s="82">
        <f>'AEO 2023 Table 49 Raw'!AD149</f>
        <v>0.109391</v>
      </c>
      <c r="AB162" s="82">
        <f>'AEO 2023 Table 49 Raw'!AE149</f>
        <v>0.112428</v>
      </c>
      <c r="AC162" s="82">
        <f>'AEO 2023 Table 49 Raw'!AF149</f>
        <v>0.11534700000000001</v>
      </c>
      <c r="AD162" s="82">
        <f>'AEO 2023 Table 49 Raw'!AG149</f>
        <v>0.11822199999999999</v>
      </c>
      <c r="AE162" s="82">
        <f>'AEO 2023 Table 49 Raw'!AH149</f>
        <v>0.12117</v>
      </c>
      <c r="AF162" s="88">
        <f>'AEO 2023 Table 49 Raw'!AI149</f>
        <v>3.2000000000000001E-2</v>
      </c>
    </row>
    <row r="163" spans="1:32" ht="12" customHeight="1" x14ac:dyDescent="0.35">
      <c r="A163" s="77" t="s">
        <v>1815</v>
      </c>
      <c r="B163" s="81" t="s">
        <v>1674</v>
      </c>
      <c r="C163" s="82">
        <f>'AEO 2023 Table 49 Raw'!F150</f>
        <v>0</v>
      </c>
      <c r="D163" s="82">
        <f>'AEO 2023 Table 49 Raw'!G150</f>
        <v>0</v>
      </c>
      <c r="E163" s="82">
        <f>'AEO 2023 Table 49 Raw'!H150</f>
        <v>0</v>
      </c>
      <c r="F163" s="82">
        <f>'AEO 2023 Table 49 Raw'!I150</f>
        <v>0</v>
      </c>
      <c r="G163" s="82">
        <f>'AEO 2023 Table 49 Raw'!J150</f>
        <v>0</v>
      </c>
      <c r="H163" s="82">
        <f>'AEO 2023 Table 49 Raw'!K150</f>
        <v>0</v>
      </c>
      <c r="I163" s="82">
        <f>'AEO 2023 Table 49 Raw'!L150</f>
        <v>0</v>
      </c>
      <c r="J163" s="82">
        <f>'AEO 2023 Table 49 Raw'!M150</f>
        <v>0</v>
      </c>
      <c r="K163" s="82">
        <f>'AEO 2023 Table 49 Raw'!N150</f>
        <v>0</v>
      </c>
      <c r="L163" s="82">
        <f>'AEO 2023 Table 49 Raw'!O150</f>
        <v>0</v>
      </c>
      <c r="M163" s="82">
        <f>'AEO 2023 Table 49 Raw'!P150</f>
        <v>0</v>
      </c>
      <c r="N163" s="82">
        <f>'AEO 2023 Table 49 Raw'!Q150</f>
        <v>0</v>
      </c>
      <c r="O163" s="82">
        <f>'AEO 2023 Table 49 Raw'!R150</f>
        <v>0</v>
      </c>
      <c r="P163" s="82">
        <f>'AEO 2023 Table 49 Raw'!S150</f>
        <v>0</v>
      </c>
      <c r="Q163" s="82">
        <f>'AEO 2023 Table 49 Raw'!T150</f>
        <v>0</v>
      </c>
      <c r="R163" s="82">
        <f>'AEO 2023 Table 49 Raw'!U150</f>
        <v>0</v>
      </c>
      <c r="S163" s="82">
        <f>'AEO 2023 Table 49 Raw'!V150</f>
        <v>0</v>
      </c>
      <c r="T163" s="82">
        <f>'AEO 2023 Table 49 Raw'!W150</f>
        <v>0</v>
      </c>
      <c r="U163" s="82">
        <f>'AEO 2023 Table 49 Raw'!X150</f>
        <v>0</v>
      </c>
      <c r="V163" s="82">
        <f>'AEO 2023 Table 49 Raw'!Y150</f>
        <v>0</v>
      </c>
      <c r="W163" s="82">
        <f>'AEO 2023 Table 49 Raw'!Z150</f>
        <v>0</v>
      </c>
      <c r="X163" s="82">
        <f>'AEO 2023 Table 49 Raw'!AA150</f>
        <v>0</v>
      </c>
      <c r="Y163" s="82">
        <f>'AEO 2023 Table 49 Raw'!AB150</f>
        <v>0</v>
      </c>
      <c r="Z163" s="82">
        <f>'AEO 2023 Table 49 Raw'!AC150</f>
        <v>0</v>
      </c>
      <c r="AA163" s="82">
        <f>'AEO 2023 Table 49 Raw'!AD150</f>
        <v>0</v>
      </c>
      <c r="AB163" s="82">
        <f>'AEO 2023 Table 49 Raw'!AE150</f>
        <v>0</v>
      </c>
      <c r="AC163" s="82">
        <f>'AEO 2023 Table 49 Raw'!AF150</f>
        <v>0</v>
      </c>
      <c r="AD163" s="82">
        <f>'AEO 2023 Table 49 Raw'!AG150</f>
        <v>0</v>
      </c>
      <c r="AE163" s="82">
        <f>'AEO 2023 Table 49 Raw'!AH150</f>
        <v>0</v>
      </c>
      <c r="AF163" s="88" t="str">
        <f>'AEO 2023 Table 49 Raw'!AI150</f>
        <v>- -</v>
      </c>
    </row>
    <row r="164" spans="1:32" ht="15" customHeight="1" x14ac:dyDescent="0.35">
      <c r="A164" s="77" t="s">
        <v>1816</v>
      </c>
      <c r="B164" s="81" t="s">
        <v>1676</v>
      </c>
      <c r="C164" s="82">
        <f>'AEO 2023 Table 49 Raw'!F151</f>
        <v>2.13E-4</v>
      </c>
      <c r="D164" s="82">
        <f>'AEO 2023 Table 49 Raw'!G151</f>
        <v>2.5500000000000002E-4</v>
      </c>
      <c r="E164" s="82">
        <f>'AEO 2023 Table 49 Raw'!H151</f>
        <v>2.92E-4</v>
      </c>
      <c r="F164" s="82">
        <f>'AEO 2023 Table 49 Raw'!I151</f>
        <v>3.2400000000000001E-4</v>
      </c>
      <c r="G164" s="82">
        <f>'AEO 2023 Table 49 Raw'!J151</f>
        <v>3.5199999999999999E-4</v>
      </c>
      <c r="H164" s="82">
        <f>'AEO 2023 Table 49 Raw'!K151</f>
        <v>3.77E-4</v>
      </c>
      <c r="I164" s="82">
        <f>'AEO 2023 Table 49 Raw'!L151</f>
        <v>3.9899999999999999E-4</v>
      </c>
      <c r="J164" s="82">
        <f>'AEO 2023 Table 49 Raw'!M151</f>
        <v>4.17E-4</v>
      </c>
      <c r="K164" s="82">
        <f>'AEO 2023 Table 49 Raw'!N151</f>
        <v>4.3100000000000001E-4</v>
      </c>
      <c r="L164" s="82">
        <f>'AEO 2023 Table 49 Raw'!O151</f>
        <v>4.4200000000000001E-4</v>
      </c>
      <c r="M164" s="82">
        <f>'AEO 2023 Table 49 Raw'!P151</f>
        <v>4.5100000000000001E-4</v>
      </c>
      <c r="N164" s="82">
        <f>'AEO 2023 Table 49 Raw'!Q151</f>
        <v>4.57E-4</v>
      </c>
      <c r="O164" s="82">
        <f>'AEO 2023 Table 49 Raw'!R151</f>
        <v>4.6200000000000001E-4</v>
      </c>
      <c r="P164" s="82">
        <f>'AEO 2023 Table 49 Raw'!S151</f>
        <v>4.64E-4</v>
      </c>
      <c r="Q164" s="82">
        <f>'AEO 2023 Table 49 Raw'!T151</f>
        <v>4.64E-4</v>
      </c>
      <c r="R164" s="82">
        <f>'AEO 2023 Table 49 Raw'!U151</f>
        <v>4.6299999999999998E-4</v>
      </c>
      <c r="S164" s="82">
        <f>'AEO 2023 Table 49 Raw'!V151</f>
        <v>4.5899999999999999E-4</v>
      </c>
      <c r="T164" s="82">
        <f>'AEO 2023 Table 49 Raw'!W151</f>
        <v>4.55E-4</v>
      </c>
      <c r="U164" s="82">
        <f>'AEO 2023 Table 49 Raw'!X151</f>
        <v>4.4900000000000002E-4</v>
      </c>
      <c r="V164" s="82">
        <f>'AEO 2023 Table 49 Raw'!Y151</f>
        <v>4.4200000000000001E-4</v>
      </c>
      <c r="W164" s="82">
        <f>'AEO 2023 Table 49 Raw'!Z151</f>
        <v>4.3399999999999998E-4</v>
      </c>
      <c r="X164" s="82">
        <f>'AEO 2023 Table 49 Raw'!AA151</f>
        <v>4.2499999999999998E-4</v>
      </c>
      <c r="Y164" s="82">
        <f>'AEO 2023 Table 49 Raw'!AB151</f>
        <v>4.15E-4</v>
      </c>
      <c r="Z164" s="82">
        <f>'AEO 2023 Table 49 Raw'!AC151</f>
        <v>4.0400000000000001E-4</v>
      </c>
      <c r="AA164" s="82">
        <f>'AEO 2023 Table 49 Raw'!AD151</f>
        <v>3.9300000000000001E-4</v>
      </c>
      <c r="AB164" s="82">
        <f>'AEO 2023 Table 49 Raw'!AE151</f>
        <v>3.8200000000000002E-4</v>
      </c>
      <c r="AC164" s="82">
        <f>'AEO 2023 Table 49 Raw'!AF151</f>
        <v>3.6999999999999999E-4</v>
      </c>
      <c r="AD164" s="82">
        <f>'AEO 2023 Table 49 Raw'!AG151</f>
        <v>3.5799999999999997E-4</v>
      </c>
      <c r="AE164" s="82">
        <f>'AEO 2023 Table 49 Raw'!AH151</f>
        <v>3.4600000000000001E-4</v>
      </c>
      <c r="AF164" s="88">
        <f>'AEO 2023 Table 49 Raw'!AI151</f>
        <v>1.7000000000000001E-2</v>
      </c>
    </row>
    <row r="165" spans="1:32" ht="15" customHeight="1" x14ac:dyDescent="0.35">
      <c r="A165" s="77" t="s">
        <v>1817</v>
      </c>
      <c r="B165" s="81" t="s">
        <v>1678</v>
      </c>
      <c r="C165" s="82">
        <f>'AEO 2023 Table 49 Raw'!F152</f>
        <v>0</v>
      </c>
      <c r="D165" s="82">
        <f>'AEO 2023 Table 49 Raw'!G152</f>
        <v>0</v>
      </c>
      <c r="E165" s="82">
        <f>'AEO 2023 Table 49 Raw'!H152</f>
        <v>1.2400000000000001E-4</v>
      </c>
      <c r="F165" s="82">
        <f>'AEO 2023 Table 49 Raw'!I152</f>
        <v>2.4699999999999999E-4</v>
      </c>
      <c r="G165" s="82">
        <f>'AEO 2023 Table 49 Raw'!J152</f>
        <v>3.7100000000000002E-4</v>
      </c>
      <c r="H165" s="82">
        <f>'AEO 2023 Table 49 Raw'!K152</f>
        <v>4.9700000000000005E-4</v>
      </c>
      <c r="I165" s="82">
        <f>'AEO 2023 Table 49 Raw'!L152</f>
        <v>6.2600000000000004E-4</v>
      </c>
      <c r="J165" s="82">
        <f>'AEO 2023 Table 49 Raw'!M152</f>
        <v>7.54E-4</v>
      </c>
      <c r="K165" s="82">
        <f>'AEO 2023 Table 49 Raw'!N152</f>
        <v>8.8099999999999995E-4</v>
      </c>
      <c r="L165" s="82">
        <f>'AEO 2023 Table 49 Raw'!O152</f>
        <v>1.0059999999999999E-3</v>
      </c>
      <c r="M165" s="82">
        <f>'AEO 2023 Table 49 Raw'!P152</f>
        <v>1.134E-3</v>
      </c>
      <c r="N165" s="82">
        <f>'AEO 2023 Table 49 Raw'!Q152</f>
        <v>1.266E-3</v>
      </c>
      <c r="O165" s="82">
        <f>'AEO 2023 Table 49 Raw'!R152</f>
        <v>1.403E-3</v>
      </c>
      <c r="P165" s="82">
        <f>'AEO 2023 Table 49 Raw'!S152</f>
        <v>1.5430000000000001E-3</v>
      </c>
      <c r="Q165" s="82">
        <f>'AEO 2023 Table 49 Raw'!T152</f>
        <v>1.689E-3</v>
      </c>
      <c r="R165" s="82">
        <f>'AEO 2023 Table 49 Raw'!U152</f>
        <v>1.8400000000000001E-3</v>
      </c>
      <c r="S165" s="82">
        <f>'AEO 2023 Table 49 Raw'!V152</f>
        <v>1.9970000000000001E-3</v>
      </c>
      <c r="T165" s="82">
        <f>'AEO 2023 Table 49 Raw'!W152</f>
        <v>2.1589999999999999E-3</v>
      </c>
      <c r="U165" s="82">
        <f>'AEO 2023 Table 49 Raw'!X152</f>
        <v>2.33E-3</v>
      </c>
      <c r="V165" s="82">
        <f>'AEO 2023 Table 49 Raw'!Y152</f>
        <v>2.5089999999999999E-3</v>
      </c>
      <c r="W165" s="82">
        <f>'AEO 2023 Table 49 Raw'!Z152</f>
        <v>2.6970000000000002E-3</v>
      </c>
      <c r="X165" s="82">
        <f>'AEO 2023 Table 49 Raw'!AA152</f>
        <v>2.8969999999999998E-3</v>
      </c>
      <c r="Y165" s="82">
        <f>'AEO 2023 Table 49 Raw'!AB152</f>
        <v>3.1080000000000001E-3</v>
      </c>
      <c r="Z165" s="82">
        <f>'AEO 2023 Table 49 Raw'!AC152</f>
        <v>3.3279999999999998E-3</v>
      </c>
      <c r="AA165" s="82">
        <f>'AEO 2023 Table 49 Raw'!AD152</f>
        <v>3.5590000000000001E-3</v>
      </c>
      <c r="AB165" s="82">
        <f>'AEO 2023 Table 49 Raw'!AE152</f>
        <v>3.803E-3</v>
      </c>
      <c r="AC165" s="82">
        <f>'AEO 2023 Table 49 Raw'!AF152</f>
        <v>4.0629999999999998E-3</v>
      </c>
      <c r="AD165" s="82">
        <f>'AEO 2023 Table 49 Raw'!AG152</f>
        <v>4.3379999999999998E-3</v>
      </c>
      <c r="AE165" s="82">
        <f>'AEO 2023 Table 49 Raw'!AH152</f>
        <v>4.6299999999999996E-3</v>
      </c>
      <c r="AF165" s="88" t="str">
        <f>'AEO 2023 Table 49 Raw'!AI152</f>
        <v>- -</v>
      </c>
    </row>
    <row r="166" spans="1:32" ht="15" customHeight="1" x14ac:dyDescent="0.35">
      <c r="A166" s="77" t="s">
        <v>1818</v>
      </c>
      <c r="B166" s="81" t="s">
        <v>1680</v>
      </c>
      <c r="C166" s="82">
        <f>'AEO 2023 Table 49 Raw'!F153</f>
        <v>0</v>
      </c>
      <c r="D166" s="82">
        <f>'AEO 2023 Table 49 Raw'!G153</f>
        <v>0</v>
      </c>
      <c r="E166" s="82">
        <f>'AEO 2023 Table 49 Raw'!H153</f>
        <v>2.7500000000000002E-4</v>
      </c>
      <c r="F166" s="82">
        <f>'AEO 2023 Table 49 Raw'!I153</f>
        <v>5.44E-4</v>
      </c>
      <c r="G166" s="82">
        <f>'AEO 2023 Table 49 Raw'!J153</f>
        <v>8.0999999999999996E-4</v>
      </c>
      <c r="H166" s="82">
        <f>'AEO 2023 Table 49 Raw'!K153</f>
        <v>1.0790000000000001E-3</v>
      </c>
      <c r="I166" s="82">
        <f>'AEO 2023 Table 49 Raw'!L153</f>
        <v>1.348E-3</v>
      </c>
      <c r="J166" s="82">
        <f>'AEO 2023 Table 49 Raw'!M153</f>
        <v>1.6100000000000001E-3</v>
      </c>
      <c r="K166" s="82">
        <f>'AEO 2023 Table 49 Raw'!N153</f>
        <v>1.866E-3</v>
      </c>
      <c r="L166" s="82">
        <f>'AEO 2023 Table 49 Raw'!O153</f>
        <v>2.117E-3</v>
      </c>
      <c r="M166" s="82">
        <f>'AEO 2023 Table 49 Raw'!P153</f>
        <v>2.3709999999999998E-3</v>
      </c>
      <c r="N166" s="82">
        <f>'AEO 2023 Table 49 Raw'!Q153</f>
        <v>2.6310000000000001E-3</v>
      </c>
      <c r="O166" s="82">
        <f>'AEO 2023 Table 49 Raw'!R153</f>
        <v>2.8960000000000001E-3</v>
      </c>
      <c r="P166" s="82">
        <f>'AEO 2023 Table 49 Raw'!S153</f>
        <v>3.166E-3</v>
      </c>
      <c r="Q166" s="82">
        <f>'AEO 2023 Table 49 Raw'!T153</f>
        <v>3.4429999999999999E-3</v>
      </c>
      <c r="R166" s="82">
        <f>'AEO 2023 Table 49 Raw'!U153</f>
        <v>3.7269999999999998E-3</v>
      </c>
      <c r="S166" s="82">
        <f>'AEO 2023 Table 49 Raw'!V153</f>
        <v>4.0179999999999999E-3</v>
      </c>
      <c r="T166" s="82">
        <f>'AEO 2023 Table 49 Raw'!W153</f>
        <v>4.3169999999999997E-3</v>
      </c>
      <c r="U166" s="82">
        <f>'AEO 2023 Table 49 Raw'!X153</f>
        <v>4.6259999999999999E-3</v>
      </c>
      <c r="V166" s="82">
        <f>'AEO 2023 Table 49 Raw'!Y153</f>
        <v>4.9480000000000001E-3</v>
      </c>
      <c r="W166" s="82">
        <f>'AEO 2023 Table 49 Raw'!Z153</f>
        <v>5.2830000000000004E-3</v>
      </c>
      <c r="X166" s="82">
        <f>'AEO 2023 Table 49 Raw'!AA153</f>
        <v>5.6319999999999999E-3</v>
      </c>
      <c r="Y166" s="82">
        <f>'AEO 2023 Table 49 Raw'!AB153</f>
        <v>5.9940000000000002E-3</v>
      </c>
      <c r="Z166" s="82">
        <f>'AEO 2023 Table 49 Raw'!AC153</f>
        <v>6.3629999999999997E-3</v>
      </c>
      <c r="AA166" s="82">
        <f>'AEO 2023 Table 49 Raw'!AD153</f>
        <v>6.7409999999999996E-3</v>
      </c>
      <c r="AB166" s="82">
        <f>'AEO 2023 Table 49 Raw'!AE153</f>
        <v>7.1279999999999998E-3</v>
      </c>
      <c r="AC166" s="82">
        <f>'AEO 2023 Table 49 Raw'!AF153</f>
        <v>7.5269999999999998E-3</v>
      </c>
      <c r="AD166" s="82">
        <f>'AEO 2023 Table 49 Raw'!AG153</f>
        <v>7.9330000000000008E-3</v>
      </c>
      <c r="AE166" s="82">
        <f>'AEO 2023 Table 49 Raw'!AH153</f>
        <v>8.3479999999999995E-3</v>
      </c>
      <c r="AF166" s="88" t="str">
        <f>'AEO 2023 Table 49 Raw'!AI153</f>
        <v>- -</v>
      </c>
    </row>
    <row r="167" spans="1:32" ht="15" customHeight="1" x14ac:dyDescent="0.35">
      <c r="A167" s="77" t="s">
        <v>1819</v>
      </c>
      <c r="B167" s="81" t="s">
        <v>1682</v>
      </c>
      <c r="C167" s="82">
        <f>'AEO 2023 Table 49 Raw'!F154</f>
        <v>0</v>
      </c>
      <c r="D167" s="82">
        <f>'AEO 2023 Table 49 Raw'!G154</f>
        <v>0</v>
      </c>
      <c r="E167" s="82">
        <f>'AEO 2023 Table 49 Raw'!H154</f>
        <v>4.0999999999999999E-4</v>
      </c>
      <c r="F167" s="82">
        <f>'AEO 2023 Table 49 Raw'!I154</f>
        <v>8.1999999999999998E-4</v>
      </c>
      <c r="G167" s="82">
        <f>'AEO 2023 Table 49 Raw'!J154</f>
        <v>1.2359999999999999E-3</v>
      </c>
      <c r="H167" s="82">
        <f>'AEO 2023 Table 49 Raw'!K154</f>
        <v>1.6659999999999999E-3</v>
      </c>
      <c r="I167" s="82">
        <f>'AEO 2023 Table 49 Raw'!L154</f>
        <v>2.1020000000000001E-3</v>
      </c>
      <c r="J167" s="82">
        <f>'AEO 2023 Table 49 Raw'!M154</f>
        <v>2.5360000000000001E-3</v>
      </c>
      <c r="K167" s="82">
        <f>'AEO 2023 Table 49 Raw'!N154</f>
        <v>2.9610000000000001E-3</v>
      </c>
      <c r="L167" s="82">
        <f>'AEO 2023 Table 49 Raw'!O154</f>
        <v>3.3800000000000002E-3</v>
      </c>
      <c r="M167" s="82">
        <f>'AEO 2023 Table 49 Raw'!P154</f>
        <v>3.7989999999999999E-3</v>
      </c>
      <c r="N167" s="82">
        <f>'AEO 2023 Table 49 Raw'!Q154</f>
        <v>4.2220000000000001E-3</v>
      </c>
      <c r="O167" s="82">
        <f>'AEO 2023 Table 49 Raw'!R154</f>
        <v>4.6490000000000004E-3</v>
      </c>
      <c r="P167" s="82">
        <f>'AEO 2023 Table 49 Raw'!S154</f>
        <v>5.0800000000000003E-3</v>
      </c>
      <c r="Q167" s="82">
        <f>'AEO 2023 Table 49 Raw'!T154</f>
        <v>5.5160000000000001E-3</v>
      </c>
      <c r="R167" s="82">
        <f>'AEO 2023 Table 49 Raw'!U154</f>
        <v>5.9569999999999996E-3</v>
      </c>
      <c r="S167" s="82">
        <f>'AEO 2023 Table 49 Raw'!V154</f>
        <v>6.404E-3</v>
      </c>
      <c r="T167" s="82">
        <f>'AEO 2023 Table 49 Raw'!W154</f>
        <v>6.8560000000000001E-3</v>
      </c>
      <c r="U167" s="82">
        <f>'AEO 2023 Table 49 Raw'!X154</f>
        <v>7.3169999999999997E-3</v>
      </c>
      <c r="V167" s="82">
        <f>'AEO 2023 Table 49 Raw'!Y154</f>
        <v>7.7889999999999999E-3</v>
      </c>
      <c r="W167" s="82">
        <f>'AEO 2023 Table 49 Raw'!Z154</f>
        <v>8.2699999999999996E-3</v>
      </c>
      <c r="X167" s="82">
        <f>'AEO 2023 Table 49 Raw'!AA154</f>
        <v>8.7650000000000002E-3</v>
      </c>
      <c r="Y167" s="82">
        <f>'AEO 2023 Table 49 Raw'!AB154</f>
        <v>9.2700000000000005E-3</v>
      </c>
      <c r="Z167" s="82">
        <f>'AEO 2023 Table 49 Raw'!AC154</f>
        <v>9.783E-3</v>
      </c>
      <c r="AA167" s="82">
        <f>'AEO 2023 Table 49 Raw'!AD154</f>
        <v>1.0307E-2</v>
      </c>
      <c r="AB167" s="82">
        <f>'AEO 2023 Table 49 Raw'!AE154</f>
        <v>1.0848999999999999E-2</v>
      </c>
      <c r="AC167" s="82">
        <f>'AEO 2023 Table 49 Raw'!AF154</f>
        <v>1.1415E-2</v>
      </c>
      <c r="AD167" s="82">
        <f>'AEO 2023 Table 49 Raw'!AG154</f>
        <v>1.2005E-2</v>
      </c>
      <c r="AE167" s="82">
        <f>'AEO 2023 Table 49 Raw'!AH154</f>
        <v>1.2626E-2</v>
      </c>
      <c r="AF167" s="88" t="str">
        <f>'AEO 2023 Table 49 Raw'!AI154</f>
        <v>- -</v>
      </c>
    </row>
    <row r="168" spans="1:32" ht="15" customHeight="1" x14ac:dyDescent="0.35">
      <c r="A168" s="77" t="s">
        <v>1820</v>
      </c>
      <c r="B168" s="81" t="s">
        <v>1708</v>
      </c>
      <c r="C168" s="82">
        <f>'AEO 2023 Table 49 Raw'!F155</f>
        <v>5.3033510000000001</v>
      </c>
      <c r="D168" s="82">
        <f>'AEO 2023 Table 49 Raw'!G155</f>
        <v>5.3850160000000002</v>
      </c>
      <c r="E168" s="82">
        <f>'AEO 2023 Table 49 Raw'!H155</f>
        <v>5.4670500000000004</v>
      </c>
      <c r="F168" s="82">
        <f>'AEO 2023 Table 49 Raw'!I155</f>
        <v>5.5503419999999997</v>
      </c>
      <c r="G168" s="82">
        <f>'AEO 2023 Table 49 Raw'!J155</f>
        <v>5.6377740000000003</v>
      </c>
      <c r="H168" s="82">
        <f>'AEO 2023 Table 49 Raw'!K155</f>
        <v>5.7295040000000004</v>
      </c>
      <c r="I168" s="82">
        <f>'AEO 2023 Table 49 Raw'!L155</f>
        <v>5.8180490000000002</v>
      </c>
      <c r="J168" s="82">
        <f>'AEO 2023 Table 49 Raw'!M155</f>
        <v>5.8932869999999999</v>
      </c>
      <c r="K168" s="82">
        <f>'AEO 2023 Table 49 Raw'!N155</f>
        <v>5.9566129999999999</v>
      </c>
      <c r="L168" s="82">
        <f>'AEO 2023 Table 49 Raw'!O155</f>
        <v>6.011126</v>
      </c>
      <c r="M168" s="82">
        <f>'AEO 2023 Table 49 Raw'!P155</f>
        <v>6.0592329999999999</v>
      </c>
      <c r="N168" s="82">
        <f>'AEO 2023 Table 49 Raw'!Q155</f>
        <v>6.0996160000000001</v>
      </c>
      <c r="O168" s="82">
        <f>'AEO 2023 Table 49 Raw'!R155</f>
        <v>6.1291029999999997</v>
      </c>
      <c r="P168" s="82">
        <f>'AEO 2023 Table 49 Raw'!S155</f>
        <v>6.1603370000000002</v>
      </c>
      <c r="Q168" s="82">
        <f>'AEO 2023 Table 49 Raw'!T155</f>
        <v>6.1972659999999999</v>
      </c>
      <c r="R168" s="82">
        <f>'AEO 2023 Table 49 Raw'!U155</f>
        <v>6.2348379999999999</v>
      </c>
      <c r="S168" s="82">
        <f>'AEO 2023 Table 49 Raw'!V155</f>
        <v>6.2709359999999998</v>
      </c>
      <c r="T168" s="82">
        <f>'AEO 2023 Table 49 Raw'!W155</f>
        <v>6.2978690000000004</v>
      </c>
      <c r="U168" s="82">
        <f>'AEO 2023 Table 49 Raw'!X155</f>
        <v>6.318327</v>
      </c>
      <c r="V168" s="82">
        <f>'AEO 2023 Table 49 Raw'!Y155</f>
        <v>6.3273599999999997</v>
      </c>
      <c r="W168" s="82">
        <f>'AEO 2023 Table 49 Raw'!Z155</f>
        <v>6.3469429999999996</v>
      </c>
      <c r="X168" s="82">
        <f>'AEO 2023 Table 49 Raw'!AA155</f>
        <v>6.3727369999999999</v>
      </c>
      <c r="Y168" s="82">
        <f>'AEO 2023 Table 49 Raw'!AB155</f>
        <v>6.4039590000000004</v>
      </c>
      <c r="Z168" s="82">
        <f>'AEO 2023 Table 49 Raw'!AC155</f>
        <v>6.4334600000000002</v>
      </c>
      <c r="AA168" s="82">
        <f>'AEO 2023 Table 49 Raw'!AD155</f>
        <v>6.4537589999999998</v>
      </c>
      <c r="AB168" s="82">
        <f>'AEO 2023 Table 49 Raw'!AE155</f>
        <v>6.4674019999999999</v>
      </c>
      <c r="AC168" s="82">
        <f>'AEO 2023 Table 49 Raw'!AF155</f>
        <v>6.4763640000000002</v>
      </c>
      <c r="AD168" s="82">
        <f>'AEO 2023 Table 49 Raw'!AG155</f>
        <v>6.476153</v>
      </c>
      <c r="AE168" s="82">
        <f>'AEO 2023 Table 49 Raw'!AH155</f>
        <v>6.4670829999999997</v>
      </c>
      <c r="AF168" s="88">
        <f>'AEO 2023 Table 49 Raw'!AI155</f>
        <v>7.0000000000000001E-3</v>
      </c>
    </row>
    <row r="169" spans="1:32" ht="15" customHeight="1" x14ac:dyDescent="0.35">
      <c r="A169" s="77" t="s">
        <v>1821</v>
      </c>
      <c r="B169" s="34" t="s">
        <v>1822</v>
      </c>
      <c r="C169" s="82">
        <f>'AEO 2023 Table 49 Raw'!F156</f>
        <v>13.646018</v>
      </c>
      <c r="D169" s="82">
        <f>'AEO 2023 Table 49 Raw'!G156</f>
        <v>13.95327</v>
      </c>
      <c r="E169" s="82">
        <f>'AEO 2023 Table 49 Raw'!H156</f>
        <v>14.276797999999999</v>
      </c>
      <c r="F169" s="82">
        <f>'AEO 2023 Table 49 Raw'!I156</f>
        <v>14.613163</v>
      </c>
      <c r="G169" s="82">
        <f>'AEO 2023 Table 49 Raw'!J156</f>
        <v>14.959908</v>
      </c>
      <c r="H169" s="82">
        <f>'AEO 2023 Table 49 Raw'!K156</f>
        <v>15.314479</v>
      </c>
      <c r="I169" s="82">
        <f>'AEO 2023 Table 49 Raw'!L156</f>
        <v>15.662544</v>
      </c>
      <c r="J169" s="82">
        <f>'AEO 2023 Table 49 Raw'!M156</f>
        <v>15.987280999999999</v>
      </c>
      <c r="K169" s="82">
        <f>'AEO 2023 Table 49 Raw'!N156</f>
        <v>16.291819</v>
      </c>
      <c r="L169" s="82">
        <f>'AEO 2023 Table 49 Raw'!O156</f>
        <v>16.574141999999998</v>
      </c>
      <c r="M169" s="82">
        <f>'AEO 2023 Table 49 Raw'!P156</f>
        <v>16.849737000000001</v>
      </c>
      <c r="N169" s="82">
        <f>'AEO 2023 Table 49 Raw'!Q156</f>
        <v>17.100439000000001</v>
      </c>
      <c r="O169" s="82">
        <f>'AEO 2023 Table 49 Raw'!R156</f>
        <v>17.332543999999999</v>
      </c>
      <c r="P169" s="82">
        <f>'AEO 2023 Table 49 Raw'!S156</f>
        <v>17.566399000000001</v>
      </c>
      <c r="Q169" s="82">
        <f>'AEO 2023 Table 49 Raw'!T156</f>
        <v>17.811584</v>
      </c>
      <c r="R169" s="82">
        <f>'AEO 2023 Table 49 Raw'!U156</f>
        <v>18.061226000000001</v>
      </c>
      <c r="S169" s="82">
        <f>'AEO 2023 Table 49 Raw'!V156</f>
        <v>18.309864000000001</v>
      </c>
      <c r="T169" s="82">
        <f>'AEO 2023 Table 49 Raw'!W156</f>
        <v>18.546267</v>
      </c>
      <c r="U169" s="82">
        <f>'AEO 2023 Table 49 Raw'!X156</f>
        <v>18.770368999999999</v>
      </c>
      <c r="V169" s="82">
        <f>'AEO 2023 Table 49 Raw'!Y156</f>
        <v>18.986908</v>
      </c>
      <c r="W169" s="82">
        <f>'AEO 2023 Table 49 Raw'!Z156</f>
        <v>19.213488000000002</v>
      </c>
      <c r="X169" s="82">
        <f>'AEO 2023 Table 49 Raw'!AA156</f>
        <v>19.465219000000001</v>
      </c>
      <c r="Y169" s="82">
        <f>'AEO 2023 Table 49 Raw'!AB156</f>
        <v>19.735880000000002</v>
      </c>
      <c r="Z169" s="82">
        <f>'AEO 2023 Table 49 Raw'!AC156</f>
        <v>19.999655000000001</v>
      </c>
      <c r="AA169" s="82">
        <f>'AEO 2023 Table 49 Raw'!AD156</f>
        <v>20.24531</v>
      </c>
      <c r="AB169" s="82">
        <f>'AEO 2023 Table 49 Raw'!AE156</f>
        <v>20.486383</v>
      </c>
      <c r="AC169" s="82">
        <f>'AEO 2023 Table 49 Raw'!AF156</f>
        <v>20.722092</v>
      </c>
      <c r="AD169" s="82">
        <f>'AEO 2023 Table 49 Raw'!AG156</f>
        <v>20.936222000000001</v>
      </c>
      <c r="AE169" s="82">
        <f>'AEO 2023 Table 49 Raw'!AH156</f>
        <v>21.134900999999999</v>
      </c>
      <c r="AF169" s="88">
        <f>'AEO 2023 Table 49 Raw'!AI156</f>
        <v>1.6E-2</v>
      </c>
    </row>
    <row r="170" spans="1:32" ht="15" customHeight="1" x14ac:dyDescent="0.35">
      <c r="C170" s="82"/>
      <c r="D170" s="82"/>
      <c r="E170" s="82"/>
      <c r="F170" s="82"/>
      <c r="G170" s="82"/>
      <c r="H170" s="82"/>
      <c r="I170" s="82"/>
      <c r="J170" s="82"/>
      <c r="K170" s="82"/>
      <c r="L170" s="82"/>
      <c r="M170" s="82"/>
      <c r="N170" s="82"/>
      <c r="O170" s="82"/>
      <c r="P170" s="82"/>
      <c r="Q170" s="82"/>
      <c r="R170" s="82"/>
      <c r="S170" s="82"/>
      <c r="T170" s="82"/>
      <c r="U170" s="82"/>
      <c r="V170" s="82"/>
      <c r="W170" s="82"/>
      <c r="X170" s="82"/>
      <c r="Y170" s="82"/>
      <c r="Z170" s="82"/>
      <c r="AA170" s="82"/>
      <c r="AB170" s="82"/>
      <c r="AC170" s="82"/>
      <c r="AD170" s="82"/>
      <c r="AE170" s="82"/>
      <c r="AF170" s="88"/>
    </row>
    <row r="171" spans="1:32" ht="15" customHeight="1" x14ac:dyDescent="0.35">
      <c r="B171" s="34" t="s">
        <v>1823</v>
      </c>
      <c r="C171" s="82"/>
      <c r="D171" s="82"/>
      <c r="E171" s="82"/>
      <c r="F171" s="82"/>
      <c r="G171" s="82"/>
      <c r="H171" s="82"/>
      <c r="I171" s="82"/>
      <c r="J171" s="82"/>
      <c r="K171" s="82"/>
      <c r="L171" s="82"/>
      <c r="M171" s="82"/>
      <c r="N171" s="82"/>
      <c r="O171" s="82"/>
      <c r="P171" s="82"/>
      <c r="Q171" s="82"/>
      <c r="R171" s="82"/>
      <c r="S171" s="82"/>
      <c r="T171" s="82"/>
      <c r="U171" s="82"/>
      <c r="V171" s="82"/>
      <c r="W171" s="82"/>
      <c r="X171" s="82"/>
      <c r="Y171" s="82"/>
      <c r="Z171" s="82"/>
      <c r="AA171" s="82"/>
      <c r="AB171" s="82"/>
      <c r="AC171" s="82"/>
      <c r="AD171" s="82"/>
      <c r="AE171" s="82"/>
      <c r="AF171" s="88"/>
    </row>
    <row r="172" spans="1:32" ht="12" customHeight="1" x14ac:dyDescent="0.35">
      <c r="C172" s="82"/>
      <c r="D172" s="82"/>
      <c r="E172" s="82"/>
      <c r="F172" s="82"/>
      <c r="G172" s="82"/>
      <c r="H172" s="82"/>
      <c r="I172" s="82"/>
      <c r="J172" s="82"/>
      <c r="K172" s="82"/>
      <c r="L172" s="82"/>
      <c r="M172" s="82"/>
      <c r="N172" s="82"/>
      <c r="O172" s="82"/>
      <c r="P172" s="82"/>
      <c r="Q172" s="82"/>
      <c r="R172" s="82"/>
      <c r="S172" s="82"/>
      <c r="T172" s="82"/>
      <c r="U172" s="82"/>
      <c r="V172" s="82"/>
      <c r="W172" s="82"/>
      <c r="X172" s="82"/>
      <c r="Y172" s="82"/>
      <c r="Z172" s="82"/>
      <c r="AA172" s="82"/>
      <c r="AB172" s="82"/>
      <c r="AC172" s="82"/>
      <c r="AD172" s="82"/>
      <c r="AE172" s="82"/>
      <c r="AF172" s="88"/>
    </row>
    <row r="173" spans="1:32" ht="15" customHeight="1" x14ac:dyDescent="0.35">
      <c r="B173" s="34" t="s">
        <v>1754</v>
      </c>
      <c r="C173" s="82"/>
      <c r="D173" s="82"/>
      <c r="E173" s="82"/>
      <c r="F173" s="82"/>
      <c r="G173" s="82"/>
      <c r="H173" s="82"/>
      <c r="I173" s="82"/>
      <c r="J173" s="82"/>
      <c r="K173" s="82"/>
      <c r="L173" s="82"/>
      <c r="M173" s="82"/>
      <c r="N173" s="82"/>
      <c r="O173" s="82"/>
      <c r="P173" s="82"/>
      <c r="Q173" s="82"/>
      <c r="R173" s="82"/>
      <c r="S173" s="82"/>
      <c r="T173" s="82"/>
      <c r="U173" s="82"/>
      <c r="V173" s="82"/>
      <c r="W173" s="82"/>
      <c r="X173" s="82"/>
      <c r="Y173" s="82"/>
      <c r="Z173" s="82"/>
      <c r="AA173" s="82"/>
      <c r="AB173" s="82"/>
      <c r="AC173" s="82"/>
      <c r="AD173" s="82"/>
      <c r="AE173" s="82"/>
      <c r="AF173" s="88"/>
    </row>
    <row r="174" spans="1:32" ht="15" customHeight="1" x14ac:dyDescent="0.35">
      <c r="B174" s="34" t="s">
        <v>1664</v>
      </c>
      <c r="C174" s="82"/>
      <c r="D174" s="82"/>
      <c r="E174" s="82"/>
      <c r="F174" s="82"/>
      <c r="G174" s="82"/>
      <c r="H174" s="82"/>
      <c r="I174" s="82"/>
      <c r="J174" s="82"/>
      <c r="K174" s="82"/>
      <c r="L174" s="82"/>
      <c r="M174" s="82"/>
      <c r="N174" s="82"/>
      <c r="O174" s="82"/>
      <c r="P174" s="82"/>
      <c r="Q174" s="82"/>
      <c r="R174" s="82"/>
      <c r="S174" s="82"/>
      <c r="T174" s="82"/>
      <c r="U174" s="82"/>
      <c r="V174" s="82"/>
      <c r="W174" s="82"/>
      <c r="X174" s="82"/>
      <c r="Y174" s="82"/>
      <c r="Z174" s="82"/>
      <c r="AA174" s="82"/>
      <c r="AB174" s="82"/>
      <c r="AC174" s="82"/>
      <c r="AD174" s="82"/>
      <c r="AE174" s="82"/>
      <c r="AF174" s="88"/>
    </row>
    <row r="175" spans="1:32" ht="15" customHeight="1" x14ac:dyDescent="0.35">
      <c r="A175" s="77" t="s">
        <v>1824</v>
      </c>
      <c r="B175" s="81" t="s">
        <v>1666</v>
      </c>
      <c r="C175" s="82">
        <f>'AEO 2023 Table 49 Raw'!F160</f>
        <v>17.217651</v>
      </c>
      <c r="D175" s="82">
        <f>'AEO 2023 Table 49 Raw'!G160</f>
        <v>17.743234999999999</v>
      </c>
      <c r="E175" s="82">
        <f>'AEO 2023 Table 49 Raw'!H160</f>
        <v>18.596025000000001</v>
      </c>
      <c r="F175" s="82">
        <f>'AEO 2023 Table 49 Raw'!I160</f>
        <v>19.408501000000001</v>
      </c>
      <c r="G175" s="82">
        <f>'AEO 2023 Table 49 Raw'!J160</f>
        <v>19.821732999999998</v>
      </c>
      <c r="H175" s="82">
        <f>'AEO 2023 Table 49 Raw'!K160</f>
        <v>20.081854</v>
      </c>
      <c r="I175" s="82">
        <f>'AEO 2023 Table 49 Raw'!L160</f>
        <v>20.115541</v>
      </c>
      <c r="J175" s="82">
        <f>'AEO 2023 Table 49 Raw'!M160</f>
        <v>20.175732</v>
      </c>
      <c r="K175" s="82">
        <f>'AEO 2023 Table 49 Raw'!N160</f>
        <v>20.175187999999999</v>
      </c>
      <c r="L175" s="82">
        <f>'AEO 2023 Table 49 Raw'!O160</f>
        <v>20.160620000000002</v>
      </c>
      <c r="M175" s="82">
        <f>'AEO 2023 Table 49 Raw'!P160</f>
        <v>20.126877</v>
      </c>
      <c r="N175" s="82">
        <f>'AEO 2023 Table 49 Raw'!Q160</f>
        <v>20.083185</v>
      </c>
      <c r="O175" s="82">
        <f>'AEO 2023 Table 49 Raw'!R160</f>
        <v>20.045784000000001</v>
      </c>
      <c r="P175" s="82">
        <f>'AEO 2023 Table 49 Raw'!S160</f>
        <v>20.013750000000002</v>
      </c>
      <c r="Q175" s="82">
        <f>'AEO 2023 Table 49 Raw'!T160</f>
        <v>19.985996</v>
      </c>
      <c r="R175" s="82">
        <f>'AEO 2023 Table 49 Raw'!U160</f>
        <v>19.962015000000001</v>
      </c>
      <c r="S175" s="82">
        <f>'AEO 2023 Table 49 Raw'!V160</f>
        <v>19.941241999999999</v>
      </c>
      <c r="T175" s="82">
        <f>'AEO 2023 Table 49 Raw'!W160</f>
        <v>19.923152999999999</v>
      </c>
      <c r="U175" s="82">
        <f>'AEO 2023 Table 49 Raw'!X160</f>
        <v>19.907523999999999</v>
      </c>
      <c r="V175" s="82">
        <f>'AEO 2023 Table 49 Raw'!Y160</f>
        <v>19.893719000000001</v>
      </c>
      <c r="W175" s="82">
        <f>'AEO 2023 Table 49 Raw'!Z160</f>
        <v>19.881819</v>
      </c>
      <c r="X175" s="82">
        <f>'AEO 2023 Table 49 Raw'!AA160</f>
        <v>19.871511000000002</v>
      </c>
      <c r="Y175" s="82">
        <f>'AEO 2023 Table 49 Raw'!AB160</f>
        <v>19.862354</v>
      </c>
      <c r="Z175" s="82">
        <f>'AEO 2023 Table 49 Raw'!AC160</f>
        <v>19.854208</v>
      </c>
      <c r="AA175" s="82">
        <f>'AEO 2023 Table 49 Raw'!AD160</f>
        <v>19.847239999999999</v>
      </c>
      <c r="AB175" s="82">
        <f>'AEO 2023 Table 49 Raw'!AE160</f>
        <v>19.841653999999998</v>
      </c>
      <c r="AC175" s="82">
        <f>'AEO 2023 Table 49 Raw'!AF160</f>
        <v>19.799841000000001</v>
      </c>
      <c r="AD175" s="82">
        <f>'AEO 2023 Table 49 Raw'!AG160</f>
        <v>19.799527999999999</v>
      </c>
      <c r="AE175" s="82">
        <f>'AEO 2023 Table 49 Raw'!AH160</f>
        <v>19.801586</v>
      </c>
      <c r="AF175" s="88">
        <f>'AEO 2023 Table 49 Raw'!AI160</f>
        <v>5.0000000000000001E-3</v>
      </c>
    </row>
    <row r="176" spans="1:32" ht="15" customHeight="1" x14ac:dyDescent="0.35">
      <c r="A176" s="77" t="s">
        <v>1825</v>
      </c>
      <c r="B176" s="81" t="s">
        <v>1668</v>
      </c>
      <c r="C176" s="82">
        <f>'AEO 2023 Table 49 Raw'!F161</f>
        <v>12.59516</v>
      </c>
      <c r="D176" s="82">
        <f>'AEO 2023 Table 49 Raw'!G161</f>
        <v>13.424738</v>
      </c>
      <c r="E176" s="82">
        <f>'AEO 2023 Table 49 Raw'!H161</f>
        <v>13.843267000000001</v>
      </c>
      <c r="F176" s="82">
        <f>'AEO 2023 Table 49 Raw'!I161</f>
        <v>14.275459</v>
      </c>
      <c r="G176" s="82">
        <f>'AEO 2023 Table 49 Raw'!J161</f>
        <v>14.428558000000001</v>
      </c>
      <c r="H176" s="82">
        <f>'AEO 2023 Table 49 Raw'!K161</f>
        <v>14.685053</v>
      </c>
      <c r="I176" s="82">
        <f>'AEO 2023 Table 49 Raw'!L161</f>
        <v>14.690815000000001</v>
      </c>
      <c r="J176" s="82">
        <f>'AEO 2023 Table 49 Raw'!M161</f>
        <v>14.856868</v>
      </c>
      <c r="K176" s="82">
        <f>'AEO 2023 Table 49 Raw'!N161</f>
        <v>14.931994</v>
      </c>
      <c r="L176" s="82">
        <f>'AEO 2023 Table 49 Raw'!O161</f>
        <v>14.986435</v>
      </c>
      <c r="M176" s="82">
        <f>'AEO 2023 Table 49 Raw'!P161</f>
        <v>14.919237000000001</v>
      </c>
      <c r="N176" s="82">
        <f>'AEO 2023 Table 49 Raw'!Q161</f>
        <v>15.001118999999999</v>
      </c>
      <c r="O176" s="82">
        <f>'AEO 2023 Table 49 Raw'!R161</f>
        <v>15.069096999999999</v>
      </c>
      <c r="P176" s="82">
        <f>'AEO 2023 Table 49 Raw'!S161</f>
        <v>15.113496</v>
      </c>
      <c r="Q176" s="82">
        <f>'AEO 2023 Table 49 Raw'!T161</f>
        <v>15.145144</v>
      </c>
      <c r="R176" s="82">
        <f>'AEO 2023 Table 49 Raw'!U161</f>
        <v>15.166649</v>
      </c>
      <c r="S176" s="82">
        <f>'AEO 2023 Table 49 Raw'!V161</f>
        <v>15.177457</v>
      </c>
      <c r="T176" s="82">
        <f>'AEO 2023 Table 49 Raw'!W161</f>
        <v>15.176923</v>
      </c>
      <c r="U176" s="82">
        <f>'AEO 2023 Table 49 Raw'!X161</f>
        <v>15.17581</v>
      </c>
      <c r="V176" s="82">
        <f>'AEO 2023 Table 49 Raw'!Y161</f>
        <v>15.174847</v>
      </c>
      <c r="W176" s="82">
        <f>'AEO 2023 Table 49 Raw'!Z161</f>
        <v>15.174041000000001</v>
      </c>
      <c r="X176" s="82">
        <f>'AEO 2023 Table 49 Raw'!AA161</f>
        <v>15.173346</v>
      </c>
      <c r="Y176" s="82">
        <f>'AEO 2023 Table 49 Raw'!AB161</f>
        <v>15.172763</v>
      </c>
      <c r="Z176" s="82">
        <f>'AEO 2023 Table 49 Raw'!AC161</f>
        <v>15.172198</v>
      </c>
      <c r="AA176" s="82">
        <f>'AEO 2023 Table 49 Raw'!AD161</f>
        <v>15.171754</v>
      </c>
      <c r="AB176" s="82">
        <f>'AEO 2023 Table 49 Raw'!AE161</f>
        <v>15.171353999999999</v>
      </c>
      <c r="AC176" s="82">
        <f>'AEO 2023 Table 49 Raw'!AF161</f>
        <v>15.171044</v>
      </c>
      <c r="AD176" s="82">
        <f>'AEO 2023 Table 49 Raw'!AG161</f>
        <v>15.170722</v>
      </c>
      <c r="AE176" s="82">
        <f>'AEO 2023 Table 49 Raw'!AH161</f>
        <v>15.170489999999999</v>
      </c>
      <c r="AF176" s="88">
        <f>'AEO 2023 Table 49 Raw'!AI161</f>
        <v>7.0000000000000001E-3</v>
      </c>
    </row>
    <row r="177" spans="1:32" ht="15" customHeight="1" x14ac:dyDescent="0.35">
      <c r="A177" s="77" t="s">
        <v>1826</v>
      </c>
      <c r="B177" s="81" t="s">
        <v>1670</v>
      </c>
      <c r="C177" s="82">
        <f>'AEO 2023 Table 49 Raw'!F162</f>
        <v>12.370099</v>
      </c>
      <c r="D177" s="82">
        <f>'AEO 2023 Table 49 Raw'!G162</f>
        <v>12.423861</v>
      </c>
      <c r="E177" s="82">
        <f>'AEO 2023 Table 49 Raw'!H162</f>
        <v>12.630001999999999</v>
      </c>
      <c r="F177" s="82">
        <f>'AEO 2023 Table 49 Raw'!I162</f>
        <v>12.778555000000001</v>
      </c>
      <c r="G177" s="82">
        <f>'AEO 2023 Table 49 Raw'!J162</f>
        <v>12.863218</v>
      </c>
      <c r="H177" s="82">
        <f>'AEO 2023 Table 49 Raw'!K162</f>
        <v>13.019094000000001</v>
      </c>
      <c r="I177" s="82">
        <f>'AEO 2023 Table 49 Raw'!L162</f>
        <v>13.145066</v>
      </c>
      <c r="J177" s="82">
        <f>'AEO 2023 Table 49 Raw'!M162</f>
        <v>13.360619</v>
      </c>
      <c r="K177" s="82">
        <f>'AEO 2023 Table 49 Raw'!N162</f>
        <v>13.615053</v>
      </c>
      <c r="L177" s="82">
        <f>'AEO 2023 Table 49 Raw'!O162</f>
        <v>13.851718</v>
      </c>
      <c r="M177" s="82">
        <f>'AEO 2023 Table 49 Raw'!P162</f>
        <v>14.074310000000001</v>
      </c>
      <c r="N177" s="82">
        <f>'AEO 2023 Table 49 Raw'!Q162</f>
        <v>14.236444000000001</v>
      </c>
      <c r="O177" s="82">
        <f>'AEO 2023 Table 49 Raw'!R162</f>
        <v>14.328803000000001</v>
      </c>
      <c r="P177" s="82">
        <f>'AEO 2023 Table 49 Raw'!S162</f>
        <v>14.355442</v>
      </c>
      <c r="Q177" s="82">
        <f>'AEO 2023 Table 49 Raw'!T162</f>
        <v>14.372279000000001</v>
      </c>
      <c r="R177" s="82">
        <f>'AEO 2023 Table 49 Raw'!U162</f>
        <v>14.372299</v>
      </c>
      <c r="S177" s="82">
        <f>'AEO 2023 Table 49 Raw'!V162</f>
        <v>14.369871</v>
      </c>
      <c r="T177" s="82">
        <f>'AEO 2023 Table 49 Raw'!W162</f>
        <v>14.368024999999999</v>
      </c>
      <c r="U177" s="82">
        <f>'AEO 2023 Table 49 Raw'!X162</f>
        <v>14.366300000000001</v>
      </c>
      <c r="V177" s="82">
        <f>'AEO 2023 Table 49 Raw'!Y162</f>
        <v>14.365119999999999</v>
      </c>
      <c r="W177" s="82">
        <f>'AEO 2023 Table 49 Raw'!Z162</f>
        <v>14.364024000000001</v>
      </c>
      <c r="X177" s="82">
        <f>'AEO 2023 Table 49 Raw'!AA162</f>
        <v>14.363379999999999</v>
      </c>
      <c r="Y177" s="82">
        <f>'AEO 2023 Table 49 Raw'!AB162</f>
        <v>14.362422</v>
      </c>
      <c r="Z177" s="82">
        <f>'AEO 2023 Table 49 Raw'!AC162</f>
        <v>14.361484000000001</v>
      </c>
      <c r="AA177" s="82">
        <f>'AEO 2023 Table 49 Raw'!AD162</f>
        <v>14.3536</v>
      </c>
      <c r="AB177" s="82">
        <f>'AEO 2023 Table 49 Raw'!AE162</f>
        <v>14.353339</v>
      </c>
      <c r="AC177" s="82">
        <f>'AEO 2023 Table 49 Raw'!AF162</f>
        <v>14.353724</v>
      </c>
      <c r="AD177" s="82">
        <f>'AEO 2023 Table 49 Raw'!AG162</f>
        <v>14.355268000000001</v>
      </c>
      <c r="AE177" s="82">
        <f>'AEO 2023 Table 49 Raw'!AH162</f>
        <v>14.357434</v>
      </c>
      <c r="AF177" s="88">
        <f>'AEO 2023 Table 49 Raw'!AI162</f>
        <v>5.0000000000000001E-3</v>
      </c>
    </row>
    <row r="178" spans="1:32" ht="15" customHeight="1" x14ac:dyDescent="0.35">
      <c r="A178" s="77" t="s">
        <v>1827</v>
      </c>
      <c r="B178" s="81" t="s">
        <v>1672</v>
      </c>
      <c r="C178" s="82">
        <f>'AEO 2023 Table 49 Raw'!F163</f>
        <v>12.486860999999999</v>
      </c>
      <c r="D178" s="82">
        <f>'AEO 2023 Table 49 Raw'!G163</f>
        <v>12.486863</v>
      </c>
      <c r="E178" s="82">
        <f>'AEO 2023 Table 49 Raw'!H163</f>
        <v>12.48686</v>
      </c>
      <c r="F178" s="82">
        <f>'AEO 2023 Table 49 Raw'!I163</f>
        <v>12.486863</v>
      </c>
      <c r="G178" s="82">
        <f>'AEO 2023 Table 49 Raw'!J163</f>
        <v>12.486863</v>
      </c>
      <c r="H178" s="82">
        <f>'AEO 2023 Table 49 Raw'!K163</f>
        <v>12.486863</v>
      </c>
      <c r="I178" s="82">
        <f>'AEO 2023 Table 49 Raw'!L163</f>
        <v>12.486860999999999</v>
      </c>
      <c r="J178" s="82">
        <f>'AEO 2023 Table 49 Raw'!M163</f>
        <v>12.486864000000001</v>
      </c>
      <c r="K178" s="82">
        <f>'AEO 2023 Table 49 Raw'!N163</f>
        <v>12.486863</v>
      </c>
      <c r="L178" s="82">
        <f>'AEO 2023 Table 49 Raw'!O163</f>
        <v>12.486863</v>
      </c>
      <c r="M178" s="82">
        <f>'AEO 2023 Table 49 Raw'!P163</f>
        <v>12.486863</v>
      </c>
      <c r="N178" s="82">
        <f>'AEO 2023 Table 49 Raw'!Q163</f>
        <v>12.486863</v>
      </c>
      <c r="O178" s="82">
        <f>'AEO 2023 Table 49 Raw'!R163</f>
        <v>12.486860999999999</v>
      </c>
      <c r="P178" s="82">
        <f>'AEO 2023 Table 49 Raw'!S163</f>
        <v>12.486860999999999</v>
      </c>
      <c r="Q178" s="82">
        <f>'AEO 2023 Table 49 Raw'!T163</f>
        <v>12.486860999999999</v>
      </c>
      <c r="R178" s="82">
        <f>'AEO 2023 Table 49 Raw'!U163</f>
        <v>12.486863</v>
      </c>
      <c r="S178" s="82">
        <f>'AEO 2023 Table 49 Raw'!V163</f>
        <v>12.48686</v>
      </c>
      <c r="T178" s="82">
        <f>'AEO 2023 Table 49 Raw'!W163</f>
        <v>12.48686</v>
      </c>
      <c r="U178" s="82">
        <f>'AEO 2023 Table 49 Raw'!X163</f>
        <v>12.486860999999999</v>
      </c>
      <c r="V178" s="82">
        <f>'AEO 2023 Table 49 Raw'!Y163</f>
        <v>12.48686</v>
      </c>
      <c r="W178" s="82">
        <f>'AEO 2023 Table 49 Raw'!Z163</f>
        <v>12.486863</v>
      </c>
      <c r="X178" s="82">
        <f>'AEO 2023 Table 49 Raw'!AA163</f>
        <v>12.486863</v>
      </c>
      <c r="Y178" s="82">
        <f>'AEO 2023 Table 49 Raw'!AB163</f>
        <v>12.486860999999999</v>
      </c>
      <c r="Z178" s="82">
        <f>'AEO 2023 Table 49 Raw'!AC163</f>
        <v>12.486863</v>
      </c>
      <c r="AA178" s="82">
        <f>'AEO 2023 Table 49 Raw'!AD163</f>
        <v>12.48686</v>
      </c>
      <c r="AB178" s="82">
        <f>'AEO 2023 Table 49 Raw'!AE163</f>
        <v>12.486863</v>
      </c>
      <c r="AC178" s="82">
        <f>'AEO 2023 Table 49 Raw'!AF163</f>
        <v>12.486860999999999</v>
      </c>
      <c r="AD178" s="82">
        <f>'AEO 2023 Table 49 Raw'!AG163</f>
        <v>12.486863</v>
      </c>
      <c r="AE178" s="82">
        <f>'AEO 2023 Table 49 Raw'!AH163</f>
        <v>12.486863</v>
      </c>
      <c r="AF178" s="88">
        <f>'AEO 2023 Table 49 Raw'!AI163</f>
        <v>0</v>
      </c>
    </row>
    <row r="179" spans="1:32" ht="15" customHeight="1" x14ac:dyDescent="0.35">
      <c r="A179" s="77" t="s">
        <v>1828</v>
      </c>
      <c r="B179" s="81" t="s">
        <v>1674</v>
      </c>
      <c r="C179" s="82">
        <f>'AEO 2023 Table 49 Raw'!F164</f>
        <v>12.846411</v>
      </c>
      <c r="D179" s="82">
        <f>'AEO 2023 Table 49 Raw'!G164</f>
        <v>13.218121999999999</v>
      </c>
      <c r="E179" s="82">
        <f>'AEO 2023 Table 49 Raw'!H164</f>
        <v>13.627822999999999</v>
      </c>
      <c r="F179" s="82">
        <f>'AEO 2023 Table 49 Raw'!I164</f>
        <v>14.042638999999999</v>
      </c>
      <c r="G179" s="82">
        <f>'AEO 2023 Table 49 Raw'!J164</f>
        <v>14.186604000000001</v>
      </c>
      <c r="H179" s="82">
        <f>'AEO 2023 Table 49 Raw'!K164</f>
        <v>14.434004</v>
      </c>
      <c r="I179" s="82">
        <f>'AEO 2023 Table 49 Raw'!L164</f>
        <v>14.442583000000001</v>
      </c>
      <c r="J179" s="82">
        <f>'AEO 2023 Table 49 Raw'!M164</f>
        <v>14.608980000000001</v>
      </c>
      <c r="K179" s="82">
        <f>'AEO 2023 Table 49 Raw'!N164</f>
        <v>14.684302000000001</v>
      </c>
      <c r="L179" s="82">
        <f>'AEO 2023 Table 49 Raw'!O164</f>
        <v>14.735426</v>
      </c>
      <c r="M179" s="82">
        <f>'AEO 2023 Table 49 Raw'!P164</f>
        <v>14.661357000000001</v>
      </c>
      <c r="N179" s="82">
        <f>'AEO 2023 Table 49 Raw'!Q164</f>
        <v>14.739395</v>
      </c>
      <c r="O179" s="82">
        <f>'AEO 2023 Table 49 Raw'!R164</f>
        <v>14.804073000000001</v>
      </c>
      <c r="P179" s="82">
        <f>'AEO 2023 Table 49 Raw'!S164</f>
        <v>14.848421</v>
      </c>
      <c r="Q179" s="82">
        <f>'AEO 2023 Table 49 Raw'!T164</f>
        <v>14.881249</v>
      </c>
      <c r="R179" s="82">
        <f>'AEO 2023 Table 49 Raw'!U164</f>
        <v>14.904825000000001</v>
      </c>
      <c r="S179" s="82">
        <f>'AEO 2023 Table 49 Raw'!V164</f>
        <v>14.916617</v>
      </c>
      <c r="T179" s="82">
        <f>'AEO 2023 Table 49 Raw'!W164</f>
        <v>14.917142</v>
      </c>
      <c r="U179" s="82">
        <f>'AEO 2023 Table 49 Raw'!X164</f>
        <v>14.915953</v>
      </c>
      <c r="V179" s="82">
        <f>'AEO 2023 Table 49 Raw'!Y164</f>
        <v>14.915247000000001</v>
      </c>
      <c r="W179" s="82">
        <f>'AEO 2023 Table 49 Raw'!Z164</f>
        <v>14.914173</v>
      </c>
      <c r="X179" s="82">
        <f>'AEO 2023 Table 49 Raw'!AA164</f>
        <v>14.913214999999999</v>
      </c>
      <c r="Y179" s="82">
        <f>'AEO 2023 Table 49 Raw'!AB164</f>
        <v>14.911542000000001</v>
      </c>
      <c r="Z179" s="82">
        <f>'AEO 2023 Table 49 Raw'!AC164</f>
        <v>14.911346999999999</v>
      </c>
      <c r="AA179" s="82">
        <f>'AEO 2023 Table 49 Raw'!AD164</f>
        <v>14.910938</v>
      </c>
      <c r="AB179" s="82">
        <f>'AEO 2023 Table 49 Raw'!AE164</f>
        <v>14.912041</v>
      </c>
      <c r="AC179" s="82">
        <f>'AEO 2023 Table 49 Raw'!AF164</f>
        <v>14.912226</v>
      </c>
      <c r="AD179" s="82">
        <f>'AEO 2023 Table 49 Raw'!AG164</f>
        <v>14.913921999999999</v>
      </c>
      <c r="AE179" s="82">
        <f>'AEO 2023 Table 49 Raw'!AH164</f>
        <v>14.914241000000001</v>
      </c>
      <c r="AF179" s="88">
        <f>'AEO 2023 Table 49 Raw'!AI164</f>
        <v>5.0000000000000001E-3</v>
      </c>
    </row>
    <row r="180" spans="1:32" ht="15" customHeight="1" x14ac:dyDescent="0.35">
      <c r="A180" s="77" t="s">
        <v>1829</v>
      </c>
      <c r="B180" s="81" t="s">
        <v>1676</v>
      </c>
      <c r="C180" s="82">
        <f>'AEO 2023 Table 49 Raw'!F165</f>
        <v>27.219131000000001</v>
      </c>
      <c r="D180" s="82">
        <f>'AEO 2023 Table 49 Raw'!G165</f>
        <v>27.246206000000001</v>
      </c>
      <c r="E180" s="82">
        <f>'AEO 2023 Table 49 Raw'!H165</f>
        <v>27.281466000000002</v>
      </c>
      <c r="F180" s="82">
        <f>'AEO 2023 Table 49 Raw'!I165</f>
        <v>27.325966000000001</v>
      </c>
      <c r="G180" s="82">
        <f>'AEO 2023 Table 49 Raw'!J165</f>
        <v>27.380199000000001</v>
      </c>
      <c r="H180" s="82">
        <f>'AEO 2023 Table 49 Raw'!K165</f>
        <v>27.443327</v>
      </c>
      <c r="I180" s="82">
        <f>'AEO 2023 Table 49 Raw'!L165</f>
        <v>27.474117</v>
      </c>
      <c r="J180" s="82">
        <f>'AEO 2023 Table 49 Raw'!M165</f>
        <v>27.529731999999999</v>
      </c>
      <c r="K180" s="82">
        <f>'AEO 2023 Table 49 Raw'!N165</f>
        <v>27.583223</v>
      </c>
      <c r="L180" s="82">
        <f>'AEO 2023 Table 49 Raw'!O165</f>
        <v>27.632815999999998</v>
      </c>
      <c r="M180" s="82">
        <f>'AEO 2023 Table 49 Raw'!P165</f>
        <v>27.676708000000001</v>
      </c>
      <c r="N180" s="82">
        <f>'AEO 2023 Table 49 Raw'!Q165</f>
        <v>27.703455000000002</v>
      </c>
      <c r="O180" s="82">
        <f>'AEO 2023 Table 49 Raw'!R165</f>
        <v>27.712814000000002</v>
      </c>
      <c r="P180" s="82">
        <f>'AEO 2023 Table 49 Raw'!S165</f>
        <v>27.721041</v>
      </c>
      <c r="Q180" s="82">
        <f>'AEO 2023 Table 49 Raw'!T165</f>
        <v>27.722708000000001</v>
      </c>
      <c r="R180" s="82">
        <f>'AEO 2023 Table 49 Raw'!U165</f>
        <v>27.722674999999999</v>
      </c>
      <c r="S180" s="82">
        <f>'AEO 2023 Table 49 Raw'!V165</f>
        <v>27.722640999999999</v>
      </c>
      <c r="T180" s="82">
        <f>'AEO 2023 Table 49 Raw'!W165</f>
        <v>27.722618000000001</v>
      </c>
      <c r="U180" s="82">
        <f>'AEO 2023 Table 49 Raw'!X165</f>
        <v>27.722601000000001</v>
      </c>
      <c r="V180" s="82">
        <f>'AEO 2023 Table 49 Raw'!Y165</f>
        <v>27.722587999999998</v>
      </c>
      <c r="W180" s="82">
        <f>'AEO 2023 Table 49 Raw'!Z165</f>
        <v>27.722577999999999</v>
      </c>
      <c r="X180" s="82">
        <f>'AEO 2023 Table 49 Raw'!AA165</f>
        <v>27.722570000000001</v>
      </c>
      <c r="Y180" s="82">
        <f>'AEO 2023 Table 49 Raw'!AB165</f>
        <v>27.722560999999999</v>
      </c>
      <c r="Z180" s="82">
        <f>'AEO 2023 Table 49 Raw'!AC165</f>
        <v>27.722559</v>
      </c>
      <c r="AA180" s="82">
        <f>'AEO 2023 Table 49 Raw'!AD165</f>
        <v>27.722549000000001</v>
      </c>
      <c r="AB180" s="82">
        <f>'AEO 2023 Table 49 Raw'!AE165</f>
        <v>27.722548</v>
      </c>
      <c r="AC180" s="82">
        <f>'AEO 2023 Table 49 Raw'!AF165</f>
        <v>27.722542000000001</v>
      </c>
      <c r="AD180" s="82">
        <f>'AEO 2023 Table 49 Raw'!AG165</f>
        <v>27.722543999999999</v>
      </c>
      <c r="AE180" s="82">
        <f>'AEO 2023 Table 49 Raw'!AH165</f>
        <v>27.722542000000001</v>
      </c>
      <c r="AF180" s="88">
        <f>'AEO 2023 Table 49 Raw'!AI165</f>
        <v>1E-3</v>
      </c>
    </row>
    <row r="181" spans="1:32" ht="12" customHeight="1" x14ac:dyDescent="0.35">
      <c r="A181" s="77" t="s">
        <v>1830</v>
      </c>
      <c r="B181" s="81" t="s">
        <v>1678</v>
      </c>
      <c r="C181" s="82">
        <f>'AEO 2023 Table 49 Raw'!F166</f>
        <v>0</v>
      </c>
      <c r="D181" s="82">
        <f>'AEO 2023 Table 49 Raw'!G166</f>
        <v>23.149469</v>
      </c>
      <c r="E181" s="82">
        <f>'AEO 2023 Table 49 Raw'!H166</f>
        <v>23.788757</v>
      </c>
      <c r="F181" s="82">
        <f>'AEO 2023 Table 49 Raw'!I166</f>
        <v>24.201412000000001</v>
      </c>
      <c r="G181" s="82">
        <f>'AEO 2023 Table 49 Raw'!J166</f>
        <v>24.593264000000001</v>
      </c>
      <c r="H181" s="82">
        <f>'AEO 2023 Table 49 Raw'!K166</f>
        <v>25.140753</v>
      </c>
      <c r="I181" s="82">
        <f>'AEO 2023 Table 49 Raw'!L166</f>
        <v>25.620788999999998</v>
      </c>
      <c r="J181" s="82">
        <f>'AEO 2023 Table 49 Raw'!M166</f>
        <v>26.339625999999999</v>
      </c>
      <c r="K181" s="82">
        <f>'AEO 2023 Table 49 Raw'!N166</f>
        <v>27.120087000000002</v>
      </c>
      <c r="L181" s="82">
        <f>'AEO 2023 Table 49 Raw'!O166</f>
        <v>27.894962</v>
      </c>
      <c r="M181" s="82">
        <f>'AEO 2023 Table 49 Raw'!P166</f>
        <v>28.583632999999999</v>
      </c>
      <c r="N181" s="82">
        <f>'AEO 2023 Table 49 Raw'!Q166</f>
        <v>28.93169</v>
      </c>
      <c r="O181" s="82">
        <f>'AEO 2023 Table 49 Raw'!R166</f>
        <v>29.087039999999998</v>
      </c>
      <c r="P181" s="82">
        <f>'AEO 2023 Table 49 Raw'!S166</f>
        <v>29.106612999999999</v>
      </c>
      <c r="Q181" s="82">
        <f>'AEO 2023 Table 49 Raw'!T166</f>
        <v>29.125404</v>
      </c>
      <c r="R181" s="82">
        <f>'AEO 2023 Table 49 Raw'!U166</f>
        <v>29.129776</v>
      </c>
      <c r="S181" s="82">
        <f>'AEO 2023 Table 49 Raw'!V166</f>
        <v>29.124500000000001</v>
      </c>
      <c r="T181" s="82">
        <f>'AEO 2023 Table 49 Raw'!W166</f>
        <v>29.119802</v>
      </c>
      <c r="U181" s="82">
        <f>'AEO 2023 Table 49 Raw'!X166</f>
        <v>29.115503</v>
      </c>
      <c r="V181" s="82">
        <f>'AEO 2023 Table 49 Raw'!Y166</f>
        <v>29.111118000000001</v>
      </c>
      <c r="W181" s="82">
        <f>'AEO 2023 Table 49 Raw'!Z166</f>
        <v>29.106992999999999</v>
      </c>
      <c r="X181" s="82">
        <f>'AEO 2023 Table 49 Raw'!AA166</f>
        <v>29.103442999999999</v>
      </c>
      <c r="Y181" s="82">
        <f>'AEO 2023 Table 49 Raw'!AB166</f>
        <v>29.100300000000001</v>
      </c>
      <c r="Z181" s="82">
        <f>'AEO 2023 Table 49 Raw'!AC166</f>
        <v>29.097477000000001</v>
      </c>
      <c r="AA181" s="82">
        <f>'AEO 2023 Table 49 Raw'!AD166</f>
        <v>29.095098</v>
      </c>
      <c r="AB181" s="82">
        <f>'AEO 2023 Table 49 Raw'!AE166</f>
        <v>29.093209999999999</v>
      </c>
      <c r="AC181" s="82">
        <f>'AEO 2023 Table 49 Raw'!AF166</f>
        <v>29.091781999999998</v>
      </c>
      <c r="AD181" s="82">
        <f>'AEO 2023 Table 49 Raw'!AG166</f>
        <v>29.083096000000001</v>
      </c>
      <c r="AE181" s="82">
        <f>'AEO 2023 Table 49 Raw'!AH166</f>
        <v>29.086570999999999</v>
      </c>
      <c r="AF181" s="88" t="str">
        <f>'AEO 2023 Table 49 Raw'!AI166</f>
        <v>- -</v>
      </c>
    </row>
    <row r="182" spans="1:32" ht="12" customHeight="1" x14ac:dyDescent="0.35">
      <c r="A182" s="77" t="s">
        <v>1831</v>
      </c>
      <c r="B182" s="81" t="s">
        <v>1680</v>
      </c>
      <c r="C182" s="82">
        <f>'AEO 2023 Table 49 Raw'!F167</f>
        <v>0</v>
      </c>
      <c r="D182" s="82">
        <f>'AEO 2023 Table 49 Raw'!G167</f>
        <v>18.959845000000001</v>
      </c>
      <c r="E182" s="82">
        <f>'AEO 2023 Table 49 Raw'!H167</f>
        <v>19.230974</v>
      </c>
      <c r="F182" s="82">
        <f>'AEO 2023 Table 49 Raw'!I167</f>
        <v>19.473016999999999</v>
      </c>
      <c r="G182" s="82">
        <f>'AEO 2023 Table 49 Raw'!J167</f>
        <v>19.562275</v>
      </c>
      <c r="H182" s="82">
        <f>'AEO 2023 Table 49 Raw'!K167</f>
        <v>19.736988</v>
      </c>
      <c r="I182" s="82">
        <f>'AEO 2023 Table 49 Raw'!L167</f>
        <v>19.864495999999999</v>
      </c>
      <c r="J182" s="82">
        <f>'AEO 2023 Table 49 Raw'!M167</f>
        <v>20.069866000000001</v>
      </c>
      <c r="K182" s="82">
        <f>'AEO 2023 Table 49 Raw'!N167</f>
        <v>20.301096000000001</v>
      </c>
      <c r="L182" s="82">
        <f>'AEO 2023 Table 49 Raw'!O167</f>
        <v>20.525687999999999</v>
      </c>
      <c r="M182" s="82">
        <f>'AEO 2023 Table 49 Raw'!P167</f>
        <v>20.728285</v>
      </c>
      <c r="N182" s="82">
        <f>'AEO 2023 Table 49 Raw'!Q167</f>
        <v>20.866682000000001</v>
      </c>
      <c r="O182" s="82">
        <f>'AEO 2023 Table 49 Raw'!R167</f>
        <v>20.968336000000001</v>
      </c>
      <c r="P182" s="82">
        <f>'AEO 2023 Table 49 Raw'!S167</f>
        <v>21.002409</v>
      </c>
      <c r="Q182" s="82">
        <f>'AEO 2023 Table 49 Raw'!T167</f>
        <v>21.046901999999999</v>
      </c>
      <c r="R182" s="82">
        <f>'AEO 2023 Table 49 Raw'!U167</f>
        <v>21.067965999999998</v>
      </c>
      <c r="S182" s="82">
        <f>'AEO 2023 Table 49 Raw'!V167</f>
        <v>21.064533000000001</v>
      </c>
      <c r="T182" s="82">
        <f>'AEO 2023 Table 49 Raw'!W167</f>
        <v>21.062408000000001</v>
      </c>
      <c r="U182" s="82">
        <f>'AEO 2023 Table 49 Raw'!X167</f>
        <v>21.060576999999999</v>
      </c>
      <c r="V182" s="82">
        <f>'AEO 2023 Table 49 Raw'!Y167</f>
        <v>21.057089000000001</v>
      </c>
      <c r="W182" s="82">
        <f>'AEO 2023 Table 49 Raw'!Z167</f>
        <v>21.059256000000001</v>
      </c>
      <c r="X182" s="82">
        <f>'AEO 2023 Table 49 Raw'!AA167</f>
        <v>21.063654</v>
      </c>
      <c r="Y182" s="82">
        <f>'AEO 2023 Table 49 Raw'!AB167</f>
        <v>21.017776000000001</v>
      </c>
      <c r="Z182" s="82">
        <f>'AEO 2023 Table 49 Raw'!AC167</f>
        <v>21.046399999999998</v>
      </c>
      <c r="AA182" s="82">
        <f>'AEO 2023 Table 49 Raw'!AD167</f>
        <v>21.070132999999998</v>
      </c>
      <c r="AB182" s="82">
        <f>'AEO 2023 Table 49 Raw'!AE167</f>
        <v>21.104872</v>
      </c>
      <c r="AC182" s="82">
        <f>'AEO 2023 Table 49 Raw'!AF167</f>
        <v>21.148212000000001</v>
      </c>
      <c r="AD182" s="82">
        <f>'AEO 2023 Table 49 Raw'!AG167</f>
        <v>21.199916999999999</v>
      </c>
      <c r="AE182" s="82">
        <f>'AEO 2023 Table 49 Raw'!AH167</f>
        <v>21.257977</v>
      </c>
      <c r="AF182" s="88" t="str">
        <f>'AEO 2023 Table 49 Raw'!AI167</f>
        <v>- -</v>
      </c>
    </row>
    <row r="183" spans="1:32" ht="15" customHeight="1" x14ac:dyDescent="0.35">
      <c r="A183" s="77" t="s">
        <v>1832</v>
      </c>
      <c r="B183" s="81" t="s">
        <v>1682</v>
      </c>
      <c r="C183" s="82">
        <f>'AEO 2023 Table 49 Raw'!F168</f>
        <v>0</v>
      </c>
      <c r="D183" s="82">
        <f>'AEO 2023 Table 49 Raw'!G168</f>
        <v>0</v>
      </c>
      <c r="E183" s="82">
        <f>'AEO 2023 Table 49 Raw'!H168</f>
        <v>18.589186000000002</v>
      </c>
      <c r="F183" s="82">
        <f>'AEO 2023 Table 49 Raw'!I168</f>
        <v>16.244858000000001</v>
      </c>
      <c r="G183" s="82">
        <f>'AEO 2023 Table 49 Raw'!J168</f>
        <v>16.244858000000001</v>
      </c>
      <c r="H183" s="82">
        <f>'AEO 2023 Table 49 Raw'!K168</f>
        <v>16.244858000000001</v>
      </c>
      <c r="I183" s="82">
        <f>'AEO 2023 Table 49 Raw'!L168</f>
        <v>16.244858000000001</v>
      </c>
      <c r="J183" s="82">
        <f>'AEO 2023 Table 49 Raw'!M168</f>
        <v>16.244858000000001</v>
      </c>
      <c r="K183" s="82">
        <f>'AEO 2023 Table 49 Raw'!N168</f>
        <v>16.244858000000001</v>
      </c>
      <c r="L183" s="82">
        <f>'AEO 2023 Table 49 Raw'!O168</f>
        <v>16.244858000000001</v>
      </c>
      <c r="M183" s="82">
        <f>'AEO 2023 Table 49 Raw'!P168</f>
        <v>16.244858000000001</v>
      </c>
      <c r="N183" s="82">
        <f>'AEO 2023 Table 49 Raw'!Q168</f>
        <v>16.244858000000001</v>
      </c>
      <c r="O183" s="82">
        <f>'AEO 2023 Table 49 Raw'!R168</f>
        <v>16.244858000000001</v>
      </c>
      <c r="P183" s="82">
        <f>'AEO 2023 Table 49 Raw'!S168</f>
        <v>16.244858000000001</v>
      </c>
      <c r="Q183" s="82">
        <f>'AEO 2023 Table 49 Raw'!T168</f>
        <v>16.244858000000001</v>
      </c>
      <c r="R183" s="82">
        <f>'AEO 2023 Table 49 Raw'!U168</f>
        <v>16.244858000000001</v>
      </c>
      <c r="S183" s="82">
        <f>'AEO 2023 Table 49 Raw'!V168</f>
        <v>16.244858000000001</v>
      </c>
      <c r="T183" s="82">
        <f>'AEO 2023 Table 49 Raw'!W168</f>
        <v>16.244858000000001</v>
      </c>
      <c r="U183" s="82">
        <f>'AEO 2023 Table 49 Raw'!X168</f>
        <v>16.244858000000001</v>
      </c>
      <c r="V183" s="82">
        <f>'AEO 2023 Table 49 Raw'!Y168</f>
        <v>16.244858000000001</v>
      </c>
      <c r="W183" s="82">
        <f>'AEO 2023 Table 49 Raw'!Z168</f>
        <v>16.244858000000001</v>
      </c>
      <c r="X183" s="82">
        <f>'AEO 2023 Table 49 Raw'!AA168</f>
        <v>16.244858000000001</v>
      </c>
      <c r="Y183" s="82">
        <f>'AEO 2023 Table 49 Raw'!AB168</f>
        <v>16.244858000000001</v>
      </c>
      <c r="Z183" s="82">
        <f>'AEO 2023 Table 49 Raw'!AC168</f>
        <v>16.244858000000001</v>
      </c>
      <c r="AA183" s="82">
        <f>'AEO 2023 Table 49 Raw'!AD168</f>
        <v>16.244858000000001</v>
      </c>
      <c r="AB183" s="82">
        <f>'AEO 2023 Table 49 Raw'!AE168</f>
        <v>16.244858000000001</v>
      </c>
      <c r="AC183" s="82">
        <f>'AEO 2023 Table 49 Raw'!AF168</f>
        <v>16.244858000000001</v>
      </c>
      <c r="AD183" s="82">
        <f>'AEO 2023 Table 49 Raw'!AG168</f>
        <v>16.244858000000001</v>
      </c>
      <c r="AE183" s="82">
        <f>'AEO 2023 Table 49 Raw'!AH168</f>
        <v>16.244858000000001</v>
      </c>
      <c r="AF183" s="88" t="str">
        <f>'AEO 2023 Table 49 Raw'!AI168</f>
        <v>- -</v>
      </c>
    </row>
    <row r="184" spans="1:32" ht="15" customHeight="1" x14ac:dyDescent="0.35">
      <c r="A184" s="77" t="s">
        <v>1833</v>
      </c>
      <c r="B184" s="81" t="s">
        <v>1765</v>
      </c>
      <c r="C184" s="82">
        <f>'AEO 2023 Table 49 Raw'!F169</f>
        <v>15.487391000000001</v>
      </c>
      <c r="D184" s="82">
        <f>'AEO 2023 Table 49 Raw'!G169</f>
        <v>16.165934</v>
      </c>
      <c r="E184" s="82">
        <f>'AEO 2023 Table 49 Raw'!H169</f>
        <v>16.852744999999999</v>
      </c>
      <c r="F184" s="82">
        <f>'AEO 2023 Table 49 Raw'!I169</f>
        <v>17.521813999999999</v>
      </c>
      <c r="G184" s="82">
        <f>'AEO 2023 Table 49 Raw'!J169</f>
        <v>17.836521000000001</v>
      </c>
      <c r="H184" s="82">
        <f>'AEO 2023 Table 49 Raw'!K169</f>
        <v>18.110120999999999</v>
      </c>
      <c r="I184" s="82">
        <f>'AEO 2023 Table 49 Raw'!L169</f>
        <v>18.140739</v>
      </c>
      <c r="J184" s="82">
        <f>'AEO 2023 Table 49 Raw'!M169</f>
        <v>18.257238000000001</v>
      </c>
      <c r="K184" s="82">
        <f>'AEO 2023 Table 49 Raw'!N169</f>
        <v>18.297186</v>
      </c>
      <c r="L184" s="82">
        <f>'AEO 2023 Table 49 Raw'!O169</f>
        <v>18.318868999999999</v>
      </c>
      <c r="M184" s="82">
        <f>'AEO 2023 Table 49 Raw'!P169</f>
        <v>18.275967000000001</v>
      </c>
      <c r="N184" s="82">
        <f>'AEO 2023 Table 49 Raw'!Q169</f>
        <v>18.290842000000001</v>
      </c>
      <c r="O184" s="82">
        <f>'AEO 2023 Table 49 Raw'!R169</f>
        <v>18.302257999999998</v>
      </c>
      <c r="P184" s="82">
        <f>'AEO 2023 Table 49 Raw'!S169</f>
        <v>18.305890999999999</v>
      </c>
      <c r="Q184" s="82">
        <f>'AEO 2023 Table 49 Raw'!T169</f>
        <v>18.306034</v>
      </c>
      <c r="R184" s="82">
        <f>'AEO 2023 Table 49 Raw'!U169</f>
        <v>18.303612000000001</v>
      </c>
      <c r="S184" s="82">
        <f>'AEO 2023 Table 49 Raw'!V169</f>
        <v>18.298258000000001</v>
      </c>
      <c r="T184" s="82">
        <f>'AEO 2023 Table 49 Raw'!W169</f>
        <v>18.289453999999999</v>
      </c>
      <c r="U184" s="82">
        <f>'AEO 2023 Table 49 Raw'!X169</f>
        <v>18.281590000000001</v>
      </c>
      <c r="V184" s="82">
        <f>'AEO 2023 Table 49 Raw'!Y169</f>
        <v>18.27459</v>
      </c>
      <c r="W184" s="82">
        <f>'AEO 2023 Table 49 Raw'!Z169</f>
        <v>18.26857</v>
      </c>
      <c r="X184" s="82">
        <f>'AEO 2023 Table 49 Raw'!AA169</f>
        <v>18.263286999999998</v>
      </c>
      <c r="Y184" s="82">
        <f>'AEO 2023 Table 49 Raw'!AB169</f>
        <v>18.258537</v>
      </c>
      <c r="Z184" s="82">
        <f>'AEO 2023 Table 49 Raw'!AC169</f>
        <v>18.25423</v>
      </c>
      <c r="AA184" s="82">
        <f>'AEO 2023 Table 49 Raw'!AD169</f>
        <v>18.250519000000001</v>
      </c>
      <c r="AB184" s="82">
        <f>'AEO 2023 Table 49 Raw'!AE169</f>
        <v>18.247578000000001</v>
      </c>
      <c r="AC184" s="82">
        <f>'AEO 2023 Table 49 Raw'!AF169</f>
        <v>18.222587999999998</v>
      </c>
      <c r="AD184" s="82">
        <f>'AEO 2023 Table 49 Raw'!AG169</f>
        <v>18.222778000000002</v>
      </c>
      <c r="AE184" s="82">
        <f>'AEO 2023 Table 49 Raw'!AH169</f>
        <v>18.224402999999999</v>
      </c>
      <c r="AF184" s="88">
        <f>'AEO 2023 Table 49 Raw'!AI169</f>
        <v>6.0000000000000001E-3</v>
      </c>
    </row>
    <row r="185" spans="1:32" ht="15" customHeight="1" x14ac:dyDescent="0.35">
      <c r="B185" s="34" t="s">
        <v>1685</v>
      </c>
      <c r="C185" s="82"/>
      <c r="D185" s="82"/>
      <c r="E185" s="82"/>
      <c r="F185" s="82"/>
      <c r="G185" s="82"/>
      <c r="H185" s="82"/>
      <c r="I185" s="82"/>
      <c r="J185" s="82"/>
      <c r="K185" s="82"/>
      <c r="L185" s="82"/>
      <c r="M185" s="82"/>
      <c r="N185" s="82"/>
      <c r="O185" s="82"/>
      <c r="P185" s="82"/>
      <c r="Q185" s="82"/>
      <c r="R185" s="82"/>
      <c r="S185" s="82"/>
      <c r="T185" s="82"/>
      <c r="U185" s="82"/>
      <c r="V185" s="82"/>
      <c r="W185" s="82"/>
      <c r="X185" s="82"/>
      <c r="Y185" s="82"/>
      <c r="Z185" s="82"/>
      <c r="AA185" s="82"/>
      <c r="AB185" s="82"/>
      <c r="AC185" s="82"/>
      <c r="AD185" s="82"/>
      <c r="AE185" s="82"/>
      <c r="AF185" s="88"/>
    </row>
    <row r="186" spans="1:32" ht="15" customHeight="1" x14ac:dyDescent="0.35">
      <c r="A186" s="77" t="s">
        <v>1834</v>
      </c>
      <c r="B186" s="81" t="s">
        <v>1666</v>
      </c>
      <c r="C186" s="82">
        <f>'AEO 2023 Table 49 Raw'!F171</f>
        <v>10.573097000000001</v>
      </c>
      <c r="D186" s="82">
        <f>'AEO 2023 Table 49 Raw'!G171</f>
        <v>11.142485000000001</v>
      </c>
      <c r="E186" s="82">
        <f>'AEO 2023 Table 49 Raw'!H171</f>
        <v>11.550504999999999</v>
      </c>
      <c r="F186" s="82">
        <f>'AEO 2023 Table 49 Raw'!I171</f>
        <v>11.977176</v>
      </c>
      <c r="G186" s="82">
        <f>'AEO 2023 Table 49 Raw'!J171</f>
        <v>12.42301</v>
      </c>
      <c r="H186" s="82">
        <f>'AEO 2023 Table 49 Raw'!K171</f>
        <v>12.830263</v>
      </c>
      <c r="I186" s="82">
        <f>'AEO 2023 Table 49 Raw'!L171</f>
        <v>12.987424000000001</v>
      </c>
      <c r="J186" s="82">
        <f>'AEO 2023 Table 49 Raw'!M171</f>
        <v>13.305011</v>
      </c>
      <c r="K186" s="82">
        <f>'AEO 2023 Table 49 Raw'!N171</f>
        <v>13.589658</v>
      </c>
      <c r="L186" s="82">
        <f>'AEO 2023 Table 49 Raw'!O171</f>
        <v>13.852079</v>
      </c>
      <c r="M186" s="82">
        <f>'AEO 2023 Table 49 Raw'!P171</f>
        <v>13.977544999999999</v>
      </c>
      <c r="N186" s="82">
        <f>'AEO 2023 Table 49 Raw'!Q171</f>
        <v>13.952327</v>
      </c>
      <c r="O186" s="82">
        <f>'AEO 2023 Table 49 Raw'!R171</f>
        <v>13.932137000000001</v>
      </c>
      <c r="P186" s="82">
        <f>'AEO 2023 Table 49 Raw'!S171</f>
        <v>13.905892</v>
      </c>
      <c r="Q186" s="82">
        <f>'AEO 2023 Table 49 Raw'!T171</f>
        <v>13.899329</v>
      </c>
      <c r="R186" s="82">
        <f>'AEO 2023 Table 49 Raw'!U171</f>
        <v>13.892861</v>
      </c>
      <c r="S186" s="82">
        <f>'AEO 2023 Table 49 Raw'!V171</f>
        <v>13.886645</v>
      </c>
      <c r="T186" s="82">
        <f>'AEO 2023 Table 49 Raw'!W171</f>
        <v>13.880846999999999</v>
      </c>
      <c r="U186" s="82">
        <f>'AEO 2023 Table 49 Raw'!X171</f>
        <v>13.875050999999999</v>
      </c>
      <c r="V186" s="82">
        <f>'AEO 2023 Table 49 Raw'!Y171</f>
        <v>13.869313</v>
      </c>
      <c r="W186" s="82">
        <f>'AEO 2023 Table 49 Raw'!Z171</f>
        <v>13.864424</v>
      </c>
      <c r="X186" s="82">
        <f>'AEO 2023 Table 49 Raw'!AA171</f>
        <v>13.860239</v>
      </c>
      <c r="Y186" s="82">
        <f>'AEO 2023 Table 49 Raw'!AB171</f>
        <v>13.8566</v>
      </c>
      <c r="Z186" s="82">
        <f>'AEO 2023 Table 49 Raw'!AC171</f>
        <v>13.853432</v>
      </c>
      <c r="AA186" s="82">
        <f>'AEO 2023 Table 49 Raw'!AD171</f>
        <v>13.850702</v>
      </c>
      <c r="AB186" s="82">
        <f>'AEO 2023 Table 49 Raw'!AE171</f>
        <v>13.848376999999999</v>
      </c>
      <c r="AC186" s="82">
        <f>'AEO 2023 Table 49 Raw'!AF171</f>
        <v>13.846394</v>
      </c>
      <c r="AD186" s="82">
        <f>'AEO 2023 Table 49 Raw'!AG171</f>
        <v>13.844652999999999</v>
      </c>
      <c r="AE186" s="82">
        <f>'AEO 2023 Table 49 Raw'!AH171</f>
        <v>13.843116999999999</v>
      </c>
      <c r="AF186" s="88">
        <f>'AEO 2023 Table 49 Raw'!AI171</f>
        <v>0.01</v>
      </c>
    </row>
    <row r="187" spans="1:32" ht="15" customHeight="1" x14ac:dyDescent="0.35">
      <c r="A187" s="77" t="s">
        <v>1835</v>
      </c>
      <c r="B187" s="81" t="s">
        <v>1668</v>
      </c>
      <c r="C187" s="82">
        <f>'AEO 2023 Table 49 Raw'!F172</f>
        <v>7.5911910000000002</v>
      </c>
      <c r="D187" s="82">
        <f>'AEO 2023 Table 49 Raw'!G172</f>
        <v>7.6611630000000002</v>
      </c>
      <c r="E187" s="82">
        <f>'AEO 2023 Table 49 Raw'!H172</f>
        <v>7.8782069999999997</v>
      </c>
      <c r="F187" s="82">
        <f>'AEO 2023 Table 49 Raw'!I172</f>
        <v>8.1282580000000006</v>
      </c>
      <c r="G187" s="82">
        <f>'AEO 2023 Table 49 Raw'!J172</f>
        <v>8.4002669999999995</v>
      </c>
      <c r="H187" s="82">
        <f>'AEO 2023 Table 49 Raw'!K172</f>
        <v>8.6649030000000007</v>
      </c>
      <c r="I187" s="82">
        <f>'AEO 2023 Table 49 Raw'!L172</f>
        <v>8.7525060000000003</v>
      </c>
      <c r="J187" s="82">
        <f>'AEO 2023 Table 49 Raw'!M172</f>
        <v>8.9603819999999992</v>
      </c>
      <c r="K187" s="82">
        <f>'AEO 2023 Table 49 Raw'!N172</f>
        <v>9.1422589999999992</v>
      </c>
      <c r="L187" s="82">
        <f>'AEO 2023 Table 49 Raw'!O172</f>
        <v>9.3097940000000001</v>
      </c>
      <c r="M187" s="82">
        <f>'AEO 2023 Table 49 Raw'!P172</f>
        <v>9.4206289999999999</v>
      </c>
      <c r="N187" s="82">
        <f>'AEO 2023 Table 49 Raw'!Q172</f>
        <v>9.4643309999999996</v>
      </c>
      <c r="O187" s="82">
        <f>'AEO 2023 Table 49 Raw'!R172</f>
        <v>9.4966589999999993</v>
      </c>
      <c r="P187" s="82">
        <f>'AEO 2023 Table 49 Raw'!S172</f>
        <v>9.5174789999999998</v>
      </c>
      <c r="Q187" s="82">
        <f>'AEO 2023 Table 49 Raw'!T172</f>
        <v>9.5179650000000002</v>
      </c>
      <c r="R187" s="82">
        <f>'AEO 2023 Table 49 Raw'!U172</f>
        <v>9.5173430000000003</v>
      </c>
      <c r="S187" s="82">
        <f>'AEO 2023 Table 49 Raw'!V172</f>
        <v>9.5168689999999998</v>
      </c>
      <c r="T187" s="82">
        <f>'AEO 2023 Table 49 Raw'!W172</f>
        <v>9.5165019999999991</v>
      </c>
      <c r="U187" s="82">
        <f>'AEO 2023 Table 49 Raw'!X172</f>
        <v>9.5162209999999998</v>
      </c>
      <c r="V187" s="82">
        <f>'AEO 2023 Table 49 Raw'!Y172</f>
        <v>9.516</v>
      </c>
      <c r="W187" s="82">
        <f>'AEO 2023 Table 49 Raw'!Z172</f>
        <v>9.5158260000000006</v>
      </c>
      <c r="X187" s="82">
        <f>'AEO 2023 Table 49 Raw'!AA172</f>
        <v>9.5156919999999996</v>
      </c>
      <c r="Y187" s="82">
        <f>'AEO 2023 Table 49 Raw'!AB172</f>
        <v>9.5155860000000008</v>
      </c>
      <c r="Z187" s="82">
        <f>'AEO 2023 Table 49 Raw'!AC172</f>
        <v>9.5155010000000004</v>
      </c>
      <c r="AA187" s="82">
        <f>'AEO 2023 Table 49 Raw'!AD172</f>
        <v>9.5154379999999996</v>
      </c>
      <c r="AB187" s="82">
        <f>'AEO 2023 Table 49 Raw'!AE172</f>
        <v>9.51539</v>
      </c>
      <c r="AC187" s="82">
        <f>'AEO 2023 Table 49 Raw'!AF172</f>
        <v>9.5153510000000008</v>
      </c>
      <c r="AD187" s="82">
        <f>'AEO 2023 Table 49 Raw'!AG172</f>
        <v>9.5153219999999994</v>
      </c>
      <c r="AE187" s="82">
        <f>'AEO 2023 Table 49 Raw'!AH172</f>
        <v>9.5152990000000006</v>
      </c>
      <c r="AF187" s="88">
        <f>'AEO 2023 Table 49 Raw'!AI172</f>
        <v>8.0000000000000002E-3</v>
      </c>
    </row>
    <row r="188" spans="1:32" ht="12" customHeight="1" x14ac:dyDescent="0.35">
      <c r="A188" s="77" t="s">
        <v>1836</v>
      </c>
      <c r="B188" s="81" t="s">
        <v>1670</v>
      </c>
      <c r="C188" s="82">
        <f>'AEO 2023 Table 49 Raw'!F173</f>
        <v>7.1242470000000004</v>
      </c>
      <c r="D188" s="82">
        <f>'AEO 2023 Table 49 Raw'!G173</f>
        <v>7.2168130000000001</v>
      </c>
      <c r="E188" s="82">
        <f>'AEO 2023 Table 49 Raw'!H173</f>
        <v>7.3563900000000002</v>
      </c>
      <c r="F188" s="82">
        <f>'AEO 2023 Table 49 Raw'!I173</f>
        <v>7.5275650000000001</v>
      </c>
      <c r="G188" s="82">
        <f>'AEO 2023 Table 49 Raw'!J173</f>
        <v>7.7367249999999999</v>
      </c>
      <c r="H188" s="82">
        <f>'AEO 2023 Table 49 Raw'!K173</f>
        <v>7.9800310000000003</v>
      </c>
      <c r="I188" s="82">
        <f>'AEO 2023 Table 49 Raw'!L173</f>
        <v>8.1323980000000002</v>
      </c>
      <c r="J188" s="82">
        <f>'AEO 2023 Table 49 Raw'!M173</f>
        <v>8.3864009999999993</v>
      </c>
      <c r="K188" s="82">
        <f>'AEO 2023 Table 49 Raw'!N173</f>
        <v>8.6378269999999997</v>
      </c>
      <c r="L188" s="82">
        <f>'AEO 2023 Table 49 Raw'!O173</f>
        <v>8.8904259999999997</v>
      </c>
      <c r="M188" s="82">
        <f>'AEO 2023 Table 49 Raw'!P173</f>
        <v>9.1115209999999998</v>
      </c>
      <c r="N188" s="82">
        <f>'AEO 2023 Table 49 Raw'!Q173</f>
        <v>9.2799289999999992</v>
      </c>
      <c r="O188" s="82">
        <f>'AEO 2023 Table 49 Raw'!R173</f>
        <v>9.3770019999999992</v>
      </c>
      <c r="P188" s="82">
        <f>'AEO 2023 Table 49 Raw'!S173</f>
        <v>9.4107590000000005</v>
      </c>
      <c r="Q188" s="82">
        <f>'AEO 2023 Table 49 Raw'!T173</f>
        <v>9.4246560000000006</v>
      </c>
      <c r="R188" s="82">
        <f>'AEO 2023 Table 49 Raw'!U173</f>
        <v>9.4245020000000004</v>
      </c>
      <c r="S188" s="82">
        <f>'AEO 2023 Table 49 Raw'!V173</f>
        <v>9.4241159999999997</v>
      </c>
      <c r="T188" s="82">
        <f>'AEO 2023 Table 49 Raw'!W173</f>
        <v>9.4238</v>
      </c>
      <c r="U188" s="82">
        <f>'AEO 2023 Table 49 Raw'!X173</f>
        <v>9.4235679999999995</v>
      </c>
      <c r="V188" s="82">
        <f>'AEO 2023 Table 49 Raw'!Y173</f>
        <v>9.4233779999999996</v>
      </c>
      <c r="W188" s="82">
        <f>'AEO 2023 Table 49 Raw'!Z173</f>
        <v>9.4232479999999992</v>
      </c>
      <c r="X188" s="82">
        <f>'AEO 2023 Table 49 Raw'!AA173</f>
        <v>9.4231280000000002</v>
      </c>
      <c r="Y188" s="82">
        <f>'AEO 2023 Table 49 Raw'!AB173</f>
        <v>9.4230619999999998</v>
      </c>
      <c r="Z188" s="82">
        <f>'AEO 2023 Table 49 Raw'!AC173</f>
        <v>9.423019</v>
      </c>
      <c r="AA188" s="82">
        <f>'AEO 2023 Table 49 Raw'!AD173</f>
        <v>9.4229979999999998</v>
      </c>
      <c r="AB188" s="82">
        <f>'AEO 2023 Table 49 Raw'!AE173</f>
        <v>9.4229979999999998</v>
      </c>
      <c r="AC188" s="82">
        <f>'AEO 2023 Table 49 Raw'!AF173</f>
        <v>9.4230040000000006</v>
      </c>
      <c r="AD188" s="82">
        <f>'AEO 2023 Table 49 Raw'!AG173</f>
        <v>9.4230070000000001</v>
      </c>
      <c r="AE188" s="82">
        <f>'AEO 2023 Table 49 Raw'!AH173</f>
        <v>9.4230029999999996</v>
      </c>
      <c r="AF188" s="88">
        <f>'AEO 2023 Table 49 Raw'!AI173</f>
        <v>0.01</v>
      </c>
    </row>
    <row r="189" spans="1:32" ht="15" customHeight="1" x14ac:dyDescent="0.35">
      <c r="A189" s="77" t="s">
        <v>1837</v>
      </c>
      <c r="B189" s="81" t="s">
        <v>1672</v>
      </c>
      <c r="C189" s="82">
        <f>'AEO 2023 Table 49 Raw'!F174</f>
        <v>7.292211</v>
      </c>
      <c r="D189" s="82">
        <f>'AEO 2023 Table 49 Raw'!G174</f>
        <v>7.4884079999999997</v>
      </c>
      <c r="E189" s="82">
        <f>'AEO 2023 Table 49 Raw'!H174</f>
        <v>7.6983680000000003</v>
      </c>
      <c r="F189" s="82">
        <f>'AEO 2023 Table 49 Raw'!I174</f>
        <v>7.9397979999999997</v>
      </c>
      <c r="G189" s="82">
        <f>'AEO 2023 Table 49 Raw'!J174</f>
        <v>8.1937759999999997</v>
      </c>
      <c r="H189" s="82">
        <f>'AEO 2023 Table 49 Raw'!K174</f>
        <v>8.4428420000000006</v>
      </c>
      <c r="I189" s="82">
        <f>'AEO 2023 Table 49 Raw'!L174</f>
        <v>8.5494730000000008</v>
      </c>
      <c r="J189" s="82">
        <f>'AEO 2023 Table 49 Raw'!M174</f>
        <v>8.7347490000000008</v>
      </c>
      <c r="K189" s="82">
        <f>'AEO 2023 Table 49 Raw'!N174</f>
        <v>8.8995069999999998</v>
      </c>
      <c r="L189" s="82">
        <f>'AEO 2023 Table 49 Raw'!O174</f>
        <v>9.0537989999999997</v>
      </c>
      <c r="M189" s="82">
        <f>'AEO 2023 Table 49 Raw'!P174</f>
        <v>9.1548890000000007</v>
      </c>
      <c r="N189" s="82">
        <f>'AEO 2023 Table 49 Raw'!Q174</f>
        <v>9.1676400000000005</v>
      </c>
      <c r="O189" s="82">
        <f>'AEO 2023 Table 49 Raw'!R174</f>
        <v>9.1625399999999999</v>
      </c>
      <c r="P189" s="82">
        <f>'AEO 2023 Table 49 Raw'!S174</f>
        <v>9.1586540000000003</v>
      </c>
      <c r="Q189" s="82">
        <f>'AEO 2023 Table 49 Raw'!T174</f>
        <v>9.1556639999999998</v>
      </c>
      <c r="R189" s="82">
        <f>'AEO 2023 Table 49 Raw'!U174</f>
        <v>9.1533379999999998</v>
      </c>
      <c r="S189" s="82">
        <f>'AEO 2023 Table 49 Raw'!V174</f>
        <v>9.1515199999999997</v>
      </c>
      <c r="T189" s="82">
        <f>'AEO 2023 Table 49 Raw'!W174</f>
        <v>9.1500839999999997</v>
      </c>
      <c r="U189" s="82">
        <f>'AEO 2023 Table 49 Raw'!X174</f>
        <v>9.1489410000000007</v>
      </c>
      <c r="V189" s="82">
        <f>'AEO 2023 Table 49 Raw'!Y174</f>
        <v>9.1480250000000005</v>
      </c>
      <c r="W189" s="82">
        <f>'AEO 2023 Table 49 Raw'!Z174</f>
        <v>9.1472890000000007</v>
      </c>
      <c r="X189" s="82">
        <f>'AEO 2023 Table 49 Raw'!AA174</f>
        <v>9.1466879999999993</v>
      </c>
      <c r="Y189" s="82">
        <f>'AEO 2023 Table 49 Raw'!AB174</f>
        <v>9.1461900000000007</v>
      </c>
      <c r="Z189" s="82">
        <f>'AEO 2023 Table 49 Raw'!AC174</f>
        <v>9.1457750000000004</v>
      </c>
      <c r="AA189" s="82">
        <f>'AEO 2023 Table 49 Raw'!AD174</f>
        <v>9.1454409999999999</v>
      </c>
      <c r="AB189" s="82">
        <f>'AEO 2023 Table 49 Raw'!AE174</f>
        <v>9.1451709999999995</v>
      </c>
      <c r="AC189" s="82">
        <f>'AEO 2023 Table 49 Raw'!AF174</f>
        <v>9.1449479999999994</v>
      </c>
      <c r="AD189" s="82">
        <f>'AEO 2023 Table 49 Raw'!AG174</f>
        <v>9.1447570000000002</v>
      </c>
      <c r="AE189" s="82">
        <f>'AEO 2023 Table 49 Raw'!AH174</f>
        <v>9.1445919999999994</v>
      </c>
      <c r="AF189" s="88">
        <f>'AEO 2023 Table 49 Raw'!AI174</f>
        <v>8.0000000000000002E-3</v>
      </c>
    </row>
    <row r="190" spans="1:32" ht="15" customHeight="1" x14ac:dyDescent="0.35">
      <c r="A190" s="77" t="s">
        <v>1838</v>
      </c>
      <c r="B190" s="81" t="s">
        <v>1674</v>
      </c>
      <c r="C190" s="82">
        <f>'AEO 2023 Table 49 Raw'!F175</f>
        <v>7.268243</v>
      </c>
      <c r="D190" s="82">
        <f>'AEO 2023 Table 49 Raw'!G175</f>
        <v>7.4635480000000003</v>
      </c>
      <c r="E190" s="82">
        <f>'AEO 2023 Table 49 Raw'!H175</f>
        <v>7.6750480000000003</v>
      </c>
      <c r="F190" s="82">
        <f>'AEO 2023 Table 49 Raw'!I175</f>
        <v>7.9198219999999999</v>
      </c>
      <c r="G190" s="82">
        <f>'AEO 2023 Table 49 Raw'!J175</f>
        <v>8.185416</v>
      </c>
      <c r="H190" s="82">
        <f>'AEO 2023 Table 49 Raw'!K175</f>
        <v>8.4430309999999995</v>
      </c>
      <c r="I190" s="82">
        <f>'AEO 2023 Table 49 Raw'!L175</f>
        <v>8.5276650000000007</v>
      </c>
      <c r="J190" s="82">
        <f>'AEO 2023 Table 49 Raw'!M175</f>
        <v>8.7294079999999994</v>
      </c>
      <c r="K190" s="82">
        <f>'AEO 2023 Table 49 Raw'!N175</f>
        <v>8.9058630000000001</v>
      </c>
      <c r="L190" s="82">
        <f>'AEO 2023 Table 49 Raw'!O175</f>
        <v>9.0684369999999994</v>
      </c>
      <c r="M190" s="82">
        <f>'AEO 2023 Table 49 Raw'!P175</f>
        <v>9.1760070000000002</v>
      </c>
      <c r="N190" s="82">
        <f>'AEO 2023 Table 49 Raw'!Q175</f>
        <v>9.2184139999999992</v>
      </c>
      <c r="O190" s="82">
        <f>'AEO 2023 Table 49 Raw'!R175</f>
        <v>9.2498050000000003</v>
      </c>
      <c r="P190" s="82">
        <f>'AEO 2023 Table 49 Raw'!S175</f>
        <v>9.2703319999999998</v>
      </c>
      <c r="Q190" s="82">
        <f>'AEO 2023 Table 49 Raw'!T175</f>
        <v>9.2718019999999992</v>
      </c>
      <c r="R190" s="82">
        <f>'AEO 2023 Table 49 Raw'!U175</f>
        <v>9.2710109999999997</v>
      </c>
      <c r="S190" s="82">
        <f>'AEO 2023 Table 49 Raw'!V175</f>
        <v>9.2704079999999998</v>
      </c>
      <c r="T190" s="82">
        <f>'AEO 2023 Table 49 Raw'!W175</f>
        <v>9.269933</v>
      </c>
      <c r="U190" s="82">
        <f>'AEO 2023 Table 49 Raw'!X175</f>
        <v>9.2696070000000006</v>
      </c>
      <c r="V190" s="82">
        <f>'AEO 2023 Table 49 Raw'!Y175</f>
        <v>9.2693589999999997</v>
      </c>
      <c r="W190" s="82">
        <f>'AEO 2023 Table 49 Raw'!Z175</f>
        <v>9.2692110000000003</v>
      </c>
      <c r="X190" s="82">
        <f>'AEO 2023 Table 49 Raw'!AA175</f>
        <v>9.2690979999999996</v>
      </c>
      <c r="Y190" s="82">
        <f>'AEO 2023 Table 49 Raw'!AB175</f>
        <v>9.2690529999999995</v>
      </c>
      <c r="Z190" s="82">
        <f>'AEO 2023 Table 49 Raw'!AC175</f>
        <v>9.2689599999999999</v>
      </c>
      <c r="AA190" s="82">
        <f>'AEO 2023 Table 49 Raw'!AD175</f>
        <v>9.2688970000000008</v>
      </c>
      <c r="AB190" s="82">
        <f>'AEO 2023 Table 49 Raw'!AE175</f>
        <v>9.2687869999999997</v>
      </c>
      <c r="AC190" s="82">
        <f>'AEO 2023 Table 49 Raw'!AF175</f>
        <v>9.2687290000000004</v>
      </c>
      <c r="AD190" s="82">
        <f>'AEO 2023 Table 49 Raw'!AG175</f>
        <v>9.2686460000000004</v>
      </c>
      <c r="AE190" s="82">
        <f>'AEO 2023 Table 49 Raw'!AH175</f>
        <v>9.2686039999999998</v>
      </c>
      <c r="AF190" s="88">
        <f>'AEO 2023 Table 49 Raw'!AI175</f>
        <v>8.9999999999999993E-3</v>
      </c>
    </row>
    <row r="191" spans="1:32" ht="15" customHeight="1" x14ac:dyDescent="0.35">
      <c r="A191" s="77" t="s">
        <v>1839</v>
      </c>
      <c r="B191" s="81" t="s">
        <v>1676</v>
      </c>
      <c r="C191" s="82">
        <f>'AEO 2023 Table 49 Raw'!F176</f>
        <v>17.261649999999999</v>
      </c>
      <c r="D191" s="82">
        <f>'AEO 2023 Table 49 Raw'!G176</f>
        <v>17.508261000000001</v>
      </c>
      <c r="E191" s="82">
        <f>'AEO 2023 Table 49 Raw'!H176</f>
        <v>17.854417999999999</v>
      </c>
      <c r="F191" s="82">
        <f>'AEO 2023 Table 49 Raw'!I176</f>
        <v>18.277363000000001</v>
      </c>
      <c r="G191" s="82">
        <f>'AEO 2023 Table 49 Raw'!J176</f>
        <v>18.790918000000001</v>
      </c>
      <c r="H191" s="82">
        <f>'AEO 2023 Table 49 Raw'!K176</f>
        <v>19.316697999999999</v>
      </c>
      <c r="I191" s="82">
        <f>'AEO 2023 Table 49 Raw'!L176</f>
        <v>19.565182</v>
      </c>
      <c r="J191" s="82">
        <f>'AEO 2023 Table 49 Raw'!M176</f>
        <v>20.084275999999999</v>
      </c>
      <c r="K191" s="82">
        <f>'AEO 2023 Table 49 Raw'!N176</f>
        <v>20.588906999999999</v>
      </c>
      <c r="L191" s="82">
        <f>'AEO 2023 Table 49 Raw'!O176</f>
        <v>21.061657</v>
      </c>
      <c r="M191" s="82">
        <f>'AEO 2023 Table 49 Raw'!P176</f>
        <v>21.391763999999998</v>
      </c>
      <c r="N191" s="82">
        <f>'AEO 2023 Table 49 Raw'!Q176</f>
        <v>21.534663999999999</v>
      </c>
      <c r="O191" s="82">
        <f>'AEO 2023 Table 49 Raw'!R176</f>
        <v>21.618568</v>
      </c>
      <c r="P191" s="82">
        <f>'AEO 2023 Table 49 Raw'!S176</f>
        <v>21.688912999999999</v>
      </c>
      <c r="Q191" s="82">
        <f>'AEO 2023 Table 49 Raw'!T176</f>
        <v>21.743261</v>
      </c>
      <c r="R191" s="82">
        <f>'AEO 2023 Table 49 Raw'!U176</f>
        <v>21.778696</v>
      </c>
      <c r="S191" s="82">
        <f>'AEO 2023 Table 49 Raw'!V176</f>
        <v>21.801825000000001</v>
      </c>
      <c r="T191" s="82">
        <f>'AEO 2023 Table 49 Raw'!W176</f>
        <v>21.804839999999999</v>
      </c>
      <c r="U191" s="82">
        <f>'AEO 2023 Table 49 Raw'!X176</f>
        <v>21.806774000000001</v>
      </c>
      <c r="V191" s="82">
        <f>'AEO 2023 Table 49 Raw'!Y176</f>
        <v>21.808716</v>
      </c>
      <c r="W191" s="82">
        <f>'AEO 2023 Table 49 Raw'!Z176</f>
        <v>21.810666999999999</v>
      </c>
      <c r="X191" s="82">
        <f>'AEO 2023 Table 49 Raw'!AA176</f>
        <v>21.812643000000001</v>
      </c>
      <c r="Y191" s="82">
        <f>'AEO 2023 Table 49 Raw'!AB176</f>
        <v>21.814662999999999</v>
      </c>
      <c r="Z191" s="82">
        <f>'AEO 2023 Table 49 Raw'!AC176</f>
        <v>21.816706</v>
      </c>
      <c r="AA191" s="82">
        <f>'AEO 2023 Table 49 Raw'!AD176</f>
        <v>21.818787</v>
      </c>
      <c r="AB191" s="82">
        <f>'AEO 2023 Table 49 Raw'!AE176</f>
        <v>21.821026</v>
      </c>
      <c r="AC191" s="82">
        <f>'AEO 2023 Table 49 Raw'!AF176</f>
        <v>21.823440999999999</v>
      </c>
      <c r="AD191" s="82">
        <f>'AEO 2023 Table 49 Raw'!AG176</f>
        <v>21.825979</v>
      </c>
      <c r="AE191" s="82">
        <f>'AEO 2023 Table 49 Raw'!AH176</f>
        <v>21.828533</v>
      </c>
      <c r="AF191" s="88">
        <f>'AEO 2023 Table 49 Raw'!AI176</f>
        <v>8.0000000000000002E-3</v>
      </c>
    </row>
    <row r="192" spans="1:32" ht="15" customHeight="1" x14ac:dyDescent="0.35">
      <c r="A192" s="77" t="s">
        <v>1840</v>
      </c>
      <c r="B192" s="81" t="s">
        <v>1678</v>
      </c>
      <c r="C192" s="82">
        <f>'AEO 2023 Table 49 Raw'!F177</f>
        <v>0</v>
      </c>
      <c r="D192" s="82">
        <f>'AEO 2023 Table 49 Raw'!G177</f>
        <v>0</v>
      </c>
      <c r="E192" s="82">
        <f>'AEO 2023 Table 49 Raw'!H177</f>
        <v>14.553951</v>
      </c>
      <c r="F192" s="82">
        <f>'AEO 2023 Table 49 Raw'!I177</f>
        <v>15.06725</v>
      </c>
      <c r="G192" s="82">
        <f>'AEO 2023 Table 49 Raw'!J177</f>
        <v>15.341901</v>
      </c>
      <c r="H192" s="82">
        <f>'AEO 2023 Table 49 Raw'!K177</f>
        <v>15.710222999999999</v>
      </c>
      <c r="I192" s="82">
        <f>'AEO 2023 Table 49 Raw'!L177</f>
        <v>15.970879</v>
      </c>
      <c r="J192" s="82">
        <f>'AEO 2023 Table 49 Raw'!M177</f>
        <v>16.342666999999999</v>
      </c>
      <c r="K192" s="82">
        <f>'AEO 2023 Table 49 Raw'!N177</f>
        <v>16.697527000000001</v>
      </c>
      <c r="L192" s="82">
        <f>'AEO 2023 Table 49 Raw'!O177</f>
        <v>17.096664000000001</v>
      </c>
      <c r="M192" s="82">
        <f>'AEO 2023 Table 49 Raw'!P177</f>
        <v>17.514284</v>
      </c>
      <c r="N192" s="82">
        <f>'AEO 2023 Table 49 Raw'!Q177</f>
        <v>17.923280999999999</v>
      </c>
      <c r="O192" s="82">
        <f>'AEO 2023 Table 49 Raw'!R177</f>
        <v>18.248905000000001</v>
      </c>
      <c r="P192" s="82">
        <f>'AEO 2023 Table 49 Raw'!S177</f>
        <v>18.335930000000001</v>
      </c>
      <c r="Q192" s="82">
        <f>'AEO 2023 Table 49 Raw'!T177</f>
        <v>18.547796000000002</v>
      </c>
      <c r="R192" s="82">
        <f>'AEO 2023 Table 49 Raw'!U177</f>
        <v>18.661673</v>
      </c>
      <c r="S192" s="82">
        <f>'AEO 2023 Table 49 Raw'!V177</f>
        <v>18.668140000000001</v>
      </c>
      <c r="T192" s="82">
        <f>'AEO 2023 Table 49 Raw'!W177</f>
        <v>18.668623</v>
      </c>
      <c r="U192" s="82">
        <f>'AEO 2023 Table 49 Raw'!X177</f>
        <v>18.665022</v>
      </c>
      <c r="V192" s="82">
        <f>'AEO 2023 Table 49 Raw'!Y177</f>
        <v>18.661655</v>
      </c>
      <c r="W192" s="82">
        <f>'AEO 2023 Table 49 Raw'!Z177</f>
        <v>18.658579</v>
      </c>
      <c r="X192" s="82">
        <f>'AEO 2023 Table 49 Raw'!AA177</f>
        <v>18.654143999999999</v>
      </c>
      <c r="Y192" s="82">
        <f>'AEO 2023 Table 49 Raw'!AB177</f>
        <v>18.648935000000002</v>
      </c>
      <c r="Z192" s="82">
        <f>'AEO 2023 Table 49 Raw'!AC177</f>
        <v>18.644413</v>
      </c>
      <c r="AA192" s="82">
        <f>'AEO 2023 Table 49 Raw'!AD177</f>
        <v>18.640536999999998</v>
      </c>
      <c r="AB192" s="82">
        <f>'AEO 2023 Table 49 Raw'!AE177</f>
        <v>18.637250999999999</v>
      </c>
      <c r="AC192" s="82">
        <f>'AEO 2023 Table 49 Raw'!AF177</f>
        <v>18.63447</v>
      </c>
      <c r="AD192" s="82">
        <f>'AEO 2023 Table 49 Raw'!AG177</f>
        <v>18.632059000000002</v>
      </c>
      <c r="AE192" s="82">
        <f>'AEO 2023 Table 49 Raw'!AH177</f>
        <v>18.629958999999999</v>
      </c>
      <c r="AF192" s="88" t="str">
        <f>'AEO 2023 Table 49 Raw'!AI177</f>
        <v>- -</v>
      </c>
    </row>
    <row r="193" spans="1:32" ht="15" customHeight="1" x14ac:dyDescent="0.35">
      <c r="A193" s="77" t="s">
        <v>1841</v>
      </c>
      <c r="B193" s="81" t="s">
        <v>1680</v>
      </c>
      <c r="C193" s="82">
        <f>'AEO 2023 Table 49 Raw'!F178</f>
        <v>0</v>
      </c>
      <c r="D193" s="82">
        <f>'AEO 2023 Table 49 Raw'!G178</f>
        <v>0</v>
      </c>
      <c r="E193" s="82">
        <f>'AEO 2023 Table 49 Raw'!H178</f>
        <v>10.500607</v>
      </c>
      <c r="F193" s="82">
        <f>'AEO 2023 Table 49 Raw'!I178</f>
        <v>10.816065</v>
      </c>
      <c r="G193" s="82">
        <f>'AEO 2023 Table 49 Raw'!J178</f>
        <v>10.962262000000001</v>
      </c>
      <c r="H193" s="82">
        <f>'AEO 2023 Table 49 Raw'!K178</f>
        <v>11.156472000000001</v>
      </c>
      <c r="I193" s="82">
        <f>'AEO 2023 Table 49 Raw'!L178</f>
        <v>11.301285999999999</v>
      </c>
      <c r="J193" s="82">
        <f>'AEO 2023 Table 49 Raw'!M178</f>
        <v>11.561089000000001</v>
      </c>
      <c r="K193" s="82">
        <f>'AEO 2023 Table 49 Raw'!N178</f>
        <v>11.822108999999999</v>
      </c>
      <c r="L193" s="82">
        <f>'AEO 2023 Table 49 Raw'!O178</f>
        <v>12.112679</v>
      </c>
      <c r="M193" s="82">
        <f>'AEO 2023 Table 49 Raw'!P178</f>
        <v>12.419242000000001</v>
      </c>
      <c r="N193" s="82">
        <f>'AEO 2023 Table 49 Raw'!Q178</f>
        <v>12.713984999999999</v>
      </c>
      <c r="O193" s="82">
        <f>'AEO 2023 Table 49 Raw'!R178</f>
        <v>12.972481999999999</v>
      </c>
      <c r="P193" s="82">
        <f>'AEO 2023 Table 49 Raw'!S178</f>
        <v>13.026942</v>
      </c>
      <c r="Q193" s="82">
        <f>'AEO 2023 Table 49 Raw'!T178</f>
        <v>13.184941</v>
      </c>
      <c r="R193" s="82">
        <f>'AEO 2023 Table 49 Raw'!U178</f>
        <v>13.26976</v>
      </c>
      <c r="S193" s="82">
        <f>'AEO 2023 Table 49 Raw'!V178</f>
        <v>13.268578</v>
      </c>
      <c r="T193" s="82">
        <f>'AEO 2023 Table 49 Raw'!W178</f>
        <v>13.262771000000001</v>
      </c>
      <c r="U193" s="82">
        <f>'AEO 2023 Table 49 Raw'!X178</f>
        <v>13.254457</v>
      </c>
      <c r="V193" s="82">
        <f>'AEO 2023 Table 49 Raw'!Y178</f>
        <v>13.247040999999999</v>
      </c>
      <c r="W193" s="82">
        <f>'AEO 2023 Table 49 Raw'!Z178</f>
        <v>13.24062</v>
      </c>
      <c r="X193" s="82">
        <f>'AEO 2023 Table 49 Raw'!AA178</f>
        <v>13.234921999999999</v>
      </c>
      <c r="Y193" s="82">
        <f>'AEO 2023 Table 49 Raw'!AB178</f>
        <v>13.230038</v>
      </c>
      <c r="Z193" s="82">
        <f>'AEO 2023 Table 49 Raw'!AC178</f>
        <v>13.225935</v>
      </c>
      <c r="AA193" s="82">
        <f>'AEO 2023 Table 49 Raw'!AD178</f>
        <v>13.222815000000001</v>
      </c>
      <c r="AB193" s="82">
        <f>'AEO 2023 Table 49 Raw'!AE178</f>
        <v>13.220615</v>
      </c>
      <c r="AC193" s="82">
        <f>'AEO 2023 Table 49 Raw'!AF178</f>
        <v>13.219594000000001</v>
      </c>
      <c r="AD193" s="82">
        <f>'AEO 2023 Table 49 Raw'!AG178</f>
        <v>13.219208999999999</v>
      </c>
      <c r="AE193" s="82">
        <f>'AEO 2023 Table 49 Raw'!AH178</f>
        <v>13.183807</v>
      </c>
      <c r="AF193" s="88" t="str">
        <f>'AEO 2023 Table 49 Raw'!AI178</f>
        <v>- -</v>
      </c>
    </row>
    <row r="194" spans="1:32" ht="12" customHeight="1" x14ac:dyDescent="0.35">
      <c r="A194" s="77" t="s">
        <v>1842</v>
      </c>
      <c r="B194" s="81" t="s">
        <v>1682</v>
      </c>
      <c r="C194" s="82">
        <f>'AEO 2023 Table 49 Raw'!F179</f>
        <v>0</v>
      </c>
      <c r="D194" s="82">
        <f>'AEO 2023 Table 49 Raw'!G179</f>
        <v>0</v>
      </c>
      <c r="E194" s="82">
        <f>'AEO 2023 Table 49 Raw'!H179</f>
        <v>11.516576000000001</v>
      </c>
      <c r="F194" s="82">
        <f>'AEO 2023 Table 49 Raw'!I179</f>
        <v>11.5169</v>
      </c>
      <c r="G194" s="82">
        <f>'AEO 2023 Table 49 Raw'!J179</f>
        <v>11.51685</v>
      </c>
      <c r="H194" s="82">
        <f>'AEO 2023 Table 49 Raw'!K179</f>
        <v>11.516837000000001</v>
      </c>
      <c r="I194" s="82">
        <f>'AEO 2023 Table 49 Raw'!L179</f>
        <v>11.516859</v>
      </c>
      <c r="J194" s="82">
        <f>'AEO 2023 Table 49 Raw'!M179</f>
        <v>11.51688</v>
      </c>
      <c r="K194" s="82">
        <f>'AEO 2023 Table 49 Raw'!N179</f>
        <v>11.516907</v>
      </c>
      <c r="L194" s="82">
        <f>'AEO 2023 Table 49 Raw'!O179</f>
        <v>11.516935</v>
      </c>
      <c r="M194" s="82">
        <f>'AEO 2023 Table 49 Raw'!P179</f>
        <v>11.516961999999999</v>
      </c>
      <c r="N194" s="82">
        <f>'AEO 2023 Table 49 Raw'!Q179</f>
        <v>11.516977000000001</v>
      </c>
      <c r="O194" s="82">
        <f>'AEO 2023 Table 49 Raw'!R179</f>
        <v>11.516978999999999</v>
      </c>
      <c r="P194" s="82">
        <f>'AEO 2023 Table 49 Raw'!S179</f>
        <v>11.51695</v>
      </c>
      <c r="Q194" s="82">
        <f>'AEO 2023 Table 49 Raw'!T179</f>
        <v>11.51689</v>
      </c>
      <c r="R194" s="82">
        <f>'AEO 2023 Table 49 Raw'!U179</f>
        <v>11.516907</v>
      </c>
      <c r="S194" s="82">
        <f>'AEO 2023 Table 49 Raw'!V179</f>
        <v>11.516923999999999</v>
      </c>
      <c r="T194" s="82">
        <f>'AEO 2023 Table 49 Raw'!W179</f>
        <v>11.516938</v>
      </c>
      <c r="U194" s="82">
        <f>'AEO 2023 Table 49 Raw'!X179</f>
        <v>11.516947999999999</v>
      </c>
      <c r="V194" s="82">
        <f>'AEO 2023 Table 49 Raw'!Y179</f>
        <v>11.516954999999999</v>
      </c>
      <c r="W194" s="82">
        <f>'AEO 2023 Table 49 Raw'!Z179</f>
        <v>11.516959999999999</v>
      </c>
      <c r="X194" s="82">
        <f>'AEO 2023 Table 49 Raw'!AA179</f>
        <v>11.516964</v>
      </c>
      <c r="Y194" s="82">
        <f>'AEO 2023 Table 49 Raw'!AB179</f>
        <v>11.516964</v>
      </c>
      <c r="Z194" s="82">
        <f>'AEO 2023 Table 49 Raw'!AC179</f>
        <v>11.516968</v>
      </c>
      <c r="AA194" s="82">
        <f>'AEO 2023 Table 49 Raw'!AD179</f>
        <v>11.516969</v>
      </c>
      <c r="AB194" s="82">
        <f>'AEO 2023 Table 49 Raw'!AE179</f>
        <v>11.516973</v>
      </c>
      <c r="AC194" s="82">
        <f>'AEO 2023 Table 49 Raw'!AF179</f>
        <v>11.516973999999999</v>
      </c>
      <c r="AD194" s="82">
        <f>'AEO 2023 Table 49 Raw'!AG179</f>
        <v>11.516978</v>
      </c>
      <c r="AE194" s="82">
        <f>'AEO 2023 Table 49 Raw'!AH179</f>
        <v>11.516980999999999</v>
      </c>
      <c r="AF194" s="88" t="str">
        <f>'AEO 2023 Table 49 Raw'!AI179</f>
        <v>- -</v>
      </c>
    </row>
    <row r="195" spans="1:32" ht="15" customHeight="1" x14ac:dyDescent="0.35">
      <c r="A195" s="77" t="s">
        <v>1843</v>
      </c>
      <c r="B195" s="81" t="s">
        <v>1776</v>
      </c>
      <c r="C195" s="82">
        <f>'AEO 2023 Table 49 Raw'!F180</f>
        <v>9.5247820000000001</v>
      </c>
      <c r="D195" s="82">
        <f>'AEO 2023 Table 49 Raw'!G180</f>
        <v>9.8885430000000003</v>
      </c>
      <c r="E195" s="82">
        <f>'AEO 2023 Table 49 Raw'!H180</f>
        <v>10.224921</v>
      </c>
      <c r="F195" s="82">
        <f>'AEO 2023 Table 49 Raw'!I180</f>
        <v>10.587244999999999</v>
      </c>
      <c r="G195" s="82">
        <f>'AEO 2023 Table 49 Raw'!J180</f>
        <v>10.97054</v>
      </c>
      <c r="H195" s="82">
        <f>'AEO 2023 Table 49 Raw'!K180</f>
        <v>11.328587000000001</v>
      </c>
      <c r="I195" s="82">
        <f>'AEO 2023 Table 49 Raw'!L180</f>
        <v>11.461983</v>
      </c>
      <c r="J195" s="82">
        <f>'AEO 2023 Table 49 Raw'!M180</f>
        <v>11.742497999999999</v>
      </c>
      <c r="K195" s="82">
        <f>'AEO 2023 Table 49 Raw'!N180</f>
        <v>11.992036000000001</v>
      </c>
      <c r="L195" s="82">
        <f>'AEO 2023 Table 49 Raw'!O180</f>
        <v>12.222080999999999</v>
      </c>
      <c r="M195" s="82">
        <f>'AEO 2023 Table 49 Raw'!P180</f>
        <v>12.347753000000001</v>
      </c>
      <c r="N195" s="82">
        <f>'AEO 2023 Table 49 Raw'!Q180</f>
        <v>12.356037000000001</v>
      </c>
      <c r="O195" s="82">
        <f>'AEO 2023 Table 49 Raw'!R180</f>
        <v>12.361373</v>
      </c>
      <c r="P195" s="82">
        <f>'AEO 2023 Table 49 Raw'!S180</f>
        <v>12.357457</v>
      </c>
      <c r="Q195" s="82">
        <f>'AEO 2023 Table 49 Raw'!T180</f>
        <v>12.355285</v>
      </c>
      <c r="R195" s="82">
        <f>'AEO 2023 Table 49 Raw'!U180</f>
        <v>12.352421</v>
      </c>
      <c r="S195" s="82">
        <f>'AEO 2023 Table 49 Raw'!V180</f>
        <v>12.349617</v>
      </c>
      <c r="T195" s="82">
        <f>'AEO 2023 Table 49 Raw'!W180</f>
        <v>12.34694</v>
      </c>
      <c r="U195" s="82">
        <f>'AEO 2023 Table 49 Raw'!X180</f>
        <v>12.344196</v>
      </c>
      <c r="V195" s="82">
        <f>'AEO 2023 Table 49 Raw'!Y180</f>
        <v>12.341397000000001</v>
      </c>
      <c r="W195" s="82">
        <f>'AEO 2023 Table 49 Raw'!Z180</f>
        <v>12.33905</v>
      </c>
      <c r="X195" s="82">
        <f>'AEO 2023 Table 49 Raw'!AA180</f>
        <v>12.337028</v>
      </c>
      <c r="Y195" s="82">
        <f>'AEO 2023 Table 49 Raw'!AB180</f>
        <v>12.335281999999999</v>
      </c>
      <c r="Z195" s="82">
        <f>'AEO 2023 Table 49 Raw'!AC180</f>
        <v>12.333774</v>
      </c>
      <c r="AA195" s="82">
        <f>'AEO 2023 Table 49 Raw'!AD180</f>
        <v>12.332497999999999</v>
      </c>
      <c r="AB195" s="82">
        <f>'AEO 2023 Table 49 Raw'!AE180</f>
        <v>12.33145</v>
      </c>
      <c r="AC195" s="82">
        <f>'AEO 2023 Table 49 Raw'!AF180</f>
        <v>12.330605</v>
      </c>
      <c r="AD195" s="82">
        <f>'AEO 2023 Table 49 Raw'!AG180</f>
        <v>12.329912999999999</v>
      </c>
      <c r="AE195" s="82">
        <f>'AEO 2023 Table 49 Raw'!AH180</f>
        <v>12.329328</v>
      </c>
      <c r="AF195" s="88">
        <f>'AEO 2023 Table 49 Raw'!AI180</f>
        <v>8.9999999999999993E-3</v>
      </c>
    </row>
    <row r="196" spans="1:32" ht="15" customHeight="1" x14ac:dyDescent="0.35">
      <c r="B196" s="34" t="s">
        <v>1697</v>
      </c>
      <c r="C196" s="82"/>
      <c r="D196" s="82"/>
      <c r="E196" s="82"/>
      <c r="F196" s="82"/>
      <c r="G196" s="82"/>
      <c r="H196" s="82"/>
      <c r="I196" s="82"/>
      <c r="J196" s="82"/>
      <c r="K196" s="82"/>
      <c r="L196" s="82"/>
      <c r="M196" s="82"/>
      <c r="N196" s="82"/>
      <c r="O196" s="82"/>
      <c r="P196" s="82"/>
      <c r="Q196" s="82"/>
      <c r="R196" s="82"/>
      <c r="S196" s="82"/>
      <c r="T196" s="82"/>
      <c r="U196" s="82"/>
      <c r="V196" s="82"/>
      <c r="W196" s="82"/>
      <c r="X196" s="82"/>
      <c r="Y196" s="82"/>
      <c r="Z196" s="82"/>
      <c r="AA196" s="82"/>
      <c r="AB196" s="82"/>
      <c r="AC196" s="82"/>
      <c r="AD196" s="82"/>
      <c r="AE196" s="82"/>
      <c r="AF196" s="88"/>
    </row>
    <row r="197" spans="1:32" ht="15" customHeight="1" x14ac:dyDescent="0.35">
      <c r="A197" s="77" t="s">
        <v>1844</v>
      </c>
      <c r="B197" s="81" t="s">
        <v>1666</v>
      </c>
      <c r="C197" s="82">
        <f>'AEO 2023 Table 49 Raw'!F182</f>
        <v>6.6741390000000003</v>
      </c>
      <c r="D197" s="82">
        <f>'AEO 2023 Table 49 Raw'!G182</f>
        <v>6.8852849999999997</v>
      </c>
      <c r="E197" s="82">
        <f>'AEO 2023 Table 49 Raw'!H182</f>
        <v>7.1006530000000003</v>
      </c>
      <c r="F197" s="82">
        <f>'AEO 2023 Table 49 Raw'!I182</f>
        <v>7.3028760000000004</v>
      </c>
      <c r="G197" s="82">
        <f>'AEO 2023 Table 49 Raw'!J182</f>
        <v>7.4948119999999996</v>
      </c>
      <c r="H197" s="82">
        <f>'AEO 2023 Table 49 Raw'!K182</f>
        <v>7.663227</v>
      </c>
      <c r="I197" s="82">
        <f>'AEO 2023 Table 49 Raw'!L182</f>
        <v>7.7350300000000001</v>
      </c>
      <c r="J197" s="82">
        <f>'AEO 2023 Table 49 Raw'!M182</f>
        <v>7.8437489999999999</v>
      </c>
      <c r="K197" s="82">
        <f>'AEO 2023 Table 49 Raw'!N182</f>
        <v>7.9559100000000003</v>
      </c>
      <c r="L197" s="82">
        <f>'AEO 2023 Table 49 Raw'!O182</f>
        <v>8.0614980000000003</v>
      </c>
      <c r="M197" s="82">
        <f>'AEO 2023 Table 49 Raw'!P182</f>
        <v>8.1245209999999997</v>
      </c>
      <c r="N197" s="82">
        <f>'AEO 2023 Table 49 Raw'!Q182</f>
        <v>8.1302219999999998</v>
      </c>
      <c r="O197" s="82">
        <f>'AEO 2023 Table 49 Raw'!R182</f>
        <v>8.1312309999999997</v>
      </c>
      <c r="P197" s="82">
        <f>'AEO 2023 Table 49 Raw'!S182</f>
        <v>8.1314919999999997</v>
      </c>
      <c r="Q197" s="82">
        <f>'AEO 2023 Table 49 Raw'!T182</f>
        <v>8.1320390000000007</v>
      </c>
      <c r="R197" s="82">
        <f>'AEO 2023 Table 49 Raw'!U182</f>
        <v>8.132225</v>
      </c>
      <c r="S197" s="82">
        <f>'AEO 2023 Table 49 Raw'!V182</f>
        <v>8.1321949999999994</v>
      </c>
      <c r="T197" s="82">
        <f>'AEO 2023 Table 49 Raw'!W182</f>
        <v>8.1307700000000001</v>
      </c>
      <c r="U197" s="82">
        <f>'AEO 2023 Table 49 Raw'!X182</f>
        <v>8.1306799999999999</v>
      </c>
      <c r="V197" s="82">
        <f>'AEO 2023 Table 49 Raw'!Y182</f>
        <v>8.1299430000000008</v>
      </c>
      <c r="W197" s="82">
        <f>'AEO 2023 Table 49 Raw'!Z182</f>
        <v>8.1248360000000002</v>
      </c>
      <c r="X197" s="82">
        <f>'AEO 2023 Table 49 Raw'!AA182</f>
        <v>8.1218679999999992</v>
      </c>
      <c r="Y197" s="82">
        <f>'AEO 2023 Table 49 Raw'!AB182</f>
        <v>8.1227850000000004</v>
      </c>
      <c r="Z197" s="82">
        <f>'AEO 2023 Table 49 Raw'!AC182</f>
        <v>8.1243200000000009</v>
      </c>
      <c r="AA197" s="82">
        <f>'AEO 2023 Table 49 Raw'!AD182</f>
        <v>8.1272590000000005</v>
      </c>
      <c r="AB197" s="82">
        <f>'AEO 2023 Table 49 Raw'!AE182</f>
        <v>8.1302529999999997</v>
      </c>
      <c r="AC197" s="82">
        <f>'AEO 2023 Table 49 Raw'!AF182</f>
        <v>8.1340679999999992</v>
      </c>
      <c r="AD197" s="82">
        <f>'AEO 2023 Table 49 Raw'!AG182</f>
        <v>8.1372649999999993</v>
      </c>
      <c r="AE197" s="82">
        <f>'AEO 2023 Table 49 Raw'!AH182</f>
        <v>8.1407100000000003</v>
      </c>
      <c r="AF197" s="88">
        <f>'AEO 2023 Table 49 Raw'!AI182</f>
        <v>7.0000000000000001E-3</v>
      </c>
    </row>
    <row r="198" spans="1:32" ht="15" customHeight="1" x14ac:dyDescent="0.35">
      <c r="A198" s="77" t="s">
        <v>1845</v>
      </c>
      <c r="B198" s="81" t="s">
        <v>1668</v>
      </c>
      <c r="C198" s="82">
        <f>'AEO 2023 Table 49 Raw'!F183</f>
        <v>6.9596289999999996</v>
      </c>
      <c r="D198" s="82">
        <f>'AEO 2023 Table 49 Raw'!G183</f>
        <v>5.9529370000000004</v>
      </c>
      <c r="E198" s="82">
        <f>'AEO 2023 Table 49 Raw'!H183</f>
        <v>6.0073610000000004</v>
      </c>
      <c r="F198" s="82">
        <f>'AEO 2023 Table 49 Raw'!I183</f>
        <v>6.0720479999999997</v>
      </c>
      <c r="G198" s="82">
        <f>'AEO 2023 Table 49 Raw'!J183</f>
        <v>6.1373980000000001</v>
      </c>
      <c r="H198" s="82">
        <f>'AEO 2023 Table 49 Raw'!K183</f>
        <v>6.2228519999999996</v>
      </c>
      <c r="I198" s="82">
        <f>'AEO 2023 Table 49 Raw'!L183</f>
        <v>6.2788729999999999</v>
      </c>
      <c r="J198" s="82">
        <f>'AEO 2023 Table 49 Raw'!M183</f>
        <v>6.3708169999999997</v>
      </c>
      <c r="K198" s="82">
        <f>'AEO 2023 Table 49 Raw'!N183</f>
        <v>6.4585290000000004</v>
      </c>
      <c r="L198" s="82">
        <f>'AEO 2023 Table 49 Raw'!O183</f>
        <v>6.5475839999999996</v>
      </c>
      <c r="M198" s="82">
        <f>'AEO 2023 Table 49 Raw'!P183</f>
        <v>6.6296109999999997</v>
      </c>
      <c r="N198" s="82">
        <f>'AEO 2023 Table 49 Raw'!Q183</f>
        <v>6.6995250000000004</v>
      </c>
      <c r="O198" s="82">
        <f>'AEO 2023 Table 49 Raw'!R183</f>
        <v>6.7108980000000003</v>
      </c>
      <c r="P198" s="82">
        <f>'AEO 2023 Table 49 Raw'!S183</f>
        <v>6.7106630000000003</v>
      </c>
      <c r="Q198" s="82">
        <f>'AEO 2023 Table 49 Raw'!T183</f>
        <v>6.7066330000000001</v>
      </c>
      <c r="R198" s="82">
        <f>'AEO 2023 Table 49 Raw'!U183</f>
        <v>6.7053219999999998</v>
      </c>
      <c r="S198" s="82">
        <f>'AEO 2023 Table 49 Raw'!V183</f>
        <v>6.7082680000000003</v>
      </c>
      <c r="T198" s="82">
        <f>'AEO 2023 Table 49 Raw'!W183</f>
        <v>6.711773</v>
      </c>
      <c r="U198" s="82">
        <f>'AEO 2023 Table 49 Raw'!X183</f>
        <v>6.7035689999999999</v>
      </c>
      <c r="V198" s="82">
        <f>'AEO 2023 Table 49 Raw'!Y183</f>
        <v>6.7096999999999998</v>
      </c>
      <c r="W198" s="82">
        <f>'AEO 2023 Table 49 Raw'!Z183</f>
        <v>6.7159459999999997</v>
      </c>
      <c r="X198" s="82">
        <f>'AEO 2023 Table 49 Raw'!AA183</f>
        <v>6.7233270000000003</v>
      </c>
      <c r="Y198" s="82">
        <f>'AEO 2023 Table 49 Raw'!AB183</f>
        <v>6.7327940000000002</v>
      </c>
      <c r="Z198" s="82">
        <f>'AEO 2023 Table 49 Raw'!AC183</f>
        <v>6.7314930000000004</v>
      </c>
      <c r="AA198" s="82">
        <f>'AEO 2023 Table 49 Raw'!AD183</f>
        <v>6.7413860000000003</v>
      </c>
      <c r="AB198" s="82">
        <f>'AEO 2023 Table 49 Raw'!AE183</f>
        <v>6.7536569999999996</v>
      </c>
      <c r="AC198" s="82">
        <f>'AEO 2023 Table 49 Raw'!AF183</f>
        <v>6.7673569999999996</v>
      </c>
      <c r="AD198" s="82">
        <f>'AEO 2023 Table 49 Raw'!AG183</f>
        <v>6.7780480000000001</v>
      </c>
      <c r="AE198" s="82">
        <f>'AEO 2023 Table 49 Raw'!AH183</f>
        <v>6.7935040000000004</v>
      </c>
      <c r="AF198" s="88">
        <f>'AEO 2023 Table 49 Raw'!AI183</f>
        <v>-1E-3</v>
      </c>
    </row>
    <row r="199" spans="1:32" ht="15" customHeight="1" x14ac:dyDescent="0.35">
      <c r="A199" s="77" t="s">
        <v>1846</v>
      </c>
      <c r="B199" s="81" t="s">
        <v>1670</v>
      </c>
      <c r="C199" s="82">
        <f>'AEO 2023 Table 49 Raw'!F184</f>
        <v>6.8185469999999997</v>
      </c>
      <c r="D199" s="82">
        <f>'AEO 2023 Table 49 Raw'!G184</f>
        <v>5.9032249999999999</v>
      </c>
      <c r="E199" s="82">
        <f>'AEO 2023 Table 49 Raw'!H184</f>
        <v>5.9652900000000004</v>
      </c>
      <c r="F199" s="82">
        <f>'AEO 2023 Table 49 Raw'!I184</f>
        <v>6.0359860000000003</v>
      </c>
      <c r="G199" s="82">
        <f>'AEO 2023 Table 49 Raw'!J184</f>
        <v>6.1126189999999996</v>
      </c>
      <c r="H199" s="82">
        <f>'AEO 2023 Table 49 Raw'!K184</f>
        <v>6.2137469999999997</v>
      </c>
      <c r="I199" s="82">
        <f>'AEO 2023 Table 49 Raw'!L184</f>
        <v>6.279903</v>
      </c>
      <c r="J199" s="82">
        <f>'AEO 2023 Table 49 Raw'!M184</f>
        <v>6.3897709999999996</v>
      </c>
      <c r="K199" s="82">
        <f>'AEO 2023 Table 49 Raw'!N184</f>
        <v>6.5028079999999999</v>
      </c>
      <c r="L199" s="82">
        <f>'AEO 2023 Table 49 Raw'!O184</f>
        <v>6.6191000000000004</v>
      </c>
      <c r="M199" s="82">
        <f>'AEO 2023 Table 49 Raw'!P184</f>
        <v>6.7335399999999996</v>
      </c>
      <c r="N199" s="82">
        <f>'AEO 2023 Table 49 Raw'!Q184</f>
        <v>6.8337839999999996</v>
      </c>
      <c r="O199" s="82">
        <f>'AEO 2023 Table 49 Raw'!R184</f>
        <v>6.8738299999999999</v>
      </c>
      <c r="P199" s="82">
        <f>'AEO 2023 Table 49 Raw'!S184</f>
        <v>6.8977680000000001</v>
      </c>
      <c r="Q199" s="82">
        <f>'AEO 2023 Table 49 Raw'!T184</f>
        <v>6.9141079999999997</v>
      </c>
      <c r="R199" s="82">
        <f>'AEO 2023 Table 49 Raw'!U184</f>
        <v>6.9316990000000001</v>
      </c>
      <c r="S199" s="82">
        <f>'AEO 2023 Table 49 Raw'!V184</f>
        <v>6.9468240000000003</v>
      </c>
      <c r="T199" s="82">
        <f>'AEO 2023 Table 49 Raw'!W184</f>
        <v>6.9481419999999998</v>
      </c>
      <c r="U199" s="82">
        <f>'AEO 2023 Table 49 Raw'!X184</f>
        <v>6.9544230000000002</v>
      </c>
      <c r="V199" s="82">
        <f>'AEO 2023 Table 49 Raw'!Y184</f>
        <v>6.9588419999999998</v>
      </c>
      <c r="W199" s="82">
        <f>'AEO 2023 Table 49 Raw'!Z184</f>
        <v>6.9626419999999998</v>
      </c>
      <c r="X199" s="82">
        <f>'AEO 2023 Table 49 Raw'!AA184</f>
        <v>6.9627559999999997</v>
      </c>
      <c r="Y199" s="82">
        <f>'AEO 2023 Table 49 Raw'!AB184</f>
        <v>6.967187</v>
      </c>
      <c r="Z199" s="82">
        <f>'AEO 2023 Table 49 Raw'!AC184</f>
        <v>6.9683719999999996</v>
      </c>
      <c r="AA199" s="82">
        <f>'AEO 2023 Table 49 Raw'!AD184</f>
        <v>6.9689730000000001</v>
      </c>
      <c r="AB199" s="82">
        <f>'AEO 2023 Table 49 Raw'!AE184</f>
        <v>6.9715740000000004</v>
      </c>
      <c r="AC199" s="82">
        <f>'AEO 2023 Table 49 Raw'!AF184</f>
        <v>6.9744000000000002</v>
      </c>
      <c r="AD199" s="82">
        <f>'AEO 2023 Table 49 Raw'!AG184</f>
        <v>6.9764480000000004</v>
      </c>
      <c r="AE199" s="82">
        <f>'AEO 2023 Table 49 Raw'!AH184</f>
        <v>6.9796610000000001</v>
      </c>
      <c r="AF199" s="88">
        <f>'AEO 2023 Table 49 Raw'!AI184</f>
        <v>1E-3</v>
      </c>
    </row>
    <row r="200" spans="1:32" ht="12" customHeight="1" x14ac:dyDescent="0.35">
      <c r="A200" s="77" t="s">
        <v>1847</v>
      </c>
      <c r="B200" s="81" t="s">
        <v>1672</v>
      </c>
      <c r="C200" s="82">
        <f>'AEO 2023 Table 49 Raw'!F185</f>
        <v>6.2555990000000001</v>
      </c>
      <c r="D200" s="82">
        <f>'AEO 2023 Table 49 Raw'!G185</f>
        <v>6.4593990000000003</v>
      </c>
      <c r="E200" s="82">
        <f>'AEO 2023 Table 49 Raw'!H185</f>
        <v>6.6792319999999998</v>
      </c>
      <c r="F200" s="82">
        <f>'AEO 2023 Table 49 Raw'!I185</f>
        <v>6.8722630000000002</v>
      </c>
      <c r="G200" s="82">
        <f>'AEO 2023 Table 49 Raw'!J185</f>
        <v>7.0303750000000003</v>
      </c>
      <c r="H200" s="82">
        <f>'AEO 2023 Table 49 Raw'!K185</f>
        <v>7.197673</v>
      </c>
      <c r="I200" s="82">
        <f>'AEO 2023 Table 49 Raw'!L185</f>
        <v>7.2429790000000001</v>
      </c>
      <c r="J200" s="82">
        <f>'AEO 2023 Table 49 Raw'!M185</f>
        <v>7.3378269999999999</v>
      </c>
      <c r="K200" s="82">
        <f>'AEO 2023 Table 49 Raw'!N185</f>
        <v>7.4347209999999997</v>
      </c>
      <c r="L200" s="82">
        <f>'AEO 2023 Table 49 Raw'!O185</f>
        <v>7.5286330000000001</v>
      </c>
      <c r="M200" s="82">
        <f>'AEO 2023 Table 49 Raw'!P185</f>
        <v>7.5792349999999997</v>
      </c>
      <c r="N200" s="82">
        <f>'AEO 2023 Table 49 Raw'!Q185</f>
        <v>7.5904689999999997</v>
      </c>
      <c r="O200" s="82">
        <f>'AEO 2023 Table 49 Raw'!R185</f>
        <v>7.592085</v>
      </c>
      <c r="P200" s="82">
        <f>'AEO 2023 Table 49 Raw'!S185</f>
        <v>7.5954969999999999</v>
      </c>
      <c r="Q200" s="82">
        <f>'AEO 2023 Table 49 Raw'!T185</f>
        <v>7.5945070000000001</v>
      </c>
      <c r="R200" s="82">
        <f>'AEO 2023 Table 49 Raw'!U185</f>
        <v>7.5939490000000003</v>
      </c>
      <c r="S200" s="82">
        <f>'AEO 2023 Table 49 Raw'!V185</f>
        <v>7.5919169999999996</v>
      </c>
      <c r="T200" s="82">
        <f>'AEO 2023 Table 49 Raw'!W185</f>
        <v>7.5879479999999999</v>
      </c>
      <c r="U200" s="82">
        <f>'AEO 2023 Table 49 Raw'!X185</f>
        <v>7.5832319999999998</v>
      </c>
      <c r="V200" s="82">
        <f>'AEO 2023 Table 49 Raw'!Y185</f>
        <v>7.5789249999999999</v>
      </c>
      <c r="W200" s="82">
        <f>'AEO 2023 Table 49 Raw'!Z185</f>
        <v>7.5766530000000003</v>
      </c>
      <c r="X200" s="82">
        <f>'AEO 2023 Table 49 Raw'!AA185</f>
        <v>7.5721049999999996</v>
      </c>
      <c r="Y200" s="82">
        <f>'AEO 2023 Table 49 Raw'!AB185</f>
        <v>7.5735400000000004</v>
      </c>
      <c r="Z200" s="82">
        <f>'AEO 2023 Table 49 Raw'!AC185</f>
        <v>7.5757190000000003</v>
      </c>
      <c r="AA200" s="82">
        <f>'AEO 2023 Table 49 Raw'!AD185</f>
        <v>7.5675840000000001</v>
      </c>
      <c r="AB200" s="82">
        <f>'AEO 2023 Table 49 Raw'!AE185</f>
        <v>7.5741889999999996</v>
      </c>
      <c r="AC200" s="82">
        <f>'AEO 2023 Table 49 Raw'!AF185</f>
        <v>7.5766689999999999</v>
      </c>
      <c r="AD200" s="82">
        <f>'AEO 2023 Table 49 Raw'!AG185</f>
        <v>7.5783950000000004</v>
      </c>
      <c r="AE200" s="82">
        <f>'AEO 2023 Table 49 Raw'!AH185</f>
        <v>7.5872270000000004</v>
      </c>
      <c r="AF200" s="88">
        <f>'AEO 2023 Table 49 Raw'!AI185</f>
        <v>7.0000000000000001E-3</v>
      </c>
    </row>
    <row r="201" spans="1:32" ht="15" customHeight="1" x14ac:dyDescent="0.35">
      <c r="A201" s="77" t="s">
        <v>1848</v>
      </c>
      <c r="B201" s="81" t="s">
        <v>1674</v>
      </c>
      <c r="C201" s="82">
        <f>'AEO 2023 Table 49 Raw'!F186</f>
        <v>0</v>
      </c>
      <c r="D201" s="82">
        <f>'AEO 2023 Table 49 Raw'!G186</f>
        <v>0</v>
      </c>
      <c r="E201" s="82">
        <f>'AEO 2023 Table 49 Raw'!H186</f>
        <v>0</v>
      </c>
      <c r="F201" s="82">
        <f>'AEO 2023 Table 49 Raw'!I186</f>
        <v>0</v>
      </c>
      <c r="G201" s="82">
        <f>'AEO 2023 Table 49 Raw'!J186</f>
        <v>0</v>
      </c>
      <c r="H201" s="82">
        <f>'AEO 2023 Table 49 Raw'!K186</f>
        <v>0</v>
      </c>
      <c r="I201" s="82">
        <f>'AEO 2023 Table 49 Raw'!L186</f>
        <v>0</v>
      </c>
      <c r="J201" s="82">
        <f>'AEO 2023 Table 49 Raw'!M186</f>
        <v>0</v>
      </c>
      <c r="K201" s="82">
        <f>'AEO 2023 Table 49 Raw'!N186</f>
        <v>0</v>
      </c>
      <c r="L201" s="82">
        <f>'AEO 2023 Table 49 Raw'!O186</f>
        <v>0</v>
      </c>
      <c r="M201" s="82">
        <f>'AEO 2023 Table 49 Raw'!P186</f>
        <v>0</v>
      </c>
      <c r="N201" s="82">
        <f>'AEO 2023 Table 49 Raw'!Q186</f>
        <v>0</v>
      </c>
      <c r="O201" s="82">
        <f>'AEO 2023 Table 49 Raw'!R186</f>
        <v>0</v>
      </c>
      <c r="P201" s="82">
        <f>'AEO 2023 Table 49 Raw'!S186</f>
        <v>0</v>
      </c>
      <c r="Q201" s="82">
        <f>'AEO 2023 Table 49 Raw'!T186</f>
        <v>0</v>
      </c>
      <c r="R201" s="82">
        <f>'AEO 2023 Table 49 Raw'!U186</f>
        <v>0</v>
      </c>
      <c r="S201" s="82">
        <f>'AEO 2023 Table 49 Raw'!V186</f>
        <v>0</v>
      </c>
      <c r="T201" s="82">
        <f>'AEO 2023 Table 49 Raw'!W186</f>
        <v>0</v>
      </c>
      <c r="U201" s="82">
        <f>'AEO 2023 Table 49 Raw'!X186</f>
        <v>0</v>
      </c>
      <c r="V201" s="82">
        <f>'AEO 2023 Table 49 Raw'!Y186</f>
        <v>0</v>
      </c>
      <c r="W201" s="82">
        <f>'AEO 2023 Table 49 Raw'!Z186</f>
        <v>0</v>
      </c>
      <c r="X201" s="82">
        <f>'AEO 2023 Table 49 Raw'!AA186</f>
        <v>0</v>
      </c>
      <c r="Y201" s="82">
        <f>'AEO 2023 Table 49 Raw'!AB186</f>
        <v>0</v>
      </c>
      <c r="Z201" s="82">
        <f>'AEO 2023 Table 49 Raw'!AC186</f>
        <v>0</v>
      </c>
      <c r="AA201" s="82">
        <f>'AEO 2023 Table 49 Raw'!AD186</f>
        <v>0</v>
      </c>
      <c r="AB201" s="82">
        <f>'AEO 2023 Table 49 Raw'!AE186</f>
        <v>0</v>
      </c>
      <c r="AC201" s="82">
        <f>'AEO 2023 Table 49 Raw'!AF186</f>
        <v>0</v>
      </c>
      <c r="AD201" s="82">
        <f>'AEO 2023 Table 49 Raw'!AG186</f>
        <v>0</v>
      </c>
      <c r="AE201" s="82">
        <f>'AEO 2023 Table 49 Raw'!AH186</f>
        <v>0</v>
      </c>
      <c r="AF201" s="88" t="str">
        <f>'AEO 2023 Table 49 Raw'!AI186</f>
        <v>- -</v>
      </c>
    </row>
    <row r="202" spans="1:32" ht="15" customHeight="1" x14ac:dyDescent="0.35">
      <c r="A202" s="77" t="s">
        <v>1849</v>
      </c>
      <c r="B202" s="81" t="s">
        <v>1676</v>
      </c>
      <c r="C202" s="82">
        <f>'AEO 2023 Table 49 Raw'!F187</f>
        <v>10.834061999999999</v>
      </c>
      <c r="D202" s="82">
        <f>'AEO 2023 Table 49 Raw'!G187</f>
        <v>10.882393</v>
      </c>
      <c r="E202" s="82">
        <f>'AEO 2023 Table 49 Raw'!H187</f>
        <v>10.964416999999999</v>
      </c>
      <c r="F202" s="82">
        <f>'AEO 2023 Table 49 Raw'!I187</f>
        <v>11.061455</v>
      </c>
      <c r="G202" s="82">
        <f>'AEO 2023 Table 49 Raw'!J187</f>
        <v>11.153900999999999</v>
      </c>
      <c r="H202" s="82">
        <f>'AEO 2023 Table 49 Raw'!K187</f>
        <v>11.253285</v>
      </c>
      <c r="I202" s="82">
        <f>'AEO 2023 Table 49 Raw'!L187</f>
        <v>11.296942</v>
      </c>
      <c r="J202" s="82">
        <f>'AEO 2023 Table 49 Raw'!M187</f>
        <v>11.379332</v>
      </c>
      <c r="K202" s="82">
        <f>'AEO 2023 Table 49 Raw'!N187</f>
        <v>11.454438</v>
      </c>
      <c r="L202" s="82">
        <f>'AEO 2023 Table 49 Raw'!O187</f>
        <v>11.507104</v>
      </c>
      <c r="M202" s="82">
        <f>'AEO 2023 Table 49 Raw'!P187</f>
        <v>11.546773</v>
      </c>
      <c r="N202" s="82">
        <f>'AEO 2023 Table 49 Raw'!Q187</f>
        <v>11.565410999999999</v>
      </c>
      <c r="O202" s="82">
        <f>'AEO 2023 Table 49 Raw'!R187</f>
        <v>11.569518</v>
      </c>
      <c r="P202" s="82">
        <f>'AEO 2023 Table 49 Raw'!S187</f>
        <v>11.570686</v>
      </c>
      <c r="Q202" s="82">
        <f>'AEO 2023 Table 49 Raw'!T187</f>
        <v>11.571607</v>
      </c>
      <c r="R202" s="82">
        <f>'AEO 2023 Table 49 Raw'!U187</f>
        <v>11.572569</v>
      </c>
      <c r="S202" s="82">
        <f>'AEO 2023 Table 49 Raw'!V187</f>
        <v>11.573530999999999</v>
      </c>
      <c r="T202" s="82">
        <f>'AEO 2023 Table 49 Raw'!W187</f>
        <v>11.574866</v>
      </c>
      <c r="U202" s="82">
        <f>'AEO 2023 Table 49 Raw'!X187</f>
        <v>11.57612</v>
      </c>
      <c r="V202" s="82">
        <f>'AEO 2023 Table 49 Raw'!Y187</f>
        <v>11.575917</v>
      </c>
      <c r="W202" s="82">
        <f>'AEO 2023 Table 49 Raw'!Z187</f>
        <v>11.578455</v>
      </c>
      <c r="X202" s="82">
        <f>'AEO 2023 Table 49 Raw'!AA187</f>
        <v>11.581327</v>
      </c>
      <c r="Y202" s="82">
        <f>'AEO 2023 Table 49 Raw'!AB187</f>
        <v>11.584543</v>
      </c>
      <c r="Z202" s="82">
        <f>'AEO 2023 Table 49 Raw'!AC187</f>
        <v>11.58811</v>
      </c>
      <c r="AA202" s="82">
        <f>'AEO 2023 Table 49 Raw'!AD187</f>
        <v>11.592025</v>
      </c>
      <c r="AB202" s="82">
        <f>'AEO 2023 Table 49 Raw'!AE187</f>
        <v>11.596264</v>
      </c>
      <c r="AC202" s="82">
        <f>'AEO 2023 Table 49 Raw'!AF187</f>
        <v>11.600784000000001</v>
      </c>
      <c r="AD202" s="82">
        <f>'AEO 2023 Table 49 Raw'!AG187</f>
        <v>11.605504</v>
      </c>
      <c r="AE202" s="82">
        <f>'AEO 2023 Table 49 Raw'!AH187</f>
        <v>11.610388</v>
      </c>
      <c r="AF202" s="88">
        <f>'AEO 2023 Table 49 Raw'!AI187</f>
        <v>2E-3</v>
      </c>
    </row>
    <row r="203" spans="1:32" ht="15" customHeight="1" x14ac:dyDescent="0.35">
      <c r="A203" s="77" t="s">
        <v>1850</v>
      </c>
      <c r="B203" s="81" t="s">
        <v>1678</v>
      </c>
      <c r="C203" s="82">
        <f>'AEO 2023 Table 49 Raw'!F188</f>
        <v>0</v>
      </c>
      <c r="D203" s="82">
        <f>'AEO 2023 Table 49 Raw'!G188</f>
        <v>0</v>
      </c>
      <c r="E203" s="82">
        <f>'AEO 2023 Table 49 Raw'!H188</f>
        <v>1.546108</v>
      </c>
      <c r="F203" s="82">
        <f>'AEO 2023 Table 49 Raw'!I188</f>
        <v>9.1605530000000002</v>
      </c>
      <c r="G203" s="82">
        <f>'AEO 2023 Table 49 Raw'!J188</f>
        <v>9.3005800000000001</v>
      </c>
      <c r="H203" s="82">
        <f>'AEO 2023 Table 49 Raw'!K188</f>
        <v>9.4671909999999997</v>
      </c>
      <c r="I203" s="82">
        <f>'AEO 2023 Table 49 Raw'!L188</f>
        <v>9.5727759999999993</v>
      </c>
      <c r="J203" s="82">
        <f>'AEO 2023 Table 49 Raw'!M188</f>
        <v>9.7524759999999997</v>
      </c>
      <c r="K203" s="82">
        <f>'AEO 2023 Table 49 Raw'!N188</f>
        <v>9.9656310000000001</v>
      </c>
      <c r="L203" s="82">
        <f>'AEO 2023 Table 49 Raw'!O188</f>
        <v>10.195888999999999</v>
      </c>
      <c r="M203" s="82">
        <f>'AEO 2023 Table 49 Raw'!P188</f>
        <v>10.426992</v>
      </c>
      <c r="N203" s="82">
        <f>'AEO 2023 Table 49 Raw'!Q188</f>
        <v>10.635256999999999</v>
      </c>
      <c r="O203" s="82">
        <f>'AEO 2023 Table 49 Raw'!R188</f>
        <v>10.808609000000001</v>
      </c>
      <c r="P203" s="82">
        <f>'AEO 2023 Table 49 Raw'!S188</f>
        <v>10.854663</v>
      </c>
      <c r="Q203" s="82">
        <f>'AEO 2023 Table 49 Raw'!T188</f>
        <v>10.974729</v>
      </c>
      <c r="R203" s="82">
        <f>'AEO 2023 Table 49 Raw'!U188</f>
        <v>11.053928000000001</v>
      </c>
      <c r="S203" s="82">
        <f>'AEO 2023 Table 49 Raw'!V188</f>
        <v>11.057185</v>
      </c>
      <c r="T203" s="82">
        <f>'AEO 2023 Table 49 Raw'!W188</f>
        <v>11.058393000000001</v>
      </c>
      <c r="U203" s="82">
        <f>'AEO 2023 Table 49 Raw'!X188</f>
        <v>11.058843</v>
      </c>
      <c r="V203" s="82">
        <f>'AEO 2023 Table 49 Raw'!Y188</f>
        <v>11.059227999999999</v>
      </c>
      <c r="W203" s="82">
        <f>'AEO 2023 Table 49 Raw'!Z188</f>
        <v>11.059545999999999</v>
      </c>
      <c r="X203" s="82">
        <f>'AEO 2023 Table 49 Raw'!AA188</f>
        <v>11.059043000000001</v>
      </c>
      <c r="Y203" s="82">
        <f>'AEO 2023 Table 49 Raw'!AB188</f>
        <v>11.057752000000001</v>
      </c>
      <c r="Z203" s="82">
        <f>'AEO 2023 Table 49 Raw'!AC188</f>
        <v>11.056799</v>
      </c>
      <c r="AA203" s="82">
        <f>'AEO 2023 Table 49 Raw'!AD188</f>
        <v>11.056058999999999</v>
      </c>
      <c r="AB203" s="82">
        <f>'AEO 2023 Table 49 Raw'!AE188</f>
        <v>11.055630000000001</v>
      </c>
      <c r="AC203" s="82">
        <f>'AEO 2023 Table 49 Raw'!AF188</f>
        <v>11.055448999999999</v>
      </c>
      <c r="AD203" s="82">
        <f>'AEO 2023 Table 49 Raw'!AG188</f>
        <v>11.055422999999999</v>
      </c>
      <c r="AE203" s="82">
        <f>'AEO 2023 Table 49 Raw'!AH188</f>
        <v>11.055533</v>
      </c>
      <c r="AF203" s="88" t="str">
        <f>'AEO 2023 Table 49 Raw'!AI188</f>
        <v>- -</v>
      </c>
    </row>
    <row r="204" spans="1:32" ht="12" customHeight="1" x14ac:dyDescent="0.35">
      <c r="A204" s="77" t="s">
        <v>1851</v>
      </c>
      <c r="B204" s="81" t="s">
        <v>1680</v>
      </c>
      <c r="C204" s="82">
        <f>'AEO 2023 Table 49 Raw'!F189</f>
        <v>0</v>
      </c>
      <c r="D204" s="82">
        <f>'AEO 2023 Table 49 Raw'!G189</f>
        <v>0</v>
      </c>
      <c r="E204" s="82">
        <f>'AEO 2023 Table 49 Raw'!H189</f>
        <v>1.475894</v>
      </c>
      <c r="F204" s="82">
        <f>'AEO 2023 Table 49 Raw'!I189</f>
        <v>9.1378389999999996</v>
      </c>
      <c r="G204" s="82">
        <f>'AEO 2023 Table 49 Raw'!J189</f>
        <v>9.2392439999999993</v>
      </c>
      <c r="H204" s="82">
        <f>'AEO 2023 Table 49 Raw'!K189</f>
        <v>9.3649430000000002</v>
      </c>
      <c r="I204" s="82">
        <f>'AEO 2023 Table 49 Raw'!L189</f>
        <v>9.4529390000000006</v>
      </c>
      <c r="J204" s="82">
        <f>'AEO 2023 Table 49 Raw'!M189</f>
        <v>9.6037499999999998</v>
      </c>
      <c r="K204" s="82">
        <f>'AEO 2023 Table 49 Raw'!N189</f>
        <v>9.7867789999999992</v>
      </c>
      <c r="L204" s="82">
        <f>'AEO 2023 Table 49 Raw'!O189</f>
        <v>9.9874130000000001</v>
      </c>
      <c r="M204" s="82">
        <f>'AEO 2023 Table 49 Raw'!P189</f>
        <v>10.191250999999999</v>
      </c>
      <c r="N204" s="82">
        <f>'AEO 2023 Table 49 Raw'!Q189</f>
        <v>10.398272</v>
      </c>
      <c r="O204" s="82">
        <f>'AEO 2023 Table 49 Raw'!R189</f>
        <v>10.578143000000001</v>
      </c>
      <c r="P204" s="82">
        <f>'AEO 2023 Table 49 Raw'!S189</f>
        <v>10.638639</v>
      </c>
      <c r="Q204" s="82">
        <f>'AEO 2023 Table 49 Raw'!T189</f>
        <v>10.754894</v>
      </c>
      <c r="R204" s="82">
        <f>'AEO 2023 Table 49 Raw'!U189</f>
        <v>10.829401000000001</v>
      </c>
      <c r="S204" s="82">
        <f>'AEO 2023 Table 49 Raw'!V189</f>
        <v>10.826708999999999</v>
      </c>
      <c r="T204" s="82">
        <f>'AEO 2023 Table 49 Raw'!W189</f>
        <v>10.823515</v>
      </c>
      <c r="U204" s="82">
        <f>'AEO 2023 Table 49 Raw'!X189</f>
        <v>10.820962</v>
      </c>
      <c r="V204" s="82">
        <f>'AEO 2023 Table 49 Raw'!Y189</f>
        <v>10.818721999999999</v>
      </c>
      <c r="W204" s="82">
        <f>'AEO 2023 Table 49 Raw'!Z189</f>
        <v>10.816976</v>
      </c>
      <c r="X204" s="82">
        <f>'AEO 2023 Table 49 Raw'!AA189</f>
        <v>10.815467999999999</v>
      </c>
      <c r="Y204" s="82">
        <f>'AEO 2023 Table 49 Raw'!AB189</f>
        <v>10.814412000000001</v>
      </c>
      <c r="Z204" s="82">
        <f>'AEO 2023 Table 49 Raw'!AC189</f>
        <v>10.81321</v>
      </c>
      <c r="AA204" s="82">
        <f>'AEO 2023 Table 49 Raw'!AD189</f>
        <v>10.812366000000001</v>
      </c>
      <c r="AB204" s="82">
        <f>'AEO 2023 Table 49 Raw'!AE189</f>
        <v>10.811446</v>
      </c>
      <c r="AC204" s="82">
        <f>'AEO 2023 Table 49 Raw'!AF189</f>
        <v>10.811028</v>
      </c>
      <c r="AD204" s="82">
        <f>'AEO 2023 Table 49 Raw'!AG189</f>
        <v>10.810542</v>
      </c>
      <c r="AE204" s="82">
        <f>'AEO 2023 Table 49 Raw'!AH189</f>
        <v>10.81532</v>
      </c>
      <c r="AF204" s="88" t="str">
        <f>'AEO 2023 Table 49 Raw'!AI189</f>
        <v>- -</v>
      </c>
    </row>
    <row r="205" spans="1:32" ht="15" customHeight="1" x14ac:dyDescent="0.35">
      <c r="A205" s="77" t="s">
        <v>1852</v>
      </c>
      <c r="B205" s="81" t="s">
        <v>1682</v>
      </c>
      <c r="C205" s="82">
        <f>'AEO 2023 Table 49 Raw'!F190</f>
        <v>0</v>
      </c>
      <c r="D205" s="82">
        <f>'AEO 2023 Table 49 Raw'!G190</f>
        <v>0</v>
      </c>
      <c r="E205" s="82">
        <f>'AEO 2023 Table 49 Raw'!H190</f>
        <v>7.1006340000000003</v>
      </c>
      <c r="F205" s="82">
        <f>'AEO 2023 Table 49 Raw'!I190</f>
        <v>7.1107129999999996</v>
      </c>
      <c r="G205" s="82">
        <f>'AEO 2023 Table 49 Raw'!J190</f>
        <v>7.1105650000000002</v>
      </c>
      <c r="H205" s="82">
        <f>'AEO 2023 Table 49 Raw'!K190</f>
        <v>7.1104979999999998</v>
      </c>
      <c r="I205" s="82">
        <f>'AEO 2023 Table 49 Raw'!L190</f>
        <v>7.1103259999999997</v>
      </c>
      <c r="J205" s="82">
        <f>'AEO 2023 Table 49 Raw'!M190</f>
        <v>7.1101960000000002</v>
      </c>
      <c r="K205" s="82">
        <f>'AEO 2023 Table 49 Raw'!N190</f>
        <v>7.1098470000000002</v>
      </c>
      <c r="L205" s="82">
        <f>'AEO 2023 Table 49 Raw'!O190</f>
        <v>7.1094480000000004</v>
      </c>
      <c r="M205" s="82">
        <f>'AEO 2023 Table 49 Raw'!P190</f>
        <v>7.1093760000000001</v>
      </c>
      <c r="N205" s="82">
        <f>'AEO 2023 Table 49 Raw'!Q190</f>
        <v>7.1094819999999999</v>
      </c>
      <c r="O205" s="82">
        <f>'AEO 2023 Table 49 Raw'!R190</f>
        <v>7.1096539999999999</v>
      </c>
      <c r="P205" s="82">
        <f>'AEO 2023 Table 49 Raw'!S190</f>
        <v>7.1098749999999997</v>
      </c>
      <c r="Q205" s="82">
        <f>'AEO 2023 Table 49 Raw'!T190</f>
        <v>7.1101169999999998</v>
      </c>
      <c r="R205" s="82">
        <f>'AEO 2023 Table 49 Raw'!U190</f>
        <v>7.110366</v>
      </c>
      <c r="S205" s="82">
        <f>'AEO 2023 Table 49 Raw'!V190</f>
        <v>7.110633</v>
      </c>
      <c r="T205" s="82">
        <f>'AEO 2023 Table 49 Raw'!W190</f>
        <v>7.1109080000000002</v>
      </c>
      <c r="U205" s="82">
        <f>'AEO 2023 Table 49 Raw'!X190</f>
        <v>7.1111890000000004</v>
      </c>
      <c r="V205" s="82">
        <f>'AEO 2023 Table 49 Raw'!Y190</f>
        <v>7.1114670000000002</v>
      </c>
      <c r="W205" s="82">
        <f>'AEO 2023 Table 49 Raw'!Z190</f>
        <v>7.1117710000000001</v>
      </c>
      <c r="X205" s="82">
        <f>'AEO 2023 Table 49 Raw'!AA190</f>
        <v>7.112063</v>
      </c>
      <c r="Y205" s="82">
        <f>'AEO 2023 Table 49 Raw'!AB190</f>
        <v>7.1123690000000002</v>
      </c>
      <c r="Z205" s="82">
        <f>'AEO 2023 Table 49 Raw'!AC190</f>
        <v>7.1126670000000001</v>
      </c>
      <c r="AA205" s="82">
        <f>'AEO 2023 Table 49 Raw'!AD190</f>
        <v>7.1129499999999997</v>
      </c>
      <c r="AB205" s="82">
        <f>'AEO 2023 Table 49 Raw'!AE190</f>
        <v>7.1132410000000004</v>
      </c>
      <c r="AC205" s="82">
        <f>'AEO 2023 Table 49 Raw'!AF190</f>
        <v>7.113537</v>
      </c>
      <c r="AD205" s="82">
        <f>'AEO 2023 Table 49 Raw'!AG190</f>
        <v>7.1138349999999999</v>
      </c>
      <c r="AE205" s="82">
        <f>'AEO 2023 Table 49 Raw'!AH190</f>
        <v>7.1141290000000001</v>
      </c>
      <c r="AF205" s="88" t="str">
        <f>'AEO 2023 Table 49 Raw'!AI190</f>
        <v>- -</v>
      </c>
    </row>
    <row r="206" spans="1:32" ht="15" customHeight="1" x14ac:dyDescent="0.35">
      <c r="A206" s="77" t="s">
        <v>1853</v>
      </c>
      <c r="B206" s="81" t="s">
        <v>1787</v>
      </c>
      <c r="C206" s="82">
        <f>'AEO 2023 Table 49 Raw'!F191</f>
        <v>6.6682579999999998</v>
      </c>
      <c r="D206" s="82">
        <f>'AEO 2023 Table 49 Raw'!G191</f>
        <v>6.8778709999999998</v>
      </c>
      <c r="E206" s="82">
        <f>'AEO 2023 Table 49 Raw'!H191</f>
        <v>7.093121</v>
      </c>
      <c r="F206" s="82">
        <f>'AEO 2023 Table 49 Raw'!I191</f>
        <v>7.29514</v>
      </c>
      <c r="G206" s="82">
        <f>'AEO 2023 Table 49 Raw'!J191</f>
        <v>7.4865729999999999</v>
      </c>
      <c r="H206" s="82">
        <f>'AEO 2023 Table 49 Raw'!K191</f>
        <v>7.6551429999999998</v>
      </c>
      <c r="I206" s="82">
        <f>'AEO 2023 Table 49 Raw'!L191</f>
        <v>7.7268739999999996</v>
      </c>
      <c r="J206" s="82">
        <f>'AEO 2023 Table 49 Raw'!M191</f>
        <v>7.8356810000000001</v>
      </c>
      <c r="K206" s="82">
        <f>'AEO 2023 Table 49 Raw'!N191</f>
        <v>7.9478730000000004</v>
      </c>
      <c r="L206" s="82">
        <f>'AEO 2023 Table 49 Raw'!O191</f>
        <v>8.0532990000000009</v>
      </c>
      <c r="M206" s="82">
        <f>'AEO 2023 Table 49 Raw'!P191</f>
        <v>8.1160700000000006</v>
      </c>
      <c r="N206" s="82">
        <f>'AEO 2023 Table 49 Raw'!Q191</f>
        <v>8.1216530000000002</v>
      </c>
      <c r="O206" s="82">
        <f>'AEO 2023 Table 49 Raw'!R191</f>
        <v>8.1223130000000001</v>
      </c>
      <c r="P206" s="82">
        <f>'AEO 2023 Table 49 Raw'!S191</f>
        <v>8.1222189999999994</v>
      </c>
      <c r="Q206" s="82">
        <f>'AEO 2023 Table 49 Raw'!T191</f>
        <v>8.1223200000000002</v>
      </c>
      <c r="R206" s="82">
        <f>'AEO 2023 Table 49 Raw'!U191</f>
        <v>8.1220510000000008</v>
      </c>
      <c r="S206" s="82">
        <f>'AEO 2023 Table 49 Raw'!V191</f>
        <v>8.1215309999999992</v>
      </c>
      <c r="T206" s="82">
        <f>'AEO 2023 Table 49 Raw'!W191</f>
        <v>8.1195880000000002</v>
      </c>
      <c r="U206" s="82">
        <f>'AEO 2023 Table 49 Raw'!X191</f>
        <v>8.1188830000000003</v>
      </c>
      <c r="V206" s="82">
        <f>'AEO 2023 Table 49 Raw'!Y191</f>
        <v>8.1175420000000003</v>
      </c>
      <c r="W206" s="82">
        <f>'AEO 2023 Table 49 Raw'!Z191</f>
        <v>8.1119409999999998</v>
      </c>
      <c r="X206" s="82">
        <f>'AEO 2023 Table 49 Raw'!AA191</f>
        <v>8.1083350000000003</v>
      </c>
      <c r="Y206" s="82">
        <f>'AEO 2023 Table 49 Raw'!AB191</f>
        <v>8.1086290000000005</v>
      </c>
      <c r="Z206" s="82">
        <f>'AEO 2023 Table 49 Raw'!AC191</f>
        <v>8.1095199999999998</v>
      </c>
      <c r="AA206" s="82">
        <f>'AEO 2023 Table 49 Raw'!AD191</f>
        <v>8.1115200000000005</v>
      </c>
      <c r="AB206" s="82">
        <f>'AEO 2023 Table 49 Raw'!AE191</f>
        <v>8.1139039999999998</v>
      </c>
      <c r="AC206" s="82">
        <f>'AEO 2023 Table 49 Raw'!AF191</f>
        <v>8.1169639999999994</v>
      </c>
      <c r="AD206" s="82">
        <f>'AEO 2023 Table 49 Raw'!AG191</f>
        <v>8.1193819999999999</v>
      </c>
      <c r="AE206" s="82">
        <f>'AEO 2023 Table 49 Raw'!AH191</f>
        <v>8.1222469999999998</v>
      </c>
      <c r="AF206" s="88">
        <f>'AEO 2023 Table 49 Raw'!AI191</f>
        <v>7.0000000000000001E-3</v>
      </c>
    </row>
    <row r="207" spans="1:32" ht="15" customHeight="1" x14ac:dyDescent="0.35">
      <c r="A207" s="77" t="s">
        <v>1854</v>
      </c>
      <c r="B207" s="34" t="s">
        <v>1789</v>
      </c>
      <c r="C207" s="82">
        <f>'AEO 2023 Table 49 Raw'!F192</f>
        <v>7.9143220000000003</v>
      </c>
      <c r="D207" s="82">
        <f>'AEO 2023 Table 49 Raw'!G192</f>
        <v>8.2052589999999999</v>
      </c>
      <c r="E207" s="82">
        <f>'AEO 2023 Table 49 Raw'!H192</f>
        <v>8.5296900000000004</v>
      </c>
      <c r="F207" s="82">
        <f>'AEO 2023 Table 49 Raw'!I192</f>
        <v>8.8359380000000005</v>
      </c>
      <c r="G207" s="82">
        <f>'AEO 2023 Table 49 Raw'!J192</f>
        <v>9.0870700000000006</v>
      </c>
      <c r="H207" s="82">
        <f>'AEO 2023 Table 49 Raw'!K192</f>
        <v>9.2903500000000001</v>
      </c>
      <c r="I207" s="82">
        <f>'AEO 2023 Table 49 Raw'!L192</f>
        <v>9.3778360000000003</v>
      </c>
      <c r="J207" s="82">
        <f>'AEO 2023 Table 49 Raw'!M192</f>
        <v>9.5450739999999996</v>
      </c>
      <c r="K207" s="82">
        <f>'AEO 2023 Table 49 Raw'!N192</f>
        <v>9.7218040000000006</v>
      </c>
      <c r="L207" s="82">
        <f>'AEO 2023 Table 49 Raw'!O192</f>
        <v>9.8842239999999997</v>
      </c>
      <c r="M207" s="82">
        <f>'AEO 2023 Table 49 Raw'!P192</f>
        <v>9.9741850000000003</v>
      </c>
      <c r="N207" s="82">
        <f>'AEO 2023 Table 49 Raw'!Q192</f>
        <v>9.9937349999999991</v>
      </c>
      <c r="O207" s="82">
        <f>'AEO 2023 Table 49 Raw'!R192</f>
        <v>10.014434</v>
      </c>
      <c r="P207" s="82">
        <f>'AEO 2023 Table 49 Raw'!S192</f>
        <v>10.036740999999999</v>
      </c>
      <c r="Q207" s="82">
        <f>'AEO 2023 Table 49 Raw'!T192</f>
        <v>10.062286</v>
      </c>
      <c r="R207" s="82">
        <f>'AEO 2023 Table 49 Raw'!U192</f>
        <v>10.086017</v>
      </c>
      <c r="S207" s="82">
        <f>'AEO 2023 Table 49 Raw'!V192</f>
        <v>10.112781999999999</v>
      </c>
      <c r="T207" s="82">
        <f>'AEO 2023 Table 49 Raw'!W192</f>
        <v>10.137606</v>
      </c>
      <c r="U207" s="82">
        <f>'AEO 2023 Table 49 Raw'!X192</f>
        <v>10.162179999999999</v>
      </c>
      <c r="V207" s="82">
        <f>'AEO 2023 Table 49 Raw'!Y192</f>
        <v>10.179931</v>
      </c>
      <c r="W207" s="82">
        <f>'AEO 2023 Table 49 Raw'!Z192</f>
        <v>10.198067999999999</v>
      </c>
      <c r="X207" s="82">
        <f>'AEO 2023 Table 49 Raw'!AA192</f>
        <v>10.214041</v>
      </c>
      <c r="Y207" s="82">
        <f>'AEO 2023 Table 49 Raw'!AB192</f>
        <v>10.242611</v>
      </c>
      <c r="Z207" s="82">
        <f>'AEO 2023 Table 49 Raw'!AC192</f>
        <v>10.288869</v>
      </c>
      <c r="AA207" s="82">
        <f>'AEO 2023 Table 49 Raw'!AD192</f>
        <v>10.332796999999999</v>
      </c>
      <c r="AB207" s="82">
        <f>'AEO 2023 Table 49 Raw'!AE192</f>
        <v>10.365648999999999</v>
      </c>
      <c r="AC207" s="82">
        <f>'AEO 2023 Table 49 Raw'!AF192</f>
        <v>10.388572999999999</v>
      </c>
      <c r="AD207" s="82">
        <f>'AEO 2023 Table 49 Raw'!AG192</f>
        <v>10.421341999999999</v>
      </c>
      <c r="AE207" s="82">
        <f>'AEO 2023 Table 49 Raw'!AH192</f>
        <v>10.451606999999999</v>
      </c>
      <c r="AF207" s="88">
        <f>'AEO 2023 Table 49 Raw'!AI192</f>
        <v>0.01</v>
      </c>
    </row>
    <row r="208" spans="1:32" ht="15" customHeight="1" x14ac:dyDescent="0.35">
      <c r="C208" s="82"/>
      <c r="D208" s="82"/>
      <c r="E208" s="82"/>
      <c r="F208" s="82"/>
      <c r="G208" s="82"/>
      <c r="H208" s="82"/>
      <c r="I208" s="82"/>
      <c r="J208" s="82"/>
      <c r="K208" s="82"/>
      <c r="L208" s="82"/>
      <c r="M208" s="82"/>
      <c r="N208" s="82"/>
      <c r="O208" s="82"/>
      <c r="P208" s="82"/>
      <c r="Q208" s="82"/>
      <c r="R208" s="82"/>
      <c r="S208" s="82"/>
      <c r="T208" s="82"/>
      <c r="U208" s="82"/>
      <c r="V208" s="82"/>
      <c r="W208" s="82"/>
      <c r="X208" s="82"/>
      <c r="Y208" s="82"/>
      <c r="Z208" s="82"/>
      <c r="AA208" s="82"/>
      <c r="AB208" s="82"/>
      <c r="AC208" s="82"/>
      <c r="AD208" s="82"/>
      <c r="AE208" s="82"/>
      <c r="AF208" s="88"/>
    </row>
    <row r="209" spans="1:32" ht="12" customHeight="1" x14ac:dyDescent="0.35">
      <c r="B209" s="34" t="s">
        <v>1855</v>
      </c>
      <c r="C209" s="82"/>
      <c r="D209" s="82"/>
      <c r="E209" s="82"/>
      <c r="F209" s="82"/>
      <c r="G209" s="82"/>
      <c r="H209" s="82"/>
      <c r="I209" s="82"/>
      <c r="J209" s="82"/>
      <c r="K209" s="82"/>
      <c r="L209" s="82"/>
      <c r="M209" s="82"/>
      <c r="N209" s="82"/>
      <c r="O209" s="82"/>
      <c r="P209" s="82"/>
      <c r="Q209" s="82"/>
      <c r="R209" s="82"/>
      <c r="S209" s="82"/>
      <c r="T209" s="82"/>
      <c r="U209" s="82"/>
      <c r="V209" s="82"/>
      <c r="W209" s="82"/>
      <c r="X209" s="82"/>
      <c r="Y209" s="82"/>
      <c r="Z209" s="82"/>
      <c r="AA209" s="82"/>
      <c r="AB209" s="82"/>
      <c r="AC209" s="82"/>
      <c r="AD209" s="82"/>
      <c r="AE209" s="82"/>
      <c r="AF209" s="88"/>
    </row>
    <row r="210" spans="1:32" ht="15" customHeight="1" x14ac:dyDescent="0.35">
      <c r="B210" s="34" t="s">
        <v>1664</v>
      </c>
      <c r="C210" s="82"/>
      <c r="D210" s="82"/>
      <c r="E210" s="82"/>
      <c r="F210" s="82"/>
      <c r="G210" s="82"/>
      <c r="H210" s="82"/>
      <c r="I210" s="82"/>
      <c r="J210" s="82"/>
      <c r="K210" s="82"/>
      <c r="L210" s="82"/>
      <c r="M210" s="82"/>
      <c r="N210" s="82"/>
      <c r="O210" s="82"/>
      <c r="P210" s="82"/>
      <c r="Q210" s="82"/>
      <c r="R210" s="82"/>
      <c r="S210" s="82"/>
      <c r="T210" s="82"/>
      <c r="U210" s="82"/>
      <c r="V210" s="82"/>
      <c r="W210" s="82"/>
      <c r="X210" s="82"/>
      <c r="Y210" s="82"/>
      <c r="Z210" s="82"/>
      <c r="AA210" s="82"/>
      <c r="AB210" s="82"/>
      <c r="AC210" s="82"/>
      <c r="AD210" s="82"/>
      <c r="AE210" s="82"/>
      <c r="AF210" s="88"/>
    </row>
    <row r="211" spans="1:32" ht="15" customHeight="1" x14ac:dyDescent="0.35">
      <c r="A211" s="77" t="s">
        <v>1856</v>
      </c>
      <c r="B211" s="81" t="s">
        <v>1666</v>
      </c>
      <c r="C211" s="82">
        <f>'AEO 2023 Table 49 Raw'!F195</f>
        <v>136.77049299999999</v>
      </c>
      <c r="D211" s="82">
        <f>'AEO 2023 Table 49 Raw'!G195</f>
        <v>142.56779499999999</v>
      </c>
      <c r="E211" s="82">
        <f>'AEO 2023 Table 49 Raw'!H195</f>
        <v>150.771683</v>
      </c>
      <c r="F211" s="82">
        <f>'AEO 2023 Table 49 Raw'!I195</f>
        <v>157.08109999999999</v>
      </c>
      <c r="G211" s="82">
        <f>'AEO 2023 Table 49 Raw'!J195</f>
        <v>160.30355800000001</v>
      </c>
      <c r="H211" s="82">
        <f>'AEO 2023 Table 49 Raw'!K195</f>
        <v>162.00412</v>
      </c>
      <c r="I211" s="82">
        <f>'AEO 2023 Table 49 Raw'!L195</f>
        <v>163.38394199999999</v>
      </c>
      <c r="J211" s="82">
        <f>'AEO 2023 Table 49 Raw'!M195</f>
        <v>165.319534</v>
      </c>
      <c r="K211" s="82">
        <f>'AEO 2023 Table 49 Raw'!N195</f>
        <v>166.83865399999999</v>
      </c>
      <c r="L211" s="82">
        <f>'AEO 2023 Table 49 Raw'!O195</f>
        <v>168.393936</v>
      </c>
      <c r="M211" s="82">
        <f>'AEO 2023 Table 49 Raw'!P195</f>
        <v>170.32385300000001</v>
      </c>
      <c r="N211" s="82">
        <f>'AEO 2023 Table 49 Raw'!Q195</f>
        <v>171.88102699999999</v>
      </c>
      <c r="O211" s="82">
        <f>'AEO 2023 Table 49 Raw'!R195</f>
        <v>174.06727599999999</v>
      </c>
      <c r="P211" s="82">
        <f>'AEO 2023 Table 49 Raw'!S195</f>
        <v>177.34086600000001</v>
      </c>
      <c r="Q211" s="82">
        <f>'AEO 2023 Table 49 Raw'!T195</f>
        <v>181.10180700000001</v>
      </c>
      <c r="R211" s="82">
        <f>'AEO 2023 Table 49 Raw'!U195</f>
        <v>184.59545900000001</v>
      </c>
      <c r="S211" s="82">
        <f>'AEO 2023 Table 49 Raw'!V195</f>
        <v>188.38859600000001</v>
      </c>
      <c r="T211" s="82">
        <f>'AEO 2023 Table 49 Raw'!W195</f>
        <v>191.97610499999999</v>
      </c>
      <c r="U211" s="82">
        <f>'AEO 2023 Table 49 Raw'!X195</f>
        <v>195.80365</v>
      </c>
      <c r="V211" s="82">
        <f>'AEO 2023 Table 49 Raw'!Y195</f>
        <v>198.572205</v>
      </c>
      <c r="W211" s="82">
        <f>'AEO 2023 Table 49 Raw'!Z195</f>
        <v>201.28009</v>
      </c>
      <c r="X211" s="82">
        <f>'AEO 2023 Table 49 Raw'!AA195</f>
        <v>203.783401</v>
      </c>
      <c r="Y211" s="82">
        <f>'AEO 2023 Table 49 Raw'!AB195</f>
        <v>206.34025600000001</v>
      </c>
      <c r="Z211" s="82">
        <f>'AEO 2023 Table 49 Raw'!AC195</f>
        <v>210.204849</v>
      </c>
      <c r="AA211" s="82">
        <f>'AEO 2023 Table 49 Raw'!AD195</f>
        <v>213.990906</v>
      </c>
      <c r="AB211" s="82">
        <f>'AEO 2023 Table 49 Raw'!AE195</f>
        <v>217.19418300000001</v>
      </c>
      <c r="AC211" s="82">
        <f>'AEO 2023 Table 49 Raw'!AF195</f>
        <v>219.837097</v>
      </c>
      <c r="AD211" s="82">
        <f>'AEO 2023 Table 49 Raw'!AG195</f>
        <v>223.46331799999999</v>
      </c>
      <c r="AE211" s="82">
        <f>'AEO 2023 Table 49 Raw'!AH195</f>
        <v>227.60270700000001</v>
      </c>
      <c r="AF211" s="88">
        <f>'AEO 2023 Table 49 Raw'!AI195</f>
        <v>1.7999999999999999E-2</v>
      </c>
    </row>
    <row r="212" spans="1:32" ht="15" customHeight="1" x14ac:dyDescent="0.35">
      <c r="A212" s="77" t="s">
        <v>1857</v>
      </c>
      <c r="B212" s="81" t="s">
        <v>1668</v>
      </c>
      <c r="C212" s="82">
        <f>'AEO 2023 Table 49 Raw'!F196</f>
        <v>103.59671</v>
      </c>
      <c r="D212" s="82">
        <f>'AEO 2023 Table 49 Raw'!G196</f>
        <v>106.848747</v>
      </c>
      <c r="E212" s="82">
        <f>'AEO 2023 Table 49 Raw'!H196</f>
        <v>111.904686</v>
      </c>
      <c r="F212" s="82">
        <f>'AEO 2023 Table 49 Raw'!I196</f>
        <v>115.554222</v>
      </c>
      <c r="G212" s="82">
        <f>'AEO 2023 Table 49 Raw'!J196</f>
        <v>116.96676600000001</v>
      </c>
      <c r="H212" s="82">
        <f>'AEO 2023 Table 49 Raw'!K196</f>
        <v>117.32727800000001</v>
      </c>
      <c r="I212" s="82">
        <f>'AEO 2023 Table 49 Raw'!L196</f>
        <v>117.518852</v>
      </c>
      <c r="J212" s="82">
        <f>'AEO 2023 Table 49 Raw'!M196</f>
        <v>118.16703</v>
      </c>
      <c r="K212" s="82">
        <f>'AEO 2023 Table 49 Raw'!N196</f>
        <v>118.568787</v>
      </c>
      <c r="L212" s="82">
        <f>'AEO 2023 Table 49 Raw'!O196</f>
        <v>119.044769</v>
      </c>
      <c r="M212" s="82">
        <f>'AEO 2023 Table 49 Raw'!P196</f>
        <v>119.82862900000001</v>
      </c>
      <c r="N212" s="82">
        <f>'AEO 2023 Table 49 Raw'!Q196</f>
        <v>120.389702</v>
      </c>
      <c r="O212" s="82">
        <f>'AEO 2023 Table 49 Raw'!R196</f>
        <v>121.42692599999999</v>
      </c>
      <c r="P212" s="82">
        <f>'AEO 2023 Table 49 Raw'!S196</f>
        <v>123.25087000000001</v>
      </c>
      <c r="Q212" s="82">
        <f>'AEO 2023 Table 49 Raw'!T196</f>
        <v>125.43590500000001</v>
      </c>
      <c r="R212" s="82">
        <f>'AEO 2023 Table 49 Raw'!U196</f>
        <v>127.456306</v>
      </c>
      <c r="S212" s="82">
        <f>'AEO 2023 Table 49 Raw'!V196</f>
        <v>129.702652</v>
      </c>
      <c r="T212" s="82">
        <f>'AEO 2023 Table 49 Raw'!W196</f>
        <v>131.82530199999999</v>
      </c>
      <c r="U212" s="82">
        <f>'AEO 2023 Table 49 Raw'!X196</f>
        <v>134.129547</v>
      </c>
      <c r="V212" s="82">
        <f>'AEO 2023 Table 49 Raw'!Y196</f>
        <v>135.72537199999999</v>
      </c>
      <c r="W212" s="82">
        <f>'AEO 2023 Table 49 Raw'!Z196</f>
        <v>137.29719499999999</v>
      </c>
      <c r="X212" s="82">
        <f>'AEO 2023 Table 49 Raw'!AA196</f>
        <v>138.74612400000001</v>
      </c>
      <c r="Y212" s="82">
        <f>'AEO 2023 Table 49 Raw'!AB196</f>
        <v>140.24710099999999</v>
      </c>
      <c r="Z212" s="82">
        <f>'AEO 2023 Table 49 Raw'!AC196</f>
        <v>142.65003999999999</v>
      </c>
      <c r="AA212" s="82">
        <f>'AEO 2023 Table 49 Raw'!AD196</f>
        <v>145.01057399999999</v>
      </c>
      <c r="AB212" s="82">
        <f>'AEO 2023 Table 49 Raw'!AE196</f>
        <v>146.987076</v>
      </c>
      <c r="AC212" s="82">
        <f>'AEO 2023 Table 49 Raw'!AF196</f>
        <v>148.59549000000001</v>
      </c>
      <c r="AD212" s="82">
        <f>'AEO 2023 Table 49 Raw'!AG196</f>
        <v>150.87861599999999</v>
      </c>
      <c r="AE212" s="82">
        <f>'AEO 2023 Table 49 Raw'!AH196</f>
        <v>153.516571</v>
      </c>
      <c r="AF212" s="88">
        <f>'AEO 2023 Table 49 Raw'!AI196</f>
        <v>1.4E-2</v>
      </c>
    </row>
    <row r="213" spans="1:32" ht="15" customHeight="1" x14ac:dyDescent="0.35">
      <c r="A213" s="77" t="s">
        <v>1858</v>
      </c>
      <c r="B213" s="81" t="s">
        <v>1670</v>
      </c>
      <c r="C213" s="82">
        <f>'AEO 2023 Table 49 Raw'!F197</f>
        <v>0</v>
      </c>
      <c r="D213" s="82">
        <f>'AEO 2023 Table 49 Raw'!G197</f>
        <v>0.27569399999999999</v>
      </c>
      <c r="E213" s="82">
        <f>'AEO 2023 Table 49 Raw'!H197</f>
        <v>0.28487499999999999</v>
      </c>
      <c r="F213" s="82">
        <f>'AEO 2023 Table 49 Raw'!I197</f>
        <v>0.28564000000000001</v>
      </c>
      <c r="G213" s="82">
        <f>'AEO 2023 Table 49 Raw'!J197</f>
        <v>0.29235</v>
      </c>
      <c r="H213" s="82">
        <f>'AEO 2023 Table 49 Raw'!K197</f>
        <v>0.29807899999999998</v>
      </c>
      <c r="I213" s="82">
        <f>'AEO 2023 Table 49 Raw'!L197</f>
        <v>0.303676</v>
      </c>
      <c r="J213" s="82">
        <f>'AEO 2023 Table 49 Raw'!M197</f>
        <v>0.31213600000000002</v>
      </c>
      <c r="K213" s="82">
        <f>'AEO 2023 Table 49 Raw'!N197</f>
        <v>0.32277899999999998</v>
      </c>
      <c r="L213" s="82">
        <f>'AEO 2023 Table 49 Raw'!O197</f>
        <v>0.33666600000000002</v>
      </c>
      <c r="M213" s="82">
        <f>'AEO 2023 Table 49 Raw'!P197</f>
        <v>0.35173100000000002</v>
      </c>
      <c r="N213" s="82">
        <f>'AEO 2023 Table 49 Raw'!Q197</f>
        <v>0.36679499999999998</v>
      </c>
      <c r="O213" s="82">
        <f>'AEO 2023 Table 49 Raw'!R197</f>
        <v>0.38325999999999999</v>
      </c>
      <c r="P213" s="82">
        <f>'AEO 2023 Table 49 Raw'!S197</f>
        <v>0.40495500000000001</v>
      </c>
      <c r="Q213" s="82">
        <f>'AEO 2023 Table 49 Raw'!T197</f>
        <v>0.43248700000000001</v>
      </c>
      <c r="R213" s="82">
        <f>'AEO 2023 Table 49 Raw'!U197</f>
        <v>0.46502100000000002</v>
      </c>
      <c r="S213" s="82">
        <f>'AEO 2023 Table 49 Raw'!V197</f>
        <v>0.50168199999999996</v>
      </c>
      <c r="T213" s="82">
        <f>'AEO 2023 Table 49 Raw'!W197</f>
        <v>0.54403000000000001</v>
      </c>
      <c r="U213" s="82">
        <f>'AEO 2023 Table 49 Raw'!X197</f>
        <v>0.59080999999999995</v>
      </c>
      <c r="V213" s="82">
        <f>'AEO 2023 Table 49 Raw'!Y197</f>
        <v>0.64069900000000002</v>
      </c>
      <c r="W213" s="82">
        <f>'AEO 2023 Table 49 Raw'!Z197</f>
        <v>0.693214</v>
      </c>
      <c r="X213" s="82">
        <f>'AEO 2023 Table 49 Raw'!AA197</f>
        <v>0.75207100000000005</v>
      </c>
      <c r="Y213" s="82">
        <f>'AEO 2023 Table 49 Raw'!AB197</f>
        <v>0.81472999999999995</v>
      </c>
      <c r="Z213" s="82">
        <f>'AEO 2023 Table 49 Raw'!AC197</f>
        <v>0.88600299999999999</v>
      </c>
      <c r="AA213" s="82">
        <f>'AEO 2023 Table 49 Raw'!AD197</f>
        <v>0.95893600000000001</v>
      </c>
      <c r="AB213" s="82">
        <f>'AEO 2023 Table 49 Raw'!AE197</f>
        <v>1.030097</v>
      </c>
      <c r="AC213" s="82">
        <f>'AEO 2023 Table 49 Raw'!AF197</f>
        <v>1.0986610000000001</v>
      </c>
      <c r="AD213" s="82">
        <f>'AEO 2023 Table 49 Raw'!AG197</f>
        <v>1.166161</v>
      </c>
      <c r="AE213" s="82">
        <f>'AEO 2023 Table 49 Raw'!AH197</f>
        <v>1.234235</v>
      </c>
      <c r="AF213" s="88" t="str">
        <f>'AEO 2023 Table 49 Raw'!AI197</f>
        <v>- -</v>
      </c>
    </row>
    <row r="214" spans="1:32" ht="15" customHeight="1" x14ac:dyDescent="0.35">
      <c r="A214" s="77" t="s">
        <v>1859</v>
      </c>
      <c r="B214" s="81" t="s">
        <v>1672</v>
      </c>
      <c r="C214" s="82">
        <f>'AEO 2023 Table 49 Raw'!F198</f>
        <v>0</v>
      </c>
      <c r="D214" s="82">
        <f>'AEO 2023 Table 49 Raw'!G198</f>
        <v>0</v>
      </c>
      <c r="E214" s="82">
        <f>'AEO 2023 Table 49 Raw'!H198</f>
        <v>0</v>
      </c>
      <c r="F214" s="82">
        <f>'AEO 2023 Table 49 Raw'!I198</f>
        <v>0</v>
      </c>
      <c r="G214" s="82">
        <f>'AEO 2023 Table 49 Raw'!J198</f>
        <v>0</v>
      </c>
      <c r="H214" s="82">
        <f>'AEO 2023 Table 49 Raw'!K198</f>
        <v>0</v>
      </c>
      <c r="I214" s="82">
        <f>'AEO 2023 Table 49 Raw'!L198</f>
        <v>0</v>
      </c>
      <c r="J214" s="82">
        <f>'AEO 2023 Table 49 Raw'!M198</f>
        <v>0</v>
      </c>
      <c r="K214" s="82">
        <f>'AEO 2023 Table 49 Raw'!N198</f>
        <v>0</v>
      </c>
      <c r="L214" s="82">
        <f>'AEO 2023 Table 49 Raw'!O198</f>
        <v>0</v>
      </c>
      <c r="M214" s="82">
        <f>'AEO 2023 Table 49 Raw'!P198</f>
        <v>0</v>
      </c>
      <c r="N214" s="82">
        <f>'AEO 2023 Table 49 Raw'!Q198</f>
        <v>0</v>
      </c>
      <c r="O214" s="82">
        <f>'AEO 2023 Table 49 Raw'!R198</f>
        <v>0</v>
      </c>
      <c r="P214" s="82">
        <f>'AEO 2023 Table 49 Raw'!S198</f>
        <v>0</v>
      </c>
      <c r="Q214" s="82">
        <f>'AEO 2023 Table 49 Raw'!T198</f>
        <v>0</v>
      </c>
      <c r="R214" s="82">
        <f>'AEO 2023 Table 49 Raw'!U198</f>
        <v>0</v>
      </c>
      <c r="S214" s="82">
        <f>'AEO 2023 Table 49 Raw'!V198</f>
        <v>0</v>
      </c>
      <c r="T214" s="82">
        <f>'AEO 2023 Table 49 Raw'!W198</f>
        <v>0</v>
      </c>
      <c r="U214" s="82">
        <f>'AEO 2023 Table 49 Raw'!X198</f>
        <v>0</v>
      </c>
      <c r="V214" s="82">
        <f>'AEO 2023 Table 49 Raw'!Y198</f>
        <v>0</v>
      </c>
      <c r="W214" s="82">
        <f>'AEO 2023 Table 49 Raw'!Z198</f>
        <v>0</v>
      </c>
      <c r="X214" s="82">
        <f>'AEO 2023 Table 49 Raw'!AA198</f>
        <v>0</v>
      </c>
      <c r="Y214" s="82">
        <f>'AEO 2023 Table 49 Raw'!AB198</f>
        <v>0</v>
      </c>
      <c r="Z214" s="82">
        <f>'AEO 2023 Table 49 Raw'!AC198</f>
        <v>0</v>
      </c>
      <c r="AA214" s="82">
        <f>'AEO 2023 Table 49 Raw'!AD198</f>
        <v>0</v>
      </c>
      <c r="AB214" s="82">
        <f>'AEO 2023 Table 49 Raw'!AE198</f>
        <v>0</v>
      </c>
      <c r="AC214" s="82">
        <f>'AEO 2023 Table 49 Raw'!AF198</f>
        <v>0</v>
      </c>
      <c r="AD214" s="82">
        <f>'AEO 2023 Table 49 Raw'!AG198</f>
        <v>0</v>
      </c>
      <c r="AE214" s="82">
        <f>'AEO 2023 Table 49 Raw'!AH198</f>
        <v>0</v>
      </c>
      <c r="AF214" s="88" t="str">
        <f>'AEO 2023 Table 49 Raw'!AI198</f>
        <v>- -</v>
      </c>
    </row>
    <row r="215" spans="1:32" ht="15" customHeight="1" x14ac:dyDescent="0.35">
      <c r="A215" s="77" t="s">
        <v>1860</v>
      </c>
      <c r="B215" s="81" t="s">
        <v>1674</v>
      </c>
      <c r="C215" s="82">
        <f>'AEO 2023 Table 49 Raw'!F199</f>
        <v>11.755768</v>
      </c>
      <c r="D215" s="82">
        <f>'AEO 2023 Table 49 Raw'!G199</f>
        <v>11.862360000000001</v>
      </c>
      <c r="E215" s="82">
        <f>'AEO 2023 Table 49 Raw'!H199</f>
        <v>12.543434</v>
      </c>
      <c r="F215" s="82">
        <f>'AEO 2023 Table 49 Raw'!I199</f>
        <v>12.408045</v>
      </c>
      <c r="G215" s="82">
        <f>'AEO 2023 Table 49 Raw'!J199</f>
        <v>12.201530999999999</v>
      </c>
      <c r="H215" s="82">
        <f>'AEO 2023 Table 49 Raw'!K199</f>
        <v>12.086430999999999</v>
      </c>
      <c r="I215" s="82">
        <f>'AEO 2023 Table 49 Raw'!L199</f>
        <v>11.693008000000001</v>
      </c>
      <c r="J215" s="82">
        <f>'AEO 2023 Table 49 Raw'!M199</f>
        <v>11.609571000000001</v>
      </c>
      <c r="K215" s="82">
        <f>'AEO 2023 Table 49 Raw'!N199</f>
        <v>11.587203000000001</v>
      </c>
      <c r="L215" s="82">
        <f>'AEO 2023 Table 49 Raw'!O199</f>
        <v>11.766098</v>
      </c>
      <c r="M215" s="82">
        <f>'AEO 2023 Table 49 Raw'!P199</f>
        <v>11.835867</v>
      </c>
      <c r="N215" s="82">
        <f>'AEO 2023 Table 49 Raw'!Q199</f>
        <v>12.092966000000001</v>
      </c>
      <c r="O215" s="82">
        <f>'AEO 2023 Table 49 Raw'!R199</f>
        <v>12.317826999999999</v>
      </c>
      <c r="P215" s="82">
        <f>'AEO 2023 Table 49 Raw'!S199</f>
        <v>12.631629</v>
      </c>
      <c r="Q215" s="82">
        <f>'AEO 2023 Table 49 Raw'!T199</f>
        <v>12.885059999999999</v>
      </c>
      <c r="R215" s="82">
        <f>'AEO 2023 Table 49 Raw'!U199</f>
        <v>13.143001999999999</v>
      </c>
      <c r="S215" s="82">
        <f>'AEO 2023 Table 49 Raw'!V199</f>
        <v>13.377981</v>
      </c>
      <c r="T215" s="82">
        <f>'AEO 2023 Table 49 Raw'!W199</f>
        <v>13.633929999999999</v>
      </c>
      <c r="U215" s="82">
        <f>'AEO 2023 Table 49 Raw'!X199</f>
        <v>13.884437</v>
      </c>
      <c r="V215" s="82">
        <f>'AEO 2023 Table 49 Raw'!Y199</f>
        <v>14.094258</v>
      </c>
      <c r="W215" s="82">
        <f>'AEO 2023 Table 49 Raw'!Z199</f>
        <v>14.300129999999999</v>
      </c>
      <c r="X215" s="82">
        <f>'AEO 2023 Table 49 Raw'!AA199</f>
        <v>14.546765000000001</v>
      </c>
      <c r="Y215" s="82">
        <f>'AEO 2023 Table 49 Raw'!AB199</f>
        <v>14.697861</v>
      </c>
      <c r="Z215" s="82">
        <f>'AEO 2023 Table 49 Raw'!AC199</f>
        <v>14.965305000000001</v>
      </c>
      <c r="AA215" s="82">
        <f>'AEO 2023 Table 49 Raw'!AD199</f>
        <v>15.107173</v>
      </c>
      <c r="AB215" s="82">
        <f>'AEO 2023 Table 49 Raw'!AE199</f>
        <v>15.276312000000001</v>
      </c>
      <c r="AC215" s="82">
        <f>'AEO 2023 Table 49 Raw'!AF199</f>
        <v>15.38072</v>
      </c>
      <c r="AD215" s="82">
        <f>'AEO 2023 Table 49 Raw'!AG199</f>
        <v>15.579879</v>
      </c>
      <c r="AE215" s="82">
        <f>'AEO 2023 Table 49 Raw'!AH199</f>
        <v>15.731930999999999</v>
      </c>
      <c r="AF215" s="88">
        <f>'AEO 2023 Table 49 Raw'!AI199</f>
        <v>0.01</v>
      </c>
    </row>
    <row r="216" spans="1:32" ht="15" customHeight="1" x14ac:dyDescent="0.35">
      <c r="A216" s="77" t="s">
        <v>1861</v>
      </c>
      <c r="B216" s="81" t="s">
        <v>1676</v>
      </c>
      <c r="C216" s="82">
        <f>'AEO 2023 Table 49 Raw'!F200</f>
        <v>0</v>
      </c>
      <c r="D216" s="82">
        <f>'AEO 2023 Table 49 Raw'!G200</f>
        <v>0</v>
      </c>
      <c r="E216" s="82">
        <f>'AEO 2023 Table 49 Raw'!H200</f>
        <v>0</v>
      </c>
      <c r="F216" s="82">
        <f>'AEO 2023 Table 49 Raw'!I200</f>
        <v>0</v>
      </c>
      <c r="G216" s="82">
        <f>'AEO 2023 Table 49 Raw'!J200</f>
        <v>0</v>
      </c>
      <c r="H216" s="82">
        <f>'AEO 2023 Table 49 Raw'!K200</f>
        <v>0</v>
      </c>
      <c r="I216" s="82">
        <f>'AEO 2023 Table 49 Raw'!L200</f>
        <v>0</v>
      </c>
      <c r="J216" s="82">
        <f>'AEO 2023 Table 49 Raw'!M200</f>
        <v>0</v>
      </c>
      <c r="K216" s="82">
        <f>'AEO 2023 Table 49 Raw'!N200</f>
        <v>0</v>
      </c>
      <c r="L216" s="82">
        <f>'AEO 2023 Table 49 Raw'!O200</f>
        <v>0</v>
      </c>
      <c r="M216" s="82">
        <f>'AEO 2023 Table 49 Raw'!P200</f>
        <v>0</v>
      </c>
      <c r="N216" s="82">
        <f>'AEO 2023 Table 49 Raw'!Q200</f>
        <v>0</v>
      </c>
      <c r="O216" s="82">
        <f>'AEO 2023 Table 49 Raw'!R200</f>
        <v>0</v>
      </c>
      <c r="P216" s="82">
        <f>'AEO 2023 Table 49 Raw'!S200</f>
        <v>0</v>
      </c>
      <c r="Q216" s="82">
        <f>'AEO 2023 Table 49 Raw'!T200</f>
        <v>0</v>
      </c>
      <c r="R216" s="82">
        <f>'AEO 2023 Table 49 Raw'!U200</f>
        <v>0</v>
      </c>
      <c r="S216" s="82">
        <f>'AEO 2023 Table 49 Raw'!V200</f>
        <v>0</v>
      </c>
      <c r="T216" s="82">
        <f>'AEO 2023 Table 49 Raw'!W200</f>
        <v>0</v>
      </c>
      <c r="U216" s="82">
        <f>'AEO 2023 Table 49 Raw'!X200</f>
        <v>0</v>
      </c>
      <c r="V216" s="82">
        <f>'AEO 2023 Table 49 Raw'!Y200</f>
        <v>0</v>
      </c>
      <c r="W216" s="82">
        <f>'AEO 2023 Table 49 Raw'!Z200</f>
        <v>0</v>
      </c>
      <c r="X216" s="82">
        <f>'AEO 2023 Table 49 Raw'!AA200</f>
        <v>0</v>
      </c>
      <c r="Y216" s="82">
        <f>'AEO 2023 Table 49 Raw'!AB200</f>
        <v>0</v>
      </c>
      <c r="Z216" s="82">
        <f>'AEO 2023 Table 49 Raw'!AC200</f>
        <v>0</v>
      </c>
      <c r="AA216" s="82">
        <f>'AEO 2023 Table 49 Raw'!AD200</f>
        <v>0</v>
      </c>
      <c r="AB216" s="82">
        <f>'AEO 2023 Table 49 Raw'!AE200</f>
        <v>0</v>
      </c>
      <c r="AC216" s="82">
        <f>'AEO 2023 Table 49 Raw'!AF200</f>
        <v>0</v>
      </c>
      <c r="AD216" s="82">
        <f>'AEO 2023 Table 49 Raw'!AG200</f>
        <v>0</v>
      </c>
      <c r="AE216" s="82">
        <f>'AEO 2023 Table 49 Raw'!AH200</f>
        <v>0</v>
      </c>
      <c r="AF216" s="88" t="str">
        <f>'AEO 2023 Table 49 Raw'!AI200</f>
        <v>- -</v>
      </c>
    </row>
    <row r="217" spans="1:32" ht="15" customHeight="1" x14ac:dyDescent="0.35">
      <c r="A217" s="77" t="s">
        <v>1862</v>
      </c>
      <c r="B217" s="81" t="s">
        <v>1678</v>
      </c>
      <c r="C217" s="82">
        <f>'AEO 2023 Table 49 Raw'!F201</f>
        <v>0</v>
      </c>
      <c r="D217" s="82">
        <f>'AEO 2023 Table 49 Raw'!G201</f>
        <v>0.31605299999999997</v>
      </c>
      <c r="E217" s="82">
        <f>'AEO 2023 Table 49 Raw'!H201</f>
        <v>0.33107700000000001</v>
      </c>
      <c r="F217" s="82">
        <f>'AEO 2023 Table 49 Raw'!I201</f>
        <v>0.34040199999999998</v>
      </c>
      <c r="G217" s="82">
        <f>'AEO 2023 Table 49 Raw'!J201</f>
        <v>0.349107</v>
      </c>
      <c r="H217" s="82">
        <f>'AEO 2023 Table 49 Raw'!K201</f>
        <v>0.35911599999999999</v>
      </c>
      <c r="I217" s="82">
        <f>'AEO 2023 Table 49 Raw'!L201</f>
        <v>0.37227199999999999</v>
      </c>
      <c r="J217" s="82">
        <f>'AEO 2023 Table 49 Raw'!M201</f>
        <v>0.39096999999999998</v>
      </c>
      <c r="K217" s="82">
        <f>'AEO 2023 Table 49 Raw'!N201</f>
        <v>0.41283500000000001</v>
      </c>
      <c r="L217" s="82">
        <f>'AEO 2023 Table 49 Raw'!O201</f>
        <v>0.43845699999999999</v>
      </c>
      <c r="M217" s="82">
        <f>'AEO 2023 Table 49 Raw'!P201</f>
        <v>0.46888299999999999</v>
      </c>
      <c r="N217" s="82">
        <f>'AEO 2023 Table 49 Raw'!Q201</f>
        <v>0.50065899999999997</v>
      </c>
      <c r="O217" s="82">
        <f>'AEO 2023 Table 49 Raw'!R201</f>
        <v>0.53854100000000005</v>
      </c>
      <c r="P217" s="82">
        <f>'AEO 2023 Table 49 Raw'!S201</f>
        <v>0.585642</v>
      </c>
      <c r="Q217" s="82">
        <f>'AEO 2023 Table 49 Raw'!T201</f>
        <v>0.64264399999999999</v>
      </c>
      <c r="R217" s="82">
        <f>'AEO 2023 Table 49 Raw'!U201</f>
        <v>0.70755999999999997</v>
      </c>
      <c r="S217" s="82">
        <f>'AEO 2023 Table 49 Raw'!V201</f>
        <v>0.78264699999999998</v>
      </c>
      <c r="T217" s="82">
        <f>'AEO 2023 Table 49 Raw'!W201</f>
        <v>0.86579399999999995</v>
      </c>
      <c r="U217" s="82">
        <f>'AEO 2023 Table 49 Raw'!X201</f>
        <v>0.95799100000000004</v>
      </c>
      <c r="V217" s="82">
        <f>'AEO 2023 Table 49 Raw'!Y201</f>
        <v>1.0510919999999999</v>
      </c>
      <c r="W217" s="82">
        <f>'AEO 2023 Table 49 Raw'!Z201</f>
        <v>1.1473150000000001</v>
      </c>
      <c r="X217" s="82">
        <f>'AEO 2023 Table 49 Raw'!AA201</f>
        <v>1.243325</v>
      </c>
      <c r="Y217" s="82">
        <f>'AEO 2023 Table 49 Raw'!AB201</f>
        <v>1.3379430000000001</v>
      </c>
      <c r="Z217" s="82">
        <f>'AEO 2023 Table 49 Raw'!AC201</f>
        <v>1.437713</v>
      </c>
      <c r="AA217" s="82">
        <f>'AEO 2023 Table 49 Raw'!AD201</f>
        <v>1.532467</v>
      </c>
      <c r="AB217" s="82">
        <f>'AEO 2023 Table 49 Raw'!AE201</f>
        <v>1.6170869999999999</v>
      </c>
      <c r="AC217" s="82">
        <f>'AEO 2023 Table 49 Raw'!AF201</f>
        <v>1.6923090000000001</v>
      </c>
      <c r="AD217" s="82">
        <f>'AEO 2023 Table 49 Raw'!AG201</f>
        <v>1.7661230000000001</v>
      </c>
      <c r="AE217" s="82">
        <f>'AEO 2023 Table 49 Raw'!AH201</f>
        <v>1.8381050000000001</v>
      </c>
      <c r="AF217" s="88" t="str">
        <f>'AEO 2023 Table 49 Raw'!AI201</f>
        <v>- -</v>
      </c>
    </row>
    <row r="218" spans="1:32" ht="15" customHeight="1" x14ac:dyDescent="0.35">
      <c r="A218" s="77" t="s">
        <v>1863</v>
      </c>
      <c r="B218" s="81" t="s">
        <v>1680</v>
      </c>
      <c r="C218" s="82">
        <f>'AEO 2023 Table 49 Raw'!F202</f>
        <v>0</v>
      </c>
      <c r="D218" s="82">
        <f>'AEO 2023 Table 49 Raw'!G202</f>
        <v>0.32879999999999998</v>
      </c>
      <c r="E218" s="82">
        <f>'AEO 2023 Table 49 Raw'!H202</f>
        <v>0.34547</v>
      </c>
      <c r="F218" s="82">
        <f>'AEO 2023 Table 49 Raw'!I202</f>
        <v>0.34941499999999998</v>
      </c>
      <c r="G218" s="82">
        <f>'AEO 2023 Table 49 Raw'!J202</f>
        <v>0.35311300000000001</v>
      </c>
      <c r="H218" s="82">
        <f>'AEO 2023 Table 49 Raw'!K202</f>
        <v>0.35725600000000002</v>
      </c>
      <c r="I218" s="82">
        <f>'AEO 2023 Table 49 Raw'!L202</f>
        <v>0.36241400000000001</v>
      </c>
      <c r="J218" s="82">
        <f>'AEO 2023 Table 49 Raw'!M202</f>
        <v>0.37389899999999998</v>
      </c>
      <c r="K218" s="82">
        <f>'AEO 2023 Table 49 Raw'!N202</f>
        <v>0.391291</v>
      </c>
      <c r="L218" s="82">
        <f>'AEO 2023 Table 49 Raw'!O202</f>
        <v>0.41677700000000001</v>
      </c>
      <c r="M218" s="82">
        <f>'AEO 2023 Table 49 Raw'!P202</f>
        <v>0.44823800000000003</v>
      </c>
      <c r="N218" s="82">
        <f>'AEO 2023 Table 49 Raw'!Q202</f>
        <v>0.48479499999999998</v>
      </c>
      <c r="O218" s="82">
        <f>'AEO 2023 Table 49 Raw'!R202</f>
        <v>0.52864800000000001</v>
      </c>
      <c r="P218" s="82">
        <f>'AEO 2023 Table 49 Raw'!S202</f>
        <v>0.58403799999999995</v>
      </c>
      <c r="Q218" s="82">
        <f>'AEO 2023 Table 49 Raw'!T202</f>
        <v>0.64941700000000002</v>
      </c>
      <c r="R218" s="82">
        <f>'AEO 2023 Table 49 Raw'!U202</f>
        <v>0.72499999999999998</v>
      </c>
      <c r="S218" s="82">
        <f>'AEO 2023 Table 49 Raw'!V202</f>
        <v>0.81109100000000001</v>
      </c>
      <c r="T218" s="82">
        <f>'AEO 2023 Table 49 Raw'!W202</f>
        <v>0.90827100000000005</v>
      </c>
      <c r="U218" s="82">
        <f>'AEO 2023 Table 49 Raw'!X202</f>
        <v>1.0153730000000001</v>
      </c>
      <c r="V218" s="82">
        <f>'AEO 2023 Table 49 Raw'!Y202</f>
        <v>1.125429</v>
      </c>
      <c r="W218" s="82">
        <f>'AEO 2023 Table 49 Raw'!Z202</f>
        <v>1.239638</v>
      </c>
      <c r="X218" s="82">
        <f>'AEO 2023 Table 49 Raw'!AA202</f>
        <v>1.3565320000000001</v>
      </c>
      <c r="Y218" s="82">
        <f>'AEO 2023 Table 49 Raw'!AB202</f>
        <v>1.4644839999999999</v>
      </c>
      <c r="Z218" s="82">
        <f>'AEO 2023 Table 49 Raw'!AC202</f>
        <v>1.5821670000000001</v>
      </c>
      <c r="AA218" s="82">
        <f>'AEO 2023 Table 49 Raw'!AD202</f>
        <v>1.6880930000000001</v>
      </c>
      <c r="AB218" s="82">
        <f>'AEO 2023 Table 49 Raw'!AE202</f>
        <v>1.7864690000000001</v>
      </c>
      <c r="AC218" s="82">
        <f>'AEO 2023 Table 49 Raw'!AF202</f>
        <v>1.8713010000000001</v>
      </c>
      <c r="AD218" s="82">
        <f>'AEO 2023 Table 49 Raw'!AG202</f>
        <v>1.9580740000000001</v>
      </c>
      <c r="AE218" s="82">
        <f>'AEO 2023 Table 49 Raw'!AH202</f>
        <v>2.0376029999999998</v>
      </c>
      <c r="AF218" s="88" t="str">
        <f>'AEO 2023 Table 49 Raw'!AI202</f>
        <v>- -</v>
      </c>
    </row>
    <row r="219" spans="1:32" ht="15" customHeight="1" x14ac:dyDescent="0.35">
      <c r="A219" s="77" t="s">
        <v>1864</v>
      </c>
      <c r="B219" s="81" t="s">
        <v>1682</v>
      </c>
      <c r="C219" s="82">
        <f>'AEO 2023 Table 49 Raw'!F203</f>
        <v>0</v>
      </c>
      <c r="D219" s="82">
        <f>'AEO 2023 Table 49 Raw'!G203</f>
        <v>0</v>
      </c>
      <c r="E219" s="82">
        <f>'AEO 2023 Table 49 Raw'!H203</f>
        <v>1.0399999999999999E-4</v>
      </c>
      <c r="F219" s="82">
        <f>'AEO 2023 Table 49 Raw'!I203</f>
        <v>1.07E-4</v>
      </c>
      <c r="G219" s="82">
        <f>'AEO 2023 Table 49 Raw'!J203</f>
        <v>1.0900000000000001E-4</v>
      </c>
      <c r="H219" s="82">
        <f>'AEO 2023 Table 49 Raw'!K203</f>
        <v>1.0900000000000001E-4</v>
      </c>
      <c r="I219" s="82">
        <f>'AEO 2023 Table 49 Raw'!L203</f>
        <v>1.0900000000000001E-4</v>
      </c>
      <c r="J219" s="82">
        <f>'AEO 2023 Table 49 Raw'!M203</f>
        <v>1.1E-4</v>
      </c>
      <c r="K219" s="82">
        <f>'AEO 2023 Table 49 Raw'!N203</f>
        <v>1.1E-4</v>
      </c>
      <c r="L219" s="82">
        <f>'AEO 2023 Table 49 Raw'!O203</f>
        <v>1.1E-4</v>
      </c>
      <c r="M219" s="82">
        <f>'AEO 2023 Table 49 Raw'!P203</f>
        <v>1.1E-4</v>
      </c>
      <c r="N219" s="82">
        <f>'AEO 2023 Table 49 Raw'!Q203</f>
        <v>1.0900000000000001E-4</v>
      </c>
      <c r="O219" s="82">
        <f>'AEO 2023 Table 49 Raw'!R203</f>
        <v>1.0900000000000001E-4</v>
      </c>
      <c r="P219" s="82">
        <f>'AEO 2023 Table 49 Raw'!S203</f>
        <v>1.0900000000000001E-4</v>
      </c>
      <c r="Q219" s="82">
        <f>'AEO 2023 Table 49 Raw'!T203</f>
        <v>1.08E-4</v>
      </c>
      <c r="R219" s="82">
        <f>'AEO 2023 Table 49 Raw'!U203</f>
        <v>1.07E-4</v>
      </c>
      <c r="S219" s="82">
        <f>'AEO 2023 Table 49 Raw'!V203</f>
        <v>1.06E-4</v>
      </c>
      <c r="T219" s="82">
        <f>'AEO 2023 Table 49 Raw'!W203</f>
        <v>1.0399999999999999E-4</v>
      </c>
      <c r="U219" s="82">
        <f>'AEO 2023 Table 49 Raw'!X203</f>
        <v>1.01E-4</v>
      </c>
      <c r="V219" s="82">
        <f>'AEO 2023 Table 49 Raw'!Y203</f>
        <v>9.7E-5</v>
      </c>
      <c r="W219" s="82">
        <f>'AEO 2023 Table 49 Raw'!Z203</f>
        <v>9.2E-5</v>
      </c>
      <c r="X219" s="82">
        <f>'AEO 2023 Table 49 Raw'!AA203</f>
        <v>8.6000000000000003E-5</v>
      </c>
      <c r="Y219" s="82">
        <f>'AEO 2023 Table 49 Raw'!AB203</f>
        <v>8.0000000000000007E-5</v>
      </c>
      <c r="Z219" s="82">
        <f>'AEO 2023 Table 49 Raw'!AC203</f>
        <v>7.3999999999999996E-5</v>
      </c>
      <c r="AA219" s="82">
        <f>'AEO 2023 Table 49 Raw'!AD203</f>
        <v>6.7999999999999999E-5</v>
      </c>
      <c r="AB219" s="82">
        <f>'AEO 2023 Table 49 Raw'!AE203</f>
        <v>6.0999999999999999E-5</v>
      </c>
      <c r="AC219" s="82">
        <f>'AEO 2023 Table 49 Raw'!AF203</f>
        <v>5.3999999999999998E-5</v>
      </c>
      <c r="AD219" s="82">
        <f>'AEO 2023 Table 49 Raw'!AG203</f>
        <v>4.8000000000000001E-5</v>
      </c>
      <c r="AE219" s="82">
        <f>'AEO 2023 Table 49 Raw'!AH203</f>
        <v>4.1999999999999998E-5</v>
      </c>
      <c r="AF219" s="88" t="str">
        <f>'AEO 2023 Table 49 Raw'!AI203</f>
        <v>- -</v>
      </c>
    </row>
    <row r="220" spans="1:32" ht="15" customHeight="1" x14ac:dyDescent="0.35">
      <c r="A220" s="77" t="s">
        <v>1865</v>
      </c>
      <c r="B220" s="81" t="s">
        <v>1684</v>
      </c>
      <c r="C220" s="82">
        <f>'AEO 2023 Table 49 Raw'!F204</f>
        <v>252.12297100000001</v>
      </c>
      <c r="D220" s="82">
        <f>'AEO 2023 Table 49 Raw'!G204</f>
        <v>262.199432</v>
      </c>
      <c r="E220" s="82">
        <f>'AEO 2023 Table 49 Raw'!H204</f>
        <v>276.18127399999997</v>
      </c>
      <c r="F220" s="82">
        <f>'AEO 2023 Table 49 Raw'!I204</f>
        <v>286.01892099999998</v>
      </c>
      <c r="G220" s="82">
        <f>'AEO 2023 Table 49 Raw'!J204</f>
        <v>290.46655299999998</v>
      </c>
      <c r="H220" s="82">
        <f>'AEO 2023 Table 49 Raw'!K204</f>
        <v>292.43240400000002</v>
      </c>
      <c r="I220" s="82">
        <f>'AEO 2023 Table 49 Raw'!L204</f>
        <v>293.63424700000002</v>
      </c>
      <c r="J220" s="82">
        <f>'AEO 2023 Table 49 Raw'!M204</f>
        <v>296.173248</v>
      </c>
      <c r="K220" s="82">
        <f>'AEO 2023 Table 49 Raw'!N204</f>
        <v>298.12170400000002</v>
      </c>
      <c r="L220" s="82">
        <f>'AEO 2023 Table 49 Raw'!O204</f>
        <v>300.39685100000003</v>
      </c>
      <c r="M220" s="82">
        <f>'AEO 2023 Table 49 Raw'!P204</f>
        <v>303.257294</v>
      </c>
      <c r="N220" s="82">
        <f>'AEO 2023 Table 49 Raw'!Q204</f>
        <v>305.71603399999998</v>
      </c>
      <c r="O220" s="82">
        <f>'AEO 2023 Table 49 Raw'!R204</f>
        <v>309.26257299999997</v>
      </c>
      <c r="P220" s="82">
        <f>'AEO 2023 Table 49 Raw'!S204</f>
        <v>314.79812600000002</v>
      </c>
      <c r="Q220" s="82">
        <f>'AEO 2023 Table 49 Raw'!T204</f>
        <v>321.14746100000002</v>
      </c>
      <c r="R220" s="82">
        <f>'AEO 2023 Table 49 Raw'!U204</f>
        <v>327.09249899999998</v>
      </c>
      <c r="S220" s="82">
        <f>'AEO 2023 Table 49 Raw'!V204</f>
        <v>333.56478900000002</v>
      </c>
      <c r="T220" s="82">
        <f>'AEO 2023 Table 49 Raw'!W204</f>
        <v>339.75351000000001</v>
      </c>
      <c r="U220" s="82">
        <f>'AEO 2023 Table 49 Raw'!X204</f>
        <v>346.38189699999998</v>
      </c>
      <c r="V220" s="82">
        <f>'AEO 2023 Table 49 Raw'!Y204</f>
        <v>351.209137</v>
      </c>
      <c r="W220" s="82">
        <f>'AEO 2023 Table 49 Raw'!Z204</f>
        <v>355.95761099999999</v>
      </c>
      <c r="X220" s="82">
        <f>'AEO 2023 Table 49 Raw'!AA204</f>
        <v>360.42837500000002</v>
      </c>
      <c r="Y220" s="82">
        <f>'AEO 2023 Table 49 Raw'!AB204</f>
        <v>364.902466</v>
      </c>
      <c r="Z220" s="82">
        <f>'AEO 2023 Table 49 Raw'!AC204</f>
        <v>371.72610500000002</v>
      </c>
      <c r="AA220" s="82">
        <f>'AEO 2023 Table 49 Raw'!AD204</f>
        <v>378.28823899999998</v>
      </c>
      <c r="AB220" s="82">
        <f>'AEO 2023 Table 49 Raw'!AE204</f>
        <v>383.89129600000001</v>
      </c>
      <c r="AC220" s="82">
        <f>'AEO 2023 Table 49 Raw'!AF204</f>
        <v>388.47567700000002</v>
      </c>
      <c r="AD220" s="82">
        <f>'AEO 2023 Table 49 Raw'!AG204</f>
        <v>394.81222500000001</v>
      </c>
      <c r="AE220" s="82">
        <f>'AEO 2023 Table 49 Raw'!AH204</f>
        <v>401.96115099999997</v>
      </c>
      <c r="AF220" s="88">
        <f>'AEO 2023 Table 49 Raw'!AI204</f>
        <v>1.7000000000000001E-2</v>
      </c>
    </row>
    <row r="221" spans="1:32" ht="15" customHeight="1" x14ac:dyDescent="0.35">
      <c r="B221" s="34" t="s">
        <v>1685</v>
      </c>
      <c r="C221" s="82"/>
      <c r="D221" s="82"/>
      <c r="E221" s="82"/>
      <c r="F221" s="82"/>
      <c r="G221" s="82"/>
      <c r="H221" s="82"/>
      <c r="I221" s="82"/>
      <c r="J221" s="82"/>
      <c r="K221" s="82"/>
      <c r="L221" s="82"/>
      <c r="M221" s="82"/>
      <c r="N221" s="82"/>
      <c r="O221" s="82"/>
      <c r="P221" s="82"/>
      <c r="Q221" s="82"/>
      <c r="R221" s="82"/>
      <c r="S221" s="82"/>
      <c r="T221" s="82"/>
      <c r="U221" s="82"/>
      <c r="V221" s="82"/>
      <c r="W221" s="82"/>
      <c r="X221" s="82"/>
      <c r="Y221" s="82"/>
      <c r="Z221" s="82"/>
      <c r="AA221" s="82"/>
      <c r="AB221" s="82"/>
      <c r="AC221" s="82"/>
      <c r="AD221" s="82"/>
      <c r="AE221" s="82"/>
      <c r="AF221" s="88"/>
    </row>
    <row r="222" spans="1:32" ht="15" customHeight="1" x14ac:dyDescent="0.35">
      <c r="A222" s="77" t="s">
        <v>1866</v>
      </c>
      <c r="B222" s="81" t="s">
        <v>1666</v>
      </c>
      <c r="C222" s="82">
        <f>'AEO 2023 Table 49 Raw'!F206</f>
        <v>108.315331</v>
      </c>
      <c r="D222" s="82">
        <f>'AEO 2023 Table 49 Raw'!G206</f>
        <v>111.86180899999999</v>
      </c>
      <c r="E222" s="82">
        <f>'AEO 2023 Table 49 Raw'!H206</f>
        <v>112.663895</v>
      </c>
      <c r="F222" s="82">
        <f>'AEO 2023 Table 49 Raw'!I206</f>
        <v>113.75501300000001</v>
      </c>
      <c r="G222" s="82">
        <f>'AEO 2023 Table 49 Raw'!J206</f>
        <v>116.360794</v>
      </c>
      <c r="H222" s="82">
        <f>'AEO 2023 Table 49 Raw'!K206</f>
        <v>120.664314</v>
      </c>
      <c r="I222" s="82">
        <f>'AEO 2023 Table 49 Raw'!L206</f>
        <v>123.277176</v>
      </c>
      <c r="J222" s="82">
        <f>'AEO 2023 Table 49 Raw'!M206</f>
        <v>123.222191</v>
      </c>
      <c r="K222" s="82">
        <f>'AEO 2023 Table 49 Raw'!N206</f>
        <v>121.07485200000001</v>
      </c>
      <c r="L222" s="82">
        <f>'AEO 2023 Table 49 Raw'!O206</f>
        <v>119.570702</v>
      </c>
      <c r="M222" s="82">
        <f>'AEO 2023 Table 49 Raw'!P206</f>
        <v>120.336288</v>
      </c>
      <c r="N222" s="82">
        <f>'AEO 2023 Table 49 Raw'!Q206</f>
        <v>121.886032</v>
      </c>
      <c r="O222" s="82">
        <f>'AEO 2023 Table 49 Raw'!R206</f>
        <v>123.167618</v>
      </c>
      <c r="P222" s="82">
        <f>'AEO 2023 Table 49 Raw'!S206</f>
        <v>124.72809599999999</v>
      </c>
      <c r="Q222" s="82">
        <f>'AEO 2023 Table 49 Raw'!T206</f>
        <v>126.319824</v>
      </c>
      <c r="R222" s="82">
        <f>'AEO 2023 Table 49 Raw'!U206</f>
        <v>127.848488</v>
      </c>
      <c r="S222" s="82">
        <f>'AEO 2023 Table 49 Raw'!V206</f>
        <v>129.178223</v>
      </c>
      <c r="T222" s="82">
        <f>'AEO 2023 Table 49 Raw'!W206</f>
        <v>130.386765</v>
      </c>
      <c r="U222" s="82">
        <f>'AEO 2023 Table 49 Raw'!X206</f>
        <v>131.92759699999999</v>
      </c>
      <c r="V222" s="82">
        <f>'AEO 2023 Table 49 Raw'!Y206</f>
        <v>133.48138399999999</v>
      </c>
      <c r="W222" s="82">
        <f>'AEO 2023 Table 49 Raw'!Z206</f>
        <v>134.51525899999999</v>
      </c>
      <c r="X222" s="82">
        <f>'AEO 2023 Table 49 Raw'!AA206</f>
        <v>135.85908499999999</v>
      </c>
      <c r="Y222" s="82">
        <f>'AEO 2023 Table 49 Raw'!AB206</f>
        <v>136.21057099999999</v>
      </c>
      <c r="Z222" s="82">
        <f>'AEO 2023 Table 49 Raw'!AC206</f>
        <v>135.419983</v>
      </c>
      <c r="AA222" s="82">
        <f>'AEO 2023 Table 49 Raw'!AD206</f>
        <v>135.072632</v>
      </c>
      <c r="AB222" s="82">
        <f>'AEO 2023 Table 49 Raw'!AE206</f>
        <v>135.62127699999999</v>
      </c>
      <c r="AC222" s="82">
        <f>'AEO 2023 Table 49 Raw'!AF206</f>
        <v>136.81350699999999</v>
      </c>
      <c r="AD222" s="82">
        <f>'AEO 2023 Table 49 Raw'!AG206</f>
        <v>137.64428699999999</v>
      </c>
      <c r="AE222" s="82">
        <f>'AEO 2023 Table 49 Raw'!AH206</f>
        <v>139.15571600000001</v>
      </c>
      <c r="AF222" s="88">
        <f>'AEO 2023 Table 49 Raw'!AI206</f>
        <v>8.9999999999999993E-3</v>
      </c>
    </row>
    <row r="223" spans="1:32" ht="15" customHeight="1" x14ac:dyDescent="0.35">
      <c r="A223" s="77" t="s">
        <v>1867</v>
      </c>
      <c r="B223" s="81" t="s">
        <v>1668</v>
      </c>
      <c r="C223" s="82">
        <f>'AEO 2023 Table 49 Raw'!F207</f>
        <v>68.839256000000006</v>
      </c>
      <c r="D223" s="82">
        <f>'AEO 2023 Table 49 Raw'!G207</f>
        <v>70.735229000000004</v>
      </c>
      <c r="E223" s="82">
        <f>'AEO 2023 Table 49 Raw'!H207</f>
        <v>70.912659000000005</v>
      </c>
      <c r="F223" s="82">
        <f>'AEO 2023 Table 49 Raw'!I207</f>
        <v>71.294334000000006</v>
      </c>
      <c r="G223" s="82">
        <f>'AEO 2023 Table 49 Raw'!J207</f>
        <v>72.641609000000003</v>
      </c>
      <c r="H223" s="82">
        <f>'AEO 2023 Table 49 Raw'!K207</f>
        <v>75.056540999999996</v>
      </c>
      <c r="I223" s="82">
        <f>'AEO 2023 Table 49 Raw'!L207</f>
        <v>76.427368000000001</v>
      </c>
      <c r="J223" s="82">
        <f>'AEO 2023 Table 49 Raw'!M207</f>
        <v>76.160088000000002</v>
      </c>
      <c r="K223" s="82">
        <f>'AEO 2023 Table 49 Raw'!N207</f>
        <v>74.622658000000001</v>
      </c>
      <c r="L223" s="82">
        <f>'AEO 2023 Table 49 Raw'!O207</f>
        <v>73.505134999999996</v>
      </c>
      <c r="M223" s="82">
        <f>'AEO 2023 Table 49 Raw'!P207</f>
        <v>73.799858</v>
      </c>
      <c r="N223" s="82">
        <f>'AEO 2023 Table 49 Raw'!Q207</f>
        <v>74.586723000000006</v>
      </c>
      <c r="O223" s="82">
        <f>'AEO 2023 Table 49 Raw'!R207</f>
        <v>75.219261000000003</v>
      </c>
      <c r="P223" s="82">
        <f>'AEO 2023 Table 49 Raw'!S207</f>
        <v>76.031173999999993</v>
      </c>
      <c r="Q223" s="82">
        <f>'AEO 2023 Table 49 Raw'!T207</f>
        <v>76.870277000000002</v>
      </c>
      <c r="R223" s="82">
        <f>'AEO 2023 Table 49 Raw'!U207</f>
        <v>77.678650000000005</v>
      </c>
      <c r="S223" s="82">
        <f>'AEO 2023 Table 49 Raw'!V207</f>
        <v>78.373497</v>
      </c>
      <c r="T223" s="82">
        <f>'AEO 2023 Table 49 Raw'!W207</f>
        <v>79.001953</v>
      </c>
      <c r="U223" s="82">
        <f>'AEO 2023 Table 49 Raw'!X207</f>
        <v>79.838211000000001</v>
      </c>
      <c r="V223" s="82">
        <f>'AEO 2023 Table 49 Raw'!Y207</f>
        <v>80.688086999999996</v>
      </c>
      <c r="W223" s="82">
        <f>'AEO 2023 Table 49 Raw'!Z207</f>
        <v>81.229370000000003</v>
      </c>
      <c r="X223" s="82">
        <f>'AEO 2023 Table 49 Raw'!AA207</f>
        <v>81.963241999999994</v>
      </c>
      <c r="Y223" s="82">
        <f>'AEO 2023 Table 49 Raw'!AB207</f>
        <v>82.103797999999998</v>
      </c>
      <c r="Z223" s="82">
        <f>'AEO 2023 Table 49 Raw'!AC207</f>
        <v>81.561913000000004</v>
      </c>
      <c r="AA223" s="82">
        <f>'AEO 2023 Table 49 Raw'!AD207</f>
        <v>81.292777999999998</v>
      </c>
      <c r="AB223" s="82">
        <f>'AEO 2023 Table 49 Raw'!AE207</f>
        <v>81.567595999999995</v>
      </c>
      <c r="AC223" s="82">
        <f>'AEO 2023 Table 49 Raw'!AF207</f>
        <v>82.233161999999993</v>
      </c>
      <c r="AD223" s="82">
        <f>'AEO 2023 Table 49 Raw'!AG207</f>
        <v>82.684783999999993</v>
      </c>
      <c r="AE223" s="82">
        <f>'AEO 2023 Table 49 Raw'!AH207</f>
        <v>83.548218000000006</v>
      </c>
      <c r="AF223" s="88">
        <f>'AEO 2023 Table 49 Raw'!AI207</f>
        <v>7.0000000000000001E-3</v>
      </c>
    </row>
    <row r="224" spans="1:32" ht="15" customHeight="1" x14ac:dyDescent="0.35">
      <c r="A224" s="77" t="s">
        <v>1868</v>
      </c>
      <c r="B224" s="81" t="s">
        <v>1670</v>
      </c>
      <c r="C224" s="82">
        <f>'AEO 2023 Table 49 Raw'!F208</f>
        <v>0.19042999999999999</v>
      </c>
      <c r="D224" s="82">
        <f>'AEO 2023 Table 49 Raw'!G208</f>
        <v>0.19422300000000001</v>
      </c>
      <c r="E224" s="82">
        <f>'AEO 2023 Table 49 Raw'!H208</f>
        <v>0.19656999999999999</v>
      </c>
      <c r="F224" s="82">
        <f>'AEO 2023 Table 49 Raw'!I208</f>
        <v>0.196077</v>
      </c>
      <c r="G224" s="82">
        <f>'AEO 2023 Table 49 Raw'!J208</f>
        <v>0.20480999999999999</v>
      </c>
      <c r="H224" s="82">
        <f>'AEO 2023 Table 49 Raw'!K208</f>
        <v>0.21737600000000001</v>
      </c>
      <c r="I224" s="82">
        <f>'AEO 2023 Table 49 Raw'!L208</f>
        <v>0.22798099999999999</v>
      </c>
      <c r="J224" s="82">
        <f>'AEO 2023 Table 49 Raw'!M208</f>
        <v>0.23441400000000001</v>
      </c>
      <c r="K224" s="82">
        <f>'AEO 2023 Table 49 Raw'!N208</f>
        <v>0.23872599999999999</v>
      </c>
      <c r="L224" s="82">
        <f>'AEO 2023 Table 49 Raw'!O208</f>
        <v>0.247721</v>
      </c>
      <c r="M224" s="82">
        <f>'AEO 2023 Table 49 Raw'!P208</f>
        <v>0.263905</v>
      </c>
      <c r="N224" s="82">
        <f>'AEO 2023 Table 49 Raw'!Q208</f>
        <v>0.28577399999999997</v>
      </c>
      <c r="O224" s="82">
        <f>'AEO 2023 Table 49 Raw'!R208</f>
        <v>0.307006</v>
      </c>
      <c r="P224" s="82">
        <f>'AEO 2023 Table 49 Raw'!S208</f>
        <v>0.33141100000000001</v>
      </c>
      <c r="Q224" s="82">
        <f>'AEO 2023 Table 49 Raw'!T208</f>
        <v>0.35905500000000001</v>
      </c>
      <c r="R224" s="82">
        <f>'AEO 2023 Table 49 Raw'!U208</f>
        <v>0.39071699999999998</v>
      </c>
      <c r="S224" s="82">
        <f>'AEO 2023 Table 49 Raw'!V208</f>
        <v>0.42327700000000001</v>
      </c>
      <c r="T224" s="82">
        <f>'AEO 2023 Table 49 Raw'!W208</f>
        <v>0.45851599999999998</v>
      </c>
      <c r="U224" s="82">
        <f>'AEO 2023 Table 49 Raw'!X208</f>
        <v>0.49489499999999997</v>
      </c>
      <c r="V224" s="82">
        <f>'AEO 2023 Table 49 Raw'!Y208</f>
        <v>0.53306299999999995</v>
      </c>
      <c r="W224" s="82">
        <f>'AEO 2023 Table 49 Raw'!Z208</f>
        <v>0.56726100000000002</v>
      </c>
      <c r="X224" s="82">
        <f>'AEO 2023 Table 49 Raw'!AA208</f>
        <v>0.60443800000000003</v>
      </c>
      <c r="Y224" s="82">
        <f>'AEO 2023 Table 49 Raw'!AB208</f>
        <v>0.63577700000000004</v>
      </c>
      <c r="Z224" s="82">
        <f>'AEO 2023 Table 49 Raw'!AC208</f>
        <v>0.65985499999999997</v>
      </c>
      <c r="AA224" s="82">
        <f>'AEO 2023 Table 49 Raw'!AD208</f>
        <v>0.68360100000000001</v>
      </c>
      <c r="AB224" s="82">
        <f>'AEO 2023 Table 49 Raw'!AE208</f>
        <v>0.70903000000000005</v>
      </c>
      <c r="AC224" s="82">
        <f>'AEO 2023 Table 49 Raw'!AF208</f>
        <v>0.73458299999999999</v>
      </c>
      <c r="AD224" s="82">
        <f>'AEO 2023 Table 49 Raw'!AG208</f>
        <v>0.75465000000000004</v>
      </c>
      <c r="AE224" s="82">
        <f>'AEO 2023 Table 49 Raw'!AH208</f>
        <v>0.77672799999999997</v>
      </c>
      <c r="AF224" s="88">
        <f>'AEO 2023 Table 49 Raw'!AI208</f>
        <v>5.0999999999999997E-2</v>
      </c>
    </row>
    <row r="225" spans="1:32" ht="15" customHeight="1" x14ac:dyDescent="0.35">
      <c r="A225" s="77" t="s">
        <v>1869</v>
      </c>
      <c r="B225" s="81" t="s">
        <v>1672</v>
      </c>
      <c r="C225" s="82">
        <f>'AEO 2023 Table 49 Raw'!F209</f>
        <v>8.8756000000000002E-2</v>
      </c>
      <c r="D225" s="82">
        <f>'AEO 2023 Table 49 Raw'!G209</f>
        <v>8.0241000000000007E-2</v>
      </c>
      <c r="E225" s="82">
        <f>'AEO 2023 Table 49 Raw'!H209</f>
        <v>7.1048E-2</v>
      </c>
      <c r="F225" s="82">
        <f>'AEO 2023 Table 49 Raw'!I209</f>
        <v>6.2378000000000003E-2</v>
      </c>
      <c r="G225" s="82">
        <f>'AEO 2023 Table 49 Raw'!J209</f>
        <v>5.543E-2</v>
      </c>
      <c r="H225" s="82">
        <f>'AEO 2023 Table 49 Raw'!K209</f>
        <v>4.9847000000000002E-2</v>
      </c>
      <c r="I225" s="82">
        <f>'AEO 2023 Table 49 Raw'!L209</f>
        <v>4.4072E-2</v>
      </c>
      <c r="J225" s="82">
        <f>'AEO 2023 Table 49 Raw'!M209</f>
        <v>3.8059999999999997E-2</v>
      </c>
      <c r="K225" s="82">
        <f>'AEO 2023 Table 49 Raw'!N209</f>
        <v>3.2244000000000002E-2</v>
      </c>
      <c r="L225" s="82">
        <f>'AEO 2023 Table 49 Raw'!O209</f>
        <v>2.7390000000000001E-2</v>
      </c>
      <c r="M225" s="82">
        <f>'AEO 2023 Table 49 Raw'!P209</f>
        <v>2.3635E-2</v>
      </c>
      <c r="N225" s="82">
        <f>'AEO 2023 Table 49 Raw'!Q209</f>
        <v>2.0455000000000001E-2</v>
      </c>
      <c r="O225" s="82">
        <f>'AEO 2023 Table 49 Raw'!R209</f>
        <v>1.7596000000000001E-2</v>
      </c>
      <c r="P225" s="82">
        <f>'AEO 2023 Table 49 Raw'!S209</f>
        <v>1.512E-2</v>
      </c>
      <c r="Q225" s="82">
        <f>'AEO 2023 Table 49 Raw'!T209</f>
        <v>1.2947999999999999E-2</v>
      </c>
      <c r="R225" s="82">
        <f>'AEO 2023 Table 49 Raw'!U209</f>
        <v>1.1051E-2</v>
      </c>
      <c r="S225" s="82">
        <f>'AEO 2023 Table 49 Raw'!V209</f>
        <v>9.3919999999999993E-3</v>
      </c>
      <c r="T225" s="82">
        <f>'AEO 2023 Table 49 Raw'!W209</f>
        <v>7.9559999999999995E-3</v>
      </c>
      <c r="U225" s="82">
        <f>'AEO 2023 Table 49 Raw'!X209</f>
        <v>6.7409999999999996E-3</v>
      </c>
      <c r="V225" s="82">
        <f>'AEO 2023 Table 49 Raw'!Y209</f>
        <v>5.7010000000000003E-3</v>
      </c>
      <c r="W225" s="82">
        <f>'AEO 2023 Table 49 Raw'!Z209</f>
        <v>4.7920000000000003E-3</v>
      </c>
      <c r="X225" s="82">
        <f>'AEO 2023 Table 49 Raw'!AA209</f>
        <v>4.0299999999999997E-3</v>
      </c>
      <c r="Y225" s="82">
        <f>'AEO 2023 Table 49 Raw'!AB209</f>
        <v>3.3570000000000002E-3</v>
      </c>
      <c r="Z225" s="82">
        <f>'AEO 2023 Table 49 Raw'!AC209</f>
        <v>2.7699999999999999E-3</v>
      </c>
      <c r="AA225" s="82">
        <f>'AEO 2023 Table 49 Raw'!AD209</f>
        <v>2.2889999999999998E-3</v>
      </c>
      <c r="AB225" s="82">
        <f>'AEO 2023 Table 49 Raw'!AE209</f>
        <v>1.9040000000000001E-3</v>
      </c>
      <c r="AC225" s="82">
        <f>'AEO 2023 Table 49 Raw'!AF209</f>
        <v>1.5900000000000001E-3</v>
      </c>
      <c r="AD225" s="82">
        <f>'AEO 2023 Table 49 Raw'!AG209</f>
        <v>1.323E-3</v>
      </c>
      <c r="AE225" s="82">
        <f>'AEO 2023 Table 49 Raw'!AH209</f>
        <v>1.106E-3</v>
      </c>
      <c r="AF225" s="88">
        <f>'AEO 2023 Table 49 Raw'!AI209</f>
        <v>-0.14499999999999999</v>
      </c>
    </row>
    <row r="226" spans="1:32" ht="15" customHeight="1" x14ac:dyDescent="0.35">
      <c r="A226" s="77" t="s">
        <v>1870</v>
      </c>
      <c r="B226" s="81" t="s">
        <v>1674</v>
      </c>
      <c r="C226" s="82">
        <f>'AEO 2023 Table 49 Raw'!F210</f>
        <v>3.1209169999999999</v>
      </c>
      <c r="D226" s="82">
        <f>'AEO 2023 Table 49 Raw'!G210</f>
        <v>3.562824</v>
      </c>
      <c r="E226" s="82">
        <f>'AEO 2023 Table 49 Raw'!H210</f>
        <v>4.1059590000000004</v>
      </c>
      <c r="F226" s="82">
        <f>'AEO 2023 Table 49 Raw'!I210</f>
        <v>4.4477089999999997</v>
      </c>
      <c r="G226" s="82">
        <f>'AEO 2023 Table 49 Raw'!J210</f>
        <v>4.9635889999999998</v>
      </c>
      <c r="H226" s="82">
        <f>'AEO 2023 Table 49 Raw'!K210</f>
        <v>5.6116510000000002</v>
      </c>
      <c r="I226" s="82">
        <f>'AEO 2023 Table 49 Raw'!L210</f>
        <v>6.101458</v>
      </c>
      <c r="J226" s="82">
        <f>'AEO 2023 Table 49 Raw'!M210</f>
        <v>6.5357409999999998</v>
      </c>
      <c r="K226" s="82">
        <f>'AEO 2023 Table 49 Raw'!N210</f>
        <v>6.9304500000000004</v>
      </c>
      <c r="L226" s="82">
        <f>'AEO 2023 Table 49 Raw'!O210</f>
        <v>7.5008939999999997</v>
      </c>
      <c r="M226" s="82">
        <f>'AEO 2023 Table 49 Raw'!P210</f>
        <v>8.2456250000000004</v>
      </c>
      <c r="N226" s="82">
        <f>'AEO 2023 Table 49 Raw'!Q210</f>
        <v>9.1310850000000006</v>
      </c>
      <c r="O226" s="82">
        <f>'AEO 2023 Table 49 Raw'!R210</f>
        <v>9.9110980000000009</v>
      </c>
      <c r="P226" s="82">
        <f>'AEO 2023 Table 49 Raw'!S210</f>
        <v>10.721723000000001</v>
      </c>
      <c r="Q226" s="82">
        <f>'AEO 2023 Table 49 Raw'!T210</f>
        <v>11.346403</v>
      </c>
      <c r="R226" s="82">
        <f>'AEO 2023 Table 49 Raw'!U210</f>
        <v>11.955226</v>
      </c>
      <c r="S226" s="82">
        <f>'AEO 2023 Table 49 Raw'!V210</f>
        <v>12.458663</v>
      </c>
      <c r="T226" s="82">
        <f>'AEO 2023 Table 49 Raw'!W210</f>
        <v>12.958193</v>
      </c>
      <c r="U226" s="82">
        <f>'AEO 2023 Table 49 Raw'!X210</f>
        <v>13.419568999999999</v>
      </c>
      <c r="V226" s="82">
        <f>'AEO 2023 Table 49 Raw'!Y210</f>
        <v>13.88363</v>
      </c>
      <c r="W226" s="82">
        <f>'AEO 2023 Table 49 Raw'!Z210</f>
        <v>14.252980000000001</v>
      </c>
      <c r="X226" s="82">
        <f>'AEO 2023 Table 49 Raw'!AA210</f>
        <v>14.691565000000001</v>
      </c>
      <c r="Y226" s="82">
        <f>'AEO 2023 Table 49 Raw'!AB210</f>
        <v>14.861463000000001</v>
      </c>
      <c r="Z226" s="82">
        <f>'AEO 2023 Table 49 Raw'!AC210</f>
        <v>14.905587000000001</v>
      </c>
      <c r="AA226" s="82">
        <f>'AEO 2023 Table 49 Raw'!AD210</f>
        <v>14.814135</v>
      </c>
      <c r="AB226" s="82">
        <f>'AEO 2023 Table 49 Raw'!AE210</f>
        <v>14.890703999999999</v>
      </c>
      <c r="AC226" s="82">
        <f>'AEO 2023 Table 49 Raw'!AF210</f>
        <v>14.942218</v>
      </c>
      <c r="AD226" s="82">
        <f>'AEO 2023 Table 49 Raw'!AG210</f>
        <v>15.033702999999999</v>
      </c>
      <c r="AE226" s="82">
        <f>'AEO 2023 Table 49 Raw'!AH210</f>
        <v>15.088609</v>
      </c>
      <c r="AF226" s="88">
        <f>'AEO 2023 Table 49 Raw'!AI210</f>
        <v>5.8000000000000003E-2</v>
      </c>
    </row>
    <row r="227" spans="1:32" ht="15" customHeight="1" x14ac:dyDescent="0.35">
      <c r="A227" s="77" t="s">
        <v>1871</v>
      </c>
      <c r="B227" s="81" t="s">
        <v>1676</v>
      </c>
      <c r="C227" s="82">
        <f>'AEO 2023 Table 49 Raw'!F211</f>
        <v>6.5137E-2</v>
      </c>
      <c r="D227" s="82">
        <f>'AEO 2023 Table 49 Raw'!G211</f>
        <v>5.9175999999999999E-2</v>
      </c>
      <c r="E227" s="82">
        <f>'AEO 2023 Table 49 Raw'!H211</f>
        <v>5.2366000000000003E-2</v>
      </c>
      <c r="F227" s="82">
        <f>'AEO 2023 Table 49 Raw'!I211</f>
        <v>4.6144999999999999E-2</v>
      </c>
      <c r="G227" s="82">
        <f>'AEO 2023 Table 49 Raw'!J211</f>
        <v>4.1158E-2</v>
      </c>
      <c r="H227" s="82">
        <f>'AEO 2023 Table 49 Raw'!K211</f>
        <v>3.7145999999999998E-2</v>
      </c>
      <c r="I227" s="82">
        <f>'AEO 2023 Table 49 Raw'!L211</f>
        <v>3.2967000000000003E-2</v>
      </c>
      <c r="J227" s="82">
        <f>'AEO 2023 Table 49 Raw'!M211</f>
        <v>2.8586E-2</v>
      </c>
      <c r="K227" s="82">
        <f>'AEO 2023 Table 49 Raw'!N211</f>
        <v>2.4323000000000001E-2</v>
      </c>
      <c r="L227" s="82">
        <f>'AEO 2023 Table 49 Raw'!O211</f>
        <v>2.0753000000000001E-2</v>
      </c>
      <c r="M227" s="82">
        <f>'AEO 2023 Table 49 Raw'!P211</f>
        <v>1.7988000000000001E-2</v>
      </c>
      <c r="N227" s="82">
        <f>'AEO 2023 Table 49 Raw'!Q211</f>
        <v>1.5639E-2</v>
      </c>
      <c r="O227" s="82">
        <f>'AEO 2023 Table 49 Raw'!R211</f>
        <v>1.3513000000000001E-2</v>
      </c>
      <c r="P227" s="82">
        <f>'AEO 2023 Table 49 Raw'!S211</f>
        <v>1.1663E-2</v>
      </c>
      <c r="Q227" s="82">
        <f>'AEO 2023 Table 49 Raw'!T211</f>
        <v>1.0030000000000001E-2</v>
      </c>
      <c r="R227" s="82">
        <f>'AEO 2023 Table 49 Raw'!U211</f>
        <v>8.5970000000000005E-3</v>
      </c>
      <c r="S227" s="82">
        <f>'AEO 2023 Table 49 Raw'!V211</f>
        <v>7.3359999999999996E-3</v>
      </c>
      <c r="T227" s="82">
        <f>'AEO 2023 Table 49 Raw'!W211</f>
        <v>6.241E-3</v>
      </c>
      <c r="U227" s="82">
        <f>'AEO 2023 Table 49 Raw'!X211</f>
        <v>5.3090000000000004E-3</v>
      </c>
      <c r="V227" s="82">
        <f>'AEO 2023 Table 49 Raw'!Y211</f>
        <v>4.5069999999999997E-3</v>
      </c>
      <c r="W227" s="82">
        <f>'AEO 2023 Table 49 Raw'!Z211</f>
        <v>3.8040000000000001E-3</v>
      </c>
      <c r="X227" s="82">
        <f>'AEO 2023 Table 49 Raw'!AA211</f>
        <v>3.212E-3</v>
      </c>
      <c r="Y227" s="82">
        <f>'AEO 2023 Table 49 Raw'!AB211</f>
        <v>2.6870000000000002E-3</v>
      </c>
      <c r="Z227" s="82">
        <f>'AEO 2023 Table 49 Raw'!AC211</f>
        <v>2.2260000000000001E-3</v>
      </c>
      <c r="AA227" s="82">
        <f>'AEO 2023 Table 49 Raw'!AD211</f>
        <v>1.8489999999999999E-3</v>
      </c>
      <c r="AB227" s="82">
        <f>'AEO 2023 Table 49 Raw'!AE211</f>
        <v>1.5460000000000001E-3</v>
      </c>
      <c r="AC227" s="82">
        <f>'AEO 2023 Table 49 Raw'!AF211</f>
        <v>1.2979999999999999E-3</v>
      </c>
      <c r="AD227" s="82">
        <f>'AEO 2023 Table 49 Raw'!AG211</f>
        <v>1.0870000000000001E-3</v>
      </c>
      <c r="AE227" s="82">
        <f>'AEO 2023 Table 49 Raw'!AH211</f>
        <v>9.1399999999999999E-4</v>
      </c>
      <c r="AF227" s="88">
        <f>'AEO 2023 Table 49 Raw'!AI211</f>
        <v>-0.14099999999999999</v>
      </c>
    </row>
    <row r="228" spans="1:32" ht="15" customHeight="1" x14ac:dyDescent="0.35">
      <c r="A228" s="77" t="s">
        <v>1872</v>
      </c>
      <c r="B228" s="81" t="s">
        <v>1678</v>
      </c>
      <c r="C228" s="82">
        <f>'AEO 2023 Table 49 Raw'!F212</f>
        <v>0</v>
      </c>
      <c r="D228" s="82">
        <f>'AEO 2023 Table 49 Raw'!G212</f>
        <v>0</v>
      </c>
      <c r="E228" s="82">
        <f>'AEO 2023 Table 49 Raw'!H212</f>
        <v>0.22504299999999999</v>
      </c>
      <c r="F228" s="82">
        <f>'AEO 2023 Table 49 Raw'!I212</f>
        <v>0.22714799999999999</v>
      </c>
      <c r="G228" s="82">
        <f>'AEO 2023 Table 49 Raw'!J212</f>
        <v>0.23027900000000001</v>
      </c>
      <c r="H228" s="82">
        <f>'AEO 2023 Table 49 Raw'!K212</f>
        <v>0.23857500000000001</v>
      </c>
      <c r="I228" s="82">
        <f>'AEO 2023 Table 49 Raw'!L212</f>
        <v>0.24623999999999999</v>
      </c>
      <c r="J228" s="82">
        <f>'AEO 2023 Table 49 Raw'!M212</f>
        <v>0.24834500000000001</v>
      </c>
      <c r="K228" s="82">
        <f>'AEO 2023 Table 49 Raw'!N212</f>
        <v>0.247229</v>
      </c>
      <c r="L228" s="82">
        <f>'AEO 2023 Table 49 Raw'!O212</f>
        <v>0.249005</v>
      </c>
      <c r="M228" s="82">
        <f>'AEO 2023 Table 49 Raw'!P212</f>
        <v>0.25837700000000002</v>
      </c>
      <c r="N228" s="82">
        <f>'AEO 2023 Table 49 Raw'!Q212</f>
        <v>0.27263700000000002</v>
      </c>
      <c r="O228" s="82">
        <f>'AEO 2023 Table 49 Raw'!R212</f>
        <v>0.28715600000000002</v>
      </c>
      <c r="P228" s="82">
        <f>'AEO 2023 Table 49 Raw'!S212</f>
        <v>0.30215799999999998</v>
      </c>
      <c r="Q228" s="82">
        <f>'AEO 2023 Table 49 Raw'!T212</f>
        <v>0.320687</v>
      </c>
      <c r="R228" s="82">
        <f>'AEO 2023 Table 49 Raw'!U212</f>
        <v>0.34081499999999998</v>
      </c>
      <c r="S228" s="82">
        <f>'AEO 2023 Table 49 Raw'!V212</f>
        <v>0.36212299999999997</v>
      </c>
      <c r="T228" s="82">
        <f>'AEO 2023 Table 49 Raw'!W212</f>
        <v>0.38599099999999997</v>
      </c>
      <c r="U228" s="82">
        <f>'AEO 2023 Table 49 Raw'!X212</f>
        <v>0.41384599999999999</v>
      </c>
      <c r="V228" s="82">
        <f>'AEO 2023 Table 49 Raw'!Y212</f>
        <v>0.44478200000000001</v>
      </c>
      <c r="W228" s="82">
        <f>'AEO 2023 Table 49 Raw'!Z212</f>
        <v>0.47659899999999999</v>
      </c>
      <c r="X228" s="82">
        <f>'AEO 2023 Table 49 Raw'!AA212</f>
        <v>0.51157799999999998</v>
      </c>
      <c r="Y228" s="82">
        <f>'AEO 2023 Table 49 Raw'!AB212</f>
        <v>0.54397300000000004</v>
      </c>
      <c r="Z228" s="82">
        <f>'AEO 2023 Table 49 Raw'!AC212</f>
        <v>0.57172999999999996</v>
      </c>
      <c r="AA228" s="82">
        <f>'AEO 2023 Table 49 Raw'!AD212</f>
        <v>0.60040700000000002</v>
      </c>
      <c r="AB228" s="82">
        <f>'AEO 2023 Table 49 Raw'!AE212</f>
        <v>0.631637</v>
      </c>
      <c r="AC228" s="82">
        <f>'AEO 2023 Table 49 Raw'!AF212</f>
        <v>0.66413</v>
      </c>
      <c r="AD228" s="82">
        <f>'AEO 2023 Table 49 Raw'!AG212</f>
        <v>0.69267100000000004</v>
      </c>
      <c r="AE228" s="82">
        <f>'AEO 2023 Table 49 Raw'!AH212</f>
        <v>0.72231699999999999</v>
      </c>
      <c r="AF228" s="88" t="str">
        <f>'AEO 2023 Table 49 Raw'!AI212</f>
        <v>- -</v>
      </c>
    </row>
    <row r="229" spans="1:32" ht="15" customHeight="1" x14ac:dyDescent="0.35">
      <c r="A229" s="77" t="s">
        <v>1873</v>
      </c>
      <c r="B229" s="81" t="s">
        <v>1680</v>
      </c>
      <c r="C229" s="82">
        <f>'AEO 2023 Table 49 Raw'!F213</f>
        <v>0</v>
      </c>
      <c r="D229" s="82">
        <f>'AEO 2023 Table 49 Raw'!G213</f>
        <v>0</v>
      </c>
      <c r="E229" s="82">
        <f>'AEO 2023 Table 49 Raw'!H213</f>
        <v>0.21895000000000001</v>
      </c>
      <c r="F229" s="82">
        <f>'AEO 2023 Table 49 Raw'!I213</f>
        <v>0.21643299999999999</v>
      </c>
      <c r="G229" s="82">
        <f>'AEO 2023 Table 49 Raw'!J213</f>
        <v>0.21639600000000001</v>
      </c>
      <c r="H229" s="82">
        <f>'AEO 2023 Table 49 Raw'!K213</f>
        <v>0.22101599999999999</v>
      </c>
      <c r="I229" s="82">
        <f>'AEO 2023 Table 49 Raw'!L213</f>
        <v>0.22417100000000001</v>
      </c>
      <c r="J229" s="82">
        <f>'AEO 2023 Table 49 Raw'!M213</f>
        <v>0.224302</v>
      </c>
      <c r="K229" s="82">
        <f>'AEO 2023 Table 49 Raw'!N213</f>
        <v>0.22405600000000001</v>
      </c>
      <c r="L229" s="82">
        <f>'AEO 2023 Table 49 Raw'!O213</f>
        <v>0.22989499999999999</v>
      </c>
      <c r="M229" s="82">
        <f>'AEO 2023 Table 49 Raw'!P213</f>
        <v>0.244149</v>
      </c>
      <c r="N229" s="82">
        <f>'AEO 2023 Table 49 Raw'!Q213</f>
        <v>0.265212</v>
      </c>
      <c r="O229" s="82">
        <f>'AEO 2023 Table 49 Raw'!R213</f>
        <v>0.28737600000000002</v>
      </c>
      <c r="P229" s="82">
        <f>'AEO 2023 Table 49 Raw'!S213</f>
        <v>0.31066100000000002</v>
      </c>
      <c r="Q229" s="82">
        <f>'AEO 2023 Table 49 Raw'!T213</f>
        <v>0.33900400000000003</v>
      </c>
      <c r="R229" s="82">
        <f>'AEO 2023 Table 49 Raw'!U213</f>
        <v>0.37101699999999999</v>
      </c>
      <c r="S229" s="82">
        <f>'AEO 2023 Table 49 Raw'!V213</f>
        <v>0.404947</v>
      </c>
      <c r="T229" s="82">
        <f>'AEO 2023 Table 49 Raw'!W213</f>
        <v>0.44428299999999998</v>
      </c>
      <c r="U229" s="82">
        <f>'AEO 2023 Table 49 Raw'!X213</f>
        <v>0.48955100000000001</v>
      </c>
      <c r="V229" s="82">
        <f>'AEO 2023 Table 49 Raw'!Y213</f>
        <v>0.54082399999999997</v>
      </c>
      <c r="W229" s="82">
        <f>'AEO 2023 Table 49 Raw'!Z213</f>
        <v>0.59456699999999996</v>
      </c>
      <c r="X229" s="82">
        <f>'AEO 2023 Table 49 Raw'!AA213</f>
        <v>0.65479900000000002</v>
      </c>
      <c r="Y229" s="82">
        <f>'AEO 2023 Table 49 Raw'!AB213</f>
        <v>0.70982199999999995</v>
      </c>
      <c r="Z229" s="82">
        <f>'AEO 2023 Table 49 Raw'!AC213</f>
        <v>0.75931499999999996</v>
      </c>
      <c r="AA229" s="82">
        <f>'AEO 2023 Table 49 Raw'!AD213</f>
        <v>0.80587200000000003</v>
      </c>
      <c r="AB229" s="82">
        <f>'AEO 2023 Table 49 Raw'!AE213</f>
        <v>0.85718000000000005</v>
      </c>
      <c r="AC229" s="82">
        <f>'AEO 2023 Table 49 Raw'!AF213</f>
        <v>0.90732199999999996</v>
      </c>
      <c r="AD229" s="82">
        <f>'AEO 2023 Table 49 Raw'!AG213</f>
        <v>0.95350299999999999</v>
      </c>
      <c r="AE229" s="82">
        <f>'AEO 2023 Table 49 Raw'!AH213</f>
        <v>0.99503299999999995</v>
      </c>
      <c r="AF229" s="88" t="str">
        <f>'AEO 2023 Table 49 Raw'!AI213</f>
        <v>- -</v>
      </c>
    </row>
    <row r="230" spans="1:32" ht="15" customHeight="1" x14ac:dyDescent="0.35">
      <c r="A230" s="77" t="s">
        <v>1874</v>
      </c>
      <c r="B230" s="81" t="s">
        <v>1682</v>
      </c>
      <c r="C230" s="82">
        <f>'AEO 2023 Table 49 Raw'!F214</f>
        <v>0</v>
      </c>
      <c r="D230" s="82">
        <f>'AEO 2023 Table 49 Raw'!G214</f>
        <v>0</v>
      </c>
      <c r="E230" s="82">
        <f>'AEO 2023 Table 49 Raw'!H214</f>
        <v>0.37634600000000001</v>
      </c>
      <c r="F230" s="82">
        <f>'AEO 2023 Table 49 Raw'!I214</f>
        <v>0.38173499999999999</v>
      </c>
      <c r="G230" s="82">
        <f>'AEO 2023 Table 49 Raw'!J214</f>
        <v>0.39291799999999999</v>
      </c>
      <c r="H230" s="82">
        <f>'AEO 2023 Table 49 Raw'!K214</f>
        <v>0.410806</v>
      </c>
      <c r="I230" s="82">
        <f>'AEO 2023 Table 49 Raw'!L214</f>
        <v>0.42415799999999998</v>
      </c>
      <c r="J230" s="82">
        <f>'AEO 2023 Table 49 Raw'!M214</f>
        <v>0.42967499999999997</v>
      </c>
      <c r="K230" s="82">
        <f>'AEO 2023 Table 49 Raw'!N214</f>
        <v>0.42928899999999998</v>
      </c>
      <c r="L230" s="82">
        <f>'AEO 2023 Table 49 Raw'!O214</f>
        <v>0.43275599999999997</v>
      </c>
      <c r="M230" s="82">
        <f>'AEO 2023 Table 49 Raw'!P214</f>
        <v>0.44654500000000003</v>
      </c>
      <c r="N230" s="82">
        <f>'AEO 2023 Table 49 Raw'!Q214</f>
        <v>0.46606599999999998</v>
      </c>
      <c r="O230" s="82">
        <f>'AEO 2023 Table 49 Raw'!R214</f>
        <v>0.487985</v>
      </c>
      <c r="P230" s="82">
        <f>'AEO 2023 Table 49 Raw'!S214</f>
        <v>0.515046</v>
      </c>
      <c r="Q230" s="82">
        <f>'AEO 2023 Table 49 Raw'!T214</f>
        <v>0.54696100000000003</v>
      </c>
      <c r="R230" s="82">
        <f>'AEO 2023 Table 49 Raw'!U214</f>
        <v>0.58394299999999999</v>
      </c>
      <c r="S230" s="82">
        <f>'AEO 2023 Table 49 Raw'!V214</f>
        <v>0.62582199999999999</v>
      </c>
      <c r="T230" s="82">
        <f>'AEO 2023 Table 49 Raw'!W214</f>
        <v>0.67317400000000005</v>
      </c>
      <c r="U230" s="82">
        <f>'AEO 2023 Table 49 Raw'!X214</f>
        <v>0.72845700000000002</v>
      </c>
      <c r="V230" s="82">
        <f>'AEO 2023 Table 49 Raw'!Y214</f>
        <v>0.789906</v>
      </c>
      <c r="W230" s="82">
        <f>'AEO 2023 Table 49 Raw'!Z214</f>
        <v>0.85352700000000004</v>
      </c>
      <c r="X230" s="82">
        <f>'AEO 2023 Table 49 Raw'!AA214</f>
        <v>0.92321799999999998</v>
      </c>
      <c r="Y230" s="82">
        <f>'AEO 2023 Table 49 Raw'!AB214</f>
        <v>0.98855099999999996</v>
      </c>
      <c r="Z230" s="82">
        <f>'AEO 2023 Table 49 Raw'!AC214</f>
        <v>1.0453749999999999</v>
      </c>
      <c r="AA230" s="82">
        <f>'AEO 2023 Table 49 Raw'!AD214</f>
        <v>1.1034539999999999</v>
      </c>
      <c r="AB230" s="82">
        <f>'AEO 2023 Table 49 Raw'!AE214</f>
        <v>1.1658329999999999</v>
      </c>
      <c r="AC230" s="82">
        <f>'AEO 2023 Table 49 Raw'!AF214</f>
        <v>1.2301740000000001</v>
      </c>
      <c r="AD230" s="82">
        <f>'AEO 2023 Table 49 Raw'!AG214</f>
        <v>1.2869170000000001</v>
      </c>
      <c r="AE230" s="82">
        <f>'AEO 2023 Table 49 Raw'!AH214</f>
        <v>1.345232</v>
      </c>
      <c r="AF230" s="88" t="str">
        <f>'AEO 2023 Table 49 Raw'!AI214</f>
        <v>- -</v>
      </c>
    </row>
    <row r="231" spans="1:32" ht="15" customHeight="1" x14ac:dyDescent="0.35">
      <c r="A231" s="77" t="s">
        <v>1875</v>
      </c>
      <c r="B231" s="81" t="s">
        <v>1696</v>
      </c>
      <c r="C231" s="82">
        <f>'AEO 2023 Table 49 Raw'!F215</f>
        <v>180.61982699999999</v>
      </c>
      <c r="D231" s="82">
        <f>'AEO 2023 Table 49 Raw'!G215</f>
        <v>186.49350000000001</v>
      </c>
      <c r="E231" s="82">
        <f>'AEO 2023 Table 49 Raw'!H215</f>
        <v>188.82283000000001</v>
      </c>
      <c r="F231" s="82">
        <f>'AEO 2023 Table 49 Raw'!I215</f>
        <v>190.626938</v>
      </c>
      <c r="G231" s="82">
        <f>'AEO 2023 Table 49 Raw'!J215</f>
        <v>195.106979</v>
      </c>
      <c r="H231" s="82">
        <f>'AEO 2023 Table 49 Raw'!K215</f>
        <v>202.50727800000001</v>
      </c>
      <c r="I231" s="82">
        <f>'AEO 2023 Table 49 Raw'!L215</f>
        <v>207.005585</v>
      </c>
      <c r="J231" s="82">
        <f>'AEO 2023 Table 49 Raw'!M215</f>
        <v>207.12138400000001</v>
      </c>
      <c r="K231" s="82">
        <f>'AEO 2023 Table 49 Raw'!N215</f>
        <v>203.823837</v>
      </c>
      <c r="L231" s="82">
        <f>'AEO 2023 Table 49 Raw'!O215</f>
        <v>201.78428600000001</v>
      </c>
      <c r="M231" s="82">
        <f>'AEO 2023 Table 49 Raw'!P215</f>
        <v>203.63635300000001</v>
      </c>
      <c r="N231" s="82">
        <f>'AEO 2023 Table 49 Raw'!Q215</f>
        <v>206.92961099999999</v>
      </c>
      <c r="O231" s="82">
        <f>'AEO 2023 Table 49 Raw'!R215</f>
        <v>209.69859299999999</v>
      </c>
      <c r="P231" s="82">
        <f>'AEO 2023 Table 49 Raw'!S215</f>
        <v>212.967072</v>
      </c>
      <c r="Q231" s="82">
        <f>'AEO 2023 Table 49 Raw'!T215</f>
        <v>216.125214</v>
      </c>
      <c r="R231" s="82">
        <f>'AEO 2023 Table 49 Raw'!U215</f>
        <v>219.188492</v>
      </c>
      <c r="S231" s="82">
        <f>'AEO 2023 Table 49 Raw'!V215</f>
        <v>221.84333799999999</v>
      </c>
      <c r="T231" s="82">
        <f>'AEO 2023 Table 49 Raw'!W215</f>
        <v>224.323059</v>
      </c>
      <c r="U231" s="82">
        <f>'AEO 2023 Table 49 Raw'!X215</f>
        <v>227.32418799999999</v>
      </c>
      <c r="V231" s="82">
        <f>'AEO 2023 Table 49 Raw'!Y215</f>
        <v>230.371872</v>
      </c>
      <c r="W231" s="82">
        <f>'AEO 2023 Table 49 Raw'!Z215</f>
        <v>232.498154</v>
      </c>
      <c r="X231" s="82">
        <f>'AEO 2023 Table 49 Raw'!AA215</f>
        <v>235.21517900000001</v>
      </c>
      <c r="Y231" s="82">
        <f>'AEO 2023 Table 49 Raw'!AB215</f>
        <v>236.05999800000001</v>
      </c>
      <c r="Z231" s="82">
        <f>'AEO 2023 Table 49 Raw'!AC215</f>
        <v>234.92872600000001</v>
      </c>
      <c r="AA231" s="82">
        <f>'AEO 2023 Table 49 Raw'!AD215</f>
        <v>234.37702899999999</v>
      </c>
      <c r="AB231" s="82">
        <f>'AEO 2023 Table 49 Raw'!AE215</f>
        <v>235.44674699999999</v>
      </c>
      <c r="AC231" s="82">
        <f>'AEO 2023 Table 49 Raw'!AF215</f>
        <v>237.52796900000001</v>
      </c>
      <c r="AD231" s="82">
        <f>'AEO 2023 Table 49 Raw'!AG215</f>
        <v>239.052933</v>
      </c>
      <c r="AE231" s="82">
        <f>'AEO 2023 Table 49 Raw'!AH215</f>
        <v>241.633881</v>
      </c>
      <c r="AF231" s="88">
        <f>'AEO 2023 Table 49 Raw'!AI215</f>
        <v>0.01</v>
      </c>
    </row>
    <row r="232" spans="1:32" ht="15" customHeight="1" x14ac:dyDescent="0.35">
      <c r="B232" s="34" t="s">
        <v>1697</v>
      </c>
      <c r="C232" s="82"/>
      <c r="D232" s="82"/>
      <c r="E232" s="82"/>
      <c r="F232" s="82"/>
      <c r="G232" s="82"/>
      <c r="H232" s="82"/>
      <c r="I232" s="82"/>
      <c r="J232" s="82"/>
      <c r="K232" s="82"/>
      <c r="L232" s="82"/>
      <c r="M232" s="82"/>
      <c r="N232" s="82"/>
      <c r="O232" s="82"/>
      <c r="P232" s="82"/>
      <c r="Q232" s="82"/>
      <c r="R232" s="82"/>
      <c r="S232" s="82"/>
      <c r="T232" s="82"/>
      <c r="U232" s="82"/>
      <c r="V232" s="82"/>
      <c r="W232" s="82"/>
      <c r="X232" s="82"/>
      <c r="Y232" s="82"/>
      <c r="Z232" s="82"/>
      <c r="AA232" s="82"/>
      <c r="AB232" s="82"/>
      <c r="AC232" s="82"/>
      <c r="AD232" s="82"/>
      <c r="AE232" s="82"/>
      <c r="AF232" s="88"/>
    </row>
    <row r="233" spans="1:32" ht="15" customHeight="1" x14ac:dyDescent="0.35">
      <c r="A233" s="77" t="s">
        <v>1876</v>
      </c>
      <c r="B233" s="81" t="s">
        <v>1666</v>
      </c>
      <c r="C233" s="82">
        <f>'AEO 2023 Table 49 Raw'!F217</f>
        <v>273.15377799999999</v>
      </c>
      <c r="D233" s="82">
        <f>'AEO 2023 Table 49 Raw'!G217</f>
        <v>277.07376099999999</v>
      </c>
      <c r="E233" s="82">
        <f>'AEO 2023 Table 49 Raw'!H217</f>
        <v>274.69210800000002</v>
      </c>
      <c r="F233" s="82">
        <f>'AEO 2023 Table 49 Raw'!I217</f>
        <v>272.49237099999999</v>
      </c>
      <c r="G233" s="82">
        <f>'AEO 2023 Table 49 Raw'!J217</f>
        <v>274.15902699999998</v>
      </c>
      <c r="H233" s="82">
        <f>'AEO 2023 Table 49 Raw'!K217</f>
        <v>279.90683000000001</v>
      </c>
      <c r="I233" s="82">
        <f>'AEO 2023 Table 49 Raw'!L217</f>
        <v>281.52694700000001</v>
      </c>
      <c r="J233" s="82">
        <f>'AEO 2023 Table 49 Raw'!M217</f>
        <v>277.27740499999999</v>
      </c>
      <c r="K233" s="82">
        <f>'AEO 2023 Table 49 Raw'!N217</f>
        <v>268.671448</v>
      </c>
      <c r="L233" s="82">
        <f>'AEO 2023 Table 49 Raw'!O217</f>
        <v>261.83212300000002</v>
      </c>
      <c r="M233" s="82">
        <f>'AEO 2023 Table 49 Raw'!P217</f>
        <v>260.10656699999998</v>
      </c>
      <c r="N233" s="82">
        <f>'AEO 2023 Table 49 Raw'!Q217</f>
        <v>260.1875</v>
      </c>
      <c r="O233" s="82">
        <f>'AEO 2023 Table 49 Raw'!R217</f>
        <v>259.58990499999999</v>
      </c>
      <c r="P233" s="82">
        <f>'AEO 2023 Table 49 Raw'!S217</f>
        <v>259.61502100000001</v>
      </c>
      <c r="Q233" s="82">
        <f>'AEO 2023 Table 49 Raw'!T217</f>
        <v>259.50140399999998</v>
      </c>
      <c r="R233" s="82">
        <f>'AEO 2023 Table 49 Raw'!U217</f>
        <v>259.26907299999999</v>
      </c>
      <c r="S233" s="82">
        <f>'AEO 2023 Table 49 Raw'!V217</f>
        <v>258.56124899999998</v>
      </c>
      <c r="T233" s="82">
        <f>'AEO 2023 Table 49 Raw'!W217</f>
        <v>257.66332999999997</v>
      </c>
      <c r="U233" s="82">
        <f>'AEO 2023 Table 49 Raw'!X217</f>
        <v>257.36483800000002</v>
      </c>
      <c r="V233" s="82">
        <f>'AEO 2023 Table 49 Raw'!Y217</f>
        <v>257.10897799999998</v>
      </c>
      <c r="W233" s="82">
        <f>'AEO 2023 Table 49 Raw'!Z217</f>
        <v>255.83055100000001</v>
      </c>
      <c r="X233" s="82">
        <f>'AEO 2023 Table 49 Raw'!AA217</f>
        <v>255.20024100000001</v>
      </c>
      <c r="Y233" s="82">
        <f>'AEO 2023 Table 49 Raw'!AB217</f>
        <v>252.56401099999999</v>
      </c>
      <c r="Z233" s="82">
        <f>'AEO 2023 Table 49 Raw'!AC217</f>
        <v>247.90344200000001</v>
      </c>
      <c r="AA233" s="82">
        <f>'AEO 2023 Table 49 Raw'!AD217</f>
        <v>243.960342</v>
      </c>
      <c r="AB233" s="82">
        <f>'AEO 2023 Table 49 Raw'!AE217</f>
        <v>241.76246599999999</v>
      </c>
      <c r="AC233" s="82">
        <f>'AEO 2023 Table 49 Raw'!AF217</f>
        <v>240.633118</v>
      </c>
      <c r="AD233" s="82">
        <f>'AEO 2023 Table 49 Raw'!AG217</f>
        <v>238.96373</v>
      </c>
      <c r="AE233" s="82">
        <f>'AEO 2023 Table 49 Raw'!AH217</f>
        <v>238.36341899999999</v>
      </c>
      <c r="AF233" s="88">
        <f>'AEO 2023 Table 49 Raw'!AI217</f>
        <v>-5.0000000000000001E-3</v>
      </c>
    </row>
    <row r="234" spans="1:32" ht="15" customHeight="1" x14ac:dyDescent="0.35">
      <c r="A234" s="77" t="s">
        <v>1877</v>
      </c>
      <c r="B234" s="81" t="s">
        <v>1668</v>
      </c>
      <c r="C234" s="82">
        <f>'AEO 2023 Table 49 Raw'!F218</f>
        <v>1.4683170000000001</v>
      </c>
      <c r="D234" s="82">
        <f>'AEO 2023 Table 49 Raw'!G218</f>
        <v>1.4740150000000001</v>
      </c>
      <c r="E234" s="82">
        <f>'AEO 2023 Table 49 Raw'!H218</f>
        <v>1.4485300000000001</v>
      </c>
      <c r="F234" s="82">
        <f>'AEO 2023 Table 49 Raw'!I218</f>
        <v>1.4262159999999999</v>
      </c>
      <c r="G234" s="82">
        <f>'AEO 2023 Table 49 Raw'!J218</f>
        <v>1.425861</v>
      </c>
      <c r="H234" s="82">
        <f>'AEO 2023 Table 49 Raw'!K218</f>
        <v>1.447959</v>
      </c>
      <c r="I234" s="82">
        <f>'AEO 2023 Table 49 Raw'!L218</f>
        <v>1.44973</v>
      </c>
      <c r="J234" s="82">
        <f>'AEO 2023 Table 49 Raw'!M218</f>
        <v>1.4223749999999999</v>
      </c>
      <c r="K234" s="82">
        <f>'AEO 2023 Table 49 Raw'!N218</f>
        <v>1.373761</v>
      </c>
      <c r="L234" s="82">
        <f>'AEO 2023 Table 49 Raw'!O218</f>
        <v>1.3351310000000001</v>
      </c>
      <c r="M234" s="82">
        <f>'AEO 2023 Table 49 Raw'!P218</f>
        <v>1.323261</v>
      </c>
      <c r="N234" s="82">
        <f>'AEO 2023 Table 49 Raw'!Q218</f>
        <v>1.3210850000000001</v>
      </c>
      <c r="O234" s="82">
        <f>'AEO 2023 Table 49 Raw'!R218</f>
        <v>1.315885</v>
      </c>
      <c r="P234" s="82">
        <f>'AEO 2023 Table 49 Raw'!S218</f>
        <v>1.314187</v>
      </c>
      <c r="Q234" s="82">
        <f>'AEO 2023 Table 49 Raw'!T218</f>
        <v>1.312079</v>
      </c>
      <c r="R234" s="82">
        <f>'AEO 2023 Table 49 Raw'!U218</f>
        <v>1.309604</v>
      </c>
      <c r="S234" s="82">
        <f>'AEO 2023 Table 49 Raw'!V218</f>
        <v>1.3049500000000001</v>
      </c>
      <c r="T234" s="82">
        <f>'AEO 2023 Table 49 Raw'!W218</f>
        <v>1.2995000000000001</v>
      </c>
      <c r="U234" s="82">
        <f>'AEO 2023 Table 49 Raw'!X218</f>
        <v>1.2972220000000001</v>
      </c>
      <c r="V234" s="82">
        <f>'AEO 2023 Table 49 Raw'!Y218</f>
        <v>1.295293</v>
      </c>
      <c r="W234" s="82">
        <f>'AEO 2023 Table 49 Raw'!Z218</f>
        <v>1.2883119999999999</v>
      </c>
      <c r="X234" s="82">
        <f>'AEO 2023 Table 49 Raw'!AA218</f>
        <v>1.284683</v>
      </c>
      <c r="Y234" s="82">
        <f>'AEO 2023 Table 49 Raw'!AB218</f>
        <v>1.2710330000000001</v>
      </c>
      <c r="Z234" s="82">
        <f>'AEO 2023 Table 49 Raw'!AC218</f>
        <v>1.2472639999999999</v>
      </c>
      <c r="AA234" s="82">
        <f>'AEO 2023 Table 49 Raw'!AD218</f>
        <v>1.227174</v>
      </c>
      <c r="AB234" s="82">
        <f>'AEO 2023 Table 49 Raw'!AE218</f>
        <v>1.215902</v>
      </c>
      <c r="AC234" s="82">
        <f>'AEO 2023 Table 49 Raw'!AF218</f>
        <v>1.2100420000000001</v>
      </c>
      <c r="AD234" s="82">
        <f>'AEO 2023 Table 49 Raw'!AG218</f>
        <v>1.2014899999999999</v>
      </c>
      <c r="AE234" s="82">
        <f>'AEO 2023 Table 49 Raw'!AH218</f>
        <v>1.198337</v>
      </c>
      <c r="AF234" s="88">
        <f>'AEO 2023 Table 49 Raw'!AI218</f>
        <v>-7.0000000000000001E-3</v>
      </c>
    </row>
    <row r="235" spans="1:32" ht="15" customHeight="1" x14ac:dyDescent="0.35">
      <c r="A235" s="77" t="s">
        <v>1878</v>
      </c>
      <c r="B235" s="81" t="s">
        <v>1670</v>
      </c>
      <c r="C235" s="82">
        <f>'AEO 2023 Table 49 Raw'!F219</f>
        <v>0.173008</v>
      </c>
      <c r="D235" s="82">
        <f>'AEO 2023 Table 49 Raw'!G219</f>
        <v>0.17172299999999999</v>
      </c>
      <c r="E235" s="82">
        <f>'AEO 2023 Table 49 Raw'!H219</f>
        <v>0.169068</v>
      </c>
      <c r="F235" s="82">
        <f>'AEO 2023 Table 49 Raw'!I219</f>
        <v>0.164576</v>
      </c>
      <c r="G235" s="82">
        <f>'AEO 2023 Table 49 Raw'!J219</f>
        <v>0.16542399999999999</v>
      </c>
      <c r="H235" s="82">
        <f>'AEO 2023 Table 49 Raw'!K219</f>
        <v>0.16841900000000001</v>
      </c>
      <c r="I235" s="82">
        <f>'AEO 2023 Table 49 Raw'!L219</f>
        <v>0.168487</v>
      </c>
      <c r="J235" s="82">
        <f>'AEO 2023 Table 49 Raw'!M219</f>
        <v>0.164966</v>
      </c>
      <c r="K235" s="82">
        <f>'AEO 2023 Table 49 Raw'!N219</f>
        <v>0.158774</v>
      </c>
      <c r="L235" s="82">
        <f>'AEO 2023 Table 49 Raw'!O219</f>
        <v>0.15432899999999999</v>
      </c>
      <c r="M235" s="82">
        <f>'AEO 2023 Table 49 Raw'!P219</f>
        <v>0.15285599999999999</v>
      </c>
      <c r="N235" s="82">
        <f>'AEO 2023 Table 49 Raw'!Q219</f>
        <v>0.15282999999999999</v>
      </c>
      <c r="O235" s="82">
        <f>'AEO 2023 Table 49 Raw'!R219</f>
        <v>0.15127099999999999</v>
      </c>
      <c r="P235" s="82">
        <f>'AEO 2023 Table 49 Raw'!S219</f>
        <v>0.15037500000000001</v>
      </c>
      <c r="Q235" s="82">
        <f>'AEO 2023 Table 49 Raw'!T219</f>
        <v>0.14968300000000001</v>
      </c>
      <c r="R235" s="82">
        <f>'AEO 2023 Table 49 Raw'!U219</f>
        <v>0.149451</v>
      </c>
      <c r="S235" s="82">
        <f>'AEO 2023 Table 49 Raw'!V219</f>
        <v>0.14862800000000001</v>
      </c>
      <c r="T235" s="82">
        <f>'AEO 2023 Table 49 Raw'!W219</f>
        <v>0.14777999999999999</v>
      </c>
      <c r="U235" s="82">
        <f>'AEO 2023 Table 49 Raw'!X219</f>
        <v>0.14705699999999999</v>
      </c>
      <c r="V235" s="82">
        <f>'AEO 2023 Table 49 Raw'!Y219</f>
        <v>0.14660300000000001</v>
      </c>
      <c r="W235" s="82">
        <f>'AEO 2023 Table 49 Raw'!Z219</f>
        <v>0.14538499999999999</v>
      </c>
      <c r="X235" s="82">
        <f>'AEO 2023 Table 49 Raw'!AA219</f>
        <v>0.14497399999999999</v>
      </c>
      <c r="Y235" s="82">
        <f>'AEO 2023 Table 49 Raw'!AB219</f>
        <v>0.14352400000000001</v>
      </c>
      <c r="Z235" s="82">
        <f>'AEO 2023 Table 49 Raw'!AC219</f>
        <v>0.14100499999999999</v>
      </c>
      <c r="AA235" s="82">
        <f>'AEO 2023 Table 49 Raw'!AD219</f>
        <v>0.13896900000000001</v>
      </c>
      <c r="AB235" s="82">
        <f>'AEO 2023 Table 49 Raw'!AE219</f>
        <v>0.13796600000000001</v>
      </c>
      <c r="AC235" s="82">
        <f>'AEO 2023 Table 49 Raw'!AF219</f>
        <v>0.137487</v>
      </c>
      <c r="AD235" s="82">
        <f>'AEO 2023 Table 49 Raw'!AG219</f>
        <v>0.13655200000000001</v>
      </c>
      <c r="AE235" s="82">
        <f>'AEO 2023 Table 49 Raw'!AH219</f>
        <v>0.13630700000000001</v>
      </c>
      <c r="AF235" s="88">
        <f>'AEO 2023 Table 49 Raw'!AI219</f>
        <v>-8.0000000000000002E-3</v>
      </c>
    </row>
    <row r="236" spans="1:32" ht="15" customHeight="1" x14ac:dyDescent="0.35">
      <c r="A236" s="77" t="s">
        <v>1879</v>
      </c>
      <c r="B236" s="81" t="s">
        <v>1672</v>
      </c>
      <c r="C236" s="82">
        <f>'AEO 2023 Table 49 Raw'!F220</f>
        <v>4.3201349999999996</v>
      </c>
      <c r="D236" s="82">
        <f>'AEO 2023 Table 49 Raw'!G220</f>
        <v>4.0431869999999996</v>
      </c>
      <c r="E236" s="82">
        <f>'AEO 2023 Table 49 Raw'!H220</f>
        <v>3.9238460000000002</v>
      </c>
      <c r="F236" s="82">
        <f>'AEO 2023 Table 49 Raw'!I220</f>
        <v>3.769495</v>
      </c>
      <c r="G236" s="82">
        <f>'AEO 2023 Table 49 Raw'!J220</f>
        <v>3.6716500000000001</v>
      </c>
      <c r="H236" s="82">
        <f>'AEO 2023 Table 49 Raw'!K220</f>
        <v>3.5551919999999999</v>
      </c>
      <c r="I236" s="82">
        <f>'AEO 2023 Table 49 Raw'!L220</f>
        <v>3.410104</v>
      </c>
      <c r="J236" s="82">
        <f>'AEO 2023 Table 49 Raw'!M220</f>
        <v>3.1770309999999999</v>
      </c>
      <c r="K236" s="82">
        <f>'AEO 2023 Table 49 Raw'!N220</f>
        <v>2.9144230000000002</v>
      </c>
      <c r="L236" s="82">
        <f>'AEO 2023 Table 49 Raw'!O220</f>
        <v>2.829548</v>
      </c>
      <c r="M236" s="82">
        <f>'AEO 2023 Table 49 Raw'!P220</f>
        <v>2.8854839999999999</v>
      </c>
      <c r="N236" s="82">
        <f>'AEO 2023 Table 49 Raw'!Q220</f>
        <v>3.0298370000000001</v>
      </c>
      <c r="O236" s="82">
        <f>'AEO 2023 Table 49 Raw'!R220</f>
        <v>3.2043180000000002</v>
      </c>
      <c r="P236" s="82">
        <f>'AEO 2023 Table 49 Raw'!S220</f>
        <v>3.3965519999999998</v>
      </c>
      <c r="Q236" s="82">
        <f>'AEO 2023 Table 49 Raw'!T220</f>
        <v>3.5950709999999999</v>
      </c>
      <c r="R236" s="82">
        <f>'AEO 2023 Table 49 Raw'!U220</f>
        <v>3.8028870000000001</v>
      </c>
      <c r="S236" s="82">
        <f>'AEO 2023 Table 49 Raw'!V220</f>
        <v>4.0112290000000002</v>
      </c>
      <c r="T236" s="82">
        <f>'AEO 2023 Table 49 Raw'!W220</f>
        <v>4.2221770000000003</v>
      </c>
      <c r="U236" s="82">
        <f>'AEO 2023 Table 49 Raw'!X220</f>
        <v>4.4554580000000001</v>
      </c>
      <c r="V236" s="82">
        <f>'AEO 2023 Table 49 Raw'!Y220</f>
        <v>4.7012130000000001</v>
      </c>
      <c r="W236" s="82">
        <f>'AEO 2023 Table 49 Raw'!Z220</f>
        <v>4.9360179999999998</v>
      </c>
      <c r="X236" s="82">
        <f>'AEO 2023 Table 49 Raw'!AA220</f>
        <v>5.2028869999999996</v>
      </c>
      <c r="Y236" s="82">
        <f>'AEO 2023 Table 49 Raw'!AB220</f>
        <v>5.4368910000000001</v>
      </c>
      <c r="Z236" s="82">
        <f>'AEO 2023 Table 49 Raw'!AC220</f>
        <v>5.6219320000000002</v>
      </c>
      <c r="AA236" s="82">
        <f>'AEO 2023 Table 49 Raw'!AD220</f>
        <v>5.8171609999999996</v>
      </c>
      <c r="AB236" s="82">
        <f>'AEO 2023 Table 49 Raw'!AE220</f>
        <v>6.0639770000000004</v>
      </c>
      <c r="AC236" s="82">
        <f>'AEO 2023 Table 49 Raw'!AF220</f>
        <v>6.339137</v>
      </c>
      <c r="AD236" s="82">
        <f>'AEO 2023 Table 49 Raw'!AG220</f>
        <v>6.6010340000000003</v>
      </c>
      <c r="AE236" s="82">
        <f>'AEO 2023 Table 49 Raw'!AH220</f>
        <v>6.8982409999999996</v>
      </c>
      <c r="AF236" s="88">
        <f>'AEO 2023 Table 49 Raw'!AI220</f>
        <v>1.7000000000000001E-2</v>
      </c>
    </row>
    <row r="237" spans="1:32" ht="15" customHeight="1" x14ac:dyDescent="0.35">
      <c r="A237" s="77" t="s">
        <v>1880</v>
      </c>
      <c r="B237" s="81" t="s">
        <v>1674</v>
      </c>
      <c r="C237" s="82">
        <f>'AEO 2023 Table 49 Raw'!F221</f>
        <v>0</v>
      </c>
      <c r="D237" s="82">
        <f>'AEO 2023 Table 49 Raw'!G221</f>
        <v>0</v>
      </c>
      <c r="E237" s="82">
        <f>'AEO 2023 Table 49 Raw'!H221</f>
        <v>0</v>
      </c>
      <c r="F237" s="82">
        <f>'AEO 2023 Table 49 Raw'!I221</f>
        <v>0</v>
      </c>
      <c r="G237" s="82">
        <f>'AEO 2023 Table 49 Raw'!J221</f>
        <v>0</v>
      </c>
      <c r="H237" s="82">
        <f>'AEO 2023 Table 49 Raw'!K221</f>
        <v>0</v>
      </c>
      <c r="I237" s="82">
        <f>'AEO 2023 Table 49 Raw'!L221</f>
        <v>0</v>
      </c>
      <c r="J237" s="82">
        <f>'AEO 2023 Table 49 Raw'!M221</f>
        <v>0</v>
      </c>
      <c r="K237" s="82">
        <f>'AEO 2023 Table 49 Raw'!N221</f>
        <v>0</v>
      </c>
      <c r="L237" s="82">
        <f>'AEO 2023 Table 49 Raw'!O221</f>
        <v>0</v>
      </c>
      <c r="M237" s="82">
        <f>'AEO 2023 Table 49 Raw'!P221</f>
        <v>0</v>
      </c>
      <c r="N237" s="82">
        <f>'AEO 2023 Table 49 Raw'!Q221</f>
        <v>0</v>
      </c>
      <c r="O237" s="82">
        <f>'AEO 2023 Table 49 Raw'!R221</f>
        <v>0</v>
      </c>
      <c r="P237" s="82">
        <f>'AEO 2023 Table 49 Raw'!S221</f>
        <v>0</v>
      </c>
      <c r="Q237" s="82">
        <f>'AEO 2023 Table 49 Raw'!T221</f>
        <v>0</v>
      </c>
      <c r="R237" s="82">
        <f>'AEO 2023 Table 49 Raw'!U221</f>
        <v>0</v>
      </c>
      <c r="S237" s="82">
        <f>'AEO 2023 Table 49 Raw'!V221</f>
        <v>0</v>
      </c>
      <c r="T237" s="82">
        <f>'AEO 2023 Table 49 Raw'!W221</f>
        <v>0</v>
      </c>
      <c r="U237" s="82">
        <f>'AEO 2023 Table 49 Raw'!X221</f>
        <v>0</v>
      </c>
      <c r="V237" s="82">
        <f>'AEO 2023 Table 49 Raw'!Y221</f>
        <v>0</v>
      </c>
      <c r="W237" s="82">
        <f>'AEO 2023 Table 49 Raw'!Z221</f>
        <v>0</v>
      </c>
      <c r="X237" s="82">
        <f>'AEO 2023 Table 49 Raw'!AA221</f>
        <v>0</v>
      </c>
      <c r="Y237" s="82">
        <f>'AEO 2023 Table 49 Raw'!AB221</f>
        <v>0</v>
      </c>
      <c r="Z237" s="82">
        <f>'AEO 2023 Table 49 Raw'!AC221</f>
        <v>0</v>
      </c>
      <c r="AA237" s="82">
        <f>'AEO 2023 Table 49 Raw'!AD221</f>
        <v>0</v>
      </c>
      <c r="AB237" s="82">
        <f>'AEO 2023 Table 49 Raw'!AE221</f>
        <v>0</v>
      </c>
      <c r="AC237" s="82">
        <f>'AEO 2023 Table 49 Raw'!AF221</f>
        <v>0</v>
      </c>
      <c r="AD237" s="82">
        <f>'AEO 2023 Table 49 Raw'!AG221</f>
        <v>0</v>
      </c>
      <c r="AE237" s="82">
        <f>'AEO 2023 Table 49 Raw'!AH221</f>
        <v>0</v>
      </c>
      <c r="AF237" s="88" t="str">
        <f>'AEO 2023 Table 49 Raw'!AI221</f>
        <v>- -</v>
      </c>
    </row>
    <row r="238" spans="1:32" ht="15" customHeight="1" x14ac:dyDescent="0.35">
      <c r="A238" s="77" t="s">
        <v>1881</v>
      </c>
      <c r="B238" s="81" t="s">
        <v>1676</v>
      </c>
      <c r="C238" s="82">
        <f>'AEO 2023 Table 49 Raw'!F222</f>
        <v>4.6861E-2</v>
      </c>
      <c r="D238" s="82">
        <f>'AEO 2023 Table 49 Raw'!G222</f>
        <v>4.2104000000000003E-2</v>
      </c>
      <c r="E238" s="82">
        <f>'AEO 2023 Table 49 Raw'!H222</f>
        <v>3.7054999999999998E-2</v>
      </c>
      <c r="F238" s="82">
        <f>'AEO 2023 Table 49 Raw'!I222</f>
        <v>3.2542000000000001E-2</v>
      </c>
      <c r="G238" s="82">
        <f>'AEO 2023 Table 49 Raw'!J222</f>
        <v>2.8996999999999998E-2</v>
      </c>
      <c r="H238" s="82">
        <f>'AEO 2023 Table 49 Raw'!K222</f>
        <v>2.6221999999999999E-2</v>
      </c>
      <c r="I238" s="82">
        <f>'AEO 2023 Table 49 Raw'!L222</f>
        <v>2.3376999999999998E-2</v>
      </c>
      <c r="J238" s="82">
        <f>'AEO 2023 Table 49 Raw'!M222</f>
        <v>2.0413000000000001E-2</v>
      </c>
      <c r="K238" s="82">
        <f>'AEO 2023 Table 49 Raw'!N222</f>
        <v>1.7541000000000001E-2</v>
      </c>
      <c r="L238" s="82">
        <f>'AEO 2023 Table 49 Raw'!O222</f>
        <v>1.5166000000000001E-2</v>
      </c>
      <c r="M238" s="82">
        <f>'AEO 2023 Table 49 Raw'!P222</f>
        <v>1.3365999999999999E-2</v>
      </c>
      <c r="N238" s="82">
        <f>'AEO 2023 Table 49 Raw'!Q222</f>
        <v>1.1858E-2</v>
      </c>
      <c r="O238" s="82">
        <f>'AEO 2023 Table 49 Raw'!R222</f>
        <v>1.0488000000000001E-2</v>
      </c>
      <c r="P238" s="82">
        <f>'AEO 2023 Table 49 Raw'!S222</f>
        <v>9.2910000000000006E-3</v>
      </c>
      <c r="Q238" s="82">
        <f>'AEO 2023 Table 49 Raw'!T222</f>
        <v>8.2199999999999999E-3</v>
      </c>
      <c r="R238" s="82">
        <f>'AEO 2023 Table 49 Raw'!U222</f>
        <v>7.2639999999999996E-3</v>
      </c>
      <c r="S238" s="82">
        <f>'AEO 2023 Table 49 Raw'!V222</f>
        <v>6.4009999999999996E-3</v>
      </c>
      <c r="T238" s="82">
        <f>'AEO 2023 Table 49 Raw'!W222</f>
        <v>5.6319999999999999E-3</v>
      </c>
      <c r="U238" s="82">
        <f>'AEO 2023 Table 49 Raw'!X222</f>
        <v>4.9620000000000003E-3</v>
      </c>
      <c r="V238" s="82">
        <f>'AEO 2023 Table 49 Raw'!Y222</f>
        <v>4.3670000000000002E-3</v>
      </c>
      <c r="W238" s="82">
        <f>'AEO 2023 Table 49 Raw'!Z222</f>
        <v>3.8249999999999998E-3</v>
      </c>
      <c r="X238" s="82">
        <f>'AEO 2023 Table 49 Raw'!AA222</f>
        <v>3.3549999999999999E-3</v>
      </c>
      <c r="Y238" s="82">
        <f>'AEO 2023 Table 49 Raw'!AB222</f>
        <v>2.9150000000000001E-3</v>
      </c>
      <c r="Z238" s="82">
        <f>'AEO 2023 Table 49 Raw'!AC222</f>
        <v>2.5100000000000001E-3</v>
      </c>
      <c r="AA238" s="82">
        <f>'AEO 2023 Table 49 Raw'!AD222</f>
        <v>2.1640000000000001E-3</v>
      </c>
      <c r="AB238" s="82">
        <f>'AEO 2023 Table 49 Raw'!AE222</f>
        <v>1.8760000000000001E-3</v>
      </c>
      <c r="AC238" s="82">
        <f>'AEO 2023 Table 49 Raw'!AF222</f>
        <v>1.6310000000000001E-3</v>
      </c>
      <c r="AD238" s="82">
        <f>'AEO 2023 Table 49 Raw'!AG222</f>
        <v>1.413E-3</v>
      </c>
      <c r="AE238" s="82">
        <f>'AEO 2023 Table 49 Raw'!AH222</f>
        <v>1.2279999999999999E-3</v>
      </c>
      <c r="AF238" s="88">
        <f>'AEO 2023 Table 49 Raw'!AI222</f>
        <v>-0.122</v>
      </c>
    </row>
    <row r="239" spans="1:32" ht="15" customHeight="1" x14ac:dyDescent="0.35">
      <c r="A239" s="77" t="s">
        <v>1882</v>
      </c>
      <c r="B239" s="81" t="s">
        <v>1678</v>
      </c>
      <c r="C239" s="82">
        <f>'AEO 2023 Table 49 Raw'!F223</f>
        <v>0</v>
      </c>
      <c r="D239" s="82">
        <f>'AEO 2023 Table 49 Raw'!G223</f>
        <v>0</v>
      </c>
      <c r="E239" s="82">
        <f>'AEO 2023 Table 49 Raw'!H223</f>
        <v>0.124004</v>
      </c>
      <c r="F239" s="82">
        <f>'AEO 2023 Table 49 Raw'!I223</f>
        <v>0.12336999999999999</v>
      </c>
      <c r="G239" s="82">
        <f>'AEO 2023 Table 49 Raw'!J223</f>
        <v>0.123497</v>
      </c>
      <c r="H239" s="82">
        <f>'AEO 2023 Table 49 Raw'!K223</f>
        <v>0.12639400000000001</v>
      </c>
      <c r="I239" s="82">
        <f>'AEO 2023 Table 49 Raw'!L223</f>
        <v>0.12881799999999999</v>
      </c>
      <c r="J239" s="82">
        <f>'AEO 2023 Table 49 Raw'!M223</f>
        <v>0.12857199999999999</v>
      </c>
      <c r="K239" s="82">
        <f>'AEO 2023 Table 49 Raw'!N223</f>
        <v>0.12715799999999999</v>
      </c>
      <c r="L239" s="82">
        <f>'AEO 2023 Table 49 Raw'!O223</f>
        <v>0.127133</v>
      </c>
      <c r="M239" s="82">
        <f>'AEO 2023 Table 49 Raw'!P223</f>
        <v>0.13075700000000001</v>
      </c>
      <c r="N239" s="82">
        <f>'AEO 2023 Table 49 Raw'!Q223</f>
        <v>0.13653799999999999</v>
      </c>
      <c r="O239" s="82">
        <f>'AEO 2023 Table 49 Raw'!R223</f>
        <v>0.14230000000000001</v>
      </c>
      <c r="P239" s="82">
        <f>'AEO 2023 Table 49 Raw'!S223</f>
        <v>0.14810699999999999</v>
      </c>
      <c r="Q239" s="82">
        <f>'AEO 2023 Table 49 Raw'!T223</f>
        <v>0.155443</v>
      </c>
      <c r="R239" s="82">
        <f>'AEO 2023 Table 49 Raw'!U223</f>
        <v>0.16337199999999999</v>
      </c>
      <c r="S239" s="82">
        <f>'AEO 2023 Table 49 Raw'!V223</f>
        <v>0.17139299999999999</v>
      </c>
      <c r="T239" s="82">
        <f>'AEO 2023 Table 49 Raw'!W223</f>
        <v>0.18044499999999999</v>
      </c>
      <c r="U239" s="82">
        <f>'AEO 2023 Table 49 Raw'!X223</f>
        <v>0.191217</v>
      </c>
      <c r="V239" s="82">
        <f>'AEO 2023 Table 49 Raw'!Y223</f>
        <v>0.203458</v>
      </c>
      <c r="W239" s="82">
        <f>'AEO 2023 Table 49 Raw'!Z223</f>
        <v>0.21637600000000001</v>
      </c>
      <c r="X239" s="82">
        <f>'AEO 2023 Table 49 Raw'!AA223</f>
        <v>0.231353</v>
      </c>
      <c r="Y239" s="82">
        <f>'AEO 2023 Table 49 Raw'!AB223</f>
        <v>0.24589900000000001</v>
      </c>
      <c r="Z239" s="82">
        <f>'AEO 2023 Table 49 Raw'!AC223</f>
        <v>0.25953599999999999</v>
      </c>
      <c r="AA239" s="82">
        <f>'AEO 2023 Table 49 Raw'!AD223</f>
        <v>0.27476200000000001</v>
      </c>
      <c r="AB239" s="82">
        <f>'AEO 2023 Table 49 Raw'!AE223</f>
        <v>0.29278399999999999</v>
      </c>
      <c r="AC239" s="82">
        <f>'AEO 2023 Table 49 Raw'!AF223</f>
        <v>0.31290899999999999</v>
      </c>
      <c r="AD239" s="82">
        <f>'AEO 2023 Table 49 Raw'!AG223</f>
        <v>0.332872</v>
      </c>
      <c r="AE239" s="82">
        <f>'AEO 2023 Table 49 Raw'!AH223</f>
        <v>0.35465200000000002</v>
      </c>
      <c r="AF239" s="88" t="str">
        <f>'AEO 2023 Table 49 Raw'!AI223</f>
        <v>- -</v>
      </c>
    </row>
    <row r="240" spans="1:32" ht="15" customHeight="1" x14ac:dyDescent="0.35">
      <c r="A240" s="77" t="s">
        <v>1883</v>
      </c>
      <c r="B240" s="81" t="s">
        <v>1680</v>
      </c>
      <c r="C240" s="82">
        <f>'AEO 2023 Table 49 Raw'!F224</f>
        <v>0</v>
      </c>
      <c r="D240" s="82">
        <f>'AEO 2023 Table 49 Raw'!G224</f>
        <v>0</v>
      </c>
      <c r="E240" s="82">
        <f>'AEO 2023 Table 49 Raw'!H224</f>
        <v>0.27505000000000002</v>
      </c>
      <c r="F240" s="82">
        <f>'AEO 2023 Table 49 Raw'!I224</f>
        <v>0.26865899999999998</v>
      </c>
      <c r="G240" s="82">
        <f>'AEO 2023 Table 49 Raw'!J224</f>
        <v>0.26628800000000002</v>
      </c>
      <c r="H240" s="82">
        <f>'AEO 2023 Table 49 Raw'!K224</f>
        <v>0.268984</v>
      </c>
      <c r="I240" s="82">
        <f>'AEO 2023 Table 49 Raw'!L224</f>
        <v>0.26871</v>
      </c>
      <c r="J240" s="82">
        <f>'AEO 2023 Table 49 Raw'!M224</f>
        <v>0.26366499999999998</v>
      </c>
      <c r="K240" s="82">
        <f>'AEO 2023 Table 49 Raw'!N224</f>
        <v>0.257156</v>
      </c>
      <c r="L240" s="82">
        <f>'AEO 2023 Table 49 Raw'!O224</f>
        <v>0.255056</v>
      </c>
      <c r="M240" s="82">
        <f>'AEO 2023 Table 49 Raw'!P224</f>
        <v>0.25977699999999998</v>
      </c>
      <c r="N240" s="82">
        <f>'AEO 2023 Table 49 Raw'!Q224</f>
        <v>0.26896799999999998</v>
      </c>
      <c r="O240" s="82">
        <f>'AEO 2023 Table 49 Raw'!R224</f>
        <v>0.27766999999999997</v>
      </c>
      <c r="P240" s="82">
        <f>'AEO 2023 Table 49 Raw'!S224</f>
        <v>0.28694399999999998</v>
      </c>
      <c r="Q240" s="82">
        <f>'AEO 2023 Table 49 Raw'!T224</f>
        <v>0.297906</v>
      </c>
      <c r="R240" s="82">
        <f>'AEO 2023 Table 49 Raw'!U224</f>
        <v>0.31016899999999997</v>
      </c>
      <c r="S240" s="82">
        <f>'AEO 2023 Table 49 Raw'!V224</f>
        <v>0.32225300000000001</v>
      </c>
      <c r="T240" s="82">
        <f>'AEO 2023 Table 49 Raw'!W224</f>
        <v>0.33644299999999999</v>
      </c>
      <c r="U240" s="82">
        <f>'AEO 2023 Table 49 Raw'!X224</f>
        <v>0.35324499999999998</v>
      </c>
      <c r="V240" s="82">
        <f>'AEO 2023 Table 49 Raw'!Y224</f>
        <v>0.37246200000000002</v>
      </c>
      <c r="W240" s="82">
        <f>'AEO 2023 Table 49 Raw'!Z224</f>
        <v>0.39206400000000002</v>
      </c>
      <c r="X240" s="82">
        <f>'AEO 2023 Table 49 Raw'!AA224</f>
        <v>0.41481699999999999</v>
      </c>
      <c r="Y240" s="82">
        <f>'AEO 2023 Table 49 Raw'!AB224</f>
        <v>0.43431999999999998</v>
      </c>
      <c r="Z240" s="82">
        <f>'AEO 2023 Table 49 Raw'!AC224</f>
        <v>0.45070199999999999</v>
      </c>
      <c r="AA240" s="82">
        <f>'AEO 2023 Table 49 Raw'!AD224</f>
        <v>0.46655400000000002</v>
      </c>
      <c r="AB240" s="82">
        <f>'AEO 2023 Table 49 Raw'!AE224</f>
        <v>0.48563899999999999</v>
      </c>
      <c r="AC240" s="82">
        <f>'AEO 2023 Table 49 Raw'!AF224</f>
        <v>0.504992</v>
      </c>
      <c r="AD240" s="82">
        <f>'AEO 2023 Table 49 Raw'!AG224</f>
        <v>0.52243700000000004</v>
      </c>
      <c r="AE240" s="82">
        <f>'AEO 2023 Table 49 Raw'!AH224</f>
        <v>0.53968000000000005</v>
      </c>
      <c r="AF240" s="88" t="str">
        <f>'AEO 2023 Table 49 Raw'!AI224</f>
        <v>- -</v>
      </c>
    </row>
    <row r="241" spans="1:32" ht="15" customHeight="1" x14ac:dyDescent="0.35">
      <c r="A241" s="77" t="s">
        <v>1884</v>
      </c>
      <c r="B241" s="81" t="s">
        <v>1682</v>
      </c>
      <c r="C241" s="82">
        <f>'AEO 2023 Table 49 Raw'!F225</f>
        <v>0</v>
      </c>
      <c r="D241" s="82">
        <f>'AEO 2023 Table 49 Raw'!G225</f>
        <v>0</v>
      </c>
      <c r="E241" s="82">
        <f>'AEO 2023 Table 49 Raw'!H225</f>
        <v>0.41006300000000001</v>
      </c>
      <c r="F241" s="82">
        <f>'AEO 2023 Table 49 Raw'!I225</f>
        <v>0.41000599999999998</v>
      </c>
      <c r="G241" s="82">
        <f>'AEO 2023 Table 49 Raw'!J225</f>
        <v>0.41621000000000002</v>
      </c>
      <c r="H241" s="82">
        <f>'AEO 2023 Table 49 Raw'!K225</f>
        <v>0.42923</v>
      </c>
      <c r="I241" s="82">
        <f>'AEO 2023 Table 49 Raw'!L225</f>
        <v>0.43662499999999999</v>
      </c>
      <c r="J241" s="82">
        <f>'AEO 2023 Table 49 Raw'!M225</f>
        <v>0.435529</v>
      </c>
      <c r="K241" s="82">
        <f>'AEO 2023 Table 49 Raw'!N225</f>
        <v>0.42805599999999999</v>
      </c>
      <c r="L241" s="82">
        <f>'AEO 2023 Table 49 Raw'!O225</f>
        <v>0.42384300000000003</v>
      </c>
      <c r="M241" s="82">
        <f>'AEO 2023 Table 49 Raw'!P225</f>
        <v>0.42857499999999998</v>
      </c>
      <c r="N241" s="82">
        <f>'AEO 2023 Table 49 Raw'!Q225</f>
        <v>0.43723400000000001</v>
      </c>
      <c r="O241" s="82">
        <f>'AEO 2023 Table 49 Raw'!R225</f>
        <v>0.445851</v>
      </c>
      <c r="P241" s="82">
        <f>'AEO 2023 Table 49 Raw'!S225</f>
        <v>0.45676800000000001</v>
      </c>
      <c r="Q241" s="82">
        <f>'AEO 2023 Table 49 Raw'!T225</f>
        <v>0.46883200000000003</v>
      </c>
      <c r="R241" s="82">
        <f>'AEO 2023 Table 49 Raw'!U225</f>
        <v>0.48222100000000001</v>
      </c>
      <c r="S241" s="82">
        <f>'AEO 2023 Table 49 Raw'!V225</f>
        <v>0.49639699999999998</v>
      </c>
      <c r="T241" s="82">
        <f>'AEO 2023 Table 49 Raw'!W225</f>
        <v>0.51200900000000005</v>
      </c>
      <c r="U241" s="82">
        <f>'AEO 2023 Table 49 Raw'!X225</f>
        <v>0.53081999999999996</v>
      </c>
      <c r="V241" s="82">
        <f>'AEO 2023 Table 49 Raw'!Y225</f>
        <v>0.55196599999999996</v>
      </c>
      <c r="W241" s="82">
        <f>'AEO 2023 Table 49 Raw'!Z225</f>
        <v>0.57327099999999998</v>
      </c>
      <c r="X241" s="82">
        <f>'AEO 2023 Table 49 Raw'!AA225</f>
        <v>0.59853599999999996</v>
      </c>
      <c r="Y241" s="82">
        <f>'AEO 2023 Table 49 Raw'!AB225</f>
        <v>0.62161699999999998</v>
      </c>
      <c r="Z241" s="82">
        <f>'AEO 2023 Table 49 Raw'!AC225</f>
        <v>0.64187300000000003</v>
      </c>
      <c r="AA241" s="82">
        <f>'AEO 2023 Table 49 Raw'!AD225</f>
        <v>0.66601399999999999</v>
      </c>
      <c r="AB241" s="82">
        <f>'AEO 2023 Table 49 Raw'!AE225</f>
        <v>0.69730700000000001</v>
      </c>
      <c r="AC241" s="82">
        <f>'AEO 2023 Table 49 Raw'!AF225</f>
        <v>0.73452300000000004</v>
      </c>
      <c r="AD241" s="82">
        <f>'AEO 2023 Table 49 Raw'!AG225</f>
        <v>0.77302800000000005</v>
      </c>
      <c r="AE241" s="82">
        <f>'AEO 2023 Table 49 Raw'!AH225</f>
        <v>0.81800399999999995</v>
      </c>
      <c r="AF241" s="88" t="str">
        <f>'AEO 2023 Table 49 Raw'!AI225</f>
        <v>- -</v>
      </c>
    </row>
    <row r="242" spans="1:32" ht="15" customHeight="1" x14ac:dyDescent="0.35">
      <c r="A242" s="77" t="s">
        <v>1885</v>
      </c>
      <c r="B242" s="81" t="s">
        <v>1708</v>
      </c>
      <c r="C242" s="82">
        <f>'AEO 2023 Table 49 Raw'!F226</f>
        <v>279.16204800000003</v>
      </c>
      <c r="D242" s="82">
        <f>'AEO 2023 Table 49 Raw'!G226</f>
        <v>282.80480999999997</v>
      </c>
      <c r="E242" s="82">
        <f>'AEO 2023 Table 49 Raw'!H226</f>
        <v>281.07968099999999</v>
      </c>
      <c r="F242" s="82">
        <f>'AEO 2023 Table 49 Raw'!I226</f>
        <v>278.68725599999999</v>
      </c>
      <c r="G242" s="82">
        <f>'AEO 2023 Table 49 Raw'!J226</f>
        <v>280.256958</v>
      </c>
      <c r="H242" s="82">
        <f>'AEO 2023 Table 49 Raw'!K226</f>
        <v>285.92919899999998</v>
      </c>
      <c r="I242" s="82">
        <f>'AEO 2023 Table 49 Raw'!L226</f>
        <v>287.41281099999998</v>
      </c>
      <c r="J242" s="82">
        <f>'AEO 2023 Table 49 Raw'!M226</f>
        <v>282.88992300000001</v>
      </c>
      <c r="K242" s="82">
        <f>'AEO 2023 Table 49 Raw'!N226</f>
        <v>273.94830300000001</v>
      </c>
      <c r="L242" s="82">
        <f>'AEO 2023 Table 49 Raw'!O226</f>
        <v>266.97226000000001</v>
      </c>
      <c r="M242" s="82">
        <f>'AEO 2023 Table 49 Raw'!P226</f>
        <v>265.300659</v>
      </c>
      <c r="N242" s="82">
        <f>'AEO 2023 Table 49 Raw'!Q226</f>
        <v>265.54583700000001</v>
      </c>
      <c r="O242" s="82">
        <f>'AEO 2023 Table 49 Raw'!R226</f>
        <v>265.13763399999999</v>
      </c>
      <c r="P242" s="82">
        <f>'AEO 2023 Table 49 Raw'!S226</f>
        <v>265.377228</v>
      </c>
      <c r="Q242" s="82">
        <f>'AEO 2023 Table 49 Raw'!T226</f>
        <v>265.48864700000001</v>
      </c>
      <c r="R242" s="82">
        <f>'AEO 2023 Table 49 Raw'!U226</f>
        <v>265.49408</v>
      </c>
      <c r="S242" s="82">
        <f>'AEO 2023 Table 49 Raw'!V226</f>
        <v>265.022491</v>
      </c>
      <c r="T242" s="82">
        <f>'AEO 2023 Table 49 Raw'!W226</f>
        <v>264.367279</v>
      </c>
      <c r="U242" s="82">
        <f>'AEO 2023 Table 49 Raw'!X226</f>
        <v>264.34481799999998</v>
      </c>
      <c r="V242" s="82">
        <f>'AEO 2023 Table 49 Raw'!Y226</f>
        <v>264.38436899999999</v>
      </c>
      <c r="W242" s="82">
        <f>'AEO 2023 Table 49 Raw'!Z226</f>
        <v>263.38577299999997</v>
      </c>
      <c r="X242" s="82">
        <f>'AEO 2023 Table 49 Raw'!AA226</f>
        <v>263.080872</v>
      </c>
      <c r="Y242" s="82">
        <f>'AEO 2023 Table 49 Raw'!AB226</f>
        <v>260.720215</v>
      </c>
      <c r="Z242" s="82">
        <f>'AEO 2023 Table 49 Raw'!AC226</f>
        <v>256.26821899999999</v>
      </c>
      <c r="AA242" s="82">
        <f>'AEO 2023 Table 49 Raw'!AD226</f>
        <v>252.55316199999999</v>
      </c>
      <c r="AB242" s="82">
        <f>'AEO 2023 Table 49 Raw'!AE226</f>
        <v>250.65791300000001</v>
      </c>
      <c r="AC242" s="82">
        <f>'AEO 2023 Table 49 Raw'!AF226</f>
        <v>249.87380999999999</v>
      </c>
      <c r="AD242" s="82">
        <f>'AEO 2023 Table 49 Raw'!AG226</f>
        <v>248.53254699999999</v>
      </c>
      <c r="AE242" s="82">
        <f>'AEO 2023 Table 49 Raw'!AH226</f>
        <v>248.30985999999999</v>
      </c>
      <c r="AF242" s="88">
        <f>'AEO 2023 Table 49 Raw'!AI226</f>
        <v>-4.0000000000000001E-3</v>
      </c>
    </row>
    <row r="243" spans="1:32" ht="15" customHeight="1" x14ac:dyDescent="0.35">
      <c r="A243" s="77" t="s">
        <v>1886</v>
      </c>
      <c r="B243" s="34" t="s">
        <v>1887</v>
      </c>
      <c r="C243" s="82">
        <f>'AEO 2023 Table 49 Raw'!F227</f>
        <v>711.90508999999997</v>
      </c>
      <c r="D243" s="82">
        <f>'AEO 2023 Table 49 Raw'!G227</f>
        <v>731.49768100000006</v>
      </c>
      <c r="E243" s="82">
        <f>'AEO 2023 Table 49 Raw'!H227</f>
        <v>746.08410600000002</v>
      </c>
      <c r="F243" s="82">
        <f>'AEO 2023 Table 49 Raw'!I227</f>
        <v>755.33306900000002</v>
      </c>
      <c r="G243" s="82">
        <f>'AEO 2023 Table 49 Raw'!J227</f>
        <v>765.83038299999998</v>
      </c>
      <c r="H243" s="82">
        <f>'AEO 2023 Table 49 Raw'!K227</f>
        <v>780.86895800000002</v>
      </c>
      <c r="I243" s="82">
        <f>'AEO 2023 Table 49 Raw'!L227</f>
        <v>788.05279499999995</v>
      </c>
      <c r="J243" s="82">
        <f>'AEO 2023 Table 49 Raw'!M227</f>
        <v>786.18463099999997</v>
      </c>
      <c r="K243" s="82">
        <f>'AEO 2023 Table 49 Raw'!N227</f>
        <v>775.89386000000002</v>
      </c>
      <c r="L243" s="82">
        <f>'AEO 2023 Table 49 Raw'!O227</f>
        <v>769.153503</v>
      </c>
      <c r="M243" s="82">
        <f>'AEO 2023 Table 49 Raw'!P227</f>
        <v>772.19421399999999</v>
      </c>
      <c r="N243" s="82">
        <f>'AEO 2023 Table 49 Raw'!Q227</f>
        <v>778.19146699999999</v>
      </c>
      <c r="O243" s="82">
        <f>'AEO 2023 Table 49 Raw'!R227</f>
        <v>784.09899900000005</v>
      </c>
      <c r="P243" s="82">
        <f>'AEO 2023 Table 49 Raw'!S227</f>
        <v>793.142517</v>
      </c>
      <c r="Q243" s="82">
        <f>'AEO 2023 Table 49 Raw'!T227</f>
        <v>802.76110800000004</v>
      </c>
      <c r="R243" s="82">
        <f>'AEO 2023 Table 49 Raw'!U227</f>
        <v>811.77514599999995</v>
      </c>
      <c r="S243" s="82">
        <f>'AEO 2023 Table 49 Raw'!V227</f>
        <v>820.43054199999995</v>
      </c>
      <c r="T243" s="82">
        <f>'AEO 2023 Table 49 Raw'!W227</f>
        <v>828.44409199999996</v>
      </c>
      <c r="U243" s="82">
        <f>'AEO 2023 Table 49 Raw'!X227</f>
        <v>838.05096400000002</v>
      </c>
      <c r="V243" s="82">
        <f>'AEO 2023 Table 49 Raw'!Y227</f>
        <v>845.96551499999998</v>
      </c>
      <c r="W243" s="82">
        <f>'AEO 2023 Table 49 Raw'!Z227</f>
        <v>851.84161400000005</v>
      </c>
      <c r="X243" s="82">
        <f>'AEO 2023 Table 49 Raw'!AA227</f>
        <v>858.72430399999996</v>
      </c>
      <c r="Y243" s="82">
        <f>'AEO 2023 Table 49 Raw'!AB227</f>
        <v>861.682861</v>
      </c>
      <c r="Z243" s="82">
        <f>'AEO 2023 Table 49 Raw'!AC227</f>
        <v>862.92309599999999</v>
      </c>
      <c r="AA243" s="82">
        <f>'AEO 2023 Table 49 Raw'!AD227</f>
        <v>865.21826199999998</v>
      </c>
      <c r="AB243" s="82">
        <f>'AEO 2023 Table 49 Raw'!AE227</f>
        <v>869.99597200000005</v>
      </c>
      <c r="AC243" s="82">
        <f>'AEO 2023 Table 49 Raw'!AF227</f>
        <v>875.87756300000001</v>
      </c>
      <c r="AD243" s="82">
        <f>'AEO 2023 Table 49 Raw'!AG227</f>
        <v>882.39776600000005</v>
      </c>
      <c r="AE243" s="82">
        <f>'AEO 2023 Table 49 Raw'!AH227</f>
        <v>891.90478499999995</v>
      </c>
      <c r="AF243" s="88">
        <f>'AEO 2023 Table 49 Raw'!AI227</f>
        <v>8.0000000000000002E-3</v>
      </c>
    </row>
    <row r="244" spans="1:32" ht="15" customHeight="1" x14ac:dyDescent="0.35">
      <c r="C244" s="82"/>
      <c r="D244" s="82"/>
      <c r="E244" s="82"/>
      <c r="F244" s="82"/>
      <c r="G244" s="82"/>
      <c r="H244" s="82"/>
      <c r="I244" s="82"/>
      <c r="J244" s="82"/>
      <c r="K244" s="82"/>
      <c r="L244" s="82"/>
      <c r="M244" s="82"/>
      <c r="N244" s="82"/>
      <c r="O244" s="82"/>
      <c r="P244" s="82"/>
      <c r="Q244" s="82"/>
      <c r="R244" s="82"/>
      <c r="S244" s="82"/>
      <c r="T244" s="82"/>
      <c r="U244" s="82"/>
      <c r="V244" s="82"/>
      <c r="W244" s="82"/>
      <c r="X244" s="82"/>
      <c r="Y244" s="82"/>
      <c r="Z244" s="82"/>
      <c r="AA244" s="82"/>
      <c r="AB244" s="82"/>
      <c r="AC244" s="82"/>
      <c r="AD244" s="82"/>
      <c r="AE244" s="82"/>
      <c r="AF244" s="88"/>
    </row>
    <row r="245" spans="1:32" ht="15" customHeight="1" x14ac:dyDescent="0.35">
      <c r="C245" s="82"/>
      <c r="D245" s="82"/>
      <c r="E245" s="82"/>
      <c r="F245" s="82"/>
      <c r="G245" s="82"/>
      <c r="H245" s="82"/>
      <c r="I245" s="82"/>
      <c r="J245" s="82"/>
      <c r="K245" s="82"/>
      <c r="L245" s="82"/>
      <c r="M245" s="82"/>
      <c r="N245" s="82"/>
      <c r="O245" s="82"/>
      <c r="P245" s="82"/>
      <c r="Q245" s="82"/>
      <c r="R245" s="82"/>
      <c r="S245" s="82"/>
      <c r="T245" s="82"/>
      <c r="U245" s="82"/>
      <c r="V245" s="82"/>
      <c r="W245" s="82"/>
      <c r="X245" s="82"/>
      <c r="Y245" s="82"/>
      <c r="Z245" s="82"/>
      <c r="AA245" s="82"/>
      <c r="AB245" s="82"/>
      <c r="AC245" s="82"/>
      <c r="AD245" s="82"/>
      <c r="AE245" s="82"/>
      <c r="AF245" s="88"/>
    </row>
    <row r="246" spans="1:32" ht="15" customHeight="1" x14ac:dyDescent="0.35">
      <c r="C246" s="82"/>
      <c r="D246" s="82"/>
      <c r="E246" s="82"/>
      <c r="F246" s="82"/>
      <c r="G246" s="82"/>
      <c r="H246" s="82"/>
      <c r="I246" s="82"/>
      <c r="J246" s="82"/>
      <c r="K246" s="82"/>
      <c r="L246" s="82"/>
      <c r="M246" s="82"/>
      <c r="N246" s="82"/>
      <c r="O246" s="82"/>
      <c r="P246" s="82"/>
      <c r="Q246" s="82"/>
      <c r="R246" s="82"/>
      <c r="S246" s="82"/>
      <c r="T246" s="82"/>
      <c r="U246" s="82"/>
      <c r="V246" s="82"/>
      <c r="W246" s="82"/>
      <c r="X246" s="82"/>
      <c r="Y246" s="82"/>
      <c r="Z246" s="82"/>
      <c r="AA246" s="82"/>
      <c r="AB246" s="82"/>
      <c r="AC246" s="82"/>
      <c r="AD246" s="82"/>
      <c r="AE246" s="82"/>
      <c r="AF246" s="88"/>
    </row>
    <row r="247" spans="1:32" ht="15" customHeight="1" x14ac:dyDescent="0.35">
      <c r="B247" s="34" t="s">
        <v>1888</v>
      </c>
      <c r="C247" s="82"/>
      <c r="D247" s="82"/>
      <c r="E247" s="82"/>
      <c r="F247" s="82"/>
      <c r="G247" s="82"/>
      <c r="H247" s="82"/>
      <c r="I247" s="82"/>
      <c r="J247" s="82"/>
      <c r="K247" s="82"/>
      <c r="L247" s="82"/>
      <c r="M247" s="82"/>
      <c r="N247" s="82"/>
      <c r="O247" s="82"/>
      <c r="P247" s="82"/>
      <c r="Q247" s="82"/>
      <c r="R247" s="82"/>
      <c r="S247" s="82"/>
      <c r="T247" s="82"/>
      <c r="U247" s="82"/>
      <c r="V247" s="82"/>
      <c r="W247" s="82"/>
      <c r="X247" s="82"/>
      <c r="Y247" s="82"/>
      <c r="Z247" s="82"/>
      <c r="AA247" s="82"/>
      <c r="AB247" s="82"/>
      <c r="AC247" s="82"/>
      <c r="AD247" s="82"/>
      <c r="AE247" s="82"/>
      <c r="AF247" s="88"/>
    </row>
    <row r="248" spans="1:32" ht="12" customHeight="1" x14ac:dyDescent="0.35">
      <c r="A248" s="77" t="s">
        <v>1889</v>
      </c>
      <c r="B248" s="81" t="s">
        <v>1890</v>
      </c>
      <c r="C248" s="82">
        <f>'AEO 2023 Table 49 Raw'!F229</f>
        <v>1620.4948730000001</v>
      </c>
      <c r="D248" s="82">
        <f>'AEO 2023 Table 49 Raw'!G229</f>
        <v>1600.1008300000001</v>
      </c>
      <c r="E248" s="82">
        <f>'AEO 2023 Table 49 Raw'!H229</f>
        <v>1666.9197999999999</v>
      </c>
      <c r="F248" s="82">
        <f>'AEO 2023 Table 49 Raw'!I229</f>
        <v>1628.408447</v>
      </c>
      <c r="G248" s="82">
        <f>'AEO 2023 Table 49 Raw'!J229</f>
        <v>1561.420654</v>
      </c>
      <c r="H248" s="82">
        <f>'AEO 2023 Table 49 Raw'!K229</f>
        <v>1509.649414</v>
      </c>
      <c r="I248" s="82">
        <f>'AEO 2023 Table 49 Raw'!L229</f>
        <v>1489.7312010000001</v>
      </c>
      <c r="J248" s="82">
        <f>'AEO 2023 Table 49 Raw'!M229</f>
        <v>1507.5151370000001</v>
      </c>
      <c r="K248" s="82">
        <f>'AEO 2023 Table 49 Raw'!N229</f>
        <v>1500.1649170000001</v>
      </c>
      <c r="L248" s="82">
        <f>'AEO 2023 Table 49 Raw'!O229</f>
        <v>1506.952393</v>
      </c>
      <c r="M248" s="82">
        <f>'AEO 2023 Table 49 Raw'!P229</f>
        <v>1522.1982419999999</v>
      </c>
      <c r="N248" s="82">
        <f>'AEO 2023 Table 49 Raw'!Q229</f>
        <v>1534.73938</v>
      </c>
      <c r="O248" s="82">
        <f>'AEO 2023 Table 49 Raw'!R229</f>
        <v>1543.237427</v>
      </c>
      <c r="P248" s="82">
        <f>'AEO 2023 Table 49 Raw'!S229</f>
        <v>1554.590698</v>
      </c>
      <c r="Q248" s="82">
        <f>'AEO 2023 Table 49 Raw'!T229</f>
        <v>1557.5253909999999</v>
      </c>
      <c r="R248" s="82">
        <f>'AEO 2023 Table 49 Raw'!U229</f>
        <v>1562.481567</v>
      </c>
      <c r="S248" s="82">
        <f>'AEO 2023 Table 49 Raw'!V229</f>
        <v>1568.966064</v>
      </c>
      <c r="T248" s="82">
        <f>'AEO 2023 Table 49 Raw'!W229</f>
        <v>1568.3394780000001</v>
      </c>
      <c r="U248" s="82">
        <f>'AEO 2023 Table 49 Raw'!X229</f>
        <v>1571.777466</v>
      </c>
      <c r="V248" s="82">
        <f>'AEO 2023 Table 49 Raw'!Y229</f>
        <v>1585.611206</v>
      </c>
      <c r="W248" s="82">
        <f>'AEO 2023 Table 49 Raw'!Z229</f>
        <v>1597.3070070000001</v>
      </c>
      <c r="X248" s="82">
        <f>'AEO 2023 Table 49 Raw'!AA229</f>
        <v>1600.190918</v>
      </c>
      <c r="Y248" s="82">
        <f>'AEO 2023 Table 49 Raw'!AB229</f>
        <v>1601.832764</v>
      </c>
      <c r="Z248" s="82">
        <f>'AEO 2023 Table 49 Raw'!AC229</f>
        <v>1602.998779</v>
      </c>
      <c r="AA248" s="82">
        <f>'AEO 2023 Table 49 Raw'!AD229</f>
        <v>1608.1293949999999</v>
      </c>
      <c r="AB248" s="82">
        <f>'AEO 2023 Table 49 Raw'!AE229</f>
        <v>1618.0823969999999</v>
      </c>
      <c r="AC248" s="82">
        <f>'AEO 2023 Table 49 Raw'!AF229</f>
        <v>1630.8079829999999</v>
      </c>
      <c r="AD248" s="82">
        <f>'AEO 2023 Table 49 Raw'!AG229</f>
        <v>1636.8905030000001</v>
      </c>
      <c r="AE248" s="82">
        <f>'AEO 2023 Table 49 Raw'!AH229</f>
        <v>1649.469482</v>
      </c>
      <c r="AF248" s="88">
        <f>'AEO 2023 Table 49 Raw'!AI229</f>
        <v>1E-3</v>
      </c>
    </row>
    <row r="249" spans="1:32" ht="15" customHeight="1" x14ac:dyDescent="0.35">
      <c r="A249" s="77" t="s">
        <v>1891</v>
      </c>
      <c r="B249" s="81" t="s">
        <v>1892</v>
      </c>
      <c r="C249" s="82">
        <f>'AEO 2023 Table 49 Raw'!F230</f>
        <v>3.3663400000000001</v>
      </c>
      <c r="D249" s="82">
        <f>'AEO 2023 Table 49 Raw'!G230</f>
        <v>3.3698929999999998</v>
      </c>
      <c r="E249" s="82">
        <f>'AEO 2023 Table 49 Raw'!H230</f>
        <v>3.3734500000000001</v>
      </c>
      <c r="F249" s="82">
        <f>'AEO 2023 Table 49 Raw'!I230</f>
        <v>3.3770099999999998</v>
      </c>
      <c r="G249" s="82">
        <f>'AEO 2023 Table 49 Raw'!J230</f>
        <v>3.3805740000000002</v>
      </c>
      <c r="H249" s="82">
        <f>'AEO 2023 Table 49 Raw'!K230</f>
        <v>3.3841420000000002</v>
      </c>
      <c r="I249" s="82">
        <f>'AEO 2023 Table 49 Raw'!L230</f>
        <v>3.3877130000000002</v>
      </c>
      <c r="J249" s="82">
        <f>'AEO 2023 Table 49 Raw'!M230</f>
        <v>3.391289</v>
      </c>
      <c r="K249" s="82">
        <f>'AEO 2023 Table 49 Raw'!N230</f>
        <v>3.3948680000000002</v>
      </c>
      <c r="L249" s="82">
        <f>'AEO 2023 Table 49 Raw'!O230</f>
        <v>3.3984510000000001</v>
      </c>
      <c r="M249" s="82">
        <f>'AEO 2023 Table 49 Raw'!P230</f>
        <v>3.402037</v>
      </c>
      <c r="N249" s="82">
        <f>'AEO 2023 Table 49 Raw'!Q230</f>
        <v>3.4056280000000001</v>
      </c>
      <c r="O249" s="82">
        <f>'AEO 2023 Table 49 Raw'!R230</f>
        <v>3.4092220000000002</v>
      </c>
      <c r="P249" s="82">
        <f>'AEO 2023 Table 49 Raw'!S230</f>
        <v>3.41282</v>
      </c>
      <c r="Q249" s="82">
        <f>'AEO 2023 Table 49 Raw'!T230</f>
        <v>3.4164219999999998</v>
      </c>
      <c r="R249" s="82">
        <f>'AEO 2023 Table 49 Raw'!U230</f>
        <v>3.4200270000000002</v>
      </c>
      <c r="S249" s="82">
        <f>'AEO 2023 Table 49 Raw'!V230</f>
        <v>3.4236369999999998</v>
      </c>
      <c r="T249" s="82">
        <f>'AEO 2023 Table 49 Raw'!W230</f>
        <v>3.4272499999999999</v>
      </c>
      <c r="U249" s="82">
        <f>'AEO 2023 Table 49 Raw'!X230</f>
        <v>3.4308670000000001</v>
      </c>
      <c r="V249" s="82">
        <f>'AEO 2023 Table 49 Raw'!Y230</f>
        <v>3.434488</v>
      </c>
      <c r="W249" s="82">
        <f>'AEO 2023 Table 49 Raw'!Z230</f>
        <v>3.438113</v>
      </c>
      <c r="X249" s="82">
        <f>'AEO 2023 Table 49 Raw'!AA230</f>
        <v>3.4417409999999999</v>
      </c>
      <c r="Y249" s="82">
        <f>'AEO 2023 Table 49 Raw'!AB230</f>
        <v>3.445373</v>
      </c>
      <c r="Z249" s="82">
        <f>'AEO 2023 Table 49 Raw'!AC230</f>
        <v>3.4490099999999999</v>
      </c>
      <c r="AA249" s="82">
        <f>'AEO 2023 Table 49 Raw'!AD230</f>
        <v>3.4526490000000001</v>
      </c>
      <c r="AB249" s="82">
        <f>'AEO 2023 Table 49 Raw'!AE230</f>
        <v>3.4562930000000001</v>
      </c>
      <c r="AC249" s="82">
        <f>'AEO 2023 Table 49 Raw'!AF230</f>
        <v>3.4599410000000002</v>
      </c>
      <c r="AD249" s="82">
        <f>'AEO 2023 Table 49 Raw'!AG230</f>
        <v>3.4635929999999999</v>
      </c>
      <c r="AE249" s="82">
        <f>'AEO 2023 Table 49 Raw'!AH230</f>
        <v>3.4672480000000001</v>
      </c>
      <c r="AF249" s="88">
        <f>'AEO 2023 Table 49 Raw'!AI230</f>
        <v>1E-3</v>
      </c>
    </row>
    <row r="250" spans="1:32" ht="15" customHeight="1" x14ac:dyDescent="0.35">
      <c r="B250" s="34" t="s">
        <v>1893</v>
      </c>
      <c r="C250" s="82">
        <f>'AEO 2023 Table 49 Raw'!F231</f>
        <v>0</v>
      </c>
      <c r="D250" s="82">
        <f>'AEO 2023 Table 49 Raw'!G231</f>
        <v>0</v>
      </c>
      <c r="E250" s="82">
        <f>'AEO 2023 Table 49 Raw'!H231</f>
        <v>0</v>
      </c>
      <c r="F250" s="82">
        <f>'AEO 2023 Table 49 Raw'!I231</f>
        <v>0</v>
      </c>
      <c r="G250" s="82">
        <f>'AEO 2023 Table 49 Raw'!J231</f>
        <v>0</v>
      </c>
      <c r="H250" s="82">
        <f>'AEO 2023 Table 49 Raw'!K231</f>
        <v>0</v>
      </c>
      <c r="I250" s="82">
        <f>'AEO 2023 Table 49 Raw'!L231</f>
        <v>0</v>
      </c>
      <c r="J250" s="82">
        <f>'AEO 2023 Table 49 Raw'!M231</f>
        <v>0</v>
      </c>
      <c r="K250" s="82">
        <f>'AEO 2023 Table 49 Raw'!N231</f>
        <v>0</v>
      </c>
      <c r="L250" s="82">
        <f>'AEO 2023 Table 49 Raw'!O231</f>
        <v>0</v>
      </c>
      <c r="M250" s="82">
        <f>'AEO 2023 Table 49 Raw'!P231</f>
        <v>0</v>
      </c>
      <c r="N250" s="82">
        <f>'AEO 2023 Table 49 Raw'!Q231</f>
        <v>0</v>
      </c>
      <c r="O250" s="82">
        <f>'AEO 2023 Table 49 Raw'!R231</f>
        <v>0</v>
      </c>
      <c r="P250" s="82">
        <f>'AEO 2023 Table 49 Raw'!S231</f>
        <v>0</v>
      </c>
      <c r="Q250" s="82">
        <f>'AEO 2023 Table 49 Raw'!T231</f>
        <v>0</v>
      </c>
      <c r="R250" s="82">
        <f>'AEO 2023 Table 49 Raw'!U231</f>
        <v>0</v>
      </c>
      <c r="S250" s="82">
        <f>'AEO 2023 Table 49 Raw'!V231</f>
        <v>0</v>
      </c>
      <c r="T250" s="82">
        <f>'AEO 2023 Table 49 Raw'!W231</f>
        <v>0</v>
      </c>
      <c r="U250" s="82">
        <f>'AEO 2023 Table 49 Raw'!X231</f>
        <v>0</v>
      </c>
      <c r="V250" s="82">
        <f>'AEO 2023 Table 49 Raw'!Y231</f>
        <v>0</v>
      </c>
      <c r="W250" s="82">
        <f>'AEO 2023 Table 49 Raw'!Z231</f>
        <v>0</v>
      </c>
      <c r="X250" s="82">
        <f>'AEO 2023 Table 49 Raw'!AA231</f>
        <v>0</v>
      </c>
      <c r="Y250" s="82">
        <f>'AEO 2023 Table 49 Raw'!AB231</f>
        <v>0</v>
      </c>
      <c r="Z250" s="82">
        <f>'AEO 2023 Table 49 Raw'!AC231</f>
        <v>0</v>
      </c>
      <c r="AA250" s="82">
        <f>'AEO 2023 Table 49 Raw'!AD231</f>
        <v>0</v>
      </c>
      <c r="AB250" s="82">
        <f>'AEO 2023 Table 49 Raw'!AE231</f>
        <v>0</v>
      </c>
      <c r="AC250" s="82">
        <f>'AEO 2023 Table 49 Raw'!AF231</f>
        <v>0</v>
      </c>
      <c r="AD250" s="82">
        <f>'AEO 2023 Table 49 Raw'!AG231</f>
        <v>0</v>
      </c>
      <c r="AE250" s="82">
        <f>'AEO 2023 Table 49 Raw'!AH231</f>
        <v>0</v>
      </c>
      <c r="AF250" s="88">
        <f>'AEO 2023 Table 49 Raw'!AI231</f>
        <v>0</v>
      </c>
    </row>
    <row r="251" spans="1:32" ht="15" customHeight="1" x14ac:dyDescent="0.35">
      <c r="A251" s="77" t="s">
        <v>1894</v>
      </c>
      <c r="B251" s="81" t="s">
        <v>1895</v>
      </c>
      <c r="C251" s="82">
        <f>'AEO 2023 Table 49 Raw'!F232</f>
        <v>480.86654700000003</v>
      </c>
      <c r="D251" s="82">
        <f>'AEO 2023 Table 49 Raw'!G232</f>
        <v>473.79251099999999</v>
      </c>
      <c r="E251" s="82">
        <f>'AEO 2023 Table 49 Raw'!H232</f>
        <v>492.51501500000001</v>
      </c>
      <c r="F251" s="82">
        <f>'AEO 2023 Table 49 Raw'!I232</f>
        <v>480.10034200000001</v>
      </c>
      <c r="G251" s="82">
        <f>'AEO 2023 Table 49 Raw'!J232</f>
        <v>459.17535400000003</v>
      </c>
      <c r="H251" s="82">
        <f>'AEO 2023 Table 49 Raw'!K232</f>
        <v>442.59573399999999</v>
      </c>
      <c r="I251" s="82">
        <f>'AEO 2023 Table 49 Raw'!L232</f>
        <v>435.204926</v>
      </c>
      <c r="J251" s="82">
        <f>'AEO 2023 Table 49 Raw'!M232</f>
        <v>438.61608899999999</v>
      </c>
      <c r="K251" s="82">
        <f>'AEO 2023 Table 49 Raw'!N232</f>
        <v>434.49127199999998</v>
      </c>
      <c r="L251" s="82">
        <f>'AEO 2023 Table 49 Raw'!O232</f>
        <v>434.25302099999999</v>
      </c>
      <c r="M251" s="82">
        <f>'AEO 2023 Table 49 Raw'!P232</f>
        <v>435.99301100000002</v>
      </c>
      <c r="N251" s="82">
        <f>'AEO 2023 Table 49 Raw'!Q232</f>
        <v>436.48690800000003</v>
      </c>
      <c r="O251" s="82">
        <f>'AEO 2023 Table 49 Raw'!R232</f>
        <v>435.37204000000003</v>
      </c>
      <c r="P251" s="82">
        <f>'AEO 2023 Table 49 Raw'!S232</f>
        <v>434.60772700000001</v>
      </c>
      <c r="Q251" s="82">
        <f>'AEO 2023 Table 49 Raw'!T232</f>
        <v>431.05429099999998</v>
      </c>
      <c r="R251" s="82">
        <f>'AEO 2023 Table 49 Raw'!U232</f>
        <v>427.65039100000001</v>
      </c>
      <c r="S251" s="82">
        <f>'AEO 2023 Table 49 Raw'!V232</f>
        <v>424.25372299999998</v>
      </c>
      <c r="T251" s="82">
        <f>'AEO 2023 Table 49 Raw'!W232</f>
        <v>418.55365</v>
      </c>
      <c r="U251" s="82">
        <f>'AEO 2023 Table 49 Raw'!X232</f>
        <v>413.58151199999998</v>
      </c>
      <c r="V251" s="82">
        <f>'AEO 2023 Table 49 Raw'!Y232</f>
        <v>410.946777</v>
      </c>
      <c r="W251" s="82">
        <f>'AEO 2023 Table 49 Raw'!Z232</f>
        <v>407.33846999999997</v>
      </c>
      <c r="X251" s="82">
        <f>'AEO 2023 Table 49 Raw'!AA232</f>
        <v>401.121399</v>
      </c>
      <c r="Y251" s="82">
        <f>'AEO 2023 Table 49 Raw'!AB232</f>
        <v>394.29074100000003</v>
      </c>
      <c r="Z251" s="82">
        <f>'AEO 2023 Table 49 Raw'!AC232</f>
        <v>387.06680299999999</v>
      </c>
      <c r="AA251" s="82">
        <f>'AEO 2023 Table 49 Raw'!AD232</f>
        <v>380.52633700000001</v>
      </c>
      <c r="AB251" s="82">
        <f>'AEO 2023 Table 49 Raw'!AE232</f>
        <v>373.70101899999997</v>
      </c>
      <c r="AC251" s="82">
        <f>'AEO 2023 Table 49 Raw'!AF232</f>
        <v>367.609375</v>
      </c>
      <c r="AD251" s="82">
        <f>'AEO 2023 Table 49 Raw'!AG232</f>
        <v>360.13336199999998</v>
      </c>
      <c r="AE251" s="82">
        <f>'AEO 2023 Table 49 Raw'!AH232</f>
        <v>354.19946299999998</v>
      </c>
      <c r="AF251" s="88">
        <f>'AEO 2023 Table 49 Raw'!AI232</f>
        <v>-1.0999999999999999E-2</v>
      </c>
    </row>
    <row r="252" spans="1:32" ht="12" customHeight="1" x14ac:dyDescent="0.35">
      <c r="A252" s="77" t="s">
        <v>1896</v>
      </c>
      <c r="B252" s="81" t="s">
        <v>1897</v>
      </c>
      <c r="C252" s="82">
        <f>'AEO 2023 Table 49 Raw'!F233</f>
        <v>0</v>
      </c>
      <c r="D252" s="82">
        <f>'AEO 2023 Table 49 Raw'!G233</f>
        <v>0</v>
      </c>
      <c r="E252" s="82">
        <f>'AEO 2023 Table 49 Raw'!H233</f>
        <v>0</v>
      </c>
      <c r="F252" s="82">
        <f>'AEO 2023 Table 49 Raw'!I233</f>
        <v>0</v>
      </c>
      <c r="G252" s="82">
        <f>'AEO 2023 Table 49 Raw'!J233</f>
        <v>0</v>
      </c>
      <c r="H252" s="82">
        <f>'AEO 2023 Table 49 Raw'!K233</f>
        <v>0</v>
      </c>
      <c r="I252" s="82">
        <f>'AEO 2023 Table 49 Raw'!L233</f>
        <v>0</v>
      </c>
      <c r="J252" s="82">
        <f>'AEO 2023 Table 49 Raw'!M233</f>
        <v>0</v>
      </c>
      <c r="K252" s="82">
        <f>'AEO 2023 Table 49 Raw'!N233</f>
        <v>0</v>
      </c>
      <c r="L252" s="82">
        <f>'AEO 2023 Table 49 Raw'!O233</f>
        <v>0</v>
      </c>
      <c r="M252" s="82">
        <f>'AEO 2023 Table 49 Raw'!P233</f>
        <v>0</v>
      </c>
      <c r="N252" s="82">
        <f>'AEO 2023 Table 49 Raw'!Q233</f>
        <v>0</v>
      </c>
      <c r="O252" s="82">
        <f>'AEO 2023 Table 49 Raw'!R233</f>
        <v>0</v>
      </c>
      <c r="P252" s="82">
        <f>'AEO 2023 Table 49 Raw'!S233</f>
        <v>0</v>
      </c>
      <c r="Q252" s="82">
        <f>'AEO 2023 Table 49 Raw'!T233</f>
        <v>0</v>
      </c>
      <c r="R252" s="82">
        <f>'AEO 2023 Table 49 Raw'!U233</f>
        <v>0</v>
      </c>
      <c r="S252" s="82">
        <f>'AEO 2023 Table 49 Raw'!V233</f>
        <v>0</v>
      </c>
      <c r="T252" s="82">
        <f>'AEO 2023 Table 49 Raw'!W233</f>
        <v>0</v>
      </c>
      <c r="U252" s="82">
        <f>'AEO 2023 Table 49 Raw'!X233</f>
        <v>0</v>
      </c>
      <c r="V252" s="82">
        <f>'AEO 2023 Table 49 Raw'!Y233</f>
        <v>0</v>
      </c>
      <c r="W252" s="82">
        <f>'AEO 2023 Table 49 Raw'!Z233</f>
        <v>0</v>
      </c>
      <c r="X252" s="82">
        <f>'AEO 2023 Table 49 Raw'!AA233</f>
        <v>0</v>
      </c>
      <c r="Y252" s="82">
        <f>'AEO 2023 Table 49 Raw'!AB233</f>
        <v>0</v>
      </c>
      <c r="Z252" s="82">
        <f>'AEO 2023 Table 49 Raw'!AC233</f>
        <v>0</v>
      </c>
      <c r="AA252" s="82">
        <f>'AEO 2023 Table 49 Raw'!AD233</f>
        <v>0</v>
      </c>
      <c r="AB252" s="82">
        <f>'AEO 2023 Table 49 Raw'!AE233</f>
        <v>0</v>
      </c>
      <c r="AC252" s="82">
        <f>'AEO 2023 Table 49 Raw'!AF233</f>
        <v>0</v>
      </c>
      <c r="AD252" s="82">
        <f>'AEO 2023 Table 49 Raw'!AG233</f>
        <v>0</v>
      </c>
      <c r="AE252" s="82">
        <f>'AEO 2023 Table 49 Raw'!AH233</f>
        <v>0</v>
      </c>
      <c r="AF252" s="88" t="str">
        <f>'AEO 2023 Table 49 Raw'!AI233</f>
        <v>- -</v>
      </c>
    </row>
    <row r="253" spans="1:32" ht="15" customHeight="1" x14ac:dyDescent="0.35">
      <c r="A253" s="77" t="s">
        <v>1898</v>
      </c>
      <c r="B253" s="81" t="s">
        <v>1899</v>
      </c>
      <c r="C253" s="82">
        <f>'AEO 2023 Table 49 Raw'!F234</f>
        <v>0</v>
      </c>
      <c r="D253" s="82">
        <f>'AEO 2023 Table 49 Raw'!G234</f>
        <v>0</v>
      </c>
      <c r="E253" s="82">
        <f>'AEO 2023 Table 49 Raw'!H234</f>
        <v>0</v>
      </c>
      <c r="F253" s="82">
        <f>'AEO 2023 Table 49 Raw'!I234</f>
        <v>0</v>
      </c>
      <c r="G253" s="82">
        <f>'AEO 2023 Table 49 Raw'!J234</f>
        <v>0</v>
      </c>
      <c r="H253" s="82">
        <f>'AEO 2023 Table 49 Raw'!K234</f>
        <v>0</v>
      </c>
      <c r="I253" s="82">
        <f>'AEO 2023 Table 49 Raw'!L234</f>
        <v>0</v>
      </c>
      <c r="J253" s="82">
        <f>'AEO 2023 Table 49 Raw'!M234</f>
        <v>0</v>
      </c>
      <c r="K253" s="82">
        <f>'AEO 2023 Table 49 Raw'!N234</f>
        <v>0</v>
      </c>
      <c r="L253" s="82">
        <f>'AEO 2023 Table 49 Raw'!O234</f>
        <v>0</v>
      </c>
      <c r="M253" s="82">
        <f>'AEO 2023 Table 49 Raw'!P234</f>
        <v>0</v>
      </c>
      <c r="N253" s="82">
        <f>'AEO 2023 Table 49 Raw'!Q234</f>
        <v>0</v>
      </c>
      <c r="O253" s="82">
        <f>'AEO 2023 Table 49 Raw'!R234</f>
        <v>0</v>
      </c>
      <c r="P253" s="82">
        <f>'AEO 2023 Table 49 Raw'!S234</f>
        <v>0</v>
      </c>
      <c r="Q253" s="82">
        <f>'AEO 2023 Table 49 Raw'!T234</f>
        <v>0</v>
      </c>
      <c r="R253" s="82">
        <f>'AEO 2023 Table 49 Raw'!U234</f>
        <v>0</v>
      </c>
      <c r="S253" s="82">
        <f>'AEO 2023 Table 49 Raw'!V234</f>
        <v>0</v>
      </c>
      <c r="T253" s="82">
        <f>'AEO 2023 Table 49 Raw'!W234</f>
        <v>0</v>
      </c>
      <c r="U253" s="82">
        <f>'AEO 2023 Table 49 Raw'!X234</f>
        <v>0</v>
      </c>
      <c r="V253" s="82">
        <f>'AEO 2023 Table 49 Raw'!Y234</f>
        <v>0</v>
      </c>
      <c r="W253" s="82">
        <f>'AEO 2023 Table 49 Raw'!Z234</f>
        <v>0</v>
      </c>
      <c r="X253" s="82">
        <f>'AEO 2023 Table 49 Raw'!AA234</f>
        <v>0</v>
      </c>
      <c r="Y253" s="82">
        <f>'AEO 2023 Table 49 Raw'!AB234</f>
        <v>0</v>
      </c>
      <c r="Z253" s="82">
        <f>'AEO 2023 Table 49 Raw'!AC234</f>
        <v>0</v>
      </c>
      <c r="AA253" s="82">
        <f>'AEO 2023 Table 49 Raw'!AD234</f>
        <v>0</v>
      </c>
      <c r="AB253" s="82">
        <f>'AEO 2023 Table 49 Raw'!AE234</f>
        <v>0</v>
      </c>
      <c r="AC253" s="82">
        <f>'AEO 2023 Table 49 Raw'!AF234</f>
        <v>0</v>
      </c>
      <c r="AD253" s="82">
        <f>'AEO 2023 Table 49 Raw'!AG234</f>
        <v>0</v>
      </c>
      <c r="AE253" s="82">
        <f>'AEO 2023 Table 49 Raw'!AH234</f>
        <v>0</v>
      </c>
      <c r="AF253" s="88" t="str">
        <f>'AEO 2023 Table 49 Raw'!AI234</f>
        <v>- -</v>
      </c>
    </row>
    <row r="254" spans="1:32" ht="15" customHeight="1" x14ac:dyDescent="0.35">
      <c r="A254" s="77" t="s">
        <v>1900</v>
      </c>
      <c r="B254" s="81" t="s">
        <v>1901</v>
      </c>
      <c r="C254" s="82">
        <f>'AEO 2023 Table 49 Raw'!F235</f>
        <v>0.51516300000000004</v>
      </c>
      <c r="D254" s="82">
        <f>'AEO 2023 Table 49 Raw'!G235</f>
        <v>1.02989</v>
      </c>
      <c r="E254" s="82">
        <f>'AEO 2023 Table 49 Raw'!H235</f>
        <v>1.6141289999999999</v>
      </c>
      <c r="F254" s="82">
        <f>'AEO 2023 Table 49 Raw'!I235</f>
        <v>2.1038670000000002</v>
      </c>
      <c r="G254" s="82">
        <f>'AEO 2023 Table 49 Raw'!J235</f>
        <v>2.7049910000000001</v>
      </c>
      <c r="H254" s="82">
        <f>'AEO 2023 Table 49 Raw'!K235</f>
        <v>3.499511</v>
      </c>
      <c r="I254" s="82">
        <f>'AEO 2023 Table 49 Raw'!L235</f>
        <v>4.5404369999999998</v>
      </c>
      <c r="J254" s="82">
        <f>'AEO 2023 Table 49 Raw'!M235</f>
        <v>5.9096029999999997</v>
      </c>
      <c r="K254" s="82">
        <f>'AEO 2023 Table 49 Raw'!N235</f>
        <v>7.4006509999999999</v>
      </c>
      <c r="L254" s="82">
        <f>'AEO 2023 Table 49 Raw'!O235</f>
        <v>9.1702840000000005</v>
      </c>
      <c r="M254" s="82">
        <f>'AEO 2023 Table 49 Raw'!P235</f>
        <v>11.444215</v>
      </c>
      <c r="N254" s="82">
        <f>'AEO 2023 Table 49 Raw'!Q235</f>
        <v>14.161068</v>
      </c>
      <c r="O254" s="82">
        <f>'AEO 2023 Table 49 Raw'!R235</f>
        <v>17.293554</v>
      </c>
      <c r="P254" s="82">
        <f>'AEO 2023 Table 49 Raw'!S235</f>
        <v>20.907318</v>
      </c>
      <c r="Q254" s="82">
        <f>'AEO 2023 Table 49 Raw'!T235</f>
        <v>24.839417000000001</v>
      </c>
      <c r="R254" s="82">
        <f>'AEO 2023 Table 49 Raw'!U235</f>
        <v>29.211893</v>
      </c>
      <c r="S254" s="82">
        <f>'AEO 2023 Table 49 Raw'!V235</f>
        <v>34.020896999999998</v>
      </c>
      <c r="T254" s="82">
        <f>'AEO 2023 Table 49 Raw'!W235</f>
        <v>39.055110999999997</v>
      </c>
      <c r="U254" s="82">
        <f>'AEO 2023 Table 49 Raw'!X235</f>
        <v>44.546832999999999</v>
      </c>
      <c r="V254" s="82">
        <f>'AEO 2023 Table 49 Raw'!Y235</f>
        <v>50.726470999999997</v>
      </c>
      <c r="W254" s="82">
        <f>'AEO 2023 Table 49 Raw'!Z235</f>
        <v>57.249889000000003</v>
      </c>
      <c r="X254" s="82">
        <f>'AEO 2023 Table 49 Raw'!AA235</f>
        <v>63.815086000000001</v>
      </c>
      <c r="Y254" s="82">
        <f>'AEO 2023 Table 49 Raw'!AB235</f>
        <v>70.632087999999996</v>
      </c>
      <c r="Z254" s="82">
        <f>'AEO 2023 Table 49 Raw'!AC235</f>
        <v>77.703888000000006</v>
      </c>
      <c r="AA254" s="82">
        <f>'AEO 2023 Table 49 Raw'!AD235</f>
        <v>85.240448000000001</v>
      </c>
      <c r="AB254" s="82">
        <f>'AEO 2023 Table 49 Raw'!AE235</f>
        <v>94.454329999999999</v>
      </c>
      <c r="AC254" s="82">
        <f>'AEO 2023 Table 49 Raw'!AF235</f>
        <v>103.730484</v>
      </c>
      <c r="AD254" s="82">
        <f>'AEO 2023 Table 49 Raw'!AG235</f>
        <v>112.465706</v>
      </c>
      <c r="AE254" s="82">
        <f>'AEO 2023 Table 49 Raw'!AH235</f>
        <v>121.52919799999999</v>
      </c>
      <c r="AF254" s="88">
        <f>'AEO 2023 Table 49 Raw'!AI235</f>
        <v>0.215</v>
      </c>
    </row>
    <row r="255" spans="1:32" ht="12" customHeight="1" x14ac:dyDescent="0.35">
      <c r="C255" s="82"/>
      <c r="D255" s="82"/>
      <c r="E255" s="82"/>
      <c r="F255" s="82"/>
      <c r="G255" s="82"/>
      <c r="H255" s="82"/>
      <c r="I255" s="82"/>
      <c r="J255" s="82"/>
      <c r="K255" s="82"/>
      <c r="L255" s="82"/>
      <c r="M255" s="82"/>
      <c r="N255" s="82"/>
      <c r="O255" s="82"/>
      <c r="P255" s="82"/>
      <c r="Q255" s="82"/>
      <c r="R255" s="82"/>
      <c r="S255" s="82"/>
      <c r="T255" s="82"/>
      <c r="U255" s="82"/>
      <c r="V255" s="82"/>
      <c r="W255" s="82"/>
      <c r="X255" s="82"/>
      <c r="Y255" s="82"/>
      <c r="Z255" s="82"/>
      <c r="AA255" s="82"/>
      <c r="AB255" s="82"/>
      <c r="AC255" s="82"/>
      <c r="AD255" s="82"/>
      <c r="AE255" s="82"/>
      <c r="AF255" s="88"/>
    </row>
    <row r="256" spans="1:32" ht="15" customHeight="1" x14ac:dyDescent="0.35">
      <c r="B256" s="34" t="s">
        <v>1902</v>
      </c>
      <c r="C256" s="82"/>
      <c r="D256" s="82"/>
      <c r="E256" s="82"/>
      <c r="F256" s="82"/>
      <c r="G256" s="82"/>
      <c r="H256" s="82"/>
      <c r="I256" s="82"/>
      <c r="J256" s="82"/>
      <c r="K256" s="82"/>
      <c r="L256" s="82"/>
      <c r="M256" s="82"/>
      <c r="N256" s="82"/>
      <c r="O256" s="82"/>
      <c r="P256" s="82"/>
      <c r="Q256" s="82"/>
      <c r="R256" s="82"/>
      <c r="S256" s="82"/>
      <c r="T256" s="82"/>
      <c r="U256" s="82"/>
      <c r="V256" s="82"/>
      <c r="W256" s="82"/>
      <c r="X256" s="82"/>
      <c r="Y256" s="82"/>
      <c r="Z256" s="82"/>
      <c r="AA256" s="82"/>
      <c r="AB256" s="82"/>
      <c r="AC256" s="82"/>
      <c r="AD256" s="82"/>
      <c r="AE256" s="82"/>
      <c r="AF256" s="88"/>
    </row>
    <row r="257" spans="1:32" ht="15" customHeight="1" x14ac:dyDescent="0.35">
      <c r="A257" s="77" t="s">
        <v>1903</v>
      </c>
      <c r="B257" s="81" t="s">
        <v>1904</v>
      </c>
      <c r="C257" s="82">
        <f>'AEO 2023 Table 49 Raw'!F237</f>
        <v>444.898865</v>
      </c>
      <c r="D257" s="82">
        <f>'AEO 2023 Table 49 Raw'!G237</f>
        <v>450.42761200000001</v>
      </c>
      <c r="E257" s="82">
        <f>'AEO 2023 Table 49 Raw'!H237</f>
        <v>448.61004600000001</v>
      </c>
      <c r="F257" s="82">
        <f>'AEO 2023 Table 49 Raw'!I237</f>
        <v>446.74627700000002</v>
      </c>
      <c r="G257" s="82">
        <f>'AEO 2023 Table 49 Raw'!J237</f>
        <v>445.22772200000003</v>
      </c>
      <c r="H257" s="82">
        <f>'AEO 2023 Table 49 Raw'!K237</f>
        <v>442.84777800000001</v>
      </c>
      <c r="I257" s="82">
        <f>'AEO 2023 Table 49 Raw'!L237</f>
        <v>440.43005399999998</v>
      </c>
      <c r="J257" s="82">
        <f>'AEO 2023 Table 49 Raw'!M237</f>
        <v>437.02459700000003</v>
      </c>
      <c r="K257" s="82">
        <f>'AEO 2023 Table 49 Raw'!N237</f>
        <v>434.036407</v>
      </c>
      <c r="L257" s="82">
        <f>'AEO 2023 Table 49 Raw'!O237</f>
        <v>431.39211999999998</v>
      </c>
      <c r="M257" s="82">
        <f>'AEO 2023 Table 49 Raw'!P237</f>
        <v>429.99737499999998</v>
      </c>
      <c r="N257" s="82">
        <f>'AEO 2023 Table 49 Raw'!Q237</f>
        <v>428.16067500000003</v>
      </c>
      <c r="O257" s="82">
        <f>'AEO 2023 Table 49 Raw'!R237</f>
        <v>426.27862499999998</v>
      </c>
      <c r="P257" s="82">
        <f>'AEO 2023 Table 49 Raw'!S237</f>
        <v>424.17816199999999</v>
      </c>
      <c r="Q257" s="82">
        <f>'AEO 2023 Table 49 Raw'!T237</f>
        <v>421.71697999999998</v>
      </c>
      <c r="R257" s="82">
        <f>'AEO 2023 Table 49 Raw'!U237</f>
        <v>419.81463600000001</v>
      </c>
      <c r="S257" s="82">
        <f>'AEO 2023 Table 49 Raw'!V237</f>
        <v>417.567047</v>
      </c>
      <c r="T257" s="82">
        <f>'AEO 2023 Table 49 Raw'!W237</f>
        <v>415.80767800000001</v>
      </c>
      <c r="U257" s="82">
        <f>'AEO 2023 Table 49 Raw'!X237</f>
        <v>414.04513500000002</v>
      </c>
      <c r="V257" s="82">
        <f>'AEO 2023 Table 49 Raw'!Y237</f>
        <v>412.52209499999998</v>
      </c>
      <c r="W257" s="82">
        <f>'AEO 2023 Table 49 Raw'!Z237</f>
        <v>411.24774200000002</v>
      </c>
      <c r="X257" s="82">
        <f>'AEO 2023 Table 49 Raw'!AA237</f>
        <v>409.97735599999999</v>
      </c>
      <c r="Y257" s="82">
        <f>'AEO 2023 Table 49 Raw'!AB237</f>
        <v>408.52224699999999</v>
      </c>
      <c r="Z257" s="82">
        <f>'AEO 2023 Table 49 Raw'!AC237</f>
        <v>406.63034099999999</v>
      </c>
      <c r="AA257" s="82">
        <f>'AEO 2023 Table 49 Raw'!AD237</f>
        <v>405.358521</v>
      </c>
      <c r="AB257" s="82">
        <f>'AEO 2023 Table 49 Raw'!AE237</f>
        <v>403.865906</v>
      </c>
      <c r="AC257" s="82">
        <f>'AEO 2023 Table 49 Raw'!AF237</f>
        <v>401.97906499999999</v>
      </c>
      <c r="AD257" s="82">
        <f>'AEO 2023 Table 49 Raw'!AG237</f>
        <v>400.55664100000001</v>
      </c>
      <c r="AE257" s="82">
        <f>'AEO 2023 Table 49 Raw'!AH237</f>
        <v>400.09832799999998</v>
      </c>
      <c r="AF257" s="88">
        <f>'AEO 2023 Table 49 Raw'!AI237</f>
        <v>-4.0000000000000001E-3</v>
      </c>
    </row>
    <row r="258" spans="1:32" ht="15" customHeight="1" x14ac:dyDescent="0.35">
      <c r="A258" s="77" t="s">
        <v>1905</v>
      </c>
      <c r="B258" s="81" t="s">
        <v>1892</v>
      </c>
      <c r="C258" s="82">
        <f>'AEO 2023 Table 49 Raw'!F238</f>
        <v>4.8202259999999999</v>
      </c>
      <c r="D258" s="82">
        <f>'AEO 2023 Table 49 Raw'!G238</f>
        <v>4.8389660000000001</v>
      </c>
      <c r="E258" s="82">
        <f>'AEO 2023 Table 49 Raw'!H238</f>
        <v>4.8577789999999998</v>
      </c>
      <c r="F258" s="82">
        <f>'AEO 2023 Table 49 Raw'!I238</f>
        <v>4.876665</v>
      </c>
      <c r="G258" s="82">
        <f>'AEO 2023 Table 49 Raw'!J238</f>
        <v>4.8956239999999998</v>
      </c>
      <c r="H258" s="82">
        <f>'AEO 2023 Table 49 Raw'!K238</f>
        <v>4.9146570000000001</v>
      </c>
      <c r="I258" s="82">
        <f>'AEO 2023 Table 49 Raw'!L238</f>
        <v>4.933764</v>
      </c>
      <c r="J258" s="82">
        <f>'AEO 2023 Table 49 Raw'!M238</f>
        <v>4.9529449999999997</v>
      </c>
      <c r="K258" s="82">
        <f>'AEO 2023 Table 49 Raw'!N238</f>
        <v>4.9722</v>
      </c>
      <c r="L258" s="82">
        <f>'AEO 2023 Table 49 Raw'!O238</f>
        <v>4.9915310000000002</v>
      </c>
      <c r="M258" s="82">
        <f>'AEO 2023 Table 49 Raw'!P238</f>
        <v>5.0109370000000002</v>
      </c>
      <c r="N258" s="82">
        <f>'AEO 2023 Table 49 Raw'!Q238</f>
        <v>5.0304180000000001</v>
      </c>
      <c r="O258" s="82">
        <f>'AEO 2023 Table 49 Raw'!R238</f>
        <v>5.0499749999999999</v>
      </c>
      <c r="P258" s="82">
        <f>'AEO 2023 Table 49 Raw'!S238</f>
        <v>5.0696079999999997</v>
      </c>
      <c r="Q258" s="82">
        <f>'AEO 2023 Table 49 Raw'!T238</f>
        <v>5.0893170000000003</v>
      </c>
      <c r="R258" s="82">
        <f>'AEO 2023 Table 49 Raw'!U238</f>
        <v>5.1091030000000002</v>
      </c>
      <c r="S258" s="82">
        <f>'AEO 2023 Table 49 Raw'!V238</f>
        <v>5.1289660000000001</v>
      </c>
      <c r="T258" s="82">
        <f>'AEO 2023 Table 49 Raw'!W238</f>
        <v>5.1489060000000002</v>
      </c>
      <c r="U258" s="82">
        <f>'AEO 2023 Table 49 Raw'!X238</f>
        <v>5.1689230000000004</v>
      </c>
      <c r="V258" s="82">
        <f>'AEO 2023 Table 49 Raw'!Y238</f>
        <v>5.189019</v>
      </c>
      <c r="W258" s="82">
        <f>'AEO 2023 Table 49 Raw'!Z238</f>
        <v>5.2091919999999998</v>
      </c>
      <c r="X258" s="82">
        <f>'AEO 2023 Table 49 Raw'!AA238</f>
        <v>5.2294450000000001</v>
      </c>
      <c r="Y258" s="82">
        <f>'AEO 2023 Table 49 Raw'!AB238</f>
        <v>5.2497749999999996</v>
      </c>
      <c r="Z258" s="82">
        <f>'AEO 2023 Table 49 Raw'!AC238</f>
        <v>5.2701849999999997</v>
      </c>
      <c r="AA258" s="82">
        <f>'AEO 2023 Table 49 Raw'!AD238</f>
        <v>5.2906740000000001</v>
      </c>
      <c r="AB258" s="82">
        <f>'AEO 2023 Table 49 Raw'!AE238</f>
        <v>5.3112430000000002</v>
      </c>
      <c r="AC258" s="82">
        <f>'AEO 2023 Table 49 Raw'!AF238</f>
        <v>5.3318919999999999</v>
      </c>
      <c r="AD258" s="82">
        <f>'AEO 2023 Table 49 Raw'!AG238</f>
        <v>5.3526210000000001</v>
      </c>
      <c r="AE258" s="82">
        <f>'AEO 2023 Table 49 Raw'!AH238</f>
        <v>5.3734299999999999</v>
      </c>
      <c r="AF258" s="88">
        <f>'AEO 2023 Table 49 Raw'!AI238</f>
        <v>4.0000000000000001E-3</v>
      </c>
    </row>
    <row r="259" spans="1:32" ht="15" customHeight="1" x14ac:dyDescent="0.35">
      <c r="B259" s="34" t="s">
        <v>1893</v>
      </c>
      <c r="C259" s="82">
        <f>'AEO 2023 Table 49 Raw'!F239</f>
        <v>0</v>
      </c>
      <c r="D259" s="82">
        <f>'AEO 2023 Table 49 Raw'!G239</f>
        <v>0</v>
      </c>
      <c r="E259" s="82">
        <f>'AEO 2023 Table 49 Raw'!H239</f>
        <v>0</v>
      </c>
      <c r="F259" s="82">
        <f>'AEO 2023 Table 49 Raw'!I239</f>
        <v>0</v>
      </c>
      <c r="G259" s="82">
        <f>'AEO 2023 Table 49 Raw'!J239</f>
        <v>0</v>
      </c>
      <c r="H259" s="82">
        <f>'AEO 2023 Table 49 Raw'!K239</f>
        <v>0</v>
      </c>
      <c r="I259" s="82">
        <f>'AEO 2023 Table 49 Raw'!L239</f>
        <v>0</v>
      </c>
      <c r="J259" s="82">
        <f>'AEO 2023 Table 49 Raw'!M239</f>
        <v>0</v>
      </c>
      <c r="K259" s="82">
        <f>'AEO 2023 Table 49 Raw'!N239</f>
        <v>0</v>
      </c>
      <c r="L259" s="82">
        <f>'AEO 2023 Table 49 Raw'!O239</f>
        <v>0</v>
      </c>
      <c r="M259" s="82">
        <f>'AEO 2023 Table 49 Raw'!P239</f>
        <v>0</v>
      </c>
      <c r="N259" s="82">
        <f>'AEO 2023 Table 49 Raw'!Q239</f>
        <v>0</v>
      </c>
      <c r="O259" s="82">
        <f>'AEO 2023 Table 49 Raw'!R239</f>
        <v>0</v>
      </c>
      <c r="P259" s="82">
        <f>'AEO 2023 Table 49 Raw'!S239</f>
        <v>0</v>
      </c>
      <c r="Q259" s="82">
        <f>'AEO 2023 Table 49 Raw'!T239</f>
        <v>0</v>
      </c>
      <c r="R259" s="82">
        <f>'AEO 2023 Table 49 Raw'!U239</f>
        <v>0</v>
      </c>
      <c r="S259" s="82">
        <f>'AEO 2023 Table 49 Raw'!V239</f>
        <v>0</v>
      </c>
      <c r="T259" s="82">
        <f>'AEO 2023 Table 49 Raw'!W239</f>
        <v>0</v>
      </c>
      <c r="U259" s="82">
        <f>'AEO 2023 Table 49 Raw'!X239</f>
        <v>0</v>
      </c>
      <c r="V259" s="82">
        <f>'AEO 2023 Table 49 Raw'!Y239</f>
        <v>0</v>
      </c>
      <c r="W259" s="82">
        <f>'AEO 2023 Table 49 Raw'!Z239</f>
        <v>0</v>
      </c>
      <c r="X259" s="82">
        <f>'AEO 2023 Table 49 Raw'!AA239</f>
        <v>0</v>
      </c>
      <c r="Y259" s="82">
        <f>'AEO 2023 Table 49 Raw'!AB239</f>
        <v>0</v>
      </c>
      <c r="Z259" s="82">
        <f>'AEO 2023 Table 49 Raw'!AC239</f>
        <v>0</v>
      </c>
      <c r="AA259" s="82">
        <f>'AEO 2023 Table 49 Raw'!AD239</f>
        <v>0</v>
      </c>
      <c r="AB259" s="82">
        <f>'AEO 2023 Table 49 Raw'!AE239</f>
        <v>0</v>
      </c>
      <c r="AC259" s="82">
        <f>'AEO 2023 Table 49 Raw'!AF239</f>
        <v>0</v>
      </c>
      <c r="AD259" s="82">
        <f>'AEO 2023 Table 49 Raw'!AG239</f>
        <v>0</v>
      </c>
      <c r="AE259" s="82">
        <f>'AEO 2023 Table 49 Raw'!AH239</f>
        <v>0</v>
      </c>
      <c r="AF259" s="88">
        <f>'AEO 2023 Table 49 Raw'!AI239</f>
        <v>0</v>
      </c>
    </row>
    <row r="260" spans="1:32" ht="15" customHeight="1" x14ac:dyDescent="0.35">
      <c r="A260" s="77" t="s">
        <v>1906</v>
      </c>
      <c r="B260" s="81" t="s">
        <v>1895</v>
      </c>
      <c r="C260" s="82">
        <f>'AEO 2023 Table 49 Raw'!F240</f>
        <v>95.724982999999995</v>
      </c>
      <c r="D260" s="82">
        <f>'AEO 2023 Table 49 Raw'!G240</f>
        <v>96.410872999999995</v>
      </c>
      <c r="E260" s="82">
        <f>'AEO 2023 Table 49 Raw'!H240</f>
        <v>95.648369000000002</v>
      </c>
      <c r="F260" s="82">
        <f>'AEO 2023 Table 49 Raw'!I240</f>
        <v>94.922400999999994</v>
      </c>
      <c r="G260" s="82">
        <f>'AEO 2023 Table 49 Raw'!J240</f>
        <v>94.299674999999993</v>
      </c>
      <c r="H260" s="82">
        <f>'AEO 2023 Table 49 Raw'!K240</f>
        <v>93.480141000000003</v>
      </c>
      <c r="I260" s="82">
        <f>'AEO 2023 Table 49 Raw'!L240</f>
        <v>92.663535999999993</v>
      </c>
      <c r="J260" s="82">
        <f>'AEO 2023 Table 49 Raw'!M240</f>
        <v>91.636002000000005</v>
      </c>
      <c r="K260" s="82">
        <f>'AEO 2023 Table 49 Raw'!N240</f>
        <v>90.709732000000002</v>
      </c>
      <c r="L260" s="82">
        <f>'AEO 2023 Table 49 Raw'!O240</f>
        <v>89.864052000000001</v>
      </c>
      <c r="M260" s="82">
        <f>'AEO 2023 Table 49 Raw'!P240</f>
        <v>89.271820000000005</v>
      </c>
      <c r="N260" s="82">
        <f>'AEO 2023 Table 49 Raw'!Q240</f>
        <v>88.583907999999994</v>
      </c>
      <c r="O260" s="82">
        <f>'AEO 2023 Table 49 Raw'!R240</f>
        <v>87.881882000000004</v>
      </c>
      <c r="P260" s="82">
        <f>'AEO 2023 Table 49 Raw'!S240</f>
        <v>87.154610000000005</v>
      </c>
      <c r="Q260" s="82">
        <f>'AEO 2023 Table 49 Raw'!T240</f>
        <v>86.355025999999995</v>
      </c>
      <c r="R260" s="82">
        <f>'AEO 2023 Table 49 Raw'!U240</f>
        <v>85.672011999999995</v>
      </c>
      <c r="S260" s="82">
        <f>'AEO 2023 Table 49 Raw'!V240</f>
        <v>84.929305999999997</v>
      </c>
      <c r="T260" s="82">
        <f>'AEO 2023 Table 49 Raw'!W240</f>
        <v>84.290549999999996</v>
      </c>
      <c r="U260" s="82">
        <f>'AEO 2023 Table 49 Raw'!X240</f>
        <v>83.598647999999997</v>
      </c>
      <c r="V260" s="82">
        <f>'AEO 2023 Table 49 Raw'!Y240</f>
        <v>82.885955999999993</v>
      </c>
      <c r="W260" s="82">
        <f>'AEO 2023 Table 49 Raw'!Z240</f>
        <v>82.221778999999998</v>
      </c>
      <c r="X260" s="82">
        <f>'AEO 2023 Table 49 Raw'!AA240</f>
        <v>81.555756000000002</v>
      </c>
      <c r="Y260" s="82">
        <f>'AEO 2023 Table 49 Raw'!AB240</f>
        <v>80.850998000000004</v>
      </c>
      <c r="Z260" s="82">
        <f>'AEO 2023 Table 49 Raw'!AC240</f>
        <v>80.058989999999994</v>
      </c>
      <c r="AA260" s="82">
        <f>'AEO 2023 Table 49 Raw'!AD240</f>
        <v>79.380050999999995</v>
      </c>
      <c r="AB260" s="82">
        <f>'AEO 2023 Table 49 Raw'!AE240</f>
        <v>78.650115999999997</v>
      </c>
      <c r="AC260" s="82">
        <f>'AEO 2023 Table 49 Raw'!AF240</f>
        <v>77.846335999999994</v>
      </c>
      <c r="AD260" s="82">
        <f>'AEO 2023 Table 49 Raw'!AG240</f>
        <v>77.124741</v>
      </c>
      <c r="AE260" s="82">
        <f>'AEO 2023 Table 49 Raw'!AH240</f>
        <v>76.572761999999997</v>
      </c>
      <c r="AF260" s="88">
        <f>'AEO 2023 Table 49 Raw'!AI240</f>
        <v>-8.0000000000000002E-3</v>
      </c>
    </row>
    <row r="261" spans="1:32" ht="15" customHeight="1" x14ac:dyDescent="0.35">
      <c r="A261" s="77" t="s">
        <v>1907</v>
      </c>
      <c r="B261" s="81" t="s">
        <v>1897</v>
      </c>
      <c r="C261" s="82">
        <f>'AEO 2023 Table 49 Raw'!F241</f>
        <v>1.875904</v>
      </c>
      <c r="D261" s="82">
        <f>'AEO 2023 Table 49 Raw'!G241</f>
        <v>1.8078829999999999</v>
      </c>
      <c r="E261" s="82">
        <f>'AEO 2023 Table 49 Raw'!H241</f>
        <v>1.7136819999999999</v>
      </c>
      <c r="F261" s="82">
        <f>'AEO 2023 Table 49 Raw'!I241</f>
        <v>1.621937</v>
      </c>
      <c r="G261" s="82">
        <f>'AEO 2023 Table 49 Raw'!J241</f>
        <v>1.5413140000000001</v>
      </c>
      <c r="H261" s="82">
        <f>'AEO 2023 Table 49 Raw'!K241</f>
        <v>1.455168</v>
      </c>
      <c r="I261" s="82">
        <f>'AEO 2023 Table 49 Raw'!L241</f>
        <v>1.371278</v>
      </c>
      <c r="J261" s="82">
        <f>'AEO 2023 Table 49 Raw'!M241</f>
        <v>1.2863249999999999</v>
      </c>
      <c r="K261" s="82">
        <f>'AEO 2023 Table 49 Raw'!N241</f>
        <v>1.1999850000000001</v>
      </c>
      <c r="L261" s="82">
        <f>'AEO 2023 Table 49 Raw'!O241</f>
        <v>1.1125510000000001</v>
      </c>
      <c r="M261" s="82">
        <f>'AEO 2023 Table 49 Raw'!P241</f>
        <v>1.0315639999999999</v>
      </c>
      <c r="N261" s="82">
        <f>'AEO 2023 Table 49 Raw'!Q241</f>
        <v>0.94839600000000002</v>
      </c>
      <c r="O261" s="82">
        <f>'AEO 2023 Table 49 Raw'!R241</f>
        <v>0.86860599999999999</v>
      </c>
      <c r="P261" s="82">
        <f>'AEO 2023 Table 49 Raw'!S241</f>
        <v>0.79182399999999997</v>
      </c>
      <c r="Q261" s="82">
        <f>'AEO 2023 Table 49 Raw'!T241</f>
        <v>0.72530600000000001</v>
      </c>
      <c r="R261" s="82">
        <f>'AEO 2023 Table 49 Raw'!U241</f>
        <v>0.65481</v>
      </c>
      <c r="S261" s="82">
        <f>'AEO 2023 Table 49 Raw'!V241</f>
        <v>0.57531900000000002</v>
      </c>
      <c r="T261" s="82">
        <f>'AEO 2023 Table 49 Raw'!W241</f>
        <v>0.49192999999999998</v>
      </c>
      <c r="U261" s="82">
        <f>'AEO 2023 Table 49 Raw'!X241</f>
        <v>0.417902</v>
      </c>
      <c r="V261" s="82">
        <f>'AEO 2023 Table 49 Raw'!Y241</f>
        <v>0.41475499999999998</v>
      </c>
      <c r="W261" s="82">
        <f>'AEO 2023 Table 49 Raw'!Z241</f>
        <v>0.41187499999999999</v>
      </c>
      <c r="X261" s="82">
        <f>'AEO 2023 Table 49 Raw'!AA241</f>
        <v>0.40901599999999999</v>
      </c>
      <c r="Y261" s="82">
        <f>'AEO 2023 Table 49 Raw'!AB241</f>
        <v>0.40599000000000002</v>
      </c>
      <c r="Z261" s="82">
        <f>'AEO 2023 Table 49 Raw'!AC241</f>
        <v>0.40254800000000002</v>
      </c>
      <c r="AA261" s="82">
        <f>'AEO 2023 Table 49 Raw'!AD241</f>
        <v>0.39974100000000001</v>
      </c>
      <c r="AB261" s="82">
        <f>'AEO 2023 Table 49 Raw'!AE241</f>
        <v>0.396733</v>
      </c>
      <c r="AC261" s="82">
        <f>'AEO 2023 Table 49 Raw'!AF241</f>
        <v>0.39335599999999998</v>
      </c>
      <c r="AD261" s="82">
        <f>'AEO 2023 Table 49 Raw'!AG241</f>
        <v>0.39045299999999999</v>
      </c>
      <c r="AE261" s="82">
        <f>'AEO 2023 Table 49 Raw'!AH241</f>
        <v>0.38850499999999999</v>
      </c>
      <c r="AF261" s="88">
        <f>'AEO 2023 Table 49 Raw'!AI241</f>
        <v>-5.5E-2</v>
      </c>
    </row>
    <row r="262" spans="1:32" ht="15" customHeight="1" x14ac:dyDescent="0.35">
      <c r="A262" s="77" t="s">
        <v>1908</v>
      </c>
      <c r="B262" s="81" t="s">
        <v>1899</v>
      </c>
      <c r="C262" s="82">
        <f>'AEO 2023 Table 49 Raw'!F242</f>
        <v>0</v>
      </c>
      <c r="D262" s="82">
        <f>'AEO 2023 Table 49 Raw'!G242</f>
        <v>0</v>
      </c>
      <c r="E262" s="82">
        <f>'AEO 2023 Table 49 Raw'!H242</f>
        <v>0</v>
      </c>
      <c r="F262" s="82">
        <f>'AEO 2023 Table 49 Raw'!I242</f>
        <v>0</v>
      </c>
      <c r="G262" s="82">
        <f>'AEO 2023 Table 49 Raw'!J242</f>
        <v>0</v>
      </c>
      <c r="H262" s="82">
        <f>'AEO 2023 Table 49 Raw'!K242</f>
        <v>0</v>
      </c>
      <c r="I262" s="82">
        <f>'AEO 2023 Table 49 Raw'!L242</f>
        <v>0</v>
      </c>
      <c r="J262" s="82">
        <f>'AEO 2023 Table 49 Raw'!M242</f>
        <v>0</v>
      </c>
      <c r="K262" s="82">
        <f>'AEO 2023 Table 49 Raw'!N242</f>
        <v>0</v>
      </c>
      <c r="L262" s="82">
        <f>'AEO 2023 Table 49 Raw'!O242</f>
        <v>0</v>
      </c>
      <c r="M262" s="82">
        <f>'AEO 2023 Table 49 Raw'!P242</f>
        <v>0</v>
      </c>
      <c r="N262" s="82">
        <f>'AEO 2023 Table 49 Raw'!Q242</f>
        <v>0</v>
      </c>
      <c r="O262" s="82">
        <f>'AEO 2023 Table 49 Raw'!R242</f>
        <v>0</v>
      </c>
      <c r="P262" s="82">
        <f>'AEO 2023 Table 49 Raw'!S242</f>
        <v>0</v>
      </c>
      <c r="Q262" s="82">
        <f>'AEO 2023 Table 49 Raw'!T242</f>
        <v>0</v>
      </c>
      <c r="R262" s="82">
        <f>'AEO 2023 Table 49 Raw'!U242</f>
        <v>0</v>
      </c>
      <c r="S262" s="82">
        <f>'AEO 2023 Table 49 Raw'!V242</f>
        <v>0</v>
      </c>
      <c r="T262" s="82">
        <f>'AEO 2023 Table 49 Raw'!W242</f>
        <v>0</v>
      </c>
      <c r="U262" s="82">
        <f>'AEO 2023 Table 49 Raw'!X242</f>
        <v>0</v>
      </c>
      <c r="V262" s="82">
        <f>'AEO 2023 Table 49 Raw'!Y242</f>
        <v>0</v>
      </c>
      <c r="W262" s="82">
        <f>'AEO 2023 Table 49 Raw'!Z242</f>
        <v>0</v>
      </c>
      <c r="X262" s="82">
        <f>'AEO 2023 Table 49 Raw'!AA242</f>
        <v>0</v>
      </c>
      <c r="Y262" s="82">
        <f>'AEO 2023 Table 49 Raw'!AB242</f>
        <v>0</v>
      </c>
      <c r="Z262" s="82">
        <f>'AEO 2023 Table 49 Raw'!AC242</f>
        <v>0</v>
      </c>
      <c r="AA262" s="82">
        <f>'AEO 2023 Table 49 Raw'!AD242</f>
        <v>0</v>
      </c>
      <c r="AB262" s="82">
        <f>'AEO 2023 Table 49 Raw'!AE242</f>
        <v>0</v>
      </c>
      <c r="AC262" s="82">
        <f>'AEO 2023 Table 49 Raw'!AF242</f>
        <v>0</v>
      </c>
      <c r="AD262" s="82">
        <f>'AEO 2023 Table 49 Raw'!AG242</f>
        <v>0</v>
      </c>
      <c r="AE262" s="82">
        <f>'AEO 2023 Table 49 Raw'!AH242</f>
        <v>0</v>
      </c>
      <c r="AF262" s="88" t="str">
        <f>'AEO 2023 Table 49 Raw'!AI242</f>
        <v>- -</v>
      </c>
    </row>
    <row r="263" spans="1:32" ht="15" customHeight="1" x14ac:dyDescent="0.35">
      <c r="A263" s="77" t="s">
        <v>1909</v>
      </c>
      <c r="B263" s="81" t="s">
        <v>1901</v>
      </c>
      <c r="C263" s="82">
        <f>'AEO 2023 Table 49 Raw'!F243</f>
        <v>0.638131</v>
      </c>
      <c r="D263" s="82">
        <f>'AEO 2023 Table 49 Raw'!G243</f>
        <v>0.70199999999999996</v>
      </c>
      <c r="E263" s="82">
        <f>'AEO 2023 Table 49 Raw'!H243</f>
        <v>0.75260700000000003</v>
      </c>
      <c r="F263" s="82">
        <f>'AEO 2023 Table 49 Raw'!I243</f>
        <v>0.80172500000000002</v>
      </c>
      <c r="G263" s="82">
        <f>'AEO 2023 Table 49 Raw'!J243</f>
        <v>0.84487999999999996</v>
      </c>
      <c r="H263" s="82">
        <f>'AEO 2023 Table 49 Raw'!K243</f>
        <v>0.88815699999999997</v>
      </c>
      <c r="I263" s="82">
        <f>'AEO 2023 Table 49 Raw'!L243</f>
        <v>0.92988400000000004</v>
      </c>
      <c r="J263" s="82">
        <f>'AEO 2023 Table 49 Raw'!M243</f>
        <v>0.96818099999999996</v>
      </c>
      <c r="K263" s="82">
        <f>'AEO 2023 Table 49 Raw'!N243</f>
        <v>1.009477</v>
      </c>
      <c r="L263" s="82">
        <f>'AEO 2023 Table 49 Raw'!O243</f>
        <v>1.053212</v>
      </c>
      <c r="M263" s="82">
        <f>'AEO 2023 Table 49 Raw'!P243</f>
        <v>1.0977250000000001</v>
      </c>
      <c r="N263" s="82">
        <f>'AEO 2023 Table 49 Raw'!Q243</f>
        <v>1.1419189999999999</v>
      </c>
      <c r="O263" s="82">
        <f>'AEO 2023 Table 49 Raw'!R243</f>
        <v>1.183538</v>
      </c>
      <c r="P263" s="82">
        <f>'AEO 2023 Table 49 Raw'!S243</f>
        <v>1.2224330000000001</v>
      </c>
      <c r="Q263" s="82">
        <f>'AEO 2023 Table 49 Raw'!T243</f>
        <v>1.252678</v>
      </c>
      <c r="R263" s="82">
        <f>'AEO 2023 Table 49 Raw'!U243</f>
        <v>1.2881480000000001</v>
      </c>
      <c r="S263" s="82">
        <f>'AEO 2023 Table 49 Raw'!V243</f>
        <v>1.3287279999999999</v>
      </c>
      <c r="T263" s="82">
        <f>'AEO 2023 Table 49 Raw'!W243</f>
        <v>1.374214</v>
      </c>
      <c r="U263" s="82">
        <f>'AEO 2023 Table 49 Raw'!X243</f>
        <v>1.4570460000000001</v>
      </c>
      <c r="V263" s="82">
        <f>'AEO 2023 Table 49 Raw'!Y243</f>
        <v>1.54541</v>
      </c>
      <c r="W263" s="82">
        <f>'AEO 2023 Table 49 Raw'!Z243</f>
        <v>1.640115</v>
      </c>
      <c r="X263" s="82">
        <f>'AEO 2023 Table 49 Raw'!AA243</f>
        <v>1.7406269999999999</v>
      </c>
      <c r="Y263" s="82">
        <f>'AEO 2023 Table 49 Raw'!AB243</f>
        <v>1.8464670000000001</v>
      </c>
      <c r="Z263" s="82">
        <f>'AEO 2023 Table 49 Raw'!AC243</f>
        <v>1.956663</v>
      </c>
      <c r="AA263" s="82">
        <f>'AEO 2023 Table 49 Raw'!AD243</f>
        <v>2.0764179999999999</v>
      </c>
      <c r="AB263" s="82">
        <f>'AEO 2023 Table 49 Raw'!AE243</f>
        <v>2.2021730000000002</v>
      </c>
      <c r="AC263" s="82">
        <f>'AEO 2023 Table 49 Raw'!AF243</f>
        <v>2.3334239999999999</v>
      </c>
      <c r="AD263" s="82">
        <f>'AEO 2023 Table 49 Raw'!AG243</f>
        <v>2.4752070000000002</v>
      </c>
      <c r="AE263" s="82">
        <f>'AEO 2023 Table 49 Raw'!AH243</f>
        <v>2.6315870000000001</v>
      </c>
      <c r="AF263" s="88">
        <f>'AEO 2023 Table 49 Raw'!AI243</f>
        <v>5.1999999999999998E-2</v>
      </c>
    </row>
    <row r="264" spans="1:32" ht="15" customHeight="1" x14ac:dyDescent="0.35">
      <c r="C264" s="82"/>
      <c r="D264" s="82"/>
      <c r="E264" s="82"/>
      <c r="F264" s="82"/>
      <c r="G264" s="82"/>
      <c r="H264" s="82"/>
      <c r="I264" s="82"/>
      <c r="J264" s="82"/>
      <c r="K264" s="82"/>
      <c r="L264" s="82"/>
      <c r="M264" s="82"/>
      <c r="N264" s="82"/>
      <c r="O264" s="82"/>
      <c r="P264" s="82"/>
      <c r="Q264" s="82"/>
      <c r="R264" s="82"/>
      <c r="S264" s="82"/>
      <c r="T264" s="82"/>
      <c r="U264" s="82"/>
      <c r="V264" s="82"/>
      <c r="W264" s="82"/>
      <c r="X264" s="82"/>
      <c r="Y264" s="82"/>
      <c r="Z264" s="82"/>
      <c r="AA264" s="82"/>
      <c r="AB264" s="82"/>
      <c r="AC264" s="82"/>
      <c r="AD264" s="82"/>
      <c r="AE264" s="82"/>
      <c r="AF264" s="88"/>
    </row>
    <row r="265" spans="1:32" ht="15" customHeight="1" x14ac:dyDescent="0.35">
      <c r="B265" s="34" t="s">
        <v>1910</v>
      </c>
      <c r="C265" s="82"/>
      <c r="D265" s="82"/>
      <c r="E265" s="82"/>
      <c r="F265" s="82"/>
      <c r="G265" s="82"/>
      <c r="H265" s="82"/>
      <c r="I265" s="82"/>
      <c r="J265" s="82"/>
      <c r="K265" s="82"/>
      <c r="L265" s="82"/>
      <c r="M265" s="82"/>
      <c r="N265" s="82"/>
      <c r="O265" s="82"/>
      <c r="P265" s="82"/>
      <c r="Q265" s="82"/>
      <c r="R265" s="82"/>
      <c r="S265" s="82"/>
      <c r="T265" s="82"/>
      <c r="U265" s="82"/>
      <c r="V265" s="82"/>
      <c r="W265" s="82"/>
      <c r="X265" s="82"/>
      <c r="Y265" s="82"/>
      <c r="Z265" s="82"/>
      <c r="AA265" s="82"/>
      <c r="AB265" s="82"/>
      <c r="AC265" s="82"/>
      <c r="AD265" s="82"/>
      <c r="AE265" s="82"/>
      <c r="AF265" s="88"/>
    </row>
    <row r="266" spans="1:32" ht="15" customHeight="1" x14ac:dyDescent="0.35">
      <c r="A266" s="77" t="s">
        <v>1911</v>
      </c>
      <c r="B266" s="81" t="s">
        <v>1912</v>
      </c>
      <c r="C266" s="82">
        <f>'AEO 2023 Table 49 Raw'!F245</f>
        <v>5234.1591799999997</v>
      </c>
      <c r="D266" s="82">
        <f>'AEO 2023 Table 49 Raw'!G245</f>
        <v>5273.296875</v>
      </c>
      <c r="E266" s="82">
        <f>'AEO 2023 Table 49 Raw'!H245</f>
        <v>5362.6445309999999</v>
      </c>
      <c r="F266" s="82">
        <f>'AEO 2023 Table 49 Raw'!I245</f>
        <v>5516.3344729999999</v>
      </c>
      <c r="G266" s="82">
        <f>'AEO 2023 Table 49 Raw'!J245</f>
        <v>5699.1494140000004</v>
      </c>
      <c r="H266" s="82">
        <f>'AEO 2023 Table 49 Raw'!K245</f>
        <v>5878.9716799999997</v>
      </c>
      <c r="I266" s="82">
        <f>'AEO 2023 Table 49 Raw'!L245</f>
        <v>6041.2578119999998</v>
      </c>
      <c r="J266" s="82">
        <f>'AEO 2023 Table 49 Raw'!M245</f>
        <v>6192.2470700000003</v>
      </c>
      <c r="K266" s="82">
        <f>'AEO 2023 Table 49 Raw'!N245</f>
        <v>6343.6660160000001</v>
      </c>
      <c r="L266" s="82">
        <f>'AEO 2023 Table 49 Raw'!O245</f>
        <v>6511.3486329999996</v>
      </c>
      <c r="M266" s="82">
        <f>'AEO 2023 Table 49 Raw'!P245</f>
        <v>6715.9096680000002</v>
      </c>
      <c r="N266" s="82">
        <f>'AEO 2023 Table 49 Raw'!Q245</f>
        <v>6915.4399409999996</v>
      </c>
      <c r="O266" s="82">
        <f>'AEO 2023 Table 49 Raw'!R245</f>
        <v>7116.8901370000003</v>
      </c>
      <c r="P266" s="82">
        <f>'AEO 2023 Table 49 Raw'!S245</f>
        <v>7327.4184569999998</v>
      </c>
      <c r="Q266" s="82">
        <f>'AEO 2023 Table 49 Raw'!T245</f>
        <v>7523.0537109999996</v>
      </c>
      <c r="R266" s="82">
        <f>'AEO 2023 Table 49 Raw'!U245</f>
        <v>7718.1992190000001</v>
      </c>
      <c r="S266" s="82">
        <f>'AEO 2023 Table 49 Raw'!V245</f>
        <v>7912.0834960000002</v>
      </c>
      <c r="T266" s="82">
        <f>'AEO 2023 Table 49 Raw'!W245</f>
        <v>8137.939453</v>
      </c>
      <c r="U266" s="82">
        <f>'AEO 2023 Table 49 Raw'!X245</f>
        <v>8368.4814449999994</v>
      </c>
      <c r="V266" s="82">
        <f>'AEO 2023 Table 49 Raw'!Y245</f>
        <v>8606.8613280000009</v>
      </c>
      <c r="W266" s="82">
        <f>'AEO 2023 Table 49 Raw'!Z245</f>
        <v>8874.4423829999996</v>
      </c>
      <c r="X266" s="82">
        <f>'AEO 2023 Table 49 Raw'!AA245</f>
        <v>9160.3457030000009</v>
      </c>
      <c r="Y266" s="82">
        <f>'AEO 2023 Table 49 Raw'!AB245</f>
        <v>9472.5527340000008</v>
      </c>
      <c r="Z266" s="82">
        <f>'AEO 2023 Table 49 Raw'!AC245</f>
        <v>9798.0292969999991</v>
      </c>
      <c r="AA266" s="82">
        <f>'AEO 2023 Table 49 Raw'!AD245</f>
        <v>10143.948242</v>
      </c>
      <c r="AB266" s="82">
        <f>'AEO 2023 Table 49 Raw'!AE245</f>
        <v>10485.746094</v>
      </c>
      <c r="AC266" s="82">
        <f>'AEO 2023 Table 49 Raw'!AF245</f>
        <v>10850.213867</v>
      </c>
      <c r="AD266" s="82">
        <f>'AEO 2023 Table 49 Raw'!AG245</f>
        <v>11224.771484000001</v>
      </c>
      <c r="AE266" s="82">
        <f>'AEO 2023 Table 49 Raw'!AH245</f>
        <v>11635.883789</v>
      </c>
      <c r="AF266" s="88">
        <f>'AEO 2023 Table 49 Raw'!AI245</f>
        <v>2.9000000000000001E-2</v>
      </c>
    </row>
    <row r="267" spans="1:32" ht="12" customHeight="1" x14ac:dyDescent="0.35">
      <c r="A267" s="77" t="s">
        <v>1913</v>
      </c>
      <c r="B267" s="81" t="s">
        <v>1914</v>
      </c>
      <c r="C267" s="82">
        <f>'AEO 2023 Table 49 Raw'!F246</f>
        <v>1831.682251</v>
      </c>
      <c r="D267" s="82">
        <f>'AEO 2023 Table 49 Raw'!G246</f>
        <v>1866.1319579999999</v>
      </c>
      <c r="E267" s="82">
        <f>'AEO 2023 Table 49 Raw'!H246</f>
        <v>1903.4384769999999</v>
      </c>
      <c r="F267" s="82">
        <f>'AEO 2023 Table 49 Raw'!I246</f>
        <v>1962.4832759999999</v>
      </c>
      <c r="G267" s="82">
        <f>'AEO 2023 Table 49 Raw'!J246</f>
        <v>2030.4210210000001</v>
      </c>
      <c r="H267" s="82">
        <f>'AEO 2023 Table 49 Raw'!K246</f>
        <v>2091.8476559999999</v>
      </c>
      <c r="I267" s="82">
        <f>'AEO 2023 Table 49 Raw'!L246</f>
        <v>2140.1359859999998</v>
      </c>
      <c r="J267" s="82">
        <f>'AEO 2023 Table 49 Raw'!M246</f>
        <v>2176.3395999999998</v>
      </c>
      <c r="K267" s="82">
        <f>'AEO 2023 Table 49 Raw'!N246</f>
        <v>2205.485107</v>
      </c>
      <c r="L267" s="82">
        <f>'AEO 2023 Table 49 Raw'!O246</f>
        <v>2234.9177249999998</v>
      </c>
      <c r="M267" s="82">
        <f>'AEO 2023 Table 49 Raw'!P246</f>
        <v>2273.3510740000002</v>
      </c>
      <c r="N267" s="82">
        <f>'AEO 2023 Table 49 Raw'!Q246</f>
        <v>2317.189453</v>
      </c>
      <c r="O267" s="82">
        <f>'AEO 2023 Table 49 Raw'!R246</f>
        <v>2363.84375</v>
      </c>
      <c r="P267" s="82">
        <f>'AEO 2023 Table 49 Raw'!S246</f>
        <v>2415.5078119999998</v>
      </c>
      <c r="Q267" s="82">
        <f>'AEO 2023 Table 49 Raw'!T246</f>
        <v>2471.7585450000001</v>
      </c>
      <c r="R267" s="82">
        <f>'AEO 2023 Table 49 Raw'!U246</f>
        <v>2534.2473140000002</v>
      </c>
      <c r="S267" s="82">
        <f>'AEO 2023 Table 49 Raw'!V246</f>
        <v>2596.5371089999999</v>
      </c>
      <c r="T267" s="82">
        <f>'AEO 2023 Table 49 Raw'!W246</f>
        <v>2674.233643</v>
      </c>
      <c r="U267" s="82">
        <f>'AEO 2023 Table 49 Raw'!X246</f>
        <v>2759.7326659999999</v>
      </c>
      <c r="V267" s="82">
        <f>'AEO 2023 Table 49 Raw'!Y246</f>
        <v>2843.7934570000002</v>
      </c>
      <c r="W267" s="82">
        <f>'AEO 2023 Table 49 Raw'!Z246</f>
        <v>2937.530518</v>
      </c>
      <c r="X267" s="82">
        <f>'AEO 2023 Table 49 Raw'!AA246</f>
        <v>3038.2260740000002</v>
      </c>
      <c r="Y267" s="82">
        <f>'AEO 2023 Table 49 Raw'!AB246</f>
        <v>3149.4558109999998</v>
      </c>
      <c r="Z267" s="82">
        <f>'AEO 2023 Table 49 Raw'!AC246</f>
        <v>3264.0588379999999</v>
      </c>
      <c r="AA267" s="82">
        <f>'AEO 2023 Table 49 Raw'!AD246</f>
        <v>3390.117432</v>
      </c>
      <c r="AB267" s="82">
        <f>'AEO 2023 Table 49 Raw'!AE246</f>
        <v>3513.3171390000002</v>
      </c>
      <c r="AC267" s="82">
        <f>'AEO 2023 Table 49 Raw'!AF246</f>
        <v>3646.149414</v>
      </c>
      <c r="AD267" s="82">
        <f>'AEO 2023 Table 49 Raw'!AG246</f>
        <v>3789.6210940000001</v>
      </c>
      <c r="AE267" s="82">
        <f>'AEO 2023 Table 49 Raw'!AH246</f>
        <v>3944.2458499999998</v>
      </c>
      <c r="AF267" s="88">
        <f>'AEO 2023 Table 49 Raw'!AI246</f>
        <v>2.8000000000000001E-2</v>
      </c>
    </row>
    <row r="268" spans="1:32" ht="12" customHeight="1" x14ac:dyDescent="0.35">
      <c r="A268" s="77" t="s">
        <v>1915</v>
      </c>
      <c r="B268" s="81" t="s">
        <v>1916</v>
      </c>
      <c r="C268" s="82">
        <f>'AEO 2023 Table 49 Raw'!F247</f>
        <v>3402.476807</v>
      </c>
      <c r="D268" s="82">
        <f>'AEO 2023 Table 49 Raw'!G247</f>
        <v>3407.165039</v>
      </c>
      <c r="E268" s="82">
        <f>'AEO 2023 Table 49 Raw'!H247</f>
        <v>3459.2060550000001</v>
      </c>
      <c r="F268" s="82">
        <f>'AEO 2023 Table 49 Raw'!I247</f>
        <v>3553.8510740000002</v>
      </c>
      <c r="G268" s="82">
        <f>'AEO 2023 Table 49 Raw'!J247</f>
        <v>3668.7282709999999</v>
      </c>
      <c r="H268" s="82">
        <f>'AEO 2023 Table 49 Raw'!K247</f>
        <v>3787.123779</v>
      </c>
      <c r="I268" s="82">
        <f>'AEO 2023 Table 49 Raw'!L247</f>
        <v>3901.1220699999999</v>
      </c>
      <c r="J268" s="82">
        <f>'AEO 2023 Table 49 Raw'!M247</f>
        <v>4015.9077149999998</v>
      </c>
      <c r="K268" s="82">
        <f>'AEO 2023 Table 49 Raw'!N247</f>
        <v>4138.1806640000004</v>
      </c>
      <c r="L268" s="82">
        <f>'AEO 2023 Table 49 Raw'!O247</f>
        <v>4276.4311520000001</v>
      </c>
      <c r="M268" s="82">
        <f>'AEO 2023 Table 49 Raw'!P247</f>
        <v>4442.5585940000001</v>
      </c>
      <c r="N268" s="82">
        <f>'AEO 2023 Table 49 Raw'!Q247</f>
        <v>4598.2504879999997</v>
      </c>
      <c r="O268" s="82">
        <f>'AEO 2023 Table 49 Raw'!R247</f>
        <v>4753.0463870000003</v>
      </c>
      <c r="P268" s="82">
        <f>'AEO 2023 Table 49 Raw'!S247</f>
        <v>4911.9106449999999</v>
      </c>
      <c r="Q268" s="82">
        <f>'AEO 2023 Table 49 Raw'!T247</f>
        <v>5051.294922</v>
      </c>
      <c r="R268" s="82">
        <f>'AEO 2023 Table 49 Raw'!U247</f>
        <v>5183.9516599999997</v>
      </c>
      <c r="S268" s="82">
        <f>'AEO 2023 Table 49 Raw'!V247</f>
        <v>5315.5463870000003</v>
      </c>
      <c r="T268" s="82">
        <f>'AEO 2023 Table 49 Raw'!W247</f>
        <v>5463.7055659999996</v>
      </c>
      <c r="U268" s="82">
        <f>'AEO 2023 Table 49 Raw'!X247</f>
        <v>5608.7485349999997</v>
      </c>
      <c r="V268" s="82">
        <f>'AEO 2023 Table 49 Raw'!Y247</f>
        <v>5763.0683589999999</v>
      </c>
      <c r="W268" s="82">
        <f>'AEO 2023 Table 49 Raw'!Z247</f>
        <v>5936.9116210000002</v>
      </c>
      <c r="X268" s="82">
        <f>'AEO 2023 Table 49 Raw'!AA247</f>
        <v>6122.1201170000004</v>
      </c>
      <c r="Y268" s="82">
        <f>'AEO 2023 Table 49 Raw'!AB247</f>
        <v>6323.0971680000002</v>
      </c>
      <c r="Z268" s="82">
        <f>'AEO 2023 Table 49 Raw'!AC247</f>
        <v>6533.9702150000003</v>
      </c>
      <c r="AA268" s="82">
        <f>'AEO 2023 Table 49 Raw'!AD247</f>
        <v>6753.8305659999996</v>
      </c>
      <c r="AB268" s="82">
        <f>'AEO 2023 Table 49 Raw'!AE247</f>
        <v>6972.4287109999996</v>
      </c>
      <c r="AC268" s="82">
        <f>'AEO 2023 Table 49 Raw'!AF247</f>
        <v>7204.064453</v>
      </c>
      <c r="AD268" s="82">
        <f>'AEO 2023 Table 49 Raw'!AG247</f>
        <v>7435.1499020000001</v>
      </c>
      <c r="AE268" s="82">
        <f>'AEO 2023 Table 49 Raw'!AH247</f>
        <v>7691.6376950000003</v>
      </c>
      <c r="AF268" s="88">
        <f>'AEO 2023 Table 49 Raw'!AI247</f>
        <v>0.03</v>
      </c>
    </row>
    <row r="269" spans="1:32" ht="12" customHeight="1" x14ac:dyDescent="0.35">
      <c r="B269" s="34" t="s">
        <v>1893</v>
      </c>
      <c r="C269" s="82"/>
      <c r="D269" s="82"/>
      <c r="E269" s="82"/>
      <c r="F269" s="82"/>
      <c r="G269" s="82"/>
      <c r="H269" s="82"/>
      <c r="I269" s="82"/>
      <c r="J269" s="82"/>
      <c r="K269" s="82"/>
      <c r="L269" s="82"/>
      <c r="M269" s="82"/>
      <c r="N269" s="82"/>
      <c r="O269" s="82"/>
      <c r="P269" s="82"/>
      <c r="Q269" s="82"/>
      <c r="R269" s="82"/>
      <c r="S269" s="82"/>
      <c r="T269" s="82"/>
      <c r="U269" s="82"/>
      <c r="V269" s="82"/>
      <c r="W269" s="82"/>
      <c r="X269" s="82"/>
      <c r="Y269" s="82"/>
      <c r="Z269" s="82"/>
      <c r="AA269" s="82"/>
      <c r="AB269" s="82"/>
      <c r="AC269" s="82"/>
      <c r="AD269" s="82"/>
      <c r="AE269" s="82"/>
      <c r="AF269" s="88"/>
    </row>
    <row r="270" spans="1:32" ht="12" customHeight="1" x14ac:dyDescent="0.35">
      <c r="A270" s="77" t="s">
        <v>1917</v>
      </c>
      <c r="B270" s="81" t="s">
        <v>1895</v>
      </c>
      <c r="C270" s="82">
        <f>'AEO 2023 Table 49 Raw'!F249</f>
        <v>222.93867499999999</v>
      </c>
      <c r="D270" s="82">
        <f>'AEO 2023 Table 49 Raw'!G249</f>
        <v>318.21374500000002</v>
      </c>
      <c r="E270" s="82">
        <f>'AEO 2023 Table 49 Raw'!H249</f>
        <v>318.50683600000002</v>
      </c>
      <c r="F270" s="82">
        <f>'AEO 2023 Table 49 Raw'!I249</f>
        <v>321.42748999999998</v>
      </c>
      <c r="G270" s="82">
        <f>'AEO 2023 Table 49 Raw'!J249</f>
        <v>326.40893599999998</v>
      </c>
      <c r="H270" s="82">
        <f>'AEO 2023 Table 49 Raw'!K249</f>
        <v>331.75039700000002</v>
      </c>
      <c r="I270" s="82">
        <f>'AEO 2023 Table 49 Raw'!L249</f>
        <v>339.13262900000001</v>
      </c>
      <c r="J270" s="82">
        <f>'AEO 2023 Table 49 Raw'!M249</f>
        <v>343.65380900000002</v>
      </c>
      <c r="K270" s="82">
        <f>'AEO 2023 Table 49 Raw'!N249</f>
        <v>348.44000199999999</v>
      </c>
      <c r="L270" s="82">
        <f>'AEO 2023 Table 49 Raw'!O249</f>
        <v>348.61184700000001</v>
      </c>
      <c r="M270" s="82">
        <f>'AEO 2023 Table 49 Raw'!P249</f>
        <v>349.93618800000002</v>
      </c>
      <c r="N270" s="82">
        <f>'AEO 2023 Table 49 Raw'!Q249</f>
        <v>351.71850599999999</v>
      </c>
      <c r="O270" s="82">
        <f>'AEO 2023 Table 49 Raw'!R249</f>
        <v>354.40063500000002</v>
      </c>
      <c r="P270" s="82">
        <f>'AEO 2023 Table 49 Raw'!S249</f>
        <v>355.17700200000002</v>
      </c>
      <c r="Q270" s="82">
        <f>'AEO 2023 Table 49 Raw'!T249</f>
        <v>356.67022700000001</v>
      </c>
      <c r="R270" s="82">
        <f>'AEO 2023 Table 49 Raw'!U249</f>
        <v>356.87670900000001</v>
      </c>
      <c r="S270" s="82">
        <f>'AEO 2023 Table 49 Raw'!V249</f>
        <v>358.82894900000002</v>
      </c>
      <c r="T270" s="82">
        <f>'AEO 2023 Table 49 Raw'!W249</f>
        <v>358.93920900000001</v>
      </c>
      <c r="U270" s="82">
        <f>'AEO 2023 Table 49 Raw'!X249</f>
        <v>360.572205</v>
      </c>
      <c r="V270" s="82">
        <f>'AEO 2023 Table 49 Raw'!Y249</f>
        <v>361.26196299999998</v>
      </c>
      <c r="W270" s="82">
        <f>'AEO 2023 Table 49 Raw'!Z249</f>
        <v>361.28478999999999</v>
      </c>
      <c r="X270" s="82">
        <f>'AEO 2023 Table 49 Raw'!AA249</f>
        <v>360.64623999999998</v>
      </c>
      <c r="Y270" s="82">
        <f>'AEO 2023 Table 49 Raw'!AB249</f>
        <v>360.38775600000002</v>
      </c>
      <c r="Z270" s="82">
        <f>'AEO 2023 Table 49 Raw'!AC249</f>
        <v>360.05560300000002</v>
      </c>
      <c r="AA270" s="82">
        <f>'AEO 2023 Table 49 Raw'!AD249</f>
        <v>358.46176100000002</v>
      </c>
      <c r="AB270" s="82">
        <f>'AEO 2023 Table 49 Raw'!AE249</f>
        <v>357.26376299999998</v>
      </c>
      <c r="AC270" s="82">
        <f>'AEO 2023 Table 49 Raw'!AF249</f>
        <v>357.07412699999998</v>
      </c>
      <c r="AD270" s="82">
        <f>'AEO 2023 Table 49 Raw'!AG249</f>
        <v>355.22808800000001</v>
      </c>
      <c r="AE270" s="82">
        <f>'AEO 2023 Table 49 Raw'!AH249</f>
        <v>354.51147500000002</v>
      </c>
      <c r="AF270" s="88">
        <f>'AEO 2023 Table 49 Raw'!AI249</f>
        <v>1.7000000000000001E-2</v>
      </c>
    </row>
    <row r="271" spans="1:32" ht="12" customHeight="1" x14ac:dyDescent="0.35">
      <c r="A271" s="77" t="s">
        <v>1918</v>
      </c>
      <c r="B271" s="81" t="s">
        <v>1897</v>
      </c>
      <c r="C271" s="82">
        <f>'AEO 2023 Table 49 Raw'!F250</f>
        <v>685.66516100000001</v>
      </c>
      <c r="D271" s="82">
        <f>'AEO 2023 Table 49 Raw'!G250</f>
        <v>532.149719</v>
      </c>
      <c r="E271" s="82">
        <f>'AEO 2023 Table 49 Raw'!H250</f>
        <v>519.35320999999999</v>
      </c>
      <c r="F271" s="82">
        <f>'AEO 2023 Table 49 Raw'!I250</f>
        <v>520.34844999999996</v>
      </c>
      <c r="G271" s="82">
        <f>'AEO 2023 Table 49 Raw'!J250</f>
        <v>497.46441700000003</v>
      </c>
      <c r="H271" s="82">
        <f>'AEO 2023 Table 49 Raw'!K250</f>
        <v>487.75363199999998</v>
      </c>
      <c r="I271" s="82">
        <f>'AEO 2023 Table 49 Raw'!L250</f>
        <v>469.75631700000002</v>
      </c>
      <c r="J271" s="82">
        <f>'AEO 2023 Table 49 Raw'!M250</f>
        <v>458.26986699999998</v>
      </c>
      <c r="K271" s="82">
        <f>'AEO 2023 Table 49 Raw'!N250</f>
        <v>449.82733200000001</v>
      </c>
      <c r="L271" s="82">
        <f>'AEO 2023 Table 49 Raw'!O250</f>
        <v>449.95632899999998</v>
      </c>
      <c r="M271" s="82">
        <f>'AEO 2023 Table 49 Raw'!P250</f>
        <v>449.27517699999999</v>
      </c>
      <c r="N271" s="82">
        <f>'AEO 2023 Table 49 Raw'!Q250</f>
        <v>449.44375600000001</v>
      </c>
      <c r="O271" s="82">
        <f>'AEO 2023 Table 49 Raw'!R250</f>
        <v>447.34497099999999</v>
      </c>
      <c r="P271" s="82">
        <f>'AEO 2023 Table 49 Raw'!S250</f>
        <v>447.23684700000001</v>
      </c>
      <c r="Q271" s="82">
        <f>'AEO 2023 Table 49 Raw'!T250</f>
        <v>444.02316300000001</v>
      </c>
      <c r="R271" s="82">
        <f>'AEO 2023 Table 49 Raw'!U250</f>
        <v>442.96899400000001</v>
      </c>
      <c r="S271" s="82">
        <f>'AEO 2023 Table 49 Raw'!V250</f>
        <v>441.815674</v>
      </c>
      <c r="T271" s="82">
        <f>'AEO 2023 Table 49 Raw'!W250</f>
        <v>439.63165300000003</v>
      </c>
      <c r="U271" s="82">
        <f>'AEO 2023 Table 49 Raw'!X250</f>
        <v>437.97662400000002</v>
      </c>
      <c r="V271" s="82">
        <f>'AEO 2023 Table 49 Raw'!Y250</f>
        <v>436.76757800000001</v>
      </c>
      <c r="W271" s="82">
        <f>'AEO 2023 Table 49 Raw'!Z250</f>
        <v>436.80938700000002</v>
      </c>
      <c r="X271" s="82">
        <f>'AEO 2023 Table 49 Raw'!AA250</f>
        <v>435.24386600000003</v>
      </c>
      <c r="Y271" s="82">
        <f>'AEO 2023 Table 49 Raw'!AB250</f>
        <v>434.29315200000002</v>
      </c>
      <c r="Z271" s="82">
        <f>'AEO 2023 Table 49 Raw'!AC250</f>
        <v>432.733093</v>
      </c>
      <c r="AA271" s="82">
        <f>'AEO 2023 Table 49 Raw'!AD250</f>
        <v>438.45755000000003</v>
      </c>
      <c r="AB271" s="82">
        <f>'AEO 2023 Table 49 Raw'!AE250</f>
        <v>437.70047</v>
      </c>
      <c r="AC271" s="82">
        <f>'AEO 2023 Table 49 Raw'!AF250</f>
        <v>432.92089800000002</v>
      </c>
      <c r="AD271" s="82">
        <f>'AEO 2023 Table 49 Raw'!AG250</f>
        <v>429.24749800000001</v>
      </c>
      <c r="AE271" s="82">
        <f>'AEO 2023 Table 49 Raw'!AH250</f>
        <v>424.56079099999999</v>
      </c>
      <c r="AF271" s="88">
        <f>'AEO 2023 Table 49 Raw'!AI250</f>
        <v>-1.7000000000000001E-2</v>
      </c>
    </row>
    <row r="272" spans="1:32" ht="12" customHeight="1" x14ac:dyDescent="0.35">
      <c r="A272" s="77" t="s">
        <v>1919</v>
      </c>
      <c r="B272" s="81" t="s">
        <v>1899</v>
      </c>
      <c r="C272" s="82">
        <f>'AEO 2023 Table 49 Raw'!F251</f>
        <v>0</v>
      </c>
      <c r="D272" s="82">
        <f>'AEO 2023 Table 49 Raw'!G251</f>
        <v>0</v>
      </c>
      <c r="E272" s="82">
        <f>'AEO 2023 Table 49 Raw'!H251</f>
        <v>0</v>
      </c>
      <c r="F272" s="82">
        <f>'AEO 2023 Table 49 Raw'!I251</f>
        <v>0</v>
      </c>
      <c r="G272" s="82">
        <f>'AEO 2023 Table 49 Raw'!J251</f>
        <v>0</v>
      </c>
      <c r="H272" s="82">
        <f>'AEO 2023 Table 49 Raw'!K251</f>
        <v>0</v>
      </c>
      <c r="I272" s="82">
        <f>'AEO 2023 Table 49 Raw'!L251</f>
        <v>0</v>
      </c>
      <c r="J272" s="82">
        <f>'AEO 2023 Table 49 Raw'!M251</f>
        <v>0</v>
      </c>
      <c r="K272" s="82">
        <f>'AEO 2023 Table 49 Raw'!N251</f>
        <v>0</v>
      </c>
      <c r="L272" s="82">
        <f>'AEO 2023 Table 49 Raw'!O251</f>
        <v>0</v>
      </c>
      <c r="M272" s="82">
        <f>'AEO 2023 Table 49 Raw'!P251</f>
        <v>0</v>
      </c>
      <c r="N272" s="82">
        <f>'AEO 2023 Table 49 Raw'!Q251</f>
        <v>0</v>
      </c>
      <c r="O272" s="82">
        <f>'AEO 2023 Table 49 Raw'!R251</f>
        <v>0</v>
      </c>
      <c r="P272" s="82">
        <f>'AEO 2023 Table 49 Raw'!S251</f>
        <v>0</v>
      </c>
      <c r="Q272" s="82">
        <f>'AEO 2023 Table 49 Raw'!T251</f>
        <v>0</v>
      </c>
      <c r="R272" s="82">
        <f>'AEO 2023 Table 49 Raw'!U251</f>
        <v>0</v>
      </c>
      <c r="S272" s="82">
        <f>'AEO 2023 Table 49 Raw'!V251</f>
        <v>0</v>
      </c>
      <c r="T272" s="82">
        <f>'AEO 2023 Table 49 Raw'!W251</f>
        <v>0</v>
      </c>
      <c r="U272" s="82">
        <f>'AEO 2023 Table 49 Raw'!X251</f>
        <v>0</v>
      </c>
      <c r="V272" s="82">
        <f>'AEO 2023 Table 49 Raw'!Y251</f>
        <v>0</v>
      </c>
      <c r="W272" s="82">
        <f>'AEO 2023 Table 49 Raw'!Z251</f>
        <v>0</v>
      </c>
      <c r="X272" s="82">
        <f>'AEO 2023 Table 49 Raw'!AA251</f>
        <v>0</v>
      </c>
      <c r="Y272" s="82">
        <f>'AEO 2023 Table 49 Raw'!AB251</f>
        <v>0</v>
      </c>
      <c r="Z272" s="82">
        <f>'AEO 2023 Table 49 Raw'!AC251</f>
        <v>0</v>
      </c>
      <c r="AA272" s="82">
        <f>'AEO 2023 Table 49 Raw'!AD251</f>
        <v>0</v>
      </c>
      <c r="AB272" s="82">
        <f>'AEO 2023 Table 49 Raw'!AE251</f>
        <v>0</v>
      </c>
      <c r="AC272" s="82">
        <f>'AEO 2023 Table 49 Raw'!AF251</f>
        <v>0</v>
      </c>
      <c r="AD272" s="82">
        <f>'AEO 2023 Table 49 Raw'!AG251</f>
        <v>0</v>
      </c>
      <c r="AE272" s="82">
        <f>'AEO 2023 Table 49 Raw'!AH251</f>
        <v>0</v>
      </c>
      <c r="AF272" s="88" t="str">
        <f>'AEO 2023 Table 49 Raw'!AI251</f>
        <v>- -</v>
      </c>
    </row>
    <row r="273" spans="1:33" ht="12" customHeight="1" x14ac:dyDescent="0.35">
      <c r="A273" s="77" t="s">
        <v>1920</v>
      </c>
      <c r="B273" s="81" t="s">
        <v>1901</v>
      </c>
      <c r="C273" s="82">
        <f>'AEO 2023 Table 49 Raw'!F252</f>
        <v>26.423862</v>
      </c>
      <c r="D273" s="82">
        <f>'AEO 2023 Table 49 Raw'!G252</f>
        <v>31.466925</v>
      </c>
      <c r="E273" s="82">
        <f>'AEO 2023 Table 49 Raw'!H252</f>
        <v>39.867241</v>
      </c>
      <c r="F273" s="82">
        <f>'AEO 2023 Table 49 Raw'!I252</f>
        <v>36.828189999999999</v>
      </c>
      <c r="G273" s="82">
        <f>'AEO 2023 Table 49 Raw'!J252</f>
        <v>47.376953</v>
      </c>
      <c r="H273" s="82">
        <f>'AEO 2023 Table 49 Raw'!K252</f>
        <v>48.944679000000001</v>
      </c>
      <c r="I273" s="82">
        <f>'AEO 2023 Table 49 Raw'!L252</f>
        <v>53.800423000000002</v>
      </c>
      <c r="J273" s="82">
        <f>'AEO 2023 Table 49 Raw'!M252</f>
        <v>57.218277</v>
      </c>
      <c r="K273" s="82">
        <f>'AEO 2023 Table 49 Raw'!N252</f>
        <v>58.367088000000003</v>
      </c>
      <c r="L273" s="82">
        <f>'AEO 2023 Table 49 Raw'!O252</f>
        <v>58.568268000000003</v>
      </c>
      <c r="M273" s="82">
        <f>'AEO 2023 Table 49 Raw'!P252</f>
        <v>58.225639000000001</v>
      </c>
      <c r="N273" s="82">
        <f>'AEO 2023 Table 49 Raw'!Q252</f>
        <v>56.838042999999999</v>
      </c>
      <c r="O273" s="82">
        <f>'AEO 2023 Table 49 Raw'!R252</f>
        <v>56.014595</v>
      </c>
      <c r="P273" s="82">
        <f>'AEO 2023 Table 49 Raw'!S252</f>
        <v>55.804080999999996</v>
      </c>
      <c r="Q273" s="82">
        <f>'AEO 2023 Table 49 Raw'!T252</f>
        <v>56.853912000000001</v>
      </c>
      <c r="R273" s="82">
        <f>'AEO 2023 Table 49 Raw'!U252</f>
        <v>57.767783999999999</v>
      </c>
      <c r="S273" s="82">
        <f>'AEO 2023 Table 49 Raw'!V252</f>
        <v>56.989986000000002</v>
      </c>
      <c r="T273" s="82">
        <f>'AEO 2023 Table 49 Raw'!W252</f>
        <v>58.778945999999998</v>
      </c>
      <c r="U273" s="82">
        <f>'AEO 2023 Table 49 Raw'!X252</f>
        <v>58.696617000000003</v>
      </c>
      <c r="V273" s="82">
        <f>'AEO 2023 Table 49 Raw'!Y252</f>
        <v>59.2714</v>
      </c>
      <c r="W273" s="82">
        <f>'AEO 2023 Table 49 Raw'!Z252</f>
        <v>59.735518999999996</v>
      </c>
      <c r="X273" s="82">
        <f>'AEO 2023 Table 49 Raw'!AA252</f>
        <v>61.929656999999999</v>
      </c>
      <c r="Y273" s="82">
        <f>'AEO 2023 Table 49 Raw'!AB252</f>
        <v>63.367027</v>
      </c>
      <c r="Z273" s="82">
        <f>'AEO 2023 Table 49 Raw'!AC252</f>
        <v>65.278946000000005</v>
      </c>
      <c r="AA273" s="82">
        <f>'AEO 2023 Table 49 Raw'!AD252</f>
        <v>63.714081</v>
      </c>
      <c r="AB273" s="82">
        <f>'AEO 2023 Table 49 Raw'!AE252</f>
        <v>65.960021999999995</v>
      </c>
      <c r="AC273" s="82">
        <f>'AEO 2023 Table 49 Raw'!AF252</f>
        <v>69.839432000000002</v>
      </c>
      <c r="AD273" s="82">
        <f>'AEO 2023 Table 49 Raw'!AG252</f>
        <v>74.646148999999994</v>
      </c>
      <c r="AE273" s="82">
        <f>'AEO 2023 Table 49 Raw'!AH252</f>
        <v>79.022368999999998</v>
      </c>
      <c r="AF273" s="88">
        <f>'AEO 2023 Table 49 Raw'!AI252</f>
        <v>0.04</v>
      </c>
    </row>
    <row r="274" spans="1:33" ht="12" customHeight="1" thickBot="1" x14ac:dyDescent="0.4"/>
    <row r="275" spans="1:33" ht="12" customHeight="1" x14ac:dyDescent="0.35">
      <c r="B275" s="87" t="s">
        <v>1921</v>
      </c>
      <c r="C275" s="83"/>
      <c r="D275" s="83"/>
      <c r="E275" s="83"/>
      <c r="F275" s="83"/>
      <c r="G275" s="83"/>
      <c r="H275" s="83"/>
      <c r="I275" s="83"/>
      <c r="J275" s="83"/>
      <c r="K275" s="83"/>
      <c r="L275" s="83"/>
      <c r="M275" s="83"/>
      <c r="N275" s="83"/>
      <c r="O275" s="83"/>
      <c r="P275" s="83"/>
      <c r="Q275" s="83"/>
      <c r="R275" s="83"/>
      <c r="S275" s="83"/>
      <c r="T275" s="83"/>
      <c r="U275" s="83"/>
      <c r="V275" s="83"/>
      <c r="W275" s="83"/>
      <c r="X275" s="83"/>
      <c r="Y275" s="83"/>
      <c r="Z275" s="83"/>
      <c r="AA275" s="83"/>
      <c r="AB275" s="83"/>
      <c r="AC275" s="83"/>
      <c r="AD275" s="83"/>
      <c r="AE275" s="83"/>
      <c r="AF275" s="100"/>
      <c r="AG275" s="83"/>
    </row>
    <row r="276" spans="1:33" ht="12" customHeight="1" x14ac:dyDescent="0.35">
      <c r="B276" s="84" t="s">
        <v>1922</v>
      </c>
    </row>
    <row r="277" spans="1:33" ht="12" customHeight="1" x14ac:dyDescent="0.35">
      <c r="B277" s="84" t="s">
        <v>1923</v>
      </c>
    </row>
    <row r="278" spans="1:33" ht="12" customHeight="1" x14ac:dyDescent="0.35">
      <c r="B278" s="84" t="s">
        <v>1388</v>
      </c>
    </row>
    <row r="279" spans="1:33" ht="12" customHeight="1" x14ac:dyDescent="0.35">
      <c r="B279" s="84" t="s">
        <v>1924</v>
      </c>
    </row>
    <row r="280" spans="1:33" ht="12" customHeight="1" x14ac:dyDescent="0.35">
      <c r="B280" s="84" t="s">
        <v>1925</v>
      </c>
    </row>
    <row r="281" spans="1:33" ht="12" customHeight="1" x14ac:dyDescent="0.35">
      <c r="B281" s="84" t="s">
        <v>1926</v>
      </c>
    </row>
    <row r="282" spans="1:33" ht="12" customHeight="1" x14ac:dyDescent="0.35">
      <c r="B282" s="84" t="s">
        <v>1927</v>
      </c>
    </row>
    <row r="283" spans="1:33" ht="12" customHeight="1" x14ac:dyDescent="0.35"/>
    <row r="284" spans="1:33" ht="12" customHeight="1" x14ac:dyDescent="0.35"/>
    <row r="285" spans="1:33" ht="12" customHeight="1" x14ac:dyDescent="0.35"/>
    <row r="286" spans="1:33" ht="12" customHeight="1" x14ac:dyDescent="0.35"/>
    <row r="287" spans="1:33" ht="12" customHeight="1" x14ac:dyDescent="0.35"/>
    <row r="288" spans="1:33" ht="12" customHeight="1" x14ac:dyDescent="0.35"/>
    <row r="289" ht="12" customHeight="1" x14ac:dyDescent="0.35"/>
    <row r="290" ht="12" customHeight="1" x14ac:dyDescent="0.35"/>
    <row r="291" ht="12" customHeight="1" x14ac:dyDescent="0.35"/>
    <row r="292" ht="12" customHeight="1" x14ac:dyDescent="0.35"/>
    <row r="293" ht="12" customHeight="1" x14ac:dyDescent="0.35"/>
    <row r="294" ht="12" customHeight="1" x14ac:dyDescent="0.35"/>
    <row r="295" ht="12" customHeight="1" x14ac:dyDescent="0.35"/>
    <row r="296" ht="12" customHeight="1" x14ac:dyDescent="0.35"/>
    <row r="297" ht="12" customHeight="1" x14ac:dyDescent="0.35"/>
    <row r="298" ht="12" customHeight="1" x14ac:dyDescent="0.35"/>
    <row r="299" ht="12"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2"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2" customHeight="1" x14ac:dyDescent="0.35"/>
    <row r="328" ht="15" customHeight="1" x14ac:dyDescent="0.35"/>
    <row r="329" ht="12"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2" customHeight="1" x14ac:dyDescent="0.35"/>
    <row r="347" ht="12" customHeight="1" x14ac:dyDescent="0.35"/>
    <row r="348" ht="12" customHeight="1" x14ac:dyDescent="0.35"/>
    <row r="349" ht="12" customHeight="1" x14ac:dyDescent="0.35"/>
    <row r="350" ht="12" customHeight="1" x14ac:dyDescent="0.35"/>
    <row r="351" ht="12" customHeight="1" x14ac:dyDescent="0.35"/>
    <row r="352" ht="12" customHeight="1" x14ac:dyDescent="0.35"/>
    <row r="353" ht="12" customHeight="1" x14ac:dyDescent="0.35"/>
    <row r="354" ht="12" customHeight="1" x14ac:dyDescent="0.35"/>
    <row r="355" ht="12" customHeight="1" x14ac:dyDescent="0.35"/>
    <row r="356" ht="12" customHeight="1" x14ac:dyDescent="0.35"/>
    <row r="357" ht="12" customHeight="1" x14ac:dyDescent="0.35"/>
    <row r="358" ht="12" customHeight="1" x14ac:dyDescent="0.35"/>
    <row r="359" ht="12" customHeight="1" x14ac:dyDescent="0.35"/>
    <row r="360" ht="12" customHeight="1" x14ac:dyDescent="0.35"/>
    <row r="361" ht="12" customHeight="1" x14ac:dyDescent="0.35"/>
    <row r="362" ht="12" customHeight="1" x14ac:dyDescent="0.35"/>
    <row r="363" ht="12" customHeight="1" x14ac:dyDescent="0.35"/>
    <row r="364" ht="12" customHeight="1" x14ac:dyDescent="0.35"/>
    <row r="365" ht="12" customHeight="1" x14ac:dyDescent="0.35"/>
    <row r="366" ht="12" customHeight="1" x14ac:dyDescent="0.35"/>
    <row r="367" ht="12" customHeight="1" x14ac:dyDescent="0.35"/>
    <row r="368" ht="12" customHeight="1" x14ac:dyDescent="0.35"/>
    <row r="369" ht="12" customHeight="1" x14ac:dyDescent="0.35"/>
    <row r="370" ht="12" customHeight="1" x14ac:dyDescent="0.35"/>
    <row r="371" ht="12" customHeight="1" x14ac:dyDescent="0.35"/>
    <row r="372" ht="12" customHeight="1" x14ac:dyDescent="0.35"/>
    <row r="373" ht="12" customHeight="1" x14ac:dyDescent="0.35"/>
    <row r="374" ht="12"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2"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2" customHeight="1" x14ac:dyDescent="0.35"/>
    <row r="403" ht="15" customHeight="1" x14ac:dyDescent="0.35"/>
    <row r="404" ht="15" customHeight="1" x14ac:dyDescent="0.35"/>
    <row r="405" ht="12" customHeight="1" x14ac:dyDescent="0.35"/>
    <row r="406" ht="15" customHeight="1" x14ac:dyDescent="0.35"/>
    <row r="407" ht="15" customHeight="1" x14ac:dyDescent="0.35"/>
    <row r="408" ht="15" customHeight="1" x14ac:dyDescent="0.35"/>
    <row r="409" ht="15" customHeight="1" x14ac:dyDescent="0.35"/>
    <row r="410" ht="15" customHeight="1" x14ac:dyDescent="0.35"/>
    <row r="411" ht="12"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2" customHeight="1" x14ac:dyDescent="0.35"/>
    <row r="429" ht="15" customHeight="1" x14ac:dyDescent="0.35"/>
    <row r="430" ht="15" customHeight="1" x14ac:dyDescent="0.35"/>
    <row r="431" ht="12" customHeight="1" x14ac:dyDescent="0.35"/>
    <row r="432" ht="15" customHeight="1" x14ac:dyDescent="0.35"/>
    <row r="433" ht="15" customHeight="1" x14ac:dyDescent="0.35"/>
    <row r="434" ht="15" customHeight="1" x14ac:dyDescent="0.35"/>
    <row r="435" ht="12"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2" customHeight="1" x14ac:dyDescent="0.35"/>
    <row r="447" ht="15" customHeight="1" x14ac:dyDescent="0.35"/>
    <row r="448" ht="15" customHeight="1" x14ac:dyDescent="0.35"/>
    <row r="449" ht="12"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2" customHeight="1" x14ac:dyDescent="0.35"/>
    <row r="461" ht="12" customHeight="1" x14ac:dyDescent="0.35"/>
    <row r="462" ht="12" customHeight="1" x14ac:dyDescent="0.35"/>
    <row r="463" ht="12" customHeight="1" x14ac:dyDescent="0.35"/>
    <row r="464" ht="12" customHeight="1" x14ac:dyDescent="0.35"/>
    <row r="465" ht="12" customHeight="1" x14ac:dyDescent="0.35"/>
    <row r="466" ht="12" customHeight="1" x14ac:dyDescent="0.35"/>
    <row r="467" ht="12" customHeight="1" x14ac:dyDescent="0.35"/>
    <row r="468" ht="12" customHeight="1" x14ac:dyDescent="0.35"/>
    <row r="469" ht="12" customHeight="1" x14ac:dyDescent="0.35"/>
    <row r="470" ht="12" customHeight="1" x14ac:dyDescent="0.35"/>
    <row r="471" ht="12" customHeight="1" x14ac:dyDescent="0.35"/>
    <row r="472" ht="12" customHeight="1" x14ac:dyDescent="0.35"/>
    <row r="473" ht="12" customHeight="1" x14ac:dyDescent="0.35"/>
    <row r="474" ht="12" customHeight="1" x14ac:dyDescent="0.35"/>
    <row r="475" ht="12" customHeight="1" x14ac:dyDescent="0.35"/>
    <row r="476" ht="12" customHeight="1" x14ac:dyDescent="0.35"/>
    <row r="477" ht="12" customHeight="1" x14ac:dyDescent="0.35"/>
    <row r="478" ht="12" customHeight="1" x14ac:dyDescent="0.35"/>
    <row r="479" ht="12" customHeight="1" x14ac:dyDescent="0.35"/>
    <row r="480" ht="12" customHeight="1" x14ac:dyDescent="0.35"/>
    <row r="481" ht="12" customHeight="1" x14ac:dyDescent="0.35"/>
    <row r="482" ht="12" customHeight="1" x14ac:dyDescent="0.35"/>
    <row r="483" ht="12" customHeight="1" x14ac:dyDescent="0.35"/>
    <row r="484" ht="12" customHeight="1" x14ac:dyDescent="0.35"/>
    <row r="485" ht="12" customHeight="1" x14ac:dyDescent="0.35"/>
    <row r="486" ht="12" customHeight="1" x14ac:dyDescent="0.35"/>
    <row r="487" ht="12" customHeight="1" x14ac:dyDescent="0.35"/>
    <row r="488" ht="12" customHeight="1" x14ac:dyDescent="0.35"/>
    <row r="489" ht="12" customHeight="1" x14ac:dyDescent="0.35"/>
    <row r="490" ht="12" customHeight="1" x14ac:dyDescent="0.35"/>
    <row r="491" ht="12" customHeight="1" x14ac:dyDescent="0.35"/>
    <row r="492" ht="12" customHeight="1" x14ac:dyDescent="0.35"/>
    <row r="493" ht="12" customHeight="1" x14ac:dyDescent="0.35"/>
    <row r="494" ht="12" customHeight="1" x14ac:dyDescent="0.35"/>
    <row r="495" ht="12" customHeight="1" x14ac:dyDescent="0.35"/>
    <row r="496" ht="12" customHeight="1" x14ac:dyDescent="0.35"/>
    <row r="497" ht="12" customHeight="1" x14ac:dyDescent="0.35"/>
    <row r="498" ht="12" customHeight="1" x14ac:dyDescent="0.35"/>
    <row r="499" ht="12"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2"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2" customHeight="1" x14ac:dyDescent="0.35"/>
    <row r="528" ht="15" customHeight="1" x14ac:dyDescent="0.35"/>
    <row r="529" ht="12" customHeight="1" x14ac:dyDescent="0.35"/>
    <row r="530" ht="15" customHeight="1" x14ac:dyDescent="0.35"/>
    <row r="531" ht="15" customHeight="1" x14ac:dyDescent="0.35"/>
    <row r="532" ht="15" customHeight="1" x14ac:dyDescent="0.35"/>
    <row r="533" ht="15" customHeight="1" x14ac:dyDescent="0.35"/>
    <row r="534" ht="15" customHeight="1" x14ac:dyDescent="0.35"/>
    <row r="535" ht="12"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ht="15" customHeight="1" x14ac:dyDescent="0.35"/>
    <row r="546" ht="15" customHeight="1" x14ac:dyDescent="0.35"/>
    <row r="547" ht="15" customHeight="1" x14ac:dyDescent="0.35"/>
    <row r="548" ht="15" customHeight="1" x14ac:dyDescent="0.35"/>
    <row r="549" ht="15" customHeight="1" x14ac:dyDescent="0.35"/>
    <row r="550" ht="15" customHeight="1" x14ac:dyDescent="0.35"/>
    <row r="551" ht="15" customHeight="1" x14ac:dyDescent="0.35"/>
    <row r="552" ht="12" customHeight="1" x14ac:dyDescent="0.35"/>
    <row r="553" ht="15" customHeight="1" x14ac:dyDescent="0.35"/>
    <row r="554" ht="12" customHeight="1" x14ac:dyDescent="0.35"/>
    <row r="555" ht="15" customHeight="1" x14ac:dyDescent="0.35"/>
    <row r="556" ht="15" customHeight="1" x14ac:dyDescent="0.35"/>
    <row r="557" ht="15" customHeight="1" x14ac:dyDescent="0.35"/>
    <row r="558" ht="15" customHeight="1" x14ac:dyDescent="0.35"/>
    <row r="559" ht="15" customHeight="1" x14ac:dyDescent="0.35"/>
    <row r="560" ht="15" customHeight="1" x14ac:dyDescent="0.35"/>
    <row r="561" ht="15" customHeight="1" x14ac:dyDescent="0.35"/>
    <row r="562" ht="12" customHeight="1" x14ac:dyDescent="0.35"/>
    <row r="563" ht="12" customHeight="1" x14ac:dyDescent="0.35"/>
    <row r="564" ht="12" customHeight="1" x14ac:dyDescent="0.35"/>
    <row r="565" ht="12" customHeight="1" x14ac:dyDescent="0.35"/>
    <row r="566" ht="12" customHeight="1" x14ac:dyDescent="0.35"/>
    <row r="567" ht="12" customHeight="1" x14ac:dyDescent="0.35"/>
    <row r="568" ht="12" customHeight="1" x14ac:dyDescent="0.35"/>
    <row r="569" ht="12" customHeight="1" x14ac:dyDescent="0.35"/>
    <row r="570" ht="12" customHeight="1" x14ac:dyDescent="0.35"/>
    <row r="571" ht="12" customHeight="1" x14ac:dyDescent="0.35"/>
    <row r="572" ht="12" customHeight="1" x14ac:dyDescent="0.35"/>
    <row r="573" ht="12" customHeight="1" x14ac:dyDescent="0.35"/>
    <row r="574" ht="12"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2"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2" customHeight="1" x14ac:dyDescent="0.35"/>
    <row r="601" ht="15" customHeight="1" x14ac:dyDescent="0.35"/>
    <row r="602" ht="12" customHeight="1" x14ac:dyDescent="0.35"/>
    <row r="603" ht="15" customHeight="1" x14ac:dyDescent="0.35"/>
    <row r="604" ht="15" customHeight="1" x14ac:dyDescent="0.35"/>
    <row r="605" ht="15" customHeight="1" x14ac:dyDescent="0.35"/>
    <row r="606" ht="15" customHeight="1" x14ac:dyDescent="0.35"/>
    <row r="607" ht="12"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2" customHeight="1" x14ac:dyDescent="0.35"/>
    <row r="624" ht="15" customHeight="1" x14ac:dyDescent="0.35"/>
    <row r="625" ht="12" customHeight="1" x14ac:dyDescent="0.35"/>
    <row r="626" ht="15" customHeight="1" x14ac:dyDescent="0.35"/>
    <row r="627" ht="12" customHeight="1" x14ac:dyDescent="0.35"/>
    <row r="628" ht="15" customHeight="1" x14ac:dyDescent="0.35"/>
    <row r="629" ht="15" customHeight="1" x14ac:dyDescent="0.35"/>
    <row r="630" ht="12" customHeight="1" x14ac:dyDescent="0.35"/>
    <row r="631" ht="15" customHeight="1" x14ac:dyDescent="0.35"/>
    <row r="632" ht="12" customHeight="1" x14ac:dyDescent="0.35"/>
    <row r="633" ht="12" customHeight="1" x14ac:dyDescent="0.35"/>
    <row r="634" ht="15" customHeight="1" x14ac:dyDescent="0.35"/>
    <row r="635" ht="12" customHeight="1" x14ac:dyDescent="0.35"/>
    <row r="636" ht="15" customHeight="1" x14ac:dyDescent="0.35"/>
    <row r="637" ht="15" customHeight="1" x14ac:dyDescent="0.35"/>
    <row r="638" ht="15" customHeight="1" x14ac:dyDescent="0.35"/>
    <row r="639" ht="15" customHeight="1" x14ac:dyDescent="0.35"/>
    <row r="640" ht="15" customHeight="1" x14ac:dyDescent="0.35"/>
    <row r="641" ht="15" customHeight="1" x14ac:dyDescent="0.35"/>
    <row r="642" ht="15" customHeight="1" x14ac:dyDescent="0.35"/>
    <row r="643" ht="12" customHeight="1" x14ac:dyDescent="0.35"/>
    <row r="644" ht="12" customHeight="1" x14ac:dyDescent="0.35"/>
    <row r="645" ht="12" customHeight="1" x14ac:dyDescent="0.35"/>
    <row r="646" ht="12" customHeight="1" x14ac:dyDescent="0.35"/>
    <row r="647" ht="12" customHeight="1" x14ac:dyDescent="0.35"/>
    <row r="648" ht="12" customHeight="1" x14ac:dyDescent="0.35"/>
    <row r="649" ht="12" customHeight="1" x14ac:dyDescent="0.35"/>
    <row r="650" ht="12" customHeight="1" x14ac:dyDescent="0.35"/>
    <row r="651" ht="12" customHeight="1" x14ac:dyDescent="0.35"/>
    <row r="652" ht="12" customHeight="1" x14ac:dyDescent="0.35"/>
    <row r="653" ht="12" customHeight="1" x14ac:dyDescent="0.35"/>
    <row r="654" ht="12" customHeight="1" x14ac:dyDescent="0.35"/>
    <row r="655" ht="12" customHeight="1" x14ac:dyDescent="0.35"/>
    <row r="656" ht="12" customHeight="1" x14ac:dyDescent="0.35"/>
    <row r="657" ht="12" customHeight="1" x14ac:dyDescent="0.35"/>
    <row r="658" ht="12" customHeight="1" x14ac:dyDescent="0.35"/>
    <row r="659" ht="12" customHeight="1" x14ac:dyDescent="0.35"/>
    <row r="660" ht="12" customHeight="1" x14ac:dyDescent="0.35"/>
    <row r="661" ht="12" customHeight="1" x14ac:dyDescent="0.35"/>
    <row r="662" ht="12" customHeight="1" x14ac:dyDescent="0.35"/>
    <row r="663" ht="12" customHeight="1" x14ac:dyDescent="0.35"/>
    <row r="664" ht="12" customHeight="1" x14ac:dyDescent="0.35"/>
    <row r="665" ht="12" customHeight="1" x14ac:dyDescent="0.35"/>
    <row r="666" ht="12" customHeight="1" x14ac:dyDescent="0.35"/>
    <row r="667" ht="12" customHeight="1" x14ac:dyDescent="0.35"/>
    <row r="668" ht="12" customHeight="1" x14ac:dyDescent="0.35"/>
    <row r="669" ht="12" customHeight="1" x14ac:dyDescent="0.35"/>
    <row r="670" ht="12" customHeight="1" x14ac:dyDescent="0.35"/>
    <row r="671" ht="12" customHeight="1" x14ac:dyDescent="0.35"/>
    <row r="672" ht="12" customHeight="1" x14ac:dyDescent="0.35"/>
    <row r="673" ht="12" customHeight="1" x14ac:dyDescent="0.35"/>
    <row r="674" ht="12"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2"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2" customHeight="1" x14ac:dyDescent="0.35"/>
    <row r="699" ht="15" customHeight="1" x14ac:dyDescent="0.35"/>
    <row r="700" ht="15" customHeight="1" x14ac:dyDescent="0.35"/>
    <row r="701" ht="15" customHeight="1" x14ac:dyDescent="0.35"/>
    <row r="702" ht="15" customHeight="1" x14ac:dyDescent="0.35"/>
    <row r="703" ht="12" customHeight="1" x14ac:dyDescent="0.35"/>
    <row r="704" ht="15" customHeight="1" x14ac:dyDescent="0.35"/>
    <row r="705" ht="15" customHeight="1" x14ac:dyDescent="0.35"/>
    <row r="706" ht="15" customHeight="1" x14ac:dyDescent="0.35"/>
    <row r="707" ht="15" customHeight="1" x14ac:dyDescent="0.35"/>
    <row r="708" ht="15" customHeight="1" x14ac:dyDescent="0.35"/>
    <row r="709" ht="15" customHeight="1" x14ac:dyDescent="0.35"/>
    <row r="710" ht="15" customHeight="1" x14ac:dyDescent="0.35"/>
    <row r="711" ht="15" customHeight="1" x14ac:dyDescent="0.35"/>
    <row r="712" ht="15" customHeight="1" x14ac:dyDescent="0.35"/>
    <row r="713" ht="15" customHeight="1" x14ac:dyDescent="0.35"/>
    <row r="714" ht="15" customHeight="1" x14ac:dyDescent="0.35"/>
    <row r="715" ht="15" customHeight="1" x14ac:dyDescent="0.35"/>
    <row r="716" ht="12" customHeight="1" x14ac:dyDescent="0.35"/>
    <row r="717" ht="12" customHeight="1" x14ac:dyDescent="0.35"/>
    <row r="718" ht="12" customHeight="1" x14ac:dyDescent="0.35"/>
    <row r="719" ht="12" customHeight="1" x14ac:dyDescent="0.35"/>
    <row r="720" ht="12" customHeight="1" x14ac:dyDescent="0.35"/>
    <row r="721" ht="12" customHeight="1" x14ac:dyDescent="0.35"/>
    <row r="722" ht="12" customHeight="1" x14ac:dyDescent="0.35"/>
    <row r="723" ht="12" customHeight="1" x14ac:dyDescent="0.35"/>
    <row r="724" ht="12" customHeight="1" x14ac:dyDescent="0.35"/>
    <row r="725" ht="12" customHeight="1" x14ac:dyDescent="0.35"/>
    <row r="726" ht="12" customHeight="1" x14ac:dyDescent="0.35"/>
    <row r="727" ht="12" customHeight="1" x14ac:dyDescent="0.35"/>
    <row r="728" ht="12" customHeight="1" x14ac:dyDescent="0.35"/>
    <row r="729" ht="12" customHeight="1" x14ac:dyDescent="0.35"/>
    <row r="730" ht="12" customHeight="1" x14ac:dyDescent="0.35"/>
    <row r="731" ht="12" customHeight="1" x14ac:dyDescent="0.35"/>
    <row r="732" ht="12" customHeight="1" x14ac:dyDescent="0.35"/>
    <row r="733" ht="12" customHeight="1" x14ac:dyDescent="0.35"/>
    <row r="734" ht="12" customHeight="1" x14ac:dyDescent="0.35"/>
    <row r="735" ht="12" customHeight="1" x14ac:dyDescent="0.35"/>
    <row r="736" ht="12" customHeight="1" x14ac:dyDescent="0.35"/>
    <row r="737" ht="12" customHeight="1" x14ac:dyDescent="0.35"/>
    <row r="738" ht="12" customHeight="1" x14ac:dyDescent="0.35"/>
    <row r="739" ht="12" customHeight="1" x14ac:dyDescent="0.35"/>
    <row r="740" ht="12" customHeight="1" x14ac:dyDescent="0.35"/>
    <row r="741" ht="12" customHeight="1" x14ac:dyDescent="0.35"/>
    <row r="742" ht="12" customHeight="1" x14ac:dyDescent="0.35"/>
    <row r="743" ht="12" customHeight="1" x14ac:dyDescent="0.35"/>
    <row r="744" ht="12" customHeight="1" x14ac:dyDescent="0.35"/>
    <row r="745" ht="12" customHeight="1" x14ac:dyDescent="0.35"/>
    <row r="746" ht="12" customHeight="1" x14ac:dyDescent="0.35"/>
    <row r="747" ht="12" customHeight="1" x14ac:dyDescent="0.35"/>
    <row r="748" ht="12" customHeight="1" x14ac:dyDescent="0.35"/>
    <row r="749" ht="12"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2"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2" customHeight="1" x14ac:dyDescent="0.35"/>
    <row r="781" ht="15" customHeight="1" x14ac:dyDescent="0.35"/>
    <row r="782" ht="15" customHeight="1" x14ac:dyDescent="0.35"/>
    <row r="783" ht="15" customHeight="1" x14ac:dyDescent="0.35"/>
    <row r="784" ht="12"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2"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2" customHeight="1" x14ac:dyDescent="0.35"/>
    <row r="811" ht="15" customHeight="1" x14ac:dyDescent="0.35"/>
    <row r="812" ht="15" customHeight="1" x14ac:dyDescent="0.35"/>
    <row r="813" ht="15" customHeight="1" x14ac:dyDescent="0.35"/>
    <row r="814" ht="12"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2"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2"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2"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2"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2"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ht="12" customHeight="1" x14ac:dyDescent="0.35"/>
    <row r="882" ht="15" customHeight="1" x14ac:dyDescent="0.35"/>
    <row r="883" ht="15" customHeight="1" x14ac:dyDescent="0.35"/>
    <row r="884" ht="15" customHeight="1" x14ac:dyDescent="0.35"/>
    <row r="885" ht="15" customHeight="1" x14ac:dyDescent="0.35"/>
    <row r="886" ht="15" customHeight="1" x14ac:dyDescent="0.35"/>
    <row r="887" ht="15" customHeight="1" x14ac:dyDescent="0.35"/>
    <row r="888" ht="15" customHeight="1" x14ac:dyDescent="0.35"/>
    <row r="889" ht="12" customHeight="1" x14ac:dyDescent="0.35"/>
    <row r="890" ht="12" customHeight="1" x14ac:dyDescent="0.35"/>
    <row r="891" ht="12" customHeight="1" x14ac:dyDescent="0.35"/>
    <row r="892" ht="12" customHeight="1" x14ac:dyDescent="0.35"/>
    <row r="893" ht="12" customHeight="1" x14ac:dyDescent="0.35"/>
    <row r="894" ht="12" customHeight="1" x14ac:dyDescent="0.35"/>
    <row r="895" ht="12" customHeight="1" x14ac:dyDescent="0.35"/>
    <row r="896" ht="12" customHeight="1" x14ac:dyDescent="0.35"/>
    <row r="897" ht="12" customHeight="1" x14ac:dyDescent="0.35"/>
    <row r="898" ht="12" customHeight="1" x14ac:dyDescent="0.35"/>
    <row r="899" ht="12"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2"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2" customHeight="1" x14ac:dyDescent="0.35"/>
    <row r="928" ht="15" customHeight="1" x14ac:dyDescent="0.35"/>
    <row r="929" ht="12" customHeight="1" x14ac:dyDescent="0.35"/>
    <row r="930" ht="15" customHeight="1" x14ac:dyDescent="0.35"/>
    <row r="931" ht="15" customHeight="1" x14ac:dyDescent="0.35"/>
    <row r="932" ht="15" customHeight="1" x14ac:dyDescent="0.35"/>
    <row r="933" ht="15" customHeight="1" x14ac:dyDescent="0.35"/>
    <row r="934" ht="15" customHeight="1" x14ac:dyDescent="0.35"/>
    <row r="935" ht="12"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2" customHeight="1" x14ac:dyDescent="0.35"/>
    <row r="953" ht="15" customHeight="1" x14ac:dyDescent="0.35"/>
    <row r="954" ht="12" customHeight="1" x14ac:dyDescent="0.35"/>
    <row r="955" ht="15" customHeight="1" x14ac:dyDescent="0.35"/>
    <row r="956" ht="12" customHeight="1" x14ac:dyDescent="0.35"/>
    <row r="957" ht="15" customHeight="1" x14ac:dyDescent="0.35"/>
    <row r="958" ht="15" customHeight="1" x14ac:dyDescent="0.35"/>
    <row r="959" ht="15" customHeight="1" x14ac:dyDescent="0.35"/>
    <row r="960" ht="15" customHeight="1" x14ac:dyDescent="0.35"/>
    <row r="961" ht="15" customHeight="1" x14ac:dyDescent="0.35"/>
    <row r="962" ht="15" customHeight="1" x14ac:dyDescent="0.35"/>
    <row r="963" ht="15" customHeight="1" x14ac:dyDescent="0.35"/>
    <row r="964" ht="15" customHeight="1" x14ac:dyDescent="0.35"/>
    <row r="965" ht="15" customHeight="1" x14ac:dyDescent="0.35"/>
    <row r="966" ht="15" customHeight="1" x14ac:dyDescent="0.35"/>
    <row r="967" ht="15" customHeight="1" x14ac:dyDescent="0.35"/>
    <row r="968" ht="15" customHeight="1" x14ac:dyDescent="0.35"/>
    <row r="969" ht="15" customHeight="1" x14ac:dyDescent="0.35"/>
    <row r="970" ht="15" customHeight="1" x14ac:dyDescent="0.35"/>
    <row r="971" ht="15" customHeight="1" x14ac:dyDescent="0.35"/>
    <row r="972" ht="15" customHeight="1" x14ac:dyDescent="0.35"/>
    <row r="973" ht="15" customHeight="1" x14ac:dyDescent="0.35"/>
    <row r="974" ht="15" customHeight="1" x14ac:dyDescent="0.35"/>
    <row r="975" ht="12" customHeight="1" x14ac:dyDescent="0.35"/>
    <row r="976" ht="12" customHeight="1" x14ac:dyDescent="0.35"/>
    <row r="977" ht="12" customHeight="1" x14ac:dyDescent="0.35"/>
    <row r="978" ht="12" customHeight="1" x14ac:dyDescent="0.35"/>
    <row r="979" ht="12" customHeight="1" x14ac:dyDescent="0.35"/>
    <row r="980" ht="12" customHeight="1" x14ac:dyDescent="0.35"/>
    <row r="981" ht="12" customHeight="1" x14ac:dyDescent="0.35"/>
    <row r="982" ht="12" customHeight="1" x14ac:dyDescent="0.35"/>
    <row r="983" ht="12" customHeight="1" x14ac:dyDescent="0.35"/>
    <row r="984" ht="12" customHeight="1" x14ac:dyDescent="0.35"/>
    <row r="985" ht="12" customHeight="1" x14ac:dyDescent="0.35"/>
    <row r="986" ht="12" customHeight="1" x14ac:dyDescent="0.35"/>
    <row r="987" ht="12" customHeight="1" x14ac:dyDescent="0.35"/>
    <row r="988" ht="12" customHeight="1" x14ac:dyDescent="0.35"/>
    <row r="989" ht="12" customHeight="1" x14ac:dyDescent="0.35"/>
    <row r="990" ht="12" customHeight="1" x14ac:dyDescent="0.35"/>
    <row r="991" ht="12" customHeight="1" x14ac:dyDescent="0.35"/>
    <row r="992" ht="12" customHeight="1" x14ac:dyDescent="0.35"/>
    <row r="993" ht="12" customHeight="1" x14ac:dyDescent="0.35"/>
    <row r="994" ht="12" customHeight="1" x14ac:dyDescent="0.35"/>
    <row r="995" ht="12" customHeight="1" x14ac:dyDescent="0.35"/>
    <row r="996" ht="12" customHeight="1" x14ac:dyDescent="0.35"/>
    <row r="997" ht="12" customHeight="1" x14ac:dyDescent="0.35"/>
    <row r="998" ht="12" customHeight="1" x14ac:dyDescent="0.35"/>
    <row r="999" ht="12" customHeight="1" x14ac:dyDescent="0.35"/>
    <row r="1000" ht="15" customHeight="1" x14ac:dyDescent="0.35"/>
    <row r="1001" ht="15" customHeight="1" x14ac:dyDescent="0.35"/>
    <row r="1002" ht="15" customHeight="1" x14ac:dyDescent="0.35"/>
    <row r="1003" ht="15" customHeight="1" x14ac:dyDescent="0.35"/>
    <row r="1004" ht="15" customHeight="1" x14ac:dyDescent="0.35"/>
    <row r="1005" ht="15" customHeight="1" x14ac:dyDescent="0.35"/>
    <row r="1006" ht="15" customHeight="1" x14ac:dyDescent="0.35"/>
    <row r="1007" ht="15" customHeight="1" x14ac:dyDescent="0.35"/>
    <row r="1008" ht="15" customHeight="1" x14ac:dyDescent="0.35"/>
    <row r="1009" ht="15" customHeight="1" x14ac:dyDescent="0.35"/>
    <row r="1010" ht="12" customHeight="1" x14ac:dyDescent="0.35"/>
    <row r="1011" ht="15" customHeight="1" x14ac:dyDescent="0.35"/>
    <row r="1012" ht="15" customHeight="1" x14ac:dyDescent="0.35"/>
    <row r="1013" ht="15" customHeight="1" x14ac:dyDescent="0.35"/>
    <row r="1014" ht="15" customHeight="1" x14ac:dyDescent="0.35"/>
    <row r="1015" ht="15" customHeight="1" x14ac:dyDescent="0.35"/>
    <row r="1016" ht="15" customHeight="1" x14ac:dyDescent="0.35"/>
    <row r="1017" ht="15" customHeight="1" x14ac:dyDescent="0.35"/>
    <row r="1018" ht="15" customHeight="1" x14ac:dyDescent="0.35"/>
    <row r="1019" ht="15" customHeight="1" x14ac:dyDescent="0.35"/>
    <row r="1020" ht="15" customHeight="1" x14ac:dyDescent="0.35"/>
    <row r="1021" ht="15" customHeight="1" x14ac:dyDescent="0.35"/>
    <row r="1022" ht="15" customHeight="1" x14ac:dyDescent="0.35"/>
    <row r="1023" ht="15" customHeight="1" x14ac:dyDescent="0.35"/>
    <row r="1024" ht="15" customHeight="1" x14ac:dyDescent="0.35"/>
    <row r="1025" ht="15" customHeight="1" x14ac:dyDescent="0.35"/>
    <row r="1026" ht="15" customHeight="1" x14ac:dyDescent="0.35"/>
    <row r="1027" ht="12" customHeight="1" x14ac:dyDescent="0.35"/>
    <row r="1028" ht="15" customHeight="1" x14ac:dyDescent="0.35"/>
    <row r="1029" ht="15" customHeight="1" x14ac:dyDescent="0.35"/>
    <row r="1030" ht="12" customHeight="1" x14ac:dyDescent="0.35"/>
    <row r="1031" ht="15" customHeight="1" x14ac:dyDescent="0.35"/>
    <row r="1032" ht="15" customHeight="1" x14ac:dyDescent="0.35"/>
    <row r="1033" ht="15" customHeight="1" x14ac:dyDescent="0.35"/>
    <row r="1034" ht="15" customHeight="1" x14ac:dyDescent="0.35"/>
    <row r="1035" ht="15" customHeight="1" x14ac:dyDescent="0.35"/>
    <row r="1036" ht="12" customHeight="1" x14ac:dyDescent="0.35"/>
    <row r="1037" ht="15" customHeight="1" x14ac:dyDescent="0.35"/>
    <row r="1038" ht="15" customHeight="1" x14ac:dyDescent="0.35"/>
    <row r="1039" ht="15" customHeight="1" x14ac:dyDescent="0.35"/>
    <row r="1040" ht="15" customHeight="1" x14ac:dyDescent="0.35"/>
    <row r="1041" ht="15" customHeight="1" x14ac:dyDescent="0.35"/>
    <row r="1042" ht="15" customHeight="1" x14ac:dyDescent="0.35"/>
    <row r="1043" ht="15" customHeight="1" x14ac:dyDescent="0.35"/>
    <row r="1044" ht="15" customHeight="1" x14ac:dyDescent="0.35"/>
    <row r="1045" ht="15" customHeight="1" x14ac:dyDescent="0.35"/>
    <row r="1046" ht="15" customHeight="1" x14ac:dyDescent="0.35"/>
    <row r="1047" ht="15" customHeight="1" x14ac:dyDescent="0.35"/>
    <row r="1048" ht="15" customHeight="1" x14ac:dyDescent="0.35"/>
    <row r="1049" ht="15" customHeight="1" x14ac:dyDescent="0.35"/>
    <row r="1050" ht="15" customHeight="1" x14ac:dyDescent="0.35"/>
    <row r="1051" ht="15" customHeight="1" x14ac:dyDescent="0.35"/>
    <row r="1052" ht="15" customHeight="1" x14ac:dyDescent="0.35"/>
    <row r="1053" ht="12" customHeight="1" x14ac:dyDescent="0.35"/>
    <row r="1054" ht="15" customHeight="1" x14ac:dyDescent="0.35"/>
    <row r="1055" ht="15" customHeight="1" x14ac:dyDescent="0.35"/>
    <row r="1056" ht="12" customHeight="1" x14ac:dyDescent="0.35"/>
    <row r="1057" ht="15" customHeight="1" x14ac:dyDescent="0.35"/>
    <row r="1058" ht="12" customHeight="1" x14ac:dyDescent="0.35"/>
    <row r="1059" ht="15" customHeight="1" x14ac:dyDescent="0.35"/>
    <row r="1060" ht="15" customHeight="1" x14ac:dyDescent="0.35"/>
    <row r="1061" ht="15" customHeight="1" x14ac:dyDescent="0.35"/>
    <row r="1062" ht="15" customHeight="1" x14ac:dyDescent="0.35"/>
    <row r="1063" ht="15" customHeight="1" x14ac:dyDescent="0.35"/>
    <row r="1064" ht="15" customHeight="1" x14ac:dyDescent="0.35"/>
    <row r="1065" ht="15" customHeight="1" x14ac:dyDescent="0.35"/>
    <row r="1066" ht="15" customHeight="1" x14ac:dyDescent="0.35"/>
    <row r="1067" ht="15" customHeight="1" x14ac:dyDescent="0.35"/>
    <row r="1068" ht="15" customHeight="1" x14ac:dyDescent="0.35"/>
    <row r="1069" ht="15" customHeight="1" x14ac:dyDescent="0.35"/>
    <row r="1070" ht="15" customHeight="1" x14ac:dyDescent="0.35"/>
    <row r="1071" ht="15" customHeight="1" x14ac:dyDescent="0.35"/>
    <row r="1072" ht="15" customHeight="1" x14ac:dyDescent="0.35"/>
    <row r="1073" ht="15" customHeight="1" x14ac:dyDescent="0.35"/>
    <row r="1074" ht="15" customHeight="1" x14ac:dyDescent="0.35"/>
    <row r="1075" ht="15" customHeight="1" x14ac:dyDescent="0.35"/>
    <row r="1076" ht="15" customHeight="1" x14ac:dyDescent="0.35"/>
    <row r="1077" ht="12" customHeight="1" x14ac:dyDescent="0.35"/>
    <row r="1078" ht="12" customHeight="1" x14ac:dyDescent="0.35"/>
    <row r="1079" ht="12" customHeight="1" x14ac:dyDescent="0.35"/>
    <row r="1080" ht="12" customHeight="1" x14ac:dyDescent="0.35"/>
    <row r="1081" ht="12" customHeight="1" x14ac:dyDescent="0.35"/>
    <row r="1082" ht="12" customHeight="1" x14ac:dyDescent="0.35"/>
    <row r="1083" ht="12" customHeight="1" x14ac:dyDescent="0.35"/>
    <row r="1084" ht="12" customHeight="1" x14ac:dyDescent="0.35"/>
    <row r="1085" ht="12" customHeight="1" x14ac:dyDescent="0.35"/>
    <row r="1086" ht="12" customHeight="1" x14ac:dyDescent="0.35"/>
    <row r="1087" ht="12" customHeight="1" x14ac:dyDescent="0.35"/>
    <row r="1088" ht="12" customHeight="1" x14ac:dyDescent="0.35"/>
    <row r="1089" ht="12" customHeight="1" x14ac:dyDescent="0.35"/>
    <row r="1090" ht="12" customHeight="1" x14ac:dyDescent="0.35"/>
    <row r="1091" ht="12" customHeight="1" x14ac:dyDescent="0.35"/>
    <row r="1092" ht="12" customHeight="1" x14ac:dyDescent="0.35"/>
    <row r="1093" ht="12" customHeight="1" x14ac:dyDescent="0.35"/>
    <row r="1094" ht="12" customHeight="1" x14ac:dyDescent="0.35"/>
    <row r="1095" ht="12" customHeight="1" x14ac:dyDescent="0.35"/>
    <row r="1096" ht="12" customHeight="1" x14ac:dyDescent="0.35"/>
    <row r="1097" ht="12" customHeight="1" x14ac:dyDescent="0.35"/>
    <row r="1098" ht="12" customHeight="1" x14ac:dyDescent="0.35"/>
    <row r="1099" ht="12" customHeight="1" x14ac:dyDescent="0.35"/>
    <row r="1100" ht="15" customHeight="1" x14ac:dyDescent="0.35"/>
    <row r="1101" ht="15" customHeight="1" x14ac:dyDescent="0.35"/>
    <row r="1102" ht="15" customHeight="1" x14ac:dyDescent="0.35"/>
    <row r="1103" ht="15" customHeight="1" x14ac:dyDescent="0.35"/>
    <row r="1104" ht="15" customHeight="1" x14ac:dyDescent="0.35"/>
    <row r="1105" ht="15" customHeight="1" x14ac:dyDescent="0.35"/>
    <row r="1106" ht="15" customHeight="1" x14ac:dyDescent="0.35"/>
    <row r="1107" ht="15" customHeight="1" x14ac:dyDescent="0.35"/>
    <row r="1108" ht="15" customHeight="1" x14ac:dyDescent="0.35"/>
    <row r="1109" ht="15" customHeight="1" x14ac:dyDescent="0.35"/>
    <row r="1110" ht="12" customHeight="1" x14ac:dyDescent="0.35"/>
    <row r="1111" ht="15" customHeight="1" x14ac:dyDescent="0.35"/>
    <row r="1112" ht="15" customHeight="1" x14ac:dyDescent="0.35"/>
    <row r="1113" ht="15" customHeight="1" x14ac:dyDescent="0.35"/>
    <row r="1114" ht="15" customHeight="1" x14ac:dyDescent="0.35"/>
    <row r="1115" ht="15" customHeight="1" x14ac:dyDescent="0.35"/>
    <row r="1116" ht="15" customHeight="1" x14ac:dyDescent="0.35"/>
    <row r="1117" ht="15" customHeight="1" x14ac:dyDescent="0.35"/>
    <row r="1118" ht="15" customHeight="1" x14ac:dyDescent="0.35"/>
    <row r="1119" ht="15" customHeight="1" x14ac:dyDescent="0.35"/>
    <row r="1120" ht="15" customHeight="1" x14ac:dyDescent="0.35"/>
    <row r="1121" ht="15" customHeight="1" x14ac:dyDescent="0.35"/>
    <row r="1122" ht="15" customHeight="1" x14ac:dyDescent="0.35"/>
    <row r="1123" ht="15" customHeight="1" x14ac:dyDescent="0.35"/>
    <row r="1124" ht="15" customHeight="1" x14ac:dyDescent="0.35"/>
    <row r="1125" ht="15" customHeight="1" x14ac:dyDescent="0.35"/>
    <row r="1126" ht="15" customHeight="1" x14ac:dyDescent="0.35"/>
    <row r="1127" ht="12" customHeight="1" x14ac:dyDescent="0.35"/>
    <row r="1128" ht="15" customHeight="1" x14ac:dyDescent="0.35"/>
    <row r="1129" ht="12" customHeight="1" x14ac:dyDescent="0.35"/>
    <row r="1130" ht="15" customHeight="1" x14ac:dyDescent="0.35"/>
    <row r="1131" ht="15" customHeight="1" x14ac:dyDescent="0.35"/>
    <row r="1132" ht="15" customHeight="1" x14ac:dyDescent="0.35"/>
    <row r="1133" ht="15" customHeight="1" x14ac:dyDescent="0.35"/>
    <row r="1134" ht="15" customHeight="1" x14ac:dyDescent="0.35"/>
    <row r="1135" ht="12" customHeight="1" x14ac:dyDescent="0.35"/>
    <row r="1136" ht="15" customHeight="1" x14ac:dyDescent="0.35"/>
    <row r="1137" ht="15" customHeight="1" x14ac:dyDescent="0.35"/>
    <row r="1138" ht="15" customHeight="1" x14ac:dyDescent="0.35"/>
    <row r="1139" ht="15" customHeight="1" x14ac:dyDescent="0.35"/>
    <row r="1140" ht="15" customHeight="1" x14ac:dyDescent="0.35"/>
    <row r="1141" ht="15" customHeight="1" x14ac:dyDescent="0.35"/>
    <row r="1142" ht="15" customHeight="1" x14ac:dyDescent="0.35"/>
    <row r="1143" ht="15" customHeight="1" x14ac:dyDescent="0.35"/>
    <row r="1144" ht="15" customHeight="1" x14ac:dyDescent="0.35"/>
    <row r="1145" ht="15" customHeight="1" x14ac:dyDescent="0.35"/>
    <row r="1146" ht="15" customHeight="1" x14ac:dyDescent="0.35"/>
    <row r="1147" ht="15" customHeight="1" x14ac:dyDescent="0.35"/>
    <row r="1148" ht="15" customHeight="1" x14ac:dyDescent="0.35"/>
    <row r="1149" ht="15" customHeight="1" x14ac:dyDescent="0.35"/>
    <row r="1150" ht="15" customHeight="1" x14ac:dyDescent="0.35"/>
    <row r="1151" ht="15" customHeight="1" x14ac:dyDescent="0.35"/>
    <row r="1152" ht="12" customHeight="1" x14ac:dyDescent="0.35"/>
    <row r="1153" ht="15" customHeight="1" x14ac:dyDescent="0.35"/>
    <row r="1154" ht="12" customHeight="1" x14ac:dyDescent="0.35"/>
    <row r="1155" ht="15" customHeight="1" x14ac:dyDescent="0.35"/>
    <row r="1156" ht="12" customHeight="1" x14ac:dyDescent="0.35"/>
    <row r="1157" ht="15" customHeight="1" x14ac:dyDescent="0.35"/>
    <row r="1158" ht="15" customHeight="1" x14ac:dyDescent="0.35"/>
    <row r="1159" ht="15" customHeight="1" x14ac:dyDescent="0.35"/>
    <row r="1160" ht="15" customHeight="1" x14ac:dyDescent="0.35"/>
    <row r="1161" ht="15" customHeight="1" x14ac:dyDescent="0.35"/>
    <row r="1162" ht="15" customHeight="1" x14ac:dyDescent="0.35"/>
    <row r="1163" ht="15" customHeight="1" x14ac:dyDescent="0.35"/>
    <row r="1164" ht="15" customHeight="1" x14ac:dyDescent="0.35"/>
    <row r="1165" ht="15" customHeight="1" x14ac:dyDescent="0.35"/>
    <row r="1166" ht="15" customHeight="1" x14ac:dyDescent="0.35"/>
    <row r="1167" ht="15" customHeight="1" x14ac:dyDescent="0.35"/>
    <row r="1168" ht="15" customHeight="1" x14ac:dyDescent="0.35"/>
    <row r="1169" ht="15" customHeight="1" x14ac:dyDescent="0.35"/>
    <row r="1170" ht="15" customHeight="1" x14ac:dyDescent="0.35"/>
    <row r="1171" ht="15" customHeight="1" x14ac:dyDescent="0.35"/>
    <row r="1172" ht="15" customHeight="1" x14ac:dyDescent="0.35"/>
    <row r="1173" ht="15" customHeight="1" x14ac:dyDescent="0.35"/>
    <row r="1174" ht="15" customHeight="1" x14ac:dyDescent="0.35"/>
    <row r="1175" ht="12" customHeight="1" x14ac:dyDescent="0.35"/>
    <row r="1176" ht="12" customHeight="1" x14ac:dyDescent="0.35"/>
    <row r="1177" ht="12" customHeight="1" x14ac:dyDescent="0.35"/>
    <row r="1178" ht="12" customHeight="1" x14ac:dyDescent="0.35"/>
    <row r="1179" ht="12" customHeight="1" x14ac:dyDescent="0.35"/>
    <row r="1180" ht="12" customHeight="1" x14ac:dyDescent="0.35"/>
    <row r="1181" ht="12" customHeight="1" x14ac:dyDescent="0.35"/>
    <row r="1182" ht="12" customHeight="1" x14ac:dyDescent="0.35"/>
    <row r="1183" ht="12" customHeight="1" x14ac:dyDescent="0.35"/>
    <row r="1184" ht="12" customHeight="1" x14ac:dyDescent="0.35"/>
    <row r="1185" ht="12" customHeight="1" x14ac:dyDescent="0.35"/>
    <row r="1186" ht="12" customHeight="1" x14ac:dyDescent="0.35"/>
    <row r="1187" ht="12" customHeight="1" x14ac:dyDescent="0.35"/>
    <row r="1188" ht="12" customHeight="1" x14ac:dyDescent="0.35"/>
    <row r="1189" ht="12" customHeight="1" x14ac:dyDescent="0.35"/>
    <row r="1190" ht="12" customHeight="1" x14ac:dyDescent="0.35"/>
    <row r="1191" ht="12" customHeight="1" x14ac:dyDescent="0.35"/>
    <row r="1192" ht="12" customHeight="1" x14ac:dyDescent="0.35"/>
    <row r="1193" ht="12" customHeight="1" x14ac:dyDescent="0.35"/>
    <row r="1194" ht="12" customHeight="1" x14ac:dyDescent="0.35"/>
    <row r="1195" ht="12" customHeight="1" x14ac:dyDescent="0.35"/>
    <row r="1196" ht="12" customHeight="1" x14ac:dyDescent="0.35"/>
    <row r="1197" ht="12" customHeight="1" x14ac:dyDescent="0.35"/>
    <row r="1198" ht="12" customHeight="1" x14ac:dyDescent="0.35"/>
    <row r="1199" ht="12" customHeight="1" x14ac:dyDescent="0.35"/>
    <row r="1200" ht="15" customHeight="1" x14ac:dyDescent="0.35"/>
    <row r="1201" ht="15" customHeight="1" x14ac:dyDescent="0.35"/>
    <row r="1202" ht="15" customHeight="1" x14ac:dyDescent="0.35"/>
    <row r="1203" ht="15" customHeight="1" x14ac:dyDescent="0.35"/>
    <row r="1204" ht="15" customHeight="1" x14ac:dyDescent="0.35"/>
    <row r="1205" ht="15" customHeight="1" x14ac:dyDescent="0.35"/>
    <row r="1206" ht="15" customHeight="1" x14ac:dyDescent="0.35"/>
    <row r="1207" ht="15" customHeight="1" x14ac:dyDescent="0.35"/>
    <row r="1208" ht="15" customHeight="1" x14ac:dyDescent="0.35"/>
    <row r="1209" ht="15" customHeight="1" x14ac:dyDescent="0.35"/>
    <row r="1210" ht="12" customHeight="1" x14ac:dyDescent="0.35"/>
    <row r="1211" ht="15" customHeight="1" x14ac:dyDescent="0.35"/>
    <row r="1212" ht="15" customHeight="1" x14ac:dyDescent="0.35"/>
    <row r="1213" ht="15" customHeight="1" x14ac:dyDescent="0.35"/>
    <row r="1214" ht="15" customHeight="1" x14ac:dyDescent="0.35"/>
    <row r="1215" ht="15" customHeight="1" x14ac:dyDescent="0.35"/>
    <row r="1216" ht="15" customHeight="1" x14ac:dyDescent="0.35"/>
    <row r="1217" ht="15" customHeight="1" x14ac:dyDescent="0.35"/>
    <row r="1218" ht="15" customHeight="1" x14ac:dyDescent="0.35"/>
    <row r="1219" ht="15" customHeight="1" x14ac:dyDescent="0.35"/>
    <row r="1220" ht="15" customHeight="1" x14ac:dyDescent="0.35"/>
    <row r="1221" ht="15" customHeight="1" x14ac:dyDescent="0.35"/>
    <row r="1222" ht="15" customHeight="1" x14ac:dyDescent="0.35"/>
    <row r="1223" ht="15" customHeight="1" x14ac:dyDescent="0.35"/>
    <row r="1224" ht="15" customHeight="1" x14ac:dyDescent="0.35"/>
    <row r="1225" ht="15" customHeight="1" x14ac:dyDescent="0.35"/>
    <row r="1226" ht="15" customHeight="1" x14ac:dyDescent="0.35"/>
    <row r="1227" ht="12" customHeight="1" x14ac:dyDescent="0.35"/>
    <row r="1228" ht="15" customHeight="1" x14ac:dyDescent="0.35"/>
    <row r="1229" ht="12" customHeight="1" x14ac:dyDescent="0.35"/>
    <row r="1230" ht="15" customHeight="1" x14ac:dyDescent="0.35"/>
    <row r="1231" ht="15" customHeight="1" x14ac:dyDescent="0.35"/>
    <row r="1232" ht="15" customHeight="1" x14ac:dyDescent="0.35"/>
    <row r="1233" ht="15" customHeight="1" x14ac:dyDescent="0.35"/>
    <row r="1234" ht="15" customHeight="1" x14ac:dyDescent="0.35"/>
    <row r="1235" ht="12" customHeight="1" x14ac:dyDescent="0.35"/>
    <row r="1236" ht="15" customHeight="1" x14ac:dyDescent="0.35"/>
    <row r="1237" ht="15" customHeight="1" x14ac:dyDescent="0.35"/>
    <row r="1238" ht="15" customHeight="1" x14ac:dyDescent="0.35"/>
    <row r="1239" ht="15" customHeight="1" x14ac:dyDescent="0.35"/>
    <row r="1240" ht="15" customHeight="1" x14ac:dyDescent="0.35"/>
    <row r="1241" ht="15" customHeight="1" x14ac:dyDescent="0.35"/>
    <row r="1242" ht="15" customHeight="1" x14ac:dyDescent="0.35"/>
    <row r="1243" ht="15" customHeight="1" x14ac:dyDescent="0.35"/>
    <row r="1244" ht="15" customHeight="1" x14ac:dyDescent="0.35"/>
    <row r="1245" ht="15" customHeight="1" x14ac:dyDescent="0.35"/>
    <row r="1246" ht="15" customHeight="1" x14ac:dyDescent="0.35"/>
    <row r="1247" ht="15" customHeight="1" x14ac:dyDescent="0.35"/>
    <row r="1248" ht="15" customHeight="1" x14ac:dyDescent="0.35"/>
    <row r="1249" ht="15" customHeight="1" x14ac:dyDescent="0.35"/>
    <row r="1250" ht="15" customHeight="1" x14ac:dyDescent="0.35"/>
    <row r="1251" ht="15" customHeight="1" x14ac:dyDescent="0.35"/>
    <row r="1252" ht="12" customHeight="1" x14ac:dyDescent="0.35"/>
    <row r="1253" ht="15" customHeight="1" x14ac:dyDescent="0.35"/>
    <row r="1254" ht="12" customHeight="1" x14ac:dyDescent="0.35"/>
    <row r="1255" ht="15" customHeight="1" x14ac:dyDescent="0.35"/>
    <row r="1256" ht="12" customHeight="1" x14ac:dyDescent="0.35"/>
    <row r="1257" ht="15" customHeight="1" x14ac:dyDescent="0.35"/>
    <row r="1258" ht="15" customHeight="1" x14ac:dyDescent="0.35"/>
    <row r="1259" ht="15" customHeight="1" x14ac:dyDescent="0.35"/>
    <row r="1260" ht="15" customHeight="1" x14ac:dyDescent="0.35"/>
    <row r="1261" ht="15" customHeight="1" x14ac:dyDescent="0.35"/>
    <row r="1262" ht="15" customHeight="1" x14ac:dyDescent="0.35"/>
    <row r="1263" ht="15" customHeight="1" x14ac:dyDescent="0.35"/>
    <row r="1264" ht="15" customHeight="1" x14ac:dyDescent="0.35"/>
    <row r="1265" ht="15" customHeight="1" x14ac:dyDescent="0.35"/>
    <row r="1266" ht="15" customHeight="1" x14ac:dyDescent="0.35"/>
    <row r="1267" ht="15" customHeight="1" x14ac:dyDescent="0.35"/>
    <row r="1268" ht="15" customHeight="1" x14ac:dyDescent="0.35"/>
    <row r="1269" ht="15" customHeight="1" x14ac:dyDescent="0.35"/>
    <row r="1270" ht="15" customHeight="1" x14ac:dyDescent="0.35"/>
    <row r="1271" ht="15" customHeight="1" x14ac:dyDescent="0.35"/>
    <row r="1272" ht="15" customHeight="1" x14ac:dyDescent="0.35"/>
    <row r="1273" ht="15" customHeight="1" x14ac:dyDescent="0.35"/>
    <row r="1274" ht="15" customHeight="1" x14ac:dyDescent="0.35"/>
    <row r="1275" ht="12" customHeight="1" x14ac:dyDescent="0.35"/>
    <row r="1276" ht="12" customHeight="1" x14ac:dyDescent="0.35"/>
    <row r="1277" ht="12" customHeight="1" x14ac:dyDescent="0.35"/>
    <row r="1278" ht="12" customHeight="1" x14ac:dyDescent="0.35"/>
    <row r="1279" ht="12" customHeight="1" x14ac:dyDescent="0.35"/>
    <row r="1280" ht="12" customHeight="1" x14ac:dyDescent="0.35"/>
    <row r="1281" ht="12" customHeight="1" x14ac:dyDescent="0.35"/>
    <row r="1282" ht="12" customHeight="1" x14ac:dyDescent="0.35"/>
    <row r="1283" ht="12" customHeight="1" x14ac:dyDescent="0.35"/>
    <row r="1284" ht="12" customHeight="1" x14ac:dyDescent="0.35"/>
    <row r="1285" ht="12" customHeight="1" x14ac:dyDescent="0.35"/>
    <row r="1286" ht="12" customHeight="1" x14ac:dyDescent="0.35"/>
    <row r="1287" ht="12" customHeight="1" x14ac:dyDescent="0.35"/>
    <row r="1288" ht="12" customHeight="1" x14ac:dyDescent="0.35"/>
    <row r="1289" ht="12" customHeight="1" x14ac:dyDescent="0.35"/>
    <row r="1290" ht="12" customHeight="1" x14ac:dyDescent="0.35"/>
    <row r="1291" ht="12" customHeight="1" x14ac:dyDescent="0.35"/>
    <row r="1292" ht="12" customHeight="1" x14ac:dyDescent="0.35"/>
    <row r="1293" ht="12" customHeight="1" x14ac:dyDescent="0.35"/>
    <row r="1294" ht="12" customHeight="1" x14ac:dyDescent="0.35"/>
    <row r="1295" ht="12" customHeight="1" x14ac:dyDescent="0.35"/>
    <row r="1296" ht="12" customHeight="1" x14ac:dyDescent="0.35"/>
    <row r="1297" ht="12" customHeight="1" x14ac:dyDescent="0.35"/>
    <row r="1298" ht="12" customHeight="1" x14ac:dyDescent="0.35"/>
    <row r="1299" ht="12" customHeight="1" x14ac:dyDescent="0.35"/>
    <row r="1300" ht="15" customHeight="1" x14ac:dyDescent="0.35"/>
    <row r="1301" ht="15" customHeight="1" x14ac:dyDescent="0.35"/>
    <row r="1302" ht="15" customHeight="1" x14ac:dyDescent="0.35"/>
    <row r="1303" ht="15" customHeight="1" x14ac:dyDescent="0.35"/>
    <row r="1304" ht="15" customHeight="1" x14ac:dyDescent="0.35"/>
    <row r="1305" ht="15" customHeight="1" x14ac:dyDescent="0.35"/>
    <row r="1306" ht="12" customHeight="1" x14ac:dyDescent="0.35"/>
    <row r="1307" ht="15" customHeight="1" x14ac:dyDescent="0.35"/>
    <row r="1308" ht="15" customHeight="1" x14ac:dyDescent="0.35"/>
    <row r="1309" ht="15" customHeight="1" x14ac:dyDescent="0.35"/>
    <row r="1310" ht="15" customHeight="1" x14ac:dyDescent="0.35"/>
    <row r="1311" ht="12" customHeight="1" x14ac:dyDescent="0.35"/>
    <row r="1312" ht="15" customHeight="1" x14ac:dyDescent="0.35"/>
    <row r="1313" ht="15" customHeight="1" x14ac:dyDescent="0.35"/>
    <row r="1314" ht="15" customHeight="1" x14ac:dyDescent="0.35"/>
    <row r="1315" ht="12" customHeight="1" x14ac:dyDescent="0.35"/>
    <row r="1316" ht="15" customHeight="1" x14ac:dyDescent="0.35"/>
    <row r="1317" ht="15" customHeight="1" x14ac:dyDescent="0.35"/>
    <row r="1318" ht="15" customHeight="1" x14ac:dyDescent="0.35"/>
    <row r="1319" ht="15" customHeight="1" x14ac:dyDescent="0.35"/>
    <row r="1320" ht="15" customHeight="1" x14ac:dyDescent="0.35"/>
    <row r="1321" ht="15" customHeight="1" x14ac:dyDescent="0.35"/>
    <row r="1322" ht="15" customHeight="1" x14ac:dyDescent="0.35"/>
    <row r="1323" ht="15" customHeight="1" x14ac:dyDescent="0.35"/>
    <row r="1324" ht="15" customHeight="1" x14ac:dyDescent="0.35"/>
    <row r="1325" ht="15" customHeight="1" x14ac:dyDescent="0.35"/>
    <row r="1326" ht="15" customHeight="1" x14ac:dyDescent="0.35"/>
    <row r="1327" ht="15" customHeight="1" x14ac:dyDescent="0.35"/>
    <row r="1328" ht="15" customHeight="1" x14ac:dyDescent="0.35"/>
    <row r="1329" ht="15" customHeight="1" x14ac:dyDescent="0.35"/>
    <row r="1330" ht="15" customHeight="1" x14ac:dyDescent="0.35"/>
    <row r="1331" ht="12" customHeight="1" x14ac:dyDescent="0.35"/>
    <row r="1332" ht="15" customHeight="1" x14ac:dyDescent="0.35"/>
    <row r="1333" ht="15" customHeight="1" x14ac:dyDescent="0.35"/>
    <row r="1334" ht="15" customHeight="1" x14ac:dyDescent="0.35"/>
    <row r="1335" ht="15" customHeight="1" x14ac:dyDescent="0.35"/>
    <row r="1336" ht="15" customHeight="1" x14ac:dyDescent="0.35"/>
    <row r="1337" ht="15" customHeight="1" x14ac:dyDescent="0.35"/>
    <row r="1338" ht="15" customHeight="1" x14ac:dyDescent="0.35"/>
    <row r="1339" ht="15" customHeight="1" x14ac:dyDescent="0.35"/>
    <row r="1340" ht="15" customHeight="1" x14ac:dyDescent="0.35"/>
    <row r="1341" ht="15" customHeight="1" x14ac:dyDescent="0.35"/>
    <row r="1342" ht="15" customHeight="1" x14ac:dyDescent="0.35"/>
    <row r="1343" ht="15" customHeight="1" x14ac:dyDescent="0.35"/>
    <row r="1344" ht="15" customHeight="1" x14ac:dyDescent="0.35"/>
    <row r="1345" ht="15" customHeight="1" x14ac:dyDescent="0.35"/>
    <row r="1346" ht="15" customHeight="1" x14ac:dyDescent="0.35"/>
    <row r="1347" ht="15" customHeight="1" x14ac:dyDescent="0.35"/>
    <row r="1348" ht="15" customHeight="1" x14ac:dyDescent="0.35"/>
    <row r="1349" ht="15" customHeight="1" x14ac:dyDescent="0.35"/>
    <row r="1350" ht="15" customHeight="1" x14ac:dyDescent="0.35"/>
    <row r="1351" ht="15" customHeight="1" x14ac:dyDescent="0.35"/>
    <row r="1352" ht="15" customHeight="1" x14ac:dyDescent="0.35"/>
    <row r="1353" ht="15" customHeight="1" x14ac:dyDescent="0.35"/>
    <row r="1354" ht="15" customHeight="1" x14ac:dyDescent="0.35"/>
    <row r="1355" ht="15" customHeight="1" x14ac:dyDescent="0.35"/>
    <row r="1356" ht="15" customHeight="1" x14ac:dyDescent="0.35"/>
    <row r="1357" ht="15" customHeight="1" x14ac:dyDescent="0.35"/>
    <row r="1358" ht="15" customHeight="1" x14ac:dyDescent="0.35"/>
    <row r="1359" ht="15" customHeight="1" x14ac:dyDescent="0.35"/>
    <row r="1360" ht="15" customHeight="1" x14ac:dyDescent="0.35"/>
    <row r="1361" ht="15" customHeight="1" x14ac:dyDescent="0.35"/>
    <row r="1362" ht="12" customHeight="1" x14ac:dyDescent="0.35"/>
    <row r="1363" ht="15" customHeight="1" x14ac:dyDescent="0.35"/>
    <row r="1364" ht="15" customHeight="1" x14ac:dyDescent="0.35"/>
    <row r="1365" ht="15" customHeight="1" x14ac:dyDescent="0.35"/>
    <row r="1366" ht="15" customHeight="1" x14ac:dyDescent="0.35"/>
    <row r="1367" ht="15" customHeight="1" x14ac:dyDescent="0.35"/>
    <row r="1368" ht="15" customHeight="1" x14ac:dyDescent="0.35"/>
    <row r="1369" ht="15" customHeight="1" x14ac:dyDescent="0.35"/>
    <row r="1370" ht="15" customHeight="1" x14ac:dyDescent="0.35"/>
    <row r="1371" ht="15" customHeight="1" x14ac:dyDescent="0.35"/>
    <row r="1372" ht="15" customHeight="1" x14ac:dyDescent="0.35"/>
    <row r="1373" ht="15" customHeight="1" x14ac:dyDescent="0.35"/>
    <row r="1374" ht="15" customHeight="1" x14ac:dyDescent="0.35"/>
    <row r="1375" ht="15" customHeight="1" x14ac:dyDescent="0.35"/>
    <row r="1376" ht="15" customHeight="1" x14ac:dyDescent="0.35"/>
    <row r="1377" ht="15" customHeight="1" x14ac:dyDescent="0.35"/>
    <row r="1378" ht="12" customHeight="1" x14ac:dyDescent="0.35"/>
    <row r="1379" ht="15" customHeight="1" x14ac:dyDescent="0.35"/>
    <row r="1380" ht="15" customHeight="1" x14ac:dyDescent="0.35"/>
    <row r="1381" ht="15" customHeight="1" x14ac:dyDescent="0.35"/>
    <row r="1382" ht="15" customHeight="1" x14ac:dyDescent="0.35"/>
    <row r="1383" ht="15" customHeight="1" x14ac:dyDescent="0.35"/>
    <row r="1384" ht="15" customHeight="1" x14ac:dyDescent="0.35"/>
    <row r="1385" ht="15" customHeight="1" x14ac:dyDescent="0.35"/>
    <row r="1386" ht="15" customHeight="1" x14ac:dyDescent="0.35"/>
    <row r="1387" ht="15" customHeight="1" x14ac:dyDescent="0.35"/>
    <row r="1388" ht="15" customHeight="1" x14ac:dyDescent="0.35"/>
    <row r="1389" ht="15" customHeight="1" x14ac:dyDescent="0.35"/>
    <row r="1390" ht="15" customHeight="1" x14ac:dyDescent="0.35"/>
    <row r="1391" ht="15" customHeight="1" x14ac:dyDescent="0.35"/>
    <row r="1392" ht="15" customHeight="1" x14ac:dyDescent="0.35"/>
    <row r="1393" ht="15" customHeight="1" x14ac:dyDescent="0.35"/>
    <row r="1394" ht="15" customHeight="1" x14ac:dyDescent="0.35"/>
    <row r="1395" ht="15" customHeight="1" x14ac:dyDescent="0.35"/>
    <row r="1396" ht="15" customHeight="1" x14ac:dyDescent="0.35"/>
    <row r="1397" ht="12" customHeight="1" x14ac:dyDescent="0.35"/>
    <row r="1398" ht="15" customHeight="1" x14ac:dyDescent="0.35"/>
    <row r="1399" ht="15" customHeight="1" x14ac:dyDescent="0.35"/>
    <row r="1400" ht="15" customHeight="1" x14ac:dyDescent="0.35"/>
    <row r="1401" ht="15" customHeight="1" x14ac:dyDescent="0.35"/>
    <row r="1402" ht="15" customHeight="1" x14ac:dyDescent="0.35"/>
    <row r="1403" ht="15" customHeight="1" x14ac:dyDescent="0.35"/>
    <row r="1404" ht="15" customHeight="1" x14ac:dyDescent="0.35"/>
    <row r="1405" ht="15" customHeight="1" x14ac:dyDescent="0.35"/>
    <row r="1406" ht="15" customHeight="1" x14ac:dyDescent="0.35"/>
    <row r="1407" ht="15" customHeight="1" x14ac:dyDescent="0.35"/>
    <row r="1408" ht="15" customHeight="1" x14ac:dyDescent="0.35"/>
    <row r="1409" ht="15" customHeight="1" x14ac:dyDescent="0.35"/>
    <row r="1410" ht="15" customHeight="1" x14ac:dyDescent="0.35"/>
    <row r="1411" ht="15" customHeight="1" x14ac:dyDescent="0.35"/>
    <row r="1412" ht="15" customHeight="1" x14ac:dyDescent="0.35"/>
    <row r="1413" ht="15" customHeight="1" x14ac:dyDescent="0.35"/>
    <row r="1414" ht="15" customHeight="1" x14ac:dyDescent="0.35"/>
    <row r="1415" ht="15" customHeight="1" x14ac:dyDescent="0.35"/>
    <row r="1416" ht="15" customHeight="1" x14ac:dyDescent="0.35"/>
    <row r="1417" ht="15" customHeight="1" x14ac:dyDescent="0.35"/>
    <row r="1418" ht="15" customHeight="1" x14ac:dyDescent="0.35"/>
    <row r="1419" ht="15" customHeight="1" x14ac:dyDescent="0.35"/>
    <row r="1420" ht="15" customHeight="1" x14ac:dyDescent="0.35"/>
    <row r="1421" ht="15" customHeight="1" x14ac:dyDescent="0.35"/>
    <row r="1422" ht="15" customHeight="1" x14ac:dyDescent="0.35"/>
    <row r="1423" ht="15" customHeight="1" x14ac:dyDescent="0.35"/>
    <row r="1424" ht="15" customHeight="1" x14ac:dyDescent="0.35"/>
    <row r="1425" ht="15" customHeight="1" x14ac:dyDescent="0.35"/>
    <row r="1426" ht="15" customHeight="1" x14ac:dyDescent="0.35"/>
    <row r="1427" ht="15" customHeight="1" x14ac:dyDescent="0.35"/>
    <row r="1428" ht="15" customHeight="1" x14ac:dyDescent="0.35"/>
    <row r="1429" ht="15" customHeight="1" x14ac:dyDescent="0.35"/>
    <row r="1430" ht="15" customHeight="1" x14ac:dyDescent="0.35"/>
    <row r="1431" ht="15" customHeight="1" x14ac:dyDescent="0.35"/>
    <row r="1432" ht="15" customHeight="1" x14ac:dyDescent="0.35"/>
    <row r="1433" ht="15" customHeight="1" x14ac:dyDescent="0.35"/>
    <row r="1434" ht="15" customHeight="1" x14ac:dyDescent="0.35"/>
    <row r="1435" ht="15" customHeight="1" x14ac:dyDescent="0.35"/>
    <row r="1436" ht="15" customHeight="1" x14ac:dyDescent="0.35"/>
    <row r="1437" ht="15" customHeight="1" x14ac:dyDescent="0.35"/>
    <row r="1438" ht="15" customHeight="1" x14ac:dyDescent="0.35"/>
    <row r="1439" ht="15" customHeight="1" x14ac:dyDescent="0.35"/>
    <row r="1440" ht="15" customHeight="1" x14ac:dyDescent="0.35"/>
    <row r="1441" ht="15" customHeight="1" x14ac:dyDescent="0.35"/>
    <row r="1442" ht="15" customHeight="1" x14ac:dyDescent="0.35"/>
    <row r="1443" ht="15" customHeight="1" x14ac:dyDescent="0.35"/>
    <row r="1444" ht="15" customHeight="1" x14ac:dyDescent="0.35"/>
    <row r="1445" ht="15" customHeight="1" x14ac:dyDescent="0.35"/>
    <row r="1446" ht="15" customHeight="1" x14ac:dyDescent="0.35"/>
    <row r="1447" ht="15" customHeight="1" x14ac:dyDescent="0.35"/>
    <row r="1448" ht="15" customHeight="1" x14ac:dyDescent="0.35"/>
    <row r="1449" ht="15" customHeight="1" x14ac:dyDescent="0.35"/>
    <row r="1450" ht="15" customHeight="1" x14ac:dyDescent="0.35"/>
    <row r="1451" ht="15" customHeight="1" x14ac:dyDescent="0.35"/>
    <row r="1452" ht="12" customHeight="1" x14ac:dyDescent="0.35"/>
    <row r="1453" ht="15" customHeight="1" x14ac:dyDescent="0.35"/>
    <row r="1454" ht="15" customHeight="1" x14ac:dyDescent="0.35"/>
    <row r="1455" ht="15" customHeight="1" x14ac:dyDescent="0.35"/>
    <row r="1456" ht="15" customHeight="1" x14ac:dyDescent="0.35"/>
    <row r="1457" ht="15" customHeight="1" x14ac:dyDescent="0.35"/>
    <row r="1458" ht="15" customHeight="1" x14ac:dyDescent="0.35"/>
    <row r="1459" ht="15" customHeight="1" x14ac:dyDescent="0.35"/>
    <row r="1460" ht="15" customHeight="1" x14ac:dyDescent="0.35"/>
    <row r="1461" ht="15" customHeight="1" x14ac:dyDescent="0.35"/>
    <row r="1462" ht="15" customHeight="1" x14ac:dyDescent="0.35"/>
    <row r="1463" ht="15" customHeight="1" x14ac:dyDescent="0.35"/>
    <row r="1464" ht="12" customHeight="1" x14ac:dyDescent="0.35"/>
    <row r="1465" ht="15" customHeight="1" x14ac:dyDescent="0.35"/>
    <row r="1466" ht="15" customHeight="1" x14ac:dyDescent="0.35"/>
    <row r="1467" ht="15" customHeight="1" x14ac:dyDescent="0.35"/>
    <row r="1468" ht="15" customHeight="1" x14ac:dyDescent="0.35"/>
    <row r="1469" ht="15" customHeight="1" x14ac:dyDescent="0.35"/>
    <row r="1470" ht="15" customHeight="1" x14ac:dyDescent="0.35"/>
    <row r="1471" ht="15" customHeight="1" x14ac:dyDescent="0.35"/>
    <row r="1472" ht="15" customHeight="1" x14ac:dyDescent="0.35"/>
    <row r="1473" ht="15" customHeight="1" x14ac:dyDescent="0.35"/>
    <row r="1474" ht="15" customHeight="1" x14ac:dyDescent="0.35"/>
    <row r="1475" ht="15" customHeight="1" x14ac:dyDescent="0.35"/>
    <row r="1476" ht="15" customHeight="1" x14ac:dyDescent="0.35"/>
    <row r="1477" ht="15" customHeight="1" x14ac:dyDescent="0.35"/>
    <row r="1478" ht="15" customHeight="1" x14ac:dyDescent="0.35"/>
    <row r="1479" ht="15" customHeight="1" x14ac:dyDescent="0.35"/>
    <row r="1480" ht="15" customHeight="1" x14ac:dyDescent="0.35"/>
    <row r="1481" ht="15" customHeight="1" x14ac:dyDescent="0.35"/>
    <row r="1482" ht="15" customHeight="1" x14ac:dyDescent="0.35"/>
    <row r="1483" ht="15" customHeight="1" x14ac:dyDescent="0.35"/>
    <row r="1484" ht="15" customHeight="1" x14ac:dyDescent="0.35"/>
    <row r="1485" ht="15" customHeight="1" x14ac:dyDescent="0.35"/>
    <row r="1486" ht="15" customHeight="1" x14ac:dyDescent="0.35"/>
    <row r="1487" ht="15" customHeight="1" x14ac:dyDescent="0.35"/>
    <row r="1488" ht="15" customHeight="1" x14ac:dyDescent="0.35"/>
    <row r="1489" ht="15" customHeight="1" x14ac:dyDescent="0.35"/>
    <row r="1490" ht="15" customHeight="1" x14ac:dyDescent="0.35"/>
    <row r="1491" ht="15" customHeight="1" x14ac:dyDescent="0.35"/>
    <row r="1492" ht="15" customHeight="1" x14ac:dyDescent="0.35"/>
    <row r="1493" ht="15" customHeight="1" x14ac:dyDescent="0.35"/>
    <row r="1494" ht="12" customHeight="1" x14ac:dyDescent="0.35"/>
    <row r="1495" ht="12" customHeight="1" x14ac:dyDescent="0.35"/>
    <row r="1496" ht="12" customHeight="1" x14ac:dyDescent="0.35"/>
    <row r="1497" ht="12" customHeight="1" x14ac:dyDescent="0.35"/>
    <row r="1498" ht="12" customHeight="1" x14ac:dyDescent="0.35"/>
    <row r="1499" ht="12" customHeight="1" x14ac:dyDescent="0.35"/>
    <row r="1500" ht="12" customHeight="1" x14ac:dyDescent="0.35"/>
    <row r="1501" ht="12" customHeight="1" x14ac:dyDescent="0.35"/>
    <row r="1502" ht="12" customHeight="1" x14ac:dyDescent="0.35"/>
    <row r="1503" ht="12" customHeight="1" x14ac:dyDescent="0.35"/>
    <row r="1504" ht="12" customHeight="1" x14ac:dyDescent="0.35"/>
    <row r="1505" ht="12" customHeight="1" x14ac:dyDescent="0.35"/>
    <row r="1506" ht="12" customHeight="1" x14ac:dyDescent="0.35"/>
    <row r="1507" ht="12" customHeight="1" x14ac:dyDescent="0.35"/>
    <row r="1508" ht="12" customHeight="1" x14ac:dyDescent="0.35"/>
    <row r="1509" ht="12" customHeight="1" x14ac:dyDescent="0.35"/>
    <row r="1510" ht="12" customHeight="1" x14ac:dyDescent="0.35"/>
    <row r="1511" ht="12" customHeight="1" x14ac:dyDescent="0.35"/>
    <row r="1512" ht="12" customHeight="1" x14ac:dyDescent="0.35"/>
    <row r="1513" ht="12" customHeight="1" x14ac:dyDescent="0.35"/>
    <row r="1514" ht="12" customHeight="1" x14ac:dyDescent="0.35"/>
    <row r="1515" ht="12" customHeight="1" x14ac:dyDescent="0.35"/>
    <row r="1516" ht="12" customHeight="1" x14ac:dyDescent="0.35"/>
    <row r="1517" ht="12" customHeight="1" x14ac:dyDescent="0.35"/>
    <row r="1518" ht="12" customHeight="1" x14ac:dyDescent="0.35"/>
    <row r="1519" ht="12" customHeight="1" x14ac:dyDescent="0.35"/>
    <row r="1520" ht="12" customHeight="1" x14ac:dyDescent="0.35"/>
    <row r="1521" ht="12" customHeight="1" x14ac:dyDescent="0.35"/>
    <row r="1522" ht="12" customHeight="1" x14ac:dyDescent="0.35"/>
    <row r="1523" ht="12" customHeight="1" x14ac:dyDescent="0.35"/>
    <row r="1524" ht="12" customHeight="1" x14ac:dyDescent="0.35"/>
    <row r="1525" ht="15" customHeight="1" x14ac:dyDescent="0.35"/>
    <row r="1526" ht="15" customHeight="1" x14ac:dyDescent="0.35"/>
    <row r="1527" ht="15" customHeight="1" x14ac:dyDescent="0.35"/>
    <row r="1528" ht="15" customHeight="1" x14ac:dyDescent="0.35"/>
    <row r="1529" ht="15" customHeight="1" x14ac:dyDescent="0.35"/>
    <row r="1530" ht="15" customHeight="1" x14ac:dyDescent="0.35"/>
    <row r="1531" ht="15" customHeight="1" x14ac:dyDescent="0.35"/>
    <row r="1532" ht="15" customHeight="1" x14ac:dyDescent="0.35"/>
    <row r="1533" ht="15" customHeight="1" x14ac:dyDescent="0.35"/>
    <row r="1534" ht="15" customHeight="1" x14ac:dyDescent="0.35"/>
    <row r="1535" ht="15" customHeight="1" x14ac:dyDescent="0.35"/>
    <row r="1536" ht="15" customHeight="1" x14ac:dyDescent="0.35"/>
    <row r="1537" ht="15" customHeight="1" x14ac:dyDescent="0.35"/>
    <row r="1538" ht="15" customHeight="1" x14ac:dyDescent="0.35"/>
    <row r="1539" ht="15" customHeight="1" x14ac:dyDescent="0.35"/>
    <row r="1540" ht="15" customHeight="1" x14ac:dyDescent="0.35"/>
    <row r="1541" ht="15" customHeight="1" x14ac:dyDescent="0.35"/>
    <row r="1542" ht="15" customHeight="1" x14ac:dyDescent="0.35"/>
    <row r="1543" ht="15" customHeight="1" x14ac:dyDescent="0.35"/>
    <row r="1544" ht="15" customHeight="1" x14ac:dyDescent="0.35"/>
    <row r="1545" ht="15" customHeight="1" x14ac:dyDescent="0.35"/>
    <row r="1546" ht="15" customHeight="1" x14ac:dyDescent="0.35"/>
    <row r="1547" ht="15" customHeight="1" x14ac:dyDescent="0.35"/>
    <row r="1548" ht="15" customHeight="1" x14ac:dyDescent="0.35"/>
    <row r="1549" ht="15" customHeight="1" x14ac:dyDescent="0.35"/>
    <row r="1550" ht="15" customHeight="1" x14ac:dyDescent="0.35"/>
    <row r="1551" ht="15" customHeight="1" x14ac:dyDescent="0.35"/>
    <row r="1552" ht="15" customHeight="1" x14ac:dyDescent="0.35"/>
    <row r="1553" ht="15" customHeight="1" x14ac:dyDescent="0.35"/>
    <row r="1554" ht="15" customHeight="1" x14ac:dyDescent="0.35"/>
    <row r="1555" ht="15" customHeight="1" x14ac:dyDescent="0.35"/>
    <row r="1556" ht="15" customHeight="1" x14ac:dyDescent="0.35"/>
    <row r="1557" ht="15" customHeight="1" x14ac:dyDescent="0.35"/>
    <row r="1558" ht="15" customHeight="1" x14ac:dyDescent="0.35"/>
    <row r="1559" ht="15" customHeight="1" x14ac:dyDescent="0.35"/>
    <row r="1560" ht="15" customHeight="1" x14ac:dyDescent="0.35"/>
    <row r="1561" ht="15" customHeight="1" x14ac:dyDescent="0.35"/>
    <row r="1562" ht="15" customHeight="1" x14ac:dyDescent="0.35"/>
    <row r="1563" ht="15" customHeight="1" x14ac:dyDescent="0.35"/>
    <row r="1564" ht="15" customHeight="1" x14ac:dyDescent="0.35"/>
    <row r="1565" ht="15" customHeight="1" x14ac:dyDescent="0.35"/>
    <row r="1566" ht="15" customHeight="1" x14ac:dyDescent="0.35"/>
    <row r="1567" ht="15" customHeight="1" x14ac:dyDescent="0.35"/>
    <row r="1568" ht="15" customHeight="1" x14ac:dyDescent="0.35"/>
    <row r="1569" ht="15" customHeight="1" x14ac:dyDescent="0.35"/>
    <row r="1570" ht="15" customHeight="1" x14ac:dyDescent="0.35"/>
    <row r="1571" ht="15" customHeight="1" x14ac:dyDescent="0.35"/>
    <row r="1572" ht="15" customHeight="1" x14ac:dyDescent="0.35"/>
    <row r="1573" ht="15" customHeight="1" x14ac:dyDescent="0.35"/>
    <row r="1574" ht="15" customHeight="1" x14ac:dyDescent="0.35"/>
    <row r="1575" ht="15" customHeight="1" x14ac:dyDescent="0.35"/>
    <row r="1576" ht="15" customHeight="1" x14ac:dyDescent="0.35"/>
    <row r="1577" ht="15" customHeight="1" x14ac:dyDescent="0.35"/>
    <row r="1578" ht="15" customHeight="1" x14ac:dyDescent="0.35"/>
    <row r="1579" ht="15" customHeight="1" x14ac:dyDescent="0.35"/>
    <row r="1580" ht="15" customHeight="1" x14ac:dyDescent="0.35"/>
    <row r="1581" ht="15" customHeight="1" x14ac:dyDescent="0.35"/>
    <row r="1582" ht="15" customHeight="1" x14ac:dyDescent="0.35"/>
    <row r="1583" ht="15" customHeight="1" x14ac:dyDescent="0.35"/>
    <row r="1584" ht="12" customHeight="1" x14ac:dyDescent="0.35"/>
    <row r="1585" ht="12" customHeight="1" x14ac:dyDescent="0.35"/>
    <row r="1586" ht="15" customHeight="1" x14ac:dyDescent="0.35"/>
    <row r="1587" ht="15" customHeight="1" x14ac:dyDescent="0.35"/>
    <row r="1588" ht="15" customHeight="1" x14ac:dyDescent="0.35"/>
    <row r="1589" ht="15" customHeight="1" x14ac:dyDescent="0.35"/>
    <row r="1590" ht="15" customHeight="1" x14ac:dyDescent="0.35"/>
    <row r="1591" ht="15" customHeight="1" x14ac:dyDescent="0.35"/>
    <row r="1592" ht="15" customHeight="1" x14ac:dyDescent="0.35"/>
    <row r="1593" ht="15" customHeight="1" x14ac:dyDescent="0.35"/>
    <row r="1594" ht="15" customHeight="1" x14ac:dyDescent="0.35"/>
    <row r="1595" ht="15" customHeight="1" x14ac:dyDescent="0.35"/>
    <row r="1596" ht="15" customHeight="1" x14ac:dyDescent="0.35"/>
    <row r="1597" ht="15" customHeight="1" x14ac:dyDescent="0.35"/>
    <row r="1598" ht="15" customHeight="1" x14ac:dyDescent="0.35"/>
    <row r="1599" ht="15" customHeight="1" x14ac:dyDescent="0.35"/>
    <row r="1600" ht="15" customHeight="1" x14ac:dyDescent="0.35"/>
    <row r="1601" ht="15" customHeight="1" x14ac:dyDescent="0.35"/>
    <row r="1602" ht="15" customHeight="1" x14ac:dyDescent="0.35"/>
    <row r="1603" ht="15" customHeight="1" x14ac:dyDescent="0.35"/>
    <row r="1604" ht="15" customHeight="1" x14ac:dyDescent="0.35"/>
    <row r="1605" ht="15" customHeight="1" x14ac:dyDescent="0.35"/>
    <row r="1606" ht="15" customHeight="1" x14ac:dyDescent="0.35"/>
    <row r="1607" ht="15" customHeight="1" x14ac:dyDescent="0.35"/>
    <row r="1608" ht="15" customHeight="1" x14ac:dyDescent="0.35"/>
    <row r="1609" ht="15" customHeight="1" x14ac:dyDescent="0.35"/>
    <row r="1610" ht="15" customHeight="1" x14ac:dyDescent="0.35"/>
    <row r="1611" ht="15" customHeight="1" x14ac:dyDescent="0.35"/>
    <row r="1612" ht="15" customHeight="1" x14ac:dyDescent="0.35"/>
    <row r="1613" ht="15" customHeight="1" x14ac:dyDescent="0.35"/>
    <row r="1614" ht="15" customHeight="1" x14ac:dyDescent="0.35"/>
    <row r="1615" ht="15" customHeight="1" x14ac:dyDescent="0.35"/>
    <row r="1616" ht="15" customHeight="1" x14ac:dyDescent="0.35"/>
    <row r="1617" ht="15" customHeight="1" x14ac:dyDescent="0.35"/>
    <row r="1618" ht="15" customHeight="1" x14ac:dyDescent="0.35"/>
    <row r="1619" ht="15" customHeight="1" x14ac:dyDescent="0.35"/>
    <row r="1620" ht="15" customHeight="1" x14ac:dyDescent="0.35"/>
    <row r="1621" ht="15" customHeight="1" x14ac:dyDescent="0.35"/>
    <row r="1622" ht="15" customHeight="1" x14ac:dyDescent="0.35"/>
    <row r="1623" ht="15" customHeight="1" x14ac:dyDescent="0.35"/>
    <row r="1624" ht="15" customHeight="1" x14ac:dyDescent="0.35"/>
    <row r="1625" ht="15" customHeight="1" x14ac:dyDescent="0.35"/>
    <row r="1626" ht="15" customHeight="1" x14ac:dyDescent="0.35"/>
    <row r="1627" ht="15" customHeight="1" x14ac:dyDescent="0.35"/>
    <row r="1628" ht="15" customHeight="1" x14ac:dyDescent="0.35"/>
    <row r="1629" ht="15" customHeight="1" x14ac:dyDescent="0.35"/>
    <row r="1630" ht="15" customHeight="1" x14ac:dyDescent="0.35"/>
    <row r="1631" ht="15" customHeight="1" x14ac:dyDescent="0.35"/>
    <row r="1632" ht="15" customHeight="1" x14ac:dyDescent="0.35"/>
    <row r="1633" ht="15" customHeight="1" x14ac:dyDescent="0.35"/>
    <row r="1634" ht="15" customHeight="1" x14ac:dyDescent="0.35"/>
    <row r="1635" ht="15" customHeight="1" x14ac:dyDescent="0.35"/>
    <row r="1636" ht="15" customHeight="1" x14ac:dyDescent="0.35"/>
    <row r="1637" ht="15" customHeight="1" x14ac:dyDescent="0.35"/>
    <row r="1638" ht="15" customHeight="1" x14ac:dyDescent="0.35"/>
    <row r="1639" ht="15" customHeight="1" x14ac:dyDescent="0.35"/>
    <row r="1640" ht="12" customHeight="1" x14ac:dyDescent="0.35"/>
    <row r="1641" ht="12" customHeight="1" x14ac:dyDescent="0.35"/>
    <row r="1642" ht="15" customHeight="1" x14ac:dyDescent="0.35"/>
    <row r="1643" ht="15" customHeight="1" x14ac:dyDescent="0.35"/>
    <row r="1644" ht="15" customHeight="1" x14ac:dyDescent="0.35"/>
    <row r="1645" ht="15" customHeight="1" x14ac:dyDescent="0.35"/>
    <row r="1646" ht="15" customHeight="1" x14ac:dyDescent="0.35"/>
    <row r="1647" ht="15" customHeight="1" x14ac:dyDescent="0.35"/>
    <row r="1648" ht="15" customHeight="1" x14ac:dyDescent="0.35"/>
    <row r="1649" ht="15" customHeight="1" x14ac:dyDescent="0.35"/>
    <row r="1650" ht="15" customHeight="1" x14ac:dyDescent="0.35"/>
    <row r="1651" ht="15" customHeight="1" x14ac:dyDescent="0.35"/>
    <row r="1652" ht="15" customHeight="1" x14ac:dyDescent="0.35"/>
    <row r="1653" ht="15" customHeight="1" x14ac:dyDescent="0.35"/>
    <row r="1654" ht="15" customHeight="1" x14ac:dyDescent="0.35"/>
    <row r="1655" ht="15" customHeight="1" x14ac:dyDescent="0.35"/>
    <row r="1656" ht="15" customHeight="1" x14ac:dyDescent="0.35"/>
    <row r="1657" ht="15" customHeight="1" x14ac:dyDescent="0.35"/>
    <row r="1658" ht="15" customHeight="1" x14ac:dyDescent="0.35"/>
    <row r="1659" ht="15" customHeight="1" x14ac:dyDescent="0.35"/>
    <row r="1660" ht="15" customHeight="1" x14ac:dyDescent="0.35"/>
    <row r="1661" ht="15" customHeight="1" x14ac:dyDescent="0.35"/>
    <row r="1662" ht="15" customHeight="1" x14ac:dyDescent="0.35"/>
    <row r="1663" ht="15" customHeight="1" x14ac:dyDescent="0.35"/>
    <row r="1664" ht="15" customHeight="1" x14ac:dyDescent="0.35"/>
    <row r="1665" ht="15" customHeight="1" x14ac:dyDescent="0.35"/>
    <row r="1666" ht="15" customHeight="1" x14ac:dyDescent="0.35"/>
    <row r="1667" ht="15" customHeight="1" x14ac:dyDescent="0.35"/>
    <row r="1668" ht="15" customHeight="1" x14ac:dyDescent="0.35"/>
    <row r="1669" ht="15" customHeight="1" x14ac:dyDescent="0.35"/>
    <row r="1670" ht="15" customHeight="1" x14ac:dyDescent="0.35"/>
    <row r="1671" ht="15" customHeight="1" x14ac:dyDescent="0.35"/>
    <row r="1672" ht="15" customHeight="1" x14ac:dyDescent="0.35"/>
    <row r="1673" ht="15" customHeight="1" x14ac:dyDescent="0.35"/>
    <row r="1674" ht="15" customHeight="1" x14ac:dyDescent="0.35"/>
    <row r="1675" ht="15" customHeight="1" x14ac:dyDescent="0.35"/>
    <row r="1676" ht="15" customHeight="1" x14ac:dyDescent="0.35"/>
    <row r="1677" ht="15" customHeight="1" x14ac:dyDescent="0.35"/>
    <row r="1678" ht="15" customHeight="1" x14ac:dyDescent="0.35"/>
    <row r="1679" ht="15" customHeight="1" x14ac:dyDescent="0.35"/>
    <row r="1680" ht="15" customHeight="1" x14ac:dyDescent="0.35"/>
    <row r="1681" ht="15" customHeight="1" x14ac:dyDescent="0.35"/>
    <row r="1682" ht="15" customHeight="1" x14ac:dyDescent="0.35"/>
    <row r="1683" ht="15" customHeight="1" x14ac:dyDescent="0.35"/>
    <row r="1684" ht="15" customHeight="1" x14ac:dyDescent="0.35"/>
    <row r="1685" ht="15" customHeight="1" x14ac:dyDescent="0.35"/>
    <row r="1686" ht="15" customHeight="1" x14ac:dyDescent="0.35"/>
    <row r="1687" ht="15" customHeight="1" x14ac:dyDescent="0.35"/>
    <row r="1688" ht="15" customHeight="1" x14ac:dyDescent="0.35"/>
    <row r="1689" ht="15" customHeight="1" x14ac:dyDescent="0.35"/>
    <row r="1690" ht="15" customHeight="1" x14ac:dyDescent="0.35"/>
    <row r="1691" ht="15" customHeight="1" x14ac:dyDescent="0.35"/>
    <row r="1692" ht="15" customHeight="1" x14ac:dyDescent="0.35"/>
    <row r="1693" ht="15" customHeight="1" x14ac:dyDescent="0.35"/>
    <row r="1694" ht="15" customHeight="1" x14ac:dyDescent="0.35"/>
    <row r="1695" ht="15" customHeight="1" x14ac:dyDescent="0.35"/>
    <row r="1696" ht="12" customHeight="1" x14ac:dyDescent="0.35"/>
    <row r="1697" ht="12" customHeight="1" x14ac:dyDescent="0.35"/>
    <row r="1698" ht="15" customHeight="1" x14ac:dyDescent="0.35"/>
    <row r="1699" ht="15" customHeight="1" x14ac:dyDescent="0.35"/>
    <row r="1700" ht="15" customHeight="1" x14ac:dyDescent="0.35"/>
    <row r="1701" ht="15" customHeight="1" x14ac:dyDescent="0.35"/>
    <row r="1702" ht="15" customHeight="1" x14ac:dyDescent="0.35"/>
    <row r="1703" ht="15" customHeight="1" x14ac:dyDescent="0.35"/>
    <row r="1704" ht="15" customHeight="1" x14ac:dyDescent="0.35"/>
    <row r="1705" ht="15" customHeight="1" x14ac:dyDescent="0.35"/>
    <row r="1706" ht="15" customHeight="1" x14ac:dyDescent="0.35"/>
    <row r="1707" ht="15" customHeight="1" x14ac:dyDescent="0.35"/>
    <row r="1708" ht="15" customHeight="1" x14ac:dyDescent="0.35"/>
    <row r="1709" ht="15" customHeight="1" x14ac:dyDescent="0.35"/>
    <row r="1710" ht="15" customHeight="1" x14ac:dyDescent="0.35"/>
    <row r="1711" ht="15" customHeight="1" x14ac:dyDescent="0.35"/>
    <row r="1712" ht="15" customHeight="1" x14ac:dyDescent="0.35"/>
    <row r="1713" ht="15" customHeight="1" x14ac:dyDescent="0.35"/>
    <row r="1714" ht="12" customHeight="1" x14ac:dyDescent="0.35"/>
    <row r="1715" ht="12" customHeight="1" x14ac:dyDescent="0.35"/>
    <row r="1716" ht="12" customHeight="1" x14ac:dyDescent="0.35"/>
    <row r="1717" ht="12" customHeight="1" x14ac:dyDescent="0.35"/>
    <row r="1718" ht="12" customHeight="1" x14ac:dyDescent="0.35"/>
    <row r="1719" ht="12" customHeight="1" x14ac:dyDescent="0.35"/>
    <row r="1720" ht="12" customHeight="1" x14ac:dyDescent="0.35"/>
    <row r="1721" ht="12" customHeight="1" x14ac:dyDescent="0.35"/>
    <row r="1722" ht="12" customHeight="1" x14ac:dyDescent="0.35"/>
    <row r="1723" ht="12" customHeight="1" x14ac:dyDescent="0.35"/>
    <row r="1724" ht="12" customHeight="1" x14ac:dyDescent="0.35"/>
    <row r="1725" ht="15" customHeight="1" x14ac:dyDescent="0.35"/>
    <row r="1726" ht="15" customHeight="1" x14ac:dyDescent="0.35"/>
    <row r="1727" ht="15" customHeight="1" x14ac:dyDescent="0.35"/>
    <row r="1728" ht="15" customHeight="1" x14ac:dyDescent="0.35"/>
    <row r="1729" ht="15" customHeight="1" x14ac:dyDescent="0.35"/>
    <row r="1730" ht="15" customHeight="1" x14ac:dyDescent="0.35"/>
    <row r="1731" ht="12" customHeight="1" x14ac:dyDescent="0.35"/>
    <row r="1732" ht="15" customHeight="1" x14ac:dyDescent="0.35"/>
    <row r="1733" ht="15" customHeight="1" x14ac:dyDescent="0.35"/>
    <row r="1734" ht="15" customHeight="1" x14ac:dyDescent="0.35"/>
    <row r="1735" ht="15" customHeight="1" x14ac:dyDescent="0.35"/>
    <row r="1736" ht="15" customHeight="1" x14ac:dyDescent="0.35"/>
    <row r="1737" ht="15" customHeight="1" x14ac:dyDescent="0.35"/>
    <row r="1738" ht="15" customHeight="1" x14ac:dyDescent="0.35"/>
    <row r="1739" ht="15" customHeight="1" x14ac:dyDescent="0.35"/>
    <row r="1740" ht="15" customHeight="1" x14ac:dyDescent="0.35"/>
    <row r="1741" ht="15" customHeight="1" x14ac:dyDescent="0.35"/>
    <row r="1742" ht="15" customHeight="1" x14ac:dyDescent="0.35"/>
    <row r="1743" ht="15" customHeight="1" x14ac:dyDescent="0.35"/>
    <row r="1744" ht="15" customHeight="1" x14ac:dyDescent="0.35"/>
    <row r="1745" ht="15" customHeight="1" x14ac:dyDescent="0.35"/>
    <row r="1746" ht="15" customHeight="1" x14ac:dyDescent="0.35"/>
    <row r="1747" ht="15" customHeight="1" x14ac:dyDescent="0.35"/>
    <row r="1748" ht="15" customHeight="1" x14ac:dyDescent="0.35"/>
    <row r="1749" ht="15" customHeight="1" x14ac:dyDescent="0.35"/>
    <row r="1750" ht="15" customHeight="1" x14ac:dyDescent="0.35"/>
    <row r="1751" ht="15" customHeight="1" x14ac:dyDescent="0.35"/>
    <row r="1752" ht="15" customHeight="1" x14ac:dyDescent="0.35"/>
    <row r="1753" ht="15" customHeight="1" x14ac:dyDescent="0.35"/>
    <row r="1754" ht="15" customHeight="1" x14ac:dyDescent="0.35"/>
    <row r="1755" ht="15" customHeight="1" x14ac:dyDescent="0.35"/>
    <row r="1756" ht="15" customHeight="1" x14ac:dyDescent="0.35"/>
    <row r="1757" ht="15" customHeight="1" x14ac:dyDescent="0.35"/>
    <row r="1758" ht="15" customHeight="1" x14ac:dyDescent="0.35"/>
    <row r="1759" ht="15" customHeight="1" x14ac:dyDescent="0.35"/>
    <row r="1760" ht="15" customHeight="1" x14ac:dyDescent="0.35"/>
    <row r="1761" ht="15" customHeight="1" x14ac:dyDescent="0.35"/>
    <row r="1762" ht="15" customHeight="1" x14ac:dyDescent="0.35"/>
    <row r="1763" ht="15" customHeight="1" x14ac:dyDescent="0.35"/>
    <row r="1764" ht="15" customHeight="1" x14ac:dyDescent="0.35"/>
    <row r="1765" ht="15" customHeight="1" x14ac:dyDescent="0.35"/>
    <row r="1766" ht="15" customHeight="1" x14ac:dyDescent="0.35"/>
    <row r="1767" ht="12" customHeight="1" x14ac:dyDescent="0.35"/>
    <row r="1768" ht="15" customHeight="1" x14ac:dyDescent="0.35"/>
    <row r="1769" ht="15" customHeight="1" x14ac:dyDescent="0.35"/>
    <row r="1770" ht="15" customHeight="1" x14ac:dyDescent="0.35"/>
    <row r="1771" ht="15" customHeight="1" x14ac:dyDescent="0.35"/>
    <row r="1772" ht="15" customHeight="1" x14ac:dyDescent="0.35"/>
    <row r="1773" ht="15" customHeight="1" x14ac:dyDescent="0.35"/>
    <row r="1774" ht="15" customHeight="1" x14ac:dyDescent="0.35"/>
    <row r="1775" ht="15" customHeight="1" x14ac:dyDescent="0.35"/>
    <row r="1776" ht="15" customHeight="1" x14ac:dyDescent="0.35"/>
    <row r="1777" ht="15" customHeight="1" x14ac:dyDescent="0.35"/>
    <row r="1778" ht="15" customHeight="1" x14ac:dyDescent="0.35"/>
    <row r="1779" ht="15" customHeight="1" x14ac:dyDescent="0.35"/>
    <row r="1780" ht="15" customHeight="1" x14ac:dyDescent="0.35"/>
    <row r="1781" ht="15" customHeight="1" x14ac:dyDescent="0.35"/>
    <row r="1782" ht="15" customHeight="1" x14ac:dyDescent="0.35"/>
    <row r="1783" ht="15" customHeight="1" x14ac:dyDescent="0.35"/>
    <row r="1784" ht="15" customHeight="1" x14ac:dyDescent="0.35"/>
    <row r="1785" ht="15" customHeight="1" x14ac:dyDescent="0.35"/>
    <row r="1786" ht="15" customHeight="1" x14ac:dyDescent="0.35"/>
    <row r="1787" ht="15" customHeight="1" x14ac:dyDescent="0.35"/>
    <row r="1788" ht="15" customHeight="1" x14ac:dyDescent="0.35"/>
    <row r="1789" ht="15" customHeight="1" x14ac:dyDescent="0.35"/>
    <row r="1790" ht="15" customHeight="1" x14ac:dyDescent="0.35"/>
    <row r="1791" ht="15" customHeight="1" x14ac:dyDescent="0.35"/>
    <row r="1792" ht="15" customHeight="1" x14ac:dyDescent="0.35"/>
    <row r="1793" ht="15" customHeight="1" x14ac:dyDescent="0.35"/>
    <row r="1794" ht="15" customHeight="1" x14ac:dyDescent="0.35"/>
    <row r="1795" ht="15" customHeight="1" x14ac:dyDescent="0.35"/>
    <row r="1796" ht="15" customHeight="1" x14ac:dyDescent="0.35"/>
    <row r="1797" ht="15" customHeight="1" x14ac:dyDescent="0.35"/>
    <row r="1798" ht="15" customHeight="1" x14ac:dyDescent="0.35"/>
    <row r="1799" ht="15" customHeight="1" x14ac:dyDescent="0.35"/>
    <row r="1800" ht="15" customHeight="1" x14ac:dyDescent="0.35"/>
    <row r="1801" ht="15" customHeight="1" x14ac:dyDescent="0.35"/>
    <row r="1802" ht="15" customHeight="1" x14ac:dyDescent="0.35"/>
    <row r="1803" ht="15" customHeight="1" x14ac:dyDescent="0.35"/>
    <row r="1804" ht="15" customHeight="1" x14ac:dyDescent="0.35"/>
    <row r="1805" ht="15" customHeight="1" x14ac:dyDescent="0.35"/>
    <row r="1806" ht="15" customHeight="1" x14ac:dyDescent="0.35"/>
    <row r="1807" ht="15" customHeight="1" x14ac:dyDescent="0.35"/>
    <row r="1808" ht="15" customHeight="1" x14ac:dyDescent="0.35"/>
    <row r="1809" ht="15" customHeight="1" x14ac:dyDescent="0.35"/>
    <row r="1810" ht="15" customHeight="1" x14ac:dyDescent="0.35"/>
    <row r="1811" ht="15" customHeight="1" x14ac:dyDescent="0.35"/>
    <row r="1812" ht="15" customHeight="1" x14ac:dyDescent="0.35"/>
    <row r="1813" ht="12" customHeight="1" x14ac:dyDescent="0.35"/>
    <row r="1814" ht="15" customHeight="1" x14ac:dyDescent="0.35"/>
    <row r="1815" ht="15" customHeight="1" x14ac:dyDescent="0.35"/>
    <row r="1816" ht="15" customHeight="1" x14ac:dyDescent="0.35"/>
    <row r="1817" ht="15" customHeight="1" x14ac:dyDescent="0.35"/>
    <row r="1818" ht="15" customHeight="1" x14ac:dyDescent="0.35"/>
    <row r="1819" ht="15" customHeight="1" x14ac:dyDescent="0.35"/>
    <row r="1820" ht="15" customHeight="1" x14ac:dyDescent="0.35"/>
    <row r="1821" ht="15" customHeight="1" x14ac:dyDescent="0.35"/>
    <row r="1822" ht="15" customHeight="1" x14ac:dyDescent="0.35"/>
    <row r="1823" ht="15" customHeight="1" x14ac:dyDescent="0.35"/>
    <row r="1824" ht="15" customHeight="1" x14ac:dyDescent="0.35"/>
    <row r="1825" ht="15" customHeight="1" x14ac:dyDescent="0.35"/>
    <row r="1826" ht="15" customHeight="1" x14ac:dyDescent="0.35"/>
    <row r="1827" ht="15" customHeight="1" x14ac:dyDescent="0.35"/>
    <row r="1828" ht="15" customHeight="1" x14ac:dyDescent="0.35"/>
    <row r="1829" ht="15" customHeight="1" x14ac:dyDescent="0.35"/>
    <row r="1830" ht="15" customHeight="1" x14ac:dyDescent="0.35"/>
    <row r="1831" ht="15" customHeight="1" x14ac:dyDescent="0.35"/>
    <row r="1832" ht="15" customHeight="1" x14ac:dyDescent="0.35"/>
    <row r="1833" ht="15" customHeight="1" x14ac:dyDescent="0.35"/>
    <row r="1834" ht="15" customHeight="1" x14ac:dyDescent="0.35"/>
    <row r="1835" ht="15" customHeight="1" x14ac:dyDescent="0.35"/>
    <row r="1836" ht="15" customHeight="1" x14ac:dyDescent="0.35"/>
    <row r="1837" ht="15" customHeight="1" x14ac:dyDescent="0.35"/>
    <row r="1838" ht="15" customHeight="1" x14ac:dyDescent="0.35"/>
    <row r="1839" ht="15" customHeight="1" x14ac:dyDescent="0.35"/>
    <row r="1840" ht="15" customHeight="1" x14ac:dyDescent="0.35"/>
    <row r="1841" ht="15" customHeight="1" x14ac:dyDescent="0.35"/>
    <row r="1842" ht="15" customHeight="1" x14ac:dyDescent="0.35"/>
    <row r="1843" ht="15" customHeight="1" x14ac:dyDescent="0.35"/>
    <row r="1844" ht="15" customHeight="1" x14ac:dyDescent="0.35"/>
    <row r="1845" ht="15" customHeight="1" x14ac:dyDescent="0.35"/>
    <row r="1846" ht="15" customHeight="1" x14ac:dyDescent="0.35"/>
    <row r="1847" ht="15" customHeight="1" x14ac:dyDescent="0.35"/>
    <row r="1848" ht="15" customHeight="1" x14ac:dyDescent="0.35"/>
    <row r="1849" ht="12" customHeight="1" x14ac:dyDescent="0.35"/>
    <row r="1850" ht="15" customHeight="1" x14ac:dyDescent="0.35"/>
    <row r="1851" ht="15" customHeight="1" x14ac:dyDescent="0.35"/>
    <row r="1852" ht="15" customHeight="1" x14ac:dyDescent="0.35"/>
    <row r="1853" ht="15" customHeight="1" x14ac:dyDescent="0.35"/>
    <row r="1854" ht="15" customHeight="1" x14ac:dyDescent="0.35"/>
    <row r="1855" ht="15" customHeight="1" x14ac:dyDescent="0.35"/>
    <row r="1856" ht="15" customHeight="1" x14ac:dyDescent="0.35"/>
    <row r="1857" ht="15" customHeight="1" x14ac:dyDescent="0.35"/>
    <row r="1858" ht="15" customHeight="1" x14ac:dyDescent="0.35"/>
    <row r="1859" ht="15" customHeight="1" x14ac:dyDescent="0.35"/>
    <row r="1860" ht="15" customHeight="1" x14ac:dyDescent="0.35"/>
    <row r="1861" ht="15" customHeight="1" x14ac:dyDescent="0.35"/>
    <row r="1862" ht="15" customHeight="1" x14ac:dyDescent="0.35"/>
    <row r="1863" ht="15" customHeight="1" x14ac:dyDescent="0.35"/>
    <row r="1864" ht="15" customHeight="1" x14ac:dyDescent="0.35"/>
    <row r="1865" ht="15" customHeight="1" x14ac:dyDescent="0.35"/>
    <row r="1866" ht="15" customHeight="1" x14ac:dyDescent="0.35"/>
    <row r="1867" ht="15" customHeight="1" x14ac:dyDescent="0.35"/>
    <row r="1868" ht="15" customHeight="1" x14ac:dyDescent="0.35"/>
    <row r="1869" ht="15" customHeight="1" x14ac:dyDescent="0.35"/>
    <row r="1870" ht="15" customHeight="1" x14ac:dyDescent="0.35"/>
    <row r="1871" ht="15" customHeight="1" x14ac:dyDescent="0.35"/>
    <row r="1872" ht="15" customHeight="1" x14ac:dyDescent="0.35"/>
    <row r="1873" ht="15" customHeight="1" x14ac:dyDescent="0.35"/>
    <row r="1874" ht="15" customHeight="1" x14ac:dyDescent="0.35"/>
    <row r="1875" ht="15" customHeight="1" x14ac:dyDescent="0.35"/>
    <row r="1876" ht="15" customHeight="1" x14ac:dyDescent="0.35"/>
    <row r="1877" ht="15" customHeight="1" x14ac:dyDescent="0.35"/>
    <row r="1878" ht="15" customHeight="1" x14ac:dyDescent="0.35"/>
    <row r="1879" ht="15" customHeight="1" x14ac:dyDescent="0.35"/>
    <row r="1880" ht="15" customHeight="1" x14ac:dyDescent="0.35"/>
    <row r="1881" ht="15" customHeight="1" x14ac:dyDescent="0.35"/>
    <row r="1882" ht="15" customHeight="1" x14ac:dyDescent="0.35"/>
    <row r="1883" ht="15" customHeight="1" x14ac:dyDescent="0.35"/>
    <row r="1884" ht="15" customHeight="1" x14ac:dyDescent="0.35"/>
    <row r="1885" ht="12" customHeight="1" x14ac:dyDescent="0.35"/>
    <row r="1886" ht="15" customHeight="1" x14ac:dyDescent="0.35"/>
    <row r="1887" ht="12" customHeight="1" x14ac:dyDescent="0.35"/>
    <row r="1888" ht="15" customHeight="1" x14ac:dyDescent="0.35"/>
    <row r="1889" ht="15" customHeight="1" x14ac:dyDescent="0.35"/>
    <row r="1890" ht="15" customHeight="1" x14ac:dyDescent="0.35"/>
    <row r="1891" ht="15" customHeight="1" x14ac:dyDescent="0.35"/>
    <row r="1892" ht="15" customHeight="1" x14ac:dyDescent="0.35"/>
    <row r="1893" ht="15" customHeight="1" x14ac:dyDescent="0.35"/>
    <row r="1894" ht="15" customHeight="1" x14ac:dyDescent="0.35"/>
    <row r="1895" ht="15" customHeight="1" x14ac:dyDescent="0.35"/>
    <row r="1896" ht="15" customHeight="1" x14ac:dyDescent="0.35"/>
    <row r="1897" ht="15" customHeight="1" x14ac:dyDescent="0.35"/>
    <row r="1898" ht="15" customHeight="1" x14ac:dyDescent="0.35"/>
    <row r="1899" ht="15" customHeight="1" x14ac:dyDescent="0.35"/>
    <row r="1900" ht="15" customHeight="1" x14ac:dyDescent="0.35"/>
    <row r="1901" ht="15" customHeight="1" x14ac:dyDescent="0.35"/>
    <row r="1902" ht="15" customHeight="1" x14ac:dyDescent="0.35"/>
    <row r="1903" ht="15" customHeight="1" x14ac:dyDescent="0.35"/>
    <row r="1904" ht="15" customHeight="1" x14ac:dyDescent="0.35"/>
    <row r="1905" ht="15" customHeight="1" x14ac:dyDescent="0.35"/>
    <row r="1906" ht="15" customHeight="1" x14ac:dyDescent="0.35"/>
    <row r="1907" ht="15" customHeight="1" x14ac:dyDescent="0.35"/>
    <row r="1908" ht="15" customHeight="1" x14ac:dyDescent="0.35"/>
    <row r="1909" ht="15" customHeight="1" x14ac:dyDescent="0.35"/>
    <row r="1910" ht="15" customHeight="1" x14ac:dyDescent="0.35"/>
    <row r="1911" ht="15" customHeight="1" x14ac:dyDescent="0.35"/>
    <row r="1912" ht="15" customHeight="1" x14ac:dyDescent="0.35"/>
    <row r="1913" ht="15" customHeight="1" x14ac:dyDescent="0.35"/>
    <row r="1914" ht="15" customHeight="1" x14ac:dyDescent="0.35"/>
    <row r="1915" ht="15" customHeight="1" x14ac:dyDescent="0.35"/>
    <row r="1916" ht="15" customHeight="1" x14ac:dyDescent="0.35"/>
    <row r="1917" ht="15" customHeight="1" x14ac:dyDescent="0.35"/>
    <row r="1918" ht="15" customHeight="1" x14ac:dyDescent="0.35"/>
    <row r="1919" ht="15" customHeight="1" x14ac:dyDescent="0.35"/>
    <row r="1920" ht="15" customHeight="1" x14ac:dyDescent="0.35"/>
    <row r="1921" ht="15" customHeight="1" x14ac:dyDescent="0.35"/>
    <row r="1922" ht="15" customHeight="1" x14ac:dyDescent="0.35"/>
    <row r="1923" ht="12" customHeight="1" x14ac:dyDescent="0.35"/>
    <row r="1924" ht="15" customHeight="1" x14ac:dyDescent="0.35"/>
    <row r="1925" ht="15" customHeight="1" x14ac:dyDescent="0.35"/>
    <row r="1926" ht="15" customHeight="1" x14ac:dyDescent="0.35"/>
    <row r="1927" ht="15" customHeight="1" x14ac:dyDescent="0.35"/>
    <row r="1928" ht="15" customHeight="1" x14ac:dyDescent="0.35"/>
    <row r="1929" ht="15" customHeight="1" x14ac:dyDescent="0.35"/>
    <row r="1930" ht="15" customHeight="1" x14ac:dyDescent="0.35"/>
    <row r="1931" ht="15" customHeight="1" x14ac:dyDescent="0.35"/>
    <row r="1932" ht="15" customHeight="1" x14ac:dyDescent="0.35"/>
    <row r="1933" ht="15" customHeight="1" x14ac:dyDescent="0.35"/>
    <row r="1934" ht="15" customHeight="1" x14ac:dyDescent="0.35"/>
    <row r="1935" ht="15" customHeight="1" x14ac:dyDescent="0.35"/>
    <row r="1936" ht="15" customHeight="1" x14ac:dyDescent="0.35"/>
    <row r="1937" ht="15" customHeight="1" x14ac:dyDescent="0.35"/>
    <row r="1938" ht="15" customHeight="1" x14ac:dyDescent="0.35"/>
    <row r="1939" ht="15" customHeight="1" x14ac:dyDescent="0.35"/>
    <row r="1940" ht="15" customHeight="1" x14ac:dyDescent="0.35"/>
    <row r="1941" ht="15" customHeight="1" x14ac:dyDescent="0.35"/>
    <row r="1942" ht="15" customHeight="1" x14ac:dyDescent="0.35"/>
    <row r="1943" ht="15" customHeight="1" x14ac:dyDescent="0.35"/>
    <row r="1944" ht="15" customHeight="1" x14ac:dyDescent="0.35"/>
    <row r="1945" ht="15" customHeight="1" x14ac:dyDescent="0.35"/>
    <row r="1946" ht="15" customHeight="1" x14ac:dyDescent="0.35"/>
    <row r="1947" ht="15" customHeight="1" x14ac:dyDescent="0.35"/>
    <row r="1948" ht="15" customHeight="1" x14ac:dyDescent="0.35"/>
    <row r="1949" ht="15" customHeight="1" x14ac:dyDescent="0.35"/>
    <row r="1950" ht="15" customHeight="1" x14ac:dyDescent="0.35"/>
    <row r="1951" ht="15" customHeight="1" x14ac:dyDescent="0.35"/>
    <row r="1952" ht="15" customHeight="1" x14ac:dyDescent="0.35"/>
    <row r="1953" ht="15" customHeight="1" x14ac:dyDescent="0.35"/>
    <row r="1954" ht="15" customHeight="1" x14ac:dyDescent="0.35"/>
    <row r="1955" ht="15" customHeight="1" x14ac:dyDescent="0.35"/>
    <row r="1956" ht="15" customHeight="1" x14ac:dyDescent="0.35"/>
    <row r="1957" ht="15" customHeight="1" x14ac:dyDescent="0.35"/>
    <row r="1958" ht="15" customHeight="1" x14ac:dyDescent="0.35"/>
    <row r="1959" ht="12" customHeight="1" x14ac:dyDescent="0.35"/>
    <row r="1960" ht="12" customHeight="1" x14ac:dyDescent="0.35"/>
    <row r="1961" ht="12" customHeight="1" x14ac:dyDescent="0.35"/>
    <row r="1962" ht="15" customHeight="1" x14ac:dyDescent="0.35"/>
    <row r="1963" ht="15" customHeight="1" x14ac:dyDescent="0.35"/>
    <row r="1964" ht="15" customHeight="1" x14ac:dyDescent="0.35"/>
    <row r="1965" ht="15" customHeight="1" x14ac:dyDescent="0.35"/>
    <row r="1966" ht="15" customHeight="1" x14ac:dyDescent="0.35"/>
    <row r="1967" ht="15" customHeight="1" x14ac:dyDescent="0.35"/>
    <row r="1968" ht="15" customHeight="1" x14ac:dyDescent="0.35"/>
    <row r="1969" ht="15" customHeight="1" x14ac:dyDescent="0.35"/>
    <row r="1970" ht="12" customHeight="1" x14ac:dyDescent="0.35"/>
    <row r="1971" ht="15" customHeight="1" x14ac:dyDescent="0.35"/>
    <row r="1972" ht="15" customHeight="1" x14ac:dyDescent="0.35"/>
    <row r="1973" ht="15" customHeight="1" x14ac:dyDescent="0.35"/>
    <row r="1974" ht="15" customHeight="1" x14ac:dyDescent="0.35"/>
    <row r="1975" ht="15" customHeight="1" x14ac:dyDescent="0.35"/>
    <row r="1976" ht="15" customHeight="1" x14ac:dyDescent="0.35"/>
    <row r="1977" ht="15" customHeight="1" x14ac:dyDescent="0.35"/>
    <row r="1978" ht="15" customHeight="1" x14ac:dyDescent="0.35"/>
    <row r="1979" ht="12" customHeight="1" x14ac:dyDescent="0.35"/>
    <row r="1980" ht="15" customHeight="1" x14ac:dyDescent="0.35"/>
    <row r="1981" ht="15" customHeight="1" x14ac:dyDescent="0.35"/>
    <row r="1982" ht="15" customHeight="1" x14ac:dyDescent="0.35"/>
    <row r="1983" ht="15" customHeight="1" x14ac:dyDescent="0.35"/>
    <row r="1984" ht="15" customHeight="1" x14ac:dyDescent="0.35"/>
    <row r="1985" ht="15" customHeight="1" x14ac:dyDescent="0.35"/>
    <row r="1986" ht="15" customHeight="1" x14ac:dyDescent="0.35"/>
    <row r="1987" ht="15" customHeight="1" x14ac:dyDescent="0.35"/>
    <row r="1988" ht="15" customHeight="1" x14ac:dyDescent="0.35"/>
    <row r="1989" ht="15" customHeight="1" x14ac:dyDescent="0.35"/>
    <row r="1990" ht="15" customHeight="1" x14ac:dyDescent="0.35"/>
    <row r="1991" ht="15" customHeight="1" x14ac:dyDescent="0.35"/>
    <row r="1992" ht="15" customHeight="1" x14ac:dyDescent="0.35"/>
    <row r="1993" ht="15" customHeight="1" x14ac:dyDescent="0.35"/>
    <row r="1994" ht="15" customHeight="1" x14ac:dyDescent="0.35"/>
    <row r="1995" ht="15" customHeight="1" x14ac:dyDescent="0.35"/>
    <row r="1996" ht="15" customHeight="1" x14ac:dyDescent="0.35"/>
    <row r="1997" ht="15" customHeight="1" x14ac:dyDescent="0.35"/>
    <row r="1998" ht="12" customHeight="1" x14ac:dyDescent="0.35"/>
    <row r="1999" ht="12" customHeight="1" x14ac:dyDescent="0.35"/>
    <row r="2000" ht="12" customHeight="1" x14ac:dyDescent="0.35"/>
    <row r="2001" ht="12" customHeight="1" x14ac:dyDescent="0.35"/>
    <row r="2002" ht="12" customHeight="1" x14ac:dyDescent="0.35"/>
    <row r="2003" ht="12" customHeight="1" x14ac:dyDescent="0.35"/>
    <row r="2004" ht="12" customHeight="1" x14ac:dyDescent="0.35"/>
    <row r="2005" ht="12" customHeight="1" x14ac:dyDescent="0.35"/>
    <row r="2006" ht="12" customHeight="1" x14ac:dyDescent="0.35"/>
    <row r="2007" ht="12" customHeight="1" x14ac:dyDescent="0.35"/>
    <row r="2008" ht="12" customHeight="1" x14ac:dyDescent="0.35"/>
    <row r="2009" ht="12" customHeight="1" x14ac:dyDescent="0.35"/>
    <row r="2010" ht="12" customHeight="1" x14ac:dyDescent="0.35"/>
    <row r="2011" ht="12" customHeight="1" x14ac:dyDescent="0.35"/>
    <row r="2012" ht="12" customHeight="1" x14ac:dyDescent="0.35"/>
    <row r="2013" ht="12" customHeight="1" x14ac:dyDescent="0.35"/>
    <row r="2014" ht="12" customHeight="1" x14ac:dyDescent="0.35"/>
    <row r="2015" ht="12" customHeight="1" x14ac:dyDescent="0.35"/>
    <row r="2016" ht="12" customHeight="1" x14ac:dyDescent="0.35"/>
    <row r="2017" ht="12" customHeight="1" x14ac:dyDescent="0.35"/>
    <row r="2018" ht="12" customHeight="1" x14ac:dyDescent="0.35"/>
    <row r="2019" ht="12" customHeight="1" x14ac:dyDescent="0.35"/>
    <row r="2020" ht="12" customHeight="1" x14ac:dyDescent="0.35"/>
    <row r="2021" ht="12" customHeight="1" x14ac:dyDescent="0.35"/>
    <row r="2022" ht="12" customHeight="1" x14ac:dyDescent="0.35"/>
    <row r="2023" ht="12" customHeight="1" x14ac:dyDescent="0.35"/>
    <row r="2024" ht="12" customHeight="1" x14ac:dyDescent="0.35"/>
    <row r="2025" ht="12" customHeight="1" x14ac:dyDescent="0.35"/>
    <row r="2026" ht="12" customHeight="1" x14ac:dyDescent="0.35"/>
    <row r="2027" ht="12" customHeight="1" x14ac:dyDescent="0.35"/>
    <row r="2028" ht="12" customHeight="1" x14ac:dyDescent="0.35"/>
    <row r="2029" ht="12" customHeight="1" x14ac:dyDescent="0.35"/>
    <row r="2030" ht="12" customHeight="1" x14ac:dyDescent="0.35"/>
    <row r="2031" ht="12" customHeight="1" x14ac:dyDescent="0.35"/>
    <row r="2032" ht="12" customHeight="1" x14ac:dyDescent="0.35"/>
    <row r="2033" ht="12" customHeight="1" x14ac:dyDescent="0.35"/>
    <row r="2034" ht="12" customHeight="1" x14ac:dyDescent="0.35"/>
    <row r="2035" ht="12" customHeight="1" x14ac:dyDescent="0.35"/>
    <row r="2036" ht="12" customHeight="1" x14ac:dyDescent="0.35"/>
    <row r="2037" ht="12" customHeight="1" x14ac:dyDescent="0.35"/>
    <row r="2038" ht="12" customHeight="1" x14ac:dyDescent="0.35"/>
    <row r="2039" ht="12" customHeight="1" x14ac:dyDescent="0.35"/>
    <row r="2040" ht="12" customHeight="1" x14ac:dyDescent="0.35"/>
    <row r="2041" ht="12" customHeight="1" x14ac:dyDescent="0.35"/>
    <row r="2042" ht="12" customHeight="1" x14ac:dyDescent="0.35"/>
    <row r="2043" ht="12" customHeight="1" x14ac:dyDescent="0.35"/>
    <row r="2044" ht="12" customHeight="1" x14ac:dyDescent="0.35"/>
    <row r="2045" ht="12" customHeight="1" x14ac:dyDescent="0.35"/>
    <row r="2046" ht="12" customHeight="1" x14ac:dyDescent="0.35"/>
    <row r="2047" ht="12" customHeight="1" x14ac:dyDescent="0.35"/>
    <row r="2048" ht="12" customHeight="1" x14ac:dyDescent="0.35"/>
    <row r="2049" ht="12" customHeight="1" x14ac:dyDescent="0.35"/>
    <row r="2050" ht="15" customHeight="1" x14ac:dyDescent="0.35"/>
    <row r="2051" ht="15" customHeight="1" x14ac:dyDescent="0.35"/>
    <row r="2052" ht="15" customHeight="1" x14ac:dyDescent="0.35"/>
    <row r="2053" ht="15" customHeight="1" x14ac:dyDescent="0.35"/>
    <row r="2054" ht="15" customHeight="1" x14ac:dyDescent="0.35"/>
    <row r="2055" ht="15" customHeight="1" x14ac:dyDescent="0.35"/>
    <row r="2056" ht="15" customHeight="1" x14ac:dyDescent="0.35"/>
    <row r="2057" ht="15" customHeight="1" x14ac:dyDescent="0.35"/>
    <row r="2058" ht="15" customHeight="1" x14ac:dyDescent="0.35"/>
    <row r="2059" ht="15" customHeight="1" x14ac:dyDescent="0.35"/>
    <row r="2060" ht="15" customHeight="1" x14ac:dyDescent="0.35"/>
    <row r="2061" ht="15" customHeight="1" x14ac:dyDescent="0.35"/>
    <row r="2062" ht="15" customHeight="1" x14ac:dyDescent="0.35"/>
    <row r="2063" ht="15" customHeight="1" x14ac:dyDescent="0.35"/>
    <row r="2064" ht="15" customHeight="1" x14ac:dyDescent="0.35"/>
    <row r="2065" ht="15" customHeight="1" x14ac:dyDescent="0.35"/>
    <row r="2066" ht="15" customHeight="1" x14ac:dyDescent="0.35"/>
    <row r="2067" ht="15" customHeight="1" x14ac:dyDescent="0.35"/>
    <row r="2068" ht="15" customHeight="1" x14ac:dyDescent="0.35"/>
    <row r="2069" ht="15" customHeight="1" x14ac:dyDescent="0.35"/>
    <row r="2070" ht="15" customHeight="1" x14ac:dyDescent="0.35"/>
    <row r="2071" ht="15" customHeight="1" x14ac:dyDescent="0.35"/>
    <row r="2072" ht="15" customHeight="1" x14ac:dyDescent="0.35"/>
    <row r="2073" ht="15" customHeight="1" x14ac:dyDescent="0.35"/>
    <row r="2074" ht="15" customHeight="1" x14ac:dyDescent="0.35"/>
    <row r="2075" ht="15" customHeight="1" x14ac:dyDescent="0.35"/>
    <row r="2076" ht="15" customHeight="1" x14ac:dyDescent="0.35"/>
    <row r="2077" ht="15" customHeight="1" x14ac:dyDescent="0.35"/>
    <row r="2078" ht="15" customHeight="1" x14ac:dyDescent="0.35"/>
    <row r="2079" ht="15" customHeight="1" x14ac:dyDescent="0.35"/>
    <row r="2080" ht="15" customHeight="1" x14ac:dyDescent="0.35"/>
    <row r="2081" ht="15" customHeight="1" x14ac:dyDescent="0.35"/>
    <row r="2082" ht="15" customHeight="1" x14ac:dyDescent="0.35"/>
    <row r="2083" ht="15" customHeight="1" x14ac:dyDescent="0.35"/>
    <row r="2084" ht="15" customHeight="1" x14ac:dyDescent="0.35"/>
    <row r="2085" ht="15" customHeight="1" x14ac:dyDescent="0.35"/>
    <row r="2086" ht="15" customHeight="1" x14ac:dyDescent="0.35"/>
    <row r="2087" ht="15" customHeight="1" x14ac:dyDescent="0.35"/>
    <row r="2088" ht="15" customHeight="1" x14ac:dyDescent="0.35"/>
    <row r="2089" ht="15" customHeight="1" x14ac:dyDescent="0.35"/>
    <row r="2090" ht="15" customHeight="1" x14ac:dyDescent="0.35"/>
    <row r="2091" ht="15" customHeight="1" x14ac:dyDescent="0.35"/>
    <row r="2092" ht="15" customHeight="1" x14ac:dyDescent="0.35"/>
    <row r="2093" ht="15" customHeight="1" x14ac:dyDescent="0.35"/>
    <row r="2094" ht="15" customHeight="1" x14ac:dyDescent="0.35"/>
    <row r="2095" ht="15" customHeight="1" x14ac:dyDescent="0.35"/>
    <row r="2096" ht="15" customHeight="1" x14ac:dyDescent="0.35"/>
    <row r="2097" ht="15" customHeight="1" x14ac:dyDescent="0.35"/>
    <row r="2098" ht="15" customHeight="1" x14ac:dyDescent="0.35"/>
    <row r="2099" ht="15" customHeight="1" x14ac:dyDescent="0.35"/>
    <row r="2100" ht="15" customHeight="1" x14ac:dyDescent="0.35"/>
    <row r="2101" ht="15" customHeight="1" x14ac:dyDescent="0.35"/>
    <row r="2102" ht="15" customHeight="1" x14ac:dyDescent="0.35"/>
    <row r="2103" ht="15" customHeight="1" x14ac:dyDescent="0.35"/>
    <row r="2104" ht="15" customHeight="1" x14ac:dyDescent="0.35"/>
    <row r="2105" ht="15" customHeight="1" x14ac:dyDescent="0.35"/>
    <row r="2106" ht="15" customHeight="1" x14ac:dyDescent="0.35"/>
    <row r="2107" ht="15" customHeight="1" x14ac:dyDescent="0.35"/>
    <row r="2108" ht="15" customHeight="1" x14ac:dyDescent="0.35"/>
    <row r="2109" ht="15" customHeight="1" x14ac:dyDescent="0.35"/>
    <row r="2110" ht="15" customHeight="1" x14ac:dyDescent="0.35"/>
    <row r="2111" ht="15" customHeight="1" x14ac:dyDescent="0.35"/>
    <row r="2112" ht="15" customHeight="1" x14ac:dyDescent="0.35"/>
    <row r="2113" ht="15" customHeight="1" x14ac:dyDescent="0.35"/>
    <row r="2114" ht="15" customHeight="1" x14ac:dyDescent="0.35"/>
    <row r="2115" ht="15" customHeight="1" x14ac:dyDescent="0.35"/>
    <row r="2116" ht="15" customHeight="1" x14ac:dyDescent="0.35"/>
    <row r="2117" ht="15" customHeight="1" x14ac:dyDescent="0.35"/>
    <row r="2118" ht="15" customHeight="1" x14ac:dyDescent="0.35"/>
    <row r="2119" ht="15" customHeight="1" x14ac:dyDescent="0.35"/>
    <row r="2120" ht="15" customHeight="1" x14ac:dyDescent="0.35"/>
    <row r="2121" ht="15" customHeight="1" x14ac:dyDescent="0.35"/>
    <row r="2122" ht="15" customHeight="1" x14ac:dyDescent="0.35"/>
    <row r="2123" ht="15" customHeight="1" x14ac:dyDescent="0.35"/>
    <row r="2124" ht="15" customHeight="1" x14ac:dyDescent="0.35"/>
    <row r="2125" ht="15" customHeight="1" x14ac:dyDescent="0.35"/>
    <row r="2126" ht="15" customHeight="1" x14ac:dyDescent="0.35"/>
    <row r="2127" ht="15" customHeight="1" x14ac:dyDescent="0.35"/>
    <row r="2128" ht="15" customHeight="1" x14ac:dyDescent="0.35"/>
    <row r="2129" ht="15" customHeight="1" x14ac:dyDescent="0.35"/>
    <row r="2130" ht="15" customHeight="1" x14ac:dyDescent="0.35"/>
    <row r="2131" ht="15" customHeight="1" x14ac:dyDescent="0.35"/>
    <row r="2132" ht="15" customHeight="1" x14ac:dyDescent="0.35"/>
    <row r="2133" ht="15" customHeight="1" x14ac:dyDescent="0.35"/>
    <row r="2134" ht="15" customHeight="1" x14ac:dyDescent="0.35"/>
    <row r="2135" ht="15" customHeight="1" x14ac:dyDescent="0.35"/>
    <row r="2136" ht="15" customHeight="1" x14ac:dyDescent="0.35"/>
    <row r="2137" ht="15" customHeight="1" x14ac:dyDescent="0.35"/>
    <row r="2138" ht="15" customHeight="1" x14ac:dyDescent="0.35"/>
    <row r="2139" ht="15" customHeight="1" x14ac:dyDescent="0.35"/>
    <row r="2140" ht="15" customHeight="1" x14ac:dyDescent="0.35"/>
    <row r="2141" ht="15" customHeight="1" x14ac:dyDescent="0.35"/>
    <row r="2142" ht="15" customHeight="1" x14ac:dyDescent="0.35"/>
    <row r="2143" ht="15" customHeight="1" x14ac:dyDescent="0.35"/>
    <row r="2144" ht="12" customHeight="1" x14ac:dyDescent="0.35"/>
    <row r="2145" ht="15" customHeight="1" x14ac:dyDescent="0.35"/>
    <row r="2146" ht="15" customHeight="1" x14ac:dyDescent="0.35"/>
    <row r="2147" ht="15" customHeight="1" x14ac:dyDescent="0.35"/>
    <row r="2148" ht="15" customHeight="1" x14ac:dyDescent="0.35"/>
    <row r="2149" ht="15" customHeight="1" x14ac:dyDescent="0.35"/>
    <row r="2150" ht="15" customHeight="1" x14ac:dyDescent="0.35"/>
    <row r="2151" ht="15" customHeight="1" x14ac:dyDescent="0.35"/>
    <row r="2152" ht="15" customHeight="1" x14ac:dyDescent="0.35"/>
    <row r="2153" ht="15" customHeight="1" x14ac:dyDescent="0.35"/>
    <row r="2154" ht="15" customHeight="1" x14ac:dyDescent="0.35"/>
    <row r="2155" ht="15" customHeight="1" x14ac:dyDescent="0.35"/>
    <row r="2156" ht="15" customHeight="1" x14ac:dyDescent="0.35"/>
    <row r="2157" ht="15" customHeight="1" x14ac:dyDescent="0.35"/>
    <row r="2158" ht="15" customHeight="1" x14ac:dyDescent="0.35"/>
    <row r="2159" ht="15" customHeight="1" x14ac:dyDescent="0.35"/>
    <row r="2160" ht="15" customHeight="1" x14ac:dyDescent="0.35"/>
    <row r="2161" ht="15" customHeight="1" x14ac:dyDescent="0.35"/>
    <row r="2162" ht="15" customHeight="1" x14ac:dyDescent="0.35"/>
    <row r="2163" ht="15" customHeight="1" x14ac:dyDescent="0.35"/>
    <row r="2164" ht="15" customHeight="1" x14ac:dyDescent="0.35"/>
    <row r="2165" ht="15" customHeight="1" x14ac:dyDescent="0.35"/>
    <row r="2166" ht="15" customHeight="1" x14ac:dyDescent="0.35"/>
    <row r="2167" ht="15" customHeight="1" x14ac:dyDescent="0.35"/>
    <row r="2168" ht="15" customHeight="1" x14ac:dyDescent="0.35"/>
    <row r="2169" ht="15" customHeight="1" x14ac:dyDescent="0.35"/>
    <row r="2170" ht="15" customHeight="1" x14ac:dyDescent="0.35"/>
    <row r="2171" ht="15" customHeight="1" x14ac:dyDescent="0.35"/>
    <row r="2172" ht="15" customHeight="1" x14ac:dyDescent="0.35"/>
    <row r="2173" ht="15" customHeight="1" x14ac:dyDescent="0.35"/>
    <row r="2174" ht="15" customHeight="1" x14ac:dyDescent="0.35"/>
    <row r="2175" ht="15" customHeight="1" x14ac:dyDescent="0.35"/>
    <row r="2176" ht="15" customHeight="1" x14ac:dyDescent="0.35"/>
    <row r="2177" ht="15" customHeight="1" x14ac:dyDescent="0.35"/>
    <row r="2178" ht="15" customHeight="1" x14ac:dyDescent="0.35"/>
    <row r="2179" ht="15" customHeight="1" x14ac:dyDescent="0.35"/>
    <row r="2180" ht="15" customHeight="1" x14ac:dyDescent="0.35"/>
    <row r="2181" ht="15" customHeight="1" x14ac:dyDescent="0.35"/>
    <row r="2182" ht="15" customHeight="1" x14ac:dyDescent="0.35"/>
    <row r="2183" ht="15" customHeight="1" x14ac:dyDescent="0.35"/>
    <row r="2184" ht="15" customHeight="1" x14ac:dyDescent="0.35"/>
    <row r="2185" ht="15" customHeight="1" x14ac:dyDescent="0.35"/>
    <row r="2186" ht="15" customHeight="1" x14ac:dyDescent="0.35"/>
    <row r="2187" ht="15" customHeight="1" x14ac:dyDescent="0.35"/>
    <row r="2188" ht="15" customHeight="1" x14ac:dyDescent="0.35"/>
    <row r="2189" ht="15" customHeight="1" x14ac:dyDescent="0.35"/>
    <row r="2190" ht="15" customHeight="1" x14ac:dyDescent="0.35"/>
    <row r="2191" ht="15" customHeight="1" x14ac:dyDescent="0.35"/>
    <row r="2192" ht="15" customHeight="1" x14ac:dyDescent="0.35"/>
    <row r="2193" ht="15" customHeight="1" x14ac:dyDescent="0.35"/>
    <row r="2194" ht="15" customHeight="1" x14ac:dyDescent="0.35"/>
    <row r="2195" ht="15" customHeight="1" x14ac:dyDescent="0.35"/>
    <row r="2196" ht="15" customHeight="1" x14ac:dyDescent="0.35"/>
    <row r="2197" ht="15" customHeight="1" x14ac:dyDescent="0.35"/>
    <row r="2198" ht="15" customHeight="1" x14ac:dyDescent="0.35"/>
    <row r="2199" ht="15" customHeight="1" x14ac:dyDescent="0.35"/>
    <row r="2200" ht="15" customHeight="1" x14ac:dyDescent="0.35"/>
    <row r="2201" ht="15" customHeight="1" x14ac:dyDescent="0.35"/>
    <row r="2202" ht="15" customHeight="1" x14ac:dyDescent="0.35"/>
    <row r="2203" ht="15" customHeight="1" x14ac:dyDescent="0.35"/>
    <row r="2204" ht="15" customHeight="1" x14ac:dyDescent="0.35"/>
    <row r="2205" ht="15" customHeight="1" x14ac:dyDescent="0.35"/>
    <row r="2206" ht="15" customHeight="1" x14ac:dyDescent="0.35"/>
    <row r="2207" ht="15" customHeight="1" x14ac:dyDescent="0.35"/>
    <row r="2208" ht="15" customHeight="1" x14ac:dyDescent="0.35"/>
    <row r="2209" ht="15" customHeight="1" x14ac:dyDescent="0.35"/>
    <row r="2210" ht="15" customHeight="1" x14ac:dyDescent="0.35"/>
    <row r="2211" ht="15" customHeight="1" x14ac:dyDescent="0.35"/>
    <row r="2212" ht="15" customHeight="1" x14ac:dyDescent="0.35"/>
    <row r="2213" ht="15" customHeight="1" x14ac:dyDescent="0.35"/>
    <row r="2214" ht="15" customHeight="1" x14ac:dyDescent="0.35"/>
    <row r="2215" ht="15" customHeight="1" x14ac:dyDescent="0.35"/>
    <row r="2216" ht="15" customHeight="1" x14ac:dyDescent="0.35"/>
    <row r="2217" ht="15" customHeight="1" x14ac:dyDescent="0.35"/>
    <row r="2218" ht="15" customHeight="1" x14ac:dyDescent="0.35"/>
    <row r="2219" ht="15" customHeight="1" x14ac:dyDescent="0.35"/>
    <row r="2220" ht="15" customHeight="1" x14ac:dyDescent="0.35"/>
    <row r="2221" ht="15" customHeight="1" x14ac:dyDescent="0.35"/>
    <row r="2222" ht="15" customHeight="1" x14ac:dyDescent="0.35"/>
    <row r="2223" ht="15" customHeight="1" x14ac:dyDescent="0.35"/>
    <row r="2224" ht="15" customHeight="1" x14ac:dyDescent="0.35"/>
    <row r="2225" ht="15" customHeight="1" x14ac:dyDescent="0.35"/>
    <row r="2226" ht="15" customHeight="1" x14ac:dyDescent="0.35"/>
    <row r="2227" ht="15" customHeight="1" x14ac:dyDescent="0.35"/>
    <row r="2228" ht="15" customHeight="1" x14ac:dyDescent="0.35"/>
    <row r="2229" ht="15" customHeight="1" x14ac:dyDescent="0.35"/>
    <row r="2230" ht="15" customHeight="1" x14ac:dyDescent="0.35"/>
    <row r="2231" ht="15" customHeight="1" x14ac:dyDescent="0.35"/>
    <row r="2232" ht="15" customHeight="1" x14ac:dyDescent="0.35"/>
    <row r="2233" ht="15" customHeight="1" x14ac:dyDescent="0.35"/>
    <row r="2234" ht="12" customHeight="1" x14ac:dyDescent="0.35"/>
    <row r="2235" ht="15" customHeight="1" x14ac:dyDescent="0.35"/>
    <row r="2236" ht="15" customHeight="1" x14ac:dyDescent="0.35"/>
    <row r="2237" ht="15" customHeight="1" x14ac:dyDescent="0.35"/>
    <row r="2238" ht="15" customHeight="1" x14ac:dyDescent="0.35"/>
    <row r="2239" ht="15" customHeight="1" x14ac:dyDescent="0.35"/>
    <row r="2240" ht="15" customHeight="1" x14ac:dyDescent="0.35"/>
    <row r="2241" ht="15" customHeight="1" x14ac:dyDescent="0.35"/>
    <row r="2242" ht="15" customHeight="1" x14ac:dyDescent="0.35"/>
    <row r="2243" ht="15" customHeight="1" x14ac:dyDescent="0.35"/>
    <row r="2244" ht="15" customHeight="1" x14ac:dyDescent="0.35"/>
    <row r="2245" ht="15" customHeight="1" x14ac:dyDescent="0.35"/>
    <row r="2246" ht="15" customHeight="1" x14ac:dyDescent="0.35"/>
    <row r="2247" ht="15" customHeight="1" x14ac:dyDescent="0.35"/>
    <row r="2248" ht="15" customHeight="1" x14ac:dyDescent="0.35"/>
    <row r="2249" ht="15" customHeight="1" x14ac:dyDescent="0.35"/>
    <row r="2250" ht="15" customHeight="1" x14ac:dyDescent="0.35"/>
    <row r="2251" ht="15" customHeight="1" x14ac:dyDescent="0.35"/>
    <row r="2252" ht="15" customHeight="1" x14ac:dyDescent="0.35"/>
    <row r="2253" ht="15" customHeight="1" x14ac:dyDescent="0.35"/>
    <row r="2254" ht="15" customHeight="1" x14ac:dyDescent="0.35"/>
    <row r="2255" ht="15" customHeight="1" x14ac:dyDescent="0.35"/>
    <row r="2256" ht="15" customHeight="1" x14ac:dyDescent="0.35"/>
    <row r="2257" ht="15" customHeight="1" x14ac:dyDescent="0.35"/>
    <row r="2258" ht="15" customHeight="1" x14ac:dyDescent="0.35"/>
    <row r="2259" ht="15" customHeight="1" x14ac:dyDescent="0.35"/>
    <row r="2260" ht="15" customHeight="1" x14ac:dyDescent="0.35"/>
    <row r="2261" ht="15" customHeight="1" x14ac:dyDescent="0.35"/>
    <row r="2262" ht="15" customHeight="1" x14ac:dyDescent="0.35"/>
    <row r="2263" ht="15" customHeight="1" x14ac:dyDescent="0.35"/>
    <row r="2264" ht="15" customHeight="1" x14ac:dyDescent="0.35"/>
    <row r="2265" ht="15" customHeight="1" x14ac:dyDescent="0.35"/>
    <row r="2266" ht="15" customHeight="1" x14ac:dyDescent="0.35"/>
    <row r="2267" ht="15" customHeight="1" x14ac:dyDescent="0.35"/>
    <row r="2268" ht="15" customHeight="1" x14ac:dyDescent="0.35"/>
    <row r="2269" ht="15" customHeight="1" x14ac:dyDescent="0.35"/>
    <row r="2270" ht="15" customHeight="1" x14ac:dyDescent="0.35"/>
    <row r="2271" ht="15" customHeight="1" x14ac:dyDescent="0.35"/>
    <row r="2272" ht="15" customHeight="1" x14ac:dyDescent="0.35"/>
    <row r="2273" ht="15" customHeight="1" x14ac:dyDescent="0.35"/>
    <row r="2274" ht="15" customHeight="1" x14ac:dyDescent="0.35"/>
    <row r="2275" ht="15" customHeight="1" x14ac:dyDescent="0.35"/>
    <row r="2276" ht="15" customHeight="1" x14ac:dyDescent="0.35"/>
    <row r="2277" ht="15" customHeight="1" x14ac:dyDescent="0.35"/>
    <row r="2278" ht="15" customHeight="1" x14ac:dyDescent="0.35"/>
    <row r="2279" ht="15" customHeight="1" x14ac:dyDescent="0.35"/>
    <row r="2280" ht="15" customHeight="1" x14ac:dyDescent="0.35"/>
    <row r="2281" ht="15" customHeight="1" x14ac:dyDescent="0.35"/>
    <row r="2282" ht="15" customHeight="1" x14ac:dyDescent="0.35"/>
    <row r="2283" ht="15" customHeight="1" x14ac:dyDescent="0.35"/>
    <row r="2284" ht="15" customHeight="1" x14ac:dyDescent="0.35"/>
    <row r="2285" ht="15" customHeight="1" x14ac:dyDescent="0.35"/>
    <row r="2286" ht="15" customHeight="1" x14ac:dyDescent="0.35"/>
    <row r="2287" ht="15" customHeight="1" x14ac:dyDescent="0.35"/>
    <row r="2288" ht="15" customHeight="1" x14ac:dyDescent="0.35"/>
    <row r="2289" ht="15" customHeight="1" x14ac:dyDescent="0.35"/>
    <row r="2290" ht="15" customHeight="1" x14ac:dyDescent="0.35"/>
    <row r="2291" ht="15" customHeight="1" x14ac:dyDescent="0.35"/>
    <row r="2292" ht="15" customHeight="1" x14ac:dyDescent="0.35"/>
    <row r="2293" ht="15" customHeight="1" x14ac:dyDescent="0.35"/>
    <row r="2294" ht="15" customHeight="1" x14ac:dyDescent="0.35"/>
    <row r="2295" ht="15" customHeight="1" x14ac:dyDescent="0.35"/>
    <row r="2296" ht="15" customHeight="1" x14ac:dyDescent="0.35"/>
    <row r="2297" ht="15" customHeight="1" x14ac:dyDescent="0.35"/>
    <row r="2298" ht="15" customHeight="1" x14ac:dyDescent="0.35"/>
    <row r="2299" ht="15" customHeight="1" x14ac:dyDescent="0.35"/>
    <row r="2300" ht="15" customHeight="1" x14ac:dyDescent="0.35"/>
    <row r="2301" ht="15" customHeight="1" x14ac:dyDescent="0.35"/>
    <row r="2302" ht="15" customHeight="1" x14ac:dyDescent="0.35"/>
    <row r="2303" ht="15" customHeight="1" x14ac:dyDescent="0.35"/>
    <row r="2304" ht="15" customHeight="1" x14ac:dyDescent="0.35"/>
    <row r="2305" ht="15" customHeight="1" x14ac:dyDescent="0.35"/>
    <row r="2306" ht="15" customHeight="1" x14ac:dyDescent="0.35"/>
    <row r="2307" ht="15" customHeight="1" x14ac:dyDescent="0.35"/>
    <row r="2308" ht="15" customHeight="1" x14ac:dyDescent="0.35"/>
    <row r="2309" ht="15" customHeight="1" x14ac:dyDescent="0.35"/>
    <row r="2310" ht="15" customHeight="1" x14ac:dyDescent="0.35"/>
    <row r="2311" ht="15" customHeight="1" x14ac:dyDescent="0.35"/>
    <row r="2312" ht="15" customHeight="1" x14ac:dyDescent="0.35"/>
    <row r="2313" ht="15" customHeight="1" x14ac:dyDescent="0.35"/>
    <row r="2314" ht="15" customHeight="1" x14ac:dyDescent="0.35"/>
    <row r="2315" ht="15" customHeight="1" x14ac:dyDescent="0.35"/>
    <row r="2316" ht="15" customHeight="1" x14ac:dyDescent="0.35"/>
    <row r="2317" ht="15" customHeight="1" x14ac:dyDescent="0.35"/>
    <row r="2318" ht="15" customHeight="1" x14ac:dyDescent="0.35"/>
    <row r="2319" ht="15" customHeight="1" x14ac:dyDescent="0.35"/>
    <row r="2320" ht="15" customHeight="1" x14ac:dyDescent="0.35"/>
    <row r="2321" ht="15" customHeight="1" x14ac:dyDescent="0.35"/>
    <row r="2322" ht="15" customHeight="1" x14ac:dyDescent="0.35"/>
    <row r="2323" ht="15" customHeight="1" x14ac:dyDescent="0.35"/>
    <row r="2324" ht="15" customHeight="1" x14ac:dyDescent="0.35"/>
    <row r="2325" ht="15" customHeight="1" x14ac:dyDescent="0.35"/>
    <row r="2326" ht="15" customHeight="1" x14ac:dyDescent="0.35"/>
    <row r="2327" ht="12" customHeight="1" x14ac:dyDescent="0.35"/>
    <row r="2328" ht="12" customHeight="1" x14ac:dyDescent="0.35"/>
    <row r="2329" ht="12" customHeight="1" x14ac:dyDescent="0.35"/>
    <row r="2330" ht="12" customHeight="1" x14ac:dyDescent="0.35"/>
    <row r="2331" ht="12" customHeight="1" x14ac:dyDescent="0.35"/>
    <row r="2332" ht="12" customHeight="1" x14ac:dyDescent="0.35"/>
    <row r="2333" ht="12" customHeight="1" x14ac:dyDescent="0.35"/>
    <row r="2334" ht="12" customHeight="1" x14ac:dyDescent="0.35"/>
    <row r="2335" ht="12" customHeight="1" x14ac:dyDescent="0.35"/>
    <row r="2336" ht="12" customHeight="1" x14ac:dyDescent="0.35"/>
    <row r="2337" ht="12" customHeight="1" x14ac:dyDescent="0.35"/>
    <row r="2338" ht="12" customHeight="1" x14ac:dyDescent="0.35"/>
    <row r="2339" ht="12" customHeight="1" x14ac:dyDescent="0.35"/>
    <row r="2340" ht="12" customHeight="1" x14ac:dyDescent="0.35"/>
    <row r="2341" ht="12" customHeight="1" x14ac:dyDescent="0.35"/>
    <row r="2342" ht="12" customHeight="1" x14ac:dyDescent="0.35"/>
    <row r="2343" ht="12" customHeight="1" x14ac:dyDescent="0.35"/>
    <row r="2344" ht="12" customHeight="1" x14ac:dyDescent="0.35"/>
    <row r="2345" ht="12" customHeight="1" x14ac:dyDescent="0.35"/>
    <row r="2346" ht="12" customHeight="1" x14ac:dyDescent="0.35"/>
    <row r="2347" ht="12" customHeight="1" x14ac:dyDescent="0.35"/>
    <row r="2348" ht="12" customHeight="1" x14ac:dyDescent="0.35"/>
    <row r="2349" ht="12" customHeight="1" x14ac:dyDescent="0.35"/>
    <row r="2350" ht="15" customHeight="1" x14ac:dyDescent="0.35"/>
    <row r="2351" ht="15" customHeight="1" x14ac:dyDescent="0.35"/>
    <row r="2352" ht="15" customHeight="1" x14ac:dyDescent="0.35"/>
    <row r="2353" ht="15" customHeight="1" x14ac:dyDescent="0.35"/>
    <row r="2354" ht="15" customHeight="1" x14ac:dyDescent="0.35"/>
    <row r="2355" ht="15" customHeight="1" x14ac:dyDescent="0.35"/>
    <row r="2356" ht="15" customHeight="1" x14ac:dyDescent="0.35"/>
    <row r="2357" ht="15" customHeight="1" x14ac:dyDescent="0.35"/>
    <row r="2358" ht="15" customHeight="1" x14ac:dyDescent="0.35"/>
    <row r="2359" ht="15" customHeight="1" x14ac:dyDescent="0.35"/>
    <row r="2360" ht="15" customHeight="1" x14ac:dyDescent="0.35"/>
    <row r="2361" ht="15" customHeight="1" x14ac:dyDescent="0.35"/>
    <row r="2362" ht="15" customHeight="1" x14ac:dyDescent="0.35"/>
    <row r="2363" ht="15" customHeight="1" x14ac:dyDescent="0.35"/>
    <row r="2364" ht="15" customHeight="1" x14ac:dyDescent="0.35"/>
    <row r="2365" ht="15" customHeight="1" x14ac:dyDescent="0.35"/>
    <row r="2366" ht="15" customHeight="1" x14ac:dyDescent="0.35"/>
    <row r="2367" ht="15" customHeight="1" x14ac:dyDescent="0.35"/>
    <row r="2368" ht="15" customHeight="1" x14ac:dyDescent="0.35"/>
    <row r="2369" ht="15" customHeight="1" x14ac:dyDescent="0.35"/>
    <row r="2370" ht="15" customHeight="1" x14ac:dyDescent="0.35"/>
    <row r="2371" ht="15" customHeight="1" x14ac:dyDescent="0.35"/>
    <row r="2372" ht="12" customHeight="1" x14ac:dyDescent="0.35"/>
    <row r="2373" ht="15" customHeight="1" x14ac:dyDescent="0.35"/>
    <row r="2374" ht="15" customHeight="1" x14ac:dyDescent="0.35"/>
    <row r="2375" ht="15" customHeight="1" x14ac:dyDescent="0.35"/>
    <row r="2376" ht="15" customHeight="1" x14ac:dyDescent="0.35"/>
    <row r="2377" ht="15" customHeight="1" x14ac:dyDescent="0.35"/>
    <row r="2378" ht="15" customHeight="1" x14ac:dyDescent="0.35"/>
    <row r="2379" ht="15" customHeight="1" x14ac:dyDescent="0.35"/>
    <row r="2380" ht="15" customHeight="1" x14ac:dyDescent="0.35"/>
    <row r="2381" ht="15" customHeight="1" x14ac:dyDescent="0.35"/>
    <row r="2382" ht="15" customHeight="1" x14ac:dyDescent="0.35"/>
    <row r="2383" ht="15" customHeight="1" x14ac:dyDescent="0.35"/>
    <row r="2384" ht="15" customHeight="1" x14ac:dyDescent="0.35"/>
    <row r="2385" ht="15" customHeight="1" x14ac:dyDescent="0.35"/>
    <row r="2386" ht="15" customHeight="1" x14ac:dyDescent="0.35"/>
    <row r="2387" ht="15" customHeight="1" x14ac:dyDescent="0.35"/>
    <row r="2388" ht="15" customHeight="1" x14ac:dyDescent="0.35"/>
    <row r="2389" ht="15" customHeight="1" x14ac:dyDescent="0.35"/>
    <row r="2390" ht="12" customHeight="1" x14ac:dyDescent="0.35"/>
    <row r="2391" ht="15" customHeight="1" x14ac:dyDescent="0.35"/>
    <row r="2392" ht="15" customHeight="1" x14ac:dyDescent="0.35"/>
    <row r="2393" ht="15" customHeight="1" x14ac:dyDescent="0.35"/>
    <row r="2394" ht="15" customHeight="1" x14ac:dyDescent="0.35"/>
    <row r="2395" ht="15" customHeight="1" x14ac:dyDescent="0.35"/>
    <row r="2396" ht="15" customHeight="1" x14ac:dyDescent="0.35"/>
    <row r="2397" ht="15" customHeight="1" x14ac:dyDescent="0.35"/>
    <row r="2398" ht="15" customHeight="1" x14ac:dyDescent="0.35"/>
    <row r="2399" ht="15" customHeight="1" x14ac:dyDescent="0.35"/>
    <row r="2400" ht="15" customHeight="1" x14ac:dyDescent="0.35"/>
    <row r="2401" ht="15" customHeight="1" x14ac:dyDescent="0.35"/>
    <row r="2402" ht="15" customHeight="1" x14ac:dyDescent="0.35"/>
    <row r="2403" ht="15" customHeight="1" x14ac:dyDescent="0.35"/>
    <row r="2404" ht="15" customHeight="1" x14ac:dyDescent="0.35"/>
    <row r="2405" ht="15" customHeight="1" x14ac:dyDescent="0.35"/>
    <row r="2406" ht="15" customHeight="1" x14ac:dyDescent="0.35"/>
    <row r="2407" ht="15" customHeight="1" x14ac:dyDescent="0.35"/>
    <row r="2408" ht="12" customHeight="1" x14ac:dyDescent="0.35"/>
    <row r="2409" ht="15" customHeight="1" x14ac:dyDescent="0.35"/>
    <row r="2410" ht="15" customHeight="1" x14ac:dyDescent="0.35"/>
    <row r="2411" ht="15" customHeight="1" x14ac:dyDescent="0.35"/>
    <row r="2412" ht="15" customHeight="1" x14ac:dyDescent="0.35"/>
    <row r="2413" ht="15" customHeight="1" x14ac:dyDescent="0.35"/>
    <row r="2414" ht="15" customHeight="1" x14ac:dyDescent="0.35"/>
    <row r="2415" ht="15" customHeight="1" x14ac:dyDescent="0.35"/>
    <row r="2416" ht="15" customHeight="1" x14ac:dyDescent="0.35"/>
    <row r="2417" ht="15" customHeight="1" x14ac:dyDescent="0.35"/>
    <row r="2418" ht="15" customHeight="1" x14ac:dyDescent="0.35"/>
    <row r="2419" ht="15" customHeight="1" x14ac:dyDescent="0.35"/>
    <row r="2420" ht="15" customHeight="1" x14ac:dyDescent="0.35"/>
    <row r="2421" ht="15" customHeight="1" x14ac:dyDescent="0.35"/>
    <row r="2422" ht="15" customHeight="1" x14ac:dyDescent="0.35"/>
    <row r="2423" ht="15" customHeight="1" x14ac:dyDescent="0.35"/>
    <row r="2424" ht="15" customHeight="1" x14ac:dyDescent="0.35"/>
    <row r="2425" ht="15" customHeight="1" x14ac:dyDescent="0.35"/>
    <row r="2426" ht="12" customHeight="1" x14ac:dyDescent="0.35"/>
    <row r="2427" ht="15" customHeight="1" x14ac:dyDescent="0.35"/>
    <row r="2428" ht="15" customHeight="1" x14ac:dyDescent="0.35"/>
    <row r="2429" ht="15" customHeight="1" x14ac:dyDescent="0.35"/>
    <row r="2430" ht="15" customHeight="1" x14ac:dyDescent="0.35"/>
    <row r="2431" ht="15" customHeight="1" x14ac:dyDescent="0.35"/>
    <row r="2432" ht="15" customHeight="1" x14ac:dyDescent="0.35"/>
    <row r="2433" ht="15" customHeight="1" x14ac:dyDescent="0.35"/>
    <row r="2434" ht="15" customHeight="1" x14ac:dyDescent="0.35"/>
    <row r="2435" ht="15" customHeight="1" x14ac:dyDescent="0.35"/>
    <row r="2436" ht="15" customHeight="1" x14ac:dyDescent="0.35"/>
    <row r="2437" ht="15" customHeight="1" x14ac:dyDescent="0.35"/>
    <row r="2438" ht="15" customHeight="1" x14ac:dyDescent="0.35"/>
    <row r="2439" ht="15" customHeight="1" x14ac:dyDescent="0.35"/>
    <row r="2440" ht="15" customHeight="1" x14ac:dyDescent="0.35"/>
    <row r="2441" ht="15" customHeight="1" x14ac:dyDescent="0.35"/>
    <row r="2442" ht="15" customHeight="1" x14ac:dyDescent="0.35"/>
    <row r="2443" ht="15" customHeight="1" x14ac:dyDescent="0.35"/>
    <row r="2444" ht="12" customHeight="1" x14ac:dyDescent="0.35"/>
    <row r="2445" ht="15" customHeight="1" x14ac:dyDescent="0.35"/>
    <row r="2446" ht="15" customHeight="1" x14ac:dyDescent="0.35"/>
    <row r="2447" ht="15" customHeight="1" x14ac:dyDescent="0.35"/>
    <row r="2448" ht="15" customHeight="1" x14ac:dyDescent="0.35"/>
    <row r="2449" ht="15" customHeight="1" x14ac:dyDescent="0.35"/>
    <row r="2450" ht="15" customHeight="1" x14ac:dyDescent="0.35"/>
    <row r="2451" ht="15" customHeight="1" x14ac:dyDescent="0.35"/>
    <row r="2452" ht="15" customHeight="1" x14ac:dyDescent="0.35"/>
    <row r="2453" ht="15" customHeight="1" x14ac:dyDescent="0.35"/>
    <row r="2454" ht="15" customHeight="1" x14ac:dyDescent="0.35"/>
    <row r="2455" ht="15" customHeight="1" x14ac:dyDescent="0.35"/>
    <row r="2456" ht="15" customHeight="1" x14ac:dyDescent="0.35"/>
    <row r="2457" ht="15" customHeight="1" x14ac:dyDescent="0.35"/>
    <row r="2458" ht="15" customHeight="1" x14ac:dyDescent="0.35"/>
    <row r="2459" ht="15" customHeight="1" x14ac:dyDescent="0.35"/>
    <row r="2460" ht="15" customHeight="1" x14ac:dyDescent="0.35"/>
    <row r="2461" ht="15" customHeight="1" x14ac:dyDescent="0.35"/>
    <row r="2462" ht="12" customHeight="1" x14ac:dyDescent="0.35"/>
    <row r="2463" ht="12" customHeight="1" x14ac:dyDescent="0.35"/>
    <row r="2464" ht="15" customHeight="1" x14ac:dyDescent="0.35"/>
    <row r="2465" ht="15" customHeight="1" x14ac:dyDescent="0.35"/>
    <row r="2466" ht="15" customHeight="1" x14ac:dyDescent="0.35"/>
    <row r="2467" ht="15" customHeight="1" x14ac:dyDescent="0.35"/>
    <row r="2468" ht="15" customHeight="1" x14ac:dyDescent="0.35"/>
    <row r="2469" ht="15" customHeight="1" x14ac:dyDescent="0.35"/>
    <row r="2470" ht="15" customHeight="1" x14ac:dyDescent="0.35"/>
    <row r="2471" ht="15" customHeight="1" x14ac:dyDescent="0.35"/>
    <row r="2472" ht="15" customHeight="1" x14ac:dyDescent="0.35"/>
    <row r="2473" ht="15" customHeight="1" x14ac:dyDescent="0.35"/>
    <row r="2474" ht="15" customHeight="1" x14ac:dyDescent="0.35"/>
    <row r="2475" ht="15" customHeight="1" x14ac:dyDescent="0.35"/>
    <row r="2476" ht="15" customHeight="1" x14ac:dyDescent="0.35"/>
    <row r="2477" ht="15" customHeight="1" x14ac:dyDescent="0.35"/>
    <row r="2478" ht="15" customHeight="1" x14ac:dyDescent="0.35"/>
    <row r="2479" ht="15" customHeight="1" x14ac:dyDescent="0.35"/>
    <row r="2480" ht="15" customHeight="1" x14ac:dyDescent="0.35"/>
    <row r="2481" ht="12" customHeight="1" x14ac:dyDescent="0.35"/>
    <row r="2482" ht="15" customHeight="1" x14ac:dyDescent="0.35"/>
    <row r="2483" ht="15" customHeight="1" x14ac:dyDescent="0.35"/>
    <row r="2484" ht="15" customHeight="1" x14ac:dyDescent="0.35"/>
    <row r="2485" ht="15" customHeight="1" x14ac:dyDescent="0.35"/>
    <row r="2486" ht="15" customHeight="1" x14ac:dyDescent="0.35"/>
    <row r="2487" ht="15" customHeight="1" x14ac:dyDescent="0.35"/>
    <row r="2488" ht="15" customHeight="1" x14ac:dyDescent="0.35"/>
    <row r="2489" ht="15" customHeight="1" x14ac:dyDescent="0.35"/>
    <row r="2490" ht="15" customHeight="1" x14ac:dyDescent="0.35"/>
    <row r="2491" ht="15" customHeight="1" x14ac:dyDescent="0.35"/>
    <row r="2492" ht="15" customHeight="1" x14ac:dyDescent="0.35"/>
    <row r="2493" ht="15" customHeight="1" x14ac:dyDescent="0.35"/>
    <row r="2494" ht="15" customHeight="1" x14ac:dyDescent="0.35"/>
    <row r="2495" ht="15" customHeight="1" x14ac:dyDescent="0.35"/>
    <row r="2496" ht="15" customHeight="1" x14ac:dyDescent="0.35"/>
    <row r="2497" ht="15" customHeight="1" x14ac:dyDescent="0.35"/>
    <row r="2498" ht="15" customHeight="1" x14ac:dyDescent="0.35"/>
    <row r="2499" ht="12" customHeight="1" x14ac:dyDescent="0.35"/>
    <row r="2500" ht="15" customHeight="1" x14ac:dyDescent="0.35"/>
    <row r="2501" ht="15" customHeight="1" x14ac:dyDescent="0.35"/>
    <row r="2502" ht="15" customHeight="1" x14ac:dyDescent="0.35"/>
    <row r="2503" ht="15" customHeight="1" x14ac:dyDescent="0.35"/>
    <row r="2504" ht="15" customHeight="1" x14ac:dyDescent="0.35"/>
    <row r="2505" ht="15" customHeight="1" x14ac:dyDescent="0.35"/>
    <row r="2506" ht="15" customHeight="1" x14ac:dyDescent="0.35"/>
    <row r="2507" ht="15" customHeight="1" x14ac:dyDescent="0.35"/>
    <row r="2508" ht="15" customHeight="1" x14ac:dyDescent="0.35"/>
    <row r="2509" ht="15" customHeight="1" x14ac:dyDescent="0.35"/>
    <row r="2510" ht="15" customHeight="1" x14ac:dyDescent="0.35"/>
    <row r="2511" ht="15" customHeight="1" x14ac:dyDescent="0.35"/>
    <row r="2512" ht="15" customHeight="1" x14ac:dyDescent="0.35"/>
    <row r="2513" ht="15" customHeight="1" x14ac:dyDescent="0.35"/>
    <row r="2514" ht="15" customHeight="1" x14ac:dyDescent="0.35"/>
    <row r="2515" ht="15" customHeight="1" x14ac:dyDescent="0.35"/>
    <row r="2516" ht="15" customHeight="1" x14ac:dyDescent="0.35"/>
    <row r="2517" ht="12" customHeight="1" x14ac:dyDescent="0.35"/>
    <row r="2518" ht="12" customHeight="1" x14ac:dyDescent="0.35"/>
    <row r="2519" ht="15" customHeight="1" x14ac:dyDescent="0.35"/>
    <row r="2520" ht="15" customHeight="1" x14ac:dyDescent="0.35"/>
    <row r="2521" ht="15" customHeight="1" x14ac:dyDescent="0.35"/>
    <row r="2522" ht="15" customHeight="1" x14ac:dyDescent="0.35"/>
    <row r="2523" ht="15" customHeight="1" x14ac:dyDescent="0.35"/>
    <row r="2524" ht="15" customHeight="1" x14ac:dyDescent="0.35"/>
    <row r="2525" ht="15" customHeight="1" x14ac:dyDescent="0.35"/>
    <row r="2526" ht="15" customHeight="1" x14ac:dyDescent="0.35"/>
    <row r="2527" ht="15" customHeight="1" x14ac:dyDescent="0.35"/>
    <row r="2528" ht="15" customHeight="1" x14ac:dyDescent="0.35"/>
    <row r="2529" ht="15" customHeight="1" x14ac:dyDescent="0.35"/>
    <row r="2530" ht="15" customHeight="1" x14ac:dyDescent="0.35"/>
    <row r="2531" ht="15" customHeight="1" x14ac:dyDescent="0.35"/>
    <row r="2532" ht="15" customHeight="1" x14ac:dyDescent="0.35"/>
    <row r="2533" ht="15" customHeight="1" x14ac:dyDescent="0.35"/>
    <row r="2534" ht="15" customHeight="1" x14ac:dyDescent="0.35"/>
    <row r="2535" ht="15" customHeight="1" x14ac:dyDescent="0.35"/>
    <row r="2536" ht="12" customHeight="1" x14ac:dyDescent="0.35"/>
    <row r="2537" ht="15" customHeight="1" x14ac:dyDescent="0.35"/>
    <row r="2538" ht="15" customHeight="1" x14ac:dyDescent="0.35"/>
    <row r="2539" ht="15" customHeight="1" x14ac:dyDescent="0.35"/>
    <row r="2540" ht="15" customHeight="1" x14ac:dyDescent="0.35"/>
    <row r="2541" ht="15" customHeight="1" x14ac:dyDescent="0.35"/>
    <row r="2542" ht="15" customHeight="1" x14ac:dyDescent="0.35"/>
    <row r="2543" ht="15" customHeight="1" x14ac:dyDescent="0.35"/>
    <row r="2544" ht="15" customHeight="1" x14ac:dyDescent="0.35"/>
    <row r="2545" ht="15" customHeight="1" x14ac:dyDescent="0.35"/>
    <row r="2546" ht="15" customHeight="1" x14ac:dyDescent="0.35"/>
    <row r="2547" ht="15" customHeight="1" x14ac:dyDescent="0.35"/>
    <row r="2548" ht="15" customHeight="1" x14ac:dyDescent="0.35"/>
    <row r="2549" ht="15" customHeight="1" x14ac:dyDescent="0.35"/>
    <row r="2550" ht="15" customHeight="1" x14ac:dyDescent="0.35"/>
    <row r="2551" ht="15" customHeight="1" x14ac:dyDescent="0.35"/>
    <row r="2552" ht="15" customHeight="1" x14ac:dyDescent="0.35"/>
    <row r="2553" ht="15" customHeight="1" x14ac:dyDescent="0.35"/>
    <row r="2554" ht="12" customHeight="1" x14ac:dyDescent="0.35"/>
    <row r="2555" ht="15" customHeight="1" x14ac:dyDescent="0.35"/>
    <row r="2556" ht="15" customHeight="1" x14ac:dyDescent="0.35"/>
    <row r="2557" ht="15" customHeight="1" x14ac:dyDescent="0.35"/>
    <row r="2558" ht="15" customHeight="1" x14ac:dyDescent="0.35"/>
    <row r="2559" ht="15" customHeight="1" x14ac:dyDescent="0.35"/>
    <row r="2560" ht="15" customHeight="1" x14ac:dyDescent="0.35"/>
    <row r="2561" ht="15" customHeight="1" x14ac:dyDescent="0.35"/>
    <row r="2562" ht="15" customHeight="1" x14ac:dyDescent="0.35"/>
    <row r="2563" ht="15" customHeight="1" x14ac:dyDescent="0.35"/>
    <row r="2564" ht="15" customHeight="1" x14ac:dyDescent="0.35"/>
    <row r="2565" ht="15" customHeight="1" x14ac:dyDescent="0.35"/>
    <row r="2566" ht="15" customHeight="1" x14ac:dyDescent="0.35"/>
    <row r="2567" ht="15" customHeight="1" x14ac:dyDescent="0.35"/>
    <row r="2568" ht="15" customHeight="1" x14ac:dyDescent="0.35"/>
    <row r="2569" ht="15" customHeight="1" x14ac:dyDescent="0.35"/>
    <row r="2570" ht="15" customHeight="1" x14ac:dyDescent="0.35"/>
    <row r="2571" ht="15" customHeight="1" x14ac:dyDescent="0.35"/>
    <row r="2572" ht="12" customHeight="1" x14ac:dyDescent="0.35"/>
    <row r="2573" ht="15" customHeight="1" x14ac:dyDescent="0.35"/>
    <row r="2574" ht="15" customHeight="1" x14ac:dyDescent="0.35"/>
    <row r="2575" ht="15" customHeight="1" x14ac:dyDescent="0.35"/>
    <row r="2576" ht="15" customHeight="1" x14ac:dyDescent="0.35"/>
    <row r="2577" ht="15" customHeight="1" x14ac:dyDescent="0.35"/>
    <row r="2578" ht="15" customHeight="1" x14ac:dyDescent="0.35"/>
    <row r="2579" ht="15" customHeight="1" x14ac:dyDescent="0.35"/>
    <row r="2580" ht="15" customHeight="1" x14ac:dyDescent="0.35"/>
    <row r="2581" ht="15" customHeight="1" x14ac:dyDescent="0.35"/>
    <row r="2582" ht="15" customHeight="1" x14ac:dyDescent="0.35"/>
    <row r="2583" ht="15" customHeight="1" x14ac:dyDescent="0.35"/>
    <row r="2584" ht="15" customHeight="1" x14ac:dyDescent="0.35"/>
    <row r="2585" ht="15" customHeight="1" x14ac:dyDescent="0.35"/>
    <row r="2586" ht="15" customHeight="1" x14ac:dyDescent="0.35"/>
    <row r="2587" ht="15" customHeight="1" x14ac:dyDescent="0.35"/>
    <row r="2588" ht="15" customHeight="1" x14ac:dyDescent="0.35"/>
    <row r="2589" ht="15" customHeight="1" x14ac:dyDescent="0.35"/>
    <row r="2590" ht="12" customHeight="1" x14ac:dyDescent="0.35"/>
    <row r="2591" ht="15" customHeight="1" x14ac:dyDescent="0.35"/>
    <row r="2592" ht="15" customHeight="1" x14ac:dyDescent="0.35"/>
    <row r="2593" ht="15" customHeight="1" x14ac:dyDescent="0.35"/>
    <row r="2594" ht="15" customHeight="1" x14ac:dyDescent="0.35"/>
    <row r="2595" ht="15" customHeight="1" x14ac:dyDescent="0.35"/>
    <row r="2596" ht="15" customHeight="1" x14ac:dyDescent="0.35"/>
    <row r="2597" ht="15" customHeight="1" x14ac:dyDescent="0.35"/>
    <row r="2598" ht="15" customHeight="1" x14ac:dyDescent="0.35"/>
    <row r="2599" ht="15" customHeight="1" x14ac:dyDescent="0.35"/>
    <row r="2600" ht="15" customHeight="1" x14ac:dyDescent="0.35"/>
    <row r="2601" ht="15" customHeight="1" x14ac:dyDescent="0.35"/>
    <row r="2602" ht="15" customHeight="1" x14ac:dyDescent="0.35"/>
    <row r="2603" ht="15" customHeight="1" x14ac:dyDescent="0.35"/>
    <row r="2604" ht="15" customHeight="1" x14ac:dyDescent="0.35"/>
    <row r="2605" ht="15" customHeight="1" x14ac:dyDescent="0.35"/>
    <row r="2606" ht="15" customHeight="1" x14ac:dyDescent="0.35"/>
    <row r="2607" ht="15" customHeight="1" x14ac:dyDescent="0.35"/>
    <row r="2608" ht="12" customHeight="1" x14ac:dyDescent="0.35"/>
    <row r="2609" ht="15" customHeight="1" x14ac:dyDescent="0.35"/>
    <row r="2610" ht="15" customHeight="1" x14ac:dyDescent="0.35"/>
    <row r="2611" ht="15" customHeight="1" x14ac:dyDescent="0.35"/>
    <row r="2612" ht="15" customHeight="1" x14ac:dyDescent="0.35"/>
    <row r="2613" ht="15" customHeight="1" x14ac:dyDescent="0.35"/>
    <row r="2614" ht="15" customHeight="1" x14ac:dyDescent="0.35"/>
    <row r="2615" ht="15" customHeight="1" x14ac:dyDescent="0.35"/>
    <row r="2616" ht="15" customHeight="1" x14ac:dyDescent="0.35"/>
    <row r="2617" ht="15" customHeight="1" x14ac:dyDescent="0.35"/>
    <row r="2618" ht="15" customHeight="1" x14ac:dyDescent="0.35"/>
    <row r="2619" ht="15" customHeight="1" x14ac:dyDescent="0.35"/>
    <row r="2620" ht="15" customHeight="1" x14ac:dyDescent="0.35"/>
    <row r="2621" ht="15" customHeight="1" x14ac:dyDescent="0.35"/>
    <row r="2622" ht="15" customHeight="1" x14ac:dyDescent="0.35"/>
    <row r="2623" ht="15" customHeight="1" x14ac:dyDescent="0.35"/>
    <row r="2624" ht="15" customHeight="1" x14ac:dyDescent="0.35"/>
    <row r="2625" ht="15" customHeight="1" x14ac:dyDescent="0.35"/>
    <row r="2626" ht="12" customHeight="1" x14ac:dyDescent="0.35"/>
    <row r="2627" ht="15" customHeight="1" x14ac:dyDescent="0.35"/>
    <row r="2628" ht="15" customHeight="1" x14ac:dyDescent="0.35"/>
    <row r="2629" ht="15" customHeight="1" x14ac:dyDescent="0.35"/>
    <row r="2630" ht="15" customHeight="1" x14ac:dyDescent="0.35"/>
    <row r="2631" ht="15" customHeight="1" x14ac:dyDescent="0.35"/>
    <row r="2632" ht="15" customHeight="1" x14ac:dyDescent="0.35"/>
    <row r="2633" ht="15" customHeight="1" x14ac:dyDescent="0.35"/>
    <row r="2634" ht="15" customHeight="1" x14ac:dyDescent="0.35"/>
    <row r="2635" ht="15" customHeight="1" x14ac:dyDescent="0.35"/>
    <row r="2636" ht="15" customHeight="1" x14ac:dyDescent="0.35"/>
    <row r="2637" ht="15" customHeight="1" x14ac:dyDescent="0.35"/>
    <row r="2638" ht="15" customHeight="1" x14ac:dyDescent="0.35"/>
    <row r="2639" ht="15" customHeight="1" x14ac:dyDescent="0.35"/>
    <row r="2640" ht="15" customHeight="1" x14ac:dyDescent="0.35"/>
    <row r="2641" ht="15" customHeight="1" x14ac:dyDescent="0.35"/>
    <row r="2642" ht="15" customHeight="1" x14ac:dyDescent="0.35"/>
    <row r="2643" ht="15" customHeight="1" x14ac:dyDescent="0.35"/>
    <row r="2644" ht="15" customHeight="1" x14ac:dyDescent="0.35"/>
    <row r="2645" ht="15" customHeight="1" x14ac:dyDescent="0.35"/>
    <row r="2646" ht="15" customHeight="1" x14ac:dyDescent="0.35"/>
    <row r="2647" ht="12" customHeight="1" x14ac:dyDescent="0.35"/>
    <row r="2648" ht="12" customHeight="1" x14ac:dyDescent="0.35"/>
    <row r="2649" ht="12" customHeight="1" x14ac:dyDescent="0.35"/>
    <row r="2650" ht="12" customHeight="1" x14ac:dyDescent="0.35"/>
    <row r="2651" ht="12" customHeight="1" x14ac:dyDescent="0.35"/>
    <row r="2652" ht="12" customHeight="1" x14ac:dyDescent="0.35"/>
    <row r="2653" ht="12" customHeight="1" x14ac:dyDescent="0.35"/>
    <row r="2654" ht="12" customHeight="1" x14ac:dyDescent="0.35"/>
    <row r="2655" ht="12" customHeight="1" x14ac:dyDescent="0.35"/>
    <row r="2656" ht="12" customHeight="1" x14ac:dyDescent="0.35"/>
    <row r="2657" ht="12" customHeight="1" x14ac:dyDescent="0.35"/>
    <row r="2658" ht="12" customHeight="1" x14ac:dyDescent="0.35"/>
    <row r="2659" ht="12" customHeight="1" x14ac:dyDescent="0.35"/>
    <row r="2660" ht="12" customHeight="1" x14ac:dyDescent="0.35"/>
    <row r="2661" ht="12" customHeight="1" x14ac:dyDescent="0.35"/>
    <row r="2662" ht="12" customHeight="1" x14ac:dyDescent="0.35"/>
    <row r="2663" ht="12" customHeight="1" x14ac:dyDescent="0.35"/>
    <row r="2664" ht="12" customHeight="1" x14ac:dyDescent="0.35"/>
    <row r="2665" ht="12" customHeight="1" x14ac:dyDescent="0.35"/>
    <row r="2666" ht="12" customHeight="1" x14ac:dyDescent="0.35"/>
    <row r="2667" ht="12" customHeight="1" x14ac:dyDescent="0.35"/>
    <row r="2668" ht="12" customHeight="1" x14ac:dyDescent="0.35"/>
    <row r="2669" ht="12" customHeight="1" x14ac:dyDescent="0.35"/>
    <row r="2670" ht="12" customHeight="1" x14ac:dyDescent="0.35"/>
    <row r="2671" ht="12" customHeight="1" x14ac:dyDescent="0.35"/>
    <row r="2672" ht="12" customHeight="1" x14ac:dyDescent="0.35"/>
    <row r="2673" ht="12" customHeight="1" x14ac:dyDescent="0.35"/>
    <row r="2674" ht="12" customHeight="1" x14ac:dyDescent="0.35"/>
    <row r="2675" ht="15" customHeight="1" x14ac:dyDescent="0.35"/>
    <row r="2676" ht="15" customHeight="1" x14ac:dyDescent="0.35"/>
    <row r="2677" ht="15" customHeight="1" x14ac:dyDescent="0.35"/>
    <row r="2678" ht="15" customHeight="1" x14ac:dyDescent="0.35"/>
    <row r="2679" ht="15" customHeight="1" x14ac:dyDescent="0.35"/>
    <row r="2680" ht="15" customHeight="1" x14ac:dyDescent="0.35"/>
    <row r="2681" ht="15" customHeight="1" x14ac:dyDescent="0.35"/>
    <row r="2682" ht="15" customHeight="1" x14ac:dyDescent="0.35"/>
    <row r="2683" ht="15" customHeight="1" x14ac:dyDescent="0.35"/>
    <row r="2684" ht="15" customHeight="1" x14ac:dyDescent="0.35"/>
    <row r="2685" ht="15" customHeight="1" x14ac:dyDescent="0.35"/>
    <row r="2686" ht="15" customHeight="1" x14ac:dyDescent="0.35"/>
    <row r="2687" ht="15" customHeight="1" x14ac:dyDescent="0.35"/>
    <row r="2688" ht="15" customHeight="1" x14ac:dyDescent="0.35"/>
    <row r="2689" ht="15" customHeight="1" x14ac:dyDescent="0.35"/>
    <row r="2690" ht="15" customHeight="1" x14ac:dyDescent="0.35"/>
    <row r="2691" ht="15" customHeight="1" x14ac:dyDescent="0.35"/>
    <row r="2692" ht="15" customHeight="1" x14ac:dyDescent="0.35"/>
    <row r="2693" ht="15" customHeight="1" x14ac:dyDescent="0.35"/>
    <row r="2694" ht="15" customHeight="1" x14ac:dyDescent="0.35"/>
    <row r="2695" ht="15" customHeight="1" x14ac:dyDescent="0.35"/>
    <row r="2696" ht="15" customHeight="1" x14ac:dyDescent="0.35"/>
    <row r="2697" ht="12" customHeight="1" x14ac:dyDescent="0.35"/>
    <row r="2698" ht="15" customHeight="1" x14ac:dyDescent="0.35"/>
    <row r="2699" ht="15" customHeight="1" x14ac:dyDescent="0.35"/>
    <row r="2700" ht="15" customHeight="1" x14ac:dyDescent="0.35"/>
    <row r="2701" ht="15" customHeight="1" x14ac:dyDescent="0.35"/>
    <row r="2702" ht="15" customHeight="1" x14ac:dyDescent="0.35"/>
    <row r="2703" ht="15" customHeight="1" x14ac:dyDescent="0.35"/>
    <row r="2704" ht="15" customHeight="1" x14ac:dyDescent="0.35"/>
    <row r="2705" ht="15" customHeight="1" x14ac:dyDescent="0.35"/>
    <row r="2706" ht="15" customHeight="1" x14ac:dyDescent="0.35"/>
    <row r="2707" ht="15" customHeight="1" x14ac:dyDescent="0.35"/>
    <row r="2708" ht="15" customHeight="1" x14ac:dyDescent="0.35"/>
    <row r="2709" ht="15" customHeight="1" x14ac:dyDescent="0.35"/>
    <row r="2710" ht="15" customHeight="1" x14ac:dyDescent="0.35"/>
    <row r="2711" ht="15" customHeight="1" x14ac:dyDescent="0.35"/>
    <row r="2712" ht="15" customHeight="1" x14ac:dyDescent="0.35"/>
    <row r="2713" ht="15" customHeight="1" x14ac:dyDescent="0.35"/>
    <row r="2714" ht="15" customHeight="1" x14ac:dyDescent="0.35"/>
    <row r="2715" ht="12" customHeight="1" x14ac:dyDescent="0.35"/>
    <row r="2716" ht="15" customHeight="1" x14ac:dyDescent="0.35"/>
    <row r="2717" ht="15" customHeight="1" x14ac:dyDescent="0.35"/>
    <row r="2718" ht="15" customHeight="1" x14ac:dyDescent="0.35"/>
    <row r="2719" ht="15" customHeight="1" x14ac:dyDescent="0.35"/>
    <row r="2720" ht="15" customHeight="1" x14ac:dyDescent="0.35"/>
    <row r="2721" ht="15" customHeight="1" x14ac:dyDescent="0.35"/>
    <row r="2722" ht="15" customHeight="1" x14ac:dyDescent="0.35"/>
    <row r="2723" ht="15" customHeight="1" x14ac:dyDescent="0.35"/>
    <row r="2724" ht="15" customHeight="1" x14ac:dyDescent="0.35"/>
    <row r="2725" ht="15" customHeight="1" x14ac:dyDescent="0.35"/>
    <row r="2726" ht="15" customHeight="1" x14ac:dyDescent="0.35"/>
    <row r="2727" ht="15" customHeight="1" x14ac:dyDescent="0.35"/>
    <row r="2728" ht="15" customHeight="1" x14ac:dyDescent="0.35"/>
    <row r="2729" ht="15" customHeight="1" x14ac:dyDescent="0.35"/>
    <row r="2730" ht="15" customHeight="1" x14ac:dyDescent="0.35"/>
    <row r="2731" ht="15" customHeight="1" x14ac:dyDescent="0.35"/>
    <row r="2732" ht="15" customHeight="1" x14ac:dyDescent="0.35"/>
    <row r="2733" ht="12" customHeight="1" x14ac:dyDescent="0.35"/>
    <row r="2734" ht="15" customHeight="1" x14ac:dyDescent="0.35"/>
    <row r="2735" ht="15" customHeight="1" x14ac:dyDescent="0.35"/>
    <row r="2736" ht="15" customHeight="1" x14ac:dyDescent="0.35"/>
    <row r="2737" ht="15" customHeight="1" x14ac:dyDescent="0.35"/>
    <row r="2738" ht="15" customHeight="1" x14ac:dyDescent="0.35"/>
    <row r="2739" ht="15" customHeight="1" x14ac:dyDescent="0.35"/>
    <row r="2740" ht="15" customHeight="1" x14ac:dyDescent="0.35"/>
    <row r="2741" ht="15" customHeight="1" x14ac:dyDescent="0.35"/>
    <row r="2742" ht="15" customHeight="1" x14ac:dyDescent="0.35"/>
    <row r="2743" ht="15" customHeight="1" x14ac:dyDescent="0.35"/>
    <row r="2744" ht="15" customHeight="1" x14ac:dyDescent="0.35"/>
    <row r="2745" ht="15" customHeight="1" x14ac:dyDescent="0.35"/>
    <row r="2746" ht="15" customHeight="1" x14ac:dyDescent="0.35"/>
    <row r="2747" ht="15" customHeight="1" x14ac:dyDescent="0.35"/>
    <row r="2748" ht="15" customHeight="1" x14ac:dyDescent="0.35"/>
    <row r="2749" ht="15" customHeight="1" x14ac:dyDescent="0.35"/>
    <row r="2750" ht="15" customHeight="1" x14ac:dyDescent="0.35"/>
    <row r="2751" ht="12" customHeight="1" x14ac:dyDescent="0.35"/>
    <row r="2752" ht="15" customHeight="1" x14ac:dyDescent="0.35"/>
    <row r="2753" ht="15" customHeight="1" x14ac:dyDescent="0.35"/>
    <row r="2754" ht="15" customHeight="1" x14ac:dyDescent="0.35"/>
    <row r="2755" ht="15" customHeight="1" x14ac:dyDescent="0.35"/>
    <row r="2756" ht="15" customHeight="1" x14ac:dyDescent="0.35"/>
    <row r="2757" ht="15" customHeight="1" x14ac:dyDescent="0.35"/>
    <row r="2758" ht="15" customHeight="1" x14ac:dyDescent="0.35"/>
    <row r="2759" ht="15" customHeight="1" x14ac:dyDescent="0.35"/>
    <row r="2760" ht="15" customHeight="1" x14ac:dyDescent="0.35"/>
    <row r="2761" ht="15" customHeight="1" x14ac:dyDescent="0.35"/>
    <row r="2762" ht="15" customHeight="1" x14ac:dyDescent="0.35"/>
    <row r="2763" ht="15" customHeight="1" x14ac:dyDescent="0.35"/>
    <row r="2764" ht="15" customHeight="1" x14ac:dyDescent="0.35"/>
    <row r="2765" ht="15" customHeight="1" x14ac:dyDescent="0.35"/>
    <row r="2766" ht="15" customHeight="1" x14ac:dyDescent="0.35"/>
    <row r="2767" ht="15" customHeight="1" x14ac:dyDescent="0.35"/>
    <row r="2768" ht="15" customHeight="1" x14ac:dyDescent="0.35"/>
    <row r="2769" ht="15" customHeight="1" x14ac:dyDescent="0.35"/>
    <row r="2770" ht="15" customHeight="1" x14ac:dyDescent="0.35"/>
    <row r="2771" ht="15" customHeight="1" x14ac:dyDescent="0.35"/>
    <row r="2772" ht="15" customHeight="1" x14ac:dyDescent="0.35"/>
    <row r="2773" ht="15" customHeight="1" x14ac:dyDescent="0.35"/>
    <row r="2774" ht="15" customHeight="1" x14ac:dyDescent="0.35"/>
    <row r="2775" ht="15" customHeight="1" x14ac:dyDescent="0.35"/>
    <row r="2776" ht="15" customHeight="1" x14ac:dyDescent="0.35"/>
    <row r="2777" ht="15" customHeight="1" x14ac:dyDescent="0.35"/>
    <row r="2778" ht="15" customHeight="1" x14ac:dyDescent="0.35"/>
    <row r="2779" ht="15" customHeight="1" x14ac:dyDescent="0.35"/>
    <row r="2780" ht="15" customHeight="1" x14ac:dyDescent="0.35"/>
    <row r="2781" ht="15" customHeight="1" x14ac:dyDescent="0.35"/>
    <row r="2782" ht="15" customHeight="1" x14ac:dyDescent="0.35"/>
    <row r="2783" ht="15" customHeight="1" x14ac:dyDescent="0.35"/>
    <row r="2784" ht="15" customHeight="1" x14ac:dyDescent="0.35"/>
    <row r="2785" ht="15" customHeight="1" x14ac:dyDescent="0.35"/>
    <row r="2786" ht="12" customHeight="1" x14ac:dyDescent="0.35"/>
    <row r="2787" ht="15" customHeight="1" x14ac:dyDescent="0.35"/>
    <row r="2788" ht="15" customHeight="1" x14ac:dyDescent="0.35"/>
    <row r="2789" ht="15" customHeight="1" x14ac:dyDescent="0.35"/>
    <row r="2790" ht="15" customHeight="1" x14ac:dyDescent="0.35"/>
    <row r="2791" ht="15" customHeight="1" x14ac:dyDescent="0.35"/>
    <row r="2792" ht="15" customHeight="1" x14ac:dyDescent="0.35"/>
    <row r="2793" ht="15" customHeight="1" x14ac:dyDescent="0.35"/>
    <row r="2794" ht="15" customHeight="1" x14ac:dyDescent="0.35"/>
    <row r="2795" ht="15" customHeight="1" x14ac:dyDescent="0.35"/>
    <row r="2796" ht="15" customHeight="1" x14ac:dyDescent="0.35"/>
    <row r="2797" ht="15" customHeight="1" x14ac:dyDescent="0.35"/>
    <row r="2798" ht="15" customHeight="1" x14ac:dyDescent="0.35"/>
    <row r="2799" ht="15" customHeight="1" x14ac:dyDescent="0.35"/>
    <row r="2800" ht="15" customHeight="1" x14ac:dyDescent="0.35"/>
    <row r="2801" ht="15" customHeight="1" x14ac:dyDescent="0.35"/>
    <row r="2802" ht="15" customHeight="1" x14ac:dyDescent="0.35"/>
    <row r="2803" ht="15" customHeight="1" x14ac:dyDescent="0.35"/>
    <row r="2804" ht="12" customHeight="1" x14ac:dyDescent="0.35"/>
    <row r="2805" ht="15" customHeight="1" x14ac:dyDescent="0.35"/>
    <row r="2806" ht="15" customHeight="1" x14ac:dyDescent="0.35"/>
    <row r="2807" ht="15" customHeight="1" x14ac:dyDescent="0.35"/>
    <row r="2808" ht="15" customHeight="1" x14ac:dyDescent="0.35"/>
    <row r="2809" ht="15" customHeight="1" x14ac:dyDescent="0.35"/>
    <row r="2810" ht="15" customHeight="1" x14ac:dyDescent="0.35"/>
    <row r="2811" ht="15" customHeight="1" x14ac:dyDescent="0.35"/>
    <row r="2812" ht="15" customHeight="1" x14ac:dyDescent="0.35"/>
    <row r="2813" ht="15" customHeight="1" x14ac:dyDescent="0.35"/>
    <row r="2814" ht="15" customHeight="1" x14ac:dyDescent="0.35"/>
    <row r="2815" ht="15" customHeight="1" x14ac:dyDescent="0.35"/>
    <row r="2816" ht="15" customHeight="1" x14ac:dyDescent="0.35"/>
    <row r="2817" ht="15" customHeight="1" x14ac:dyDescent="0.35"/>
    <row r="2818" ht="15" customHeight="1" x14ac:dyDescent="0.35"/>
    <row r="2819" ht="15" customHeight="1" x14ac:dyDescent="0.35"/>
    <row r="2820" ht="15" customHeight="1" x14ac:dyDescent="0.35"/>
    <row r="2821" ht="15" customHeight="1" x14ac:dyDescent="0.35"/>
    <row r="2822" ht="15" customHeight="1" x14ac:dyDescent="0.35"/>
    <row r="2823" ht="15" customHeight="1" x14ac:dyDescent="0.35"/>
    <row r="2824" ht="15" customHeight="1" x14ac:dyDescent="0.35"/>
    <row r="2825" ht="15" customHeight="1" x14ac:dyDescent="0.35"/>
    <row r="2826" ht="15" customHeight="1" x14ac:dyDescent="0.35"/>
    <row r="2827" ht="15" customHeight="1" x14ac:dyDescent="0.35"/>
    <row r="2828" ht="15" customHeight="1" x14ac:dyDescent="0.35"/>
    <row r="2829" ht="15" customHeight="1" x14ac:dyDescent="0.35"/>
    <row r="2830" ht="15" customHeight="1" x14ac:dyDescent="0.35"/>
    <row r="2831" ht="15" customHeight="1" x14ac:dyDescent="0.35"/>
    <row r="2832" ht="15" customHeight="1" x14ac:dyDescent="0.35"/>
    <row r="2833" ht="15" customHeight="1" x14ac:dyDescent="0.35"/>
    <row r="2834" ht="15" customHeight="1" x14ac:dyDescent="0.35"/>
    <row r="2835" ht="15" customHeight="1" x14ac:dyDescent="0.35"/>
    <row r="2836" ht="15" customHeight="1" x14ac:dyDescent="0.35"/>
    <row r="2837" ht="15" customHeight="1" x14ac:dyDescent="0.35"/>
    <row r="2838" ht="15" customHeight="1" x14ac:dyDescent="0.35"/>
    <row r="2839" ht="12" customHeight="1" x14ac:dyDescent="0.35"/>
    <row r="2840" ht="15" customHeight="1" x14ac:dyDescent="0.35"/>
    <row r="2841" ht="15" customHeight="1" x14ac:dyDescent="0.35"/>
    <row r="2842" ht="15" customHeight="1" x14ac:dyDescent="0.35"/>
    <row r="2843" ht="15" customHeight="1" x14ac:dyDescent="0.35"/>
    <row r="2844" ht="15" customHeight="1" x14ac:dyDescent="0.35"/>
    <row r="2845" ht="15" customHeight="1" x14ac:dyDescent="0.35"/>
    <row r="2846" ht="15" customHeight="1" x14ac:dyDescent="0.35"/>
    <row r="2847" ht="15" customHeight="1" x14ac:dyDescent="0.35"/>
    <row r="2848" ht="15" customHeight="1" x14ac:dyDescent="0.35"/>
    <row r="2849" ht="15" customHeight="1" x14ac:dyDescent="0.35"/>
    <row r="2850" ht="15" customHeight="1" x14ac:dyDescent="0.35"/>
    <row r="2851" ht="15" customHeight="1" x14ac:dyDescent="0.35"/>
    <row r="2852" ht="15" customHeight="1" x14ac:dyDescent="0.35"/>
    <row r="2853" ht="15" customHeight="1" x14ac:dyDescent="0.35"/>
    <row r="2854" ht="15" customHeight="1" x14ac:dyDescent="0.35"/>
    <row r="2855" ht="15" customHeight="1" x14ac:dyDescent="0.35"/>
    <row r="2856" ht="15" customHeight="1" x14ac:dyDescent="0.35"/>
    <row r="2857" ht="12" customHeight="1" x14ac:dyDescent="0.35"/>
    <row r="2858" ht="15" customHeight="1" x14ac:dyDescent="0.35"/>
    <row r="2859" ht="15" customHeight="1" x14ac:dyDescent="0.35"/>
    <row r="2860" ht="15" customHeight="1" x14ac:dyDescent="0.35"/>
    <row r="2861" ht="15" customHeight="1" x14ac:dyDescent="0.35"/>
    <row r="2862" ht="15" customHeight="1" x14ac:dyDescent="0.35"/>
    <row r="2863" ht="15" customHeight="1" x14ac:dyDescent="0.35"/>
    <row r="2864" ht="15" customHeight="1" x14ac:dyDescent="0.35"/>
    <row r="2865" ht="15" customHeight="1" x14ac:dyDescent="0.35"/>
    <row r="2866" ht="15" customHeight="1" x14ac:dyDescent="0.35"/>
    <row r="2867" ht="15" customHeight="1" x14ac:dyDescent="0.35"/>
    <row r="2868" ht="15" customHeight="1" x14ac:dyDescent="0.35"/>
    <row r="2869" ht="15" customHeight="1" x14ac:dyDescent="0.35"/>
    <row r="2870" ht="15" customHeight="1" x14ac:dyDescent="0.35"/>
    <row r="2871" ht="15" customHeight="1" x14ac:dyDescent="0.35"/>
    <row r="2872" ht="15" customHeight="1" x14ac:dyDescent="0.35"/>
    <row r="2873" ht="15" customHeight="1" x14ac:dyDescent="0.35"/>
    <row r="2874" ht="15" customHeight="1" x14ac:dyDescent="0.35"/>
    <row r="2875" ht="12" customHeight="1" x14ac:dyDescent="0.35"/>
    <row r="2876" ht="15" customHeight="1" x14ac:dyDescent="0.35"/>
    <row r="2877" ht="15" customHeight="1" x14ac:dyDescent="0.35"/>
    <row r="2878" ht="15" customHeight="1" x14ac:dyDescent="0.35"/>
    <row r="2879" ht="15" customHeight="1" x14ac:dyDescent="0.35"/>
    <row r="2880" ht="15" customHeight="1" x14ac:dyDescent="0.35"/>
    <row r="2881" ht="15" customHeight="1" x14ac:dyDescent="0.35"/>
    <row r="2882" ht="15" customHeight="1" x14ac:dyDescent="0.35"/>
    <row r="2883" ht="15" customHeight="1" x14ac:dyDescent="0.35"/>
    <row r="2884" ht="15" customHeight="1" x14ac:dyDescent="0.35"/>
    <row r="2885" ht="15" customHeight="1" x14ac:dyDescent="0.35"/>
    <row r="2886" ht="15" customHeight="1" x14ac:dyDescent="0.35"/>
    <row r="2887" ht="15" customHeight="1" x14ac:dyDescent="0.35"/>
    <row r="2888" ht="15" customHeight="1" x14ac:dyDescent="0.35"/>
    <row r="2889" ht="15" customHeight="1" x14ac:dyDescent="0.35"/>
    <row r="2890" ht="15" customHeight="1" x14ac:dyDescent="0.35"/>
    <row r="2891" ht="15" customHeight="1" x14ac:dyDescent="0.35"/>
    <row r="2892" ht="15" customHeight="1" x14ac:dyDescent="0.35"/>
    <row r="2893" ht="12" customHeight="1" x14ac:dyDescent="0.35"/>
    <row r="2894" ht="15" customHeight="1" x14ac:dyDescent="0.35"/>
    <row r="2895" ht="15" customHeight="1" x14ac:dyDescent="0.35"/>
    <row r="2896" ht="15" customHeight="1" x14ac:dyDescent="0.35"/>
    <row r="2897" ht="15" customHeight="1" x14ac:dyDescent="0.35"/>
    <row r="2898" ht="15" customHeight="1" x14ac:dyDescent="0.35"/>
    <row r="2899" ht="15" customHeight="1" x14ac:dyDescent="0.35"/>
    <row r="2900" ht="15" customHeight="1" x14ac:dyDescent="0.35"/>
    <row r="2901" ht="15" customHeight="1" x14ac:dyDescent="0.35"/>
    <row r="2902" ht="15" customHeight="1" x14ac:dyDescent="0.35"/>
    <row r="2903" ht="15" customHeight="1" x14ac:dyDescent="0.35"/>
    <row r="2904" ht="15" customHeight="1" x14ac:dyDescent="0.35"/>
    <row r="2905" ht="15" customHeight="1" x14ac:dyDescent="0.35"/>
    <row r="2906" ht="15" customHeight="1" x14ac:dyDescent="0.35"/>
    <row r="2907" ht="15" customHeight="1" x14ac:dyDescent="0.35"/>
    <row r="2908" ht="15" customHeight="1" x14ac:dyDescent="0.35"/>
    <row r="2909" ht="15" customHeight="1" x14ac:dyDescent="0.35"/>
    <row r="2910" ht="15" customHeight="1" x14ac:dyDescent="0.35"/>
    <row r="2911" ht="12" customHeight="1" x14ac:dyDescent="0.35"/>
    <row r="2912" ht="15" customHeight="1" x14ac:dyDescent="0.35"/>
    <row r="2913" ht="15" customHeight="1" x14ac:dyDescent="0.35"/>
    <row r="2914" ht="15" customHeight="1" x14ac:dyDescent="0.35"/>
    <row r="2915" ht="15" customHeight="1" x14ac:dyDescent="0.35"/>
    <row r="2916" ht="15" customHeight="1" x14ac:dyDescent="0.35"/>
    <row r="2917" ht="15" customHeight="1" x14ac:dyDescent="0.35"/>
    <row r="2918" ht="15" customHeight="1" x14ac:dyDescent="0.35"/>
    <row r="2919" ht="15" customHeight="1" x14ac:dyDescent="0.35"/>
    <row r="2920" ht="15" customHeight="1" x14ac:dyDescent="0.35"/>
    <row r="2921" ht="15" customHeight="1" x14ac:dyDescent="0.35"/>
    <row r="2922" ht="15" customHeight="1" x14ac:dyDescent="0.35"/>
    <row r="2923" ht="15" customHeight="1" x14ac:dyDescent="0.35"/>
    <row r="2924" ht="15" customHeight="1" x14ac:dyDescent="0.35"/>
    <row r="2925" ht="15" customHeight="1" x14ac:dyDescent="0.35"/>
    <row r="2926" ht="15" customHeight="1" x14ac:dyDescent="0.35"/>
    <row r="2927" ht="15" customHeight="1" x14ac:dyDescent="0.35"/>
    <row r="2928" ht="15" customHeight="1" x14ac:dyDescent="0.35"/>
    <row r="2929" ht="12" customHeight="1" x14ac:dyDescent="0.35"/>
    <row r="2930" ht="15" customHeight="1" x14ac:dyDescent="0.35"/>
    <row r="2931" ht="15" customHeight="1" x14ac:dyDescent="0.35"/>
    <row r="2932" ht="15" customHeight="1" x14ac:dyDescent="0.35"/>
    <row r="2933" ht="15" customHeight="1" x14ac:dyDescent="0.35"/>
    <row r="2934" ht="15" customHeight="1" x14ac:dyDescent="0.35"/>
    <row r="2935" ht="15" customHeight="1" x14ac:dyDescent="0.35"/>
    <row r="2936" ht="15" customHeight="1" x14ac:dyDescent="0.35"/>
    <row r="2937" ht="15" customHeight="1" x14ac:dyDescent="0.35"/>
    <row r="2938" ht="15" customHeight="1" x14ac:dyDescent="0.35"/>
    <row r="2939" ht="15" customHeight="1" x14ac:dyDescent="0.35"/>
    <row r="2940" ht="15" customHeight="1" x14ac:dyDescent="0.35"/>
    <row r="2941" ht="15" customHeight="1" x14ac:dyDescent="0.35"/>
    <row r="2942" ht="15" customHeight="1" x14ac:dyDescent="0.35"/>
    <row r="2943" ht="15" customHeight="1" x14ac:dyDescent="0.35"/>
    <row r="2944" ht="15" customHeight="1" x14ac:dyDescent="0.35"/>
    <row r="2945" ht="15" customHeight="1" x14ac:dyDescent="0.35"/>
    <row r="2946" ht="15" customHeight="1" x14ac:dyDescent="0.35"/>
    <row r="2947" ht="12" customHeight="1" x14ac:dyDescent="0.35"/>
    <row r="2948" ht="15" customHeight="1" x14ac:dyDescent="0.35"/>
    <row r="2949" ht="15" customHeight="1" x14ac:dyDescent="0.35"/>
    <row r="2950" ht="15" customHeight="1" x14ac:dyDescent="0.35"/>
    <row r="2951" ht="15" customHeight="1" x14ac:dyDescent="0.35"/>
    <row r="2952" ht="15" customHeight="1" x14ac:dyDescent="0.35"/>
    <row r="2953" ht="15" customHeight="1" x14ac:dyDescent="0.35"/>
    <row r="2954" ht="15" customHeight="1" x14ac:dyDescent="0.35"/>
    <row r="2955" ht="15" customHeight="1" x14ac:dyDescent="0.35"/>
    <row r="2956" ht="15" customHeight="1" x14ac:dyDescent="0.35"/>
    <row r="2957" ht="15" customHeight="1" x14ac:dyDescent="0.35"/>
    <row r="2958" ht="15" customHeight="1" x14ac:dyDescent="0.35"/>
    <row r="2959" ht="15" customHeight="1" x14ac:dyDescent="0.35"/>
    <row r="2960" ht="15" customHeight="1" x14ac:dyDescent="0.35"/>
    <row r="2961" ht="15" customHeight="1" x14ac:dyDescent="0.35"/>
    <row r="2962" ht="15" customHeight="1" x14ac:dyDescent="0.35"/>
    <row r="2963" ht="15" customHeight="1" x14ac:dyDescent="0.35"/>
    <row r="2964" ht="15" customHeight="1" x14ac:dyDescent="0.35"/>
    <row r="2965" ht="12" customHeight="1" x14ac:dyDescent="0.35"/>
    <row r="2966" ht="15" customHeight="1" x14ac:dyDescent="0.35"/>
    <row r="2967" ht="15" customHeight="1" x14ac:dyDescent="0.35"/>
    <row r="2968" ht="15" customHeight="1" x14ac:dyDescent="0.35"/>
    <row r="2969" ht="15" customHeight="1" x14ac:dyDescent="0.35"/>
    <row r="2970" ht="15" customHeight="1" x14ac:dyDescent="0.35"/>
    <row r="2971" ht="15" customHeight="1" x14ac:dyDescent="0.35"/>
    <row r="2972" ht="15" customHeight="1" x14ac:dyDescent="0.35"/>
    <row r="2973" ht="12" customHeight="1" x14ac:dyDescent="0.35"/>
    <row r="2974" ht="12" customHeight="1" x14ac:dyDescent="0.35"/>
    <row r="2975" ht="12" customHeight="1" x14ac:dyDescent="0.35"/>
    <row r="2976" ht="12" customHeight="1" x14ac:dyDescent="0.35"/>
    <row r="2977" ht="12" customHeight="1" x14ac:dyDescent="0.35"/>
    <row r="2978" ht="12" customHeight="1" x14ac:dyDescent="0.35"/>
    <row r="2979" ht="12" customHeight="1" x14ac:dyDescent="0.35"/>
    <row r="2980" ht="12" customHeight="1" x14ac:dyDescent="0.35"/>
    <row r="2981" ht="12" customHeight="1" x14ac:dyDescent="0.35"/>
    <row r="2982" ht="12" customHeight="1" x14ac:dyDescent="0.35"/>
    <row r="2983" ht="12" customHeight="1" x14ac:dyDescent="0.35"/>
    <row r="2984" ht="12" customHeight="1" x14ac:dyDescent="0.35"/>
    <row r="2985" ht="12" customHeight="1" x14ac:dyDescent="0.35"/>
    <row r="2986" ht="12" customHeight="1" x14ac:dyDescent="0.35"/>
    <row r="2987" ht="12" customHeight="1" x14ac:dyDescent="0.35"/>
    <row r="2988" ht="12" customHeight="1" x14ac:dyDescent="0.35"/>
    <row r="2989" ht="12" customHeight="1" x14ac:dyDescent="0.35"/>
    <row r="2990" ht="12" customHeight="1" x14ac:dyDescent="0.35"/>
    <row r="2991" ht="12" customHeight="1" x14ac:dyDescent="0.35"/>
    <row r="2992" ht="12" customHeight="1" x14ac:dyDescent="0.35"/>
    <row r="2993" ht="12" customHeight="1" x14ac:dyDescent="0.35"/>
    <row r="2994" ht="12" customHeight="1" x14ac:dyDescent="0.35"/>
    <row r="2995" ht="12" customHeight="1" x14ac:dyDescent="0.35"/>
    <row r="2996" ht="12" customHeight="1" x14ac:dyDescent="0.35"/>
    <row r="2997" ht="12" customHeight="1" x14ac:dyDescent="0.35"/>
    <row r="2998" ht="12" customHeight="1" x14ac:dyDescent="0.35"/>
    <row r="2999" ht="12" customHeight="1" x14ac:dyDescent="0.35"/>
    <row r="3000" ht="15" customHeight="1" x14ac:dyDescent="0.35"/>
    <row r="3001" ht="15" customHeight="1" x14ac:dyDescent="0.35"/>
    <row r="3002" ht="15" customHeight="1" x14ac:dyDescent="0.35"/>
    <row r="3003" ht="15" customHeight="1" x14ac:dyDescent="0.35"/>
    <row r="3004" ht="15" customHeight="1" x14ac:dyDescent="0.35"/>
    <row r="3005" ht="15" customHeight="1" x14ac:dyDescent="0.35"/>
    <row r="3006" ht="15" customHeight="1" x14ac:dyDescent="0.35"/>
    <row r="3007" ht="15" customHeight="1" x14ac:dyDescent="0.35"/>
    <row r="3008" ht="15" customHeight="1" x14ac:dyDescent="0.35"/>
    <row r="3009" ht="15" customHeight="1" x14ac:dyDescent="0.35"/>
    <row r="3010" ht="15" customHeight="1" x14ac:dyDescent="0.35"/>
    <row r="3011" ht="15" customHeight="1" x14ac:dyDescent="0.35"/>
    <row r="3012" ht="15" customHeight="1" x14ac:dyDescent="0.35"/>
    <row r="3013" ht="15" customHeight="1" x14ac:dyDescent="0.35"/>
    <row r="3014" ht="15" customHeight="1" x14ac:dyDescent="0.35"/>
    <row r="3015" ht="15" customHeight="1" x14ac:dyDescent="0.35"/>
    <row r="3016" ht="15" customHeight="1" x14ac:dyDescent="0.35"/>
    <row r="3017" ht="15" customHeight="1" x14ac:dyDescent="0.35"/>
    <row r="3018" ht="15" customHeight="1" x14ac:dyDescent="0.35"/>
    <row r="3019" ht="15" customHeight="1" x14ac:dyDescent="0.35"/>
    <row r="3020" ht="15" customHeight="1" x14ac:dyDescent="0.35"/>
    <row r="3021" ht="15" customHeight="1" x14ac:dyDescent="0.35"/>
    <row r="3022" ht="12" customHeight="1" x14ac:dyDescent="0.35"/>
    <row r="3023" ht="15" customHeight="1" x14ac:dyDescent="0.35"/>
    <row r="3024" ht="15" customHeight="1" x14ac:dyDescent="0.35"/>
    <row r="3025" ht="15" customHeight="1" x14ac:dyDescent="0.35"/>
    <row r="3026" ht="15" customHeight="1" x14ac:dyDescent="0.35"/>
    <row r="3027" ht="15" customHeight="1" x14ac:dyDescent="0.35"/>
    <row r="3028" ht="15" customHeight="1" x14ac:dyDescent="0.35"/>
    <row r="3029" ht="15" customHeight="1" x14ac:dyDescent="0.35"/>
    <row r="3030" ht="15" customHeight="1" x14ac:dyDescent="0.35"/>
    <row r="3031" ht="15" customHeight="1" x14ac:dyDescent="0.35"/>
    <row r="3032" ht="15" customHeight="1" x14ac:dyDescent="0.35"/>
    <row r="3033" ht="15" customHeight="1" x14ac:dyDescent="0.35"/>
    <row r="3034" ht="15" customHeight="1" x14ac:dyDescent="0.35"/>
    <row r="3035" ht="15" customHeight="1" x14ac:dyDescent="0.35"/>
    <row r="3036" ht="15" customHeight="1" x14ac:dyDescent="0.35"/>
    <row r="3037" ht="15" customHeight="1" x14ac:dyDescent="0.35"/>
    <row r="3038" ht="15" customHeight="1" x14ac:dyDescent="0.35"/>
    <row r="3039" ht="15" customHeight="1" x14ac:dyDescent="0.35"/>
    <row r="3040" ht="12" customHeight="1" x14ac:dyDescent="0.35"/>
    <row r="3041" ht="15" customHeight="1" x14ac:dyDescent="0.35"/>
    <row r="3042" ht="15" customHeight="1" x14ac:dyDescent="0.35"/>
    <row r="3043" ht="15" customHeight="1" x14ac:dyDescent="0.35"/>
    <row r="3044" ht="15" customHeight="1" x14ac:dyDescent="0.35"/>
    <row r="3045" ht="15" customHeight="1" x14ac:dyDescent="0.35"/>
    <row r="3046" ht="15" customHeight="1" x14ac:dyDescent="0.35"/>
    <row r="3047" ht="15" customHeight="1" x14ac:dyDescent="0.35"/>
    <row r="3048" ht="15" customHeight="1" x14ac:dyDescent="0.35"/>
    <row r="3049" ht="15" customHeight="1" x14ac:dyDescent="0.35"/>
    <row r="3050" ht="15" customHeight="1" x14ac:dyDescent="0.35"/>
    <row r="3051" ht="15" customHeight="1" x14ac:dyDescent="0.35"/>
    <row r="3052" ht="15" customHeight="1" x14ac:dyDescent="0.35"/>
    <row r="3053" ht="15" customHeight="1" x14ac:dyDescent="0.35"/>
    <row r="3054" ht="15" customHeight="1" x14ac:dyDescent="0.35"/>
    <row r="3055" ht="15" customHeight="1" x14ac:dyDescent="0.35"/>
    <row r="3056" ht="15" customHeight="1" x14ac:dyDescent="0.35"/>
    <row r="3057" ht="15" customHeight="1" x14ac:dyDescent="0.35"/>
    <row r="3058" ht="12" customHeight="1" x14ac:dyDescent="0.35"/>
    <row r="3059" ht="15" customHeight="1" x14ac:dyDescent="0.35"/>
    <row r="3060" ht="15" customHeight="1" x14ac:dyDescent="0.35"/>
    <row r="3061" ht="15" customHeight="1" x14ac:dyDescent="0.35"/>
    <row r="3062" ht="15" customHeight="1" x14ac:dyDescent="0.35"/>
    <row r="3063" ht="15" customHeight="1" x14ac:dyDescent="0.35"/>
    <row r="3064" ht="15" customHeight="1" x14ac:dyDescent="0.35"/>
    <row r="3065" ht="15" customHeight="1" x14ac:dyDescent="0.35"/>
    <row r="3066" ht="15" customHeight="1" x14ac:dyDescent="0.35"/>
    <row r="3067" ht="15" customHeight="1" x14ac:dyDescent="0.35"/>
    <row r="3068" ht="15" customHeight="1" x14ac:dyDescent="0.35"/>
    <row r="3069" ht="15" customHeight="1" x14ac:dyDescent="0.35"/>
    <row r="3070" ht="15" customHeight="1" x14ac:dyDescent="0.35"/>
    <row r="3071" ht="15" customHeight="1" x14ac:dyDescent="0.35"/>
    <row r="3072" ht="15" customHeight="1" x14ac:dyDescent="0.35"/>
    <row r="3073" ht="15" customHeight="1" x14ac:dyDescent="0.35"/>
    <row r="3074" ht="15" customHeight="1" x14ac:dyDescent="0.35"/>
    <row r="3075" ht="15" customHeight="1" x14ac:dyDescent="0.35"/>
    <row r="3076" ht="12" customHeight="1" x14ac:dyDescent="0.35"/>
    <row r="3077" ht="15" customHeight="1" x14ac:dyDescent="0.35"/>
    <row r="3078" ht="15" customHeight="1" x14ac:dyDescent="0.35"/>
    <row r="3079" ht="15" customHeight="1" x14ac:dyDescent="0.35"/>
    <row r="3080" ht="15" customHeight="1" x14ac:dyDescent="0.35"/>
    <row r="3081" ht="15" customHeight="1" x14ac:dyDescent="0.35"/>
    <row r="3082" ht="15" customHeight="1" x14ac:dyDescent="0.35"/>
    <row r="3083" ht="15" customHeight="1" x14ac:dyDescent="0.35"/>
    <row r="3084" ht="15" customHeight="1" x14ac:dyDescent="0.35"/>
    <row r="3085" ht="15" customHeight="1" x14ac:dyDescent="0.35"/>
    <row r="3086" ht="15" customHeight="1" x14ac:dyDescent="0.35"/>
    <row r="3087" ht="15" customHeight="1" x14ac:dyDescent="0.35"/>
    <row r="3088" ht="15" customHeight="1" x14ac:dyDescent="0.35"/>
    <row r="3089" ht="15" customHeight="1" x14ac:dyDescent="0.35"/>
    <row r="3090" ht="15" customHeight="1" x14ac:dyDescent="0.35"/>
    <row r="3091" ht="15" customHeight="1" x14ac:dyDescent="0.35"/>
    <row r="3092" ht="15" customHeight="1" x14ac:dyDescent="0.35"/>
    <row r="3093" ht="15" customHeight="1" x14ac:dyDescent="0.35"/>
    <row r="3094" ht="15" customHeight="1" x14ac:dyDescent="0.35"/>
    <row r="3095" ht="15" customHeight="1" x14ac:dyDescent="0.35"/>
    <row r="3096" ht="15" customHeight="1" x14ac:dyDescent="0.35"/>
    <row r="3097" ht="15" customHeight="1" x14ac:dyDescent="0.35"/>
    <row r="3098" ht="15" customHeight="1" x14ac:dyDescent="0.35"/>
    <row r="3099" ht="15" customHeight="1" x14ac:dyDescent="0.35"/>
    <row r="3100" ht="15" customHeight="1" x14ac:dyDescent="0.35"/>
    <row r="3101" ht="15" customHeight="1" x14ac:dyDescent="0.35"/>
    <row r="3102" ht="15" customHeight="1" x14ac:dyDescent="0.35"/>
    <row r="3103" ht="15" customHeight="1" x14ac:dyDescent="0.35"/>
    <row r="3104" ht="15" customHeight="1" x14ac:dyDescent="0.35"/>
    <row r="3105" ht="15" customHeight="1" x14ac:dyDescent="0.35"/>
    <row r="3106" ht="15" customHeight="1" x14ac:dyDescent="0.35"/>
    <row r="3107" ht="15" customHeight="1" x14ac:dyDescent="0.35"/>
    <row r="3108" ht="15" customHeight="1" x14ac:dyDescent="0.35"/>
    <row r="3109" ht="15" customHeight="1" x14ac:dyDescent="0.35"/>
    <row r="3110" ht="15" customHeight="1" x14ac:dyDescent="0.35"/>
    <row r="3111" ht="12" customHeight="1" x14ac:dyDescent="0.35"/>
    <row r="3112" ht="15" customHeight="1" x14ac:dyDescent="0.35"/>
    <row r="3113" ht="15" customHeight="1" x14ac:dyDescent="0.35"/>
    <row r="3114" ht="15" customHeight="1" x14ac:dyDescent="0.35"/>
    <row r="3115" ht="15" customHeight="1" x14ac:dyDescent="0.35"/>
    <row r="3116" ht="15" customHeight="1" x14ac:dyDescent="0.35"/>
    <row r="3117" ht="15" customHeight="1" x14ac:dyDescent="0.35"/>
    <row r="3118" ht="15" customHeight="1" x14ac:dyDescent="0.35"/>
    <row r="3119" ht="15" customHeight="1" x14ac:dyDescent="0.35"/>
    <row r="3120" ht="15" customHeight="1" x14ac:dyDescent="0.35"/>
    <row r="3121" ht="15" customHeight="1" x14ac:dyDescent="0.35"/>
    <row r="3122" ht="15" customHeight="1" x14ac:dyDescent="0.35"/>
    <row r="3123" ht="15" customHeight="1" x14ac:dyDescent="0.35"/>
    <row r="3124" ht="15" customHeight="1" x14ac:dyDescent="0.35"/>
    <row r="3125" ht="15" customHeight="1" x14ac:dyDescent="0.35"/>
    <row r="3126" ht="15" customHeight="1" x14ac:dyDescent="0.35"/>
    <row r="3127" ht="15" customHeight="1" x14ac:dyDescent="0.35"/>
    <row r="3128" ht="15" customHeight="1" x14ac:dyDescent="0.35"/>
    <row r="3129" ht="12" customHeight="1" x14ac:dyDescent="0.35"/>
    <row r="3130" ht="15" customHeight="1" x14ac:dyDescent="0.35"/>
    <row r="3131" ht="15" customHeight="1" x14ac:dyDescent="0.35"/>
    <row r="3132" ht="15" customHeight="1" x14ac:dyDescent="0.35"/>
    <row r="3133" ht="15" customHeight="1" x14ac:dyDescent="0.35"/>
    <row r="3134" ht="15" customHeight="1" x14ac:dyDescent="0.35"/>
    <row r="3135" ht="15" customHeight="1" x14ac:dyDescent="0.35"/>
    <row r="3136" ht="15" customHeight="1" x14ac:dyDescent="0.35"/>
    <row r="3137" ht="15" customHeight="1" x14ac:dyDescent="0.35"/>
    <row r="3138" ht="15" customHeight="1" x14ac:dyDescent="0.35"/>
    <row r="3139" ht="15" customHeight="1" x14ac:dyDescent="0.35"/>
    <row r="3140" ht="15" customHeight="1" x14ac:dyDescent="0.35"/>
    <row r="3141" ht="15" customHeight="1" x14ac:dyDescent="0.35"/>
    <row r="3142" ht="15" customHeight="1" x14ac:dyDescent="0.35"/>
    <row r="3143" ht="15" customHeight="1" x14ac:dyDescent="0.35"/>
    <row r="3144" ht="15" customHeight="1" x14ac:dyDescent="0.35"/>
    <row r="3145" ht="15" customHeight="1" x14ac:dyDescent="0.35"/>
    <row r="3146" ht="15" customHeight="1" x14ac:dyDescent="0.35"/>
    <row r="3147" ht="12" customHeight="1" x14ac:dyDescent="0.35"/>
    <row r="3148" ht="15" customHeight="1" x14ac:dyDescent="0.35"/>
    <row r="3149" ht="15" customHeight="1" x14ac:dyDescent="0.35"/>
    <row r="3150" ht="15" customHeight="1" x14ac:dyDescent="0.35"/>
    <row r="3151" ht="15" customHeight="1" x14ac:dyDescent="0.35"/>
    <row r="3152" ht="15" customHeight="1" x14ac:dyDescent="0.35"/>
    <row r="3153" ht="15" customHeight="1" x14ac:dyDescent="0.35"/>
    <row r="3154" ht="15" customHeight="1" x14ac:dyDescent="0.35"/>
    <row r="3155" ht="15" customHeight="1" x14ac:dyDescent="0.35"/>
    <row r="3156" ht="15" customHeight="1" x14ac:dyDescent="0.35"/>
    <row r="3157" ht="15" customHeight="1" x14ac:dyDescent="0.35"/>
    <row r="3158" ht="15" customHeight="1" x14ac:dyDescent="0.35"/>
    <row r="3159" ht="15" customHeight="1" x14ac:dyDescent="0.35"/>
    <row r="3160" ht="15" customHeight="1" x14ac:dyDescent="0.35"/>
    <row r="3161" ht="15" customHeight="1" x14ac:dyDescent="0.35"/>
    <row r="3162" ht="15" customHeight="1" x14ac:dyDescent="0.35"/>
    <row r="3163" ht="15" customHeight="1" x14ac:dyDescent="0.35"/>
    <row r="3164" ht="15" customHeight="1" x14ac:dyDescent="0.35"/>
    <row r="3165" ht="12" customHeight="1" x14ac:dyDescent="0.35"/>
    <row r="3166" ht="12" customHeight="1" x14ac:dyDescent="0.35"/>
    <row r="3167" ht="15" customHeight="1" x14ac:dyDescent="0.35"/>
    <row r="3168" ht="15" customHeight="1" x14ac:dyDescent="0.35"/>
    <row r="3169" ht="15" customHeight="1" x14ac:dyDescent="0.35"/>
    <row r="3170" ht="15" customHeight="1" x14ac:dyDescent="0.35"/>
    <row r="3171" ht="15" customHeight="1" x14ac:dyDescent="0.35"/>
    <row r="3172" ht="15" customHeight="1" x14ac:dyDescent="0.35"/>
    <row r="3173" ht="15" customHeight="1" x14ac:dyDescent="0.35"/>
    <row r="3174" ht="15" customHeight="1" x14ac:dyDescent="0.35"/>
    <row r="3175" ht="15" customHeight="1" x14ac:dyDescent="0.35"/>
    <row r="3176" ht="15" customHeight="1" x14ac:dyDescent="0.35"/>
    <row r="3177" ht="15" customHeight="1" x14ac:dyDescent="0.35"/>
    <row r="3178" ht="15" customHeight="1" x14ac:dyDescent="0.35"/>
    <row r="3179" ht="15" customHeight="1" x14ac:dyDescent="0.35"/>
    <row r="3180" ht="15" customHeight="1" x14ac:dyDescent="0.35"/>
    <row r="3181" ht="15" customHeight="1" x14ac:dyDescent="0.35"/>
    <row r="3182" ht="15" customHeight="1" x14ac:dyDescent="0.35"/>
    <row r="3183" ht="15" customHeight="1" x14ac:dyDescent="0.35"/>
    <row r="3184" ht="12" customHeight="1" x14ac:dyDescent="0.35"/>
    <row r="3185" ht="15" customHeight="1" x14ac:dyDescent="0.35"/>
    <row r="3186" ht="15" customHeight="1" x14ac:dyDescent="0.35"/>
    <row r="3187" ht="15" customHeight="1" x14ac:dyDescent="0.35"/>
    <row r="3188" ht="15" customHeight="1" x14ac:dyDescent="0.35"/>
    <row r="3189" ht="15" customHeight="1" x14ac:dyDescent="0.35"/>
    <row r="3190" ht="15" customHeight="1" x14ac:dyDescent="0.35"/>
    <row r="3191" ht="15" customHeight="1" x14ac:dyDescent="0.35"/>
    <row r="3192" ht="15" customHeight="1" x14ac:dyDescent="0.35"/>
    <row r="3193" ht="15" customHeight="1" x14ac:dyDescent="0.35"/>
    <row r="3194" ht="15" customHeight="1" x14ac:dyDescent="0.35"/>
    <row r="3195" ht="15" customHeight="1" x14ac:dyDescent="0.35"/>
    <row r="3196" ht="15" customHeight="1" x14ac:dyDescent="0.35"/>
    <row r="3197" ht="15" customHeight="1" x14ac:dyDescent="0.35"/>
    <row r="3198" ht="15" customHeight="1" x14ac:dyDescent="0.35"/>
    <row r="3199" ht="15" customHeight="1" x14ac:dyDescent="0.35"/>
    <row r="3200" ht="15" customHeight="1" x14ac:dyDescent="0.35"/>
    <row r="3201" ht="15" customHeight="1" x14ac:dyDescent="0.35"/>
    <row r="3202" ht="12" customHeight="1" x14ac:dyDescent="0.35"/>
    <row r="3203" ht="15" customHeight="1" x14ac:dyDescent="0.35"/>
    <row r="3204" ht="15" customHeight="1" x14ac:dyDescent="0.35"/>
    <row r="3205" ht="15" customHeight="1" x14ac:dyDescent="0.35"/>
    <row r="3206" ht="15" customHeight="1" x14ac:dyDescent="0.35"/>
    <row r="3207" ht="15" customHeight="1" x14ac:dyDescent="0.35"/>
    <row r="3208" ht="15" customHeight="1" x14ac:dyDescent="0.35"/>
    <row r="3209" ht="15" customHeight="1" x14ac:dyDescent="0.35"/>
    <row r="3210" ht="15" customHeight="1" x14ac:dyDescent="0.35"/>
    <row r="3211" ht="15" customHeight="1" x14ac:dyDescent="0.35"/>
    <row r="3212" ht="15" customHeight="1" x14ac:dyDescent="0.35"/>
    <row r="3213" ht="15" customHeight="1" x14ac:dyDescent="0.35"/>
    <row r="3214" ht="15" customHeight="1" x14ac:dyDescent="0.35"/>
    <row r="3215" ht="15" customHeight="1" x14ac:dyDescent="0.35"/>
    <row r="3216" ht="15" customHeight="1" x14ac:dyDescent="0.35"/>
    <row r="3217" ht="15" customHeight="1" x14ac:dyDescent="0.35"/>
    <row r="3218" ht="15" customHeight="1" x14ac:dyDescent="0.35"/>
    <row r="3219" ht="15" customHeight="1" x14ac:dyDescent="0.35"/>
    <row r="3220" ht="12" customHeight="1" x14ac:dyDescent="0.35"/>
    <row r="3221" ht="15" customHeight="1" x14ac:dyDescent="0.35"/>
    <row r="3222" ht="15" customHeight="1" x14ac:dyDescent="0.35"/>
    <row r="3223" ht="15" customHeight="1" x14ac:dyDescent="0.35"/>
    <row r="3224" ht="15" customHeight="1" x14ac:dyDescent="0.35"/>
    <row r="3225" ht="15" customHeight="1" x14ac:dyDescent="0.35"/>
    <row r="3226" ht="15" customHeight="1" x14ac:dyDescent="0.35"/>
    <row r="3227" ht="15" customHeight="1" x14ac:dyDescent="0.35"/>
    <row r="3228" ht="15" customHeight="1" x14ac:dyDescent="0.35"/>
    <row r="3229" ht="15" customHeight="1" x14ac:dyDescent="0.35"/>
    <row r="3230" ht="15" customHeight="1" x14ac:dyDescent="0.35"/>
    <row r="3231" ht="15" customHeight="1" x14ac:dyDescent="0.35"/>
    <row r="3232" ht="15" customHeight="1" x14ac:dyDescent="0.35"/>
    <row r="3233" ht="15" customHeight="1" x14ac:dyDescent="0.35"/>
    <row r="3234" ht="15" customHeight="1" x14ac:dyDescent="0.35"/>
    <row r="3235" ht="15" customHeight="1" x14ac:dyDescent="0.35"/>
    <row r="3236" ht="15" customHeight="1" x14ac:dyDescent="0.35"/>
    <row r="3237" ht="15" customHeight="1" x14ac:dyDescent="0.35"/>
    <row r="3238" ht="12" customHeight="1" x14ac:dyDescent="0.35"/>
    <row r="3239" ht="15" customHeight="1" x14ac:dyDescent="0.35"/>
    <row r="3240" ht="15" customHeight="1" x14ac:dyDescent="0.35"/>
    <row r="3241" ht="15" customHeight="1" x14ac:dyDescent="0.35"/>
    <row r="3242" ht="15" customHeight="1" x14ac:dyDescent="0.35"/>
    <row r="3243" ht="15" customHeight="1" x14ac:dyDescent="0.35"/>
    <row r="3244" ht="15" customHeight="1" x14ac:dyDescent="0.35"/>
    <row r="3245" ht="15" customHeight="1" x14ac:dyDescent="0.35"/>
    <row r="3246" ht="15" customHeight="1" x14ac:dyDescent="0.35"/>
    <row r="3247" ht="15" customHeight="1" x14ac:dyDescent="0.35"/>
    <row r="3248" ht="15" customHeight="1" x14ac:dyDescent="0.35"/>
    <row r="3249" ht="15" customHeight="1" x14ac:dyDescent="0.35"/>
    <row r="3250" ht="15" customHeight="1" x14ac:dyDescent="0.35"/>
    <row r="3251" ht="15" customHeight="1" x14ac:dyDescent="0.35"/>
    <row r="3252" ht="15" customHeight="1" x14ac:dyDescent="0.35"/>
    <row r="3253" ht="15" customHeight="1" x14ac:dyDescent="0.35"/>
    <row r="3254" ht="15" customHeight="1" x14ac:dyDescent="0.35"/>
    <row r="3255" ht="15" customHeight="1" x14ac:dyDescent="0.35"/>
    <row r="3256" ht="12" customHeight="1" x14ac:dyDescent="0.35"/>
    <row r="3257" ht="15" customHeight="1" x14ac:dyDescent="0.35"/>
    <row r="3258" ht="15" customHeight="1" x14ac:dyDescent="0.35"/>
    <row r="3259" ht="15" customHeight="1" x14ac:dyDescent="0.35"/>
    <row r="3260" ht="15" customHeight="1" x14ac:dyDescent="0.35"/>
    <row r="3261" ht="15" customHeight="1" x14ac:dyDescent="0.35"/>
    <row r="3262" ht="15" customHeight="1" x14ac:dyDescent="0.35"/>
    <row r="3263" ht="15" customHeight="1" x14ac:dyDescent="0.35"/>
    <row r="3264" ht="15" customHeight="1" x14ac:dyDescent="0.35"/>
    <row r="3265" ht="15" customHeight="1" x14ac:dyDescent="0.35"/>
    <row r="3266" ht="15" customHeight="1" x14ac:dyDescent="0.35"/>
    <row r="3267" ht="15" customHeight="1" x14ac:dyDescent="0.35"/>
    <row r="3268" ht="15" customHeight="1" x14ac:dyDescent="0.35"/>
    <row r="3269" ht="15" customHeight="1" x14ac:dyDescent="0.35"/>
    <row r="3270" ht="15" customHeight="1" x14ac:dyDescent="0.35"/>
    <row r="3271" ht="15" customHeight="1" x14ac:dyDescent="0.35"/>
    <row r="3272" ht="15" customHeight="1" x14ac:dyDescent="0.35"/>
    <row r="3273" ht="15" customHeight="1" x14ac:dyDescent="0.35"/>
    <row r="3274" ht="12" customHeight="1" x14ac:dyDescent="0.35"/>
    <row r="3275" ht="15" customHeight="1" x14ac:dyDescent="0.35"/>
    <row r="3276" ht="15" customHeight="1" x14ac:dyDescent="0.35"/>
    <row r="3277" ht="15" customHeight="1" x14ac:dyDescent="0.35"/>
    <row r="3278" ht="15" customHeight="1" x14ac:dyDescent="0.35"/>
    <row r="3279" ht="15" customHeight="1" x14ac:dyDescent="0.35"/>
    <row r="3280" ht="15" customHeight="1" x14ac:dyDescent="0.35"/>
    <row r="3281" ht="15" customHeight="1" x14ac:dyDescent="0.35"/>
    <row r="3282" ht="15" customHeight="1" x14ac:dyDescent="0.35"/>
    <row r="3283" ht="15" customHeight="1" x14ac:dyDescent="0.35"/>
    <row r="3284" ht="15" customHeight="1" x14ac:dyDescent="0.35"/>
    <row r="3285" ht="15" customHeight="1" x14ac:dyDescent="0.35"/>
    <row r="3286" ht="15" customHeight="1" x14ac:dyDescent="0.35"/>
    <row r="3287" ht="15" customHeight="1" x14ac:dyDescent="0.35"/>
    <row r="3288" ht="15" customHeight="1" x14ac:dyDescent="0.35"/>
    <row r="3289" ht="15" customHeight="1" x14ac:dyDescent="0.35"/>
    <row r="3290" ht="15" customHeight="1" x14ac:dyDescent="0.35"/>
    <row r="3291" ht="15" customHeight="1" x14ac:dyDescent="0.35"/>
    <row r="3292" ht="15" customHeight="1" x14ac:dyDescent="0.35"/>
    <row r="3293" ht="15" customHeight="1" x14ac:dyDescent="0.35"/>
    <row r="3294" ht="12" customHeight="1" x14ac:dyDescent="0.35"/>
    <row r="3295" ht="12" customHeight="1" x14ac:dyDescent="0.35"/>
    <row r="3296" ht="12" customHeight="1" x14ac:dyDescent="0.35"/>
    <row r="3297" ht="12" customHeight="1" x14ac:dyDescent="0.35"/>
    <row r="3298" ht="12" customHeight="1" x14ac:dyDescent="0.35"/>
    <row r="3299" ht="12" customHeight="1" x14ac:dyDescent="0.35"/>
    <row r="3300" ht="12" customHeight="1" x14ac:dyDescent="0.35"/>
    <row r="3301" ht="12" customHeight="1" x14ac:dyDescent="0.35"/>
    <row r="3302" ht="12" customHeight="1" x14ac:dyDescent="0.35"/>
    <row r="3303" ht="12" customHeight="1" x14ac:dyDescent="0.35"/>
    <row r="3304" ht="12" customHeight="1" x14ac:dyDescent="0.35"/>
    <row r="3305" ht="12" customHeight="1" x14ac:dyDescent="0.35"/>
    <row r="3306" ht="12" customHeight="1" x14ac:dyDescent="0.35"/>
    <row r="3307" ht="12" customHeight="1" x14ac:dyDescent="0.35"/>
    <row r="3308" ht="12" customHeight="1" x14ac:dyDescent="0.35"/>
    <row r="3309" ht="12" customHeight="1" x14ac:dyDescent="0.35"/>
    <row r="3310" ht="12" customHeight="1" x14ac:dyDescent="0.35"/>
    <row r="3311" ht="12" customHeight="1" x14ac:dyDescent="0.35"/>
    <row r="3312" ht="12" customHeight="1" x14ac:dyDescent="0.35"/>
    <row r="3313" ht="12" customHeight="1" x14ac:dyDescent="0.35"/>
    <row r="3314" ht="12" customHeight="1" x14ac:dyDescent="0.35"/>
    <row r="3315" ht="12" customHeight="1" x14ac:dyDescent="0.35"/>
    <row r="3316" ht="12" customHeight="1" x14ac:dyDescent="0.35"/>
    <row r="3317" ht="12" customHeight="1" x14ac:dyDescent="0.35"/>
    <row r="3318" ht="12" customHeight="1" x14ac:dyDescent="0.35"/>
    <row r="3319" ht="12" customHeight="1" x14ac:dyDescent="0.35"/>
    <row r="3320" ht="12" customHeight="1" x14ac:dyDescent="0.35"/>
    <row r="3321" ht="12" customHeight="1" x14ac:dyDescent="0.35"/>
    <row r="3322" ht="12" customHeight="1" x14ac:dyDescent="0.35"/>
    <row r="3323" ht="12" customHeight="1" x14ac:dyDescent="0.35"/>
    <row r="3324" ht="12" customHeight="1" x14ac:dyDescent="0.35"/>
    <row r="3325" ht="15" customHeight="1" x14ac:dyDescent="0.35"/>
    <row r="3326" ht="15" customHeight="1" x14ac:dyDescent="0.35"/>
    <row r="3327" ht="15" customHeight="1" x14ac:dyDescent="0.35"/>
    <row r="3328" ht="15" customHeight="1" x14ac:dyDescent="0.35"/>
    <row r="3329" ht="15" customHeight="1" x14ac:dyDescent="0.35"/>
    <row r="3330" ht="15" customHeight="1" x14ac:dyDescent="0.35"/>
    <row r="3331" ht="15" customHeight="1" x14ac:dyDescent="0.35"/>
    <row r="3332" ht="15" customHeight="1" x14ac:dyDescent="0.35"/>
    <row r="3333" ht="15" customHeight="1" x14ac:dyDescent="0.35"/>
    <row r="3334" ht="15" customHeight="1" x14ac:dyDescent="0.35"/>
    <row r="3335" ht="12" customHeight="1" x14ac:dyDescent="0.35"/>
    <row r="3336" ht="15" customHeight="1" x14ac:dyDescent="0.35"/>
    <row r="3337" ht="15" customHeight="1" x14ac:dyDescent="0.35"/>
    <row r="3338" ht="15" customHeight="1" x14ac:dyDescent="0.35"/>
    <row r="3339" ht="15" customHeight="1" x14ac:dyDescent="0.35"/>
    <row r="3340" ht="15" customHeight="1" x14ac:dyDescent="0.35"/>
    <row r="3341" ht="15" customHeight="1" x14ac:dyDescent="0.35"/>
    <row r="3342" ht="15" customHeight="1" x14ac:dyDescent="0.35"/>
    <row r="3343" ht="15" customHeight="1" x14ac:dyDescent="0.35"/>
    <row r="3344" ht="15" customHeight="1" x14ac:dyDescent="0.35"/>
    <row r="3345" ht="15" customHeight="1" x14ac:dyDescent="0.35"/>
    <row r="3346" ht="15" customHeight="1" x14ac:dyDescent="0.35"/>
    <row r="3347" ht="15" customHeight="1" x14ac:dyDescent="0.35"/>
    <row r="3348" ht="15" customHeight="1" x14ac:dyDescent="0.35"/>
    <row r="3349" ht="15" customHeight="1" x14ac:dyDescent="0.35"/>
    <row r="3350" ht="15" customHeight="1" x14ac:dyDescent="0.35"/>
    <row r="3351" ht="15" customHeight="1" x14ac:dyDescent="0.35"/>
    <row r="3352" ht="12" customHeight="1" x14ac:dyDescent="0.35"/>
    <row r="3353" ht="15" customHeight="1" x14ac:dyDescent="0.35"/>
    <row r="3354" ht="15" customHeight="1" x14ac:dyDescent="0.35"/>
    <row r="3355" ht="12" customHeight="1" x14ac:dyDescent="0.35"/>
    <row r="3356" ht="15" customHeight="1" x14ac:dyDescent="0.35"/>
    <row r="3357" ht="15" customHeight="1" x14ac:dyDescent="0.35"/>
    <row r="3358" ht="15" customHeight="1" x14ac:dyDescent="0.35"/>
    <row r="3359" ht="15" customHeight="1" x14ac:dyDescent="0.35"/>
    <row r="3360" ht="15" customHeight="1" x14ac:dyDescent="0.35"/>
    <row r="3361" ht="12" customHeight="1" x14ac:dyDescent="0.35"/>
    <row r="3362" ht="15" customHeight="1" x14ac:dyDescent="0.35"/>
    <row r="3363" ht="15" customHeight="1" x14ac:dyDescent="0.35"/>
    <row r="3364" ht="15" customHeight="1" x14ac:dyDescent="0.35"/>
    <row r="3365" ht="15" customHeight="1" x14ac:dyDescent="0.35"/>
    <row r="3366" ht="15" customHeight="1" x14ac:dyDescent="0.35"/>
    <row r="3367" ht="15" customHeight="1" x14ac:dyDescent="0.35"/>
    <row r="3368" ht="15" customHeight="1" x14ac:dyDescent="0.35"/>
    <row r="3369" ht="15" customHeight="1" x14ac:dyDescent="0.35"/>
    <row r="3370" ht="15" customHeight="1" x14ac:dyDescent="0.35"/>
    <row r="3371" ht="15" customHeight="1" x14ac:dyDescent="0.35"/>
    <row r="3372" ht="15" customHeight="1" x14ac:dyDescent="0.35"/>
    <row r="3373" ht="15" customHeight="1" x14ac:dyDescent="0.35"/>
    <row r="3374" ht="15" customHeight="1" x14ac:dyDescent="0.35"/>
    <row r="3375" ht="15" customHeight="1" x14ac:dyDescent="0.35"/>
    <row r="3376" ht="15" customHeight="1" x14ac:dyDescent="0.35"/>
    <row r="3377" ht="15" customHeight="1" x14ac:dyDescent="0.35"/>
    <row r="3378" ht="12" customHeight="1" x14ac:dyDescent="0.35"/>
    <row r="3379" ht="15" customHeight="1" x14ac:dyDescent="0.35"/>
    <row r="3380" ht="15" customHeight="1" x14ac:dyDescent="0.35"/>
    <row r="3381" ht="12" customHeight="1" x14ac:dyDescent="0.35"/>
    <row r="3382" ht="15" customHeight="1" x14ac:dyDescent="0.35"/>
    <row r="3383" ht="15" customHeight="1" x14ac:dyDescent="0.35"/>
    <row r="3384" ht="15" customHeight="1" x14ac:dyDescent="0.35"/>
    <row r="3385" ht="12" customHeight="1" x14ac:dyDescent="0.35"/>
    <row r="3386" ht="15" customHeight="1" x14ac:dyDescent="0.35"/>
    <row r="3387" ht="15" customHeight="1" x14ac:dyDescent="0.35"/>
    <row r="3388" ht="15" customHeight="1" x14ac:dyDescent="0.35"/>
    <row r="3389" ht="15" customHeight="1" x14ac:dyDescent="0.35"/>
    <row r="3390" ht="15" customHeight="1" x14ac:dyDescent="0.35"/>
    <row r="3391" ht="15" customHeight="1" x14ac:dyDescent="0.35"/>
    <row r="3392" ht="15" customHeight="1" x14ac:dyDescent="0.35"/>
    <row r="3393" ht="15" customHeight="1" x14ac:dyDescent="0.35"/>
    <row r="3394" ht="15" customHeight="1" x14ac:dyDescent="0.35"/>
    <row r="3395" ht="15" customHeight="1" x14ac:dyDescent="0.35"/>
    <row r="3396" ht="12" customHeight="1" x14ac:dyDescent="0.35"/>
    <row r="3397" ht="15" customHeight="1" x14ac:dyDescent="0.35"/>
    <row r="3398" ht="15" customHeight="1" x14ac:dyDescent="0.35"/>
    <row r="3399" ht="12" customHeight="1" x14ac:dyDescent="0.35"/>
    <row r="3400" ht="15" customHeight="1" x14ac:dyDescent="0.35"/>
    <row r="3401" ht="15" customHeight="1" x14ac:dyDescent="0.35"/>
    <row r="3402" ht="15" customHeight="1" x14ac:dyDescent="0.35"/>
    <row r="3403" ht="15" customHeight="1" x14ac:dyDescent="0.35"/>
    <row r="3404" ht="15" customHeight="1" x14ac:dyDescent="0.35"/>
    <row r="3405" ht="15" customHeight="1" x14ac:dyDescent="0.35"/>
    <row r="3406" ht="15" customHeight="1" x14ac:dyDescent="0.35"/>
    <row r="3407" ht="15" customHeight="1" x14ac:dyDescent="0.35"/>
    <row r="3408" ht="15" customHeight="1" x14ac:dyDescent="0.35"/>
    <row r="3409" ht="15" customHeight="1" x14ac:dyDescent="0.35"/>
    <row r="3410" ht="12" customHeight="1" x14ac:dyDescent="0.35"/>
    <row r="3411" ht="12" customHeight="1" x14ac:dyDescent="0.35"/>
    <row r="3412" ht="12" customHeight="1" x14ac:dyDescent="0.35"/>
    <row r="3413" ht="12" customHeight="1" x14ac:dyDescent="0.35"/>
    <row r="3414" ht="12" customHeight="1" x14ac:dyDescent="0.35"/>
    <row r="3415" ht="12" customHeight="1" x14ac:dyDescent="0.35"/>
    <row r="3416" ht="12" customHeight="1" x14ac:dyDescent="0.35"/>
    <row r="3417" ht="12" customHeight="1" x14ac:dyDescent="0.35"/>
    <row r="3418" ht="12" customHeight="1" x14ac:dyDescent="0.35"/>
    <row r="3419" ht="12" customHeight="1" x14ac:dyDescent="0.35"/>
    <row r="3420" ht="12" customHeight="1" x14ac:dyDescent="0.35"/>
    <row r="3421" ht="12" customHeight="1" x14ac:dyDescent="0.35"/>
    <row r="3422" ht="12" customHeight="1" x14ac:dyDescent="0.35"/>
    <row r="3423" ht="12" customHeight="1" x14ac:dyDescent="0.35"/>
    <row r="3424" ht="12" customHeight="1" x14ac:dyDescent="0.35"/>
    <row r="3425" ht="12" customHeight="1" x14ac:dyDescent="0.35"/>
    <row r="3426" ht="12" customHeight="1" x14ac:dyDescent="0.35"/>
    <row r="3427" ht="12" customHeight="1" x14ac:dyDescent="0.35"/>
    <row r="3428" ht="12" customHeight="1" x14ac:dyDescent="0.35"/>
    <row r="3429" ht="12" customHeight="1" x14ac:dyDescent="0.35"/>
    <row r="3430" ht="12" customHeight="1" x14ac:dyDescent="0.35"/>
    <row r="3431" ht="12" customHeight="1" x14ac:dyDescent="0.35"/>
    <row r="3432" ht="12" customHeight="1" x14ac:dyDescent="0.35"/>
    <row r="3433" ht="12" customHeight="1" x14ac:dyDescent="0.35"/>
    <row r="3434" ht="12" customHeight="1" x14ac:dyDescent="0.35"/>
    <row r="3435" ht="12" customHeight="1" x14ac:dyDescent="0.35"/>
    <row r="3436" ht="12" customHeight="1" x14ac:dyDescent="0.35"/>
    <row r="3437" ht="12" customHeight="1" x14ac:dyDescent="0.35"/>
    <row r="3438" ht="12" customHeight="1" x14ac:dyDescent="0.35"/>
    <row r="3439" ht="12" customHeight="1" x14ac:dyDescent="0.35"/>
    <row r="3440" ht="12" customHeight="1" x14ac:dyDescent="0.35"/>
    <row r="3441" ht="12" customHeight="1" x14ac:dyDescent="0.35"/>
    <row r="3442" ht="12" customHeight="1" x14ac:dyDescent="0.35"/>
    <row r="3443" ht="12" customHeight="1" x14ac:dyDescent="0.35"/>
    <row r="3444" ht="12" customHeight="1" x14ac:dyDescent="0.35"/>
    <row r="3445" ht="12" customHeight="1" x14ac:dyDescent="0.35"/>
    <row r="3446" ht="12" customHeight="1" x14ac:dyDescent="0.35"/>
    <row r="3447" ht="12" customHeight="1" x14ac:dyDescent="0.35"/>
    <row r="3448" ht="12" customHeight="1" x14ac:dyDescent="0.35"/>
    <row r="3449" ht="12" customHeight="1" x14ac:dyDescent="0.35"/>
    <row r="3450" ht="15" customHeight="1" x14ac:dyDescent="0.35"/>
    <row r="3451" ht="15" customHeight="1" x14ac:dyDescent="0.35"/>
    <row r="3452" ht="15" customHeight="1" x14ac:dyDescent="0.35"/>
    <row r="3453" ht="15" customHeight="1" x14ac:dyDescent="0.35"/>
    <row r="3454" ht="15" customHeight="1" x14ac:dyDescent="0.35"/>
    <row r="3455" ht="15" customHeight="1" x14ac:dyDescent="0.35"/>
    <row r="3456" ht="15" customHeight="1" x14ac:dyDescent="0.35"/>
    <row r="3457" ht="15" customHeight="1" x14ac:dyDescent="0.35"/>
    <row r="3458" ht="15" customHeight="1" x14ac:dyDescent="0.35"/>
    <row r="3459" ht="15" customHeight="1" x14ac:dyDescent="0.35"/>
    <row r="3460" ht="12" customHeight="1" x14ac:dyDescent="0.35"/>
    <row r="3461" ht="15" customHeight="1" x14ac:dyDescent="0.35"/>
    <row r="3462" ht="15" customHeight="1" x14ac:dyDescent="0.35"/>
    <row r="3463" ht="15" customHeight="1" x14ac:dyDescent="0.35"/>
    <row r="3464" ht="15" customHeight="1" x14ac:dyDescent="0.35"/>
    <row r="3465" ht="15" customHeight="1" x14ac:dyDescent="0.35"/>
    <row r="3466" ht="15" customHeight="1" x14ac:dyDescent="0.35"/>
    <row r="3467" ht="15" customHeight="1" x14ac:dyDescent="0.35"/>
    <row r="3468" ht="15" customHeight="1" x14ac:dyDescent="0.35"/>
    <row r="3469" ht="15" customHeight="1" x14ac:dyDescent="0.35"/>
    <row r="3470" ht="15" customHeight="1" x14ac:dyDescent="0.35"/>
    <row r="3471" ht="15" customHeight="1" x14ac:dyDescent="0.35"/>
    <row r="3472" ht="15" customHeight="1" x14ac:dyDescent="0.35"/>
    <row r="3473" ht="15" customHeight="1" x14ac:dyDescent="0.35"/>
    <row r="3474" ht="15" customHeight="1" x14ac:dyDescent="0.35"/>
    <row r="3475" ht="15" customHeight="1" x14ac:dyDescent="0.35"/>
    <row r="3476" ht="15" customHeight="1" x14ac:dyDescent="0.35"/>
    <row r="3477" ht="12" customHeight="1" x14ac:dyDescent="0.35"/>
    <row r="3478" ht="15" customHeight="1" x14ac:dyDescent="0.35"/>
    <row r="3479" ht="15" customHeight="1" x14ac:dyDescent="0.35"/>
    <row r="3480" ht="12" customHeight="1" x14ac:dyDescent="0.35"/>
    <row r="3481" ht="15" customHeight="1" x14ac:dyDescent="0.35"/>
    <row r="3482" ht="15" customHeight="1" x14ac:dyDescent="0.35"/>
    <row r="3483" ht="15" customHeight="1" x14ac:dyDescent="0.35"/>
    <row r="3484" ht="15" customHeight="1" x14ac:dyDescent="0.35"/>
    <row r="3485" ht="15" customHeight="1" x14ac:dyDescent="0.35"/>
    <row r="3486" ht="12" customHeight="1" x14ac:dyDescent="0.35"/>
    <row r="3487" ht="15" customHeight="1" x14ac:dyDescent="0.35"/>
    <row r="3488" ht="15" customHeight="1" x14ac:dyDescent="0.35"/>
    <row r="3489" ht="15" customHeight="1" x14ac:dyDescent="0.35"/>
    <row r="3490" ht="15" customHeight="1" x14ac:dyDescent="0.35"/>
    <row r="3491" ht="15" customHeight="1" x14ac:dyDescent="0.35"/>
    <row r="3492" ht="15" customHeight="1" x14ac:dyDescent="0.35"/>
    <row r="3493" ht="15" customHeight="1" x14ac:dyDescent="0.35"/>
    <row r="3494" ht="15" customHeight="1" x14ac:dyDescent="0.35"/>
    <row r="3495" ht="15" customHeight="1" x14ac:dyDescent="0.35"/>
    <row r="3496" ht="15" customHeight="1" x14ac:dyDescent="0.35"/>
    <row r="3497" ht="15" customHeight="1" x14ac:dyDescent="0.35"/>
    <row r="3498" ht="15" customHeight="1" x14ac:dyDescent="0.35"/>
    <row r="3499" ht="15" customHeight="1" x14ac:dyDescent="0.35"/>
    <row r="3500" ht="15" customHeight="1" x14ac:dyDescent="0.35"/>
    <row r="3501" ht="15" customHeight="1" x14ac:dyDescent="0.35"/>
    <row r="3502" ht="15" customHeight="1" x14ac:dyDescent="0.35"/>
    <row r="3503" ht="12" customHeight="1" x14ac:dyDescent="0.35"/>
    <row r="3504" ht="15" customHeight="1" x14ac:dyDescent="0.35"/>
    <row r="3505" ht="15" customHeight="1" x14ac:dyDescent="0.35"/>
    <row r="3506" ht="12" customHeight="1" x14ac:dyDescent="0.35"/>
    <row r="3507" ht="15" customHeight="1" x14ac:dyDescent="0.35"/>
    <row r="3508" ht="15" customHeight="1" x14ac:dyDescent="0.35"/>
    <row r="3509" ht="15" customHeight="1" x14ac:dyDescent="0.35"/>
    <row r="3510" ht="12" customHeight="1" x14ac:dyDescent="0.35"/>
    <row r="3511" ht="15" customHeight="1" x14ac:dyDescent="0.35"/>
    <row r="3512" ht="15" customHeight="1" x14ac:dyDescent="0.35"/>
    <row r="3513" ht="15" customHeight="1" x14ac:dyDescent="0.35"/>
    <row r="3514" ht="15" customHeight="1" x14ac:dyDescent="0.35"/>
    <row r="3515" ht="15" customHeight="1" x14ac:dyDescent="0.35"/>
    <row r="3516" ht="15" customHeight="1" x14ac:dyDescent="0.35"/>
    <row r="3517" ht="15" customHeight="1" x14ac:dyDescent="0.35"/>
    <row r="3518" ht="15" customHeight="1" x14ac:dyDescent="0.35"/>
    <row r="3519" ht="15" customHeight="1" x14ac:dyDescent="0.35"/>
    <row r="3520" ht="15" customHeight="1" x14ac:dyDescent="0.35"/>
    <row r="3521" ht="12" customHeight="1" x14ac:dyDescent="0.35"/>
    <row r="3522" ht="15" customHeight="1" x14ac:dyDescent="0.35"/>
    <row r="3523" ht="15" customHeight="1" x14ac:dyDescent="0.35"/>
    <row r="3524" ht="12" customHeight="1" x14ac:dyDescent="0.35"/>
    <row r="3525" ht="15" customHeight="1" x14ac:dyDescent="0.35"/>
    <row r="3526" ht="15" customHeight="1" x14ac:dyDescent="0.35"/>
    <row r="3527" ht="15" customHeight="1" x14ac:dyDescent="0.35"/>
    <row r="3528" ht="15" customHeight="1" x14ac:dyDescent="0.35"/>
    <row r="3529" ht="15" customHeight="1" x14ac:dyDescent="0.35"/>
    <row r="3530" ht="15" customHeight="1" x14ac:dyDescent="0.35"/>
    <row r="3531" ht="15" customHeight="1" x14ac:dyDescent="0.35"/>
    <row r="3532" ht="15" customHeight="1" x14ac:dyDescent="0.35"/>
    <row r="3533" ht="15" customHeight="1" x14ac:dyDescent="0.35"/>
    <row r="3534" ht="15" customHeight="1" x14ac:dyDescent="0.35"/>
    <row r="3535" ht="12" customHeight="1" x14ac:dyDescent="0.35"/>
    <row r="3536" ht="12" customHeight="1" x14ac:dyDescent="0.35"/>
    <row r="3537" ht="12" customHeight="1" x14ac:dyDescent="0.35"/>
    <row r="3538" ht="12" customHeight="1" x14ac:dyDescent="0.35"/>
    <row r="3539" ht="12" customHeight="1" x14ac:dyDescent="0.35"/>
    <row r="3540" ht="12" customHeight="1" x14ac:dyDescent="0.35"/>
    <row r="3541" ht="12" customHeight="1" x14ac:dyDescent="0.35"/>
    <row r="3542" ht="12" customHeight="1" x14ac:dyDescent="0.35"/>
    <row r="3543" ht="12" customHeight="1" x14ac:dyDescent="0.35"/>
    <row r="3544" ht="12" customHeight="1" x14ac:dyDescent="0.35"/>
    <row r="3545" ht="12" customHeight="1" x14ac:dyDescent="0.35"/>
    <row r="3546" ht="12" customHeight="1" x14ac:dyDescent="0.35"/>
    <row r="3547" ht="12" customHeight="1" x14ac:dyDescent="0.35"/>
    <row r="3548" ht="12" customHeight="1" x14ac:dyDescent="0.35"/>
    <row r="3549" ht="12" customHeight="1" x14ac:dyDescent="0.35"/>
    <row r="3550" ht="12" customHeight="1" x14ac:dyDescent="0.35"/>
    <row r="3551" ht="12" customHeight="1" x14ac:dyDescent="0.35"/>
    <row r="3552" ht="12" customHeight="1" x14ac:dyDescent="0.35"/>
    <row r="3553" ht="12" customHeight="1" x14ac:dyDescent="0.35"/>
    <row r="3554" ht="12" customHeight="1" x14ac:dyDescent="0.35"/>
    <row r="3555" ht="12" customHeight="1" x14ac:dyDescent="0.35"/>
    <row r="3556" ht="12" customHeight="1" x14ac:dyDescent="0.35"/>
    <row r="3557" ht="12" customHeight="1" x14ac:dyDescent="0.35"/>
    <row r="3558" ht="12" customHeight="1" x14ac:dyDescent="0.35"/>
    <row r="3559" ht="12" customHeight="1" x14ac:dyDescent="0.35"/>
    <row r="3560" ht="12" customHeight="1" x14ac:dyDescent="0.35"/>
    <row r="3561" ht="12" customHeight="1" x14ac:dyDescent="0.35"/>
    <row r="3562" ht="12" customHeight="1" x14ac:dyDescent="0.35"/>
    <row r="3563" ht="12" customHeight="1" x14ac:dyDescent="0.35"/>
    <row r="3564" ht="12" customHeight="1" x14ac:dyDescent="0.35"/>
    <row r="3565" ht="12" customHeight="1" x14ac:dyDescent="0.35"/>
    <row r="3566" ht="12" customHeight="1" x14ac:dyDescent="0.35"/>
    <row r="3567" ht="12" customHeight="1" x14ac:dyDescent="0.35"/>
    <row r="3568" ht="12" customHeight="1" x14ac:dyDescent="0.35"/>
    <row r="3569" ht="12" customHeight="1" x14ac:dyDescent="0.35"/>
    <row r="3570" ht="12" customHeight="1" x14ac:dyDescent="0.35"/>
    <row r="3571" ht="12" customHeight="1" x14ac:dyDescent="0.35"/>
    <row r="3572" ht="12" customHeight="1" x14ac:dyDescent="0.35"/>
    <row r="3573" ht="12" customHeight="1" x14ac:dyDescent="0.35"/>
    <row r="3574" ht="12" customHeight="1" x14ac:dyDescent="0.35"/>
    <row r="3575" ht="15" customHeight="1" x14ac:dyDescent="0.35"/>
    <row r="3576" ht="15" customHeight="1" x14ac:dyDescent="0.35"/>
    <row r="3577" ht="15" customHeight="1" x14ac:dyDescent="0.35"/>
    <row r="3578" ht="15" customHeight="1" x14ac:dyDescent="0.35"/>
    <row r="3579" ht="15" customHeight="1" x14ac:dyDescent="0.35"/>
    <row r="3580" ht="15" customHeight="1" x14ac:dyDescent="0.35"/>
    <row r="3581" ht="15" customHeight="1" x14ac:dyDescent="0.35"/>
    <row r="3582" ht="15" customHeight="1" x14ac:dyDescent="0.35"/>
    <row r="3583" ht="15" customHeight="1" x14ac:dyDescent="0.35"/>
    <row r="3584" ht="15" customHeight="1" x14ac:dyDescent="0.35"/>
    <row r="3585" ht="12" customHeight="1" x14ac:dyDescent="0.35"/>
    <row r="3586" ht="15" customHeight="1" x14ac:dyDescent="0.35"/>
    <row r="3587" ht="15" customHeight="1" x14ac:dyDescent="0.35"/>
    <row r="3588" ht="15" customHeight="1" x14ac:dyDescent="0.35"/>
    <row r="3589" ht="15" customHeight="1" x14ac:dyDescent="0.35"/>
    <row r="3590" ht="15" customHeight="1" x14ac:dyDescent="0.35"/>
    <row r="3591" ht="15" customHeight="1" x14ac:dyDescent="0.35"/>
    <row r="3592" ht="15" customHeight="1" x14ac:dyDescent="0.35"/>
    <row r="3593" ht="15" customHeight="1" x14ac:dyDescent="0.35"/>
    <row r="3594" ht="15" customHeight="1" x14ac:dyDescent="0.35"/>
    <row r="3595" ht="15" customHeight="1" x14ac:dyDescent="0.35"/>
    <row r="3596" ht="15" customHeight="1" x14ac:dyDescent="0.35"/>
    <row r="3597" ht="15" customHeight="1" x14ac:dyDescent="0.35"/>
    <row r="3598" ht="15" customHeight="1" x14ac:dyDescent="0.35"/>
    <row r="3599" ht="15" customHeight="1" x14ac:dyDescent="0.35"/>
    <row r="3600" ht="15" customHeight="1" x14ac:dyDescent="0.35"/>
    <row r="3601" ht="15" customHeight="1" x14ac:dyDescent="0.35"/>
    <row r="3602" ht="12" customHeight="1" x14ac:dyDescent="0.35"/>
    <row r="3603" ht="15" customHeight="1" x14ac:dyDescent="0.35"/>
    <row r="3604" ht="15" customHeight="1" x14ac:dyDescent="0.35"/>
    <row r="3605" ht="12" customHeight="1" x14ac:dyDescent="0.35"/>
    <row r="3606" ht="15" customHeight="1" x14ac:dyDescent="0.35"/>
    <row r="3607" ht="15" customHeight="1" x14ac:dyDescent="0.35"/>
    <row r="3608" ht="15" customHeight="1" x14ac:dyDescent="0.35"/>
    <row r="3609" ht="15" customHeight="1" x14ac:dyDescent="0.35"/>
    <row r="3610" ht="15" customHeight="1" x14ac:dyDescent="0.35"/>
    <row r="3611" ht="12" customHeight="1" x14ac:dyDescent="0.35"/>
    <row r="3612" ht="15" customHeight="1" x14ac:dyDescent="0.35"/>
    <row r="3613" ht="15" customHeight="1" x14ac:dyDescent="0.35"/>
    <row r="3614" ht="15" customHeight="1" x14ac:dyDescent="0.35"/>
    <row r="3615" ht="15" customHeight="1" x14ac:dyDescent="0.35"/>
    <row r="3616" ht="15" customHeight="1" x14ac:dyDescent="0.35"/>
    <row r="3617" ht="15" customHeight="1" x14ac:dyDescent="0.35"/>
    <row r="3618" ht="15" customHeight="1" x14ac:dyDescent="0.35"/>
    <row r="3619" ht="15" customHeight="1" x14ac:dyDescent="0.35"/>
    <row r="3620" ht="15" customHeight="1" x14ac:dyDescent="0.35"/>
    <row r="3621" ht="15" customHeight="1" x14ac:dyDescent="0.35"/>
    <row r="3622" ht="15" customHeight="1" x14ac:dyDescent="0.35"/>
    <row r="3623" ht="15" customHeight="1" x14ac:dyDescent="0.35"/>
    <row r="3624" ht="15" customHeight="1" x14ac:dyDescent="0.35"/>
    <row r="3625" ht="15" customHeight="1" x14ac:dyDescent="0.35"/>
    <row r="3626" ht="15" customHeight="1" x14ac:dyDescent="0.35"/>
    <row r="3627" ht="15" customHeight="1" x14ac:dyDescent="0.35"/>
    <row r="3628" ht="12" customHeight="1" x14ac:dyDescent="0.35"/>
    <row r="3629" ht="15" customHeight="1" x14ac:dyDescent="0.35"/>
    <row r="3630" ht="15" customHeight="1" x14ac:dyDescent="0.35"/>
    <row r="3631" ht="12" customHeight="1" x14ac:dyDescent="0.35"/>
    <row r="3632" ht="15" customHeight="1" x14ac:dyDescent="0.35"/>
    <row r="3633" ht="15" customHeight="1" x14ac:dyDescent="0.35"/>
    <row r="3634" ht="15" customHeight="1" x14ac:dyDescent="0.35"/>
    <row r="3635" ht="12" customHeight="1" x14ac:dyDescent="0.35"/>
    <row r="3636" ht="15" customHeight="1" x14ac:dyDescent="0.35"/>
    <row r="3637" ht="15" customHeight="1" x14ac:dyDescent="0.35"/>
    <row r="3638" ht="15" customHeight="1" x14ac:dyDescent="0.35"/>
    <row r="3639" ht="15" customHeight="1" x14ac:dyDescent="0.35"/>
    <row r="3640" ht="15" customHeight="1" x14ac:dyDescent="0.35"/>
    <row r="3641" ht="15" customHeight="1" x14ac:dyDescent="0.35"/>
    <row r="3642" ht="15" customHeight="1" x14ac:dyDescent="0.35"/>
    <row r="3643" ht="15" customHeight="1" x14ac:dyDescent="0.35"/>
    <row r="3644" ht="15" customHeight="1" x14ac:dyDescent="0.35"/>
    <row r="3645" ht="15" customHeight="1" x14ac:dyDescent="0.35"/>
    <row r="3646" ht="12" customHeight="1" x14ac:dyDescent="0.35"/>
    <row r="3647" ht="15" customHeight="1" x14ac:dyDescent="0.35"/>
    <row r="3648" ht="15" customHeight="1" x14ac:dyDescent="0.35"/>
    <row r="3649" ht="12" customHeight="1" x14ac:dyDescent="0.35"/>
    <row r="3650" ht="15" customHeight="1" x14ac:dyDescent="0.35"/>
    <row r="3651" ht="15" customHeight="1" x14ac:dyDescent="0.35"/>
    <row r="3652" ht="15" customHeight="1" x14ac:dyDescent="0.35"/>
    <row r="3653" ht="15" customHeight="1" x14ac:dyDescent="0.35"/>
    <row r="3654" ht="15" customHeight="1" x14ac:dyDescent="0.35"/>
    <row r="3655" ht="15" customHeight="1" x14ac:dyDescent="0.35"/>
    <row r="3656" ht="15" customHeight="1" x14ac:dyDescent="0.35"/>
    <row r="3657" ht="15" customHeight="1" x14ac:dyDescent="0.35"/>
    <row r="3658" ht="15" customHeight="1" x14ac:dyDescent="0.35"/>
    <row r="3659" ht="15" customHeight="1" x14ac:dyDescent="0.35"/>
    <row r="3660" ht="12" customHeight="1" x14ac:dyDescent="0.35"/>
    <row r="3661" ht="12" customHeight="1" x14ac:dyDescent="0.35"/>
    <row r="3662" ht="12" customHeight="1" x14ac:dyDescent="0.35"/>
    <row r="3663" ht="12" customHeight="1" x14ac:dyDescent="0.35"/>
    <row r="3664" ht="12" customHeight="1" x14ac:dyDescent="0.35"/>
    <row r="3665" ht="12" customHeight="1" x14ac:dyDescent="0.35"/>
    <row r="3666" ht="12" customHeight="1" x14ac:dyDescent="0.35"/>
    <row r="3667" ht="12" customHeight="1" x14ac:dyDescent="0.35"/>
    <row r="3668" ht="12" customHeight="1" x14ac:dyDescent="0.35"/>
    <row r="3669" ht="12" customHeight="1" x14ac:dyDescent="0.35"/>
    <row r="3670" ht="12" customHeight="1" x14ac:dyDescent="0.35"/>
    <row r="3671" ht="12" customHeight="1" x14ac:dyDescent="0.35"/>
    <row r="3672" ht="12" customHeight="1" x14ac:dyDescent="0.35"/>
    <row r="3673" ht="12" customHeight="1" x14ac:dyDescent="0.35"/>
    <row r="3674" ht="12" customHeight="1" x14ac:dyDescent="0.35"/>
    <row r="3675" ht="12" customHeight="1" x14ac:dyDescent="0.35"/>
    <row r="3676" ht="12" customHeight="1" x14ac:dyDescent="0.35"/>
    <row r="3677" ht="12" customHeight="1" x14ac:dyDescent="0.35"/>
    <row r="3678" ht="12" customHeight="1" x14ac:dyDescent="0.35"/>
    <row r="3679" ht="12" customHeight="1" x14ac:dyDescent="0.35"/>
    <row r="3680" ht="12" customHeight="1" x14ac:dyDescent="0.35"/>
    <row r="3681" ht="12" customHeight="1" x14ac:dyDescent="0.35"/>
    <row r="3682" ht="12" customHeight="1" x14ac:dyDescent="0.35"/>
    <row r="3683" ht="12" customHeight="1" x14ac:dyDescent="0.35"/>
    <row r="3684" ht="12" customHeight="1" x14ac:dyDescent="0.35"/>
    <row r="3685" ht="12" customHeight="1" x14ac:dyDescent="0.35"/>
    <row r="3686" ht="12" customHeight="1" x14ac:dyDescent="0.35"/>
    <row r="3687" ht="12" customHeight="1" x14ac:dyDescent="0.35"/>
    <row r="3688" ht="12" customHeight="1" x14ac:dyDescent="0.35"/>
    <row r="3689" ht="12" customHeight="1" x14ac:dyDescent="0.35"/>
    <row r="3690" ht="12" customHeight="1" x14ac:dyDescent="0.35"/>
    <row r="3691" ht="12" customHeight="1" x14ac:dyDescent="0.35"/>
    <row r="3692" ht="12" customHeight="1" x14ac:dyDescent="0.35"/>
    <row r="3693" ht="12" customHeight="1" x14ac:dyDescent="0.35"/>
    <row r="3694" ht="12" customHeight="1" x14ac:dyDescent="0.35"/>
    <row r="3695" ht="12" customHeight="1" x14ac:dyDescent="0.35"/>
    <row r="3696" ht="12" customHeight="1" x14ac:dyDescent="0.35"/>
    <row r="3697" ht="12" customHeight="1" x14ac:dyDescent="0.35"/>
    <row r="3698" ht="12" customHeight="1" x14ac:dyDescent="0.35"/>
    <row r="3699" ht="12" customHeight="1" x14ac:dyDescent="0.35"/>
    <row r="3700" ht="15" customHeight="1" x14ac:dyDescent="0.35"/>
    <row r="3701" ht="15" customHeight="1" x14ac:dyDescent="0.35"/>
    <row r="3702" ht="15" customHeight="1" x14ac:dyDescent="0.35"/>
    <row r="3703" ht="15" customHeight="1" x14ac:dyDescent="0.35"/>
    <row r="3704" ht="15" customHeight="1" x14ac:dyDescent="0.35"/>
    <row r="3705" ht="15" customHeight="1" x14ac:dyDescent="0.35"/>
    <row r="3706" ht="15" customHeight="1" x14ac:dyDescent="0.35"/>
    <row r="3707" ht="15" customHeight="1" x14ac:dyDescent="0.35"/>
    <row r="3708" ht="15" customHeight="1" x14ac:dyDescent="0.35"/>
    <row r="3709" ht="15" customHeight="1" x14ac:dyDescent="0.35"/>
    <row r="3710" ht="12" customHeight="1" x14ac:dyDescent="0.35"/>
    <row r="3711" ht="15" customHeight="1" x14ac:dyDescent="0.35"/>
    <row r="3712" ht="15" customHeight="1" x14ac:dyDescent="0.35"/>
    <row r="3713" ht="15" customHeight="1" x14ac:dyDescent="0.35"/>
    <row r="3714" ht="15" customHeight="1" x14ac:dyDescent="0.35"/>
    <row r="3715" ht="15" customHeight="1" x14ac:dyDescent="0.35"/>
    <row r="3716" ht="15" customHeight="1" x14ac:dyDescent="0.35"/>
    <row r="3717" ht="15" customHeight="1" x14ac:dyDescent="0.35"/>
    <row r="3718" ht="15" customHeight="1" x14ac:dyDescent="0.35"/>
    <row r="3719" ht="15" customHeight="1" x14ac:dyDescent="0.35"/>
    <row r="3720" ht="15" customHeight="1" x14ac:dyDescent="0.35"/>
    <row r="3721" ht="15" customHeight="1" x14ac:dyDescent="0.35"/>
    <row r="3722" ht="15" customHeight="1" x14ac:dyDescent="0.35"/>
    <row r="3723" ht="15" customHeight="1" x14ac:dyDescent="0.35"/>
    <row r="3724" ht="15" customHeight="1" x14ac:dyDescent="0.35"/>
    <row r="3725" ht="15" customHeight="1" x14ac:dyDescent="0.35"/>
    <row r="3726" ht="15" customHeight="1" x14ac:dyDescent="0.35"/>
    <row r="3727" ht="12" customHeight="1" x14ac:dyDescent="0.35"/>
    <row r="3728" ht="15" customHeight="1" x14ac:dyDescent="0.35"/>
    <row r="3729" ht="15" customHeight="1" x14ac:dyDescent="0.35"/>
    <row r="3730" ht="12" customHeight="1" x14ac:dyDescent="0.35"/>
    <row r="3731" ht="15" customHeight="1" x14ac:dyDescent="0.35"/>
    <row r="3732" ht="15" customHeight="1" x14ac:dyDescent="0.35"/>
    <row r="3733" ht="15" customHeight="1" x14ac:dyDescent="0.35"/>
    <row r="3734" ht="15" customHeight="1" x14ac:dyDescent="0.35"/>
    <row r="3735" ht="15" customHeight="1" x14ac:dyDescent="0.35"/>
    <row r="3736" ht="12" customHeight="1" x14ac:dyDescent="0.35"/>
    <row r="3737" ht="15" customHeight="1" x14ac:dyDescent="0.35"/>
    <row r="3738" ht="15" customHeight="1" x14ac:dyDescent="0.35"/>
    <row r="3739" ht="15" customHeight="1" x14ac:dyDescent="0.35"/>
    <row r="3740" ht="15" customHeight="1" x14ac:dyDescent="0.35"/>
    <row r="3741" ht="15" customHeight="1" x14ac:dyDescent="0.35"/>
    <row r="3742" ht="15" customHeight="1" x14ac:dyDescent="0.35"/>
    <row r="3743" ht="15" customHeight="1" x14ac:dyDescent="0.35"/>
    <row r="3744" ht="15" customHeight="1" x14ac:dyDescent="0.35"/>
    <row r="3745" ht="15" customHeight="1" x14ac:dyDescent="0.35"/>
    <row r="3746" ht="15" customHeight="1" x14ac:dyDescent="0.35"/>
    <row r="3747" ht="15" customHeight="1" x14ac:dyDescent="0.35"/>
    <row r="3748" ht="15" customHeight="1" x14ac:dyDescent="0.35"/>
    <row r="3749" ht="15" customHeight="1" x14ac:dyDescent="0.35"/>
    <row r="3750" ht="15" customHeight="1" x14ac:dyDescent="0.35"/>
    <row r="3751" ht="15" customHeight="1" x14ac:dyDescent="0.35"/>
    <row r="3752" ht="15" customHeight="1" x14ac:dyDescent="0.35"/>
    <row r="3753" ht="12" customHeight="1" x14ac:dyDescent="0.35"/>
    <row r="3754" ht="15" customHeight="1" x14ac:dyDescent="0.35"/>
    <row r="3755" ht="15" customHeight="1" x14ac:dyDescent="0.35"/>
    <row r="3756" ht="12" customHeight="1" x14ac:dyDescent="0.35"/>
    <row r="3757" ht="15" customHeight="1" x14ac:dyDescent="0.35"/>
    <row r="3758" ht="15" customHeight="1" x14ac:dyDescent="0.35"/>
    <row r="3759" ht="15" customHeight="1" x14ac:dyDescent="0.35"/>
    <row r="3760" ht="12" customHeight="1" x14ac:dyDescent="0.35"/>
    <row r="3761" ht="15" customHeight="1" x14ac:dyDescent="0.35"/>
    <row r="3762" ht="15" customHeight="1" x14ac:dyDescent="0.35"/>
    <row r="3763" ht="15" customHeight="1" x14ac:dyDescent="0.35"/>
    <row r="3764" ht="15" customHeight="1" x14ac:dyDescent="0.35"/>
    <row r="3765" ht="15" customHeight="1" x14ac:dyDescent="0.35"/>
    <row r="3766" ht="15" customHeight="1" x14ac:dyDescent="0.35"/>
    <row r="3767" ht="15" customHeight="1" x14ac:dyDescent="0.35"/>
    <row r="3768" ht="15" customHeight="1" x14ac:dyDescent="0.35"/>
    <row r="3769" ht="15" customHeight="1" x14ac:dyDescent="0.35"/>
    <row r="3770" ht="15" customHeight="1" x14ac:dyDescent="0.35"/>
    <row r="3771" ht="12" customHeight="1" x14ac:dyDescent="0.35"/>
    <row r="3772" ht="15" customHeight="1" x14ac:dyDescent="0.35"/>
    <row r="3773" ht="15" customHeight="1" x14ac:dyDescent="0.35"/>
    <row r="3774" ht="12" customHeight="1" x14ac:dyDescent="0.35"/>
    <row r="3775" ht="15" customHeight="1" x14ac:dyDescent="0.35"/>
    <row r="3776" ht="15" customHeight="1" x14ac:dyDescent="0.35"/>
    <row r="3777" ht="15" customHeight="1" x14ac:dyDescent="0.35"/>
    <row r="3778" ht="15" customHeight="1" x14ac:dyDescent="0.35"/>
    <row r="3779" ht="15" customHeight="1" x14ac:dyDescent="0.35"/>
    <row r="3780" ht="15" customHeight="1" x14ac:dyDescent="0.35"/>
    <row r="3781" ht="15" customHeight="1" x14ac:dyDescent="0.35"/>
    <row r="3782" ht="15" customHeight="1" x14ac:dyDescent="0.35"/>
    <row r="3783" ht="15" customHeight="1" x14ac:dyDescent="0.35"/>
    <row r="3784" ht="15" customHeight="1" x14ac:dyDescent="0.35"/>
    <row r="3785" ht="12" customHeight="1" x14ac:dyDescent="0.35"/>
    <row r="3786" ht="12" customHeight="1" x14ac:dyDescent="0.35"/>
    <row r="3787" ht="12" customHeight="1" x14ac:dyDescent="0.35"/>
    <row r="3788" ht="12" customHeight="1" x14ac:dyDescent="0.35"/>
    <row r="3789" ht="12" customHeight="1" x14ac:dyDescent="0.35"/>
    <row r="3790" ht="12" customHeight="1" x14ac:dyDescent="0.35"/>
    <row r="3791" ht="12" customHeight="1" x14ac:dyDescent="0.35"/>
    <row r="3792" ht="12" customHeight="1" x14ac:dyDescent="0.35"/>
    <row r="3793" ht="12" customHeight="1" x14ac:dyDescent="0.35"/>
    <row r="3794" ht="12" customHeight="1" x14ac:dyDescent="0.35"/>
    <row r="3795" ht="12" customHeight="1" x14ac:dyDescent="0.35"/>
    <row r="3796" ht="12" customHeight="1" x14ac:dyDescent="0.35"/>
    <row r="3797" ht="12" customHeight="1" x14ac:dyDescent="0.35"/>
    <row r="3798" ht="12" customHeight="1" x14ac:dyDescent="0.35"/>
    <row r="3799" ht="12" customHeight="1" x14ac:dyDescent="0.35"/>
    <row r="3800" ht="12" customHeight="1" x14ac:dyDescent="0.35"/>
    <row r="3801" ht="12" customHeight="1" x14ac:dyDescent="0.35"/>
    <row r="3802" ht="12" customHeight="1" x14ac:dyDescent="0.35"/>
    <row r="3803" ht="12" customHeight="1" x14ac:dyDescent="0.35"/>
    <row r="3804" ht="12" customHeight="1" x14ac:dyDescent="0.35"/>
    <row r="3805" ht="12" customHeight="1" x14ac:dyDescent="0.35"/>
    <row r="3806" ht="12" customHeight="1" x14ac:dyDescent="0.35"/>
    <row r="3807" ht="12" customHeight="1" x14ac:dyDescent="0.35"/>
    <row r="3808" ht="12" customHeight="1" x14ac:dyDescent="0.35"/>
    <row r="3809" ht="12" customHeight="1" x14ac:dyDescent="0.35"/>
    <row r="3810" ht="12" customHeight="1" x14ac:dyDescent="0.35"/>
    <row r="3811" ht="12" customHeight="1" x14ac:dyDescent="0.35"/>
    <row r="3812" ht="12" customHeight="1" x14ac:dyDescent="0.35"/>
    <row r="3813" ht="12" customHeight="1" x14ac:dyDescent="0.35"/>
    <row r="3814" ht="12" customHeight="1" x14ac:dyDescent="0.35"/>
    <row r="3815" ht="12" customHeight="1" x14ac:dyDescent="0.35"/>
    <row r="3816" ht="12" customHeight="1" x14ac:dyDescent="0.35"/>
    <row r="3817" ht="12" customHeight="1" x14ac:dyDescent="0.35"/>
    <row r="3818" ht="12" customHeight="1" x14ac:dyDescent="0.35"/>
    <row r="3819" ht="12" customHeight="1" x14ac:dyDescent="0.35"/>
    <row r="3820" ht="12" customHeight="1" x14ac:dyDescent="0.35"/>
    <row r="3821" ht="12" customHeight="1" x14ac:dyDescent="0.35"/>
    <row r="3822" ht="12" customHeight="1" x14ac:dyDescent="0.35"/>
    <row r="3823" ht="12" customHeight="1" x14ac:dyDescent="0.35"/>
    <row r="3824" ht="12" customHeight="1" x14ac:dyDescent="0.35"/>
    <row r="3825" ht="15" customHeight="1" x14ac:dyDescent="0.35"/>
    <row r="3826" ht="15" customHeight="1" x14ac:dyDescent="0.35"/>
    <row r="3827" ht="15" customHeight="1" x14ac:dyDescent="0.35"/>
    <row r="3828" ht="15" customHeight="1" x14ac:dyDescent="0.35"/>
    <row r="3829" ht="15" customHeight="1" x14ac:dyDescent="0.35"/>
    <row r="3830" ht="15" customHeight="1" x14ac:dyDescent="0.35"/>
    <row r="3831" ht="15" customHeight="1" x14ac:dyDescent="0.35"/>
    <row r="3832" ht="15" customHeight="1" x14ac:dyDescent="0.35"/>
    <row r="3833" ht="15" customHeight="1" x14ac:dyDescent="0.35"/>
    <row r="3834" ht="15" customHeight="1" x14ac:dyDescent="0.35"/>
    <row r="3835" ht="12" customHeight="1" x14ac:dyDescent="0.35"/>
    <row r="3836" ht="15" customHeight="1" x14ac:dyDescent="0.35"/>
    <row r="3837" ht="15" customHeight="1" x14ac:dyDescent="0.35"/>
    <row r="3838" ht="15" customHeight="1" x14ac:dyDescent="0.35"/>
    <row r="3839" ht="15" customHeight="1" x14ac:dyDescent="0.35"/>
    <row r="3840" ht="15" customHeight="1" x14ac:dyDescent="0.35"/>
    <row r="3841" ht="15" customHeight="1" x14ac:dyDescent="0.35"/>
    <row r="3842" ht="15" customHeight="1" x14ac:dyDescent="0.35"/>
    <row r="3843" ht="15" customHeight="1" x14ac:dyDescent="0.35"/>
    <row r="3844" ht="15" customHeight="1" x14ac:dyDescent="0.35"/>
    <row r="3845" ht="15" customHeight="1" x14ac:dyDescent="0.35"/>
    <row r="3846" ht="15" customHeight="1" x14ac:dyDescent="0.35"/>
    <row r="3847" ht="15" customHeight="1" x14ac:dyDescent="0.35"/>
    <row r="3848" ht="15" customHeight="1" x14ac:dyDescent="0.35"/>
    <row r="3849" ht="15" customHeight="1" x14ac:dyDescent="0.35"/>
    <row r="3850" ht="15" customHeight="1" x14ac:dyDescent="0.35"/>
    <row r="3851" ht="15" customHeight="1" x14ac:dyDescent="0.35"/>
    <row r="3852" ht="12" customHeight="1" x14ac:dyDescent="0.35"/>
    <row r="3853" ht="15" customHeight="1" x14ac:dyDescent="0.35"/>
    <row r="3854" ht="15" customHeight="1" x14ac:dyDescent="0.35"/>
    <row r="3855" ht="12" customHeight="1" x14ac:dyDescent="0.35"/>
    <row r="3856" ht="15" customHeight="1" x14ac:dyDescent="0.35"/>
    <row r="3857" ht="15" customHeight="1" x14ac:dyDescent="0.35"/>
    <row r="3858" ht="15" customHeight="1" x14ac:dyDescent="0.35"/>
    <row r="3859" ht="15" customHeight="1" x14ac:dyDescent="0.35"/>
    <row r="3860" ht="15" customHeight="1" x14ac:dyDescent="0.35"/>
    <row r="3861" ht="12" customHeight="1" x14ac:dyDescent="0.35"/>
    <row r="3862" ht="15" customHeight="1" x14ac:dyDescent="0.35"/>
    <row r="3863" ht="15" customHeight="1" x14ac:dyDescent="0.35"/>
    <row r="3864" ht="15" customHeight="1" x14ac:dyDescent="0.35"/>
    <row r="3865" ht="15" customHeight="1" x14ac:dyDescent="0.35"/>
    <row r="3866" ht="15" customHeight="1" x14ac:dyDescent="0.35"/>
    <row r="3867" ht="15" customHeight="1" x14ac:dyDescent="0.35"/>
    <row r="3868" ht="15" customHeight="1" x14ac:dyDescent="0.35"/>
    <row r="3869" ht="15" customHeight="1" x14ac:dyDescent="0.35"/>
    <row r="3870" ht="15" customHeight="1" x14ac:dyDescent="0.35"/>
    <row r="3871" ht="15" customHeight="1" x14ac:dyDescent="0.35"/>
    <row r="3872" ht="15" customHeight="1" x14ac:dyDescent="0.35"/>
    <row r="3873" ht="15" customHeight="1" x14ac:dyDescent="0.35"/>
    <row r="3874" ht="15" customHeight="1" x14ac:dyDescent="0.35"/>
    <row r="3875" ht="15" customHeight="1" x14ac:dyDescent="0.35"/>
    <row r="3876" ht="15" customHeight="1" x14ac:dyDescent="0.35"/>
    <row r="3877" ht="15" customHeight="1" x14ac:dyDescent="0.35"/>
    <row r="3878" ht="12" customHeight="1" x14ac:dyDescent="0.35"/>
    <row r="3879" ht="15" customHeight="1" x14ac:dyDescent="0.35"/>
    <row r="3880" ht="15" customHeight="1" x14ac:dyDescent="0.35"/>
    <row r="3881" ht="12" customHeight="1" x14ac:dyDescent="0.35"/>
    <row r="3882" ht="15" customHeight="1" x14ac:dyDescent="0.35"/>
    <row r="3883" ht="15" customHeight="1" x14ac:dyDescent="0.35"/>
    <row r="3884" ht="15" customHeight="1" x14ac:dyDescent="0.35"/>
    <row r="3885" ht="12" customHeight="1" x14ac:dyDescent="0.35"/>
    <row r="3886" ht="15" customHeight="1" x14ac:dyDescent="0.35"/>
    <row r="3887" ht="15" customHeight="1" x14ac:dyDescent="0.35"/>
    <row r="3888" ht="15" customHeight="1" x14ac:dyDescent="0.35"/>
    <row r="3889" ht="15" customHeight="1" x14ac:dyDescent="0.35"/>
    <row r="3890" ht="15" customHeight="1" x14ac:dyDescent="0.35"/>
    <row r="3891" ht="15" customHeight="1" x14ac:dyDescent="0.35"/>
    <row r="3892" ht="15" customHeight="1" x14ac:dyDescent="0.35"/>
    <row r="3893" ht="15" customHeight="1" x14ac:dyDescent="0.35"/>
    <row r="3894" ht="15" customHeight="1" x14ac:dyDescent="0.35"/>
    <row r="3895" ht="15" customHeight="1" x14ac:dyDescent="0.35"/>
    <row r="3896" ht="12" customHeight="1" x14ac:dyDescent="0.35"/>
    <row r="3897" ht="15" customHeight="1" x14ac:dyDescent="0.35"/>
    <row r="3898" ht="15" customHeight="1" x14ac:dyDescent="0.35"/>
    <row r="3899" ht="12" customHeight="1" x14ac:dyDescent="0.35"/>
    <row r="3900" ht="15" customHeight="1" x14ac:dyDescent="0.35"/>
    <row r="3901" ht="15" customHeight="1" x14ac:dyDescent="0.35"/>
    <row r="3902" ht="15" customHeight="1" x14ac:dyDescent="0.35"/>
    <row r="3903" ht="15" customHeight="1" x14ac:dyDescent="0.35"/>
    <row r="3904" ht="15" customHeight="1" x14ac:dyDescent="0.35"/>
    <row r="3905" ht="15" customHeight="1" x14ac:dyDescent="0.35"/>
    <row r="3906" ht="15" customHeight="1" x14ac:dyDescent="0.35"/>
    <row r="3907" ht="15" customHeight="1" x14ac:dyDescent="0.35"/>
    <row r="3908" ht="15" customHeight="1" x14ac:dyDescent="0.35"/>
    <row r="3909" ht="15" customHeight="1" x14ac:dyDescent="0.35"/>
    <row r="3910" ht="12" customHeight="1" x14ac:dyDescent="0.35"/>
    <row r="3911" ht="12" customHeight="1" x14ac:dyDescent="0.35"/>
    <row r="3912" ht="12" customHeight="1" x14ac:dyDescent="0.35"/>
    <row r="3913" ht="12" customHeight="1" x14ac:dyDescent="0.35"/>
    <row r="3914" ht="12" customHeight="1" x14ac:dyDescent="0.35"/>
    <row r="3915" ht="12" customHeight="1" x14ac:dyDescent="0.35"/>
    <row r="3916" ht="12" customHeight="1" x14ac:dyDescent="0.35"/>
    <row r="3917" ht="12" customHeight="1" x14ac:dyDescent="0.35"/>
    <row r="3918" ht="12" customHeight="1" x14ac:dyDescent="0.35"/>
    <row r="3919" ht="12" customHeight="1" x14ac:dyDescent="0.35"/>
    <row r="3920" ht="12" customHeight="1" x14ac:dyDescent="0.35"/>
    <row r="3921" ht="12" customHeight="1" x14ac:dyDescent="0.35"/>
    <row r="3922" ht="12" customHeight="1" x14ac:dyDescent="0.35"/>
    <row r="3923" ht="12" customHeight="1" x14ac:dyDescent="0.35"/>
    <row r="3924" ht="12" customHeight="1" x14ac:dyDescent="0.35"/>
    <row r="3925" ht="12" customHeight="1" x14ac:dyDescent="0.35"/>
    <row r="3926" ht="12" customHeight="1" x14ac:dyDescent="0.35"/>
    <row r="3927" ht="12" customHeight="1" x14ac:dyDescent="0.35"/>
    <row r="3928" ht="12" customHeight="1" x14ac:dyDescent="0.35"/>
    <row r="3929" ht="12" customHeight="1" x14ac:dyDescent="0.35"/>
    <row r="3930" ht="12" customHeight="1" x14ac:dyDescent="0.35"/>
    <row r="3931" ht="12" customHeight="1" x14ac:dyDescent="0.35"/>
    <row r="3932" ht="12" customHeight="1" x14ac:dyDescent="0.35"/>
    <row r="3933" ht="12" customHeight="1" x14ac:dyDescent="0.35"/>
    <row r="3934" ht="12" customHeight="1" x14ac:dyDescent="0.35"/>
    <row r="3935" ht="12" customHeight="1" x14ac:dyDescent="0.35"/>
    <row r="3936" ht="12" customHeight="1" x14ac:dyDescent="0.35"/>
    <row r="3937" ht="12" customHeight="1" x14ac:dyDescent="0.35"/>
    <row r="3938" ht="12" customHeight="1" x14ac:dyDescent="0.35"/>
    <row r="3939" ht="12" customHeight="1" x14ac:dyDescent="0.35"/>
    <row r="3940" ht="12" customHeight="1" x14ac:dyDescent="0.35"/>
    <row r="3941" ht="12" customHeight="1" x14ac:dyDescent="0.35"/>
    <row r="3942" ht="12" customHeight="1" x14ac:dyDescent="0.35"/>
    <row r="3943" ht="12" customHeight="1" x14ac:dyDescent="0.35"/>
    <row r="3944" ht="12" customHeight="1" x14ac:dyDescent="0.35"/>
    <row r="3945" ht="12" customHeight="1" x14ac:dyDescent="0.35"/>
    <row r="3946" ht="12" customHeight="1" x14ac:dyDescent="0.35"/>
    <row r="3947" ht="12" customHeight="1" x14ac:dyDescent="0.35"/>
    <row r="3948" ht="12" customHeight="1" x14ac:dyDescent="0.35"/>
    <row r="3949" ht="12" customHeight="1" x14ac:dyDescent="0.35"/>
    <row r="3950" ht="15" customHeight="1" x14ac:dyDescent="0.35"/>
    <row r="3951" ht="15" customHeight="1" x14ac:dyDescent="0.35"/>
    <row r="3952" ht="15" customHeight="1" x14ac:dyDescent="0.35"/>
    <row r="3953" ht="15" customHeight="1" x14ac:dyDescent="0.35"/>
    <row r="3954" ht="15" customHeight="1" x14ac:dyDescent="0.35"/>
    <row r="3955" ht="15" customHeight="1" x14ac:dyDescent="0.35"/>
    <row r="3956" ht="15" customHeight="1" x14ac:dyDescent="0.35"/>
    <row r="3957" ht="15" customHeight="1" x14ac:dyDescent="0.35"/>
    <row r="3958" ht="15" customHeight="1" x14ac:dyDescent="0.35"/>
    <row r="3959" ht="15" customHeight="1" x14ac:dyDescent="0.35"/>
    <row r="3960" ht="12" customHeight="1" x14ac:dyDescent="0.35"/>
    <row r="3961" ht="15" customHeight="1" x14ac:dyDescent="0.35"/>
    <row r="3962" ht="15" customHeight="1" x14ac:dyDescent="0.35"/>
    <row r="3963" ht="15" customHeight="1" x14ac:dyDescent="0.35"/>
    <row r="3964" ht="15" customHeight="1" x14ac:dyDescent="0.35"/>
    <row r="3965" ht="15" customHeight="1" x14ac:dyDescent="0.35"/>
    <row r="3966" ht="15" customHeight="1" x14ac:dyDescent="0.35"/>
    <row r="3967" ht="15" customHeight="1" x14ac:dyDescent="0.35"/>
    <row r="3968" ht="15" customHeight="1" x14ac:dyDescent="0.35"/>
    <row r="3969" ht="15" customHeight="1" x14ac:dyDescent="0.35"/>
    <row r="3970" ht="15" customHeight="1" x14ac:dyDescent="0.35"/>
    <row r="3971" ht="15" customHeight="1" x14ac:dyDescent="0.35"/>
    <row r="3972" ht="15" customHeight="1" x14ac:dyDescent="0.35"/>
    <row r="3973" ht="15" customHeight="1" x14ac:dyDescent="0.35"/>
    <row r="3974" ht="15" customHeight="1" x14ac:dyDescent="0.35"/>
    <row r="3975" ht="15" customHeight="1" x14ac:dyDescent="0.35"/>
    <row r="3976" ht="15" customHeight="1" x14ac:dyDescent="0.35"/>
    <row r="3977" ht="12" customHeight="1" x14ac:dyDescent="0.35"/>
    <row r="3978" ht="15" customHeight="1" x14ac:dyDescent="0.35"/>
    <row r="3979" ht="15" customHeight="1" x14ac:dyDescent="0.35"/>
    <row r="3980" ht="12" customHeight="1" x14ac:dyDescent="0.35"/>
    <row r="3981" ht="15" customHeight="1" x14ac:dyDescent="0.35"/>
    <row r="3982" ht="15" customHeight="1" x14ac:dyDescent="0.35"/>
    <row r="3983" ht="15" customHeight="1" x14ac:dyDescent="0.35"/>
    <row r="3984" ht="15" customHeight="1" x14ac:dyDescent="0.35"/>
    <row r="3985" ht="15" customHeight="1" x14ac:dyDescent="0.35"/>
    <row r="3986" ht="12" customHeight="1" x14ac:dyDescent="0.35"/>
    <row r="3987" ht="15" customHeight="1" x14ac:dyDescent="0.35"/>
    <row r="3988" ht="15" customHeight="1" x14ac:dyDescent="0.35"/>
    <row r="3989" ht="15" customHeight="1" x14ac:dyDescent="0.35"/>
    <row r="3990" ht="15" customHeight="1" x14ac:dyDescent="0.35"/>
    <row r="3991" ht="15" customHeight="1" x14ac:dyDescent="0.35"/>
    <row r="3992" ht="15" customHeight="1" x14ac:dyDescent="0.35"/>
    <row r="3993" ht="15" customHeight="1" x14ac:dyDescent="0.35"/>
    <row r="3994" ht="15" customHeight="1" x14ac:dyDescent="0.35"/>
    <row r="3995" ht="15" customHeight="1" x14ac:dyDescent="0.35"/>
    <row r="3996" ht="15" customHeight="1" x14ac:dyDescent="0.35"/>
    <row r="3997" ht="15" customHeight="1" x14ac:dyDescent="0.35"/>
    <row r="3998" ht="15" customHeight="1" x14ac:dyDescent="0.35"/>
    <row r="3999" ht="15" customHeight="1" x14ac:dyDescent="0.35"/>
    <row r="4000" ht="15" customHeight="1" x14ac:dyDescent="0.35"/>
    <row r="4001" ht="15" customHeight="1" x14ac:dyDescent="0.35"/>
    <row r="4002" ht="15" customHeight="1" x14ac:dyDescent="0.35"/>
    <row r="4003" ht="12" customHeight="1" x14ac:dyDescent="0.35"/>
    <row r="4004" ht="15" customHeight="1" x14ac:dyDescent="0.35"/>
    <row r="4005" ht="15" customHeight="1" x14ac:dyDescent="0.35"/>
    <row r="4006" ht="12" customHeight="1" x14ac:dyDescent="0.35"/>
    <row r="4007" ht="15" customHeight="1" x14ac:dyDescent="0.35"/>
    <row r="4008" ht="15" customHeight="1" x14ac:dyDescent="0.35"/>
    <row r="4009" ht="15" customHeight="1" x14ac:dyDescent="0.35"/>
    <row r="4010" ht="12" customHeight="1" x14ac:dyDescent="0.35"/>
    <row r="4011" ht="15" customHeight="1" x14ac:dyDescent="0.35"/>
    <row r="4012" ht="15" customHeight="1" x14ac:dyDescent="0.35"/>
    <row r="4013" ht="15" customHeight="1" x14ac:dyDescent="0.35"/>
    <row r="4014" ht="15" customHeight="1" x14ac:dyDescent="0.35"/>
    <row r="4015" ht="15" customHeight="1" x14ac:dyDescent="0.35"/>
    <row r="4016" ht="15" customHeight="1" x14ac:dyDescent="0.35"/>
    <row r="4017" ht="15" customHeight="1" x14ac:dyDescent="0.35"/>
    <row r="4018" ht="15" customHeight="1" x14ac:dyDescent="0.35"/>
    <row r="4019" ht="15" customHeight="1" x14ac:dyDescent="0.35"/>
    <row r="4020" ht="15" customHeight="1" x14ac:dyDescent="0.35"/>
    <row r="4021" ht="12" customHeight="1" x14ac:dyDescent="0.35"/>
    <row r="4022" ht="15" customHeight="1" x14ac:dyDescent="0.35"/>
    <row r="4023" ht="15" customHeight="1" x14ac:dyDescent="0.35"/>
    <row r="4024" ht="12" customHeight="1" x14ac:dyDescent="0.35"/>
    <row r="4025" ht="15" customHeight="1" x14ac:dyDescent="0.35"/>
    <row r="4026" ht="15" customHeight="1" x14ac:dyDescent="0.35"/>
    <row r="4027" ht="15" customHeight="1" x14ac:dyDescent="0.35"/>
    <row r="4028" ht="15" customHeight="1" x14ac:dyDescent="0.35"/>
    <row r="4029" ht="15" customHeight="1" x14ac:dyDescent="0.35"/>
    <row r="4030" ht="15" customHeight="1" x14ac:dyDescent="0.35"/>
    <row r="4031" ht="15" customHeight="1" x14ac:dyDescent="0.35"/>
    <row r="4032" ht="15" customHeight="1" x14ac:dyDescent="0.35"/>
    <row r="4033" ht="15" customHeight="1" x14ac:dyDescent="0.35"/>
    <row r="4034" ht="15" customHeight="1" x14ac:dyDescent="0.35"/>
    <row r="4035" ht="12" customHeight="1" x14ac:dyDescent="0.35"/>
    <row r="4036" ht="12" customHeight="1" x14ac:dyDescent="0.35"/>
    <row r="4037" ht="12" customHeight="1" x14ac:dyDescent="0.35"/>
    <row r="4038" ht="12" customHeight="1" x14ac:dyDescent="0.35"/>
    <row r="4039" ht="12" customHeight="1" x14ac:dyDescent="0.35"/>
    <row r="4040" ht="12" customHeight="1" x14ac:dyDescent="0.35"/>
    <row r="4041" ht="12" customHeight="1" x14ac:dyDescent="0.35"/>
    <row r="4042" ht="12" customHeight="1" x14ac:dyDescent="0.35"/>
    <row r="4043" ht="12" customHeight="1" x14ac:dyDescent="0.35"/>
    <row r="4044" ht="12" customHeight="1" x14ac:dyDescent="0.35"/>
    <row r="4045" ht="12" customHeight="1" x14ac:dyDescent="0.35"/>
    <row r="4046" ht="12" customHeight="1" x14ac:dyDescent="0.35"/>
    <row r="4047" ht="12" customHeight="1" x14ac:dyDescent="0.35"/>
    <row r="4048" ht="12" customHeight="1" x14ac:dyDescent="0.35"/>
    <row r="4049" ht="12" customHeight="1" x14ac:dyDescent="0.35"/>
    <row r="4050" ht="12" customHeight="1" x14ac:dyDescent="0.35"/>
    <row r="4051" ht="12" customHeight="1" x14ac:dyDescent="0.35"/>
    <row r="4052" ht="12" customHeight="1" x14ac:dyDescent="0.35"/>
    <row r="4053" ht="12" customHeight="1" x14ac:dyDescent="0.35"/>
    <row r="4054" ht="12" customHeight="1" x14ac:dyDescent="0.35"/>
    <row r="4055" ht="12" customHeight="1" x14ac:dyDescent="0.35"/>
    <row r="4056" ht="12" customHeight="1" x14ac:dyDescent="0.35"/>
    <row r="4057" ht="12" customHeight="1" x14ac:dyDescent="0.35"/>
    <row r="4058" ht="12" customHeight="1" x14ac:dyDescent="0.35"/>
    <row r="4059" ht="12" customHeight="1" x14ac:dyDescent="0.35"/>
    <row r="4060" ht="12" customHeight="1" x14ac:dyDescent="0.35"/>
    <row r="4061" ht="12" customHeight="1" x14ac:dyDescent="0.35"/>
    <row r="4062" ht="12" customHeight="1" x14ac:dyDescent="0.35"/>
    <row r="4063" ht="12" customHeight="1" x14ac:dyDescent="0.35"/>
    <row r="4064" ht="12" customHeight="1" x14ac:dyDescent="0.35"/>
    <row r="4065" ht="12" customHeight="1" x14ac:dyDescent="0.35"/>
    <row r="4066" ht="12" customHeight="1" x14ac:dyDescent="0.35"/>
    <row r="4067" ht="12" customHeight="1" x14ac:dyDescent="0.35"/>
    <row r="4068" ht="12" customHeight="1" x14ac:dyDescent="0.35"/>
    <row r="4069" ht="12" customHeight="1" x14ac:dyDescent="0.35"/>
    <row r="4070" ht="12" customHeight="1" x14ac:dyDescent="0.35"/>
    <row r="4071" ht="12" customHeight="1" x14ac:dyDescent="0.35"/>
    <row r="4072" ht="12" customHeight="1" x14ac:dyDescent="0.35"/>
    <row r="4073" ht="12" customHeight="1" x14ac:dyDescent="0.35"/>
    <row r="4074" ht="12" customHeight="1" x14ac:dyDescent="0.35"/>
    <row r="4075" ht="15" customHeight="1" x14ac:dyDescent="0.35"/>
    <row r="4076" ht="15" customHeight="1" x14ac:dyDescent="0.35"/>
    <row r="4077" ht="15" customHeight="1" x14ac:dyDescent="0.35"/>
    <row r="4078" ht="15" customHeight="1" x14ac:dyDescent="0.35"/>
    <row r="4079" ht="15" customHeight="1" x14ac:dyDescent="0.35"/>
    <row r="4080" ht="15" customHeight="1" x14ac:dyDescent="0.35"/>
    <row r="4081" ht="15" customHeight="1" x14ac:dyDescent="0.35"/>
    <row r="4082" ht="15" customHeight="1" x14ac:dyDescent="0.35"/>
    <row r="4083" ht="15" customHeight="1" x14ac:dyDescent="0.35"/>
    <row r="4084" ht="15" customHeight="1" x14ac:dyDescent="0.35"/>
    <row r="4085" ht="12" customHeight="1" x14ac:dyDescent="0.35"/>
    <row r="4086" ht="15" customHeight="1" x14ac:dyDescent="0.35"/>
    <row r="4087" ht="15" customHeight="1" x14ac:dyDescent="0.35"/>
    <row r="4088" ht="15" customHeight="1" x14ac:dyDescent="0.35"/>
    <row r="4089" ht="15" customHeight="1" x14ac:dyDescent="0.35"/>
    <row r="4090" ht="15" customHeight="1" x14ac:dyDescent="0.35"/>
    <row r="4091" ht="15" customHeight="1" x14ac:dyDescent="0.35"/>
    <row r="4092" ht="15" customHeight="1" x14ac:dyDescent="0.35"/>
    <row r="4093" ht="15" customHeight="1" x14ac:dyDescent="0.35"/>
    <row r="4094" ht="15" customHeight="1" x14ac:dyDescent="0.35"/>
    <row r="4095" ht="15" customHeight="1" x14ac:dyDescent="0.35"/>
    <row r="4096" ht="15" customHeight="1" x14ac:dyDescent="0.35"/>
    <row r="4097" ht="15" customHeight="1" x14ac:dyDescent="0.35"/>
    <row r="4098" ht="15" customHeight="1" x14ac:dyDescent="0.35"/>
    <row r="4099" ht="15" customHeight="1" x14ac:dyDescent="0.35"/>
    <row r="4100" ht="15" customHeight="1" x14ac:dyDescent="0.35"/>
    <row r="4101" ht="15" customHeight="1" x14ac:dyDescent="0.35"/>
    <row r="4102" ht="12" customHeight="1" x14ac:dyDescent="0.35"/>
    <row r="4103" ht="15" customHeight="1" x14ac:dyDescent="0.35"/>
    <row r="4104" ht="15" customHeight="1" x14ac:dyDescent="0.35"/>
    <row r="4105" ht="12" customHeight="1" x14ac:dyDescent="0.35"/>
    <row r="4106" ht="15" customHeight="1" x14ac:dyDescent="0.35"/>
    <row r="4107" ht="15" customHeight="1" x14ac:dyDescent="0.35"/>
    <row r="4108" ht="15" customHeight="1" x14ac:dyDescent="0.35"/>
    <row r="4109" ht="15" customHeight="1" x14ac:dyDescent="0.35"/>
    <row r="4110" ht="15" customHeight="1" x14ac:dyDescent="0.35"/>
    <row r="4111" ht="12" customHeight="1" x14ac:dyDescent="0.35"/>
    <row r="4112" ht="15" customHeight="1" x14ac:dyDescent="0.35"/>
    <row r="4113" ht="15" customHeight="1" x14ac:dyDescent="0.35"/>
    <row r="4114" ht="15" customHeight="1" x14ac:dyDescent="0.35"/>
    <row r="4115" ht="15" customHeight="1" x14ac:dyDescent="0.35"/>
    <row r="4116" ht="15" customHeight="1" x14ac:dyDescent="0.35"/>
    <row r="4117" ht="15" customHeight="1" x14ac:dyDescent="0.35"/>
    <row r="4118" ht="15" customHeight="1" x14ac:dyDescent="0.35"/>
    <row r="4119" ht="15" customHeight="1" x14ac:dyDescent="0.35"/>
    <row r="4120" ht="15" customHeight="1" x14ac:dyDescent="0.35"/>
    <row r="4121" ht="15" customHeight="1" x14ac:dyDescent="0.35"/>
    <row r="4122" ht="15" customHeight="1" x14ac:dyDescent="0.35"/>
    <row r="4123" ht="15" customHeight="1" x14ac:dyDescent="0.35"/>
    <row r="4124" ht="15" customHeight="1" x14ac:dyDescent="0.35"/>
    <row r="4125" ht="15" customHeight="1" x14ac:dyDescent="0.35"/>
    <row r="4126" ht="15" customHeight="1" x14ac:dyDescent="0.35"/>
    <row r="4127" ht="15" customHeight="1" x14ac:dyDescent="0.35"/>
    <row r="4128" ht="12" customHeight="1" x14ac:dyDescent="0.35"/>
    <row r="4129" ht="15" customHeight="1" x14ac:dyDescent="0.35"/>
    <row r="4130" ht="15" customHeight="1" x14ac:dyDescent="0.35"/>
    <row r="4131" ht="12" customHeight="1" x14ac:dyDescent="0.35"/>
    <row r="4132" ht="15" customHeight="1" x14ac:dyDescent="0.35"/>
    <row r="4133" ht="15" customHeight="1" x14ac:dyDescent="0.35"/>
    <row r="4134" ht="15" customHeight="1" x14ac:dyDescent="0.35"/>
    <row r="4135" ht="12" customHeight="1" x14ac:dyDescent="0.35"/>
    <row r="4136" ht="15" customHeight="1" x14ac:dyDescent="0.35"/>
    <row r="4137" ht="15" customHeight="1" x14ac:dyDescent="0.35"/>
    <row r="4138" ht="15" customHeight="1" x14ac:dyDescent="0.35"/>
    <row r="4139" ht="15" customHeight="1" x14ac:dyDescent="0.35"/>
    <row r="4140" ht="15" customHeight="1" x14ac:dyDescent="0.35"/>
    <row r="4141" ht="15" customHeight="1" x14ac:dyDescent="0.35"/>
    <row r="4142" ht="15" customHeight="1" x14ac:dyDescent="0.35"/>
    <row r="4143" ht="15" customHeight="1" x14ac:dyDescent="0.35"/>
    <row r="4144" ht="15" customHeight="1" x14ac:dyDescent="0.35"/>
    <row r="4145" ht="15" customHeight="1" x14ac:dyDescent="0.35"/>
    <row r="4146" ht="12" customHeight="1" x14ac:dyDescent="0.35"/>
    <row r="4147" ht="15" customHeight="1" x14ac:dyDescent="0.35"/>
    <row r="4148" ht="15" customHeight="1" x14ac:dyDescent="0.35"/>
    <row r="4149" ht="12" customHeight="1" x14ac:dyDescent="0.35"/>
    <row r="4150" ht="15" customHeight="1" x14ac:dyDescent="0.35"/>
    <row r="4151" ht="15" customHeight="1" x14ac:dyDescent="0.35"/>
    <row r="4152" ht="15" customHeight="1" x14ac:dyDescent="0.35"/>
    <row r="4153" ht="15" customHeight="1" x14ac:dyDescent="0.35"/>
    <row r="4154" ht="15" customHeight="1" x14ac:dyDescent="0.35"/>
    <row r="4155" ht="15" customHeight="1" x14ac:dyDescent="0.35"/>
    <row r="4156" ht="15" customHeight="1" x14ac:dyDescent="0.35"/>
    <row r="4157" ht="15" customHeight="1" x14ac:dyDescent="0.35"/>
    <row r="4158" ht="15" customHeight="1" x14ac:dyDescent="0.35"/>
    <row r="4159" ht="15" customHeight="1" x14ac:dyDescent="0.35"/>
    <row r="4160" ht="12" customHeight="1" x14ac:dyDescent="0.35"/>
    <row r="4161" ht="12" customHeight="1" x14ac:dyDescent="0.35"/>
    <row r="4162" ht="12" customHeight="1" x14ac:dyDescent="0.35"/>
    <row r="4163" ht="12" customHeight="1" x14ac:dyDescent="0.35"/>
    <row r="4164" ht="12" customHeight="1" x14ac:dyDescent="0.35"/>
    <row r="4165" ht="12" customHeight="1" x14ac:dyDescent="0.35"/>
    <row r="4166" ht="12" customHeight="1" x14ac:dyDescent="0.35"/>
    <row r="4167" ht="12" customHeight="1" x14ac:dyDescent="0.35"/>
    <row r="4168" ht="12" customHeight="1" x14ac:dyDescent="0.35"/>
    <row r="4169" ht="12" customHeight="1" x14ac:dyDescent="0.35"/>
    <row r="4170" ht="12" customHeight="1" x14ac:dyDescent="0.35"/>
    <row r="4171" ht="12" customHeight="1" x14ac:dyDescent="0.35"/>
    <row r="4172" ht="12" customHeight="1" x14ac:dyDescent="0.35"/>
    <row r="4173" ht="12" customHeight="1" x14ac:dyDescent="0.35"/>
    <row r="4174" ht="12" customHeight="1" x14ac:dyDescent="0.35"/>
    <row r="4175" ht="12" customHeight="1" x14ac:dyDescent="0.35"/>
    <row r="4176" ht="12" customHeight="1" x14ac:dyDescent="0.35"/>
    <row r="4177" ht="12" customHeight="1" x14ac:dyDescent="0.35"/>
    <row r="4178" ht="12" customHeight="1" x14ac:dyDescent="0.35"/>
    <row r="4179" ht="12" customHeight="1" x14ac:dyDescent="0.35"/>
    <row r="4180" ht="12" customHeight="1" x14ac:dyDescent="0.35"/>
    <row r="4181" ht="12" customHeight="1" x14ac:dyDescent="0.35"/>
    <row r="4182" ht="12" customHeight="1" x14ac:dyDescent="0.35"/>
    <row r="4183" ht="12" customHeight="1" x14ac:dyDescent="0.35"/>
    <row r="4184" ht="12" customHeight="1" x14ac:dyDescent="0.35"/>
    <row r="4185" ht="12" customHeight="1" x14ac:dyDescent="0.35"/>
    <row r="4186" ht="12" customHeight="1" x14ac:dyDescent="0.35"/>
    <row r="4187" ht="12" customHeight="1" x14ac:dyDescent="0.35"/>
    <row r="4188" ht="12" customHeight="1" x14ac:dyDescent="0.35"/>
    <row r="4189" ht="12" customHeight="1" x14ac:dyDescent="0.35"/>
    <row r="4190" ht="12" customHeight="1" x14ac:dyDescent="0.35"/>
    <row r="4191" ht="12" customHeight="1" x14ac:dyDescent="0.35"/>
    <row r="4192" ht="12" customHeight="1" x14ac:dyDescent="0.35"/>
    <row r="4193" ht="12" customHeight="1" x14ac:dyDescent="0.35"/>
    <row r="4194" ht="12" customHeight="1" x14ac:dyDescent="0.35"/>
    <row r="4195" ht="12" customHeight="1" x14ac:dyDescent="0.35"/>
    <row r="4196" ht="12" customHeight="1" x14ac:dyDescent="0.35"/>
    <row r="4197" ht="12" customHeight="1" x14ac:dyDescent="0.35"/>
    <row r="4198" ht="12" customHeight="1" x14ac:dyDescent="0.35"/>
    <row r="4199" ht="12" customHeight="1" x14ac:dyDescent="0.35"/>
    <row r="4200" ht="15" customHeight="1" x14ac:dyDescent="0.35"/>
    <row r="4201" ht="15" customHeight="1" x14ac:dyDescent="0.35"/>
    <row r="4202" ht="15" customHeight="1" x14ac:dyDescent="0.35"/>
    <row r="4203" ht="15" customHeight="1" x14ac:dyDescent="0.35"/>
    <row r="4204" ht="15" customHeight="1" x14ac:dyDescent="0.35"/>
    <row r="4205" ht="15" customHeight="1" x14ac:dyDescent="0.35"/>
    <row r="4206" ht="15" customHeight="1" x14ac:dyDescent="0.35"/>
    <row r="4207" ht="15" customHeight="1" x14ac:dyDescent="0.35"/>
    <row r="4208" ht="15" customHeight="1" x14ac:dyDescent="0.35"/>
    <row r="4209" ht="15" customHeight="1" x14ac:dyDescent="0.35"/>
    <row r="4210" ht="12" customHeight="1" x14ac:dyDescent="0.35"/>
    <row r="4211" ht="15" customHeight="1" x14ac:dyDescent="0.35"/>
    <row r="4212" ht="15" customHeight="1" x14ac:dyDescent="0.35"/>
    <row r="4213" ht="15" customHeight="1" x14ac:dyDescent="0.35"/>
    <row r="4214" ht="15" customHeight="1" x14ac:dyDescent="0.35"/>
    <row r="4215" ht="15" customHeight="1" x14ac:dyDescent="0.35"/>
    <row r="4216" ht="15" customHeight="1" x14ac:dyDescent="0.35"/>
    <row r="4217" ht="15" customHeight="1" x14ac:dyDescent="0.35"/>
    <row r="4218" ht="15" customHeight="1" x14ac:dyDescent="0.35"/>
    <row r="4219" ht="15" customHeight="1" x14ac:dyDescent="0.35"/>
    <row r="4220" ht="15" customHeight="1" x14ac:dyDescent="0.35"/>
    <row r="4221" ht="15" customHeight="1" x14ac:dyDescent="0.35"/>
    <row r="4222" ht="15" customHeight="1" x14ac:dyDescent="0.35"/>
    <row r="4223" ht="15" customHeight="1" x14ac:dyDescent="0.35"/>
    <row r="4224" ht="15" customHeight="1" x14ac:dyDescent="0.35"/>
    <row r="4225" ht="15" customHeight="1" x14ac:dyDescent="0.35"/>
    <row r="4226" ht="15" customHeight="1" x14ac:dyDescent="0.35"/>
    <row r="4227" ht="12" customHeight="1" x14ac:dyDescent="0.35"/>
    <row r="4228" ht="15" customHeight="1" x14ac:dyDescent="0.35"/>
    <row r="4229" ht="15" customHeight="1" x14ac:dyDescent="0.35"/>
    <row r="4230" ht="12" customHeight="1" x14ac:dyDescent="0.35"/>
    <row r="4231" ht="15" customHeight="1" x14ac:dyDescent="0.35"/>
    <row r="4232" ht="15" customHeight="1" x14ac:dyDescent="0.35"/>
    <row r="4233" ht="15" customHeight="1" x14ac:dyDescent="0.35"/>
    <row r="4234" ht="15" customHeight="1" x14ac:dyDescent="0.35"/>
    <row r="4235" ht="15" customHeight="1" x14ac:dyDescent="0.35"/>
    <row r="4236" ht="12" customHeight="1" x14ac:dyDescent="0.35"/>
    <row r="4237" ht="15" customHeight="1" x14ac:dyDescent="0.35"/>
    <row r="4238" ht="15" customHeight="1" x14ac:dyDescent="0.35"/>
    <row r="4239" ht="15" customHeight="1" x14ac:dyDescent="0.35"/>
    <row r="4240" ht="15" customHeight="1" x14ac:dyDescent="0.35"/>
    <row r="4241" ht="15" customHeight="1" x14ac:dyDescent="0.35"/>
    <row r="4242" ht="15" customHeight="1" x14ac:dyDescent="0.35"/>
    <row r="4243" ht="15" customHeight="1" x14ac:dyDescent="0.35"/>
    <row r="4244" ht="15" customHeight="1" x14ac:dyDescent="0.35"/>
    <row r="4245" ht="15" customHeight="1" x14ac:dyDescent="0.35"/>
    <row r="4246" ht="15" customHeight="1" x14ac:dyDescent="0.35"/>
    <row r="4247" ht="15" customHeight="1" x14ac:dyDescent="0.35"/>
    <row r="4248" ht="15" customHeight="1" x14ac:dyDescent="0.35"/>
    <row r="4249" ht="15" customHeight="1" x14ac:dyDescent="0.35"/>
    <row r="4250" ht="15" customHeight="1" x14ac:dyDescent="0.35"/>
    <row r="4251" ht="15" customHeight="1" x14ac:dyDescent="0.35"/>
    <row r="4252" ht="15" customHeight="1" x14ac:dyDescent="0.35"/>
    <row r="4253" ht="12" customHeight="1" x14ac:dyDescent="0.35"/>
    <row r="4254" ht="15" customHeight="1" x14ac:dyDescent="0.35"/>
    <row r="4255" ht="15" customHeight="1" x14ac:dyDescent="0.35"/>
    <row r="4256" ht="12" customHeight="1" x14ac:dyDescent="0.35"/>
    <row r="4257" ht="15" customHeight="1" x14ac:dyDescent="0.35"/>
    <row r="4258" ht="15" customHeight="1" x14ac:dyDescent="0.35"/>
    <row r="4259" ht="15" customHeight="1" x14ac:dyDescent="0.35"/>
    <row r="4260" ht="12" customHeight="1" x14ac:dyDescent="0.35"/>
    <row r="4261" ht="15" customHeight="1" x14ac:dyDescent="0.35"/>
    <row r="4262" ht="15" customHeight="1" x14ac:dyDescent="0.35"/>
    <row r="4263" ht="15" customHeight="1" x14ac:dyDescent="0.35"/>
    <row r="4264" ht="15" customHeight="1" x14ac:dyDescent="0.35"/>
    <row r="4265" ht="15" customHeight="1" x14ac:dyDescent="0.35"/>
    <row r="4266" ht="15" customHeight="1" x14ac:dyDescent="0.35"/>
    <row r="4267" ht="15" customHeight="1" x14ac:dyDescent="0.35"/>
    <row r="4268" ht="15" customHeight="1" x14ac:dyDescent="0.35"/>
    <row r="4269" ht="15" customHeight="1" x14ac:dyDescent="0.35"/>
    <row r="4270" ht="15" customHeight="1" x14ac:dyDescent="0.35"/>
    <row r="4271" ht="12" customHeight="1" x14ac:dyDescent="0.35"/>
    <row r="4272" ht="15" customHeight="1" x14ac:dyDescent="0.35"/>
    <row r="4273" ht="15" customHeight="1" x14ac:dyDescent="0.35"/>
    <row r="4274" ht="12" customHeight="1" x14ac:dyDescent="0.35"/>
    <row r="4275" ht="15" customHeight="1" x14ac:dyDescent="0.35"/>
    <row r="4276" ht="15" customHeight="1" x14ac:dyDescent="0.35"/>
    <row r="4277" ht="15" customHeight="1" x14ac:dyDescent="0.35"/>
    <row r="4278" ht="15" customHeight="1" x14ac:dyDescent="0.35"/>
    <row r="4279" ht="15" customHeight="1" x14ac:dyDescent="0.35"/>
    <row r="4280" ht="15" customHeight="1" x14ac:dyDescent="0.35"/>
    <row r="4281" ht="15" customHeight="1" x14ac:dyDescent="0.35"/>
    <row r="4282" ht="15" customHeight="1" x14ac:dyDescent="0.35"/>
    <row r="4283" ht="15" customHeight="1" x14ac:dyDescent="0.35"/>
    <row r="4284" ht="15" customHeight="1" x14ac:dyDescent="0.35"/>
    <row r="4285" ht="12" customHeight="1" x14ac:dyDescent="0.35"/>
    <row r="4286" ht="12" customHeight="1" x14ac:dyDescent="0.35"/>
    <row r="4287" ht="12" customHeight="1" x14ac:dyDescent="0.35"/>
    <row r="4288" ht="12" customHeight="1" x14ac:dyDescent="0.35"/>
    <row r="4289" ht="12" customHeight="1" x14ac:dyDescent="0.35"/>
    <row r="4290" ht="12" customHeight="1" x14ac:dyDescent="0.35"/>
    <row r="4291" ht="12" customHeight="1" x14ac:dyDescent="0.35"/>
    <row r="4292" ht="12" customHeight="1" x14ac:dyDescent="0.35"/>
    <row r="4293" ht="12" customHeight="1" x14ac:dyDescent="0.35"/>
    <row r="4294" ht="12" customHeight="1" x14ac:dyDescent="0.35"/>
    <row r="4295" ht="12" customHeight="1" x14ac:dyDescent="0.35"/>
    <row r="4296" ht="12" customHeight="1" x14ac:dyDescent="0.35"/>
    <row r="4297" ht="12" customHeight="1" x14ac:dyDescent="0.35"/>
    <row r="4298" ht="12" customHeight="1" x14ac:dyDescent="0.35"/>
    <row r="4299" ht="12" customHeight="1" x14ac:dyDescent="0.35"/>
    <row r="4300" ht="12" customHeight="1" x14ac:dyDescent="0.35"/>
    <row r="4301" ht="12" customHeight="1" x14ac:dyDescent="0.35"/>
    <row r="4302" ht="12" customHeight="1" x14ac:dyDescent="0.35"/>
    <row r="4303" ht="12" customHeight="1" x14ac:dyDescent="0.35"/>
    <row r="4304" ht="12" customHeight="1" x14ac:dyDescent="0.35"/>
    <row r="4305" ht="12" customHeight="1" x14ac:dyDescent="0.35"/>
    <row r="4306" ht="12" customHeight="1" x14ac:dyDescent="0.35"/>
    <row r="4307" ht="12" customHeight="1" x14ac:dyDescent="0.35"/>
    <row r="4308" ht="12" customHeight="1" x14ac:dyDescent="0.35"/>
    <row r="4309" ht="12" customHeight="1" x14ac:dyDescent="0.35"/>
    <row r="4310" ht="12" customHeight="1" x14ac:dyDescent="0.35"/>
    <row r="4311" ht="12" customHeight="1" x14ac:dyDescent="0.35"/>
    <row r="4312" ht="12" customHeight="1" x14ac:dyDescent="0.35"/>
    <row r="4313" ht="12" customHeight="1" x14ac:dyDescent="0.35"/>
    <row r="4314" ht="12" customHeight="1" x14ac:dyDescent="0.35"/>
    <row r="4315" ht="12" customHeight="1" x14ac:dyDescent="0.35"/>
    <row r="4316" ht="12" customHeight="1" x14ac:dyDescent="0.35"/>
    <row r="4317" ht="12" customHeight="1" x14ac:dyDescent="0.35"/>
    <row r="4318" ht="12" customHeight="1" x14ac:dyDescent="0.35"/>
    <row r="4319" ht="12" customHeight="1" x14ac:dyDescent="0.35"/>
    <row r="4320" ht="12" customHeight="1" x14ac:dyDescent="0.35"/>
    <row r="4321" ht="12" customHeight="1" x14ac:dyDescent="0.35"/>
    <row r="4322" ht="12" customHeight="1" x14ac:dyDescent="0.35"/>
    <row r="4323" ht="12" customHeight="1" x14ac:dyDescent="0.35"/>
    <row r="4324" ht="12" customHeight="1" x14ac:dyDescent="0.35"/>
    <row r="4325" ht="15" customHeight="1" x14ac:dyDescent="0.35"/>
    <row r="4326" ht="15" customHeight="1" x14ac:dyDescent="0.35"/>
    <row r="4327" ht="15" customHeight="1" x14ac:dyDescent="0.35"/>
    <row r="4328" ht="15" customHeight="1" x14ac:dyDescent="0.35"/>
    <row r="4329" ht="15" customHeight="1" x14ac:dyDescent="0.35"/>
    <row r="4330" ht="15" customHeight="1" x14ac:dyDescent="0.35"/>
    <row r="4331" ht="15" customHeight="1" x14ac:dyDescent="0.35"/>
    <row r="4332" ht="15" customHeight="1" x14ac:dyDescent="0.35"/>
    <row r="4333" ht="15" customHeight="1" x14ac:dyDescent="0.35"/>
    <row r="4334" ht="15" customHeight="1" x14ac:dyDescent="0.35"/>
    <row r="4335" ht="12" customHeight="1" x14ac:dyDescent="0.35"/>
    <row r="4336" ht="15" customHeight="1" x14ac:dyDescent="0.35"/>
    <row r="4337" ht="15" customHeight="1" x14ac:dyDescent="0.35"/>
    <row r="4338" ht="15" customHeight="1" x14ac:dyDescent="0.35"/>
    <row r="4339" ht="15" customHeight="1" x14ac:dyDescent="0.35"/>
    <row r="4340" ht="15" customHeight="1" x14ac:dyDescent="0.35"/>
    <row r="4341" ht="15" customHeight="1" x14ac:dyDescent="0.35"/>
    <row r="4342" ht="15" customHeight="1" x14ac:dyDescent="0.35"/>
    <row r="4343" ht="15" customHeight="1" x14ac:dyDescent="0.35"/>
    <row r="4344" ht="15" customHeight="1" x14ac:dyDescent="0.35"/>
    <row r="4345" ht="15" customHeight="1" x14ac:dyDescent="0.35"/>
    <row r="4346" ht="15" customHeight="1" x14ac:dyDescent="0.35"/>
    <row r="4347" ht="15" customHeight="1" x14ac:dyDescent="0.35"/>
    <row r="4348" ht="15" customHeight="1" x14ac:dyDescent="0.35"/>
    <row r="4349" ht="15" customHeight="1" x14ac:dyDescent="0.35"/>
    <row r="4350" ht="15" customHeight="1" x14ac:dyDescent="0.35"/>
    <row r="4351" ht="15" customHeight="1" x14ac:dyDescent="0.35"/>
    <row r="4352" ht="12" customHeight="1" x14ac:dyDescent="0.35"/>
    <row r="4353" ht="15" customHeight="1" x14ac:dyDescent="0.35"/>
    <row r="4354" ht="15" customHeight="1" x14ac:dyDescent="0.35"/>
    <row r="4355" ht="12" customHeight="1" x14ac:dyDescent="0.35"/>
    <row r="4356" ht="15" customHeight="1" x14ac:dyDescent="0.35"/>
    <row r="4357" ht="15" customHeight="1" x14ac:dyDescent="0.35"/>
    <row r="4358" ht="15" customHeight="1" x14ac:dyDescent="0.35"/>
    <row r="4359" ht="15" customHeight="1" x14ac:dyDescent="0.35"/>
    <row r="4360" ht="15" customHeight="1" x14ac:dyDescent="0.35"/>
    <row r="4361" ht="12" customHeight="1" x14ac:dyDescent="0.35"/>
    <row r="4362" ht="15" customHeight="1" x14ac:dyDescent="0.35"/>
    <row r="4363" ht="15" customHeight="1" x14ac:dyDescent="0.35"/>
    <row r="4364" ht="15" customHeight="1" x14ac:dyDescent="0.35"/>
    <row r="4365" ht="15" customHeight="1" x14ac:dyDescent="0.35"/>
    <row r="4366" ht="15" customHeight="1" x14ac:dyDescent="0.35"/>
    <row r="4367" ht="15" customHeight="1" x14ac:dyDescent="0.35"/>
    <row r="4368" ht="15" customHeight="1" x14ac:dyDescent="0.35"/>
    <row r="4369" ht="15" customHeight="1" x14ac:dyDescent="0.35"/>
    <row r="4370" ht="15" customHeight="1" x14ac:dyDescent="0.35"/>
    <row r="4371" ht="15" customHeight="1" x14ac:dyDescent="0.35"/>
    <row r="4372" ht="15" customHeight="1" x14ac:dyDescent="0.35"/>
    <row r="4373" ht="15" customHeight="1" x14ac:dyDescent="0.35"/>
    <row r="4374" ht="15" customHeight="1" x14ac:dyDescent="0.35"/>
    <row r="4375" ht="15" customHeight="1" x14ac:dyDescent="0.35"/>
    <row r="4376" ht="15" customHeight="1" x14ac:dyDescent="0.35"/>
    <row r="4377" ht="15" customHeight="1" x14ac:dyDescent="0.35"/>
    <row r="4378" ht="12" customHeight="1" x14ac:dyDescent="0.35"/>
    <row r="4379" ht="15" customHeight="1" x14ac:dyDescent="0.35"/>
    <row r="4380" ht="15" customHeight="1" x14ac:dyDescent="0.35"/>
    <row r="4381" ht="12" customHeight="1" x14ac:dyDescent="0.35"/>
    <row r="4382" ht="15" customHeight="1" x14ac:dyDescent="0.35"/>
    <row r="4383" ht="15" customHeight="1" x14ac:dyDescent="0.35"/>
    <row r="4384" ht="15" customHeight="1" x14ac:dyDescent="0.35"/>
    <row r="4385" ht="12" customHeight="1" x14ac:dyDescent="0.35"/>
    <row r="4386" ht="15" customHeight="1" x14ac:dyDescent="0.35"/>
    <row r="4387" ht="15" customHeight="1" x14ac:dyDescent="0.35"/>
    <row r="4388" ht="15" customHeight="1" x14ac:dyDescent="0.35"/>
    <row r="4389" ht="15" customHeight="1" x14ac:dyDescent="0.35"/>
    <row r="4390" ht="15" customHeight="1" x14ac:dyDescent="0.35"/>
    <row r="4391" ht="15" customHeight="1" x14ac:dyDescent="0.35"/>
    <row r="4392" ht="15" customHeight="1" x14ac:dyDescent="0.35"/>
    <row r="4393" ht="15" customHeight="1" x14ac:dyDescent="0.35"/>
    <row r="4394" ht="15" customHeight="1" x14ac:dyDescent="0.35"/>
    <row r="4395" ht="15" customHeight="1" x14ac:dyDescent="0.35"/>
    <row r="4396" ht="12" customHeight="1" x14ac:dyDescent="0.35"/>
    <row r="4397" ht="15" customHeight="1" x14ac:dyDescent="0.35"/>
    <row r="4398" ht="15" customHeight="1" x14ac:dyDescent="0.35"/>
    <row r="4399" ht="12" customHeight="1" x14ac:dyDescent="0.35"/>
    <row r="4400" ht="15" customHeight="1" x14ac:dyDescent="0.35"/>
    <row r="4401" ht="15" customHeight="1" x14ac:dyDescent="0.35"/>
    <row r="4402" ht="15" customHeight="1" x14ac:dyDescent="0.35"/>
    <row r="4403" ht="15" customHeight="1" x14ac:dyDescent="0.35"/>
    <row r="4404" ht="15" customHeight="1" x14ac:dyDescent="0.35"/>
    <row r="4405" ht="15" customHeight="1" x14ac:dyDescent="0.35"/>
    <row r="4406" ht="15" customHeight="1" x14ac:dyDescent="0.35"/>
    <row r="4407" ht="15" customHeight="1" x14ac:dyDescent="0.35"/>
    <row r="4408" ht="15" customHeight="1" x14ac:dyDescent="0.35"/>
    <row r="4409" ht="15" customHeight="1" x14ac:dyDescent="0.3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252"/>
  <sheetViews>
    <sheetView workbookViewId="0">
      <selection activeCell="F215" sqref="F215"/>
    </sheetView>
    <sheetView workbookViewId="1">
      <selection sqref="A1:XFD1048576"/>
    </sheetView>
  </sheetViews>
  <sheetFormatPr defaultRowHeight="14.5" x14ac:dyDescent="0.35"/>
  <cols>
    <col min="1" max="1" width="23.1796875" customWidth="1"/>
  </cols>
  <sheetData>
    <row r="1" spans="1:36" x14ac:dyDescent="0.35">
      <c r="A1" t="s">
        <v>2425</v>
      </c>
    </row>
    <row r="2" spans="1:36" x14ac:dyDescent="0.35">
      <c r="A2" t="s">
        <v>2426</v>
      </c>
    </row>
    <row r="3" spans="1:36" x14ac:dyDescent="0.35">
      <c r="A3" t="s">
        <v>2427</v>
      </c>
    </row>
    <row r="4" spans="1:36" x14ac:dyDescent="0.35">
      <c r="A4" t="s">
        <v>251</v>
      </c>
    </row>
    <row r="5" spans="1:36" x14ac:dyDescent="0.35">
      <c r="B5" t="s">
        <v>252</v>
      </c>
      <c r="C5" t="s">
        <v>272</v>
      </c>
      <c r="D5" t="s">
        <v>273</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2220</v>
      </c>
    </row>
    <row r="6" spans="1:36" x14ac:dyDescent="0.35">
      <c r="A6" t="s">
        <v>2428</v>
      </c>
      <c r="C6" t="s">
        <v>2429</v>
      </c>
    </row>
    <row r="7" spans="1:36" x14ac:dyDescent="0.35">
      <c r="A7" t="s">
        <v>2430</v>
      </c>
      <c r="C7" t="s">
        <v>2431</v>
      </c>
    </row>
    <row r="8" spans="1:36" x14ac:dyDescent="0.35">
      <c r="A8" t="s">
        <v>2432</v>
      </c>
      <c r="C8" t="s">
        <v>2433</v>
      </c>
    </row>
    <row r="9" spans="1:36" x14ac:dyDescent="0.35">
      <c r="A9" t="s">
        <v>164</v>
      </c>
      <c r="B9" t="s">
        <v>2434</v>
      </c>
      <c r="C9" t="s">
        <v>2435</v>
      </c>
      <c r="D9" t="s">
        <v>2436</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22">
        <v>3.0000000000000001E-3</v>
      </c>
    </row>
    <row r="10" spans="1:36" x14ac:dyDescent="0.35">
      <c r="A10" t="s">
        <v>2400</v>
      </c>
      <c r="B10" t="s">
        <v>2437</v>
      </c>
      <c r="C10" t="s">
        <v>2438</v>
      </c>
      <c r="D10" t="s">
        <v>2436</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22">
        <v>3.9E-2</v>
      </c>
    </row>
    <row r="11" spans="1:36" x14ac:dyDescent="0.35">
      <c r="A11" t="s">
        <v>26</v>
      </c>
      <c r="B11" t="s">
        <v>2439</v>
      </c>
      <c r="C11" t="s">
        <v>2440</v>
      </c>
      <c r="D11" t="s">
        <v>2436</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22">
        <v>0.11799999999999999</v>
      </c>
    </row>
    <row r="12" spans="1:36" x14ac:dyDescent="0.35">
      <c r="A12" t="s">
        <v>28</v>
      </c>
      <c r="B12" t="s">
        <v>2441</v>
      </c>
      <c r="C12" t="s">
        <v>2442</v>
      </c>
      <c r="D12" t="s">
        <v>2436</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22">
        <v>3.7999999999999999E-2</v>
      </c>
    </row>
    <row r="13" spans="1:36" x14ac:dyDescent="0.35">
      <c r="A13" t="s">
        <v>2409</v>
      </c>
      <c r="B13" t="s">
        <v>2443</v>
      </c>
      <c r="C13" t="s">
        <v>2444</v>
      </c>
      <c r="D13" t="s">
        <v>2436</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22">
        <v>-3.3000000000000002E-2</v>
      </c>
    </row>
    <row r="14" spans="1:36" x14ac:dyDescent="0.35">
      <c r="A14" t="s">
        <v>1140</v>
      </c>
      <c r="B14" t="s">
        <v>2445</v>
      </c>
      <c r="C14" t="s">
        <v>2446</v>
      </c>
      <c r="D14" t="s">
        <v>2436</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22">
        <v>1E-3</v>
      </c>
    </row>
    <row r="15" spans="1:36" x14ac:dyDescent="0.35">
      <c r="A15" t="s">
        <v>2417</v>
      </c>
      <c r="B15" t="s">
        <v>2447</v>
      </c>
      <c r="C15" t="s">
        <v>2448</v>
      </c>
      <c r="D15" t="s">
        <v>2436</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22">
        <v>0.13</v>
      </c>
    </row>
    <row r="16" spans="1:36" x14ac:dyDescent="0.35">
      <c r="A16" t="s">
        <v>2414</v>
      </c>
      <c r="B16" t="s">
        <v>2449</v>
      </c>
      <c r="C16" t="s">
        <v>2450</v>
      </c>
      <c r="D16" t="s">
        <v>2436</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22">
        <v>0.13</v>
      </c>
    </row>
    <row r="17" spans="1:36" x14ac:dyDescent="0.35">
      <c r="A17" t="s">
        <v>1136</v>
      </c>
      <c r="B17" t="s">
        <v>2451</v>
      </c>
      <c r="C17" t="s">
        <v>2452</v>
      </c>
      <c r="D17" t="s">
        <v>2436</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22">
        <v>9.2999999999999999E-2</v>
      </c>
    </row>
    <row r="18" spans="1:36" x14ac:dyDescent="0.35">
      <c r="A18" t="s">
        <v>2453</v>
      </c>
      <c r="B18" t="s">
        <v>2454</v>
      </c>
      <c r="C18" t="s">
        <v>2455</v>
      </c>
      <c r="D18" t="s">
        <v>2436</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22">
        <v>1.2999999999999999E-2</v>
      </c>
    </row>
    <row r="19" spans="1:36" x14ac:dyDescent="0.35">
      <c r="A19" t="s">
        <v>2456</v>
      </c>
      <c r="C19" t="s">
        <v>2457</v>
      </c>
    </row>
    <row r="20" spans="1:36" x14ac:dyDescent="0.35">
      <c r="A20" t="s">
        <v>164</v>
      </c>
      <c r="B20" t="s">
        <v>2458</v>
      </c>
      <c r="C20" t="s">
        <v>2459</v>
      </c>
      <c r="D20" t="s">
        <v>2436</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22">
        <v>1.6E-2</v>
      </c>
    </row>
    <row r="21" spans="1:36" x14ac:dyDescent="0.35">
      <c r="A21" t="s">
        <v>2400</v>
      </c>
      <c r="B21" t="s">
        <v>2460</v>
      </c>
      <c r="C21" t="s">
        <v>2461</v>
      </c>
      <c r="D21" t="s">
        <v>2436</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22">
        <v>6.0000000000000001E-3</v>
      </c>
    </row>
    <row r="22" spans="1:36" x14ac:dyDescent="0.35">
      <c r="A22" t="s">
        <v>26</v>
      </c>
      <c r="B22" t="s">
        <v>2462</v>
      </c>
      <c r="C22" t="s">
        <v>2463</v>
      </c>
      <c r="D22" t="s">
        <v>2436</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22">
        <v>5.7000000000000002E-2</v>
      </c>
    </row>
    <row r="23" spans="1:36" x14ac:dyDescent="0.35">
      <c r="A23" t="s">
        <v>28</v>
      </c>
      <c r="B23" t="s">
        <v>2464</v>
      </c>
      <c r="C23" t="s">
        <v>2465</v>
      </c>
      <c r="D23" t="s">
        <v>2436</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22">
        <v>5.2999999999999999E-2</v>
      </c>
    </row>
    <row r="24" spans="1:36" x14ac:dyDescent="0.35">
      <c r="A24" t="s">
        <v>2409</v>
      </c>
      <c r="B24" t="s">
        <v>2466</v>
      </c>
      <c r="C24" t="s">
        <v>2467</v>
      </c>
      <c r="D24" t="s">
        <v>2436</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22">
        <v>6.2E-2</v>
      </c>
    </row>
    <row r="25" spans="1:36" x14ac:dyDescent="0.35">
      <c r="A25" t="s">
        <v>1140</v>
      </c>
      <c r="B25" t="s">
        <v>2468</v>
      </c>
      <c r="C25" t="s">
        <v>2469</v>
      </c>
      <c r="D25" t="s">
        <v>2436</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22">
        <v>-0.01</v>
      </c>
    </row>
    <row r="26" spans="1:36" x14ac:dyDescent="0.35">
      <c r="A26" t="s">
        <v>2417</v>
      </c>
      <c r="B26" t="s">
        <v>2470</v>
      </c>
      <c r="C26" t="s">
        <v>2471</v>
      </c>
      <c r="D26" t="s">
        <v>2436</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22">
        <v>0.127</v>
      </c>
    </row>
    <row r="27" spans="1:36" x14ac:dyDescent="0.35">
      <c r="A27" t="s">
        <v>2414</v>
      </c>
      <c r="B27" t="s">
        <v>2472</v>
      </c>
      <c r="C27" t="s">
        <v>2473</v>
      </c>
      <c r="D27" t="s">
        <v>2436</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22">
        <v>0.127</v>
      </c>
    </row>
    <row r="28" spans="1:36" x14ac:dyDescent="0.35">
      <c r="A28" t="s">
        <v>1136</v>
      </c>
      <c r="B28" t="s">
        <v>2474</v>
      </c>
      <c r="C28" t="s">
        <v>2475</v>
      </c>
      <c r="D28" t="s">
        <v>2436</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22">
        <v>0.127</v>
      </c>
    </row>
    <row r="29" spans="1:36" x14ac:dyDescent="0.35">
      <c r="A29" t="s">
        <v>2476</v>
      </c>
      <c r="B29" t="s">
        <v>2477</v>
      </c>
      <c r="C29" t="s">
        <v>2478</v>
      </c>
      <c r="D29" t="s">
        <v>2436</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22">
        <v>1.4999999999999999E-2</v>
      </c>
    </row>
    <row r="30" spans="1:36" x14ac:dyDescent="0.35">
      <c r="A30" t="s">
        <v>2479</v>
      </c>
      <c r="C30" t="s">
        <v>2480</v>
      </c>
    </row>
    <row r="31" spans="1:36" x14ac:dyDescent="0.35">
      <c r="A31" t="s">
        <v>164</v>
      </c>
      <c r="B31" t="s">
        <v>2481</v>
      </c>
      <c r="C31" t="s">
        <v>2482</v>
      </c>
      <c r="D31" t="s">
        <v>2436</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22">
        <v>-2E-3</v>
      </c>
    </row>
    <row r="32" spans="1:36" x14ac:dyDescent="0.35">
      <c r="A32" t="s">
        <v>2400</v>
      </c>
      <c r="B32" t="s">
        <v>2483</v>
      </c>
      <c r="C32" t="s">
        <v>2484</v>
      </c>
      <c r="D32" t="s">
        <v>2436</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22">
        <v>-3.2000000000000001E-2</v>
      </c>
    </row>
    <row r="33" spans="1:36" x14ac:dyDescent="0.35">
      <c r="A33" t="s">
        <v>26</v>
      </c>
      <c r="B33" t="s">
        <v>2485</v>
      </c>
      <c r="C33" t="s">
        <v>2486</v>
      </c>
      <c r="D33" t="s">
        <v>2436</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22">
        <v>2.7E-2</v>
      </c>
    </row>
    <row r="34" spans="1:36" x14ac:dyDescent="0.35">
      <c r="A34" t="s">
        <v>28</v>
      </c>
      <c r="B34" t="s">
        <v>2487</v>
      </c>
      <c r="C34" t="s">
        <v>2488</v>
      </c>
      <c r="D34" t="s">
        <v>2436</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22">
        <v>2.4E-2</v>
      </c>
    </row>
    <row r="35" spans="1:36" x14ac:dyDescent="0.35">
      <c r="A35" t="s">
        <v>2409</v>
      </c>
      <c r="B35" t="s">
        <v>2489</v>
      </c>
      <c r="C35" t="s">
        <v>2490</v>
      </c>
      <c r="D35" t="s">
        <v>2436</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v>
      </c>
    </row>
    <row r="36" spans="1:36" x14ac:dyDescent="0.35">
      <c r="A36" t="s">
        <v>1140</v>
      </c>
      <c r="B36" t="s">
        <v>2491</v>
      </c>
      <c r="C36" t="s">
        <v>2492</v>
      </c>
      <c r="D36" t="s">
        <v>2436</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22">
        <v>-6.0999999999999999E-2</v>
      </c>
    </row>
    <row r="37" spans="1:36" x14ac:dyDescent="0.35">
      <c r="A37" t="s">
        <v>2417</v>
      </c>
      <c r="B37" t="s">
        <v>2493</v>
      </c>
      <c r="C37" t="s">
        <v>2494</v>
      </c>
      <c r="D37" t="s">
        <v>2436</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22">
        <v>0.115</v>
      </c>
    </row>
    <row r="38" spans="1:36" x14ac:dyDescent="0.35">
      <c r="A38" t="s">
        <v>2414</v>
      </c>
      <c r="B38" t="s">
        <v>2495</v>
      </c>
      <c r="C38" t="s">
        <v>2496</v>
      </c>
      <c r="D38" t="s">
        <v>2436</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22">
        <v>0.115</v>
      </c>
    </row>
    <row r="39" spans="1:36" x14ac:dyDescent="0.35">
      <c r="A39" t="s">
        <v>1136</v>
      </c>
      <c r="B39" t="s">
        <v>2497</v>
      </c>
      <c r="C39" t="s">
        <v>2498</v>
      </c>
      <c r="D39" t="s">
        <v>2436</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22">
        <v>0.115</v>
      </c>
    </row>
    <row r="40" spans="1:36" x14ac:dyDescent="0.35">
      <c r="A40" t="s">
        <v>2499</v>
      </c>
      <c r="B40" t="s">
        <v>2500</v>
      </c>
      <c r="C40" t="s">
        <v>2501</v>
      </c>
      <c r="D40" t="s">
        <v>2436</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22">
        <v>-1E-3</v>
      </c>
    </row>
    <row r="41" spans="1:36" x14ac:dyDescent="0.35">
      <c r="A41" t="s">
        <v>2502</v>
      </c>
      <c r="B41" t="s">
        <v>2503</v>
      </c>
      <c r="C41" t="s">
        <v>2504</v>
      </c>
      <c r="D41" t="s">
        <v>2436</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22">
        <v>6.0000000000000001E-3</v>
      </c>
    </row>
    <row r="42" spans="1:36" x14ac:dyDescent="0.35">
      <c r="A42" t="s">
        <v>2505</v>
      </c>
      <c r="C42" t="s">
        <v>2506</v>
      </c>
    </row>
    <row r="43" spans="1:36" x14ac:dyDescent="0.35">
      <c r="A43" t="s">
        <v>2432</v>
      </c>
      <c r="C43" t="s">
        <v>2507</v>
      </c>
    </row>
    <row r="44" spans="1:36" x14ac:dyDescent="0.35">
      <c r="A44" t="s">
        <v>164</v>
      </c>
      <c r="B44" t="s">
        <v>2508</v>
      </c>
      <c r="C44" t="s">
        <v>2509</v>
      </c>
      <c r="D44" t="s">
        <v>2510</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22">
        <v>-4.0000000000000001E-3</v>
      </c>
    </row>
    <row r="45" spans="1:36" x14ac:dyDescent="0.35">
      <c r="A45" t="s">
        <v>2400</v>
      </c>
      <c r="B45" t="s">
        <v>2511</v>
      </c>
      <c r="C45" t="s">
        <v>2512</v>
      </c>
      <c r="D45" t="s">
        <v>2510</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22">
        <v>2.7E-2</v>
      </c>
    </row>
    <row r="46" spans="1:36" x14ac:dyDescent="0.35">
      <c r="A46" t="s">
        <v>26</v>
      </c>
      <c r="B46" t="s">
        <v>2513</v>
      </c>
      <c r="C46" t="s">
        <v>2514</v>
      </c>
      <c r="D46" t="s">
        <v>2510</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22">
        <v>0.112</v>
      </c>
    </row>
    <row r="47" spans="1:36" x14ac:dyDescent="0.35">
      <c r="A47" t="s">
        <v>28</v>
      </c>
      <c r="B47" t="s">
        <v>2515</v>
      </c>
      <c r="C47" t="s">
        <v>2516</v>
      </c>
      <c r="D47" t="s">
        <v>2510</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22">
        <v>2.5000000000000001E-2</v>
      </c>
    </row>
    <row r="48" spans="1:36" x14ac:dyDescent="0.35">
      <c r="A48" t="s">
        <v>2409</v>
      </c>
      <c r="B48" t="s">
        <v>2517</v>
      </c>
      <c r="C48" t="s">
        <v>2518</v>
      </c>
      <c r="D48" t="s">
        <v>2510</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22">
        <v>-3.5000000000000003E-2</v>
      </c>
    </row>
    <row r="49" spans="1:36" x14ac:dyDescent="0.35">
      <c r="A49" t="s">
        <v>1140</v>
      </c>
      <c r="B49" t="s">
        <v>2519</v>
      </c>
      <c r="C49" t="s">
        <v>2520</v>
      </c>
      <c r="D49" t="s">
        <v>2510</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22">
        <v>-5.0000000000000001E-3</v>
      </c>
    </row>
    <row r="50" spans="1:36" x14ac:dyDescent="0.35">
      <c r="A50" t="s">
        <v>2417</v>
      </c>
      <c r="B50" t="s">
        <v>2521</v>
      </c>
      <c r="C50" t="s">
        <v>2522</v>
      </c>
      <c r="D50" t="s">
        <v>2510</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22">
        <v>0.121</v>
      </c>
    </row>
    <row r="51" spans="1:36" x14ac:dyDescent="0.35">
      <c r="A51" t="s">
        <v>2414</v>
      </c>
      <c r="B51" t="s">
        <v>2523</v>
      </c>
      <c r="C51" t="s">
        <v>2524</v>
      </c>
      <c r="D51" t="s">
        <v>2510</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22">
        <v>0.127</v>
      </c>
    </row>
    <row r="52" spans="1:36" x14ac:dyDescent="0.35">
      <c r="A52" t="s">
        <v>1136</v>
      </c>
      <c r="B52" t="s">
        <v>2525</v>
      </c>
      <c r="C52" t="s">
        <v>2526</v>
      </c>
      <c r="D52" t="s">
        <v>2510</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22">
        <v>9.8000000000000004E-2</v>
      </c>
    </row>
    <row r="53" spans="1:36" x14ac:dyDescent="0.35">
      <c r="A53" t="s">
        <v>2453</v>
      </c>
      <c r="B53" t="s">
        <v>2527</v>
      </c>
      <c r="C53" t="s">
        <v>2528</v>
      </c>
      <c r="D53" t="s">
        <v>2510</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22">
        <v>6.0000000000000001E-3</v>
      </c>
    </row>
    <row r="54" spans="1:36" x14ac:dyDescent="0.35">
      <c r="A54" t="s">
        <v>2456</v>
      </c>
      <c r="C54" t="s">
        <v>2529</v>
      </c>
    </row>
    <row r="55" spans="1:36" x14ac:dyDescent="0.35">
      <c r="A55" t="s">
        <v>164</v>
      </c>
      <c r="B55" t="s">
        <v>2530</v>
      </c>
      <c r="C55" t="s">
        <v>2531</v>
      </c>
      <c r="D55" t="s">
        <v>2510</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22">
        <v>5.0000000000000001E-3</v>
      </c>
    </row>
    <row r="56" spans="1:36" x14ac:dyDescent="0.35">
      <c r="A56" t="s">
        <v>2400</v>
      </c>
      <c r="B56" t="s">
        <v>2532</v>
      </c>
      <c r="C56" t="s">
        <v>2533</v>
      </c>
      <c r="D56" t="s">
        <v>2510</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22">
        <v>-4.0000000000000001E-3</v>
      </c>
    </row>
    <row r="57" spans="1:36" x14ac:dyDescent="0.35">
      <c r="A57" t="s">
        <v>26</v>
      </c>
      <c r="B57" t="s">
        <v>2534</v>
      </c>
      <c r="C57" t="s">
        <v>2535</v>
      </c>
      <c r="D57" t="s">
        <v>2510</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22">
        <v>4.5999999999999999E-2</v>
      </c>
    </row>
    <row r="58" spans="1:36" x14ac:dyDescent="0.35">
      <c r="A58" t="s">
        <v>28</v>
      </c>
      <c r="B58" t="s">
        <v>2536</v>
      </c>
      <c r="C58" t="s">
        <v>2537</v>
      </c>
      <c r="D58" t="s">
        <v>2510</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22">
        <v>4.2000000000000003E-2</v>
      </c>
    </row>
    <row r="59" spans="1:36" x14ac:dyDescent="0.35">
      <c r="A59" t="s">
        <v>2409</v>
      </c>
      <c r="B59" t="s">
        <v>2538</v>
      </c>
      <c r="C59" t="s">
        <v>2539</v>
      </c>
      <c r="D59" t="s">
        <v>2510</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22">
        <v>5.2999999999999999E-2</v>
      </c>
    </row>
    <row r="60" spans="1:36" x14ac:dyDescent="0.35">
      <c r="A60" t="s">
        <v>1140</v>
      </c>
      <c r="B60" t="s">
        <v>2540</v>
      </c>
      <c r="C60" t="s">
        <v>2541</v>
      </c>
      <c r="D60" t="s">
        <v>2510</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22">
        <v>-1.2999999999999999E-2</v>
      </c>
    </row>
    <row r="61" spans="1:36" x14ac:dyDescent="0.35">
      <c r="A61" t="s">
        <v>2417</v>
      </c>
      <c r="B61" t="s">
        <v>2542</v>
      </c>
      <c r="C61" t="s">
        <v>2543</v>
      </c>
      <c r="D61" t="s">
        <v>2510</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22">
        <v>0.11799999999999999</v>
      </c>
    </row>
    <row r="62" spans="1:36" x14ac:dyDescent="0.35">
      <c r="A62" t="s">
        <v>2414</v>
      </c>
      <c r="B62" t="s">
        <v>2544</v>
      </c>
      <c r="C62" t="s">
        <v>2545</v>
      </c>
      <c r="D62" t="s">
        <v>2510</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22">
        <v>0.11799999999999999</v>
      </c>
    </row>
    <row r="63" spans="1:36" x14ac:dyDescent="0.35">
      <c r="A63" t="s">
        <v>1136</v>
      </c>
      <c r="B63" t="s">
        <v>2546</v>
      </c>
      <c r="C63" t="s">
        <v>2547</v>
      </c>
      <c r="D63" t="s">
        <v>2510</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22">
        <v>0.127</v>
      </c>
    </row>
    <row r="64" spans="1:36" x14ac:dyDescent="0.35">
      <c r="A64" t="s">
        <v>2476</v>
      </c>
      <c r="B64" t="s">
        <v>2548</v>
      </c>
      <c r="C64" t="s">
        <v>2549</v>
      </c>
      <c r="D64" t="s">
        <v>2510</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22">
        <v>4.0000000000000001E-3</v>
      </c>
    </row>
    <row r="65" spans="1:36" x14ac:dyDescent="0.35">
      <c r="A65" t="s">
        <v>2479</v>
      </c>
      <c r="C65" t="s">
        <v>2550</v>
      </c>
    </row>
    <row r="66" spans="1:36" x14ac:dyDescent="0.35">
      <c r="A66" t="s">
        <v>164</v>
      </c>
      <c r="B66" t="s">
        <v>2551</v>
      </c>
      <c r="C66" t="s">
        <v>2552</v>
      </c>
      <c r="D66" t="s">
        <v>2510</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22">
        <v>-0.01</v>
      </c>
    </row>
    <row r="67" spans="1:36" x14ac:dyDescent="0.35">
      <c r="A67" t="s">
        <v>2400</v>
      </c>
      <c r="B67" t="s">
        <v>2553</v>
      </c>
      <c r="C67" t="s">
        <v>2554</v>
      </c>
      <c r="D67" t="s">
        <v>2510</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22">
        <v>-4.1000000000000002E-2</v>
      </c>
    </row>
    <row r="68" spans="1:36" x14ac:dyDescent="0.35">
      <c r="A68" t="s">
        <v>26</v>
      </c>
      <c r="B68" t="s">
        <v>2555</v>
      </c>
      <c r="C68" t="s">
        <v>2556</v>
      </c>
      <c r="D68" t="s">
        <v>2510</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22">
        <v>0.02</v>
      </c>
    </row>
    <row r="69" spans="1:36" x14ac:dyDescent="0.35">
      <c r="A69" t="s">
        <v>28</v>
      </c>
      <c r="B69" t="s">
        <v>2557</v>
      </c>
      <c r="C69" t="s">
        <v>2558</v>
      </c>
      <c r="D69" t="s">
        <v>2510</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22">
        <v>1.4E-2</v>
      </c>
    </row>
    <row r="70" spans="1:36" x14ac:dyDescent="0.35">
      <c r="A70" t="s">
        <v>2409</v>
      </c>
      <c r="B70" t="s">
        <v>2559</v>
      </c>
      <c r="C70" t="s">
        <v>2560</v>
      </c>
      <c r="D70" t="s">
        <v>2510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v>
      </c>
    </row>
    <row r="71" spans="1:36" x14ac:dyDescent="0.35">
      <c r="A71" t="s">
        <v>1140</v>
      </c>
      <c r="B71" t="s">
        <v>2561</v>
      </c>
      <c r="C71" t="s">
        <v>2562</v>
      </c>
      <c r="D71" t="s">
        <v>2510</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22">
        <v>-0.06</v>
      </c>
    </row>
    <row r="72" spans="1:36" x14ac:dyDescent="0.35">
      <c r="A72" t="s">
        <v>2417</v>
      </c>
      <c r="B72" t="s">
        <v>2563</v>
      </c>
      <c r="C72" t="s">
        <v>2564</v>
      </c>
      <c r="D72" t="s">
        <v>2510</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22">
        <v>4.2999999999999997E-2</v>
      </c>
    </row>
    <row r="73" spans="1:36" x14ac:dyDescent="0.35">
      <c r="A73" t="s">
        <v>2414</v>
      </c>
      <c r="B73" t="s">
        <v>2565</v>
      </c>
      <c r="C73" t="s">
        <v>2566</v>
      </c>
      <c r="D73" t="s">
        <v>2510</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22">
        <v>4.1000000000000002E-2</v>
      </c>
    </row>
    <row r="74" spans="1:36" x14ac:dyDescent="0.35">
      <c r="A74" t="s">
        <v>1136</v>
      </c>
      <c r="B74" t="s">
        <v>2567</v>
      </c>
      <c r="C74" t="s">
        <v>2568</v>
      </c>
      <c r="D74" t="s">
        <v>2510</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22">
        <v>0.11700000000000001</v>
      </c>
    </row>
    <row r="75" spans="1:36" x14ac:dyDescent="0.35">
      <c r="A75" t="s">
        <v>2499</v>
      </c>
      <c r="B75" t="s">
        <v>2569</v>
      </c>
      <c r="C75" t="s">
        <v>2570</v>
      </c>
      <c r="D75" t="s">
        <v>2510</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22">
        <v>-0.01</v>
      </c>
    </row>
    <row r="76" spans="1:36" x14ac:dyDescent="0.35">
      <c r="A76" t="s">
        <v>2432</v>
      </c>
      <c r="B76" t="s">
        <v>2571</v>
      </c>
      <c r="C76" t="s">
        <v>2572</v>
      </c>
      <c r="E76" t="s">
        <v>2573</v>
      </c>
    </row>
    <row r="77" spans="1:36" x14ac:dyDescent="0.35">
      <c r="A77" t="s">
        <v>164</v>
      </c>
      <c r="B77" t="s">
        <v>2574</v>
      </c>
      <c r="C77" t="s">
        <v>2575</v>
      </c>
      <c r="D77" t="s">
        <v>2510</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22">
        <v>-7.0000000000000001E-3</v>
      </c>
    </row>
    <row r="78" spans="1:36" x14ac:dyDescent="0.35">
      <c r="A78" t="s">
        <v>2400</v>
      </c>
      <c r="B78" t="s">
        <v>2576</v>
      </c>
      <c r="C78" t="s">
        <v>2577</v>
      </c>
      <c r="D78" t="s">
        <v>2510</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22">
        <v>0.01</v>
      </c>
    </row>
    <row r="79" spans="1:36" x14ac:dyDescent="0.35">
      <c r="A79" t="s">
        <v>26</v>
      </c>
      <c r="B79" t="s">
        <v>2578</v>
      </c>
      <c r="C79" t="s">
        <v>2579</v>
      </c>
      <c r="D79" t="s">
        <v>2510</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22">
        <v>5.1999999999999998E-2</v>
      </c>
    </row>
    <row r="80" spans="1:36" x14ac:dyDescent="0.35">
      <c r="A80" t="s">
        <v>28</v>
      </c>
      <c r="B80" t="s">
        <v>2580</v>
      </c>
      <c r="C80" t="s">
        <v>2581</v>
      </c>
      <c r="D80" t="s">
        <v>2510</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22">
        <v>1.4999999999999999E-2</v>
      </c>
    </row>
    <row r="81" spans="1:36" x14ac:dyDescent="0.35">
      <c r="A81" t="s">
        <v>2409</v>
      </c>
      <c r="B81" t="s">
        <v>2582</v>
      </c>
      <c r="C81" t="s">
        <v>2583</v>
      </c>
      <c r="D81" t="s">
        <v>2510</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22">
        <v>6.0000000000000001E-3</v>
      </c>
    </row>
    <row r="82" spans="1:36" x14ac:dyDescent="0.35">
      <c r="A82" t="s">
        <v>1140</v>
      </c>
      <c r="B82" t="s">
        <v>2584</v>
      </c>
      <c r="C82" t="s">
        <v>2585</v>
      </c>
      <c r="D82" t="s">
        <v>2510</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22">
        <v>-2.8000000000000001E-2</v>
      </c>
    </row>
    <row r="83" spans="1:36" x14ac:dyDescent="0.35">
      <c r="A83" t="s">
        <v>2417</v>
      </c>
      <c r="B83" t="s">
        <v>2586</v>
      </c>
      <c r="C83" t="s">
        <v>2587</v>
      </c>
      <c r="D83" t="s">
        <v>2510</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22">
        <v>8.5999999999999993E-2</v>
      </c>
    </row>
    <row r="84" spans="1:36" x14ac:dyDescent="0.35">
      <c r="A84" t="s">
        <v>2414</v>
      </c>
      <c r="B84" t="s">
        <v>2588</v>
      </c>
      <c r="C84" t="s">
        <v>2589</v>
      </c>
      <c r="D84" t="s">
        <v>2510</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22">
        <v>8.8999999999999996E-2</v>
      </c>
    </row>
    <row r="85" spans="1:36" x14ac:dyDescent="0.35">
      <c r="A85" t="s">
        <v>1136</v>
      </c>
      <c r="B85" t="s">
        <v>2590</v>
      </c>
      <c r="C85" t="s">
        <v>2591</v>
      </c>
      <c r="D85" t="s">
        <v>2510</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22">
        <v>0.124</v>
      </c>
    </row>
    <row r="86" spans="1:36" x14ac:dyDescent="0.35">
      <c r="A86" t="s">
        <v>2592</v>
      </c>
      <c r="B86" t="s">
        <v>2593</v>
      </c>
      <c r="C86" t="s">
        <v>2594</v>
      </c>
      <c r="D86" t="s">
        <v>2510</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22">
        <v>-5.0000000000000001E-3</v>
      </c>
    </row>
    <row r="87" spans="1:36" x14ac:dyDescent="0.35">
      <c r="A87" t="s">
        <v>2595</v>
      </c>
      <c r="C87" t="s">
        <v>2596</v>
      </c>
    </row>
    <row r="88" spans="1:36" x14ac:dyDescent="0.35">
      <c r="A88" t="s">
        <v>2432</v>
      </c>
      <c r="C88" t="s">
        <v>2597</v>
      </c>
    </row>
    <row r="89" spans="1:36" x14ac:dyDescent="0.35">
      <c r="A89" t="s">
        <v>164</v>
      </c>
      <c r="B89" t="s">
        <v>2598</v>
      </c>
      <c r="C89" t="s">
        <v>2599</v>
      </c>
      <c r="D89" t="s">
        <v>2600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22">
        <v>7.0000000000000001E-3</v>
      </c>
    </row>
    <row r="90" spans="1:36" x14ac:dyDescent="0.35">
      <c r="A90" t="s">
        <v>2400</v>
      </c>
      <c r="B90" t="s">
        <v>2601</v>
      </c>
      <c r="C90" t="s">
        <v>2602</v>
      </c>
      <c r="D90" t="s">
        <v>2603</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22">
        <v>1.2E-2</v>
      </c>
    </row>
    <row r="91" spans="1:36" x14ac:dyDescent="0.35">
      <c r="A91" t="s">
        <v>26</v>
      </c>
      <c r="B91" t="s">
        <v>2604</v>
      </c>
      <c r="C91" t="s">
        <v>2605</v>
      </c>
      <c r="D91" t="s">
        <v>2603</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22">
        <v>5.0000000000000001E-3</v>
      </c>
    </row>
    <row r="92" spans="1:36" x14ac:dyDescent="0.35">
      <c r="A92" t="s">
        <v>28</v>
      </c>
      <c r="B92" t="s">
        <v>2606</v>
      </c>
      <c r="C92" t="s">
        <v>2607</v>
      </c>
      <c r="D92" t="s">
        <v>2603</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22">
        <v>1.2E-2</v>
      </c>
    </row>
    <row r="93" spans="1:36" x14ac:dyDescent="0.35">
      <c r="A93" t="s">
        <v>2409</v>
      </c>
      <c r="B93" t="s">
        <v>2608</v>
      </c>
      <c r="C93" t="s">
        <v>2609</v>
      </c>
      <c r="D93" t="s">
        <v>2603</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22">
        <v>3.0000000000000001E-3</v>
      </c>
    </row>
    <row r="94" spans="1:36" x14ac:dyDescent="0.35">
      <c r="A94" t="s">
        <v>1140</v>
      </c>
      <c r="B94" t="s">
        <v>2610</v>
      </c>
      <c r="C94" t="s">
        <v>2611</v>
      </c>
      <c r="D94" t="s">
        <v>2600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22">
        <v>6.0000000000000001E-3</v>
      </c>
    </row>
    <row r="95" spans="1:36" x14ac:dyDescent="0.35">
      <c r="A95" t="s">
        <v>2417</v>
      </c>
      <c r="B95" t="s">
        <v>2612</v>
      </c>
      <c r="C95" t="s">
        <v>2613</v>
      </c>
      <c r="D95" t="s">
        <v>2600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22">
        <v>8.0000000000000002E-3</v>
      </c>
    </row>
    <row r="96" spans="1:36" x14ac:dyDescent="0.35">
      <c r="A96" t="s">
        <v>2414</v>
      </c>
      <c r="B96" t="s">
        <v>2614</v>
      </c>
      <c r="C96" t="s">
        <v>2615</v>
      </c>
      <c r="D96" t="s">
        <v>2603</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22">
        <v>3.0000000000000001E-3</v>
      </c>
    </row>
    <row r="97" spans="1:36" x14ac:dyDescent="0.35">
      <c r="A97" t="s">
        <v>1136</v>
      </c>
      <c r="B97" t="s">
        <v>2616</v>
      </c>
      <c r="C97" t="s">
        <v>2617</v>
      </c>
      <c r="D97" t="s">
        <v>2600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22">
        <v>-5.0000000000000001E-3</v>
      </c>
    </row>
    <row r="98" spans="1:36" x14ac:dyDescent="0.35">
      <c r="A98" t="s">
        <v>2618</v>
      </c>
      <c r="B98" t="s">
        <v>2619</v>
      </c>
      <c r="C98" t="s">
        <v>2620</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22">
        <v>7.0000000000000001E-3</v>
      </c>
    </row>
    <row r="99" spans="1:36" x14ac:dyDescent="0.35">
      <c r="A99" t="s">
        <v>2456</v>
      </c>
      <c r="C99" t="s">
        <v>2621</v>
      </c>
    </row>
    <row r="100" spans="1:36" x14ac:dyDescent="0.35">
      <c r="A100" t="s">
        <v>164</v>
      </c>
      <c r="B100" t="s">
        <v>2622</v>
      </c>
      <c r="C100" t="s">
        <v>2623</v>
      </c>
      <c r="D100" t="s">
        <v>2600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22">
        <v>1.0999999999999999E-2</v>
      </c>
    </row>
    <row r="101" spans="1:36" x14ac:dyDescent="0.35">
      <c r="A101" t="s">
        <v>2400</v>
      </c>
      <c r="B101" t="s">
        <v>2624</v>
      </c>
      <c r="C101" t="s">
        <v>2625</v>
      </c>
      <c r="D101" t="s">
        <v>2603</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22">
        <v>0.01</v>
      </c>
    </row>
    <row r="102" spans="1:36" x14ac:dyDescent="0.35">
      <c r="A102" t="s">
        <v>26</v>
      </c>
      <c r="B102" t="s">
        <v>2626</v>
      </c>
      <c r="C102" t="s">
        <v>2627</v>
      </c>
      <c r="D102" t="s">
        <v>2603</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22">
        <v>1.0999999999999999E-2</v>
      </c>
    </row>
    <row r="103" spans="1:36" x14ac:dyDescent="0.35">
      <c r="A103" t="s">
        <v>28</v>
      </c>
      <c r="B103" t="s">
        <v>2628</v>
      </c>
      <c r="C103" t="s">
        <v>2629</v>
      </c>
      <c r="D103" t="s">
        <v>2603</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22">
        <v>1.0999999999999999E-2</v>
      </c>
    </row>
    <row r="104" spans="1:36" x14ac:dyDescent="0.35">
      <c r="A104" t="s">
        <v>2409</v>
      </c>
      <c r="B104" t="s">
        <v>2630</v>
      </c>
      <c r="C104" t="s">
        <v>2631</v>
      </c>
      <c r="D104" t="s">
        <v>396</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22">
        <v>8.0000000000000002E-3</v>
      </c>
    </row>
    <row r="105" spans="1:36" x14ac:dyDescent="0.35">
      <c r="A105" t="s">
        <v>1140</v>
      </c>
      <c r="B105" t="s">
        <v>2632</v>
      </c>
      <c r="C105" t="s">
        <v>2633</v>
      </c>
      <c r="D105" t="s">
        <v>2603</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22">
        <v>2E-3</v>
      </c>
    </row>
    <row r="106" spans="1:36" x14ac:dyDescent="0.35">
      <c r="A106" t="s">
        <v>2417</v>
      </c>
      <c r="B106" t="s">
        <v>2634</v>
      </c>
      <c r="C106" t="s">
        <v>2635</v>
      </c>
      <c r="D106" t="s">
        <v>2603</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22">
        <v>8.0000000000000002E-3</v>
      </c>
    </row>
    <row r="107" spans="1:36" x14ac:dyDescent="0.35">
      <c r="A107" t="s">
        <v>2414</v>
      </c>
      <c r="B107" t="s">
        <v>2636</v>
      </c>
      <c r="C107" t="s">
        <v>2637</v>
      </c>
      <c r="D107" t="s">
        <v>2603</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22">
        <v>8.0000000000000002E-3</v>
      </c>
    </row>
    <row r="108" spans="1:36" x14ac:dyDescent="0.35">
      <c r="A108" t="s">
        <v>1136</v>
      </c>
      <c r="B108" t="s">
        <v>2638</v>
      </c>
      <c r="C108" t="s">
        <v>2639</v>
      </c>
      <c r="D108" t="s">
        <v>2603</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22">
        <v>0</v>
      </c>
    </row>
    <row r="109" spans="1:36" x14ac:dyDescent="0.35">
      <c r="A109" t="s">
        <v>2640</v>
      </c>
      <c r="B109" t="s">
        <v>2641</v>
      </c>
      <c r="C109" t="s">
        <v>2642</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22">
        <v>1.0999999999999999E-2</v>
      </c>
    </row>
    <row r="110" spans="1:36" x14ac:dyDescent="0.35">
      <c r="A110" t="s">
        <v>2479</v>
      </c>
      <c r="C110" t="s">
        <v>2643</v>
      </c>
    </row>
    <row r="111" spans="1:36" x14ac:dyDescent="0.35">
      <c r="A111" t="s">
        <v>164</v>
      </c>
      <c r="B111" t="s">
        <v>2644</v>
      </c>
      <c r="C111" t="s">
        <v>2645</v>
      </c>
      <c r="D111" t="s">
        <v>2600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22">
        <v>8.0000000000000002E-3</v>
      </c>
    </row>
    <row r="112" spans="1:36" x14ac:dyDescent="0.35">
      <c r="A112" t="s">
        <v>2400</v>
      </c>
      <c r="B112" t="s">
        <v>2646</v>
      </c>
      <c r="C112" t="s">
        <v>2647</v>
      </c>
      <c r="D112" t="s">
        <v>2603</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22">
        <v>0.01</v>
      </c>
    </row>
    <row r="113" spans="1:36" x14ac:dyDescent="0.35">
      <c r="A113" t="s">
        <v>26</v>
      </c>
      <c r="B113" t="s">
        <v>2648</v>
      </c>
      <c r="C113" t="s">
        <v>2649</v>
      </c>
      <c r="D113" t="s">
        <v>2603</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22">
        <v>6.0000000000000001E-3</v>
      </c>
    </row>
    <row r="114" spans="1:36" x14ac:dyDescent="0.35">
      <c r="A114" t="s">
        <v>28</v>
      </c>
      <c r="B114" t="s">
        <v>2650</v>
      </c>
      <c r="C114" t="s">
        <v>2651</v>
      </c>
      <c r="D114" t="s">
        <v>2600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22">
        <v>8.9999999999999993E-3</v>
      </c>
    </row>
    <row r="115" spans="1:36" x14ac:dyDescent="0.35">
      <c r="A115" t="s">
        <v>2409</v>
      </c>
      <c r="B115" t="s">
        <v>2652</v>
      </c>
      <c r="C115" t="s">
        <v>2653</v>
      </c>
      <c r="D115" t="s">
        <v>2603</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35">
      <c r="A116" t="s">
        <v>1140</v>
      </c>
      <c r="B116" t="s">
        <v>2654</v>
      </c>
      <c r="C116" t="s">
        <v>2655</v>
      </c>
      <c r="D116" t="s">
        <v>2600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22">
        <v>-1E-3</v>
      </c>
    </row>
    <row r="117" spans="1:36" x14ac:dyDescent="0.35">
      <c r="A117" t="s">
        <v>2417</v>
      </c>
      <c r="B117" t="s">
        <v>2656</v>
      </c>
      <c r="C117" t="s">
        <v>2657</v>
      </c>
      <c r="D117" t="s">
        <v>2600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22">
        <v>6.9000000000000006E-2</v>
      </c>
    </row>
    <row r="118" spans="1:36" x14ac:dyDescent="0.35">
      <c r="A118" t="s">
        <v>2414</v>
      </c>
      <c r="B118" t="s">
        <v>2658</v>
      </c>
      <c r="C118" t="s">
        <v>2659</v>
      </c>
      <c r="D118" t="s">
        <v>2603</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22">
        <v>7.0000000000000007E-2</v>
      </c>
    </row>
    <row r="119" spans="1:36" x14ac:dyDescent="0.35">
      <c r="A119" t="s">
        <v>1136</v>
      </c>
      <c r="B119" t="s">
        <v>2660</v>
      </c>
      <c r="C119" t="s">
        <v>2661</v>
      </c>
      <c r="D119" t="s">
        <v>2600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22">
        <v>-2E-3</v>
      </c>
    </row>
    <row r="120" spans="1:36" x14ac:dyDescent="0.35">
      <c r="A120" t="s">
        <v>2662</v>
      </c>
      <c r="B120" t="s">
        <v>2663</v>
      </c>
      <c r="C120" t="s">
        <v>2664</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22">
        <v>8.0000000000000002E-3</v>
      </c>
    </row>
    <row r="121" spans="1:36" x14ac:dyDescent="0.35">
      <c r="A121" t="s">
        <v>2665</v>
      </c>
      <c r="B121" t="s">
        <v>2666</v>
      </c>
      <c r="C121" t="s">
        <v>2667</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22">
        <v>0.01</v>
      </c>
    </row>
    <row r="122" spans="1:36" x14ac:dyDescent="0.35">
      <c r="A122" t="s">
        <v>2668</v>
      </c>
      <c r="C122" t="s">
        <v>2669</v>
      </c>
    </row>
    <row r="123" spans="1:36" x14ac:dyDescent="0.35">
      <c r="A123" t="s">
        <v>2432</v>
      </c>
      <c r="C123" t="s">
        <v>2670</v>
      </c>
    </row>
    <row r="124" spans="1:36" x14ac:dyDescent="0.35">
      <c r="A124" t="s">
        <v>164</v>
      </c>
      <c r="B124" t="s">
        <v>2671</v>
      </c>
      <c r="C124" t="s">
        <v>2672</v>
      </c>
      <c r="D124" t="s">
        <v>275</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22">
        <v>1.2999999999999999E-2</v>
      </c>
    </row>
    <row r="125" spans="1:36" x14ac:dyDescent="0.35">
      <c r="A125" t="s">
        <v>2400</v>
      </c>
      <c r="B125" t="s">
        <v>2673</v>
      </c>
      <c r="C125" t="s">
        <v>2674</v>
      </c>
      <c r="D125" t="s">
        <v>275</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22">
        <v>3.6999999999999998E-2</v>
      </c>
    </row>
    <row r="126" spans="1:36" x14ac:dyDescent="0.35">
      <c r="A126" t="s">
        <v>26</v>
      </c>
      <c r="B126" t="s">
        <v>2675</v>
      </c>
      <c r="C126" t="s">
        <v>2676</v>
      </c>
      <c r="D126" t="s">
        <v>275</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22">
        <v>0.13</v>
      </c>
    </row>
    <row r="127" spans="1:36" x14ac:dyDescent="0.35">
      <c r="A127" t="s">
        <v>28</v>
      </c>
      <c r="B127" t="s">
        <v>2677</v>
      </c>
      <c r="C127" t="s">
        <v>2678</v>
      </c>
      <c r="D127" t="s">
        <v>275</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22">
        <v>5.5E-2</v>
      </c>
    </row>
    <row r="128" spans="1:36" x14ac:dyDescent="0.35">
      <c r="A128" t="s">
        <v>2409</v>
      </c>
      <c r="B128" t="s">
        <v>2679</v>
      </c>
      <c r="C128" t="s">
        <v>2680</v>
      </c>
      <c r="D128" t="s">
        <v>275</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22">
        <v>-6.0000000000000001E-3</v>
      </c>
    </row>
    <row r="129" spans="1:36" x14ac:dyDescent="0.35">
      <c r="A129" t="s">
        <v>1140</v>
      </c>
      <c r="B129" t="s">
        <v>2681</v>
      </c>
      <c r="C129" t="s">
        <v>2682</v>
      </c>
      <c r="D129" t="s">
        <v>275</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22">
        <v>4.0000000000000001E-3</v>
      </c>
    </row>
    <row r="130" spans="1:36" x14ac:dyDescent="0.35">
      <c r="A130" t="s">
        <v>2417</v>
      </c>
      <c r="B130" t="s">
        <v>2683</v>
      </c>
      <c r="C130" t="s">
        <v>2684</v>
      </c>
      <c r="D130" t="s">
        <v>275</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22">
        <v>0.14099999999999999</v>
      </c>
    </row>
    <row r="131" spans="1:36" x14ac:dyDescent="0.35">
      <c r="A131" t="s">
        <v>2414</v>
      </c>
      <c r="B131" t="s">
        <v>2685</v>
      </c>
      <c r="C131" t="s">
        <v>2686</v>
      </c>
      <c r="D131" t="s">
        <v>275</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22">
        <v>0.14099999999999999</v>
      </c>
    </row>
    <row r="132" spans="1:36" x14ac:dyDescent="0.35">
      <c r="A132" t="s">
        <v>1136</v>
      </c>
      <c r="B132" t="s">
        <v>2687</v>
      </c>
      <c r="C132" t="s">
        <v>2688</v>
      </c>
      <c r="D132" t="s">
        <v>275</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22">
        <v>0.111</v>
      </c>
    </row>
    <row r="133" spans="1:36" x14ac:dyDescent="0.35">
      <c r="A133" t="s">
        <v>2453</v>
      </c>
      <c r="B133" t="s">
        <v>2689</v>
      </c>
      <c r="C133" t="s">
        <v>2690</v>
      </c>
      <c r="D133" t="s">
        <v>275</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22">
        <v>2.1000000000000001E-2</v>
      </c>
    </row>
    <row r="134" spans="1:36" x14ac:dyDescent="0.35">
      <c r="A134" t="s">
        <v>2456</v>
      </c>
      <c r="C134" t="s">
        <v>2691</v>
      </c>
    </row>
    <row r="135" spans="1:36" x14ac:dyDescent="0.35">
      <c r="A135" t="s">
        <v>164</v>
      </c>
      <c r="B135" t="s">
        <v>2692</v>
      </c>
      <c r="C135" t="s">
        <v>2693</v>
      </c>
      <c r="D135" t="s">
        <v>275</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22">
        <v>1.4E-2</v>
      </c>
    </row>
    <row r="136" spans="1:36" x14ac:dyDescent="0.35">
      <c r="A136" t="s">
        <v>2400</v>
      </c>
      <c r="B136" t="s">
        <v>2694</v>
      </c>
      <c r="C136" t="s">
        <v>2695</v>
      </c>
      <c r="D136" t="s">
        <v>275</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22">
        <v>3.0000000000000001E-3</v>
      </c>
    </row>
    <row r="137" spans="1:36" x14ac:dyDescent="0.35">
      <c r="A137" t="s">
        <v>26</v>
      </c>
      <c r="B137" t="s">
        <v>2696</v>
      </c>
      <c r="C137" t="s">
        <v>2697</v>
      </c>
      <c r="D137" t="s">
        <v>275</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22">
        <v>0.05</v>
      </c>
    </row>
    <row r="138" spans="1:36" x14ac:dyDescent="0.35">
      <c r="A138" t="s">
        <v>28</v>
      </c>
      <c r="B138" t="s">
        <v>2698</v>
      </c>
      <c r="C138" t="s">
        <v>2699</v>
      </c>
      <c r="D138" t="s">
        <v>275</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22">
        <v>5.8999999999999997E-2</v>
      </c>
    </row>
    <row r="139" spans="1:36" x14ac:dyDescent="0.35">
      <c r="A139" t="s">
        <v>2409</v>
      </c>
      <c r="B139" t="s">
        <v>2700</v>
      </c>
      <c r="C139" t="s">
        <v>2701</v>
      </c>
      <c r="D139" t="s">
        <v>275</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22">
        <v>6.9000000000000006E-2</v>
      </c>
    </row>
    <row r="140" spans="1:36" x14ac:dyDescent="0.35">
      <c r="A140" t="s">
        <v>1140</v>
      </c>
      <c r="B140" t="s">
        <v>2702</v>
      </c>
      <c r="C140" t="s">
        <v>2703</v>
      </c>
      <c r="D140" t="s">
        <v>275</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22">
        <v>8.0000000000000002E-3</v>
      </c>
    </row>
    <row r="141" spans="1:36" x14ac:dyDescent="0.35">
      <c r="A141" t="s">
        <v>2417</v>
      </c>
      <c r="B141" t="s">
        <v>2704</v>
      </c>
      <c r="C141" t="s">
        <v>2705</v>
      </c>
      <c r="D141" t="s">
        <v>275</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22">
        <v>0.14199999999999999</v>
      </c>
    </row>
    <row r="142" spans="1:36" x14ac:dyDescent="0.35">
      <c r="A142" t="s">
        <v>2414</v>
      </c>
      <c r="B142" t="s">
        <v>2706</v>
      </c>
      <c r="C142" t="s">
        <v>2707</v>
      </c>
      <c r="D142" t="s">
        <v>275</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22">
        <v>0.14199999999999999</v>
      </c>
    </row>
    <row r="143" spans="1:36" x14ac:dyDescent="0.35">
      <c r="A143" t="s">
        <v>1136</v>
      </c>
      <c r="B143" t="s">
        <v>2708</v>
      </c>
      <c r="C143" t="s">
        <v>2709</v>
      </c>
      <c r="D143" t="s">
        <v>275</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22">
        <v>0.14199999999999999</v>
      </c>
    </row>
    <row r="144" spans="1:36" x14ac:dyDescent="0.35">
      <c r="A144" t="s">
        <v>2476</v>
      </c>
      <c r="B144" t="s">
        <v>2710</v>
      </c>
      <c r="C144" t="s">
        <v>2711</v>
      </c>
      <c r="D144" t="s">
        <v>275</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22">
        <v>1.2E-2</v>
      </c>
    </row>
    <row r="145" spans="1:36" x14ac:dyDescent="0.35">
      <c r="A145" t="s">
        <v>2479</v>
      </c>
      <c r="C145" t="s">
        <v>2712</v>
      </c>
    </row>
    <row r="146" spans="1:36" x14ac:dyDescent="0.35">
      <c r="A146" t="s">
        <v>164</v>
      </c>
      <c r="B146" t="s">
        <v>2713</v>
      </c>
      <c r="C146" t="s">
        <v>2714</v>
      </c>
      <c r="D146" t="s">
        <v>275</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22">
        <v>1E-3</v>
      </c>
    </row>
    <row r="147" spans="1:36" x14ac:dyDescent="0.35">
      <c r="A147" t="s">
        <v>2400</v>
      </c>
      <c r="B147" t="s">
        <v>2715</v>
      </c>
      <c r="C147" t="s">
        <v>2716</v>
      </c>
      <c r="D147" t="s">
        <v>275</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22">
        <v>-5.2999999999999999E-2</v>
      </c>
    </row>
    <row r="148" spans="1:36" x14ac:dyDescent="0.35">
      <c r="A148" t="s">
        <v>26</v>
      </c>
      <c r="B148" t="s">
        <v>2717</v>
      </c>
      <c r="C148" t="s">
        <v>2718</v>
      </c>
      <c r="D148" t="s">
        <v>275</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22">
        <v>8.9999999999999993E-3</v>
      </c>
    </row>
    <row r="149" spans="1:36" x14ac:dyDescent="0.35">
      <c r="A149" t="s">
        <v>28</v>
      </c>
      <c r="B149" t="s">
        <v>2719</v>
      </c>
      <c r="C149" t="s">
        <v>2720</v>
      </c>
      <c r="D149" t="s">
        <v>275</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22">
        <v>2.5999999999999999E-2</v>
      </c>
    </row>
    <row r="150" spans="1:36" x14ac:dyDescent="0.35">
      <c r="A150" t="s">
        <v>2409</v>
      </c>
      <c r="B150" t="s">
        <v>2721</v>
      </c>
      <c r="C150" t="s">
        <v>2722</v>
      </c>
      <c r="D150" t="s">
        <v>275</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35">
      <c r="A151" t="s">
        <v>1140</v>
      </c>
      <c r="B151" t="s">
        <v>2723</v>
      </c>
      <c r="C151" t="s">
        <v>2724</v>
      </c>
      <c r="D151" t="s">
        <v>275</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22">
        <v>-2.4E-2</v>
      </c>
    </row>
    <row r="152" spans="1:36" x14ac:dyDescent="0.35">
      <c r="A152" t="s">
        <v>2417</v>
      </c>
      <c r="B152" t="s">
        <v>2725</v>
      </c>
      <c r="C152" t="s">
        <v>2726</v>
      </c>
      <c r="D152" t="s">
        <v>275</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22">
        <v>0.125</v>
      </c>
    </row>
    <row r="153" spans="1:36" x14ac:dyDescent="0.35">
      <c r="A153" t="s">
        <v>2414</v>
      </c>
      <c r="B153" t="s">
        <v>2727</v>
      </c>
      <c r="C153" t="s">
        <v>2728</v>
      </c>
      <c r="D153" t="s">
        <v>275</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22">
        <v>0.125</v>
      </c>
    </row>
    <row r="154" spans="1:36" x14ac:dyDescent="0.35">
      <c r="A154" t="s">
        <v>1136</v>
      </c>
      <c r="B154" t="s">
        <v>2729</v>
      </c>
      <c r="C154" t="s">
        <v>2730</v>
      </c>
      <c r="D154" t="s">
        <v>275</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22">
        <v>0.125</v>
      </c>
    </row>
    <row r="155" spans="1:36" x14ac:dyDescent="0.35">
      <c r="A155" t="s">
        <v>2499</v>
      </c>
      <c r="B155" t="s">
        <v>2731</v>
      </c>
      <c r="C155" t="s">
        <v>2732</v>
      </c>
      <c r="D155" t="s">
        <v>275</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22">
        <v>1E-3</v>
      </c>
    </row>
    <row r="156" spans="1:36" x14ac:dyDescent="0.35">
      <c r="A156" t="s">
        <v>236</v>
      </c>
      <c r="B156" t="s">
        <v>2733</v>
      </c>
      <c r="C156" t="s">
        <v>2734</v>
      </c>
      <c r="D156" t="s">
        <v>275</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22">
        <v>1.2E-2</v>
      </c>
    </row>
    <row r="157" spans="1:36" x14ac:dyDescent="0.35">
      <c r="A157" t="s">
        <v>1823</v>
      </c>
      <c r="C157" t="s">
        <v>2735</v>
      </c>
    </row>
    <row r="158" spans="1:36" x14ac:dyDescent="0.35">
      <c r="A158" t="s">
        <v>2595</v>
      </c>
      <c r="C158" t="s">
        <v>2736</v>
      </c>
    </row>
    <row r="159" spans="1:36" x14ac:dyDescent="0.35">
      <c r="A159" t="s">
        <v>2432</v>
      </c>
      <c r="C159" t="s">
        <v>2737</v>
      </c>
    </row>
    <row r="160" spans="1:36" x14ac:dyDescent="0.35">
      <c r="A160" t="s">
        <v>164</v>
      </c>
      <c r="B160" t="s">
        <v>2738</v>
      </c>
      <c r="C160" t="s">
        <v>2739</v>
      </c>
      <c r="D160" t="s">
        <v>2600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22">
        <v>3.0000000000000001E-3</v>
      </c>
    </row>
    <row r="161" spans="1:36" x14ac:dyDescent="0.35">
      <c r="A161" t="s">
        <v>2400</v>
      </c>
      <c r="B161" t="s">
        <v>2740</v>
      </c>
      <c r="C161" t="s">
        <v>2741</v>
      </c>
      <c r="D161" t="s">
        <v>2603</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22">
        <v>3.0000000000000001E-3</v>
      </c>
    </row>
    <row r="162" spans="1:36" x14ac:dyDescent="0.35">
      <c r="A162" t="s">
        <v>26</v>
      </c>
      <c r="B162" t="s">
        <v>2742</v>
      </c>
      <c r="C162" t="s">
        <v>2743</v>
      </c>
      <c r="D162" t="s">
        <v>2603</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22">
        <v>5.0000000000000001E-3</v>
      </c>
    </row>
    <row r="163" spans="1:36" x14ac:dyDescent="0.35">
      <c r="A163" t="s">
        <v>28</v>
      </c>
      <c r="B163" t="s">
        <v>2744</v>
      </c>
      <c r="C163" t="s">
        <v>2745</v>
      </c>
      <c r="D163" t="s">
        <v>2603</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22">
        <v>1.4999999999999999E-2</v>
      </c>
    </row>
    <row r="164" spans="1:36" x14ac:dyDescent="0.35">
      <c r="A164" t="s">
        <v>2409</v>
      </c>
      <c r="B164" t="s">
        <v>2746</v>
      </c>
      <c r="C164" t="s">
        <v>2747</v>
      </c>
      <c r="D164" t="s">
        <v>2603</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22">
        <v>8.0000000000000002E-3</v>
      </c>
    </row>
    <row r="165" spans="1:36" x14ac:dyDescent="0.35">
      <c r="A165" t="s">
        <v>1140</v>
      </c>
      <c r="B165" t="s">
        <v>2748</v>
      </c>
      <c r="C165" t="s">
        <v>2749</v>
      </c>
      <c r="D165" t="s">
        <v>2600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22">
        <v>2E-3</v>
      </c>
    </row>
    <row r="166" spans="1:36" x14ac:dyDescent="0.35">
      <c r="A166" t="s">
        <v>2417</v>
      </c>
      <c r="B166" t="s">
        <v>2750</v>
      </c>
      <c r="C166" t="s">
        <v>2751</v>
      </c>
      <c r="D166" t="s">
        <v>2600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22">
        <v>8.0000000000000002E-3</v>
      </c>
    </row>
    <row r="167" spans="1:36" x14ac:dyDescent="0.35">
      <c r="A167" t="s">
        <v>2414</v>
      </c>
      <c r="B167" t="s">
        <v>2752</v>
      </c>
      <c r="C167" t="s">
        <v>2753</v>
      </c>
      <c r="D167" t="s">
        <v>2603</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22">
        <v>3.0000000000000001E-3</v>
      </c>
    </row>
    <row r="168" spans="1:36" x14ac:dyDescent="0.35">
      <c r="A168" t="s">
        <v>1136</v>
      </c>
      <c r="B168" t="s">
        <v>2754</v>
      </c>
      <c r="C168" t="s">
        <v>2755</v>
      </c>
      <c r="D168" t="s">
        <v>2600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22">
        <v>-5.0000000000000001E-3</v>
      </c>
    </row>
    <row r="169" spans="1:36" x14ac:dyDescent="0.35">
      <c r="A169" t="s">
        <v>2618</v>
      </c>
      <c r="B169" t="s">
        <v>2756</v>
      </c>
      <c r="C169" t="s">
        <v>2757</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22">
        <v>2E-3</v>
      </c>
    </row>
    <row r="170" spans="1:36" x14ac:dyDescent="0.35">
      <c r="A170" t="s">
        <v>2456</v>
      </c>
      <c r="C170" t="s">
        <v>2758</v>
      </c>
    </row>
    <row r="171" spans="1:36" x14ac:dyDescent="0.35">
      <c r="A171" t="s">
        <v>164</v>
      </c>
      <c r="B171" t="s">
        <v>2759</v>
      </c>
      <c r="C171" t="s">
        <v>2760</v>
      </c>
      <c r="D171" t="s">
        <v>2600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22">
        <v>8.9999999999999993E-3</v>
      </c>
    </row>
    <row r="172" spans="1:36" x14ac:dyDescent="0.35">
      <c r="A172" t="s">
        <v>2400</v>
      </c>
      <c r="B172" t="s">
        <v>2761</v>
      </c>
      <c r="C172" t="s">
        <v>2762</v>
      </c>
      <c r="D172" t="s">
        <v>2603</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22">
        <v>8.0000000000000002E-3</v>
      </c>
    </row>
    <row r="173" spans="1:36" x14ac:dyDescent="0.35">
      <c r="A173" t="s">
        <v>26</v>
      </c>
      <c r="B173" t="s">
        <v>2763</v>
      </c>
      <c r="C173" t="s">
        <v>2764</v>
      </c>
      <c r="D173" t="s">
        <v>2603</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22">
        <v>0.01</v>
      </c>
    </row>
    <row r="174" spans="1:36" x14ac:dyDescent="0.35">
      <c r="A174" t="s">
        <v>28</v>
      </c>
      <c r="B174" t="s">
        <v>2765</v>
      </c>
      <c r="C174" t="s">
        <v>2766</v>
      </c>
      <c r="D174" t="s">
        <v>2603</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22">
        <v>8.9999999999999993E-3</v>
      </c>
    </row>
    <row r="175" spans="1:36" x14ac:dyDescent="0.35">
      <c r="A175" t="s">
        <v>2409</v>
      </c>
      <c r="B175" t="s">
        <v>2767</v>
      </c>
      <c r="C175" t="s">
        <v>2768</v>
      </c>
      <c r="D175" t="s">
        <v>396</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22">
        <v>6.0000000000000001E-3</v>
      </c>
    </row>
    <row r="176" spans="1:36" x14ac:dyDescent="0.35">
      <c r="A176" t="s">
        <v>1140</v>
      </c>
      <c r="B176" t="s">
        <v>2769</v>
      </c>
      <c r="C176" t="s">
        <v>2770</v>
      </c>
      <c r="D176" t="s">
        <v>2603</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22">
        <v>7.0000000000000001E-3</v>
      </c>
    </row>
    <row r="177" spans="1:36" x14ac:dyDescent="0.35">
      <c r="A177" t="s">
        <v>2417</v>
      </c>
      <c r="B177" t="s">
        <v>2771</v>
      </c>
      <c r="C177" t="s">
        <v>2772</v>
      </c>
      <c r="D177" t="s">
        <v>2603</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22">
        <v>8.9999999999999993E-3</v>
      </c>
    </row>
    <row r="178" spans="1:36" x14ac:dyDescent="0.35">
      <c r="A178" t="s">
        <v>2414</v>
      </c>
      <c r="B178" t="s">
        <v>2773</v>
      </c>
      <c r="C178" t="s">
        <v>2774</v>
      </c>
      <c r="D178" t="s">
        <v>2603</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22">
        <v>8.0000000000000002E-3</v>
      </c>
    </row>
    <row r="179" spans="1:36" x14ac:dyDescent="0.35">
      <c r="A179" t="s">
        <v>1136</v>
      </c>
      <c r="B179" t="s">
        <v>2775</v>
      </c>
      <c r="C179" t="s">
        <v>2776</v>
      </c>
      <c r="D179" t="s">
        <v>2603</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22">
        <v>0</v>
      </c>
    </row>
    <row r="180" spans="1:36" x14ac:dyDescent="0.35">
      <c r="A180" t="s">
        <v>2640</v>
      </c>
      <c r="B180" t="s">
        <v>2777</v>
      </c>
      <c r="C180" t="s">
        <v>2778</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22">
        <v>8.0000000000000002E-3</v>
      </c>
    </row>
    <row r="181" spans="1:36" x14ac:dyDescent="0.35">
      <c r="A181" t="s">
        <v>2479</v>
      </c>
      <c r="C181" t="s">
        <v>2779</v>
      </c>
    </row>
    <row r="182" spans="1:36" x14ac:dyDescent="0.35">
      <c r="A182" t="s">
        <v>164</v>
      </c>
      <c r="B182" t="s">
        <v>2780</v>
      </c>
      <c r="C182" t="s">
        <v>2781</v>
      </c>
      <c r="D182" t="s">
        <v>2600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22">
        <v>7.0000000000000001E-3</v>
      </c>
    </row>
    <row r="183" spans="1:36" x14ac:dyDescent="0.35">
      <c r="A183" t="s">
        <v>2400</v>
      </c>
      <c r="B183" t="s">
        <v>2782</v>
      </c>
      <c r="C183" t="s">
        <v>2783</v>
      </c>
      <c r="D183" t="s">
        <v>2603</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22">
        <v>8.0000000000000002E-3</v>
      </c>
    </row>
    <row r="184" spans="1:36" x14ac:dyDescent="0.35">
      <c r="A184" t="s">
        <v>26</v>
      </c>
      <c r="B184" t="s">
        <v>2784</v>
      </c>
      <c r="C184" t="s">
        <v>2785</v>
      </c>
      <c r="D184" t="s">
        <v>2603</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22">
        <v>3.0000000000000001E-3</v>
      </c>
    </row>
    <row r="185" spans="1:36" x14ac:dyDescent="0.35">
      <c r="A185" t="s">
        <v>28</v>
      </c>
      <c r="B185" t="s">
        <v>2786</v>
      </c>
      <c r="C185" t="s">
        <v>2787</v>
      </c>
      <c r="D185" t="s">
        <v>2600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22">
        <v>8.9999999999999993E-3</v>
      </c>
    </row>
    <row r="186" spans="1:36" x14ac:dyDescent="0.35">
      <c r="A186" t="s">
        <v>2409</v>
      </c>
      <c r="B186" t="s">
        <v>2788</v>
      </c>
      <c r="C186" t="s">
        <v>2789</v>
      </c>
      <c r="D186" t="s">
        <v>2603</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35">
      <c r="A187" t="s">
        <v>1140</v>
      </c>
      <c r="B187" t="s">
        <v>2790</v>
      </c>
      <c r="C187" t="s">
        <v>2791</v>
      </c>
      <c r="D187" t="s">
        <v>2600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22">
        <v>2.3E-2</v>
      </c>
    </row>
    <row r="188" spans="1:36" x14ac:dyDescent="0.35">
      <c r="A188" t="s">
        <v>2417</v>
      </c>
      <c r="B188" t="s">
        <v>2792</v>
      </c>
      <c r="C188" t="s">
        <v>2793</v>
      </c>
      <c r="D188" t="s">
        <v>2600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22">
        <v>7.0000000000000007E-2</v>
      </c>
    </row>
    <row r="189" spans="1:36" x14ac:dyDescent="0.35">
      <c r="A189" t="s">
        <v>2414</v>
      </c>
      <c r="B189" t="s">
        <v>2794</v>
      </c>
      <c r="C189" t="s">
        <v>2795</v>
      </c>
      <c r="D189" t="s">
        <v>2603</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22">
        <v>7.1999999999999995E-2</v>
      </c>
    </row>
    <row r="190" spans="1:36" x14ac:dyDescent="0.35">
      <c r="A190" t="s">
        <v>1136</v>
      </c>
      <c r="B190" t="s">
        <v>2796</v>
      </c>
      <c r="C190" t="s">
        <v>2797</v>
      </c>
      <c r="D190" t="s">
        <v>2600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22">
        <v>-2E-3</v>
      </c>
    </row>
    <row r="191" spans="1:36" x14ac:dyDescent="0.35">
      <c r="A191" t="s">
        <v>2662</v>
      </c>
      <c r="B191" t="s">
        <v>2798</v>
      </c>
      <c r="C191" t="s">
        <v>2799</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22">
        <v>7.0000000000000001E-3</v>
      </c>
    </row>
    <row r="192" spans="1:36" x14ac:dyDescent="0.35">
      <c r="A192" t="s">
        <v>2665</v>
      </c>
      <c r="B192" t="s">
        <v>2800</v>
      </c>
      <c r="C192" t="s">
        <v>2801</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22">
        <v>8.9999999999999993E-3</v>
      </c>
    </row>
    <row r="193" spans="1:36" x14ac:dyDescent="0.35">
      <c r="A193" t="s">
        <v>2802</v>
      </c>
      <c r="C193" t="s">
        <v>2803</v>
      </c>
    </row>
    <row r="194" spans="1:36" x14ac:dyDescent="0.35">
      <c r="A194" t="s">
        <v>2432</v>
      </c>
      <c r="C194" t="s">
        <v>2804</v>
      </c>
    </row>
    <row r="195" spans="1:36" x14ac:dyDescent="0.35">
      <c r="A195" t="s">
        <v>164</v>
      </c>
      <c r="B195" t="s">
        <v>2805</v>
      </c>
      <c r="C195" t="s">
        <v>2806</v>
      </c>
      <c r="D195" t="s">
        <v>1131</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22">
        <v>-0.01</v>
      </c>
    </row>
    <row r="196" spans="1:36" x14ac:dyDescent="0.35">
      <c r="A196" t="s">
        <v>2400</v>
      </c>
      <c r="B196" t="s">
        <v>2807</v>
      </c>
      <c r="C196" t="s">
        <v>2808</v>
      </c>
      <c r="D196" t="s">
        <v>1131</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22">
        <v>2.4E-2</v>
      </c>
    </row>
    <row r="197" spans="1:36" x14ac:dyDescent="0.35">
      <c r="A197" t="s">
        <v>26</v>
      </c>
      <c r="B197" t="s">
        <v>2809</v>
      </c>
      <c r="C197" t="s">
        <v>2810</v>
      </c>
      <c r="D197" t="s">
        <v>1131</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22">
        <v>3.4000000000000002E-2</v>
      </c>
    </row>
    <row r="198" spans="1:36" x14ac:dyDescent="0.35">
      <c r="A198" t="s">
        <v>28</v>
      </c>
      <c r="B198" t="s">
        <v>2811</v>
      </c>
      <c r="C198" t="s">
        <v>2812</v>
      </c>
      <c r="D198" t="s">
        <v>1131</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22">
        <v>1.2999999999999999E-2</v>
      </c>
    </row>
    <row r="199" spans="1:36" x14ac:dyDescent="0.35">
      <c r="A199" t="s">
        <v>2409</v>
      </c>
      <c r="B199" t="s">
        <v>2813</v>
      </c>
      <c r="C199" t="s">
        <v>2814</v>
      </c>
      <c r="D199" t="s">
        <v>1131</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22">
        <v>-2E-3</v>
      </c>
    </row>
    <row r="200" spans="1:36" x14ac:dyDescent="0.35">
      <c r="A200" t="s">
        <v>1140</v>
      </c>
      <c r="B200" t="s">
        <v>2815</v>
      </c>
      <c r="C200" t="s">
        <v>2816</v>
      </c>
      <c r="D200" t="s">
        <v>1131</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22">
        <v>5.0000000000000001E-3</v>
      </c>
    </row>
    <row r="201" spans="1:36" x14ac:dyDescent="0.35">
      <c r="A201" t="s">
        <v>2417</v>
      </c>
      <c r="B201" t="s">
        <v>2817</v>
      </c>
      <c r="C201" t="s">
        <v>2818</v>
      </c>
      <c r="D201" t="s">
        <v>1131</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22">
        <v>3.4000000000000002E-2</v>
      </c>
    </row>
    <row r="202" spans="1:36" x14ac:dyDescent="0.35">
      <c r="A202" t="s">
        <v>2414</v>
      </c>
      <c r="B202" t="s">
        <v>2819</v>
      </c>
      <c r="C202" t="s">
        <v>2820</v>
      </c>
      <c r="D202" t="s">
        <v>1131</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22">
        <v>3.4000000000000002E-2</v>
      </c>
    </row>
    <row r="203" spans="1:36" x14ac:dyDescent="0.35">
      <c r="A203" t="s">
        <v>1136</v>
      </c>
      <c r="B203" t="s">
        <v>2821</v>
      </c>
      <c r="C203" t="s">
        <v>2822</v>
      </c>
      <c r="D203" t="s">
        <v>1131</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22">
        <v>-1.7999999999999999E-2</v>
      </c>
    </row>
    <row r="204" spans="1:36" x14ac:dyDescent="0.35">
      <c r="A204" t="s">
        <v>2453</v>
      </c>
      <c r="B204" t="s">
        <v>2823</v>
      </c>
      <c r="C204" t="s">
        <v>2824</v>
      </c>
      <c r="D204" t="s">
        <v>1131</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22">
        <v>4.0000000000000001E-3</v>
      </c>
    </row>
    <row r="205" spans="1:36" x14ac:dyDescent="0.35">
      <c r="A205" t="s">
        <v>2456</v>
      </c>
      <c r="C205" t="s">
        <v>2825</v>
      </c>
    </row>
    <row r="206" spans="1:36" x14ac:dyDescent="0.35">
      <c r="A206" t="s">
        <v>164</v>
      </c>
      <c r="B206" t="s">
        <v>2826</v>
      </c>
      <c r="C206" t="s">
        <v>2827</v>
      </c>
      <c r="D206" t="s">
        <v>1131</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22">
        <v>7.0000000000000001E-3</v>
      </c>
    </row>
    <row r="207" spans="1:36" x14ac:dyDescent="0.35">
      <c r="A207" t="s">
        <v>2400</v>
      </c>
      <c r="B207" t="s">
        <v>2828</v>
      </c>
      <c r="C207" t="s">
        <v>2829</v>
      </c>
      <c r="D207" t="s">
        <v>1131</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22">
        <v>1.2999999999999999E-2</v>
      </c>
    </row>
    <row r="208" spans="1:36" x14ac:dyDescent="0.35">
      <c r="A208" t="s">
        <v>26</v>
      </c>
      <c r="B208" t="s">
        <v>2830</v>
      </c>
      <c r="C208" t="s">
        <v>2831</v>
      </c>
      <c r="D208" t="s">
        <v>1131</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22">
        <v>0.04</v>
      </c>
    </row>
    <row r="209" spans="1:36" x14ac:dyDescent="0.35">
      <c r="A209" t="s">
        <v>28</v>
      </c>
      <c r="B209" t="s">
        <v>2832</v>
      </c>
      <c r="C209" t="s">
        <v>2833</v>
      </c>
      <c r="D209" t="s">
        <v>1131</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22">
        <v>5.0000000000000001E-3</v>
      </c>
    </row>
    <row r="210" spans="1:36" x14ac:dyDescent="0.35">
      <c r="A210" t="s">
        <v>2409</v>
      </c>
      <c r="B210" t="s">
        <v>2834</v>
      </c>
      <c r="C210" t="s">
        <v>2835</v>
      </c>
      <c r="D210" t="s">
        <v>1131</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22">
        <v>0.03</v>
      </c>
    </row>
    <row r="211" spans="1:36" x14ac:dyDescent="0.35">
      <c r="A211" t="s">
        <v>1140</v>
      </c>
      <c r="B211" t="s">
        <v>2836</v>
      </c>
      <c r="C211" t="s">
        <v>2837</v>
      </c>
      <c r="D211" t="s">
        <v>1131</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22">
        <v>-5.6000000000000001E-2</v>
      </c>
    </row>
    <row r="212" spans="1:36" x14ac:dyDescent="0.35">
      <c r="A212" t="s">
        <v>2417</v>
      </c>
      <c r="B212" t="s">
        <v>2838</v>
      </c>
      <c r="C212" t="s">
        <v>2839</v>
      </c>
      <c r="D212" t="s">
        <v>1131</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22">
        <v>0.04</v>
      </c>
    </row>
    <row r="213" spans="1:36" x14ac:dyDescent="0.35">
      <c r="A213" t="s">
        <v>2414</v>
      </c>
      <c r="B213" t="s">
        <v>2840</v>
      </c>
      <c r="C213" t="s">
        <v>2841</v>
      </c>
      <c r="D213" t="s">
        <v>1131</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22">
        <v>0.04</v>
      </c>
    </row>
    <row r="214" spans="1:36" x14ac:dyDescent="0.35">
      <c r="A214" t="s">
        <v>1136</v>
      </c>
      <c r="B214" t="s">
        <v>2842</v>
      </c>
      <c r="C214" t="s">
        <v>2843</v>
      </c>
      <c r="D214" t="s">
        <v>1131</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22">
        <v>0.04</v>
      </c>
    </row>
    <row r="215" spans="1:36" x14ac:dyDescent="0.35">
      <c r="A215" t="s">
        <v>2476</v>
      </c>
      <c r="B215" t="s">
        <v>2844</v>
      </c>
      <c r="C215" t="s">
        <v>2845</v>
      </c>
      <c r="D215" t="s">
        <v>1131</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22">
        <v>0.01</v>
      </c>
    </row>
    <row r="216" spans="1:36" x14ac:dyDescent="0.35">
      <c r="A216" t="s">
        <v>2479</v>
      </c>
      <c r="C216" t="s">
        <v>2846</v>
      </c>
    </row>
    <row r="217" spans="1:36" x14ac:dyDescent="0.35">
      <c r="A217" t="s">
        <v>164</v>
      </c>
      <c r="B217" t="s">
        <v>2847</v>
      </c>
      <c r="C217" t="s">
        <v>2848</v>
      </c>
      <c r="D217" t="s">
        <v>1131</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22">
        <v>-1.2999999999999999E-2</v>
      </c>
    </row>
    <row r="218" spans="1:36" x14ac:dyDescent="0.35">
      <c r="A218" t="s">
        <v>2400</v>
      </c>
      <c r="B218" t="s">
        <v>2849</v>
      </c>
      <c r="C218" t="s">
        <v>2850</v>
      </c>
      <c r="D218" t="s">
        <v>1131</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22">
        <v>-1.2E-2</v>
      </c>
    </row>
    <row r="219" spans="1:36" x14ac:dyDescent="0.35">
      <c r="A219" t="s">
        <v>26</v>
      </c>
      <c r="B219" t="s">
        <v>2851</v>
      </c>
      <c r="C219" t="s">
        <v>2852</v>
      </c>
      <c r="D219" t="s">
        <v>1131</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22">
        <v>1E-3</v>
      </c>
    </row>
    <row r="220" spans="1:36" x14ac:dyDescent="0.35">
      <c r="A220" t="s">
        <v>28</v>
      </c>
      <c r="B220" t="s">
        <v>2853</v>
      </c>
      <c r="C220" t="s">
        <v>2854</v>
      </c>
      <c r="D220" t="s">
        <v>1131</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22">
        <v>1.9E-2</v>
      </c>
    </row>
    <row r="221" spans="1:36" x14ac:dyDescent="0.35">
      <c r="A221" t="s">
        <v>2409</v>
      </c>
      <c r="B221" t="s">
        <v>2855</v>
      </c>
      <c r="C221" t="s">
        <v>2856</v>
      </c>
      <c r="D221" t="s">
        <v>1131</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35">
      <c r="A222" t="s">
        <v>1140</v>
      </c>
      <c r="B222" t="s">
        <v>2857</v>
      </c>
      <c r="C222" t="s">
        <v>2858</v>
      </c>
      <c r="D222" t="s">
        <v>1131</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22">
        <v>-1.2E-2</v>
      </c>
    </row>
    <row r="223" spans="1:36" x14ac:dyDescent="0.35">
      <c r="A223" t="s">
        <v>2417</v>
      </c>
      <c r="B223" t="s">
        <v>2859</v>
      </c>
      <c r="C223" t="s">
        <v>2860</v>
      </c>
      <c r="D223" t="s">
        <v>1131</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22">
        <v>1.7000000000000001E-2</v>
      </c>
    </row>
    <row r="224" spans="1:36" x14ac:dyDescent="0.35">
      <c r="A224" t="s">
        <v>2414</v>
      </c>
      <c r="B224" t="s">
        <v>2861</v>
      </c>
      <c r="C224" t="s">
        <v>2862</v>
      </c>
      <c r="D224" t="s">
        <v>1131</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22">
        <v>1.7000000000000001E-2</v>
      </c>
    </row>
    <row r="225" spans="1:36" x14ac:dyDescent="0.35">
      <c r="A225" t="s">
        <v>1136</v>
      </c>
      <c r="B225" t="s">
        <v>2863</v>
      </c>
      <c r="C225" t="s">
        <v>2864</v>
      </c>
      <c r="D225" t="s">
        <v>1131</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22">
        <v>1.7000000000000001E-2</v>
      </c>
    </row>
    <row r="226" spans="1:36" x14ac:dyDescent="0.35">
      <c r="A226" t="s">
        <v>2499</v>
      </c>
      <c r="B226" t="s">
        <v>2865</v>
      </c>
      <c r="C226" t="s">
        <v>2866</v>
      </c>
      <c r="D226" t="s">
        <v>1131</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22">
        <v>-1.2E-2</v>
      </c>
    </row>
    <row r="227" spans="1:36" x14ac:dyDescent="0.35">
      <c r="A227" t="s">
        <v>1145</v>
      </c>
      <c r="B227" t="s">
        <v>2867</v>
      </c>
      <c r="C227" t="s">
        <v>2868</v>
      </c>
      <c r="D227" t="s">
        <v>1131</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22">
        <v>1E-3</v>
      </c>
    </row>
    <row r="228" spans="1:36" x14ac:dyDescent="0.35">
      <c r="A228" t="s">
        <v>1888</v>
      </c>
      <c r="C228" t="s">
        <v>2869</v>
      </c>
    </row>
    <row r="229" spans="1:36" x14ac:dyDescent="0.35">
      <c r="A229" t="s">
        <v>2870</v>
      </c>
      <c r="B229" t="s">
        <v>2871</v>
      </c>
      <c r="C229" t="s">
        <v>2872</v>
      </c>
      <c r="D229" t="s">
        <v>2873</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22">
        <v>0</v>
      </c>
    </row>
    <row r="230" spans="1:36" x14ac:dyDescent="0.35">
      <c r="A230" t="s">
        <v>2874</v>
      </c>
      <c r="B230" t="s">
        <v>2875</v>
      </c>
      <c r="C230" t="s">
        <v>2876</v>
      </c>
      <c r="D230" t="s">
        <v>2877</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22">
        <v>6.0000000000000001E-3</v>
      </c>
    </row>
    <row r="231" spans="1:36" x14ac:dyDescent="0.35">
      <c r="A231" t="s">
        <v>2878</v>
      </c>
      <c r="C231" t="s">
        <v>2879</v>
      </c>
    </row>
    <row r="232" spans="1:36" x14ac:dyDescent="0.35">
      <c r="A232" t="s">
        <v>2880</v>
      </c>
      <c r="B232" t="s">
        <v>2881</v>
      </c>
      <c r="C232" t="s">
        <v>2882</v>
      </c>
      <c r="D232" t="s">
        <v>2510</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22">
        <v>-2.5999999999999999E-2</v>
      </c>
    </row>
    <row r="233" spans="1:36" x14ac:dyDescent="0.35">
      <c r="A233" t="s">
        <v>2883</v>
      </c>
      <c r="B233" t="s">
        <v>2884</v>
      </c>
      <c r="C233" t="s">
        <v>2885</v>
      </c>
      <c r="D233" t="s">
        <v>2510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x14ac:dyDescent="0.35">
      <c r="A234" t="s">
        <v>2886</v>
      </c>
      <c r="B234" t="s">
        <v>2887</v>
      </c>
      <c r="C234" t="s">
        <v>2888</v>
      </c>
      <c r="D234" t="s">
        <v>2510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x14ac:dyDescent="0.35">
      <c r="A235" t="s">
        <v>2889</v>
      </c>
      <c r="B235" t="s">
        <v>2890</v>
      </c>
      <c r="C235" t="s">
        <v>2891</v>
      </c>
      <c r="D235" t="s">
        <v>2510</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22">
        <v>0.17699999999999999</v>
      </c>
    </row>
    <row r="236" spans="1:36" x14ac:dyDescent="0.35">
      <c r="A236" t="s">
        <v>1902</v>
      </c>
      <c r="C236" t="s">
        <v>2892</v>
      </c>
    </row>
    <row r="237" spans="1:36" x14ac:dyDescent="0.35">
      <c r="A237" t="s">
        <v>2893</v>
      </c>
      <c r="B237" t="s">
        <v>2894</v>
      </c>
      <c r="C237" t="s">
        <v>2895</v>
      </c>
      <c r="D237" t="s">
        <v>2873</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22">
        <v>-1.4999999999999999E-2</v>
      </c>
    </row>
    <row r="238" spans="1:36" x14ac:dyDescent="0.35">
      <c r="A238" t="s">
        <v>2874</v>
      </c>
      <c r="B238" t="s">
        <v>2896</v>
      </c>
      <c r="C238" t="s">
        <v>2897</v>
      </c>
      <c r="D238" t="s">
        <v>2877</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22">
        <v>6.0000000000000001E-3</v>
      </c>
    </row>
    <row r="239" spans="1:36" x14ac:dyDescent="0.35">
      <c r="A239" t="s">
        <v>2878</v>
      </c>
      <c r="C239" t="s">
        <v>2898</v>
      </c>
    </row>
    <row r="240" spans="1:36" x14ac:dyDescent="0.35">
      <c r="A240" t="s">
        <v>2880</v>
      </c>
      <c r="B240" t="s">
        <v>2899</v>
      </c>
      <c r="C240" t="s">
        <v>2900</v>
      </c>
      <c r="D240" t="s">
        <v>2510</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22">
        <v>-2.1000000000000001E-2</v>
      </c>
    </row>
    <row r="241" spans="1:36" x14ac:dyDescent="0.35">
      <c r="A241" t="s">
        <v>2883</v>
      </c>
      <c r="B241" t="s">
        <v>2901</v>
      </c>
      <c r="C241" t="s">
        <v>2902</v>
      </c>
      <c r="D241" t="s">
        <v>2510</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22">
        <v>-7.0000000000000007E-2</v>
      </c>
    </row>
    <row r="242" spans="1:36" x14ac:dyDescent="0.35">
      <c r="A242" t="s">
        <v>2886</v>
      </c>
      <c r="B242" t="s">
        <v>2903</v>
      </c>
      <c r="C242" t="s">
        <v>2904</v>
      </c>
      <c r="D242" t="s">
        <v>2510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v>
      </c>
    </row>
    <row r="243" spans="1:36" x14ac:dyDescent="0.35">
      <c r="A243" t="s">
        <v>2889</v>
      </c>
      <c r="B243" t="s">
        <v>2905</v>
      </c>
      <c r="C243" t="s">
        <v>2906</v>
      </c>
      <c r="D243" t="s">
        <v>2510</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22">
        <v>0.04</v>
      </c>
    </row>
    <row r="244" spans="1:36" x14ac:dyDescent="0.35">
      <c r="A244" t="s">
        <v>1910</v>
      </c>
      <c r="C244" t="s">
        <v>2907</v>
      </c>
    </row>
    <row r="245" spans="1:36" x14ac:dyDescent="0.35">
      <c r="A245" t="s">
        <v>2908</v>
      </c>
      <c r="B245" t="s">
        <v>2909</v>
      </c>
      <c r="C245" t="s">
        <v>2910</v>
      </c>
      <c r="D245" t="s">
        <v>2911</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22">
        <v>3.2000000000000001E-2</v>
      </c>
    </row>
    <row r="246" spans="1:36" x14ac:dyDescent="0.35">
      <c r="A246" t="s">
        <v>2912</v>
      </c>
      <c r="B246" t="s">
        <v>2913</v>
      </c>
      <c r="C246" t="s">
        <v>2914</v>
      </c>
      <c r="D246" t="s">
        <v>2911</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22">
        <v>3.7999999999999999E-2</v>
      </c>
    </row>
    <row r="247" spans="1:36" x14ac:dyDescent="0.35">
      <c r="A247" t="s">
        <v>2915</v>
      </c>
      <c r="B247" t="s">
        <v>2916</v>
      </c>
      <c r="C247" t="s">
        <v>2917</v>
      </c>
      <c r="D247" t="s">
        <v>2911</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22">
        <v>2.9000000000000001E-2</v>
      </c>
    </row>
    <row r="248" spans="1:36" x14ac:dyDescent="0.35">
      <c r="A248" t="s">
        <v>2878</v>
      </c>
      <c r="C248" t="s">
        <v>2918</v>
      </c>
    </row>
    <row r="249" spans="1:36" x14ac:dyDescent="0.35">
      <c r="A249" t="s">
        <v>2880</v>
      </c>
      <c r="B249" t="s">
        <v>2919</v>
      </c>
      <c r="C249" t="s">
        <v>2920</v>
      </c>
      <c r="D249" t="s">
        <v>2510</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22">
        <v>-2E-3</v>
      </c>
    </row>
    <row r="250" spans="1:36" x14ac:dyDescent="0.35">
      <c r="A250" t="s">
        <v>2883</v>
      </c>
      <c r="B250" t="s">
        <v>2921</v>
      </c>
      <c r="C250" t="s">
        <v>2922</v>
      </c>
      <c r="D250" t="s">
        <v>2510</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22">
        <v>-6.0000000000000001E-3</v>
      </c>
    </row>
    <row r="251" spans="1:36" x14ac:dyDescent="0.35">
      <c r="A251" t="s">
        <v>2886</v>
      </c>
      <c r="B251" t="s">
        <v>2923</v>
      </c>
      <c r="C251" t="s">
        <v>2924</v>
      </c>
      <c r="D251" t="s">
        <v>2510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35">
      <c r="A252" t="s">
        <v>2889</v>
      </c>
      <c r="B252" t="s">
        <v>2925</v>
      </c>
      <c r="C252" t="s">
        <v>2926</v>
      </c>
      <c r="D252" t="s">
        <v>2510</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22">
        <v>3.1E-2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5597-AA9E-460C-9D49-4B9151B7754B}">
  <dimension ref="A1:AI285"/>
  <sheetViews>
    <sheetView workbookViewId="0"/>
    <sheetView workbookViewId="1"/>
  </sheetViews>
  <sheetFormatPr defaultRowHeight="14.5" x14ac:dyDescent="0.35"/>
  <sheetData>
    <row r="1" spans="1:35" x14ac:dyDescent="0.35">
      <c r="A1" t="s">
        <v>516</v>
      </c>
    </row>
    <row r="2" spans="1:35" x14ac:dyDescent="0.35">
      <c r="A2" t="s">
        <v>3850</v>
      </c>
    </row>
    <row r="3" spans="1:35" x14ac:dyDescent="0.35">
      <c r="A3" t="s">
        <v>3851</v>
      </c>
    </row>
    <row r="4" spans="1:35" x14ac:dyDescent="0.35">
      <c r="A4" t="s">
        <v>251</v>
      </c>
    </row>
    <row r="5" spans="1:35" x14ac:dyDescent="0.35">
      <c r="B5" t="s">
        <v>252</v>
      </c>
      <c r="C5" t="s">
        <v>272</v>
      </c>
      <c r="D5" t="s">
        <v>273</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2930</v>
      </c>
    </row>
    <row r="6" spans="1:35" x14ac:dyDescent="0.35">
      <c r="A6" t="s">
        <v>33</v>
      </c>
    </row>
    <row r="7" spans="1:35" x14ac:dyDescent="0.35">
      <c r="A7" t="s">
        <v>168</v>
      </c>
      <c r="B7" t="s">
        <v>3852</v>
      </c>
      <c r="C7" t="s">
        <v>3853</v>
      </c>
      <c r="D7" t="s">
        <v>3854</v>
      </c>
      <c r="F7">
        <v>50.651069999999997</v>
      </c>
      <c r="G7">
        <v>50.807124999999999</v>
      </c>
      <c r="H7">
        <v>50.947108999999998</v>
      </c>
      <c r="I7">
        <v>51.167034000000001</v>
      </c>
      <c r="J7">
        <v>51.295642999999998</v>
      </c>
      <c r="K7">
        <v>51.473506999999998</v>
      </c>
      <c r="L7">
        <v>51.881737000000001</v>
      </c>
      <c r="M7">
        <v>51.956519999999998</v>
      </c>
      <c r="N7">
        <v>52.025641999999998</v>
      </c>
      <c r="O7">
        <v>52.097850999999999</v>
      </c>
      <c r="P7">
        <v>52.183577999999997</v>
      </c>
      <c r="Q7">
        <v>52.290591999999997</v>
      </c>
      <c r="R7">
        <v>52.378746</v>
      </c>
      <c r="S7">
        <v>52.483196</v>
      </c>
      <c r="T7">
        <v>52.576115000000001</v>
      </c>
      <c r="U7">
        <v>52.663136000000002</v>
      </c>
      <c r="V7">
        <v>52.743526000000003</v>
      </c>
      <c r="W7">
        <v>52.840187</v>
      </c>
      <c r="X7">
        <v>52.892615999999997</v>
      </c>
      <c r="Y7">
        <v>52.946724000000003</v>
      </c>
      <c r="Z7">
        <v>52.997867999999997</v>
      </c>
      <c r="AA7">
        <v>53.043605999999997</v>
      </c>
      <c r="AB7">
        <v>53.071465000000003</v>
      </c>
      <c r="AC7">
        <v>53.104027000000002</v>
      </c>
      <c r="AD7">
        <v>53.131324999999997</v>
      </c>
      <c r="AE7">
        <v>53.162574999999997</v>
      </c>
      <c r="AF7">
        <v>53.193466000000001</v>
      </c>
      <c r="AG7">
        <v>53.276420999999999</v>
      </c>
      <c r="AH7">
        <v>53.282935999999999</v>
      </c>
      <c r="AI7" s="22">
        <v>2E-3</v>
      </c>
    </row>
    <row r="8" spans="1:35" x14ac:dyDescent="0.35">
      <c r="A8" t="s">
        <v>169</v>
      </c>
      <c r="B8" t="s">
        <v>3855</v>
      </c>
      <c r="C8" t="s">
        <v>3856</v>
      </c>
      <c r="D8" t="s">
        <v>3854</v>
      </c>
      <c r="F8">
        <v>40.660248000000003</v>
      </c>
      <c r="G8">
        <v>40.819481000000003</v>
      </c>
      <c r="H8">
        <v>40.981068</v>
      </c>
      <c r="I8">
        <v>41.524611999999998</v>
      </c>
      <c r="J8">
        <v>41.614552000000003</v>
      </c>
      <c r="K8">
        <v>41.805968999999997</v>
      </c>
      <c r="L8">
        <v>42.342776999999998</v>
      </c>
      <c r="M8">
        <v>42.407409999999999</v>
      </c>
      <c r="N8">
        <v>42.476253999999997</v>
      </c>
      <c r="O8">
        <v>42.555003999999997</v>
      </c>
      <c r="P8">
        <v>42.639004</v>
      </c>
      <c r="Q8">
        <v>42.741100000000003</v>
      </c>
      <c r="R8">
        <v>42.822571000000003</v>
      </c>
      <c r="S8">
        <v>42.926009999999998</v>
      </c>
      <c r="T8">
        <v>43.024375999999997</v>
      </c>
      <c r="U8">
        <v>43.124003999999999</v>
      </c>
      <c r="V8">
        <v>43.218262000000003</v>
      </c>
      <c r="W8">
        <v>43.338633999999999</v>
      </c>
      <c r="X8">
        <v>43.408496999999997</v>
      </c>
      <c r="Y8">
        <v>43.483387</v>
      </c>
      <c r="Z8">
        <v>43.554831999999998</v>
      </c>
      <c r="AA8">
        <v>43.622363999999997</v>
      </c>
      <c r="AB8">
        <v>43.664448</v>
      </c>
      <c r="AC8">
        <v>43.712418</v>
      </c>
      <c r="AD8">
        <v>43.750174999999999</v>
      </c>
      <c r="AE8">
        <v>43.797947000000001</v>
      </c>
      <c r="AF8">
        <v>43.845787000000001</v>
      </c>
      <c r="AG8">
        <v>43.972931000000003</v>
      </c>
      <c r="AH8">
        <v>43.992446999999999</v>
      </c>
      <c r="AI8" s="22">
        <v>3.0000000000000001E-3</v>
      </c>
    </row>
    <row r="9" spans="1:35" x14ac:dyDescent="0.35">
      <c r="A9" t="s">
        <v>170</v>
      </c>
      <c r="B9" t="s">
        <v>3857</v>
      </c>
      <c r="C9" t="s">
        <v>3858</v>
      </c>
      <c r="D9" t="s">
        <v>3854</v>
      </c>
      <c r="F9">
        <v>31.053387000000001</v>
      </c>
      <c r="G9">
        <v>31.276821000000002</v>
      </c>
      <c r="H9">
        <v>31.430866000000002</v>
      </c>
      <c r="I9">
        <v>31.795159999999999</v>
      </c>
      <c r="J9">
        <v>31.874828000000001</v>
      </c>
      <c r="K9">
        <v>31.998045000000001</v>
      </c>
      <c r="L9">
        <v>32.452216999999997</v>
      </c>
      <c r="M9">
        <v>32.521701999999998</v>
      </c>
      <c r="N9">
        <v>32.592013999999999</v>
      </c>
      <c r="O9">
        <v>32.664078000000003</v>
      </c>
      <c r="P9">
        <v>32.734768000000003</v>
      </c>
      <c r="Q9">
        <v>32.819004</v>
      </c>
      <c r="R9">
        <v>32.885578000000002</v>
      </c>
      <c r="S9">
        <v>32.955376000000001</v>
      </c>
      <c r="T9">
        <v>33.02552</v>
      </c>
      <c r="U9">
        <v>33.101517000000001</v>
      </c>
      <c r="V9">
        <v>33.184074000000003</v>
      </c>
      <c r="W9">
        <v>33.290058000000002</v>
      </c>
      <c r="X9">
        <v>33.367302000000002</v>
      </c>
      <c r="Y9">
        <v>33.448120000000003</v>
      </c>
      <c r="Z9">
        <v>33.525257000000003</v>
      </c>
      <c r="AA9">
        <v>33.599601999999997</v>
      </c>
      <c r="AB9">
        <v>33.649661999999999</v>
      </c>
      <c r="AC9">
        <v>33.706985000000003</v>
      </c>
      <c r="AD9">
        <v>33.750793000000002</v>
      </c>
      <c r="AE9">
        <v>33.807518000000002</v>
      </c>
      <c r="AF9">
        <v>33.861213999999997</v>
      </c>
      <c r="AG9">
        <v>33.988849999999999</v>
      </c>
      <c r="AH9">
        <v>34.016250999999997</v>
      </c>
      <c r="AI9" s="22">
        <v>3.0000000000000001E-3</v>
      </c>
    </row>
    <row r="10" spans="1:35" x14ac:dyDescent="0.35">
      <c r="A10" t="s">
        <v>171</v>
      </c>
      <c r="B10" t="s">
        <v>3859</v>
      </c>
      <c r="C10" t="s">
        <v>3860</v>
      </c>
      <c r="D10" t="s">
        <v>3854</v>
      </c>
      <c r="F10">
        <v>32.317734000000002</v>
      </c>
      <c r="G10">
        <v>32.508414999999999</v>
      </c>
      <c r="H10">
        <v>32.67165</v>
      </c>
      <c r="I10">
        <v>33.156650999999997</v>
      </c>
      <c r="J10">
        <v>33.238720000000001</v>
      </c>
      <c r="K10">
        <v>33.360782999999998</v>
      </c>
      <c r="L10">
        <v>33.821995000000001</v>
      </c>
      <c r="M10">
        <v>33.893745000000003</v>
      </c>
      <c r="N10">
        <v>33.964230000000001</v>
      </c>
      <c r="O10">
        <v>34.035857999999998</v>
      </c>
      <c r="P10">
        <v>34.103172000000001</v>
      </c>
      <c r="Q10">
        <v>34.180622</v>
      </c>
      <c r="R10">
        <v>34.241157999999999</v>
      </c>
      <c r="S10">
        <v>34.31073</v>
      </c>
      <c r="T10">
        <v>34.379227</v>
      </c>
      <c r="U10">
        <v>34.463509000000002</v>
      </c>
      <c r="V10">
        <v>34.544685000000001</v>
      </c>
      <c r="W10">
        <v>34.648215999999998</v>
      </c>
      <c r="X10">
        <v>34.723849999999999</v>
      </c>
      <c r="Y10">
        <v>34.803584999999998</v>
      </c>
      <c r="Z10">
        <v>34.880096000000002</v>
      </c>
      <c r="AA10">
        <v>34.954258000000003</v>
      </c>
      <c r="AB10">
        <v>35.004931999999997</v>
      </c>
      <c r="AC10">
        <v>35.061965999999998</v>
      </c>
      <c r="AD10">
        <v>35.106166999999999</v>
      </c>
      <c r="AE10">
        <v>35.163128</v>
      </c>
      <c r="AF10">
        <v>35.217030000000001</v>
      </c>
      <c r="AG10">
        <v>35.349353999999998</v>
      </c>
      <c r="AH10">
        <v>35.377369000000002</v>
      </c>
      <c r="AI10" s="22">
        <v>3.0000000000000001E-3</v>
      </c>
    </row>
    <row r="11" spans="1:35" x14ac:dyDescent="0.35">
      <c r="A11" t="s">
        <v>172</v>
      </c>
      <c r="B11" t="s">
        <v>3861</v>
      </c>
      <c r="C11" t="s">
        <v>3862</v>
      </c>
      <c r="D11" t="s">
        <v>3854</v>
      </c>
      <c r="F11">
        <v>34.650241999999999</v>
      </c>
      <c r="G11">
        <v>34.859569999999998</v>
      </c>
      <c r="H11">
        <v>35.011147000000001</v>
      </c>
      <c r="I11">
        <v>35.379050999999997</v>
      </c>
      <c r="J11">
        <v>35.492503999999997</v>
      </c>
      <c r="K11">
        <v>35.624752000000001</v>
      </c>
      <c r="L11">
        <v>36.063831</v>
      </c>
      <c r="M11">
        <v>36.153869999999998</v>
      </c>
      <c r="N11">
        <v>36.230105999999999</v>
      </c>
      <c r="O11">
        <v>36.304442999999999</v>
      </c>
      <c r="P11">
        <v>36.373981000000001</v>
      </c>
      <c r="Q11">
        <v>36.455008999999997</v>
      </c>
      <c r="R11">
        <v>36.524051999999998</v>
      </c>
      <c r="S11">
        <v>36.601463000000003</v>
      </c>
      <c r="T11">
        <v>36.681933999999998</v>
      </c>
      <c r="U11">
        <v>36.772060000000003</v>
      </c>
      <c r="V11">
        <v>36.861977000000003</v>
      </c>
      <c r="W11">
        <v>36.982204000000003</v>
      </c>
      <c r="X11">
        <v>37.054161000000001</v>
      </c>
      <c r="Y11">
        <v>37.133201999999997</v>
      </c>
      <c r="Z11">
        <v>37.207374999999999</v>
      </c>
      <c r="AA11">
        <v>37.278430999999998</v>
      </c>
      <c r="AB11">
        <v>37.323867999999997</v>
      </c>
      <c r="AC11">
        <v>37.376002999999997</v>
      </c>
      <c r="AD11">
        <v>37.416167999999999</v>
      </c>
      <c r="AE11">
        <v>37.467880000000001</v>
      </c>
      <c r="AF11">
        <v>37.516936999999999</v>
      </c>
      <c r="AG11">
        <v>37.649569999999997</v>
      </c>
      <c r="AH11">
        <v>37.672119000000002</v>
      </c>
      <c r="AI11" s="22">
        <v>3.0000000000000001E-3</v>
      </c>
    </row>
    <row r="12" spans="1:35" x14ac:dyDescent="0.35">
      <c r="A12" t="s">
        <v>173</v>
      </c>
      <c r="B12" t="s">
        <v>3863</v>
      </c>
      <c r="C12" t="s">
        <v>3864</v>
      </c>
      <c r="D12" t="s">
        <v>3854</v>
      </c>
      <c r="F12">
        <v>72.685715000000002</v>
      </c>
      <c r="G12">
        <v>72.914153999999996</v>
      </c>
      <c r="H12">
        <v>73.162270000000007</v>
      </c>
      <c r="I12">
        <v>73.617371000000006</v>
      </c>
      <c r="J12">
        <v>73.728256000000002</v>
      </c>
      <c r="K12">
        <v>73.906738000000004</v>
      </c>
      <c r="L12">
        <v>74.358322000000001</v>
      </c>
      <c r="M12">
        <v>74.402968999999999</v>
      </c>
      <c r="N12">
        <v>74.445892000000001</v>
      </c>
      <c r="O12">
        <v>74.506095999999999</v>
      </c>
      <c r="P12">
        <v>74.580344999999994</v>
      </c>
      <c r="Q12">
        <v>74.670653999999999</v>
      </c>
      <c r="R12">
        <v>74.741851999999994</v>
      </c>
      <c r="S12">
        <v>74.827217000000005</v>
      </c>
      <c r="T12">
        <v>74.913544000000002</v>
      </c>
      <c r="U12">
        <v>74.998054999999994</v>
      </c>
      <c r="V12">
        <v>75.073989999999995</v>
      </c>
      <c r="W12">
        <v>75.174560999999997</v>
      </c>
      <c r="X12">
        <v>75.232337999999999</v>
      </c>
      <c r="Y12">
        <v>75.294349999999994</v>
      </c>
      <c r="Z12">
        <v>75.352699000000001</v>
      </c>
      <c r="AA12">
        <v>75.406593000000001</v>
      </c>
      <c r="AB12">
        <v>75.438972000000007</v>
      </c>
      <c r="AC12">
        <v>75.475029000000006</v>
      </c>
      <c r="AD12">
        <v>75.505249000000006</v>
      </c>
      <c r="AE12">
        <v>75.541083999999998</v>
      </c>
      <c r="AF12">
        <v>75.576836</v>
      </c>
      <c r="AG12">
        <v>75.682877000000005</v>
      </c>
      <c r="AH12">
        <v>75.692177000000001</v>
      </c>
      <c r="AI12" s="22">
        <v>1E-3</v>
      </c>
    </row>
    <row r="13" spans="1:35" x14ac:dyDescent="0.35">
      <c r="A13" t="s">
        <v>218</v>
      </c>
      <c r="B13" t="s">
        <v>3865</v>
      </c>
      <c r="C13" t="s">
        <v>3866</v>
      </c>
      <c r="D13" t="s">
        <v>3854</v>
      </c>
      <c r="F13">
        <v>30.607161000000001</v>
      </c>
      <c r="G13">
        <v>30.776292999999999</v>
      </c>
      <c r="H13">
        <v>30.925577000000001</v>
      </c>
      <c r="I13">
        <v>31.380026000000001</v>
      </c>
      <c r="J13">
        <v>31.463743000000001</v>
      </c>
      <c r="K13">
        <v>31.588395999999999</v>
      </c>
      <c r="L13">
        <v>32.052016999999999</v>
      </c>
      <c r="M13">
        <v>32.119179000000003</v>
      </c>
      <c r="N13">
        <v>32.183169999999997</v>
      </c>
      <c r="O13">
        <v>32.246066999999996</v>
      </c>
      <c r="P13">
        <v>32.309280000000001</v>
      </c>
      <c r="Q13">
        <v>32.380825000000002</v>
      </c>
      <c r="R13">
        <v>32.431731999999997</v>
      </c>
      <c r="S13">
        <v>32.495376999999998</v>
      </c>
      <c r="T13">
        <v>32.562969000000002</v>
      </c>
      <c r="U13">
        <v>32.643337000000002</v>
      </c>
      <c r="V13">
        <v>32.719883000000003</v>
      </c>
      <c r="W13">
        <v>32.828442000000003</v>
      </c>
      <c r="X13">
        <v>32.890701</v>
      </c>
      <c r="Y13">
        <v>32.960735</v>
      </c>
      <c r="Z13">
        <v>33.026710999999999</v>
      </c>
      <c r="AA13">
        <v>33.089374999999997</v>
      </c>
      <c r="AB13">
        <v>33.127730999999997</v>
      </c>
      <c r="AC13">
        <v>33.171314000000002</v>
      </c>
      <c r="AD13">
        <v>33.206425000000003</v>
      </c>
      <c r="AE13">
        <v>33.250003999999997</v>
      </c>
      <c r="AF13">
        <v>33.292580000000001</v>
      </c>
      <c r="AG13">
        <v>33.420254</v>
      </c>
      <c r="AH13">
        <v>33.436138</v>
      </c>
      <c r="AI13" s="22">
        <v>3.0000000000000001E-3</v>
      </c>
    </row>
    <row r="14" spans="1:35" x14ac:dyDescent="0.35">
      <c r="A14" t="s">
        <v>219</v>
      </c>
      <c r="B14" t="s">
        <v>3867</v>
      </c>
      <c r="C14" t="s">
        <v>3868</v>
      </c>
      <c r="D14" t="s">
        <v>3854</v>
      </c>
      <c r="F14">
        <v>41.844116</v>
      </c>
      <c r="G14">
        <v>42.027996000000002</v>
      </c>
      <c r="H14">
        <v>42.173484999999999</v>
      </c>
      <c r="I14">
        <v>42.608395000000002</v>
      </c>
      <c r="J14">
        <v>42.681334999999997</v>
      </c>
      <c r="K14">
        <v>42.823661999999999</v>
      </c>
      <c r="L14">
        <v>43.239376</v>
      </c>
      <c r="M14">
        <v>43.313617999999998</v>
      </c>
      <c r="N14">
        <v>43.375484</v>
      </c>
      <c r="O14">
        <v>43.439312000000001</v>
      </c>
      <c r="P14">
        <v>43.500819999999997</v>
      </c>
      <c r="Q14">
        <v>43.591797</v>
      </c>
      <c r="R14">
        <v>43.670749999999998</v>
      </c>
      <c r="S14">
        <v>43.754958999999999</v>
      </c>
      <c r="T14">
        <v>43.834484000000003</v>
      </c>
      <c r="U14">
        <v>43.913353000000001</v>
      </c>
      <c r="V14">
        <v>43.986922999999997</v>
      </c>
      <c r="W14">
        <v>44.084332000000003</v>
      </c>
      <c r="X14">
        <v>44.143298999999999</v>
      </c>
      <c r="Y14">
        <v>44.204987000000003</v>
      </c>
      <c r="Z14">
        <v>44.263072999999999</v>
      </c>
      <c r="AA14">
        <v>44.316833000000003</v>
      </c>
      <c r="AB14">
        <v>44.349457000000001</v>
      </c>
      <c r="AC14">
        <v>44.386391000000003</v>
      </c>
      <c r="AD14">
        <v>44.416972999999999</v>
      </c>
      <c r="AE14">
        <v>44.453628999999999</v>
      </c>
      <c r="AF14">
        <v>44.48959</v>
      </c>
      <c r="AG14">
        <v>44.592010000000002</v>
      </c>
      <c r="AH14">
        <v>44.601635000000002</v>
      </c>
      <c r="AI14" s="22">
        <v>2E-3</v>
      </c>
    </row>
    <row r="15" spans="1:35" x14ac:dyDescent="0.35">
      <c r="A15" t="s">
        <v>167</v>
      </c>
      <c r="B15" t="s">
        <v>3869</v>
      </c>
      <c r="C15" t="s">
        <v>3870</v>
      </c>
      <c r="D15" t="s">
        <v>3854</v>
      </c>
      <c r="F15">
        <v>38.697020999999999</v>
      </c>
      <c r="G15">
        <v>39.047702999999998</v>
      </c>
      <c r="H15">
        <v>39.210037</v>
      </c>
      <c r="I15">
        <v>39.826701999999997</v>
      </c>
      <c r="J15">
        <v>40.098927000000003</v>
      </c>
      <c r="K15">
        <v>40.268810000000002</v>
      </c>
      <c r="L15">
        <v>40.639336</v>
      </c>
      <c r="M15">
        <v>40.711410999999998</v>
      </c>
      <c r="N15">
        <v>40.790443000000003</v>
      </c>
      <c r="O15">
        <v>40.881050000000002</v>
      </c>
      <c r="P15">
        <v>40.992480999999998</v>
      </c>
      <c r="Q15">
        <v>41.132953999999998</v>
      </c>
      <c r="R15">
        <v>41.203358000000001</v>
      </c>
      <c r="S15">
        <v>41.289493999999998</v>
      </c>
      <c r="T15">
        <v>41.366253</v>
      </c>
      <c r="U15">
        <v>41.446491000000002</v>
      </c>
      <c r="V15">
        <v>41.526749000000002</v>
      </c>
      <c r="W15">
        <v>41.619667</v>
      </c>
      <c r="X15">
        <v>41.667758999999997</v>
      </c>
      <c r="Y15">
        <v>41.715260000000001</v>
      </c>
      <c r="Z15">
        <v>41.756076999999998</v>
      </c>
      <c r="AA15">
        <v>41.789158</v>
      </c>
      <c r="AB15">
        <v>41.801876</v>
      </c>
      <c r="AC15">
        <v>41.821494999999999</v>
      </c>
      <c r="AD15">
        <v>41.832832000000003</v>
      </c>
      <c r="AE15">
        <v>41.848598000000003</v>
      </c>
      <c r="AF15">
        <v>41.863216000000001</v>
      </c>
      <c r="AG15">
        <v>41.932274</v>
      </c>
      <c r="AH15">
        <v>41.937527000000003</v>
      </c>
      <c r="AI15" s="22">
        <v>3.0000000000000001E-3</v>
      </c>
    </row>
    <row r="16" spans="1:35" x14ac:dyDescent="0.35">
      <c r="A16" t="s">
        <v>174</v>
      </c>
      <c r="B16" t="s">
        <v>3871</v>
      </c>
      <c r="C16" t="s">
        <v>3872</v>
      </c>
      <c r="D16" t="s">
        <v>3854</v>
      </c>
      <c r="F16">
        <v>47.673865999999997</v>
      </c>
      <c r="G16">
        <v>47.912002999999999</v>
      </c>
      <c r="H16">
        <v>48.187294000000001</v>
      </c>
      <c r="I16">
        <v>48.846107000000003</v>
      </c>
      <c r="J16">
        <v>49.207352</v>
      </c>
      <c r="K16">
        <v>49.401020000000003</v>
      </c>
      <c r="L16">
        <v>49.818278999999997</v>
      </c>
      <c r="M16">
        <v>49.958846999999999</v>
      </c>
      <c r="N16">
        <v>50.058731000000002</v>
      </c>
      <c r="O16">
        <v>50.169418</v>
      </c>
      <c r="P16">
        <v>50.293872999999998</v>
      </c>
      <c r="Q16">
        <v>50.436717999999999</v>
      </c>
      <c r="R16">
        <v>50.516204999999999</v>
      </c>
      <c r="S16">
        <v>50.597014999999999</v>
      </c>
      <c r="T16">
        <v>50.663364000000001</v>
      </c>
      <c r="U16">
        <v>50.727367000000001</v>
      </c>
      <c r="V16">
        <v>50.786513999999997</v>
      </c>
      <c r="W16">
        <v>50.860497000000002</v>
      </c>
      <c r="X16">
        <v>50.903976</v>
      </c>
      <c r="Y16">
        <v>50.946700999999997</v>
      </c>
      <c r="Z16">
        <v>50.986865999999999</v>
      </c>
      <c r="AA16">
        <v>51.022368999999998</v>
      </c>
      <c r="AB16">
        <v>51.038665999999999</v>
      </c>
      <c r="AC16">
        <v>51.059680999999998</v>
      </c>
      <c r="AD16">
        <v>51.073666000000003</v>
      </c>
      <c r="AE16">
        <v>51.092106000000001</v>
      </c>
      <c r="AF16">
        <v>51.110061999999999</v>
      </c>
      <c r="AG16">
        <v>51.178092999999997</v>
      </c>
      <c r="AH16">
        <v>51.186667999999997</v>
      </c>
      <c r="AI16" s="22">
        <v>3.0000000000000001E-3</v>
      </c>
    </row>
    <row r="17" spans="1:35" x14ac:dyDescent="0.35">
      <c r="A17" t="s">
        <v>175</v>
      </c>
      <c r="B17" t="s">
        <v>3873</v>
      </c>
      <c r="C17" t="s">
        <v>3874</v>
      </c>
      <c r="D17" t="s">
        <v>3854</v>
      </c>
      <c r="F17">
        <v>31.347100999999999</v>
      </c>
      <c r="G17">
        <v>31.628564999999998</v>
      </c>
      <c r="H17">
        <v>31.908731</v>
      </c>
      <c r="I17">
        <v>32.545769</v>
      </c>
      <c r="J17">
        <v>32.850807000000003</v>
      </c>
      <c r="K17">
        <v>33.224682000000001</v>
      </c>
      <c r="L17">
        <v>33.695976000000002</v>
      </c>
      <c r="M17">
        <v>33.878535999999997</v>
      </c>
      <c r="N17">
        <v>33.968699999999998</v>
      </c>
      <c r="O17">
        <v>34.060111999999997</v>
      </c>
      <c r="P17">
        <v>34.155087000000002</v>
      </c>
      <c r="Q17">
        <v>34.255111999999997</v>
      </c>
      <c r="R17">
        <v>34.288139000000001</v>
      </c>
      <c r="S17">
        <v>34.312935000000003</v>
      </c>
      <c r="T17">
        <v>34.340919</v>
      </c>
      <c r="U17">
        <v>34.371178</v>
      </c>
      <c r="V17">
        <v>34.401904999999999</v>
      </c>
      <c r="W17">
        <v>34.444313000000001</v>
      </c>
      <c r="X17">
        <v>34.466079999999998</v>
      </c>
      <c r="Y17">
        <v>34.486815999999997</v>
      </c>
      <c r="Z17">
        <v>34.507247999999997</v>
      </c>
      <c r="AA17">
        <v>34.526893999999999</v>
      </c>
      <c r="AB17">
        <v>34.539185000000003</v>
      </c>
      <c r="AC17">
        <v>34.552852999999999</v>
      </c>
      <c r="AD17">
        <v>34.564045</v>
      </c>
      <c r="AE17">
        <v>34.577351</v>
      </c>
      <c r="AF17">
        <v>34.590587999999997</v>
      </c>
      <c r="AG17">
        <v>34.628943999999997</v>
      </c>
      <c r="AH17">
        <v>34.635044000000001</v>
      </c>
      <c r="AI17" s="22">
        <v>4.0000000000000001E-3</v>
      </c>
    </row>
    <row r="18" spans="1:35" x14ac:dyDescent="0.35">
      <c r="A18" t="s">
        <v>176</v>
      </c>
      <c r="B18" t="s">
        <v>3875</v>
      </c>
      <c r="C18" t="s">
        <v>3876</v>
      </c>
      <c r="D18" t="s">
        <v>3854</v>
      </c>
      <c r="F18">
        <v>39.099696999999999</v>
      </c>
      <c r="G18">
        <v>39.455188999999997</v>
      </c>
      <c r="H18">
        <v>39.681491999999999</v>
      </c>
      <c r="I18">
        <v>40.002056000000003</v>
      </c>
      <c r="J18">
        <v>40.361651999999999</v>
      </c>
      <c r="K18">
        <v>40.518935999999997</v>
      </c>
      <c r="L18">
        <v>40.869349999999997</v>
      </c>
      <c r="M18">
        <v>40.944969</v>
      </c>
      <c r="N18">
        <v>41.015918999999997</v>
      </c>
      <c r="O18">
        <v>41.085940999999998</v>
      </c>
      <c r="P18">
        <v>41.170242000000002</v>
      </c>
      <c r="Q18">
        <v>41.297992999999998</v>
      </c>
      <c r="R18">
        <v>41.365783999999998</v>
      </c>
      <c r="S18">
        <v>41.435898000000002</v>
      </c>
      <c r="T18">
        <v>41.505153999999997</v>
      </c>
      <c r="U18">
        <v>41.572516999999998</v>
      </c>
      <c r="V18">
        <v>41.636150000000001</v>
      </c>
      <c r="W18">
        <v>41.717475999999998</v>
      </c>
      <c r="X18">
        <v>41.756180000000001</v>
      </c>
      <c r="Y18">
        <v>41.795662</v>
      </c>
      <c r="Z18">
        <v>41.831614999999999</v>
      </c>
      <c r="AA18">
        <v>41.862842999999998</v>
      </c>
      <c r="AB18">
        <v>41.874251999999998</v>
      </c>
      <c r="AC18">
        <v>41.892829999999996</v>
      </c>
      <c r="AD18">
        <v>41.903880999999998</v>
      </c>
      <c r="AE18">
        <v>41.920009999999998</v>
      </c>
      <c r="AF18">
        <v>41.934840999999999</v>
      </c>
      <c r="AG18">
        <v>42.006641000000002</v>
      </c>
      <c r="AH18">
        <v>42.012062</v>
      </c>
      <c r="AI18" s="22">
        <v>3.0000000000000001E-3</v>
      </c>
    </row>
    <row r="19" spans="1:35" x14ac:dyDescent="0.35">
      <c r="A19" t="s">
        <v>177</v>
      </c>
      <c r="B19" t="s">
        <v>3877</v>
      </c>
      <c r="C19" t="s">
        <v>3878</v>
      </c>
      <c r="D19" t="s">
        <v>3854</v>
      </c>
      <c r="F19">
        <v>43.204689000000002</v>
      </c>
      <c r="G19">
        <v>43.506034999999997</v>
      </c>
      <c r="H19">
        <v>43.835116999999997</v>
      </c>
      <c r="I19">
        <v>44.448135000000001</v>
      </c>
      <c r="J19">
        <v>44.940449000000001</v>
      </c>
      <c r="K19">
        <v>45.092793</v>
      </c>
      <c r="L19">
        <v>45.469912999999998</v>
      </c>
      <c r="M19">
        <v>45.552216000000001</v>
      </c>
      <c r="N19">
        <v>45.632381000000002</v>
      </c>
      <c r="O19">
        <v>45.721133999999999</v>
      </c>
      <c r="P19">
        <v>45.841267000000002</v>
      </c>
      <c r="Q19">
        <v>45.999949999999998</v>
      </c>
      <c r="R19">
        <v>46.092506</v>
      </c>
      <c r="S19">
        <v>46.189982999999998</v>
      </c>
      <c r="T19">
        <v>46.263672</v>
      </c>
      <c r="U19">
        <v>46.333992000000002</v>
      </c>
      <c r="V19">
        <v>46.399918</v>
      </c>
      <c r="W19">
        <v>46.479453999999997</v>
      </c>
      <c r="X19">
        <v>46.519385999999997</v>
      </c>
      <c r="Y19">
        <v>46.555163999999998</v>
      </c>
      <c r="Z19">
        <v>46.587989999999998</v>
      </c>
      <c r="AA19">
        <v>46.616604000000002</v>
      </c>
      <c r="AB19">
        <v>46.628883000000002</v>
      </c>
      <c r="AC19">
        <v>46.647258999999998</v>
      </c>
      <c r="AD19">
        <v>46.658493</v>
      </c>
      <c r="AE19">
        <v>46.673630000000003</v>
      </c>
      <c r="AF19">
        <v>46.687381999999999</v>
      </c>
      <c r="AG19">
        <v>46.742080999999999</v>
      </c>
      <c r="AH19">
        <v>46.747860000000003</v>
      </c>
      <c r="AI19" s="22">
        <v>3.0000000000000001E-3</v>
      </c>
    </row>
    <row r="20" spans="1:35" x14ac:dyDescent="0.35">
      <c r="A20" t="s">
        <v>178</v>
      </c>
      <c r="B20" t="s">
        <v>3879</v>
      </c>
      <c r="C20" t="s">
        <v>3880</v>
      </c>
      <c r="D20" t="s">
        <v>3854</v>
      </c>
      <c r="F20">
        <v>71.748367000000002</v>
      </c>
      <c r="G20">
        <v>72.201133999999996</v>
      </c>
      <c r="H20">
        <v>72.492789999999999</v>
      </c>
      <c r="I20">
        <v>72.950134000000006</v>
      </c>
      <c r="J20">
        <v>73.368163999999993</v>
      </c>
      <c r="K20">
        <v>73.635863999999998</v>
      </c>
      <c r="L20">
        <v>74.130165000000005</v>
      </c>
      <c r="M20">
        <v>74.264954000000003</v>
      </c>
      <c r="N20">
        <v>74.348433999999997</v>
      </c>
      <c r="O20">
        <v>74.442299000000006</v>
      </c>
      <c r="P20">
        <v>74.571510000000004</v>
      </c>
      <c r="Q20">
        <v>74.735366999999997</v>
      </c>
      <c r="R20">
        <v>74.837692000000004</v>
      </c>
      <c r="S20">
        <v>74.944976999999994</v>
      </c>
      <c r="T20">
        <v>75.024696000000006</v>
      </c>
      <c r="U20">
        <v>75.094536000000005</v>
      </c>
      <c r="V20">
        <v>75.158996999999999</v>
      </c>
      <c r="W20">
        <v>75.248154</v>
      </c>
      <c r="X20">
        <v>75.294876000000002</v>
      </c>
      <c r="Y20">
        <v>75.342262000000005</v>
      </c>
      <c r="Z20">
        <v>75.386527999999998</v>
      </c>
      <c r="AA20">
        <v>75.424957000000006</v>
      </c>
      <c r="AB20">
        <v>75.438903999999994</v>
      </c>
      <c r="AC20">
        <v>75.459746999999993</v>
      </c>
      <c r="AD20">
        <v>75.47242</v>
      </c>
      <c r="AE20">
        <v>75.489943999999994</v>
      </c>
      <c r="AF20">
        <v>75.506889000000001</v>
      </c>
      <c r="AG20">
        <v>75.591949</v>
      </c>
      <c r="AH20">
        <v>75.599204999999998</v>
      </c>
      <c r="AI20" s="22">
        <v>2E-3</v>
      </c>
    </row>
    <row r="21" spans="1:35" x14ac:dyDescent="0.35">
      <c r="A21" t="s">
        <v>220</v>
      </c>
      <c r="B21" t="s">
        <v>3881</v>
      </c>
      <c r="C21" t="s">
        <v>3882</v>
      </c>
      <c r="D21" t="s">
        <v>3854</v>
      </c>
      <c r="F21">
        <v>34.427791999999997</v>
      </c>
      <c r="G21">
        <v>34.701126000000002</v>
      </c>
      <c r="H21">
        <v>34.886868</v>
      </c>
      <c r="I21">
        <v>35.408870999999998</v>
      </c>
      <c r="J21">
        <v>35.707447000000002</v>
      </c>
      <c r="K21">
        <v>35.897284999999997</v>
      </c>
      <c r="L21">
        <v>36.343989999999998</v>
      </c>
      <c r="M21">
        <v>36.467751</v>
      </c>
      <c r="N21">
        <v>36.573383</v>
      </c>
      <c r="O21">
        <v>36.679386000000001</v>
      </c>
      <c r="P21">
        <v>36.793694000000002</v>
      </c>
      <c r="Q21">
        <v>36.919936999999997</v>
      </c>
      <c r="R21">
        <v>36.974666999999997</v>
      </c>
      <c r="S21">
        <v>37.0336</v>
      </c>
      <c r="T21">
        <v>37.090949999999999</v>
      </c>
      <c r="U21">
        <v>37.164036000000003</v>
      </c>
      <c r="V21">
        <v>37.234637999999997</v>
      </c>
      <c r="W21">
        <v>37.334324000000002</v>
      </c>
      <c r="X21">
        <v>37.380135000000003</v>
      </c>
      <c r="Y21">
        <v>37.433582000000001</v>
      </c>
      <c r="Z21">
        <v>37.482318999999997</v>
      </c>
      <c r="AA21">
        <v>37.526791000000003</v>
      </c>
      <c r="AB21">
        <v>37.547694999999997</v>
      </c>
      <c r="AC21">
        <v>37.572510000000001</v>
      </c>
      <c r="AD21">
        <v>37.589863000000001</v>
      </c>
      <c r="AE21">
        <v>37.614784</v>
      </c>
      <c r="AF21">
        <v>37.637627000000002</v>
      </c>
      <c r="AG21">
        <v>37.733673000000003</v>
      </c>
      <c r="AH21">
        <v>37.747073999999998</v>
      </c>
      <c r="AI21" s="22">
        <v>3.0000000000000001E-3</v>
      </c>
    </row>
    <row r="22" spans="1:35" x14ac:dyDescent="0.35">
      <c r="A22" t="s">
        <v>221</v>
      </c>
      <c r="B22" t="s">
        <v>3883</v>
      </c>
      <c r="C22" t="s">
        <v>3884</v>
      </c>
      <c r="D22" t="s">
        <v>3854</v>
      </c>
      <c r="F22">
        <v>49.819068999999999</v>
      </c>
      <c r="G22">
        <v>50.092243000000003</v>
      </c>
      <c r="H22">
        <v>50.358196</v>
      </c>
      <c r="I22">
        <v>50.974753999999997</v>
      </c>
      <c r="J22">
        <v>51.249648999999998</v>
      </c>
      <c r="K22">
        <v>51.478783</v>
      </c>
      <c r="L22">
        <v>51.918185999999999</v>
      </c>
      <c r="M22">
        <v>52.032527999999999</v>
      </c>
      <c r="N22">
        <v>52.135539999999999</v>
      </c>
      <c r="O22">
        <v>52.247841000000001</v>
      </c>
      <c r="P22">
        <v>52.375320000000002</v>
      </c>
      <c r="Q22">
        <v>52.529076000000003</v>
      </c>
      <c r="R22">
        <v>52.620533000000002</v>
      </c>
      <c r="S22">
        <v>52.713627000000002</v>
      </c>
      <c r="T22">
        <v>52.797713999999999</v>
      </c>
      <c r="U22">
        <v>52.884636</v>
      </c>
      <c r="V22">
        <v>52.966568000000002</v>
      </c>
      <c r="W22">
        <v>53.062542000000001</v>
      </c>
      <c r="X22">
        <v>53.119396000000002</v>
      </c>
      <c r="Y22">
        <v>53.172713999999999</v>
      </c>
      <c r="Z22">
        <v>53.221457999999998</v>
      </c>
      <c r="AA22">
        <v>53.264938000000001</v>
      </c>
      <c r="AB22">
        <v>53.287711999999999</v>
      </c>
      <c r="AC22">
        <v>53.317923999999998</v>
      </c>
      <c r="AD22">
        <v>53.336941000000003</v>
      </c>
      <c r="AE22">
        <v>53.363121</v>
      </c>
      <c r="AF22">
        <v>53.387309999999999</v>
      </c>
      <c r="AG22">
        <v>53.460884</v>
      </c>
      <c r="AH22">
        <v>53.476177</v>
      </c>
      <c r="AI22" s="22">
        <v>3.0000000000000001E-3</v>
      </c>
    </row>
    <row r="23" spans="1:35" x14ac:dyDescent="0.35">
      <c r="A23" t="s">
        <v>32</v>
      </c>
    </row>
    <row r="24" spans="1:35" x14ac:dyDescent="0.35">
      <c r="A24" t="s">
        <v>168</v>
      </c>
      <c r="B24" t="s">
        <v>3885</v>
      </c>
      <c r="C24" t="s">
        <v>3886</v>
      </c>
      <c r="D24" t="s">
        <v>3854</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11</v>
      </c>
    </row>
    <row r="25" spans="1:35" x14ac:dyDescent="0.35">
      <c r="A25" t="s">
        <v>169</v>
      </c>
      <c r="B25" t="s">
        <v>3887</v>
      </c>
      <c r="C25" t="s">
        <v>3888</v>
      </c>
      <c r="D25" t="s">
        <v>3854</v>
      </c>
      <c r="F25">
        <v>45.113337999999999</v>
      </c>
      <c r="G25">
        <v>45.266911</v>
      </c>
      <c r="H25">
        <v>45.408619000000002</v>
      </c>
      <c r="I25">
        <v>45.702331999999998</v>
      </c>
      <c r="J25">
        <v>45.780602000000002</v>
      </c>
      <c r="K25">
        <v>45.908161</v>
      </c>
      <c r="L25">
        <v>46.174007000000003</v>
      </c>
      <c r="M25">
        <v>46.242119000000002</v>
      </c>
      <c r="N25">
        <v>46.311672000000002</v>
      </c>
      <c r="O25">
        <v>46.385181000000003</v>
      </c>
      <c r="P25">
        <v>46.458595000000003</v>
      </c>
      <c r="Q25">
        <v>46.537872</v>
      </c>
      <c r="R25">
        <v>46.605148</v>
      </c>
      <c r="S25">
        <v>46.683917999999998</v>
      </c>
      <c r="T25">
        <v>46.760441</v>
      </c>
      <c r="U25">
        <v>46.837817999999999</v>
      </c>
      <c r="V25">
        <v>46.910300999999997</v>
      </c>
      <c r="W25">
        <v>46.993343000000003</v>
      </c>
      <c r="X25">
        <v>47.053455</v>
      </c>
      <c r="Y25">
        <v>47.113765999999998</v>
      </c>
      <c r="Z25">
        <v>47.170876</v>
      </c>
      <c r="AA25">
        <v>47.226280000000003</v>
      </c>
      <c r="AB25">
        <v>47.267853000000002</v>
      </c>
      <c r="AC25">
        <v>47.312820000000002</v>
      </c>
      <c r="AD25">
        <v>47.349986999999999</v>
      </c>
      <c r="AE25">
        <v>47.393036000000002</v>
      </c>
      <c r="AF25">
        <v>47.434733999999999</v>
      </c>
      <c r="AG25">
        <v>47.514811999999999</v>
      </c>
      <c r="AH25">
        <v>47.533585000000002</v>
      </c>
      <c r="AI25" s="22">
        <v>2E-3</v>
      </c>
    </row>
    <row r="26" spans="1:35" x14ac:dyDescent="0.35">
      <c r="A26" t="s">
        <v>170</v>
      </c>
      <c r="B26" t="s">
        <v>3889</v>
      </c>
      <c r="C26" t="s">
        <v>3890</v>
      </c>
      <c r="D26" t="s">
        <v>3854</v>
      </c>
      <c r="F26">
        <v>35.516247</v>
      </c>
      <c r="G26">
        <v>35.677897999999999</v>
      </c>
      <c r="H26">
        <v>35.823844999999999</v>
      </c>
      <c r="I26">
        <v>36.138064999999997</v>
      </c>
      <c r="J26">
        <v>36.216968999999999</v>
      </c>
      <c r="K26">
        <v>36.320762999999999</v>
      </c>
      <c r="L26">
        <v>36.607475000000001</v>
      </c>
      <c r="M26">
        <v>36.68121</v>
      </c>
      <c r="N26">
        <v>36.757133000000003</v>
      </c>
      <c r="O26">
        <v>36.835880000000003</v>
      </c>
      <c r="P26">
        <v>36.913218999999998</v>
      </c>
      <c r="Q26">
        <v>36.998671999999999</v>
      </c>
      <c r="R26">
        <v>37.062041999999998</v>
      </c>
      <c r="S26">
        <v>37.124606999999997</v>
      </c>
      <c r="T26">
        <v>37.183371999999999</v>
      </c>
      <c r="U26">
        <v>37.247489999999999</v>
      </c>
      <c r="V26">
        <v>37.312381999999999</v>
      </c>
      <c r="W26">
        <v>37.385742</v>
      </c>
      <c r="X26">
        <v>37.448956000000003</v>
      </c>
      <c r="Y26">
        <v>37.512791</v>
      </c>
      <c r="Z26">
        <v>37.575043000000001</v>
      </c>
      <c r="AA26">
        <v>37.637332999999998</v>
      </c>
      <c r="AB26">
        <v>37.687420000000003</v>
      </c>
      <c r="AC26">
        <v>37.740302999999997</v>
      </c>
      <c r="AD26">
        <v>37.784115</v>
      </c>
      <c r="AE26">
        <v>37.836711999999999</v>
      </c>
      <c r="AF26">
        <v>37.886768000000004</v>
      </c>
      <c r="AG26">
        <v>37.972712999999999</v>
      </c>
      <c r="AH26">
        <v>38.000633000000001</v>
      </c>
      <c r="AI26" s="22">
        <v>2E-3</v>
      </c>
    </row>
    <row r="27" spans="1:35" x14ac:dyDescent="0.35">
      <c r="A27" t="s">
        <v>171</v>
      </c>
      <c r="B27" t="s">
        <v>3891</v>
      </c>
      <c r="C27" t="s">
        <v>3892</v>
      </c>
      <c r="D27" t="s">
        <v>3854</v>
      </c>
      <c r="F27">
        <v>36.715366000000003</v>
      </c>
      <c r="G27">
        <v>36.880844000000003</v>
      </c>
      <c r="H27">
        <v>37.025528000000001</v>
      </c>
      <c r="I27">
        <v>37.359909000000002</v>
      </c>
      <c r="J27">
        <v>37.446075</v>
      </c>
      <c r="K27">
        <v>37.558532999999997</v>
      </c>
      <c r="L27">
        <v>37.839030999999999</v>
      </c>
      <c r="M27">
        <v>37.912810999999998</v>
      </c>
      <c r="N27">
        <v>37.988200999999997</v>
      </c>
      <c r="O27">
        <v>38.065845000000003</v>
      </c>
      <c r="P27">
        <v>38.141025999999997</v>
      </c>
      <c r="Q27">
        <v>38.221901000000003</v>
      </c>
      <c r="R27">
        <v>38.278191</v>
      </c>
      <c r="S27">
        <v>38.333145000000002</v>
      </c>
      <c r="T27">
        <v>38.386929000000002</v>
      </c>
      <c r="U27">
        <v>38.449722000000001</v>
      </c>
      <c r="V27">
        <v>38.512272000000003</v>
      </c>
      <c r="W27">
        <v>38.587184999999998</v>
      </c>
      <c r="X27">
        <v>38.648819000000003</v>
      </c>
      <c r="Y27">
        <v>38.711357</v>
      </c>
      <c r="Z27">
        <v>38.772342999999999</v>
      </c>
      <c r="AA27">
        <v>38.834152000000003</v>
      </c>
      <c r="AB27">
        <v>38.884231999999997</v>
      </c>
      <c r="AC27">
        <v>38.937119000000003</v>
      </c>
      <c r="AD27">
        <v>38.980899999999998</v>
      </c>
      <c r="AE27">
        <v>39.033481999999999</v>
      </c>
      <c r="AF27">
        <v>39.082943</v>
      </c>
      <c r="AG27">
        <v>39.168232000000003</v>
      </c>
      <c r="AH27">
        <v>39.195950000000003</v>
      </c>
      <c r="AI27" s="22">
        <v>2E-3</v>
      </c>
    </row>
    <row r="28" spans="1:35" x14ac:dyDescent="0.35">
      <c r="A28" t="s">
        <v>172</v>
      </c>
      <c r="B28" t="s">
        <v>3893</v>
      </c>
      <c r="C28" t="s">
        <v>3894</v>
      </c>
      <c r="D28" t="s">
        <v>3854</v>
      </c>
      <c r="F28">
        <v>39.087268999999999</v>
      </c>
      <c r="G28">
        <v>39.253020999999997</v>
      </c>
      <c r="H28">
        <v>39.404705</v>
      </c>
      <c r="I28">
        <v>39.733772000000002</v>
      </c>
      <c r="J28">
        <v>39.821959999999997</v>
      </c>
      <c r="K28">
        <v>39.950465999999999</v>
      </c>
      <c r="L28">
        <v>40.225543999999999</v>
      </c>
      <c r="M28">
        <v>40.294696999999999</v>
      </c>
      <c r="N28">
        <v>40.365687999999999</v>
      </c>
      <c r="O28">
        <v>40.439072000000003</v>
      </c>
      <c r="P28">
        <v>40.512053999999999</v>
      </c>
      <c r="Q28">
        <v>40.591025999999999</v>
      </c>
      <c r="R28">
        <v>40.644565999999998</v>
      </c>
      <c r="S28">
        <v>40.702311999999999</v>
      </c>
      <c r="T28">
        <v>40.757694000000001</v>
      </c>
      <c r="U28">
        <v>40.818725999999998</v>
      </c>
      <c r="V28">
        <v>40.881931000000002</v>
      </c>
      <c r="W28">
        <v>40.956890000000001</v>
      </c>
      <c r="X28">
        <v>41.014026999999999</v>
      </c>
      <c r="Y28">
        <v>41.073521</v>
      </c>
      <c r="Z28">
        <v>41.131050000000002</v>
      </c>
      <c r="AA28">
        <v>41.187874000000001</v>
      </c>
      <c r="AB28">
        <v>41.232680999999999</v>
      </c>
      <c r="AC28">
        <v>41.279758000000001</v>
      </c>
      <c r="AD28">
        <v>41.319468999999998</v>
      </c>
      <c r="AE28">
        <v>41.366283000000003</v>
      </c>
      <c r="AF28">
        <v>41.410404</v>
      </c>
      <c r="AG28">
        <v>41.4953</v>
      </c>
      <c r="AH28">
        <v>41.517367999999998</v>
      </c>
      <c r="AI28" s="22">
        <v>2E-3</v>
      </c>
    </row>
    <row r="29" spans="1:35" x14ac:dyDescent="0.35">
      <c r="A29" t="s">
        <v>173</v>
      </c>
      <c r="B29" t="s">
        <v>3895</v>
      </c>
      <c r="C29" t="s">
        <v>3896</v>
      </c>
      <c r="D29" t="s">
        <v>3854</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t="s">
        <v>11</v>
      </c>
    </row>
    <row r="30" spans="1:35" x14ac:dyDescent="0.35">
      <c r="A30" t="s">
        <v>218</v>
      </c>
      <c r="B30" t="s">
        <v>3897</v>
      </c>
      <c r="C30" t="s">
        <v>3898</v>
      </c>
      <c r="D30" t="s">
        <v>3854</v>
      </c>
      <c r="F30">
        <v>35.051727</v>
      </c>
      <c r="G30">
        <v>35.209941999999998</v>
      </c>
      <c r="H30">
        <v>35.370196999999997</v>
      </c>
      <c r="I30">
        <v>35.729038000000003</v>
      </c>
      <c r="J30">
        <v>35.803623000000002</v>
      </c>
      <c r="K30">
        <v>35.911456999999999</v>
      </c>
      <c r="L30">
        <v>36.189678000000001</v>
      </c>
      <c r="M30">
        <v>36.253773000000002</v>
      </c>
      <c r="N30">
        <v>36.318787</v>
      </c>
      <c r="O30">
        <v>36.382607</v>
      </c>
      <c r="P30">
        <v>36.444930999999997</v>
      </c>
      <c r="Q30">
        <v>36.515670999999998</v>
      </c>
      <c r="R30">
        <v>36.56691</v>
      </c>
      <c r="S30">
        <v>36.622020999999997</v>
      </c>
      <c r="T30">
        <v>36.676575</v>
      </c>
      <c r="U30">
        <v>36.737679</v>
      </c>
      <c r="V30">
        <v>36.792220999999998</v>
      </c>
      <c r="W30">
        <v>36.861899999999999</v>
      </c>
      <c r="X30">
        <v>36.911301000000002</v>
      </c>
      <c r="Y30">
        <v>36.963005000000003</v>
      </c>
      <c r="Z30">
        <v>37.012065999999997</v>
      </c>
      <c r="AA30">
        <v>37.060501000000002</v>
      </c>
      <c r="AB30">
        <v>37.098568</v>
      </c>
      <c r="AC30">
        <v>37.137977999999997</v>
      </c>
      <c r="AD30">
        <v>37.172493000000003</v>
      </c>
      <c r="AE30">
        <v>37.211849000000001</v>
      </c>
      <c r="AF30">
        <v>37.249195</v>
      </c>
      <c r="AG30">
        <v>37.322651</v>
      </c>
      <c r="AH30">
        <v>37.337913999999998</v>
      </c>
      <c r="AI30" s="22">
        <v>2E-3</v>
      </c>
    </row>
    <row r="31" spans="1:35" x14ac:dyDescent="0.35">
      <c r="A31" t="s">
        <v>219</v>
      </c>
      <c r="B31" t="s">
        <v>3899</v>
      </c>
      <c r="C31" t="s">
        <v>3900</v>
      </c>
      <c r="D31" t="s">
        <v>3854</v>
      </c>
      <c r="F31">
        <v>46.225056000000002</v>
      </c>
      <c r="G31">
        <v>46.372570000000003</v>
      </c>
      <c r="H31">
        <v>46.517868</v>
      </c>
      <c r="I31">
        <v>46.828270000000003</v>
      </c>
      <c r="J31">
        <v>46.901302000000001</v>
      </c>
      <c r="K31">
        <v>47.020068999999999</v>
      </c>
      <c r="L31">
        <v>47.262515999999998</v>
      </c>
      <c r="M31">
        <v>47.322024999999996</v>
      </c>
      <c r="N31">
        <v>47.380153999999997</v>
      </c>
      <c r="O31">
        <v>47.440865000000002</v>
      </c>
      <c r="P31">
        <v>47.499564999999997</v>
      </c>
      <c r="Q31">
        <v>47.560490000000001</v>
      </c>
      <c r="R31">
        <v>47.611159999999998</v>
      </c>
      <c r="S31">
        <v>47.669052000000001</v>
      </c>
      <c r="T31">
        <v>47.721504000000003</v>
      </c>
      <c r="U31">
        <v>47.779536999999998</v>
      </c>
      <c r="V31">
        <v>47.830387000000002</v>
      </c>
      <c r="W31">
        <v>47.893718999999997</v>
      </c>
      <c r="X31">
        <v>47.937595000000002</v>
      </c>
      <c r="Y31">
        <v>47.983069999999998</v>
      </c>
      <c r="Z31">
        <v>48.026363000000003</v>
      </c>
      <c r="AA31">
        <v>48.067386999999997</v>
      </c>
      <c r="AB31">
        <v>48.099342</v>
      </c>
      <c r="AC31">
        <v>48.132980000000003</v>
      </c>
      <c r="AD31">
        <v>48.162810999999998</v>
      </c>
      <c r="AE31">
        <v>48.195526000000001</v>
      </c>
      <c r="AF31">
        <v>48.227218999999998</v>
      </c>
      <c r="AG31">
        <v>48.285933999999997</v>
      </c>
      <c r="AH31">
        <v>48.295268999999998</v>
      </c>
      <c r="AI31" s="22">
        <v>2E-3</v>
      </c>
    </row>
    <row r="32" spans="1:35" x14ac:dyDescent="0.35">
      <c r="A32" t="s">
        <v>167</v>
      </c>
      <c r="B32" t="s">
        <v>3901</v>
      </c>
      <c r="C32" t="s">
        <v>3902</v>
      </c>
      <c r="D32" t="s">
        <v>3854</v>
      </c>
      <c r="F32">
        <v>45.311466000000003</v>
      </c>
      <c r="G32">
        <v>45.556910999999999</v>
      </c>
      <c r="H32">
        <v>45.799934</v>
      </c>
      <c r="I32">
        <v>46.236229000000002</v>
      </c>
      <c r="J32">
        <v>46.488480000000003</v>
      </c>
      <c r="K32">
        <v>46.676701000000001</v>
      </c>
      <c r="L32">
        <v>47.013241000000001</v>
      </c>
      <c r="M32">
        <v>47.118031000000002</v>
      </c>
      <c r="N32">
        <v>47.226844999999997</v>
      </c>
      <c r="O32">
        <v>47.345142000000003</v>
      </c>
      <c r="P32">
        <v>47.466717000000003</v>
      </c>
      <c r="Q32">
        <v>47.610207000000003</v>
      </c>
      <c r="R32">
        <v>47.670997999999997</v>
      </c>
      <c r="S32">
        <v>47.723812000000002</v>
      </c>
      <c r="T32">
        <v>47.765338999999997</v>
      </c>
      <c r="U32">
        <v>47.808796000000001</v>
      </c>
      <c r="V32">
        <v>47.849766000000002</v>
      </c>
      <c r="W32">
        <v>47.897056999999997</v>
      </c>
      <c r="X32">
        <v>47.925125000000001</v>
      </c>
      <c r="Y32">
        <v>47.952713000000003</v>
      </c>
      <c r="Z32">
        <v>47.978507999999998</v>
      </c>
      <c r="AA32">
        <v>48.002719999999997</v>
      </c>
      <c r="AB32">
        <v>48.015205000000002</v>
      </c>
      <c r="AC32">
        <v>48.028744000000003</v>
      </c>
      <c r="AD32">
        <v>48.040118999999997</v>
      </c>
      <c r="AE32">
        <v>48.052967000000002</v>
      </c>
      <c r="AF32">
        <v>48.065125000000002</v>
      </c>
      <c r="AG32">
        <v>48.113326999999998</v>
      </c>
      <c r="AH32">
        <v>48.118744</v>
      </c>
      <c r="AI32" s="22">
        <v>2E-3</v>
      </c>
    </row>
    <row r="33" spans="1:35" x14ac:dyDescent="0.35">
      <c r="A33" t="s">
        <v>174</v>
      </c>
      <c r="B33" t="s">
        <v>3903</v>
      </c>
      <c r="C33" t="s">
        <v>3904</v>
      </c>
      <c r="D33" t="s">
        <v>3854</v>
      </c>
      <c r="F33">
        <v>54.357559000000002</v>
      </c>
      <c r="G33">
        <v>54.563087000000003</v>
      </c>
      <c r="H33">
        <v>54.762810000000002</v>
      </c>
      <c r="I33">
        <v>55.151797999999999</v>
      </c>
      <c r="J33">
        <v>55.433478999999998</v>
      </c>
      <c r="K33">
        <v>55.600937000000002</v>
      </c>
      <c r="L33">
        <v>55.864372000000003</v>
      </c>
      <c r="M33">
        <v>55.986381999999999</v>
      </c>
      <c r="N33">
        <v>56.094439999999999</v>
      </c>
      <c r="O33">
        <v>56.205463000000002</v>
      </c>
      <c r="P33">
        <v>56.322707999999999</v>
      </c>
      <c r="Q33">
        <v>56.446564000000002</v>
      </c>
      <c r="R33">
        <v>56.501533999999999</v>
      </c>
      <c r="S33">
        <v>56.549118</v>
      </c>
      <c r="T33">
        <v>56.594096999999998</v>
      </c>
      <c r="U33">
        <v>56.638720999999997</v>
      </c>
      <c r="V33">
        <v>56.680737000000001</v>
      </c>
      <c r="W33">
        <v>56.727814000000002</v>
      </c>
      <c r="X33">
        <v>56.759307999999997</v>
      </c>
      <c r="Y33">
        <v>56.791077000000001</v>
      </c>
      <c r="Z33">
        <v>56.820087000000001</v>
      </c>
      <c r="AA33">
        <v>56.846966000000002</v>
      </c>
      <c r="AB33">
        <v>56.862319999999997</v>
      </c>
      <c r="AC33">
        <v>56.880130999999999</v>
      </c>
      <c r="AD33">
        <v>56.893742000000003</v>
      </c>
      <c r="AE33">
        <v>56.909968999999997</v>
      </c>
      <c r="AF33">
        <v>56.925327000000003</v>
      </c>
      <c r="AG33">
        <v>56.973927000000003</v>
      </c>
      <c r="AH33">
        <v>56.982525000000003</v>
      </c>
      <c r="AI33" s="22">
        <v>2E-3</v>
      </c>
    </row>
    <row r="34" spans="1:35" x14ac:dyDescent="0.35">
      <c r="A34" t="s">
        <v>175</v>
      </c>
      <c r="B34" t="s">
        <v>3905</v>
      </c>
      <c r="C34" t="s">
        <v>3906</v>
      </c>
      <c r="D34" t="s">
        <v>3854</v>
      </c>
      <c r="F34">
        <v>38.178683999999997</v>
      </c>
      <c r="G34">
        <v>38.350493999999998</v>
      </c>
      <c r="H34">
        <v>38.522266000000002</v>
      </c>
      <c r="I34">
        <v>39.023895000000003</v>
      </c>
      <c r="J34">
        <v>39.279015000000001</v>
      </c>
      <c r="K34">
        <v>39.570830999999998</v>
      </c>
      <c r="L34">
        <v>39.913680999999997</v>
      </c>
      <c r="M34">
        <v>40.073898</v>
      </c>
      <c r="N34">
        <v>40.176825999999998</v>
      </c>
      <c r="O34">
        <v>40.280098000000002</v>
      </c>
      <c r="P34">
        <v>40.383713</v>
      </c>
      <c r="Q34">
        <v>40.490887000000001</v>
      </c>
      <c r="R34">
        <v>40.529099000000002</v>
      </c>
      <c r="S34">
        <v>40.552867999999997</v>
      </c>
      <c r="T34">
        <v>40.574840999999999</v>
      </c>
      <c r="U34">
        <v>40.598156000000003</v>
      </c>
      <c r="V34">
        <v>40.621304000000002</v>
      </c>
      <c r="W34">
        <v>40.647125000000003</v>
      </c>
      <c r="X34">
        <v>40.665581000000003</v>
      </c>
      <c r="Y34">
        <v>40.684280000000001</v>
      </c>
      <c r="Z34">
        <v>40.701557000000001</v>
      </c>
      <c r="AA34">
        <v>40.718105000000001</v>
      </c>
      <c r="AB34">
        <v>40.730857999999998</v>
      </c>
      <c r="AC34">
        <v>40.744343000000001</v>
      </c>
      <c r="AD34">
        <v>40.755707000000001</v>
      </c>
      <c r="AE34">
        <v>40.768729999999998</v>
      </c>
      <c r="AF34">
        <v>40.781033000000001</v>
      </c>
      <c r="AG34">
        <v>40.802052000000003</v>
      </c>
      <c r="AH34">
        <v>40.807274</v>
      </c>
      <c r="AI34" s="22">
        <v>2E-3</v>
      </c>
    </row>
    <row r="35" spans="1:35" x14ac:dyDescent="0.35">
      <c r="A35" t="s">
        <v>176</v>
      </c>
      <c r="B35" t="s">
        <v>3907</v>
      </c>
      <c r="C35" t="s">
        <v>3908</v>
      </c>
      <c r="D35" t="s">
        <v>3854</v>
      </c>
      <c r="F35">
        <v>46.023293000000002</v>
      </c>
      <c r="G35">
        <v>46.215663999999997</v>
      </c>
      <c r="H35">
        <v>46.392712000000003</v>
      </c>
      <c r="I35">
        <v>46.704135999999998</v>
      </c>
      <c r="J35">
        <v>46.977699000000001</v>
      </c>
      <c r="K35">
        <v>47.119441999999999</v>
      </c>
      <c r="L35">
        <v>47.376556000000001</v>
      </c>
      <c r="M35">
        <v>47.482460000000003</v>
      </c>
      <c r="N35">
        <v>47.591175</v>
      </c>
      <c r="O35">
        <v>47.704090000000001</v>
      </c>
      <c r="P35">
        <v>47.817203999999997</v>
      </c>
      <c r="Q35">
        <v>47.950980999999999</v>
      </c>
      <c r="R35">
        <v>48.017341999999999</v>
      </c>
      <c r="S35">
        <v>48.079791999999998</v>
      </c>
      <c r="T35">
        <v>48.13129</v>
      </c>
      <c r="U35">
        <v>48.169235</v>
      </c>
      <c r="V35">
        <v>48.206356</v>
      </c>
      <c r="W35">
        <v>48.249156999999997</v>
      </c>
      <c r="X35">
        <v>48.275523999999997</v>
      </c>
      <c r="Y35">
        <v>48.301529000000002</v>
      </c>
      <c r="Z35">
        <v>48.325958</v>
      </c>
      <c r="AA35">
        <v>48.348495</v>
      </c>
      <c r="AB35">
        <v>48.361446000000001</v>
      </c>
      <c r="AC35">
        <v>48.374920000000003</v>
      </c>
      <c r="AD35">
        <v>48.386482000000001</v>
      </c>
      <c r="AE35">
        <v>48.39978</v>
      </c>
      <c r="AF35">
        <v>48.412289000000001</v>
      </c>
      <c r="AG35">
        <v>48.454307999999997</v>
      </c>
      <c r="AH35">
        <v>48.460194000000001</v>
      </c>
      <c r="AI35" s="22">
        <v>2E-3</v>
      </c>
    </row>
    <row r="36" spans="1:35" x14ac:dyDescent="0.35">
      <c r="A36" t="s">
        <v>177</v>
      </c>
      <c r="B36" t="s">
        <v>3909</v>
      </c>
      <c r="C36" t="s">
        <v>3910</v>
      </c>
      <c r="D36" t="s">
        <v>3854</v>
      </c>
      <c r="F36">
        <v>49.947868</v>
      </c>
      <c r="G36">
        <v>50.189335</v>
      </c>
      <c r="H36">
        <v>50.427349</v>
      </c>
      <c r="I36">
        <v>50.857475000000001</v>
      </c>
      <c r="J36">
        <v>51.268107999999998</v>
      </c>
      <c r="K36">
        <v>51.423965000000003</v>
      </c>
      <c r="L36">
        <v>51.699424999999998</v>
      </c>
      <c r="M36">
        <v>51.802444000000001</v>
      </c>
      <c r="N36">
        <v>51.909725000000002</v>
      </c>
      <c r="O36">
        <v>52.028270999999997</v>
      </c>
      <c r="P36">
        <v>52.147998999999999</v>
      </c>
      <c r="Q36">
        <v>52.290928000000001</v>
      </c>
      <c r="R36">
        <v>52.351826000000003</v>
      </c>
      <c r="S36">
        <v>52.406925000000001</v>
      </c>
      <c r="T36">
        <v>52.445259</v>
      </c>
      <c r="U36">
        <v>52.484076999999999</v>
      </c>
      <c r="V36">
        <v>52.524914000000003</v>
      </c>
      <c r="W36">
        <v>52.572426</v>
      </c>
      <c r="X36">
        <v>52.601063000000003</v>
      </c>
      <c r="Y36">
        <v>52.629081999999997</v>
      </c>
      <c r="Z36">
        <v>52.654716000000001</v>
      </c>
      <c r="AA36">
        <v>52.678192000000003</v>
      </c>
      <c r="AB36">
        <v>52.690845000000003</v>
      </c>
      <c r="AC36">
        <v>52.704780999999997</v>
      </c>
      <c r="AD36">
        <v>52.716358</v>
      </c>
      <c r="AE36">
        <v>52.729529999999997</v>
      </c>
      <c r="AF36">
        <v>52.742012000000003</v>
      </c>
      <c r="AG36">
        <v>52.788139000000001</v>
      </c>
      <c r="AH36">
        <v>52.793892</v>
      </c>
      <c r="AI36" s="22">
        <v>2E-3</v>
      </c>
    </row>
    <row r="37" spans="1:35" x14ac:dyDescent="0.35">
      <c r="A37" t="s">
        <v>178</v>
      </c>
      <c r="B37" t="s">
        <v>3911</v>
      </c>
      <c r="C37" t="s">
        <v>3912</v>
      </c>
      <c r="D37" t="s">
        <v>3854</v>
      </c>
      <c r="F37">
        <v>78.787414999999996</v>
      </c>
      <c r="G37">
        <v>79.045586</v>
      </c>
      <c r="H37">
        <v>79.287002999999999</v>
      </c>
      <c r="I37">
        <v>79.763137999999998</v>
      </c>
      <c r="J37">
        <v>80.057609999999997</v>
      </c>
      <c r="K37">
        <v>80.269576999999998</v>
      </c>
      <c r="L37">
        <v>80.594070000000002</v>
      </c>
      <c r="M37">
        <v>80.721030999999996</v>
      </c>
      <c r="N37">
        <v>80.824860000000001</v>
      </c>
      <c r="O37">
        <v>80.936684</v>
      </c>
      <c r="P37">
        <v>81.056160000000006</v>
      </c>
      <c r="Q37">
        <v>81.193268000000003</v>
      </c>
      <c r="R37">
        <v>81.259604999999993</v>
      </c>
      <c r="S37">
        <v>81.320824000000002</v>
      </c>
      <c r="T37">
        <v>81.369545000000002</v>
      </c>
      <c r="U37">
        <v>81.417846999999995</v>
      </c>
      <c r="V37">
        <v>81.465362999999996</v>
      </c>
      <c r="W37">
        <v>81.519745</v>
      </c>
      <c r="X37">
        <v>81.554130999999998</v>
      </c>
      <c r="Y37">
        <v>81.587569999999999</v>
      </c>
      <c r="Z37">
        <v>81.618706000000003</v>
      </c>
      <c r="AA37">
        <v>81.646216999999993</v>
      </c>
      <c r="AB37">
        <v>81.659369999999996</v>
      </c>
      <c r="AC37">
        <v>81.675346000000005</v>
      </c>
      <c r="AD37">
        <v>81.687140999999997</v>
      </c>
      <c r="AE37">
        <v>81.700783000000001</v>
      </c>
      <c r="AF37">
        <v>81.713783000000006</v>
      </c>
      <c r="AG37">
        <v>81.768569999999997</v>
      </c>
      <c r="AH37">
        <v>81.774711999999994</v>
      </c>
      <c r="AI37" s="22">
        <v>1E-3</v>
      </c>
    </row>
    <row r="38" spans="1:35" x14ac:dyDescent="0.35">
      <c r="A38" t="s">
        <v>220</v>
      </c>
      <c r="B38" t="s">
        <v>3913</v>
      </c>
      <c r="C38" t="s">
        <v>3914</v>
      </c>
      <c r="D38" t="s">
        <v>3854</v>
      </c>
      <c r="F38">
        <v>41.241073999999998</v>
      </c>
      <c r="G38">
        <v>41.434672999999997</v>
      </c>
      <c r="H38">
        <v>41.622745999999999</v>
      </c>
      <c r="I38">
        <v>42.032749000000003</v>
      </c>
      <c r="J38">
        <v>42.275821999999998</v>
      </c>
      <c r="K38">
        <v>42.444687000000002</v>
      </c>
      <c r="L38">
        <v>42.740386999999998</v>
      </c>
      <c r="M38">
        <v>42.851692</v>
      </c>
      <c r="N38">
        <v>42.962111999999998</v>
      </c>
      <c r="O38">
        <v>43.075843999999996</v>
      </c>
      <c r="P38">
        <v>43.192534999999999</v>
      </c>
      <c r="Q38">
        <v>43.314995000000003</v>
      </c>
      <c r="R38">
        <v>43.369083000000003</v>
      </c>
      <c r="S38">
        <v>43.414692000000002</v>
      </c>
      <c r="T38">
        <v>43.459311999999997</v>
      </c>
      <c r="U38">
        <v>43.505146000000003</v>
      </c>
      <c r="V38">
        <v>43.550240000000002</v>
      </c>
      <c r="W38">
        <v>43.608226999999999</v>
      </c>
      <c r="X38">
        <v>43.643723000000001</v>
      </c>
      <c r="Y38">
        <v>43.680957999999997</v>
      </c>
      <c r="Z38">
        <v>43.715195000000001</v>
      </c>
      <c r="AA38">
        <v>43.747855999999999</v>
      </c>
      <c r="AB38">
        <v>43.769241000000001</v>
      </c>
      <c r="AC38">
        <v>43.792892000000002</v>
      </c>
      <c r="AD38">
        <v>43.810921</v>
      </c>
      <c r="AE38">
        <v>43.833328000000002</v>
      </c>
      <c r="AF38">
        <v>43.854145000000003</v>
      </c>
      <c r="AG38">
        <v>43.911673999999998</v>
      </c>
      <c r="AH38">
        <v>43.925426000000002</v>
      </c>
      <c r="AI38" s="22">
        <v>2E-3</v>
      </c>
    </row>
    <row r="39" spans="1:35" x14ac:dyDescent="0.35">
      <c r="A39" t="s">
        <v>221</v>
      </c>
      <c r="B39" t="s">
        <v>3915</v>
      </c>
      <c r="C39" t="s">
        <v>3916</v>
      </c>
      <c r="D39" t="s">
        <v>3854</v>
      </c>
      <c r="F39">
        <v>56.598595000000003</v>
      </c>
      <c r="G39">
        <v>56.823349</v>
      </c>
      <c r="H39">
        <v>57.039593000000004</v>
      </c>
      <c r="I39">
        <v>57.442635000000003</v>
      </c>
      <c r="J39">
        <v>57.673079999999999</v>
      </c>
      <c r="K39">
        <v>57.852943000000003</v>
      </c>
      <c r="L39">
        <v>58.161057</v>
      </c>
      <c r="M39">
        <v>58.279186000000003</v>
      </c>
      <c r="N39">
        <v>58.391601999999999</v>
      </c>
      <c r="O39">
        <v>58.509219999999999</v>
      </c>
      <c r="P39">
        <v>58.628227000000003</v>
      </c>
      <c r="Q39">
        <v>58.764484000000003</v>
      </c>
      <c r="R39">
        <v>58.828032999999998</v>
      </c>
      <c r="S39">
        <v>58.884785000000001</v>
      </c>
      <c r="T39">
        <v>58.937812999999998</v>
      </c>
      <c r="U39">
        <v>58.995215999999999</v>
      </c>
      <c r="V39">
        <v>59.049480000000003</v>
      </c>
      <c r="W39">
        <v>59.109779000000003</v>
      </c>
      <c r="X39">
        <v>59.150447999999997</v>
      </c>
      <c r="Y39">
        <v>59.191237999999998</v>
      </c>
      <c r="Z39">
        <v>59.229819999999997</v>
      </c>
      <c r="AA39">
        <v>59.266005999999997</v>
      </c>
      <c r="AB39">
        <v>59.288837000000001</v>
      </c>
      <c r="AC39">
        <v>59.314781000000004</v>
      </c>
      <c r="AD39">
        <v>59.334007</v>
      </c>
      <c r="AE39">
        <v>59.358249999999998</v>
      </c>
      <c r="AF39">
        <v>59.380943000000002</v>
      </c>
      <c r="AG39">
        <v>59.441597000000002</v>
      </c>
      <c r="AH39">
        <v>59.457465999999997</v>
      </c>
      <c r="AI39" s="22">
        <v>2E-3</v>
      </c>
    </row>
    <row r="40" spans="1:35" x14ac:dyDescent="0.35">
      <c r="A40" t="s">
        <v>1979</v>
      </c>
    </row>
    <row r="41" spans="1:35" x14ac:dyDescent="0.35">
      <c r="A41" t="s">
        <v>168</v>
      </c>
      <c r="B41" t="s">
        <v>3917</v>
      </c>
      <c r="C41" t="s">
        <v>2941</v>
      </c>
      <c r="D41" t="s">
        <v>3854</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t="s">
        <v>11</v>
      </c>
    </row>
    <row r="42" spans="1:35" x14ac:dyDescent="0.35">
      <c r="A42" t="s">
        <v>169</v>
      </c>
      <c r="B42" t="s">
        <v>3918</v>
      </c>
      <c r="C42" t="s">
        <v>2941</v>
      </c>
      <c r="D42" t="s">
        <v>3854</v>
      </c>
      <c r="F42">
        <v>0</v>
      </c>
      <c r="G42">
        <v>0</v>
      </c>
      <c r="H42">
        <v>0</v>
      </c>
      <c r="I42">
        <v>49.022278</v>
      </c>
      <c r="J42">
        <v>48.746032999999997</v>
      </c>
      <c r="K42">
        <v>48.583008</v>
      </c>
      <c r="L42">
        <v>48.657485999999999</v>
      </c>
      <c r="M42">
        <v>48.480449999999998</v>
      </c>
      <c r="N42">
        <v>48.381287</v>
      </c>
      <c r="O42">
        <v>48.291606999999999</v>
      </c>
      <c r="P42">
        <v>48.222759000000003</v>
      </c>
      <c r="Q42">
        <v>48.084679000000001</v>
      </c>
      <c r="R42">
        <v>47.945995000000003</v>
      </c>
      <c r="S42">
        <v>47.823093</v>
      </c>
      <c r="T42">
        <v>47.775210999999999</v>
      </c>
      <c r="U42">
        <v>47.742888999999998</v>
      </c>
      <c r="V42">
        <v>47.716999000000001</v>
      </c>
      <c r="W42">
        <v>47.713946999999997</v>
      </c>
      <c r="X42">
        <v>47.717278</v>
      </c>
      <c r="Y42">
        <v>47.724586000000002</v>
      </c>
      <c r="Z42">
        <v>47.730620999999999</v>
      </c>
      <c r="AA42">
        <v>47.735554</v>
      </c>
      <c r="AB42">
        <v>47.736289999999997</v>
      </c>
      <c r="AC42">
        <v>47.748275999999997</v>
      </c>
      <c r="AD42">
        <v>47.749695000000003</v>
      </c>
      <c r="AE42">
        <v>47.760384000000002</v>
      </c>
      <c r="AF42">
        <v>47.771670999999998</v>
      </c>
      <c r="AG42">
        <v>47.83276</v>
      </c>
      <c r="AH42">
        <v>47.817368000000002</v>
      </c>
      <c r="AI42" t="s">
        <v>11</v>
      </c>
    </row>
    <row r="43" spans="1:35" x14ac:dyDescent="0.35">
      <c r="A43" t="s">
        <v>170</v>
      </c>
      <c r="B43" t="s">
        <v>3919</v>
      </c>
      <c r="C43" t="s">
        <v>2941</v>
      </c>
      <c r="D43" t="s">
        <v>3854</v>
      </c>
      <c r="F43">
        <v>40.238720000000001</v>
      </c>
      <c r="G43">
        <v>39.777766999999997</v>
      </c>
      <c r="H43">
        <v>39.512633999999998</v>
      </c>
      <c r="I43">
        <v>39.258983999999998</v>
      </c>
      <c r="J43">
        <v>38.998787</v>
      </c>
      <c r="K43">
        <v>38.826659999999997</v>
      </c>
      <c r="L43">
        <v>38.871670000000002</v>
      </c>
      <c r="M43">
        <v>38.724238999999997</v>
      </c>
      <c r="N43">
        <v>38.648860999999997</v>
      </c>
      <c r="O43">
        <v>38.579211999999998</v>
      </c>
      <c r="P43">
        <v>38.522278</v>
      </c>
      <c r="Q43">
        <v>38.390735999999997</v>
      </c>
      <c r="R43">
        <v>38.24633</v>
      </c>
      <c r="S43">
        <v>38.118358999999998</v>
      </c>
      <c r="T43">
        <v>38.068573000000001</v>
      </c>
      <c r="U43">
        <v>38.028454000000004</v>
      </c>
      <c r="V43">
        <v>37.990161999999998</v>
      </c>
      <c r="W43">
        <v>37.971770999999997</v>
      </c>
      <c r="X43">
        <v>37.972735999999998</v>
      </c>
      <c r="Y43">
        <v>37.978206999999998</v>
      </c>
      <c r="Z43">
        <v>37.985194999999997</v>
      </c>
      <c r="AA43">
        <v>37.994591</v>
      </c>
      <c r="AB43">
        <v>38.005077</v>
      </c>
      <c r="AC43">
        <v>38.022392000000004</v>
      </c>
      <c r="AD43">
        <v>38.031680999999999</v>
      </c>
      <c r="AE43">
        <v>38.049380999999997</v>
      </c>
      <c r="AF43">
        <v>38.068241</v>
      </c>
      <c r="AG43">
        <v>38.137214999999998</v>
      </c>
      <c r="AH43">
        <v>38.131813000000001</v>
      </c>
      <c r="AI43" s="22">
        <v>-2E-3</v>
      </c>
    </row>
    <row r="44" spans="1:35" x14ac:dyDescent="0.35">
      <c r="A44" t="s">
        <v>171</v>
      </c>
      <c r="B44" t="s">
        <v>3920</v>
      </c>
      <c r="C44" t="s">
        <v>2941</v>
      </c>
      <c r="D44" t="s">
        <v>3854</v>
      </c>
      <c r="F44">
        <v>42.359310000000001</v>
      </c>
      <c r="G44">
        <v>41.886496999999999</v>
      </c>
      <c r="H44">
        <v>41.537193000000002</v>
      </c>
      <c r="I44">
        <v>41.364539999999998</v>
      </c>
      <c r="J44">
        <v>41.078983000000001</v>
      </c>
      <c r="K44">
        <v>40.890132999999999</v>
      </c>
      <c r="L44">
        <v>40.908816999999999</v>
      </c>
      <c r="M44">
        <v>40.750793000000002</v>
      </c>
      <c r="N44">
        <v>40.671802999999997</v>
      </c>
      <c r="O44">
        <v>40.588496999999997</v>
      </c>
      <c r="P44">
        <v>40.520007999999997</v>
      </c>
      <c r="Q44">
        <v>40.374034999999999</v>
      </c>
      <c r="R44">
        <v>40.215401</v>
      </c>
      <c r="S44">
        <v>40.078522</v>
      </c>
      <c r="T44">
        <v>40.013336000000002</v>
      </c>
      <c r="U44">
        <v>39.963039000000002</v>
      </c>
      <c r="V44">
        <v>39.918532999999996</v>
      </c>
      <c r="W44">
        <v>39.898128999999997</v>
      </c>
      <c r="X44">
        <v>39.893982000000001</v>
      </c>
      <c r="Y44">
        <v>39.896374000000002</v>
      </c>
      <c r="Z44">
        <v>39.900291000000003</v>
      </c>
      <c r="AA44">
        <v>39.905273000000001</v>
      </c>
      <c r="AB44">
        <v>39.915824999999998</v>
      </c>
      <c r="AC44">
        <v>39.931384999999999</v>
      </c>
      <c r="AD44">
        <v>39.939033999999999</v>
      </c>
      <c r="AE44">
        <v>39.956935999999999</v>
      </c>
      <c r="AF44">
        <v>39.974487000000003</v>
      </c>
      <c r="AG44">
        <v>40.039741999999997</v>
      </c>
      <c r="AH44">
        <v>40.034427999999998</v>
      </c>
      <c r="AI44" s="22">
        <v>-2E-3</v>
      </c>
    </row>
    <row r="45" spans="1:35" x14ac:dyDescent="0.35">
      <c r="A45" t="s">
        <v>172</v>
      </c>
      <c r="B45" t="s">
        <v>3921</v>
      </c>
      <c r="C45" t="s">
        <v>2941</v>
      </c>
      <c r="D45" t="s">
        <v>3854</v>
      </c>
      <c r="F45">
        <v>44.773628000000002</v>
      </c>
      <c r="G45">
        <v>44.229106999999999</v>
      </c>
      <c r="H45">
        <v>43.895916</v>
      </c>
      <c r="I45">
        <v>43.553595999999999</v>
      </c>
      <c r="J45">
        <v>43.262729999999998</v>
      </c>
      <c r="K45">
        <v>43.070495999999999</v>
      </c>
      <c r="L45">
        <v>43.049126000000001</v>
      </c>
      <c r="M45">
        <v>42.904525999999997</v>
      </c>
      <c r="N45">
        <v>42.816574000000003</v>
      </c>
      <c r="O45">
        <v>42.718612999999998</v>
      </c>
      <c r="P45">
        <v>42.640236000000002</v>
      </c>
      <c r="Q45">
        <v>42.486877</v>
      </c>
      <c r="R45">
        <v>42.329040999999997</v>
      </c>
      <c r="S45">
        <v>42.184367999999999</v>
      </c>
      <c r="T45">
        <v>42.112304999999999</v>
      </c>
      <c r="U45">
        <v>42.054718000000001</v>
      </c>
      <c r="V45">
        <v>42.001812000000001</v>
      </c>
      <c r="W45">
        <v>41.969996999999999</v>
      </c>
      <c r="X45">
        <v>41.958595000000003</v>
      </c>
      <c r="Y45">
        <v>41.951988</v>
      </c>
      <c r="Z45">
        <v>41.948901999999997</v>
      </c>
      <c r="AA45">
        <v>41.946036999999997</v>
      </c>
      <c r="AB45">
        <v>41.949134999999998</v>
      </c>
      <c r="AC45">
        <v>41.958328000000002</v>
      </c>
      <c r="AD45">
        <v>41.960140000000003</v>
      </c>
      <c r="AE45">
        <v>41.970764000000003</v>
      </c>
      <c r="AF45">
        <v>41.981487000000001</v>
      </c>
      <c r="AG45">
        <v>42.045006000000001</v>
      </c>
      <c r="AH45">
        <v>42.032905999999997</v>
      </c>
      <c r="AI45" s="22">
        <v>-2E-3</v>
      </c>
    </row>
    <row r="46" spans="1:35" x14ac:dyDescent="0.35">
      <c r="A46" t="s">
        <v>173</v>
      </c>
      <c r="B46" t="s">
        <v>3922</v>
      </c>
      <c r="C46" t="s">
        <v>2941</v>
      </c>
      <c r="D46" t="s">
        <v>3854</v>
      </c>
      <c r="F46">
        <v>82.770767000000006</v>
      </c>
      <c r="G46">
        <v>82.233397999999994</v>
      </c>
      <c r="H46">
        <v>81.906127999999995</v>
      </c>
      <c r="I46">
        <v>81.741951</v>
      </c>
      <c r="J46">
        <v>81.462142999999998</v>
      </c>
      <c r="K46">
        <v>81.284621999999999</v>
      </c>
      <c r="L46">
        <v>81.341453999999999</v>
      </c>
      <c r="M46">
        <v>81.157623000000001</v>
      </c>
      <c r="N46">
        <v>81.058036999999999</v>
      </c>
      <c r="O46">
        <v>80.947845000000001</v>
      </c>
      <c r="P46">
        <v>80.865402000000003</v>
      </c>
      <c r="Q46">
        <v>80.708709999999996</v>
      </c>
      <c r="R46">
        <v>80.539519999999996</v>
      </c>
      <c r="S46">
        <v>80.385399000000007</v>
      </c>
      <c r="T46">
        <v>80.311004999999994</v>
      </c>
      <c r="U46">
        <v>80.245140000000006</v>
      </c>
      <c r="V46">
        <v>80.182220000000001</v>
      </c>
      <c r="W46">
        <v>80.137244999999993</v>
      </c>
      <c r="X46">
        <v>80.113014000000007</v>
      </c>
      <c r="Y46">
        <v>80.093384</v>
      </c>
      <c r="Z46">
        <v>80.077110000000005</v>
      </c>
      <c r="AA46">
        <v>80.059334000000007</v>
      </c>
      <c r="AB46">
        <v>80.051544000000007</v>
      </c>
      <c r="AC46">
        <v>80.047409000000002</v>
      </c>
      <c r="AD46">
        <v>80.040870999999996</v>
      </c>
      <c r="AE46">
        <v>80.038764999999998</v>
      </c>
      <c r="AF46">
        <v>80.038077999999999</v>
      </c>
      <c r="AG46">
        <v>80.084389000000002</v>
      </c>
      <c r="AH46">
        <v>80.061126999999999</v>
      </c>
      <c r="AI46" s="22">
        <v>-1E-3</v>
      </c>
    </row>
    <row r="47" spans="1:35" x14ac:dyDescent="0.35">
      <c r="A47" t="s">
        <v>218</v>
      </c>
      <c r="B47" t="s">
        <v>3923</v>
      </c>
      <c r="C47" t="s">
        <v>2941</v>
      </c>
      <c r="D47" t="s">
        <v>3854</v>
      </c>
      <c r="F47">
        <v>40.722712999999999</v>
      </c>
      <c r="G47">
        <v>40.182304000000002</v>
      </c>
      <c r="H47">
        <v>39.792884999999998</v>
      </c>
      <c r="I47">
        <v>39.558228</v>
      </c>
      <c r="J47">
        <v>39.252243</v>
      </c>
      <c r="K47">
        <v>39.046944000000003</v>
      </c>
      <c r="L47">
        <v>39.056415999999999</v>
      </c>
      <c r="M47">
        <v>38.887627000000002</v>
      </c>
      <c r="N47">
        <v>38.796970000000002</v>
      </c>
      <c r="O47">
        <v>38.701022999999999</v>
      </c>
      <c r="P47">
        <v>38.609051000000001</v>
      </c>
      <c r="Q47">
        <v>38.443615000000001</v>
      </c>
      <c r="R47">
        <v>38.275672999999998</v>
      </c>
      <c r="S47">
        <v>38.116852000000002</v>
      </c>
      <c r="T47">
        <v>38.035336000000001</v>
      </c>
      <c r="U47">
        <v>37.969676999999997</v>
      </c>
      <c r="V47">
        <v>37.906342000000002</v>
      </c>
      <c r="W47">
        <v>37.864376</v>
      </c>
      <c r="X47">
        <v>37.84449</v>
      </c>
      <c r="Y47">
        <v>37.829891000000003</v>
      </c>
      <c r="Z47">
        <v>37.818592000000002</v>
      </c>
      <c r="AA47">
        <v>37.807887999999998</v>
      </c>
      <c r="AB47">
        <v>37.805416000000001</v>
      </c>
      <c r="AC47">
        <v>37.807644000000003</v>
      </c>
      <c r="AD47">
        <v>37.805343999999998</v>
      </c>
      <c r="AE47">
        <v>37.807792999999997</v>
      </c>
      <c r="AF47">
        <v>37.812488999999999</v>
      </c>
      <c r="AG47">
        <v>37.866024000000003</v>
      </c>
      <c r="AH47">
        <v>37.848292999999998</v>
      </c>
      <c r="AI47" s="22">
        <v>-3.0000000000000001E-3</v>
      </c>
    </row>
    <row r="48" spans="1:35" x14ac:dyDescent="0.35">
      <c r="A48" t="s">
        <v>219</v>
      </c>
      <c r="B48" t="s">
        <v>3924</v>
      </c>
      <c r="C48" t="s">
        <v>2941</v>
      </c>
      <c r="D48" t="s">
        <v>3854</v>
      </c>
      <c r="F48">
        <v>52.607384000000003</v>
      </c>
      <c r="G48">
        <v>51.957867</v>
      </c>
      <c r="H48">
        <v>51.498443999999999</v>
      </c>
      <c r="I48">
        <v>51.206394000000003</v>
      </c>
      <c r="J48">
        <v>50.829037</v>
      </c>
      <c r="K48">
        <v>50.593567</v>
      </c>
      <c r="L48">
        <v>50.578792999999997</v>
      </c>
      <c r="M48">
        <v>50.392688999999997</v>
      </c>
      <c r="N48">
        <v>50.279471999999998</v>
      </c>
      <c r="O48">
        <v>50.154186000000003</v>
      </c>
      <c r="P48">
        <v>50.049518999999997</v>
      </c>
      <c r="Q48">
        <v>49.871020999999999</v>
      </c>
      <c r="R48">
        <v>49.687533999999999</v>
      </c>
      <c r="S48">
        <v>49.525191999999997</v>
      </c>
      <c r="T48">
        <v>49.442481999999998</v>
      </c>
      <c r="U48">
        <v>49.368538000000001</v>
      </c>
      <c r="V48">
        <v>49.299294000000003</v>
      </c>
      <c r="W48">
        <v>49.258628999999999</v>
      </c>
      <c r="X48">
        <v>49.229182999999999</v>
      </c>
      <c r="Y48">
        <v>49.204292000000002</v>
      </c>
      <c r="Z48">
        <v>49.181786000000002</v>
      </c>
      <c r="AA48">
        <v>49.159691000000002</v>
      </c>
      <c r="AB48">
        <v>49.147404000000002</v>
      </c>
      <c r="AC48">
        <v>49.137650000000001</v>
      </c>
      <c r="AD48">
        <v>49.127388000000003</v>
      </c>
      <c r="AE48">
        <v>49.121544</v>
      </c>
      <c r="AF48">
        <v>49.117004000000001</v>
      </c>
      <c r="AG48">
        <v>49.157046999999999</v>
      </c>
      <c r="AH48">
        <v>49.130661000000003</v>
      </c>
      <c r="AI48" s="22">
        <v>-2E-3</v>
      </c>
    </row>
    <row r="49" spans="1:35" x14ac:dyDescent="0.35">
      <c r="A49" t="s">
        <v>167</v>
      </c>
      <c r="B49" t="s">
        <v>3925</v>
      </c>
      <c r="C49" t="s">
        <v>2941</v>
      </c>
      <c r="D49" t="s">
        <v>3854</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t="s">
        <v>11</v>
      </c>
    </row>
    <row r="50" spans="1:35" x14ac:dyDescent="0.35">
      <c r="A50" t="s">
        <v>174</v>
      </c>
      <c r="B50" t="s">
        <v>3926</v>
      </c>
      <c r="C50" t="s">
        <v>2941</v>
      </c>
      <c r="D50" t="s">
        <v>3854</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t="s">
        <v>11</v>
      </c>
    </row>
    <row r="51" spans="1:35" x14ac:dyDescent="0.35">
      <c r="A51" t="s">
        <v>175</v>
      </c>
      <c r="B51" t="s">
        <v>3927</v>
      </c>
      <c r="C51" t="s">
        <v>2941</v>
      </c>
      <c r="D51" t="s">
        <v>3854</v>
      </c>
      <c r="F51">
        <v>42.307518000000002</v>
      </c>
      <c r="G51">
        <v>41.783755999999997</v>
      </c>
      <c r="H51">
        <v>41.506968999999998</v>
      </c>
      <c r="I51">
        <v>41.672451000000002</v>
      </c>
      <c r="J51">
        <v>41.530163000000002</v>
      </c>
      <c r="K51">
        <v>41.519306</v>
      </c>
      <c r="L51">
        <v>41.534607000000001</v>
      </c>
      <c r="M51">
        <v>41.450648999999999</v>
      </c>
      <c r="N51">
        <v>41.380969999999998</v>
      </c>
      <c r="O51">
        <v>41.303801999999997</v>
      </c>
      <c r="P51">
        <v>41.242344000000003</v>
      </c>
      <c r="Q51">
        <v>41.098072000000002</v>
      </c>
      <c r="R51">
        <v>40.898384</v>
      </c>
      <c r="S51">
        <v>40.697670000000002</v>
      </c>
      <c r="T51">
        <v>40.580039999999997</v>
      </c>
      <c r="U51">
        <v>40.468795999999998</v>
      </c>
      <c r="V51">
        <v>40.365715000000002</v>
      </c>
      <c r="W51">
        <v>40.271839</v>
      </c>
      <c r="X51">
        <v>40.211261999999998</v>
      </c>
      <c r="Y51">
        <v>40.157859999999999</v>
      </c>
      <c r="Z51">
        <v>40.107723</v>
      </c>
      <c r="AA51">
        <v>40.060974000000002</v>
      </c>
      <c r="AB51">
        <v>40.029457000000001</v>
      </c>
      <c r="AC51">
        <v>40.002353999999997</v>
      </c>
      <c r="AD51">
        <v>39.974975999999998</v>
      </c>
      <c r="AE51">
        <v>39.948338</v>
      </c>
      <c r="AF51">
        <v>39.924641000000001</v>
      </c>
      <c r="AG51">
        <v>39.924297000000003</v>
      </c>
      <c r="AH51">
        <v>39.895515000000003</v>
      </c>
      <c r="AI51" s="22">
        <v>-2E-3</v>
      </c>
    </row>
    <row r="52" spans="1:35" x14ac:dyDescent="0.35">
      <c r="A52" t="s">
        <v>176</v>
      </c>
      <c r="B52" t="s">
        <v>3928</v>
      </c>
      <c r="C52" t="s">
        <v>2941</v>
      </c>
      <c r="D52" t="s">
        <v>3854</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t="s">
        <v>11</v>
      </c>
    </row>
    <row r="53" spans="1:35" x14ac:dyDescent="0.35">
      <c r="A53" t="s">
        <v>177</v>
      </c>
      <c r="B53" t="s">
        <v>3929</v>
      </c>
      <c r="C53" t="s">
        <v>2941</v>
      </c>
      <c r="D53" t="s">
        <v>3854</v>
      </c>
      <c r="F53">
        <v>53.043362000000002</v>
      </c>
      <c r="G53">
        <v>52.456595999999998</v>
      </c>
      <c r="H53">
        <v>52.217728000000001</v>
      </c>
      <c r="I53">
        <v>52.228408999999999</v>
      </c>
      <c r="J53">
        <v>52.338588999999999</v>
      </c>
      <c r="K53">
        <v>52.150100999999999</v>
      </c>
      <c r="L53">
        <v>52.091121999999999</v>
      </c>
      <c r="M53">
        <v>51.910366000000003</v>
      </c>
      <c r="N53">
        <v>51.803283999999998</v>
      </c>
      <c r="O53">
        <v>51.727882000000001</v>
      </c>
      <c r="P53">
        <v>51.669716000000001</v>
      </c>
      <c r="Q53">
        <v>51.556137</v>
      </c>
      <c r="R53">
        <v>51.395473000000003</v>
      </c>
      <c r="S53">
        <v>51.247059</v>
      </c>
      <c r="T53">
        <v>51.172015999999999</v>
      </c>
      <c r="U53">
        <v>51.113852999999999</v>
      </c>
      <c r="V53">
        <v>51.060786999999998</v>
      </c>
      <c r="W53">
        <v>51.041077000000001</v>
      </c>
      <c r="X53">
        <v>51.004471000000002</v>
      </c>
      <c r="Y53">
        <v>50.972594999999998</v>
      </c>
      <c r="Z53">
        <v>50.944884999999999</v>
      </c>
      <c r="AA53">
        <v>50.914130999999998</v>
      </c>
      <c r="AB53">
        <v>50.881950000000003</v>
      </c>
      <c r="AC53">
        <v>50.856369000000001</v>
      </c>
      <c r="AD53">
        <v>50.827643999999999</v>
      </c>
      <c r="AE53">
        <v>50.803584999999998</v>
      </c>
      <c r="AF53">
        <v>50.779575000000001</v>
      </c>
      <c r="AG53">
        <v>50.818897</v>
      </c>
      <c r="AH53">
        <v>50.790633999999997</v>
      </c>
      <c r="AI53" s="22">
        <v>-2E-3</v>
      </c>
    </row>
    <row r="54" spans="1:35" x14ac:dyDescent="0.35">
      <c r="A54" t="s">
        <v>178</v>
      </c>
      <c r="B54" t="s">
        <v>3930</v>
      </c>
      <c r="C54" t="s">
        <v>2941</v>
      </c>
      <c r="D54" t="s">
        <v>3854</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t="s">
        <v>11</v>
      </c>
    </row>
    <row r="55" spans="1:35" x14ac:dyDescent="0.35">
      <c r="A55" t="s">
        <v>220</v>
      </c>
      <c r="B55" t="s">
        <v>3931</v>
      </c>
      <c r="C55" t="s">
        <v>2941</v>
      </c>
      <c r="D55" t="s">
        <v>3854</v>
      </c>
      <c r="F55">
        <v>44.895499999999998</v>
      </c>
      <c r="G55">
        <v>44.420383000000001</v>
      </c>
      <c r="H55">
        <v>44.169994000000003</v>
      </c>
      <c r="I55">
        <v>44.092162999999999</v>
      </c>
      <c r="J55">
        <v>43.986702000000001</v>
      </c>
      <c r="K55">
        <v>43.834457</v>
      </c>
      <c r="L55">
        <v>43.866013000000002</v>
      </c>
      <c r="M55">
        <v>43.729743999999997</v>
      </c>
      <c r="N55">
        <v>43.671776000000001</v>
      </c>
      <c r="O55">
        <v>43.604087999999997</v>
      </c>
      <c r="P55">
        <v>43.558311000000003</v>
      </c>
      <c r="Q55">
        <v>43.443390000000001</v>
      </c>
      <c r="R55">
        <v>43.262894000000003</v>
      </c>
      <c r="S55">
        <v>43.084758999999998</v>
      </c>
      <c r="T55">
        <v>42.992564999999999</v>
      </c>
      <c r="U55">
        <v>42.907963000000002</v>
      </c>
      <c r="V55">
        <v>42.826827999999999</v>
      </c>
      <c r="W55">
        <v>42.762836</v>
      </c>
      <c r="X55">
        <v>42.722160000000002</v>
      </c>
      <c r="Y55">
        <v>42.688884999999999</v>
      </c>
      <c r="Z55">
        <v>42.658127</v>
      </c>
      <c r="AA55">
        <v>42.627643999999997</v>
      </c>
      <c r="AB55">
        <v>42.603816999999999</v>
      </c>
      <c r="AC55">
        <v>42.58596</v>
      </c>
      <c r="AD55">
        <v>42.564487</v>
      </c>
      <c r="AE55">
        <v>42.549145000000003</v>
      </c>
      <c r="AF55">
        <v>42.533164999999997</v>
      </c>
      <c r="AG55">
        <v>42.570613999999999</v>
      </c>
      <c r="AH55">
        <v>42.549030000000002</v>
      </c>
      <c r="AI55" s="22">
        <v>-2E-3</v>
      </c>
    </row>
    <row r="56" spans="1:35" x14ac:dyDescent="0.35">
      <c r="A56" t="s">
        <v>221</v>
      </c>
      <c r="B56" t="s">
        <v>3932</v>
      </c>
      <c r="C56" t="s">
        <v>2941</v>
      </c>
      <c r="D56" t="s">
        <v>3854</v>
      </c>
      <c r="F56">
        <v>61.259070999999999</v>
      </c>
      <c r="G56">
        <v>60.684218999999999</v>
      </c>
      <c r="H56">
        <v>60.337074000000001</v>
      </c>
      <c r="I56">
        <v>60.341686000000003</v>
      </c>
      <c r="J56">
        <v>60.155937000000002</v>
      </c>
      <c r="K56">
        <v>59.989353000000001</v>
      </c>
      <c r="L56">
        <v>59.970821000000001</v>
      </c>
      <c r="M56">
        <v>59.798164</v>
      </c>
      <c r="N56">
        <v>59.707934999999999</v>
      </c>
      <c r="O56">
        <v>59.627040999999998</v>
      </c>
      <c r="P56">
        <v>59.574699000000003</v>
      </c>
      <c r="Q56">
        <v>59.450705999999997</v>
      </c>
      <c r="R56">
        <v>59.269981000000001</v>
      </c>
      <c r="S56">
        <v>59.101047999999999</v>
      </c>
      <c r="T56">
        <v>59.015034</v>
      </c>
      <c r="U56">
        <v>58.944000000000003</v>
      </c>
      <c r="V56">
        <v>58.872311000000003</v>
      </c>
      <c r="W56">
        <v>58.823647000000001</v>
      </c>
      <c r="X56">
        <v>58.787616999999997</v>
      </c>
      <c r="Y56">
        <v>58.756557000000001</v>
      </c>
      <c r="Z56">
        <v>58.727497</v>
      </c>
      <c r="AA56">
        <v>58.697749999999999</v>
      </c>
      <c r="AB56">
        <v>58.671326000000001</v>
      </c>
      <c r="AC56">
        <v>58.653706</v>
      </c>
      <c r="AD56">
        <v>58.629593</v>
      </c>
      <c r="AE56">
        <v>58.612578999999997</v>
      </c>
      <c r="AF56">
        <v>58.594219000000002</v>
      </c>
      <c r="AG56">
        <v>58.634093999999997</v>
      </c>
      <c r="AH56">
        <v>58.611927000000001</v>
      </c>
      <c r="AI56" s="22">
        <v>-2E-3</v>
      </c>
    </row>
    <row r="57" spans="1:35" x14ac:dyDescent="0.35">
      <c r="A57" t="s">
        <v>1996</v>
      </c>
    </row>
    <row r="58" spans="1:35" x14ac:dyDescent="0.35">
      <c r="A58" t="s">
        <v>168</v>
      </c>
      <c r="B58" t="s">
        <v>3933</v>
      </c>
      <c r="C58" t="s">
        <v>2941</v>
      </c>
      <c r="D58" t="s">
        <v>3854</v>
      </c>
      <c r="F58">
        <v>62.637931999999999</v>
      </c>
      <c r="G58">
        <v>61.831947</v>
      </c>
      <c r="H58">
        <v>61.221919999999997</v>
      </c>
      <c r="I58">
        <v>60.723846000000002</v>
      </c>
      <c r="J58">
        <v>60.304409</v>
      </c>
      <c r="K58">
        <v>59.940635999999998</v>
      </c>
      <c r="L58">
        <v>59.764007999999997</v>
      </c>
      <c r="M58">
        <v>59.559035999999999</v>
      </c>
      <c r="N58">
        <v>59.355507000000003</v>
      </c>
      <c r="O58">
        <v>59.263415999999999</v>
      </c>
      <c r="P58">
        <v>59.124290000000002</v>
      </c>
      <c r="Q58">
        <v>58.902465999999997</v>
      </c>
      <c r="R58">
        <v>58.686878</v>
      </c>
      <c r="S58">
        <v>58.487968000000002</v>
      </c>
      <c r="T58">
        <v>58.375281999999999</v>
      </c>
      <c r="U58">
        <v>58.274757000000001</v>
      </c>
      <c r="V58">
        <v>58.181057000000003</v>
      </c>
      <c r="W58">
        <v>58.100830000000002</v>
      </c>
      <c r="X58">
        <v>58.053497</v>
      </c>
      <c r="Y58">
        <v>58.013271000000003</v>
      </c>
      <c r="Z58">
        <v>57.977550999999998</v>
      </c>
      <c r="AA58">
        <v>57.944645000000001</v>
      </c>
      <c r="AB58">
        <v>57.923206</v>
      </c>
      <c r="AC58">
        <v>57.907024</v>
      </c>
      <c r="AD58">
        <v>57.890720000000002</v>
      </c>
      <c r="AE58">
        <v>57.877056000000003</v>
      </c>
      <c r="AF58">
        <v>57.867072999999998</v>
      </c>
      <c r="AG58">
        <v>57.894767999999999</v>
      </c>
      <c r="AH58">
        <v>57.863384000000003</v>
      </c>
      <c r="AI58" s="22">
        <v>-3.0000000000000001E-3</v>
      </c>
    </row>
    <row r="59" spans="1:35" x14ac:dyDescent="0.35">
      <c r="A59" t="s">
        <v>169</v>
      </c>
      <c r="B59" t="s">
        <v>3934</v>
      </c>
      <c r="C59" t="s">
        <v>2941</v>
      </c>
      <c r="D59" t="s">
        <v>3854</v>
      </c>
      <c r="F59">
        <v>52.845286999999999</v>
      </c>
      <c r="G59">
        <v>52.036610000000003</v>
      </c>
      <c r="H59">
        <v>51.447163000000003</v>
      </c>
      <c r="I59">
        <v>50.969948000000002</v>
      </c>
      <c r="J59">
        <v>50.570168000000002</v>
      </c>
      <c r="K59">
        <v>50.256779000000002</v>
      </c>
      <c r="L59">
        <v>50.199424999999998</v>
      </c>
      <c r="M59">
        <v>49.990479000000001</v>
      </c>
      <c r="N59">
        <v>49.793940999999997</v>
      </c>
      <c r="O59">
        <v>49.719608000000001</v>
      </c>
      <c r="P59">
        <v>49.601391</v>
      </c>
      <c r="Q59">
        <v>49.406070999999997</v>
      </c>
      <c r="R59">
        <v>49.209739999999996</v>
      </c>
      <c r="S59">
        <v>49.025719000000002</v>
      </c>
      <c r="T59">
        <v>48.926113000000001</v>
      </c>
      <c r="U59">
        <v>48.846611000000003</v>
      </c>
      <c r="V59">
        <v>48.774692999999999</v>
      </c>
      <c r="W59">
        <v>48.726173000000003</v>
      </c>
      <c r="X59">
        <v>48.701034999999997</v>
      </c>
      <c r="Y59">
        <v>48.682986999999997</v>
      </c>
      <c r="Z59">
        <v>48.667479999999998</v>
      </c>
      <c r="AA59">
        <v>48.652656999999998</v>
      </c>
      <c r="AB59">
        <v>48.644165000000001</v>
      </c>
      <c r="AC59">
        <v>48.641677999999999</v>
      </c>
      <c r="AD59">
        <v>48.63485</v>
      </c>
      <c r="AE59">
        <v>48.634208999999998</v>
      </c>
      <c r="AF59">
        <v>48.636074000000001</v>
      </c>
      <c r="AG59">
        <v>48.690449000000001</v>
      </c>
      <c r="AH59">
        <v>48.670498000000002</v>
      </c>
      <c r="AI59" s="22">
        <v>-3.0000000000000001E-3</v>
      </c>
    </row>
    <row r="60" spans="1:35" x14ac:dyDescent="0.35">
      <c r="A60" t="s">
        <v>170</v>
      </c>
      <c r="B60" t="s">
        <v>3935</v>
      </c>
      <c r="C60" t="s">
        <v>2941</v>
      </c>
      <c r="D60" t="s">
        <v>3854</v>
      </c>
      <c r="F60">
        <v>42.607272999999999</v>
      </c>
      <c r="G60">
        <v>41.953217000000002</v>
      </c>
      <c r="H60">
        <v>41.494644000000001</v>
      </c>
      <c r="I60">
        <v>41.025097000000002</v>
      </c>
      <c r="J60">
        <v>40.661906999999999</v>
      </c>
      <c r="K60">
        <v>40.383949000000001</v>
      </c>
      <c r="L60">
        <v>40.238686000000001</v>
      </c>
      <c r="M60">
        <v>40.045608999999999</v>
      </c>
      <c r="N60">
        <v>39.875931000000001</v>
      </c>
      <c r="O60">
        <v>39.822139999999997</v>
      </c>
      <c r="P60">
        <v>39.723030000000001</v>
      </c>
      <c r="Q60">
        <v>39.551803999999997</v>
      </c>
      <c r="R60">
        <v>39.366188000000001</v>
      </c>
      <c r="S60">
        <v>39.189723999999998</v>
      </c>
      <c r="T60">
        <v>39.093769000000002</v>
      </c>
      <c r="U60">
        <v>39.016128999999999</v>
      </c>
      <c r="V60">
        <v>38.950073000000003</v>
      </c>
      <c r="W60">
        <v>38.900238000000002</v>
      </c>
      <c r="X60">
        <v>38.882221000000001</v>
      </c>
      <c r="Y60">
        <v>38.868789999999997</v>
      </c>
      <c r="Z60">
        <v>38.858116000000003</v>
      </c>
      <c r="AA60">
        <v>38.850127999999998</v>
      </c>
      <c r="AB60">
        <v>38.853217999999998</v>
      </c>
      <c r="AC60">
        <v>38.86224</v>
      </c>
      <c r="AD60">
        <v>38.865017000000002</v>
      </c>
      <c r="AE60">
        <v>38.874912000000002</v>
      </c>
      <c r="AF60">
        <v>38.885756999999998</v>
      </c>
      <c r="AG60">
        <v>38.93338</v>
      </c>
      <c r="AH60">
        <v>38.923991999999998</v>
      </c>
      <c r="AI60" s="22">
        <v>-3.0000000000000001E-3</v>
      </c>
    </row>
    <row r="61" spans="1:35" x14ac:dyDescent="0.35">
      <c r="A61" t="s">
        <v>171</v>
      </c>
      <c r="B61" t="s">
        <v>3936</v>
      </c>
      <c r="C61" t="s">
        <v>2941</v>
      </c>
      <c r="D61" t="s">
        <v>3854</v>
      </c>
      <c r="F61">
        <v>44.893363999999998</v>
      </c>
      <c r="G61">
        <v>44.252991000000002</v>
      </c>
      <c r="H61">
        <v>43.779933999999997</v>
      </c>
      <c r="I61">
        <v>43.312164000000003</v>
      </c>
      <c r="J61">
        <v>42.908400999999998</v>
      </c>
      <c r="K61">
        <v>42.620426000000002</v>
      </c>
      <c r="L61">
        <v>42.451881</v>
      </c>
      <c r="M61">
        <v>42.229919000000002</v>
      </c>
      <c r="N61">
        <v>42.041958000000001</v>
      </c>
      <c r="O61">
        <v>41.982658000000001</v>
      </c>
      <c r="P61">
        <v>41.872211</v>
      </c>
      <c r="Q61">
        <v>41.683098000000001</v>
      </c>
      <c r="R61">
        <v>41.480038</v>
      </c>
      <c r="S61">
        <v>41.286861000000002</v>
      </c>
      <c r="T61">
        <v>41.183872000000001</v>
      </c>
      <c r="U61">
        <v>41.103935</v>
      </c>
      <c r="V61">
        <v>41.034835999999999</v>
      </c>
      <c r="W61">
        <v>40.979987999999999</v>
      </c>
      <c r="X61">
        <v>40.960357999999999</v>
      </c>
      <c r="Y61">
        <v>40.944870000000002</v>
      </c>
      <c r="Z61">
        <v>40.931041999999998</v>
      </c>
      <c r="AA61">
        <v>40.921241999999999</v>
      </c>
      <c r="AB61">
        <v>40.923527</v>
      </c>
      <c r="AC61">
        <v>40.930343999999998</v>
      </c>
      <c r="AD61">
        <v>40.930427999999999</v>
      </c>
      <c r="AE61">
        <v>40.939579000000002</v>
      </c>
      <c r="AF61">
        <v>40.948256999999998</v>
      </c>
      <c r="AG61">
        <v>40.981440999999997</v>
      </c>
      <c r="AH61">
        <v>40.969757000000001</v>
      </c>
      <c r="AI61" s="22">
        <v>-3.0000000000000001E-3</v>
      </c>
    </row>
    <row r="62" spans="1:35" x14ac:dyDescent="0.35">
      <c r="A62" t="s">
        <v>172</v>
      </c>
      <c r="B62" t="s">
        <v>3937</v>
      </c>
      <c r="C62" t="s">
        <v>2941</v>
      </c>
      <c r="D62" t="s">
        <v>3854</v>
      </c>
      <c r="F62">
        <v>47.969070000000002</v>
      </c>
      <c r="G62">
        <v>47.202567999999999</v>
      </c>
      <c r="H62">
        <v>46.641376000000001</v>
      </c>
      <c r="I62">
        <v>46.116238000000003</v>
      </c>
      <c r="J62">
        <v>45.654316000000001</v>
      </c>
      <c r="K62">
        <v>45.277743999999998</v>
      </c>
      <c r="L62">
        <v>45.027217999999998</v>
      </c>
      <c r="M62">
        <v>44.783783</v>
      </c>
      <c r="N62">
        <v>44.561622999999997</v>
      </c>
      <c r="O62">
        <v>44.478225999999999</v>
      </c>
      <c r="P62">
        <v>44.340972999999998</v>
      </c>
      <c r="Q62">
        <v>44.122447999999999</v>
      </c>
      <c r="R62">
        <v>43.900908999999999</v>
      </c>
      <c r="S62">
        <v>43.689242999999998</v>
      </c>
      <c r="T62">
        <v>43.571190000000001</v>
      </c>
      <c r="U62">
        <v>43.474373</v>
      </c>
      <c r="V62">
        <v>43.390647999999999</v>
      </c>
      <c r="W62">
        <v>43.328339</v>
      </c>
      <c r="X62">
        <v>43.294105999999999</v>
      </c>
      <c r="Y62">
        <v>43.265289000000003</v>
      </c>
      <c r="Z62">
        <v>43.240001999999997</v>
      </c>
      <c r="AA62">
        <v>43.219307000000001</v>
      </c>
      <c r="AB62">
        <v>43.210011000000002</v>
      </c>
      <c r="AC62">
        <v>43.205685000000003</v>
      </c>
      <c r="AD62">
        <v>43.196612999999999</v>
      </c>
      <c r="AE62">
        <v>43.195698</v>
      </c>
      <c r="AF62">
        <v>43.195281999999999</v>
      </c>
      <c r="AG62">
        <v>43.228091999999997</v>
      </c>
      <c r="AH62">
        <v>43.207031000000001</v>
      </c>
      <c r="AI62" s="22">
        <v>-4.0000000000000001E-3</v>
      </c>
    </row>
    <row r="63" spans="1:35" x14ac:dyDescent="0.35">
      <c r="A63" t="s">
        <v>173</v>
      </c>
      <c r="B63" t="s">
        <v>3938</v>
      </c>
      <c r="C63" t="s">
        <v>2941</v>
      </c>
      <c r="D63" t="s">
        <v>3854</v>
      </c>
      <c r="F63">
        <v>85.166488999999999</v>
      </c>
      <c r="G63">
        <v>84.388344000000004</v>
      </c>
      <c r="H63">
        <v>83.795676999999998</v>
      </c>
      <c r="I63">
        <v>83.438209999999998</v>
      </c>
      <c r="J63">
        <v>83.057548999999995</v>
      </c>
      <c r="K63">
        <v>82.741150000000005</v>
      </c>
      <c r="L63">
        <v>82.629577999999995</v>
      </c>
      <c r="M63">
        <v>82.394638</v>
      </c>
      <c r="N63">
        <v>82.190392000000003</v>
      </c>
      <c r="O63">
        <v>82.115684999999999</v>
      </c>
      <c r="P63">
        <v>81.987480000000005</v>
      </c>
      <c r="Q63">
        <v>81.769630000000006</v>
      </c>
      <c r="R63">
        <v>81.555389000000005</v>
      </c>
      <c r="S63">
        <v>81.356460999999996</v>
      </c>
      <c r="T63">
        <v>81.246573999999995</v>
      </c>
      <c r="U63">
        <v>81.151329000000004</v>
      </c>
      <c r="V63">
        <v>81.067062000000007</v>
      </c>
      <c r="W63">
        <v>81.004272</v>
      </c>
      <c r="X63">
        <v>80.966781999999995</v>
      </c>
      <c r="Y63">
        <v>80.936431999999996</v>
      </c>
      <c r="Z63">
        <v>80.910431000000003</v>
      </c>
      <c r="AA63">
        <v>80.884674000000004</v>
      </c>
      <c r="AB63">
        <v>80.869575999999995</v>
      </c>
      <c r="AC63">
        <v>80.858046999999999</v>
      </c>
      <c r="AD63">
        <v>80.844718999999998</v>
      </c>
      <c r="AE63">
        <v>80.836242999999996</v>
      </c>
      <c r="AF63">
        <v>80.829704000000007</v>
      </c>
      <c r="AG63">
        <v>80.875236999999998</v>
      </c>
      <c r="AH63">
        <v>80.846221999999997</v>
      </c>
      <c r="AI63" s="22">
        <v>-2E-3</v>
      </c>
    </row>
    <row r="64" spans="1:35" x14ac:dyDescent="0.35">
      <c r="A64" t="s">
        <v>218</v>
      </c>
      <c r="B64" t="s">
        <v>3939</v>
      </c>
      <c r="C64" t="s">
        <v>2941</v>
      </c>
      <c r="D64" t="s">
        <v>3854</v>
      </c>
      <c r="F64">
        <v>42.971085000000002</v>
      </c>
      <c r="G64">
        <v>42.268886999999999</v>
      </c>
      <c r="H64">
        <v>41.734402000000003</v>
      </c>
      <c r="I64">
        <v>41.240935999999998</v>
      </c>
      <c r="J64">
        <v>40.815159000000001</v>
      </c>
      <c r="K64">
        <v>40.477767999999998</v>
      </c>
      <c r="L64">
        <v>40.303210999999997</v>
      </c>
      <c r="M64">
        <v>40.070892000000001</v>
      </c>
      <c r="N64">
        <v>39.862518000000001</v>
      </c>
      <c r="O64">
        <v>39.786915</v>
      </c>
      <c r="P64">
        <v>39.662227999999999</v>
      </c>
      <c r="Q64">
        <v>39.451912</v>
      </c>
      <c r="R64">
        <v>39.229374</v>
      </c>
      <c r="S64">
        <v>39.018836999999998</v>
      </c>
      <c r="T64">
        <v>38.902824000000003</v>
      </c>
      <c r="U64">
        <v>38.801600999999998</v>
      </c>
      <c r="V64">
        <v>38.715733</v>
      </c>
      <c r="W64">
        <v>38.651282999999999</v>
      </c>
      <c r="X64">
        <v>38.614460000000001</v>
      </c>
      <c r="Y64">
        <v>38.583053999999997</v>
      </c>
      <c r="Z64">
        <v>38.554955</v>
      </c>
      <c r="AA64">
        <v>38.530791999999998</v>
      </c>
      <c r="AB64">
        <v>38.520111</v>
      </c>
      <c r="AC64">
        <v>38.513496000000004</v>
      </c>
      <c r="AD64">
        <v>38.503666000000003</v>
      </c>
      <c r="AE64">
        <v>38.499634</v>
      </c>
      <c r="AF64">
        <v>38.495953</v>
      </c>
      <c r="AG64">
        <v>38.521667000000001</v>
      </c>
      <c r="AH64">
        <v>38.497669000000002</v>
      </c>
      <c r="AI64" s="22">
        <v>-4.0000000000000001E-3</v>
      </c>
    </row>
    <row r="65" spans="1:35" x14ac:dyDescent="0.35">
      <c r="A65" t="s">
        <v>219</v>
      </c>
      <c r="B65" t="s">
        <v>3940</v>
      </c>
      <c r="C65" t="s">
        <v>2941</v>
      </c>
      <c r="D65" t="s">
        <v>3854</v>
      </c>
      <c r="F65">
        <v>56.442951000000001</v>
      </c>
      <c r="G65">
        <v>55.470618999999999</v>
      </c>
      <c r="H65">
        <v>54.724705</v>
      </c>
      <c r="I65">
        <v>54.076450000000001</v>
      </c>
      <c r="J65">
        <v>53.525013000000001</v>
      </c>
      <c r="K65">
        <v>53.074894</v>
      </c>
      <c r="L65">
        <v>52.818278999999997</v>
      </c>
      <c r="M65">
        <v>52.509678000000001</v>
      </c>
      <c r="N65">
        <v>52.233147000000002</v>
      </c>
      <c r="O65">
        <v>52.107478999999998</v>
      </c>
      <c r="P65">
        <v>51.937607</v>
      </c>
      <c r="Q65">
        <v>51.690913999999999</v>
      </c>
      <c r="R65">
        <v>51.439872999999999</v>
      </c>
      <c r="S65">
        <v>51.205334000000001</v>
      </c>
      <c r="T65">
        <v>51.067593000000002</v>
      </c>
      <c r="U65">
        <v>50.946804</v>
      </c>
      <c r="V65">
        <v>50.838234</v>
      </c>
      <c r="W65">
        <v>50.748866999999997</v>
      </c>
      <c r="X65">
        <v>50.692898</v>
      </c>
      <c r="Y65">
        <v>50.643715</v>
      </c>
      <c r="Z65">
        <v>50.599029999999999</v>
      </c>
      <c r="AA65">
        <v>50.558182000000002</v>
      </c>
      <c r="AB65">
        <v>50.529792999999998</v>
      </c>
      <c r="AC65">
        <v>50.506068999999997</v>
      </c>
      <c r="AD65">
        <v>50.481181999999997</v>
      </c>
      <c r="AE65">
        <v>50.461365000000001</v>
      </c>
      <c r="AF65">
        <v>50.443817000000003</v>
      </c>
      <c r="AG65">
        <v>50.472965000000002</v>
      </c>
      <c r="AH65">
        <v>50.434544000000002</v>
      </c>
      <c r="AI65" s="22">
        <v>-4.0000000000000001E-3</v>
      </c>
    </row>
    <row r="66" spans="1:35" x14ac:dyDescent="0.35">
      <c r="A66" t="s">
        <v>167</v>
      </c>
      <c r="B66" t="s">
        <v>3941</v>
      </c>
      <c r="C66" t="s">
        <v>2941</v>
      </c>
      <c r="D66" t="s">
        <v>3854</v>
      </c>
      <c r="F66">
        <v>54.209144999999999</v>
      </c>
      <c r="G66">
        <v>53.184753000000001</v>
      </c>
      <c r="H66">
        <v>52.512946999999997</v>
      </c>
      <c r="I66">
        <v>52.087662000000002</v>
      </c>
      <c r="J66">
        <v>51.785183000000004</v>
      </c>
      <c r="K66">
        <v>51.376358000000003</v>
      </c>
      <c r="L66">
        <v>51.199112</v>
      </c>
      <c r="M66">
        <v>50.856257999999997</v>
      </c>
      <c r="N66">
        <v>50.576087999999999</v>
      </c>
      <c r="O66">
        <v>50.456814000000001</v>
      </c>
      <c r="P66">
        <v>50.310017000000002</v>
      </c>
      <c r="Q66">
        <v>50.104106999999999</v>
      </c>
      <c r="R66">
        <v>49.847847000000002</v>
      </c>
      <c r="S66">
        <v>49.604225</v>
      </c>
      <c r="T66">
        <v>49.447902999999997</v>
      </c>
      <c r="U66">
        <v>49.307693</v>
      </c>
      <c r="V66">
        <v>49.170470999999999</v>
      </c>
      <c r="W66">
        <v>49.047255999999997</v>
      </c>
      <c r="X66">
        <v>48.961452000000001</v>
      </c>
      <c r="Y66">
        <v>48.885010000000001</v>
      </c>
      <c r="Z66">
        <v>48.814498999999998</v>
      </c>
      <c r="AA66">
        <v>48.745010000000001</v>
      </c>
      <c r="AB66">
        <v>48.694355000000002</v>
      </c>
      <c r="AC66">
        <v>48.646576000000003</v>
      </c>
      <c r="AD66">
        <v>48.600861000000002</v>
      </c>
      <c r="AE66">
        <v>48.558086000000003</v>
      </c>
      <c r="AF66">
        <v>48.518420999999996</v>
      </c>
      <c r="AG66">
        <v>48.513415999999999</v>
      </c>
      <c r="AH66">
        <v>48.470267999999997</v>
      </c>
      <c r="AI66" s="22">
        <v>-4.0000000000000001E-3</v>
      </c>
    </row>
    <row r="67" spans="1:35" x14ac:dyDescent="0.35">
      <c r="A67" t="s">
        <v>174</v>
      </c>
      <c r="B67" t="s">
        <v>3942</v>
      </c>
      <c r="C67" t="s">
        <v>2941</v>
      </c>
      <c r="D67" t="s">
        <v>3854</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t="s">
        <v>11</v>
      </c>
    </row>
    <row r="68" spans="1:35" x14ac:dyDescent="0.35">
      <c r="A68" t="s">
        <v>175</v>
      </c>
      <c r="B68" t="s">
        <v>3943</v>
      </c>
      <c r="C68" t="s">
        <v>2941</v>
      </c>
      <c r="D68" t="s">
        <v>3854</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t="s">
        <v>11</v>
      </c>
    </row>
    <row r="69" spans="1:35" x14ac:dyDescent="0.35">
      <c r="A69" t="s">
        <v>176</v>
      </c>
      <c r="B69" t="s">
        <v>3944</v>
      </c>
      <c r="C69" t="s">
        <v>2941</v>
      </c>
      <c r="D69" t="s">
        <v>3854</v>
      </c>
      <c r="F69">
        <v>56.365561999999997</v>
      </c>
      <c r="G69">
        <v>55.232494000000003</v>
      </c>
      <c r="H69">
        <v>54.536411000000001</v>
      </c>
      <c r="I69">
        <v>54.060982000000003</v>
      </c>
      <c r="J69">
        <v>53.685932000000001</v>
      </c>
      <c r="K69">
        <v>53.202590999999998</v>
      </c>
      <c r="L69">
        <v>52.833602999999997</v>
      </c>
      <c r="M69">
        <v>52.443370999999999</v>
      </c>
      <c r="N69">
        <v>52.113010000000003</v>
      </c>
      <c r="O69">
        <v>51.962643</v>
      </c>
      <c r="P69">
        <v>51.773871999999997</v>
      </c>
      <c r="Q69">
        <v>51.515675000000002</v>
      </c>
      <c r="R69">
        <v>51.212761</v>
      </c>
      <c r="S69">
        <v>50.922997000000002</v>
      </c>
      <c r="T69">
        <v>50.743510999999998</v>
      </c>
      <c r="U69">
        <v>50.575989</v>
      </c>
      <c r="V69">
        <v>50.413235</v>
      </c>
      <c r="W69">
        <v>50.266528999999998</v>
      </c>
      <c r="X69">
        <v>50.160750999999998</v>
      </c>
      <c r="Y69">
        <v>50.066322</v>
      </c>
      <c r="Z69">
        <v>49.979205999999998</v>
      </c>
      <c r="AA69">
        <v>49.899104999999999</v>
      </c>
      <c r="AB69">
        <v>49.838096999999998</v>
      </c>
      <c r="AC69">
        <v>49.781796</v>
      </c>
      <c r="AD69">
        <v>49.727631000000002</v>
      </c>
      <c r="AE69">
        <v>49.677455999999999</v>
      </c>
      <c r="AF69">
        <v>49.630184</v>
      </c>
      <c r="AG69">
        <v>49.610202999999998</v>
      </c>
      <c r="AH69">
        <v>49.559834000000002</v>
      </c>
      <c r="AI69" s="22">
        <v>-5.0000000000000001E-3</v>
      </c>
    </row>
    <row r="70" spans="1:35" x14ac:dyDescent="0.35">
      <c r="A70" t="s">
        <v>177</v>
      </c>
      <c r="B70" t="s">
        <v>3945</v>
      </c>
      <c r="C70" t="s">
        <v>2941</v>
      </c>
      <c r="D70" t="s">
        <v>3854</v>
      </c>
      <c r="F70">
        <v>59.195808</v>
      </c>
      <c r="G70">
        <v>58.031288000000004</v>
      </c>
      <c r="H70">
        <v>57.241394</v>
      </c>
      <c r="I70">
        <v>56.822498000000003</v>
      </c>
      <c r="J70">
        <v>56.852783000000002</v>
      </c>
      <c r="K70">
        <v>56.423748000000003</v>
      </c>
      <c r="L70">
        <v>56.122909999999997</v>
      </c>
      <c r="M70">
        <v>55.772914999999998</v>
      </c>
      <c r="N70">
        <v>55.486609999999999</v>
      </c>
      <c r="O70">
        <v>55.365341000000001</v>
      </c>
      <c r="P70">
        <v>55.216988000000001</v>
      </c>
      <c r="Q70">
        <v>55.002609</v>
      </c>
      <c r="R70">
        <v>54.742038999999998</v>
      </c>
      <c r="S70">
        <v>54.487555999999998</v>
      </c>
      <c r="T70">
        <v>54.328163000000004</v>
      </c>
      <c r="U70">
        <v>54.173824000000003</v>
      </c>
      <c r="V70">
        <v>54.019348000000001</v>
      </c>
      <c r="W70">
        <v>53.880405000000003</v>
      </c>
      <c r="X70">
        <v>53.781616</v>
      </c>
      <c r="Y70">
        <v>53.691516999999997</v>
      </c>
      <c r="Z70">
        <v>53.609650000000002</v>
      </c>
      <c r="AA70">
        <v>53.531288000000004</v>
      </c>
      <c r="AB70">
        <v>53.475842</v>
      </c>
      <c r="AC70">
        <v>53.423457999999997</v>
      </c>
      <c r="AD70">
        <v>53.373947000000001</v>
      </c>
      <c r="AE70">
        <v>53.327522000000002</v>
      </c>
      <c r="AF70">
        <v>53.283684000000001</v>
      </c>
      <c r="AG70">
        <v>53.271000000000001</v>
      </c>
      <c r="AH70">
        <v>53.225475000000003</v>
      </c>
      <c r="AI70" s="22">
        <v>-4.0000000000000001E-3</v>
      </c>
    </row>
    <row r="71" spans="1:35" x14ac:dyDescent="0.35">
      <c r="A71" t="s">
        <v>178</v>
      </c>
      <c r="B71" t="s">
        <v>3946</v>
      </c>
      <c r="C71" t="s">
        <v>2941</v>
      </c>
      <c r="D71" t="s">
        <v>3854</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t="s">
        <v>11</v>
      </c>
    </row>
    <row r="72" spans="1:35" x14ac:dyDescent="0.35">
      <c r="A72" t="s">
        <v>220</v>
      </c>
      <c r="B72" t="s">
        <v>3947</v>
      </c>
      <c r="C72" t="s">
        <v>2941</v>
      </c>
      <c r="D72" t="s">
        <v>3854</v>
      </c>
      <c r="F72">
        <v>47.705860000000001</v>
      </c>
      <c r="G72">
        <v>46.960987000000003</v>
      </c>
      <c r="H72">
        <v>46.479152999999997</v>
      </c>
      <c r="I72">
        <v>46.254371999999996</v>
      </c>
      <c r="J72">
        <v>46.037292000000001</v>
      </c>
      <c r="K72">
        <v>45.757854000000002</v>
      </c>
      <c r="L72">
        <v>45.613472000000002</v>
      </c>
      <c r="M72">
        <v>45.403953999999999</v>
      </c>
      <c r="N72">
        <v>45.219318000000001</v>
      </c>
      <c r="O72">
        <v>45.164093000000001</v>
      </c>
      <c r="P72">
        <v>45.057673999999999</v>
      </c>
      <c r="Q72">
        <v>44.867378000000002</v>
      </c>
      <c r="R72">
        <v>44.624088</v>
      </c>
      <c r="S72">
        <v>44.389881000000003</v>
      </c>
      <c r="T72">
        <v>44.249420000000001</v>
      </c>
      <c r="U72">
        <v>44.124156999999997</v>
      </c>
      <c r="V72">
        <v>44.010402999999997</v>
      </c>
      <c r="W72">
        <v>43.920723000000002</v>
      </c>
      <c r="X72">
        <v>43.861125999999999</v>
      </c>
      <c r="Y72">
        <v>43.806660000000001</v>
      </c>
      <c r="Z72">
        <v>43.752189999999999</v>
      </c>
      <c r="AA72">
        <v>43.701644999999999</v>
      </c>
      <c r="AB72">
        <v>43.667831</v>
      </c>
      <c r="AC72">
        <v>43.636654</v>
      </c>
      <c r="AD72">
        <v>43.604835999999999</v>
      </c>
      <c r="AE72">
        <v>43.577778000000002</v>
      </c>
      <c r="AF72">
        <v>43.552669999999999</v>
      </c>
      <c r="AG72">
        <v>43.565708000000001</v>
      </c>
      <c r="AH72">
        <v>43.536636000000001</v>
      </c>
      <c r="AI72" s="22">
        <v>-3.0000000000000001E-3</v>
      </c>
    </row>
    <row r="73" spans="1:35" x14ac:dyDescent="0.35">
      <c r="A73" t="s">
        <v>221</v>
      </c>
      <c r="B73" t="s">
        <v>3948</v>
      </c>
      <c r="C73" t="s">
        <v>2941</v>
      </c>
      <c r="D73" t="s">
        <v>3854</v>
      </c>
      <c r="F73">
        <v>66.274185000000003</v>
      </c>
      <c r="G73">
        <v>65.170029</v>
      </c>
      <c r="H73">
        <v>64.368324000000001</v>
      </c>
      <c r="I73">
        <v>63.935802000000002</v>
      </c>
      <c r="J73">
        <v>63.597239999999999</v>
      </c>
      <c r="K73">
        <v>63.194018999999997</v>
      </c>
      <c r="L73">
        <v>62.978003999999999</v>
      </c>
      <c r="M73">
        <v>62.663406000000002</v>
      </c>
      <c r="N73">
        <v>62.390087000000001</v>
      </c>
      <c r="O73">
        <v>62.284039</v>
      </c>
      <c r="P73">
        <v>62.138942999999998</v>
      </c>
      <c r="Q73">
        <v>61.923259999999999</v>
      </c>
      <c r="R73">
        <v>61.656326</v>
      </c>
      <c r="S73">
        <v>61.402709999999999</v>
      </c>
      <c r="T73">
        <v>61.241073999999998</v>
      </c>
      <c r="U73">
        <v>61.096446999999998</v>
      </c>
      <c r="V73">
        <v>60.961455999999998</v>
      </c>
      <c r="W73">
        <v>60.848896000000003</v>
      </c>
      <c r="X73">
        <v>60.770248000000002</v>
      </c>
      <c r="Y73">
        <v>60.699997000000003</v>
      </c>
      <c r="Z73">
        <v>60.636226999999998</v>
      </c>
      <c r="AA73">
        <v>60.576552999999997</v>
      </c>
      <c r="AB73">
        <v>60.529010999999997</v>
      </c>
      <c r="AC73">
        <v>60.487549000000001</v>
      </c>
      <c r="AD73">
        <v>60.443309999999997</v>
      </c>
      <c r="AE73">
        <v>60.406303000000001</v>
      </c>
      <c r="AF73">
        <v>60.371101000000003</v>
      </c>
      <c r="AG73">
        <v>60.376483999999998</v>
      </c>
      <c r="AH73">
        <v>60.337761</v>
      </c>
      <c r="AI73" s="22">
        <v>-3.0000000000000001E-3</v>
      </c>
    </row>
    <row r="74" spans="1:35" x14ac:dyDescent="0.35">
      <c r="A74" t="s">
        <v>29</v>
      </c>
    </row>
    <row r="75" spans="1:35" x14ac:dyDescent="0.35">
      <c r="A75" t="s">
        <v>168</v>
      </c>
      <c r="B75" t="s">
        <v>3949</v>
      </c>
      <c r="C75" t="s">
        <v>3950</v>
      </c>
      <c r="D75" t="s">
        <v>3854</v>
      </c>
      <c r="F75">
        <v>50.776496999999999</v>
      </c>
      <c r="G75">
        <v>50.932789</v>
      </c>
      <c r="H75">
        <v>51.072121000000003</v>
      </c>
      <c r="I75">
        <v>51.293854000000003</v>
      </c>
      <c r="J75">
        <v>51.423034999999999</v>
      </c>
      <c r="K75">
        <v>51.600307000000001</v>
      </c>
      <c r="L75">
        <v>52.008929999999999</v>
      </c>
      <c r="M75">
        <v>52.084988000000003</v>
      </c>
      <c r="N75">
        <v>52.154572000000002</v>
      </c>
      <c r="O75">
        <v>52.226627000000001</v>
      </c>
      <c r="P75">
        <v>52.312095999999997</v>
      </c>
      <c r="Q75">
        <v>52.418159000000003</v>
      </c>
      <c r="R75">
        <v>52.504944000000002</v>
      </c>
      <c r="S75">
        <v>52.611252</v>
      </c>
      <c r="T75">
        <v>52.704104999999998</v>
      </c>
      <c r="U75">
        <v>52.792763000000001</v>
      </c>
      <c r="V75">
        <v>52.872314000000003</v>
      </c>
      <c r="W75">
        <v>52.969695999999999</v>
      </c>
      <c r="X75">
        <v>53.023643</v>
      </c>
      <c r="Y75">
        <v>53.078175000000002</v>
      </c>
      <c r="Z75">
        <v>53.129536000000002</v>
      </c>
      <c r="AA75">
        <v>53.176842000000001</v>
      </c>
      <c r="AB75">
        <v>53.205008999999997</v>
      </c>
      <c r="AC75">
        <v>53.237803999999997</v>
      </c>
      <c r="AD75">
        <v>53.265273999999998</v>
      </c>
      <c r="AE75">
        <v>53.296714999999999</v>
      </c>
      <c r="AF75">
        <v>53.327744000000003</v>
      </c>
      <c r="AG75">
        <v>53.411217000000001</v>
      </c>
      <c r="AH75">
        <v>53.417774000000001</v>
      </c>
      <c r="AI75" s="22">
        <v>2E-3</v>
      </c>
    </row>
    <row r="76" spans="1:35" x14ac:dyDescent="0.35">
      <c r="A76" t="s">
        <v>169</v>
      </c>
      <c r="B76" t="s">
        <v>3951</v>
      </c>
      <c r="C76" t="s">
        <v>3952</v>
      </c>
      <c r="D76" t="s">
        <v>3854</v>
      </c>
      <c r="F76">
        <v>40.784477000000003</v>
      </c>
      <c r="G76">
        <v>40.944434999999999</v>
      </c>
      <c r="H76">
        <v>41.104382000000001</v>
      </c>
      <c r="I76">
        <v>41.647663000000001</v>
      </c>
      <c r="J76">
        <v>41.737644000000003</v>
      </c>
      <c r="K76">
        <v>41.927227000000002</v>
      </c>
      <c r="L76">
        <v>42.466141</v>
      </c>
      <c r="M76">
        <v>42.530914000000003</v>
      </c>
      <c r="N76">
        <v>42.599632</v>
      </c>
      <c r="O76">
        <v>42.678234000000003</v>
      </c>
      <c r="P76">
        <v>42.762267999999999</v>
      </c>
      <c r="Q76">
        <v>42.863990999999999</v>
      </c>
      <c r="R76">
        <v>42.944588000000003</v>
      </c>
      <c r="S76">
        <v>43.045811</v>
      </c>
      <c r="T76">
        <v>43.144306</v>
      </c>
      <c r="U76">
        <v>43.243515000000002</v>
      </c>
      <c r="V76">
        <v>43.337296000000002</v>
      </c>
      <c r="W76">
        <v>43.455894000000001</v>
      </c>
      <c r="X76">
        <v>43.526294999999998</v>
      </c>
      <c r="Y76">
        <v>43.600914000000003</v>
      </c>
      <c r="Z76">
        <v>43.672462000000003</v>
      </c>
      <c r="AA76">
        <v>43.740074</v>
      </c>
      <c r="AB76">
        <v>43.782184999999998</v>
      </c>
      <c r="AC76">
        <v>43.829791999999998</v>
      </c>
      <c r="AD76">
        <v>43.867550000000001</v>
      </c>
      <c r="AE76">
        <v>43.915260000000004</v>
      </c>
      <c r="AF76">
        <v>43.962681000000003</v>
      </c>
      <c r="AG76">
        <v>44.092669999999998</v>
      </c>
      <c r="AH76">
        <v>44.112118000000002</v>
      </c>
      <c r="AI76" s="22">
        <v>3.0000000000000001E-3</v>
      </c>
    </row>
    <row r="77" spans="1:35" x14ac:dyDescent="0.35">
      <c r="A77" t="s">
        <v>170</v>
      </c>
      <c r="B77" t="s">
        <v>3953</v>
      </c>
      <c r="C77" t="s">
        <v>3954</v>
      </c>
      <c r="D77" t="s">
        <v>3854</v>
      </c>
      <c r="F77">
        <v>31.178201999999999</v>
      </c>
      <c r="G77">
        <v>31.400462999999998</v>
      </c>
      <c r="H77">
        <v>31.555933</v>
      </c>
      <c r="I77">
        <v>31.917836999999999</v>
      </c>
      <c r="J77">
        <v>31.997454000000001</v>
      </c>
      <c r="K77">
        <v>32.120795999999999</v>
      </c>
      <c r="L77">
        <v>32.573982000000001</v>
      </c>
      <c r="M77">
        <v>32.643818000000003</v>
      </c>
      <c r="N77">
        <v>32.714066000000003</v>
      </c>
      <c r="O77">
        <v>32.786163000000002</v>
      </c>
      <c r="P77">
        <v>32.856709000000002</v>
      </c>
      <c r="Q77">
        <v>32.93956</v>
      </c>
      <c r="R77">
        <v>33.007080000000002</v>
      </c>
      <c r="S77">
        <v>33.076743999999998</v>
      </c>
      <c r="T77">
        <v>33.146853999999998</v>
      </c>
      <c r="U77">
        <v>33.222369999999998</v>
      </c>
      <c r="V77">
        <v>33.303085000000003</v>
      </c>
      <c r="W77">
        <v>33.408645999999997</v>
      </c>
      <c r="X77">
        <v>33.485675999999998</v>
      </c>
      <c r="Y77">
        <v>33.566132000000003</v>
      </c>
      <c r="Z77">
        <v>33.642921000000001</v>
      </c>
      <c r="AA77">
        <v>33.716976000000003</v>
      </c>
      <c r="AB77">
        <v>33.767001999999998</v>
      </c>
      <c r="AC77">
        <v>33.824249000000002</v>
      </c>
      <c r="AD77">
        <v>33.868015</v>
      </c>
      <c r="AE77">
        <v>33.924605999999997</v>
      </c>
      <c r="AF77">
        <v>33.978152999999999</v>
      </c>
      <c r="AG77">
        <v>34.105606000000002</v>
      </c>
      <c r="AH77">
        <v>34.132904000000003</v>
      </c>
      <c r="AI77" s="22">
        <v>3.0000000000000001E-3</v>
      </c>
    </row>
    <row r="78" spans="1:35" x14ac:dyDescent="0.35">
      <c r="A78" t="s">
        <v>171</v>
      </c>
      <c r="B78" t="s">
        <v>3955</v>
      </c>
      <c r="C78" t="s">
        <v>3956</v>
      </c>
      <c r="D78" t="s">
        <v>3854</v>
      </c>
      <c r="F78">
        <v>32.442431999999997</v>
      </c>
      <c r="G78">
        <v>32.633507000000002</v>
      </c>
      <c r="H78">
        <v>32.794410999999997</v>
      </c>
      <c r="I78">
        <v>33.279339</v>
      </c>
      <c r="J78">
        <v>33.361412000000001</v>
      </c>
      <c r="K78">
        <v>33.483196</v>
      </c>
      <c r="L78">
        <v>33.943497000000001</v>
      </c>
      <c r="M78">
        <v>34.015239999999999</v>
      </c>
      <c r="N78">
        <v>34.085796000000002</v>
      </c>
      <c r="O78">
        <v>34.158295000000003</v>
      </c>
      <c r="P78">
        <v>34.225448999999998</v>
      </c>
      <c r="Q78">
        <v>34.302737999999998</v>
      </c>
      <c r="R78">
        <v>34.362541</v>
      </c>
      <c r="S78">
        <v>34.431865999999999</v>
      </c>
      <c r="T78">
        <v>34.499775</v>
      </c>
      <c r="U78">
        <v>34.582805999999998</v>
      </c>
      <c r="V78">
        <v>34.663898000000003</v>
      </c>
      <c r="W78">
        <v>34.766499000000003</v>
      </c>
      <c r="X78">
        <v>34.841911000000003</v>
      </c>
      <c r="Y78">
        <v>34.921047000000002</v>
      </c>
      <c r="Z78">
        <v>34.997238000000003</v>
      </c>
      <c r="AA78">
        <v>35.071075</v>
      </c>
      <c r="AB78">
        <v>35.121693</v>
      </c>
      <c r="AC78">
        <v>35.178626999999999</v>
      </c>
      <c r="AD78">
        <v>35.222763</v>
      </c>
      <c r="AE78">
        <v>35.279555999999999</v>
      </c>
      <c r="AF78">
        <v>35.333281999999997</v>
      </c>
      <c r="AG78">
        <v>35.464824999999998</v>
      </c>
      <c r="AH78">
        <v>35.492710000000002</v>
      </c>
      <c r="AI78" s="22">
        <v>3.0000000000000001E-3</v>
      </c>
    </row>
    <row r="79" spans="1:35" x14ac:dyDescent="0.35">
      <c r="A79" t="s">
        <v>172</v>
      </c>
      <c r="B79" t="s">
        <v>3957</v>
      </c>
      <c r="C79" t="s">
        <v>3958</v>
      </c>
      <c r="D79" t="s">
        <v>3854</v>
      </c>
      <c r="F79">
        <v>34.776004999999998</v>
      </c>
      <c r="G79">
        <v>34.984321999999999</v>
      </c>
      <c r="H79">
        <v>35.13588</v>
      </c>
      <c r="I79">
        <v>35.502746999999999</v>
      </c>
      <c r="J79">
        <v>35.616149999999998</v>
      </c>
      <c r="K79">
        <v>35.748790999999997</v>
      </c>
      <c r="L79">
        <v>36.187229000000002</v>
      </c>
      <c r="M79">
        <v>36.277763</v>
      </c>
      <c r="N79">
        <v>36.354134000000002</v>
      </c>
      <c r="O79">
        <v>36.428370999999999</v>
      </c>
      <c r="P79">
        <v>36.497356000000003</v>
      </c>
      <c r="Q79">
        <v>36.577694000000001</v>
      </c>
      <c r="R79">
        <v>36.645904999999999</v>
      </c>
      <c r="S79">
        <v>36.722591000000001</v>
      </c>
      <c r="T79">
        <v>36.801785000000002</v>
      </c>
      <c r="U79">
        <v>36.891396</v>
      </c>
      <c r="V79">
        <v>36.979548999999999</v>
      </c>
      <c r="W79">
        <v>37.098990999999998</v>
      </c>
      <c r="X79">
        <v>37.170589</v>
      </c>
      <c r="Y79">
        <v>37.249763000000002</v>
      </c>
      <c r="Z79">
        <v>37.323982000000001</v>
      </c>
      <c r="AA79">
        <v>37.394787000000001</v>
      </c>
      <c r="AB79">
        <v>37.440159000000001</v>
      </c>
      <c r="AC79">
        <v>37.492058</v>
      </c>
      <c r="AD79">
        <v>37.532169000000003</v>
      </c>
      <c r="AE79">
        <v>37.583710000000004</v>
      </c>
      <c r="AF79">
        <v>37.632525999999999</v>
      </c>
      <c r="AG79">
        <v>37.765124999999998</v>
      </c>
      <c r="AH79">
        <v>37.787517999999999</v>
      </c>
      <c r="AI79" s="22">
        <v>3.0000000000000001E-3</v>
      </c>
    </row>
    <row r="80" spans="1:35" x14ac:dyDescent="0.35">
      <c r="A80" t="s">
        <v>173</v>
      </c>
      <c r="B80" t="s">
        <v>3959</v>
      </c>
      <c r="C80" t="s">
        <v>3960</v>
      </c>
      <c r="D80" t="s">
        <v>3854</v>
      </c>
      <c r="F80">
        <v>72.807793000000004</v>
      </c>
      <c r="G80">
        <v>73.036529999999999</v>
      </c>
      <c r="H80">
        <v>73.285126000000005</v>
      </c>
      <c r="I80">
        <v>73.742157000000006</v>
      </c>
      <c r="J80">
        <v>73.853301999999999</v>
      </c>
      <c r="K80">
        <v>74.031120000000001</v>
      </c>
      <c r="L80">
        <v>74.484352000000001</v>
      </c>
      <c r="M80">
        <v>74.529892000000004</v>
      </c>
      <c r="N80">
        <v>74.573013000000003</v>
      </c>
      <c r="O80">
        <v>74.632874000000001</v>
      </c>
      <c r="P80">
        <v>74.706862999999998</v>
      </c>
      <c r="Q80">
        <v>74.796661</v>
      </c>
      <c r="R80">
        <v>74.867630000000005</v>
      </c>
      <c r="S80">
        <v>74.950942999999995</v>
      </c>
      <c r="T80">
        <v>75.037497999999999</v>
      </c>
      <c r="U80">
        <v>75.122558999999995</v>
      </c>
      <c r="V80">
        <v>75.198791999999997</v>
      </c>
      <c r="W80">
        <v>75.299141000000006</v>
      </c>
      <c r="X80">
        <v>75.356780999999998</v>
      </c>
      <c r="Y80">
        <v>75.418914999999998</v>
      </c>
      <c r="Z80">
        <v>75.477226000000002</v>
      </c>
      <c r="AA80">
        <v>75.531158000000005</v>
      </c>
      <c r="AB80">
        <v>75.563713000000007</v>
      </c>
      <c r="AC80">
        <v>75.599930000000001</v>
      </c>
      <c r="AD80">
        <v>75.630225999999993</v>
      </c>
      <c r="AE80">
        <v>75.666175999999993</v>
      </c>
      <c r="AF80">
        <v>75.701958000000005</v>
      </c>
      <c r="AG80">
        <v>75.809036000000006</v>
      </c>
      <c r="AH80">
        <v>75.818329000000006</v>
      </c>
      <c r="AI80" s="22">
        <v>1E-3</v>
      </c>
    </row>
    <row r="81" spans="1:35" x14ac:dyDescent="0.35">
      <c r="A81" t="s">
        <v>218</v>
      </c>
      <c r="B81" t="s">
        <v>3961</v>
      </c>
      <c r="C81" t="s">
        <v>3962</v>
      </c>
      <c r="D81" t="s">
        <v>3854</v>
      </c>
      <c r="F81">
        <v>30.730846</v>
      </c>
      <c r="G81">
        <v>30.900921</v>
      </c>
      <c r="H81">
        <v>31.049042</v>
      </c>
      <c r="I81">
        <v>31.503133999999999</v>
      </c>
      <c r="J81">
        <v>31.587008000000001</v>
      </c>
      <c r="K81">
        <v>31.710453000000001</v>
      </c>
      <c r="L81">
        <v>32.175170999999999</v>
      </c>
      <c r="M81">
        <v>32.242474000000001</v>
      </c>
      <c r="N81">
        <v>32.306567999999999</v>
      </c>
      <c r="O81">
        <v>32.370452999999998</v>
      </c>
      <c r="P81">
        <v>32.433449000000003</v>
      </c>
      <c r="Q81">
        <v>32.504649999999998</v>
      </c>
      <c r="R81">
        <v>32.555244000000002</v>
      </c>
      <c r="S81">
        <v>32.617728999999997</v>
      </c>
      <c r="T81">
        <v>32.684181000000002</v>
      </c>
      <c r="U81">
        <v>32.763775000000003</v>
      </c>
      <c r="V81">
        <v>32.838745000000003</v>
      </c>
      <c r="W81">
        <v>32.945613999999999</v>
      </c>
      <c r="X81">
        <v>33.007961000000002</v>
      </c>
      <c r="Y81">
        <v>33.077736000000002</v>
      </c>
      <c r="Z81">
        <v>33.143363999999998</v>
      </c>
      <c r="AA81">
        <v>33.205742000000001</v>
      </c>
      <c r="AB81">
        <v>33.244061000000002</v>
      </c>
      <c r="AC81">
        <v>33.287562999999999</v>
      </c>
      <c r="AD81">
        <v>33.322617000000001</v>
      </c>
      <c r="AE81">
        <v>33.366039000000001</v>
      </c>
      <c r="AF81">
        <v>33.408442999999998</v>
      </c>
      <c r="AG81">
        <v>33.534945999999998</v>
      </c>
      <c r="AH81">
        <v>33.550685999999999</v>
      </c>
      <c r="AI81" s="22">
        <v>3.0000000000000001E-3</v>
      </c>
    </row>
    <row r="82" spans="1:35" x14ac:dyDescent="0.35">
      <c r="A82" t="s">
        <v>219</v>
      </c>
      <c r="B82" t="s">
        <v>3963</v>
      </c>
      <c r="C82" t="s">
        <v>3964</v>
      </c>
      <c r="D82" t="s">
        <v>3854</v>
      </c>
      <c r="F82">
        <v>41.969096999999998</v>
      </c>
      <c r="G82">
        <v>42.153098999999997</v>
      </c>
      <c r="H82">
        <v>42.296908999999999</v>
      </c>
      <c r="I82">
        <v>42.734085</v>
      </c>
      <c r="J82">
        <v>42.805767000000003</v>
      </c>
      <c r="K82">
        <v>42.946357999999996</v>
      </c>
      <c r="L82">
        <v>43.362045000000002</v>
      </c>
      <c r="M82">
        <v>43.436729</v>
      </c>
      <c r="N82">
        <v>43.498600000000003</v>
      </c>
      <c r="O82">
        <v>43.562964999999998</v>
      </c>
      <c r="P82">
        <v>43.623821</v>
      </c>
      <c r="Q82">
        <v>43.712955000000001</v>
      </c>
      <c r="R82">
        <v>43.791561000000002</v>
      </c>
      <c r="S82">
        <v>43.876483999999998</v>
      </c>
      <c r="T82">
        <v>43.955067</v>
      </c>
      <c r="U82">
        <v>44.034122000000004</v>
      </c>
      <c r="V82">
        <v>44.107204000000003</v>
      </c>
      <c r="W82">
        <v>44.204917999999999</v>
      </c>
      <c r="X82">
        <v>44.263568999999997</v>
      </c>
      <c r="Y82">
        <v>44.325091999999998</v>
      </c>
      <c r="Z82">
        <v>44.383087000000003</v>
      </c>
      <c r="AA82">
        <v>44.436771</v>
      </c>
      <c r="AB82">
        <v>44.469360000000002</v>
      </c>
      <c r="AC82">
        <v>44.506202999999999</v>
      </c>
      <c r="AD82">
        <v>44.536715999999998</v>
      </c>
      <c r="AE82">
        <v>44.573231</v>
      </c>
      <c r="AF82">
        <v>44.609000999999999</v>
      </c>
      <c r="AG82">
        <v>44.711959999999998</v>
      </c>
      <c r="AH82">
        <v>44.721420000000002</v>
      </c>
      <c r="AI82" s="22">
        <v>2E-3</v>
      </c>
    </row>
    <row r="83" spans="1:35" x14ac:dyDescent="0.35">
      <c r="A83" t="s">
        <v>167</v>
      </c>
      <c r="B83" t="s">
        <v>3965</v>
      </c>
      <c r="C83" t="s">
        <v>3966</v>
      </c>
      <c r="D83" t="s">
        <v>3854</v>
      </c>
      <c r="F83">
        <v>38.820830999999998</v>
      </c>
      <c r="G83">
        <v>39.170498000000002</v>
      </c>
      <c r="H83">
        <v>39.331614999999999</v>
      </c>
      <c r="I83">
        <v>39.948585999999999</v>
      </c>
      <c r="J83">
        <v>40.221801999999997</v>
      </c>
      <c r="K83">
        <v>40.392052</v>
      </c>
      <c r="L83">
        <v>40.761391000000003</v>
      </c>
      <c r="M83">
        <v>40.833542000000001</v>
      </c>
      <c r="N83">
        <v>40.912433999999998</v>
      </c>
      <c r="O83">
        <v>41.002772999999998</v>
      </c>
      <c r="P83">
        <v>41.112549000000001</v>
      </c>
      <c r="Q83">
        <v>41.252316</v>
      </c>
      <c r="R83">
        <v>41.322581999999997</v>
      </c>
      <c r="S83">
        <v>41.407555000000002</v>
      </c>
      <c r="T83">
        <v>41.483733999999998</v>
      </c>
      <c r="U83">
        <v>41.563651999999998</v>
      </c>
      <c r="V83">
        <v>41.643692000000001</v>
      </c>
      <c r="W83">
        <v>41.737079999999999</v>
      </c>
      <c r="X83">
        <v>41.785018999999998</v>
      </c>
      <c r="Y83">
        <v>41.832431999999997</v>
      </c>
      <c r="Z83">
        <v>41.875118000000001</v>
      </c>
      <c r="AA83">
        <v>41.908645999999997</v>
      </c>
      <c r="AB83">
        <v>41.921387000000003</v>
      </c>
      <c r="AC83">
        <v>41.940891000000001</v>
      </c>
      <c r="AD83">
        <v>41.952187000000002</v>
      </c>
      <c r="AE83">
        <v>41.967891999999999</v>
      </c>
      <c r="AF83">
        <v>41.982418000000003</v>
      </c>
      <c r="AG83">
        <v>42.051144000000001</v>
      </c>
      <c r="AH83">
        <v>42.056277999999999</v>
      </c>
      <c r="AI83" s="22">
        <v>3.0000000000000001E-3</v>
      </c>
    </row>
    <row r="84" spans="1:35" x14ac:dyDescent="0.35">
      <c r="A84" t="s">
        <v>174</v>
      </c>
      <c r="B84" t="s">
        <v>3967</v>
      </c>
      <c r="C84" t="s">
        <v>3968</v>
      </c>
      <c r="D84" t="s">
        <v>3854</v>
      </c>
      <c r="F84">
        <v>47.798839999999998</v>
      </c>
      <c r="G84">
        <v>48.037089999999999</v>
      </c>
      <c r="H84">
        <v>48.309803000000002</v>
      </c>
      <c r="I84">
        <v>48.970432000000002</v>
      </c>
      <c r="J84">
        <v>49.335312000000002</v>
      </c>
      <c r="K84">
        <v>49.528812000000002</v>
      </c>
      <c r="L84">
        <v>49.942928000000002</v>
      </c>
      <c r="M84">
        <v>50.083519000000003</v>
      </c>
      <c r="N84">
        <v>50.183593999999999</v>
      </c>
      <c r="O84">
        <v>50.293605999999997</v>
      </c>
      <c r="P84">
        <v>50.417766999999998</v>
      </c>
      <c r="Q84">
        <v>50.558449000000003</v>
      </c>
      <c r="R84">
        <v>50.637970000000003</v>
      </c>
      <c r="S84">
        <v>50.718814999999999</v>
      </c>
      <c r="T84">
        <v>50.785854</v>
      </c>
      <c r="U84">
        <v>50.850109000000003</v>
      </c>
      <c r="V84">
        <v>50.908909000000001</v>
      </c>
      <c r="W84">
        <v>50.982551999999998</v>
      </c>
      <c r="X84">
        <v>51.026027999999997</v>
      </c>
      <c r="Y84">
        <v>51.068660999999999</v>
      </c>
      <c r="Z84">
        <v>51.108677</v>
      </c>
      <c r="AA84">
        <v>51.144137999999998</v>
      </c>
      <c r="AB84">
        <v>51.16048</v>
      </c>
      <c r="AC84">
        <v>51.181488000000002</v>
      </c>
      <c r="AD84">
        <v>51.195464999999999</v>
      </c>
      <c r="AE84">
        <v>51.213894000000003</v>
      </c>
      <c r="AF84">
        <v>51.231791999999999</v>
      </c>
      <c r="AG84">
        <v>51.300488000000001</v>
      </c>
      <c r="AH84">
        <v>51.308974999999997</v>
      </c>
      <c r="AI84" s="22">
        <v>3.0000000000000001E-3</v>
      </c>
    </row>
    <row r="85" spans="1:35" x14ac:dyDescent="0.35">
      <c r="A85" t="s">
        <v>175</v>
      </c>
      <c r="B85" t="s">
        <v>3969</v>
      </c>
      <c r="C85" t="s">
        <v>3970</v>
      </c>
      <c r="D85" t="s">
        <v>3854</v>
      </c>
      <c r="F85">
        <v>31.471057999999999</v>
      </c>
      <c r="G85">
        <v>31.750847</v>
      </c>
      <c r="H85">
        <v>32.030082999999998</v>
      </c>
      <c r="I85">
        <v>32.673462000000001</v>
      </c>
      <c r="J85">
        <v>32.979461999999998</v>
      </c>
      <c r="K85">
        <v>33.352817999999999</v>
      </c>
      <c r="L85">
        <v>33.823996999999999</v>
      </c>
      <c r="M85">
        <v>34.00705</v>
      </c>
      <c r="N85">
        <v>34.097698000000001</v>
      </c>
      <c r="O85">
        <v>34.189338999999997</v>
      </c>
      <c r="P85">
        <v>34.284412000000003</v>
      </c>
      <c r="Q85">
        <v>34.384571000000001</v>
      </c>
      <c r="R85">
        <v>34.417439000000002</v>
      </c>
      <c r="S85">
        <v>34.441982000000003</v>
      </c>
      <c r="T85">
        <v>34.469810000000003</v>
      </c>
      <c r="U85">
        <v>34.500351000000002</v>
      </c>
      <c r="V85">
        <v>34.530453000000001</v>
      </c>
      <c r="W85">
        <v>34.573588999999998</v>
      </c>
      <c r="X85">
        <v>34.595458999999998</v>
      </c>
      <c r="Y85">
        <v>34.618160000000003</v>
      </c>
      <c r="Z85">
        <v>34.638527000000003</v>
      </c>
      <c r="AA85">
        <v>34.658279</v>
      </c>
      <c r="AB85">
        <v>34.670772999999997</v>
      </c>
      <c r="AC85">
        <v>34.684547000000002</v>
      </c>
      <c r="AD85">
        <v>34.695830999999998</v>
      </c>
      <c r="AE85">
        <v>34.709201999999998</v>
      </c>
      <c r="AF85">
        <v>34.722453999999999</v>
      </c>
      <c r="AG85">
        <v>34.759932999999997</v>
      </c>
      <c r="AH85">
        <v>34.765720000000002</v>
      </c>
      <c r="AI85" s="22">
        <v>4.0000000000000001E-3</v>
      </c>
    </row>
    <row r="86" spans="1:35" x14ac:dyDescent="0.35">
      <c r="A86" t="s">
        <v>176</v>
      </c>
      <c r="B86" t="s">
        <v>3971</v>
      </c>
      <c r="C86" t="s">
        <v>3972</v>
      </c>
      <c r="D86" t="s">
        <v>3854</v>
      </c>
      <c r="F86">
        <v>39.223208999999997</v>
      </c>
      <c r="G86">
        <v>39.577007000000002</v>
      </c>
      <c r="H86">
        <v>39.805962000000001</v>
      </c>
      <c r="I86">
        <v>40.125419999999998</v>
      </c>
      <c r="J86">
        <v>40.487492000000003</v>
      </c>
      <c r="K86">
        <v>40.644061999999998</v>
      </c>
      <c r="L86">
        <v>40.993766999999998</v>
      </c>
      <c r="M86">
        <v>41.069771000000003</v>
      </c>
      <c r="N86">
        <v>41.140822999999997</v>
      </c>
      <c r="O86">
        <v>41.210766</v>
      </c>
      <c r="P86">
        <v>41.293736000000003</v>
      </c>
      <c r="Q86">
        <v>41.420254</v>
      </c>
      <c r="R86">
        <v>41.48695</v>
      </c>
      <c r="S86">
        <v>41.556590999999997</v>
      </c>
      <c r="T86">
        <v>41.624546000000002</v>
      </c>
      <c r="U86">
        <v>41.691875000000003</v>
      </c>
      <c r="V86">
        <v>41.755135000000003</v>
      </c>
      <c r="W86">
        <v>41.836883999999998</v>
      </c>
      <c r="X86">
        <v>41.876418999999999</v>
      </c>
      <c r="Y86">
        <v>41.915947000000003</v>
      </c>
      <c r="Z86">
        <v>41.951973000000002</v>
      </c>
      <c r="AA86">
        <v>41.983257000000002</v>
      </c>
      <c r="AB86">
        <v>41.994777999999997</v>
      </c>
      <c r="AC86">
        <v>42.013420000000004</v>
      </c>
      <c r="AD86">
        <v>42.024501999999998</v>
      </c>
      <c r="AE86">
        <v>42.040638000000001</v>
      </c>
      <c r="AF86">
        <v>42.055453999999997</v>
      </c>
      <c r="AG86">
        <v>42.127048000000002</v>
      </c>
      <c r="AH86">
        <v>42.132404000000001</v>
      </c>
      <c r="AI86" s="22">
        <v>3.0000000000000001E-3</v>
      </c>
    </row>
    <row r="87" spans="1:35" x14ac:dyDescent="0.35">
      <c r="A87" t="s">
        <v>177</v>
      </c>
      <c r="B87" t="s">
        <v>3973</v>
      </c>
      <c r="C87" t="s">
        <v>3974</v>
      </c>
      <c r="D87" t="s">
        <v>3854</v>
      </c>
      <c r="F87">
        <v>43.331035999999997</v>
      </c>
      <c r="G87">
        <v>43.629345000000001</v>
      </c>
      <c r="H87">
        <v>43.957230000000003</v>
      </c>
      <c r="I87">
        <v>44.568897</v>
      </c>
      <c r="J87">
        <v>45.066012999999998</v>
      </c>
      <c r="K87">
        <v>45.217528999999999</v>
      </c>
      <c r="L87">
        <v>45.591918999999997</v>
      </c>
      <c r="M87">
        <v>45.674258999999999</v>
      </c>
      <c r="N87">
        <v>45.754931999999997</v>
      </c>
      <c r="O87">
        <v>45.842917999999997</v>
      </c>
      <c r="P87">
        <v>45.960835000000003</v>
      </c>
      <c r="Q87">
        <v>46.119030000000002</v>
      </c>
      <c r="R87">
        <v>46.210625</v>
      </c>
      <c r="S87">
        <v>46.308891000000003</v>
      </c>
      <c r="T87">
        <v>46.383628999999999</v>
      </c>
      <c r="U87">
        <v>46.453589999999998</v>
      </c>
      <c r="V87">
        <v>46.519103999999999</v>
      </c>
      <c r="W87">
        <v>46.598636999999997</v>
      </c>
      <c r="X87">
        <v>46.641235000000002</v>
      </c>
      <c r="Y87">
        <v>46.676746000000001</v>
      </c>
      <c r="Z87">
        <v>46.709499000000001</v>
      </c>
      <c r="AA87">
        <v>46.738041000000003</v>
      </c>
      <c r="AB87">
        <v>46.750304999999997</v>
      </c>
      <c r="AC87">
        <v>46.768599999999999</v>
      </c>
      <c r="AD87">
        <v>46.779778</v>
      </c>
      <c r="AE87">
        <v>46.794818999999997</v>
      </c>
      <c r="AF87">
        <v>46.808459999999997</v>
      </c>
      <c r="AG87">
        <v>46.862858000000003</v>
      </c>
      <c r="AH87">
        <v>46.868476999999999</v>
      </c>
      <c r="AI87" s="22">
        <v>3.0000000000000001E-3</v>
      </c>
    </row>
    <row r="88" spans="1:35" x14ac:dyDescent="0.35">
      <c r="A88" t="s">
        <v>178</v>
      </c>
      <c r="B88" t="s">
        <v>3975</v>
      </c>
      <c r="C88" t="s">
        <v>3976</v>
      </c>
      <c r="D88" t="s">
        <v>3854</v>
      </c>
      <c r="F88">
        <v>71.869422999999998</v>
      </c>
      <c r="G88">
        <v>72.321601999999999</v>
      </c>
      <c r="H88">
        <v>72.613876000000005</v>
      </c>
      <c r="I88">
        <v>73.073875000000001</v>
      </c>
      <c r="J88">
        <v>73.494888000000003</v>
      </c>
      <c r="K88">
        <v>73.761977999999999</v>
      </c>
      <c r="L88">
        <v>74.253722999999994</v>
      </c>
      <c r="M88">
        <v>74.388565</v>
      </c>
      <c r="N88">
        <v>74.473258999999999</v>
      </c>
      <c r="O88">
        <v>74.567062000000007</v>
      </c>
      <c r="P88">
        <v>74.694901000000002</v>
      </c>
      <c r="Q88">
        <v>74.856712000000002</v>
      </c>
      <c r="R88">
        <v>74.959061000000005</v>
      </c>
      <c r="S88">
        <v>75.067802</v>
      </c>
      <c r="T88">
        <v>75.149642999999998</v>
      </c>
      <c r="U88">
        <v>75.220444000000001</v>
      </c>
      <c r="V88">
        <v>75.284514999999999</v>
      </c>
      <c r="W88">
        <v>75.373123000000007</v>
      </c>
      <c r="X88">
        <v>75.420615999999995</v>
      </c>
      <c r="Y88">
        <v>75.468200999999993</v>
      </c>
      <c r="Z88">
        <v>75.512878000000001</v>
      </c>
      <c r="AA88">
        <v>75.551772999999997</v>
      </c>
      <c r="AB88">
        <v>75.566176999999996</v>
      </c>
      <c r="AC88">
        <v>75.587470999999994</v>
      </c>
      <c r="AD88">
        <v>75.600395000000006</v>
      </c>
      <c r="AE88">
        <v>75.618301000000002</v>
      </c>
      <c r="AF88">
        <v>75.635566999999995</v>
      </c>
      <c r="AG88">
        <v>75.721367000000001</v>
      </c>
      <c r="AH88">
        <v>75.728851000000006</v>
      </c>
      <c r="AI88" s="22">
        <v>2E-3</v>
      </c>
    </row>
    <row r="89" spans="1:35" x14ac:dyDescent="0.35">
      <c r="A89" t="s">
        <v>220</v>
      </c>
      <c r="B89" t="s">
        <v>3977</v>
      </c>
      <c r="C89" t="s">
        <v>3978</v>
      </c>
      <c r="D89" t="s">
        <v>3854</v>
      </c>
      <c r="F89">
        <v>34.551051999999999</v>
      </c>
      <c r="G89">
        <v>34.825206999999999</v>
      </c>
      <c r="H89">
        <v>35.010734999999997</v>
      </c>
      <c r="I89">
        <v>35.532997000000002</v>
      </c>
      <c r="J89">
        <v>35.833530000000003</v>
      </c>
      <c r="K89">
        <v>36.021858000000002</v>
      </c>
      <c r="L89">
        <v>36.468563000000003</v>
      </c>
      <c r="M89">
        <v>36.592201000000003</v>
      </c>
      <c r="N89">
        <v>36.698231</v>
      </c>
      <c r="O89">
        <v>36.804488999999997</v>
      </c>
      <c r="P89">
        <v>36.918312</v>
      </c>
      <c r="Q89">
        <v>37.044742999999997</v>
      </c>
      <c r="R89">
        <v>37.099212999999999</v>
      </c>
      <c r="S89">
        <v>37.156292000000001</v>
      </c>
      <c r="T89">
        <v>37.213172999999998</v>
      </c>
      <c r="U89">
        <v>37.283264000000003</v>
      </c>
      <c r="V89">
        <v>37.352992999999998</v>
      </c>
      <c r="W89">
        <v>37.451659999999997</v>
      </c>
      <c r="X89">
        <v>37.497227000000002</v>
      </c>
      <c r="Y89">
        <v>37.551307999999999</v>
      </c>
      <c r="Z89">
        <v>37.599803999999999</v>
      </c>
      <c r="AA89">
        <v>37.644089000000001</v>
      </c>
      <c r="AB89">
        <v>37.665011999999997</v>
      </c>
      <c r="AC89">
        <v>37.689700999999999</v>
      </c>
      <c r="AD89">
        <v>37.707039000000002</v>
      </c>
      <c r="AE89">
        <v>37.731991000000001</v>
      </c>
      <c r="AF89">
        <v>37.756186999999997</v>
      </c>
      <c r="AG89">
        <v>37.851933000000002</v>
      </c>
      <c r="AH89">
        <v>37.865245999999999</v>
      </c>
      <c r="AI89" s="22">
        <v>3.0000000000000001E-3</v>
      </c>
    </row>
    <row r="90" spans="1:35" x14ac:dyDescent="0.35">
      <c r="A90" t="s">
        <v>221</v>
      </c>
      <c r="B90" t="s">
        <v>3979</v>
      </c>
      <c r="C90" t="s">
        <v>3980</v>
      </c>
      <c r="D90" t="s">
        <v>3854</v>
      </c>
      <c r="F90">
        <v>49.943320999999997</v>
      </c>
      <c r="G90">
        <v>50.216236000000002</v>
      </c>
      <c r="H90">
        <v>50.480896000000001</v>
      </c>
      <c r="I90">
        <v>51.098655999999998</v>
      </c>
      <c r="J90">
        <v>51.374991999999999</v>
      </c>
      <c r="K90">
        <v>51.603603</v>
      </c>
      <c r="L90">
        <v>52.041972999999999</v>
      </c>
      <c r="M90">
        <v>52.156402999999997</v>
      </c>
      <c r="N90">
        <v>52.259242999999998</v>
      </c>
      <c r="O90">
        <v>52.371521000000001</v>
      </c>
      <c r="P90">
        <v>52.497661999999998</v>
      </c>
      <c r="Q90">
        <v>52.650818000000001</v>
      </c>
      <c r="R90">
        <v>52.741374999999998</v>
      </c>
      <c r="S90">
        <v>52.833942</v>
      </c>
      <c r="T90">
        <v>52.917350999999996</v>
      </c>
      <c r="U90">
        <v>53.003613000000001</v>
      </c>
      <c r="V90">
        <v>53.085014000000001</v>
      </c>
      <c r="W90">
        <v>53.181815999999998</v>
      </c>
      <c r="X90">
        <v>53.238151999999999</v>
      </c>
      <c r="Y90">
        <v>53.292709000000002</v>
      </c>
      <c r="Z90">
        <v>53.341392999999997</v>
      </c>
      <c r="AA90">
        <v>53.38496</v>
      </c>
      <c r="AB90">
        <v>53.407649999999997</v>
      </c>
      <c r="AC90">
        <v>53.437683</v>
      </c>
      <c r="AD90">
        <v>53.456603999999999</v>
      </c>
      <c r="AE90">
        <v>53.482925000000002</v>
      </c>
      <c r="AF90">
        <v>53.507075999999998</v>
      </c>
      <c r="AG90">
        <v>53.580517</v>
      </c>
      <c r="AH90">
        <v>53.595615000000002</v>
      </c>
      <c r="AI90" s="22">
        <v>3.0000000000000001E-3</v>
      </c>
    </row>
    <row r="91" spans="1:35" x14ac:dyDescent="0.35">
      <c r="A91" t="s">
        <v>28</v>
      </c>
    </row>
    <row r="92" spans="1:35" x14ac:dyDescent="0.35">
      <c r="A92" t="s">
        <v>168</v>
      </c>
      <c r="B92" t="s">
        <v>3981</v>
      </c>
      <c r="C92" t="s">
        <v>3982</v>
      </c>
      <c r="D92" t="s">
        <v>3854</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t="s">
        <v>11</v>
      </c>
    </row>
    <row r="93" spans="1:35" x14ac:dyDescent="0.35">
      <c r="A93" t="s">
        <v>169</v>
      </c>
      <c r="B93" t="s">
        <v>3983</v>
      </c>
      <c r="C93" t="s">
        <v>3984</v>
      </c>
      <c r="D93" t="s">
        <v>3854</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t="s">
        <v>11</v>
      </c>
    </row>
    <row r="94" spans="1:35" x14ac:dyDescent="0.35">
      <c r="A94" t="s">
        <v>170</v>
      </c>
      <c r="B94" t="s">
        <v>3985</v>
      </c>
      <c r="C94" t="s">
        <v>3986</v>
      </c>
      <c r="D94" t="s">
        <v>3854</v>
      </c>
      <c r="F94">
        <v>40.693362999999998</v>
      </c>
      <c r="G94">
        <v>40.907024</v>
      </c>
      <c r="H94">
        <v>41.066752999999999</v>
      </c>
      <c r="I94">
        <v>41.427619999999997</v>
      </c>
      <c r="J94">
        <v>41.505127000000002</v>
      </c>
      <c r="K94">
        <v>41.622889999999998</v>
      </c>
      <c r="L94">
        <v>42.087662000000002</v>
      </c>
      <c r="M94">
        <v>42.158507999999998</v>
      </c>
      <c r="N94">
        <v>42.228904999999997</v>
      </c>
      <c r="O94">
        <v>42.301105</v>
      </c>
      <c r="P94">
        <v>42.370902999999998</v>
      </c>
      <c r="Q94">
        <v>42.451183</v>
      </c>
      <c r="R94">
        <v>42.511482000000001</v>
      </c>
      <c r="S94">
        <v>42.579448999999997</v>
      </c>
      <c r="T94">
        <v>42.642856999999999</v>
      </c>
      <c r="U94">
        <v>42.718254000000002</v>
      </c>
      <c r="V94">
        <v>42.792212999999997</v>
      </c>
      <c r="W94">
        <v>42.894886</v>
      </c>
      <c r="X94">
        <v>42.970638000000001</v>
      </c>
      <c r="Y94">
        <v>43.050621</v>
      </c>
      <c r="Z94">
        <v>43.127330999999998</v>
      </c>
      <c r="AA94">
        <v>43.200763999999999</v>
      </c>
      <c r="AB94">
        <v>43.251067999999997</v>
      </c>
      <c r="AC94">
        <v>43.308163</v>
      </c>
      <c r="AD94">
        <v>43.352271999999999</v>
      </c>
      <c r="AE94">
        <v>43.408969999999997</v>
      </c>
      <c r="AF94">
        <v>43.463000999999998</v>
      </c>
      <c r="AG94">
        <v>43.590983999999999</v>
      </c>
      <c r="AH94">
        <v>43.618670999999999</v>
      </c>
      <c r="AI94" s="22">
        <v>2E-3</v>
      </c>
    </row>
    <row r="95" spans="1:35" x14ac:dyDescent="0.35">
      <c r="A95" t="s">
        <v>171</v>
      </c>
      <c r="B95" t="s">
        <v>3987</v>
      </c>
      <c r="C95" t="s">
        <v>3988</v>
      </c>
      <c r="D95" t="s">
        <v>3854</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t="s">
        <v>11</v>
      </c>
    </row>
    <row r="96" spans="1:35" x14ac:dyDescent="0.35">
      <c r="A96" t="s">
        <v>172</v>
      </c>
      <c r="B96" t="s">
        <v>3989</v>
      </c>
      <c r="C96" t="s">
        <v>3990</v>
      </c>
      <c r="D96" t="s">
        <v>3854</v>
      </c>
      <c r="F96">
        <v>44.295802999999999</v>
      </c>
      <c r="G96">
        <v>44.493972999999997</v>
      </c>
      <c r="H96">
        <v>44.641762</v>
      </c>
      <c r="I96">
        <v>45.003120000000003</v>
      </c>
      <c r="J96">
        <v>45.114269</v>
      </c>
      <c r="K96">
        <v>45.250782000000001</v>
      </c>
      <c r="L96">
        <v>45.686408999999998</v>
      </c>
      <c r="M96">
        <v>45.778441999999998</v>
      </c>
      <c r="N96">
        <v>45.855468999999999</v>
      </c>
      <c r="O96">
        <v>45.925068000000003</v>
      </c>
      <c r="P96">
        <v>45.99136</v>
      </c>
      <c r="Q96">
        <v>46.073467000000001</v>
      </c>
      <c r="R96">
        <v>46.133834999999998</v>
      </c>
      <c r="S96">
        <v>46.203476000000002</v>
      </c>
      <c r="T96">
        <v>46.268456</v>
      </c>
      <c r="U96">
        <v>46.349316000000002</v>
      </c>
      <c r="V96">
        <v>46.431068000000003</v>
      </c>
      <c r="W96">
        <v>46.541817000000002</v>
      </c>
      <c r="X96">
        <v>46.612144000000001</v>
      </c>
      <c r="Y96">
        <v>46.689934000000001</v>
      </c>
      <c r="Z96">
        <v>46.764057000000001</v>
      </c>
      <c r="AA96">
        <v>46.835532999999998</v>
      </c>
      <c r="AB96">
        <v>46.881129999999999</v>
      </c>
      <c r="AC96">
        <v>46.933323000000001</v>
      </c>
      <c r="AD96">
        <v>46.973754999999997</v>
      </c>
      <c r="AE96">
        <v>47.025623000000003</v>
      </c>
      <c r="AF96">
        <v>47.074745</v>
      </c>
      <c r="AG96">
        <v>47.211711999999999</v>
      </c>
      <c r="AH96">
        <v>47.234566000000001</v>
      </c>
      <c r="AI96" s="22">
        <v>2E-3</v>
      </c>
    </row>
    <row r="97" spans="1:35" x14ac:dyDescent="0.35">
      <c r="A97" t="s">
        <v>173</v>
      </c>
      <c r="B97" t="s">
        <v>3991</v>
      </c>
      <c r="C97" t="s">
        <v>3992</v>
      </c>
      <c r="D97" t="s">
        <v>3854</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t="s">
        <v>11</v>
      </c>
    </row>
    <row r="98" spans="1:35" x14ac:dyDescent="0.35">
      <c r="A98" t="s">
        <v>218</v>
      </c>
      <c r="B98" t="s">
        <v>3993</v>
      </c>
      <c r="C98" t="s">
        <v>3992</v>
      </c>
      <c r="D98" t="s">
        <v>3854</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t="s">
        <v>11</v>
      </c>
    </row>
    <row r="99" spans="1:35" x14ac:dyDescent="0.35">
      <c r="A99" t="s">
        <v>219</v>
      </c>
      <c r="B99" t="s">
        <v>3994</v>
      </c>
      <c r="C99" t="s">
        <v>3992</v>
      </c>
      <c r="D99" t="s">
        <v>3854</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t="s">
        <v>11</v>
      </c>
    </row>
    <row r="100" spans="1:35" x14ac:dyDescent="0.35">
      <c r="A100" t="s">
        <v>167</v>
      </c>
      <c r="B100" t="s">
        <v>3995</v>
      </c>
      <c r="C100" t="s">
        <v>3996</v>
      </c>
      <c r="D100" t="s">
        <v>3854</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t="s">
        <v>11</v>
      </c>
    </row>
    <row r="101" spans="1:35" x14ac:dyDescent="0.35">
      <c r="A101" t="s">
        <v>174</v>
      </c>
      <c r="B101" t="s">
        <v>3997</v>
      </c>
      <c r="C101" t="s">
        <v>3998</v>
      </c>
      <c r="D101" t="s">
        <v>3854</v>
      </c>
      <c r="F101">
        <v>58.316105</v>
      </c>
      <c r="G101">
        <v>58.556350999999999</v>
      </c>
      <c r="H101">
        <v>58.811858999999998</v>
      </c>
      <c r="I101">
        <v>59.480499000000002</v>
      </c>
      <c r="J101">
        <v>59.873333000000002</v>
      </c>
      <c r="K101">
        <v>60.063834999999997</v>
      </c>
      <c r="L101">
        <v>60.449756999999998</v>
      </c>
      <c r="M101">
        <v>60.588200000000001</v>
      </c>
      <c r="N101">
        <v>60.687218000000001</v>
      </c>
      <c r="O101">
        <v>60.793495</v>
      </c>
      <c r="P101">
        <v>60.907863999999996</v>
      </c>
      <c r="Q101">
        <v>61.040432000000003</v>
      </c>
      <c r="R101">
        <v>61.117386000000003</v>
      </c>
      <c r="S101">
        <v>61.196765999999997</v>
      </c>
      <c r="T101">
        <v>61.264046</v>
      </c>
      <c r="U101">
        <v>61.325890000000001</v>
      </c>
      <c r="V101">
        <v>61.381962000000001</v>
      </c>
      <c r="W101">
        <v>61.450961999999997</v>
      </c>
      <c r="X101">
        <v>61.491504999999997</v>
      </c>
      <c r="Y101">
        <v>61.53199</v>
      </c>
      <c r="Z101">
        <v>61.570633000000001</v>
      </c>
      <c r="AA101">
        <v>61.604992000000003</v>
      </c>
      <c r="AB101">
        <v>61.62077</v>
      </c>
      <c r="AC101">
        <v>61.640335</v>
      </c>
      <c r="AD101">
        <v>61.654060000000001</v>
      </c>
      <c r="AE101">
        <v>61.672272</v>
      </c>
      <c r="AF101">
        <v>61.690620000000003</v>
      </c>
      <c r="AG101">
        <v>61.763370999999999</v>
      </c>
      <c r="AH101">
        <v>61.77187</v>
      </c>
      <c r="AI101" s="22">
        <v>2E-3</v>
      </c>
    </row>
    <row r="102" spans="1:35" x14ac:dyDescent="0.35">
      <c r="A102" t="s">
        <v>175</v>
      </c>
      <c r="B102" t="s">
        <v>3999</v>
      </c>
      <c r="C102" t="s">
        <v>4000</v>
      </c>
      <c r="D102" t="s">
        <v>3854</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t="s">
        <v>11</v>
      </c>
    </row>
    <row r="103" spans="1:35" x14ac:dyDescent="0.35">
      <c r="A103" t="s">
        <v>176</v>
      </c>
      <c r="B103" t="s">
        <v>4001</v>
      </c>
      <c r="C103" t="s">
        <v>4002</v>
      </c>
      <c r="D103" t="s">
        <v>3854</v>
      </c>
      <c r="F103">
        <v>49.744472999999999</v>
      </c>
      <c r="G103">
        <v>50.082808999999997</v>
      </c>
      <c r="H103">
        <v>50.321387999999999</v>
      </c>
      <c r="I103">
        <v>50.641917999999997</v>
      </c>
      <c r="J103">
        <v>51.020096000000002</v>
      </c>
      <c r="K103">
        <v>51.170287999999999</v>
      </c>
      <c r="L103">
        <v>51.512157000000002</v>
      </c>
      <c r="M103">
        <v>51.587851999999998</v>
      </c>
      <c r="N103">
        <v>51.662491000000003</v>
      </c>
      <c r="O103">
        <v>51.732792000000003</v>
      </c>
      <c r="P103">
        <v>51.805542000000003</v>
      </c>
      <c r="Q103">
        <v>51.916172000000003</v>
      </c>
      <c r="R103">
        <v>51.972915999999998</v>
      </c>
      <c r="S103">
        <v>52.040993</v>
      </c>
      <c r="T103">
        <v>52.104999999999997</v>
      </c>
      <c r="U103">
        <v>52.165664999999997</v>
      </c>
      <c r="V103">
        <v>52.224606000000001</v>
      </c>
      <c r="W103">
        <v>52.305069000000003</v>
      </c>
      <c r="X103">
        <v>52.343905999999997</v>
      </c>
      <c r="Y103">
        <v>52.384480000000003</v>
      </c>
      <c r="Z103">
        <v>52.421585</v>
      </c>
      <c r="AA103">
        <v>52.453662999999999</v>
      </c>
      <c r="AB103">
        <v>52.464599999999997</v>
      </c>
      <c r="AC103">
        <v>52.482070999999998</v>
      </c>
      <c r="AD103">
        <v>52.492908</v>
      </c>
      <c r="AE103">
        <v>52.508755000000001</v>
      </c>
      <c r="AF103">
        <v>52.523524999999999</v>
      </c>
      <c r="AG103">
        <v>52.596283</v>
      </c>
      <c r="AH103">
        <v>52.601688000000003</v>
      </c>
      <c r="AI103" s="22">
        <v>2E-3</v>
      </c>
    </row>
    <row r="104" spans="1:35" x14ac:dyDescent="0.35">
      <c r="A104" t="s">
        <v>177</v>
      </c>
      <c r="B104" t="s">
        <v>4003</v>
      </c>
      <c r="C104" t="s">
        <v>4004</v>
      </c>
      <c r="D104" t="s">
        <v>3854</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t="s">
        <v>11</v>
      </c>
    </row>
    <row r="105" spans="1:35" x14ac:dyDescent="0.35">
      <c r="A105" t="s">
        <v>178</v>
      </c>
      <c r="B105" t="s">
        <v>4005</v>
      </c>
      <c r="C105" t="s">
        <v>4006</v>
      </c>
      <c r="D105" t="s">
        <v>3854</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t="s">
        <v>11</v>
      </c>
    </row>
    <row r="106" spans="1:35" x14ac:dyDescent="0.35">
      <c r="A106" t="s">
        <v>220</v>
      </c>
      <c r="B106" t="s">
        <v>4007</v>
      </c>
      <c r="C106" t="s">
        <v>4004</v>
      </c>
      <c r="D106" t="s">
        <v>3854</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t="s">
        <v>11</v>
      </c>
    </row>
    <row r="107" spans="1:35" x14ac:dyDescent="0.35">
      <c r="A107" t="s">
        <v>221</v>
      </c>
      <c r="B107" t="s">
        <v>4008</v>
      </c>
      <c r="C107" t="s">
        <v>4006</v>
      </c>
      <c r="D107" t="s">
        <v>3854</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t="s">
        <v>11</v>
      </c>
    </row>
    <row r="108" spans="1:35" x14ac:dyDescent="0.35">
      <c r="A108" t="s">
        <v>27</v>
      </c>
    </row>
    <row r="109" spans="1:35" x14ac:dyDescent="0.35">
      <c r="A109" t="s">
        <v>168</v>
      </c>
      <c r="B109" t="s">
        <v>4009</v>
      </c>
      <c r="C109" t="s">
        <v>4010</v>
      </c>
      <c r="D109" t="s">
        <v>3854</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t="s">
        <v>11</v>
      </c>
    </row>
    <row r="110" spans="1:35" x14ac:dyDescent="0.35">
      <c r="A110" t="s">
        <v>169</v>
      </c>
      <c r="B110" t="s">
        <v>4011</v>
      </c>
      <c r="C110" t="s">
        <v>4012</v>
      </c>
      <c r="D110" t="s">
        <v>3854</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t="s">
        <v>11</v>
      </c>
    </row>
    <row r="111" spans="1:35" x14ac:dyDescent="0.35">
      <c r="A111" t="s">
        <v>170</v>
      </c>
      <c r="B111" t="s">
        <v>4013</v>
      </c>
      <c r="C111" t="s">
        <v>4014</v>
      </c>
      <c r="D111" t="s">
        <v>3854</v>
      </c>
      <c r="F111">
        <v>38.950660999999997</v>
      </c>
      <c r="G111">
        <v>39.173045999999999</v>
      </c>
      <c r="H111">
        <v>39.323936000000003</v>
      </c>
      <c r="I111">
        <v>39.709778</v>
      </c>
      <c r="J111">
        <v>39.788665999999999</v>
      </c>
      <c r="K111">
        <v>39.907367999999998</v>
      </c>
      <c r="L111">
        <v>40.380543000000003</v>
      </c>
      <c r="M111">
        <v>40.449989000000002</v>
      </c>
      <c r="N111">
        <v>40.520423999999998</v>
      </c>
      <c r="O111">
        <v>40.592533000000003</v>
      </c>
      <c r="P111">
        <v>40.663372000000003</v>
      </c>
      <c r="Q111">
        <v>40.750912</v>
      </c>
      <c r="R111">
        <v>40.811248999999997</v>
      </c>
      <c r="S111">
        <v>40.876423000000003</v>
      </c>
      <c r="T111">
        <v>40.947268999999999</v>
      </c>
      <c r="U111">
        <v>41.025658</v>
      </c>
      <c r="V111">
        <v>41.110518999999996</v>
      </c>
      <c r="W111">
        <v>41.219498000000002</v>
      </c>
      <c r="X111">
        <v>41.296947000000003</v>
      </c>
      <c r="Y111">
        <v>41.379128000000001</v>
      </c>
      <c r="Z111">
        <v>41.457248999999997</v>
      </c>
      <c r="AA111">
        <v>41.532660999999997</v>
      </c>
      <c r="AB111">
        <v>41.583035000000002</v>
      </c>
      <c r="AC111">
        <v>41.640408000000001</v>
      </c>
      <c r="AD111">
        <v>41.684581999999999</v>
      </c>
      <c r="AE111">
        <v>41.741821000000002</v>
      </c>
      <c r="AF111">
        <v>41.796416999999998</v>
      </c>
      <c r="AG111">
        <v>41.929428000000001</v>
      </c>
      <c r="AH111">
        <v>41.957253000000001</v>
      </c>
      <c r="AI111" s="22">
        <v>3.0000000000000001E-3</v>
      </c>
    </row>
    <row r="112" spans="1:35" x14ac:dyDescent="0.35">
      <c r="A112" t="s">
        <v>171</v>
      </c>
      <c r="B112" t="s">
        <v>4015</v>
      </c>
      <c r="C112" t="s">
        <v>4016</v>
      </c>
      <c r="D112" t="s">
        <v>3854</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t="s">
        <v>11</v>
      </c>
    </row>
    <row r="113" spans="1:35" x14ac:dyDescent="0.35">
      <c r="A113" t="s">
        <v>172</v>
      </c>
      <c r="B113" t="s">
        <v>4017</v>
      </c>
      <c r="C113" t="s">
        <v>4018</v>
      </c>
      <c r="D113" t="s">
        <v>3854</v>
      </c>
      <c r="F113">
        <v>42.547114999999998</v>
      </c>
      <c r="G113">
        <v>42.755119000000001</v>
      </c>
      <c r="H113">
        <v>42.906554999999997</v>
      </c>
      <c r="I113">
        <v>43.276038999999997</v>
      </c>
      <c r="J113">
        <v>43.389285999999998</v>
      </c>
      <c r="K113">
        <v>43.520221999999997</v>
      </c>
      <c r="L113">
        <v>43.967914999999998</v>
      </c>
      <c r="M113">
        <v>44.057876999999998</v>
      </c>
      <c r="N113">
        <v>44.134022000000002</v>
      </c>
      <c r="O113">
        <v>44.208218000000002</v>
      </c>
      <c r="P113">
        <v>44.277214000000001</v>
      </c>
      <c r="Q113">
        <v>44.360435000000003</v>
      </c>
      <c r="R113">
        <v>44.427768999999998</v>
      </c>
      <c r="S113">
        <v>44.499682999999997</v>
      </c>
      <c r="T113">
        <v>44.578747</v>
      </c>
      <c r="U113">
        <v>44.667786</v>
      </c>
      <c r="V113">
        <v>44.759354000000002</v>
      </c>
      <c r="W113">
        <v>44.883377000000003</v>
      </c>
      <c r="X113">
        <v>44.955036</v>
      </c>
      <c r="Y113">
        <v>45.035041999999997</v>
      </c>
      <c r="Z113">
        <v>45.110466000000002</v>
      </c>
      <c r="AA113">
        <v>45.182662999999998</v>
      </c>
      <c r="AB113">
        <v>45.228274999999996</v>
      </c>
      <c r="AC113">
        <v>45.280613000000002</v>
      </c>
      <c r="AD113">
        <v>45.321052999999999</v>
      </c>
      <c r="AE113">
        <v>45.373233999999997</v>
      </c>
      <c r="AF113">
        <v>45.422744999999999</v>
      </c>
      <c r="AG113">
        <v>45.561512</v>
      </c>
      <c r="AH113">
        <v>45.584437999999999</v>
      </c>
      <c r="AI113" s="22">
        <v>2E-3</v>
      </c>
    </row>
    <row r="114" spans="1:35" x14ac:dyDescent="0.35">
      <c r="A114" t="s">
        <v>173</v>
      </c>
      <c r="B114" t="s">
        <v>4019</v>
      </c>
      <c r="C114" t="s">
        <v>4020</v>
      </c>
      <c r="D114" t="s">
        <v>3854</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t="s">
        <v>11</v>
      </c>
    </row>
    <row r="115" spans="1:35" x14ac:dyDescent="0.35">
      <c r="A115" t="s">
        <v>218</v>
      </c>
      <c r="B115" t="s">
        <v>4021</v>
      </c>
      <c r="C115" t="s">
        <v>4022</v>
      </c>
      <c r="D115" t="s">
        <v>3854</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t="s">
        <v>11</v>
      </c>
    </row>
    <row r="116" spans="1:35" x14ac:dyDescent="0.35">
      <c r="A116" t="s">
        <v>219</v>
      </c>
      <c r="B116" t="s">
        <v>4023</v>
      </c>
      <c r="C116" t="s">
        <v>4024</v>
      </c>
      <c r="D116" t="s">
        <v>3854</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t="s">
        <v>11</v>
      </c>
    </row>
    <row r="117" spans="1:35" x14ac:dyDescent="0.35">
      <c r="A117" t="s">
        <v>167</v>
      </c>
      <c r="B117" t="s">
        <v>4025</v>
      </c>
      <c r="C117" t="s">
        <v>4026</v>
      </c>
      <c r="D117" t="s">
        <v>3854</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t="s">
        <v>11</v>
      </c>
    </row>
    <row r="118" spans="1:35" x14ac:dyDescent="0.35">
      <c r="A118" t="s">
        <v>174</v>
      </c>
      <c r="B118" t="s">
        <v>4027</v>
      </c>
      <c r="C118" t="s">
        <v>4028</v>
      </c>
      <c r="D118" t="s">
        <v>3854</v>
      </c>
      <c r="F118">
        <v>57.157176999999997</v>
      </c>
      <c r="G118">
        <v>57.395386000000002</v>
      </c>
      <c r="H118">
        <v>57.672401000000001</v>
      </c>
      <c r="I118">
        <v>58.330643000000002</v>
      </c>
      <c r="J118">
        <v>58.694267000000004</v>
      </c>
      <c r="K118">
        <v>58.887821000000002</v>
      </c>
      <c r="L118">
        <v>59.302525000000003</v>
      </c>
      <c r="M118">
        <v>59.441856000000001</v>
      </c>
      <c r="N118">
        <v>59.540996999999997</v>
      </c>
      <c r="O118">
        <v>59.651367</v>
      </c>
      <c r="P118">
        <v>59.770091999999998</v>
      </c>
      <c r="Q118">
        <v>59.916721000000003</v>
      </c>
      <c r="R118">
        <v>59.999366999999999</v>
      </c>
      <c r="S118">
        <v>60.083599</v>
      </c>
      <c r="T118">
        <v>60.1492</v>
      </c>
      <c r="U118">
        <v>60.212933</v>
      </c>
      <c r="V118">
        <v>60.271842999999997</v>
      </c>
      <c r="W118">
        <v>60.345753000000002</v>
      </c>
      <c r="X118">
        <v>60.388927000000002</v>
      </c>
      <c r="Y118">
        <v>60.431358000000003</v>
      </c>
      <c r="Z118">
        <v>60.471237000000002</v>
      </c>
      <c r="AA118">
        <v>60.506458000000002</v>
      </c>
      <c r="AB118">
        <v>60.522491000000002</v>
      </c>
      <c r="AC118">
        <v>60.543323999999998</v>
      </c>
      <c r="AD118">
        <v>60.557200999999999</v>
      </c>
      <c r="AE118">
        <v>60.575504000000002</v>
      </c>
      <c r="AF118">
        <v>60.593463999999997</v>
      </c>
      <c r="AG118">
        <v>60.661532999999999</v>
      </c>
      <c r="AH118">
        <v>60.670161999999998</v>
      </c>
      <c r="AI118" s="22">
        <v>2E-3</v>
      </c>
    </row>
    <row r="119" spans="1:35" x14ac:dyDescent="0.35">
      <c r="A119" t="s">
        <v>175</v>
      </c>
      <c r="B119" t="s">
        <v>4029</v>
      </c>
      <c r="C119" t="s">
        <v>4030</v>
      </c>
      <c r="D119" t="s">
        <v>3854</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t="s">
        <v>11</v>
      </c>
    </row>
    <row r="120" spans="1:35" x14ac:dyDescent="0.35">
      <c r="A120" t="s">
        <v>176</v>
      </c>
      <c r="B120" t="s">
        <v>4031</v>
      </c>
      <c r="C120" t="s">
        <v>4032</v>
      </c>
      <c r="D120" t="s">
        <v>3854</v>
      </c>
      <c r="F120">
        <v>48.583266999999999</v>
      </c>
      <c r="G120">
        <v>48.938457</v>
      </c>
      <c r="H120">
        <v>49.165492999999998</v>
      </c>
      <c r="I120">
        <v>49.489738000000003</v>
      </c>
      <c r="J120">
        <v>49.849274000000001</v>
      </c>
      <c r="K120">
        <v>50.006943</v>
      </c>
      <c r="L120">
        <v>50.361271000000002</v>
      </c>
      <c r="M120">
        <v>50.435326000000003</v>
      </c>
      <c r="N120">
        <v>50.505634000000001</v>
      </c>
      <c r="O120">
        <v>50.575431999999999</v>
      </c>
      <c r="P120">
        <v>50.658337000000003</v>
      </c>
      <c r="Q120">
        <v>50.786251</v>
      </c>
      <c r="R120">
        <v>50.854610000000001</v>
      </c>
      <c r="S120">
        <v>50.930824000000001</v>
      </c>
      <c r="T120">
        <v>51.001606000000002</v>
      </c>
      <c r="U120">
        <v>51.068385999999997</v>
      </c>
      <c r="V120">
        <v>51.131816999999998</v>
      </c>
      <c r="W120">
        <v>51.212727000000001</v>
      </c>
      <c r="X120">
        <v>51.251117999999998</v>
      </c>
      <c r="Y120">
        <v>51.290202999999998</v>
      </c>
      <c r="Z120">
        <v>51.325771000000003</v>
      </c>
      <c r="AA120">
        <v>51.356617</v>
      </c>
      <c r="AB120">
        <v>51.367699000000002</v>
      </c>
      <c r="AC120">
        <v>51.385986000000003</v>
      </c>
      <c r="AD120">
        <v>51.396866000000003</v>
      </c>
      <c r="AE120">
        <v>51.412787999999999</v>
      </c>
      <c r="AF120">
        <v>51.427528000000002</v>
      </c>
      <c r="AG120">
        <v>51.499156999999997</v>
      </c>
      <c r="AH120">
        <v>51.504555000000003</v>
      </c>
      <c r="AI120" s="22">
        <v>2E-3</v>
      </c>
    </row>
    <row r="121" spans="1:35" x14ac:dyDescent="0.35">
      <c r="A121" t="s">
        <v>177</v>
      </c>
      <c r="B121" t="s">
        <v>4033</v>
      </c>
      <c r="C121" t="s">
        <v>4034</v>
      </c>
      <c r="D121" t="s">
        <v>3854</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t="s">
        <v>11</v>
      </c>
    </row>
    <row r="122" spans="1:35" x14ac:dyDescent="0.35">
      <c r="A122" t="s">
        <v>178</v>
      </c>
      <c r="B122" t="s">
        <v>4035</v>
      </c>
      <c r="C122" t="s">
        <v>4036</v>
      </c>
      <c r="D122" t="s">
        <v>3854</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t="s">
        <v>11</v>
      </c>
    </row>
    <row r="123" spans="1:35" x14ac:dyDescent="0.35">
      <c r="A123" t="s">
        <v>220</v>
      </c>
      <c r="B123" t="s">
        <v>4037</v>
      </c>
      <c r="C123" t="s">
        <v>4038</v>
      </c>
      <c r="D123" t="s">
        <v>3854</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t="s">
        <v>11</v>
      </c>
    </row>
    <row r="124" spans="1:35" x14ac:dyDescent="0.35">
      <c r="A124" t="s">
        <v>221</v>
      </c>
      <c r="B124" t="s">
        <v>4039</v>
      </c>
      <c r="C124" t="s">
        <v>4040</v>
      </c>
      <c r="D124" t="s">
        <v>3854</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t="s">
        <v>11</v>
      </c>
    </row>
    <row r="125" spans="1:35" x14ac:dyDescent="0.35">
      <c r="A125" t="s">
        <v>26</v>
      </c>
    </row>
    <row r="126" spans="1:35" x14ac:dyDescent="0.35">
      <c r="A126" t="s">
        <v>168</v>
      </c>
      <c r="B126" t="s">
        <v>4041</v>
      </c>
      <c r="C126" t="s">
        <v>4042</v>
      </c>
      <c r="D126" t="s">
        <v>3854</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t="s">
        <v>11</v>
      </c>
    </row>
    <row r="127" spans="1:35" x14ac:dyDescent="0.35">
      <c r="A127" t="s">
        <v>169</v>
      </c>
      <c r="B127" t="s">
        <v>4043</v>
      </c>
      <c r="C127" t="s">
        <v>4044</v>
      </c>
      <c r="D127" t="s">
        <v>3854</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t="s">
        <v>11</v>
      </c>
    </row>
    <row r="128" spans="1:35" x14ac:dyDescent="0.35">
      <c r="A128" t="s">
        <v>170</v>
      </c>
      <c r="B128" t="s">
        <v>4045</v>
      </c>
      <c r="C128" t="s">
        <v>4046</v>
      </c>
      <c r="D128" t="s">
        <v>3854</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t="s">
        <v>11</v>
      </c>
    </row>
    <row r="129" spans="1:35" x14ac:dyDescent="0.35">
      <c r="A129" t="s">
        <v>171</v>
      </c>
      <c r="B129" t="s">
        <v>4047</v>
      </c>
      <c r="C129" t="s">
        <v>4048</v>
      </c>
      <c r="D129" t="s">
        <v>3854</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t="s">
        <v>11</v>
      </c>
    </row>
    <row r="130" spans="1:35" x14ac:dyDescent="0.35">
      <c r="A130" t="s">
        <v>172</v>
      </c>
      <c r="B130" t="s">
        <v>4049</v>
      </c>
      <c r="C130" t="s">
        <v>4050</v>
      </c>
      <c r="D130" t="s">
        <v>3854</v>
      </c>
      <c r="F130">
        <v>41.971260000000001</v>
      </c>
      <c r="G130">
        <v>42.175925999999997</v>
      </c>
      <c r="H130">
        <v>42.326363000000001</v>
      </c>
      <c r="I130">
        <v>42.691746000000002</v>
      </c>
      <c r="J130">
        <v>42.804993000000003</v>
      </c>
      <c r="K130">
        <v>42.939475999999999</v>
      </c>
      <c r="L130">
        <v>43.376987</v>
      </c>
      <c r="M130">
        <v>43.468654999999998</v>
      </c>
      <c r="N130">
        <v>43.545375999999997</v>
      </c>
      <c r="O130">
        <v>43.618400999999999</v>
      </c>
      <c r="P130">
        <v>43.686584000000003</v>
      </c>
      <c r="Q130">
        <v>43.765953000000003</v>
      </c>
      <c r="R130">
        <v>43.830981999999999</v>
      </c>
      <c r="S130">
        <v>43.905163000000002</v>
      </c>
      <c r="T130">
        <v>43.979927000000004</v>
      </c>
      <c r="U130">
        <v>44.067878999999998</v>
      </c>
      <c r="V130">
        <v>44.152309000000002</v>
      </c>
      <c r="W130">
        <v>44.269607999999998</v>
      </c>
      <c r="X130">
        <v>44.340591000000003</v>
      </c>
      <c r="Y130">
        <v>44.419155000000003</v>
      </c>
      <c r="Z130">
        <v>44.493729000000002</v>
      </c>
      <c r="AA130">
        <v>44.564861000000001</v>
      </c>
      <c r="AB130">
        <v>44.610275000000001</v>
      </c>
      <c r="AC130">
        <v>44.662211999999997</v>
      </c>
      <c r="AD130">
        <v>44.702418999999999</v>
      </c>
      <c r="AE130">
        <v>44.754078</v>
      </c>
      <c r="AF130">
        <v>44.802818000000002</v>
      </c>
      <c r="AG130">
        <v>44.935749000000001</v>
      </c>
      <c r="AH130">
        <v>44.958129999999997</v>
      </c>
      <c r="AI130" s="22">
        <v>2E-3</v>
      </c>
    </row>
    <row r="131" spans="1:35" x14ac:dyDescent="0.35">
      <c r="A131" t="s">
        <v>173</v>
      </c>
      <c r="B131" t="s">
        <v>4051</v>
      </c>
      <c r="C131" t="s">
        <v>4052</v>
      </c>
      <c r="D131" t="s">
        <v>3854</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t="s">
        <v>11</v>
      </c>
    </row>
    <row r="132" spans="1:35" x14ac:dyDescent="0.35">
      <c r="A132" t="s">
        <v>218</v>
      </c>
      <c r="B132" t="s">
        <v>4053</v>
      </c>
      <c r="C132" t="s">
        <v>4054</v>
      </c>
      <c r="D132" t="s">
        <v>3854</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t="s">
        <v>11</v>
      </c>
    </row>
    <row r="133" spans="1:35" x14ac:dyDescent="0.35">
      <c r="A133" t="s">
        <v>219</v>
      </c>
      <c r="B133" t="s">
        <v>4055</v>
      </c>
      <c r="C133" t="s">
        <v>4056</v>
      </c>
      <c r="D133" t="s">
        <v>3854</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t="s">
        <v>11</v>
      </c>
    </row>
    <row r="134" spans="1:35" x14ac:dyDescent="0.35">
      <c r="A134" t="s">
        <v>167</v>
      </c>
      <c r="B134" t="s">
        <v>4057</v>
      </c>
      <c r="C134" t="s">
        <v>4058</v>
      </c>
      <c r="D134" t="s">
        <v>3854</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t="s">
        <v>11</v>
      </c>
    </row>
    <row r="135" spans="1:35" x14ac:dyDescent="0.35">
      <c r="A135" t="s">
        <v>174</v>
      </c>
      <c r="B135" t="s">
        <v>4059</v>
      </c>
      <c r="C135" t="s">
        <v>4060</v>
      </c>
      <c r="D135" t="s">
        <v>3854</v>
      </c>
      <c r="F135">
        <v>58.511814000000001</v>
      </c>
      <c r="G135">
        <v>58.749538000000001</v>
      </c>
      <c r="H135">
        <v>59.014771000000003</v>
      </c>
      <c r="I135">
        <v>59.679749000000001</v>
      </c>
      <c r="J135">
        <v>60.055630000000001</v>
      </c>
      <c r="K135">
        <v>60.247729999999997</v>
      </c>
      <c r="L135">
        <v>60.651404999999997</v>
      </c>
      <c r="M135">
        <v>60.791420000000002</v>
      </c>
      <c r="N135">
        <v>60.891303999999998</v>
      </c>
      <c r="O135">
        <v>60.998984999999998</v>
      </c>
      <c r="P135">
        <v>61.120213</v>
      </c>
      <c r="Q135">
        <v>61.255423999999998</v>
      </c>
      <c r="R135">
        <v>61.333163999999996</v>
      </c>
      <c r="S135">
        <v>61.413035999999998</v>
      </c>
      <c r="T135">
        <v>61.480328</v>
      </c>
      <c r="U135">
        <v>61.542931000000003</v>
      </c>
      <c r="V135">
        <v>61.600327</v>
      </c>
      <c r="W135">
        <v>61.673031000000002</v>
      </c>
      <c r="X135">
        <v>61.714767000000002</v>
      </c>
      <c r="Y135">
        <v>61.756962000000001</v>
      </c>
      <c r="Z135">
        <v>61.796646000000003</v>
      </c>
      <c r="AA135">
        <v>61.831516000000001</v>
      </c>
      <c r="AB135">
        <v>61.847580000000001</v>
      </c>
      <c r="AC135">
        <v>61.868015</v>
      </c>
      <c r="AD135">
        <v>61.881847</v>
      </c>
      <c r="AE135">
        <v>61.900196000000001</v>
      </c>
      <c r="AF135">
        <v>61.918075999999999</v>
      </c>
      <c r="AG135">
        <v>61.988686000000001</v>
      </c>
      <c r="AH135">
        <v>61.997101000000001</v>
      </c>
      <c r="AI135" s="22">
        <v>2E-3</v>
      </c>
    </row>
    <row r="136" spans="1:35" x14ac:dyDescent="0.35">
      <c r="A136" t="s">
        <v>175</v>
      </c>
      <c r="B136" t="s">
        <v>4061</v>
      </c>
      <c r="C136" t="s">
        <v>4062</v>
      </c>
      <c r="D136" t="s">
        <v>3854</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t="s">
        <v>11</v>
      </c>
    </row>
    <row r="137" spans="1:35" x14ac:dyDescent="0.35">
      <c r="A137" t="s">
        <v>176</v>
      </c>
      <c r="B137" t="s">
        <v>4063</v>
      </c>
      <c r="C137" t="s">
        <v>4064</v>
      </c>
      <c r="D137" t="s">
        <v>3854</v>
      </c>
      <c r="F137">
        <v>49.936591999999997</v>
      </c>
      <c r="G137">
        <v>50.283531000000004</v>
      </c>
      <c r="H137">
        <v>50.519325000000002</v>
      </c>
      <c r="I137">
        <v>50.835822999999998</v>
      </c>
      <c r="J137">
        <v>51.204056000000001</v>
      </c>
      <c r="K137">
        <v>51.358040000000003</v>
      </c>
      <c r="L137">
        <v>51.703868999999997</v>
      </c>
      <c r="M137">
        <v>51.781658</v>
      </c>
      <c r="N137">
        <v>51.852829</v>
      </c>
      <c r="O137">
        <v>51.922733000000001</v>
      </c>
      <c r="P137">
        <v>52.000366</v>
      </c>
      <c r="Q137">
        <v>52.120818999999997</v>
      </c>
      <c r="R137">
        <v>52.183326999999998</v>
      </c>
      <c r="S137">
        <v>52.251911</v>
      </c>
      <c r="T137">
        <v>52.315764999999999</v>
      </c>
      <c r="U137">
        <v>52.381515999999998</v>
      </c>
      <c r="V137">
        <v>52.442669000000002</v>
      </c>
      <c r="W137">
        <v>52.523235</v>
      </c>
      <c r="X137">
        <v>52.563965000000003</v>
      </c>
      <c r="Y137">
        <v>52.605049000000001</v>
      </c>
      <c r="Z137">
        <v>52.640326999999999</v>
      </c>
      <c r="AA137">
        <v>52.671356000000003</v>
      </c>
      <c r="AB137">
        <v>52.682648</v>
      </c>
      <c r="AC137">
        <v>52.700851</v>
      </c>
      <c r="AD137">
        <v>52.711852999999998</v>
      </c>
      <c r="AE137">
        <v>52.727882000000001</v>
      </c>
      <c r="AF137">
        <v>52.742733000000001</v>
      </c>
      <c r="AG137">
        <v>52.813758999999997</v>
      </c>
      <c r="AH137">
        <v>52.819153</v>
      </c>
      <c r="AI137" s="22">
        <v>2E-3</v>
      </c>
    </row>
    <row r="138" spans="1:35" x14ac:dyDescent="0.35">
      <c r="A138" t="s">
        <v>177</v>
      </c>
      <c r="B138" t="s">
        <v>4065</v>
      </c>
      <c r="C138" t="s">
        <v>4066</v>
      </c>
      <c r="D138" t="s">
        <v>3854</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t="s">
        <v>11</v>
      </c>
    </row>
    <row r="139" spans="1:35" x14ac:dyDescent="0.35">
      <c r="A139" t="s">
        <v>178</v>
      </c>
      <c r="B139" t="s">
        <v>4067</v>
      </c>
      <c r="C139" t="s">
        <v>4068</v>
      </c>
      <c r="D139" t="s">
        <v>3854</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t="s">
        <v>11</v>
      </c>
    </row>
    <row r="140" spans="1:35" x14ac:dyDescent="0.35">
      <c r="A140" t="s">
        <v>220</v>
      </c>
      <c r="B140" t="s">
        <v>4069</v>
      </c>
      <c r="C140" t="s">
        <v>4070</v>
      </c>
      <c r="D140" t="s">
        <v>3854</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t="s">
        <v>11</v>
      </c>
    </row>
    <row r="141" spans="1:35" x14ac:dyDescent="0.35">
      <c r="A141" t="s">
        <v>221</v>
      </c>
      <c r="B141" t="s">
        <v>4071</v>
      </c>
      <c r="C141" t="s">
        <v>4072</v>
      </c>
      <c r="D141" t="s">
        <v>3854</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t="s">
        <v>11</v>
      </c>
    </row>
    <row r="142" spans="1:35" x14ac:dyDescent="0.35">
      <c r="A142" t="s">
        <v>25</v>
      </c>
    </row>
    <row r="143" spans="1:35" x14ac:dyDescent="0.35">
      <c r="A143" t="s">
        <v>168</v>
      </c>
      <c r="B143" t="s">
        <v>4073</v>
      </c>
      <c r="C143" t="s">
        <v>4074</v>
      </c>
      <c r="D143" t="s">
        <v>3854</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t="s">
        <v>11</v>
      </c>
    </row>
    <row r="144" spans="1:35" x14ac:dyDescent="0.35">
      <c r="A144" t="s">
        <v>169</v>
      </c>
      <c r="B144" t="s">
        <v>4075</v>
      </c>
      <c r="C144" t="s">
        <v>4076</v>
      </c>
      <c r="D144" t="s">
        <v>3854</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t="s">
        <v>11</v>
      </c>
    </row>
    <row r="145" spans="1:35" x14ac:dyDescent="0.35">
      <c r="A145" t="s">
        <v>170</v>
      </c>
      <c r="B145" t="s">
        <v>4077</v>
      </c>
      <c r="C145" t="s">
        <v>4078</v>
      </c>
      <c r="D145" t="s">
        <v>3854</v>
      </c>
      <c r="F145">
        <v>38.158092000000003</v>
      </c>
      <c r="G145">
        <v>38.382565</v>
      </c>
      <c r="H145">
        <v>38.536715999999998</v>
      </c>
      <c r="I145">
        <v>38.904159999999997</v>
      </c>
      <c r="J145">
        <v>38.983891</v>
      </c>
      <c r="K145">
        <v>39.107391</v>
      </c>
      <c r="L145">
        <v>39.565970999999998</v>
      </c>
      <c r="M145">
        <v>39.635544000000003</v>
      </c>
      <c r="N145">
        <v>39.706054999999999</v>
      </c>
      <c r="O145">
        <v>39.778236</v>
      </c>
      <c r="P145">
        <v>39.849133000000002</v>
      </c>
      <c r="Q145">
        <v>39.934356999999999</v>
      </c>
      <c r="R145">
        <v>40.000430999999999</v>
      </c>
      <c r="S145">
        <v>40.070296999999997</v>
      </c>
      <c r="T145">
        <v>40.140759000000003</v>
      </c>
      <c r="U145">
        <v>40.216900000000003</v>
      </c>
      <c r="V145">
        <v>40.300418999999998</v>
      </c>
      <c r="W145">
        <v>40.407176999999997</v>
      </c>
      <c r="X145">
        <v>40.484749000000001</v>
      </c>
      <c r="Y145">
        <v>40.565975000000002</v>
      </c>
      <c r="Z145">
        <v>40.643512999999999</v>
      </c>
      <c r="AA145">
        <v>40.718207999999997</v>
      </c>
      <c r="AB145">
        <v>40.768371999999999</v>
      </c>
      <c r="AC145">
        <v>40.825901000000002</v>
      </c>
      <c r="AD145">
        <v>40.869872999999998</v>
      </c>
      <c r="AE145">
        <v>40.926833999999999</v>
      </c>
      <c r="AF145">
        <v>40.980808000000003</v>
      </c>
      <c r="AG145">
        <v>41.109543000000002</v>
      </c>
      <c r="AH145">
        <v>41.137000999999998</v>
      </c>
      <c r="AI145" s="22">
        <v>3.0000000000000001E-3</v>
      </c>
    </row>
    <row r="146" spans="1:35" x14ac:dyDescent="0.35">
      <c r="A146" t="s">
        <v>171</v>
      </c>
      <c r="B146" t="s">
        <v>4079</v>
      </c>
      <c r="C146" t="s">
        <v>4080</v>
      </c>
      <c r="D146" t="s">
        <v>3854</v>
      </c>
      <c r="F146">
        <v>39.419826999999998</v>
      </c>
      <c r="G146">
        <v>39.610698999999997</v>
      </c>
      <c r="H146">
        <v>39.77496</v>
      </c>
      <c r="I146">
        <v>40.263466000000001</v>
      </c>
      <c r="J146">
        <v>40.345596</v>
      </c>
      <c r="K146">
        <v>40.468155000000003</v>
      </c>
      <c r="L146">
        <v>40.933520999999999</v>
      </c>
      <c r="M146">
        <v>41.005462999999999</v>
      </c>
      <c r="N146">
        <v>41.076061000000003</v>
      </c>
      <c r="O146">
        <v>41.147472</v>
      </c>
      <c r="P146">
        <v>41.214928</v>
      </c>
      <c r="Q146">
        <v>41.292526000000002</v>
      </c>
      <c r="R146">
        <v>41.353352000000001</v>
      </c>
      <c r="S146">
        <v>41.423096000000001</v>
      </c>
      <c r="T146">
        <v>41.491863000000002</v>
      </c>
      <c r="U146">
        <v>41.576678999999999</v>
      </c>
      <c r="V146">
        <v>41.658123000000003</v>
      </c>
      <c r="W146">
        <v>41.762507999999997</v>
      </c>
      <c r="X146">
        <v>41.838431999999997</v>
      </c>
      <c r="Y146">
        <v>41.918498999999997</v>
      </c>
      <c r="Z146">
        <v>41.995331</v>
      </c>
      <c r="AA146">
        <v>42.069781999999996</v>
      </c>
      <c r="AB146">
        <v>42.120536999999999</v>
      </c>
      <c r="AC146">
        <v>42.177731000000001</v>
      </c>
      <c r="AD146">
        <v>42.222073000000002</v>
      </c>
      <c r="AE146">
        <v>42.279240000000001</v>
      </c>
      <c r="AF146">
        <v>42.333382</v>
      </c>
      <c r="AG146">
        <v>42.466766</v>
      </c>
      <c r="AH146">
        <v>42.494822999999997</v>
      </c>
      <c r="AI146" s="22">
        <v>3.0000000000000001E-3</v>
      </c>
    </row>
    <row r="147" spans="1:35" x14ac:dyDescent="0.35">
      <c r="A147" t="s">
        <v>172</v>
      </c>
      <c r="B147" t="s">
        <v>4081</v>
      </c>
      <c r="C147" t="s">
        <v>4082</v>
      </c>
      <c r="D147" t="s">
        <v>3854</v>
      </c>
      <c r="F147">
        <v>41.747073999999998</v>
      </c>
      <c r="G147">
        <v>41.956511999999996</v>
      </c>
      <c r="H147">
        <v>42.108356000000001</v>
      </c>
      <c r="I147">
        <v>42.477806000000001</v>
      </c>
      <c r="J147">
        <v>42.591507</v>
      </c>
      <c r="K147">
        <v>42.723801000000002</v>
      </c>
      <c r="L147">
        <v>43.165694999999999</v>
      </c>
      <c r="M147">
        <v>43.255898000000002</v>
      </c>
      <c r="N147">
        <v>43.332203</v>
      </c>
      <c r="O147">
        <v>43.406573999999999</v>
      </c>
      <c r="P147">
        <v>43.476322000000003</v>
      </c>
      <c r="Q147">
        <v>43.557479999999998</v>
      </c>
      <c r="R147">
        <v>43.626553000000001</v>
      </c>
      <c r="S147">
        <v>43.704121000000001</v>
      </c>
      <c r="T147">
        <v>43.785060999999999</v>
      </c>
      <c r="U147">
        <v>43.875369999999997</v>
      </c>
      <c r="V147">
        <v>43.965983999999999</v>
      </c>
      <c r="W147">
        <v>44.086857000000002</v>
      </c>
      <c r="X147">
        <v>44.158977999999998</v>
      </c>
      <c r="Y147">
        <v>44.238190000000003</v>
      </c>
      <c r="Z147">
        <v>44.312697999999997</v>
      </c>
      <c r="AA147">
        <v>44.383999000000003</v>
      </c>
      <c r="AB147">
        <v>44.429504000000001</v>
      </c>
      <c r="AC147">
        <v>44.481791999999999</v>
      </c>
      <c r="AD147">
        <v>44.522101999999997</v>
      </c>
      <c r="AE147">
        <v>44.574032000000003</v>
      </c>
      <c r="AF147">
        <v>44.623348</v>
      </c>
      <c r="AG147">
        <v>44.756985</v>
      </c>
      <c r="AH147">
        <v>44.779651999999999</v>
      </c>
      <c r="AI147" s="22">
        <v>3.0000000000000001E-3</v>
      </c>
    </row>
    <row r="148" spans="1:35" x14ac:dyDescent="0.35">
      <c r="A148" t="s">
        <v>173</v>
      </c>
      <c r="B148" t="s">
        <v>4083</v>
      </c>
      <c r="C148" t="s">
        <v>4084</v>
      </c>
      <c r="D148" t="s">
        <v>3854</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t="s">
        <v>11</v>
      </c>
    </row>
    <row r="149" spans="1:35" x14ac:dyDescent="0.35">
      <c r="A149" t="s">
        <v>218</v>
      </c>
      <c r="B149" t="s">
        <v>4085</v>
      </c>
      <c r="C149" t="s">
        <v>4086</v>
      </c>
      <c r="D149" t="s">
        <v>3854</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t="s">
        <v>11</v>
      </c>
    </row>
    <row r="150" spans="1:35" x14ac:dyDescent="0.35">
      <c r="A150" t="s">
        <v>219</v>
      </c>
      <c r="B150" t="s">
        <v>4087</v>
      </c>
      <c r="C150" t="s">
        <v>4088</v>
      </c>
      <c r="D150" t="s">
        <v>3854</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11</v>
      </c>
    </row>
    <row r="151" spans="1:35" x14ac:dyDescent="0.35">
      <c r="A151" t="s">
        <v>167</v>
      </c>
      <c r="B151" t="s">
        <v>4089</v>
      </c>
      <c r="C151" t="s">
        <v>4090</v>
      </c>
      <c r="D151" t="s">
        <v>3854</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t="s">
        <v>11</v>
      </c>
    </row>
    <row r="152" spans="1:35" x14ac:dyDescent="0.35">
      <c r="A152" t="s">
        <v>174</v>
      </c>
      <c r="B152" t="s">
        <v>4091</v>
      </c>
      <c r="C152" t="s">
        <v>4092</v>
      </c>
      <c r="D152" t="s">
        <v>3854</v>
      </c>
      <c r="F152">
        <v>55.377003000000002</v>
      </c>
      <c r="G152">
        <v>55.614758000000002</v>
      </c>
      <c r="H152">
        <v>55.890155999999998</v>
      </c>
      <c r="I152">
        <v>56.549003999999996</v>
      </c>
      <c r="J152">
        <v>56.910145</v>
      </c>
      <c r="K152">
        <v>57.103481000000002</v>
      </c>
      <c r="L152">
        <v>57.520747999999998</v>
      </c>
      <c r="M152">
        <v>57.661113999999998</v>
      </c>
      <c r="N152">
        <v>57.760714999999998</v>
      </c>
      <c r="O152">
        <v>57.871119999999998</v>
      </c>
      <c r="P152">
        <v>57.995331</v>
      </c>
      <c r="Q152">
        <v>58.137954999999998</v>
      </c>
      <c r="R152">
        <v>58.217094000000003</v>
      </c>
      <c r="S152">
        <v>58.297558000000002</v>
      </c>
      <c r="T152">
        <v>58.363613000000001</v>
      </c>
      <c r="U152">
        <v>58.427250000000001</v>
      </c>
      <c r="V152">
        <v>58.486060999999999</v>
      </c>
      <c r="W152">
        <v>58.559733999999999</v>
      </c>
      <c r="X152">
        <v>58.602885999999998</v>
      </c>
      <c r="Y152">
        <v>58.645305999999998</v>
      </c>
      <c r="Z152">
        <v>58.685214999999999</v>
      </c>
      <c r="AA152">
        <v>58.720463000000002</v>
      </c>
      <c r="AB152">
        <v>58.736587999999998</v>
      </c>
      <c r="AC152">
        <v>58.757454000000003</v>
      </c>
      <c r="AD152">
        <v>58.771385000000002</v>
      </c>
      <c r="AE152">
        <v>58.789721999999998</v>
      </c>
      <c r="AF152">
        <v>58.807654999999997</v>
      </c>
      <c r="AG152">
        <v>58.875793000000002</v>
      </c>
      <c r="AH152">
        <v>58.884402999999999</v>
      </c>
      <c r="AI152" s="22">
        <v>2E-3</v>
      </c>
    </row>
    <row r="153" spans="1:35" x14ac:dyDescent="0.35">
      <c r="A153" t="s">
        <v>175</v>
      </c>
      <c r="B153" t="s">
        <v>4093</v>
      </c>
      <c r="C153" t="s">
        <v>4094</v>
      </c>
      <c r="D153" t="s">
        <v>3854</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t="s">
        <v>11</v>
      </c>
    </row>
    <row r="154" spans="1:35" x14ac:dyDescent="0.35">
      <c r="A154" t="s">
        <v>176</v>
      </c>
      <c r="B154" t="s">
        <v>4095</v>
      </c>
      <c r="C154" t="s">
        <v>4096</v>
      </c>
      <c r="D154" t="s">
        <v>3854</v>
      </c>
      <c r="F154">
        <v>46.803683999999997</v>
      </c>
      <c r="G154">
        <v>47.158745000000003</v>
      </c>
      <c r="H154">
        <v>47.384971999999998</v>
      </c>
      <c r="I154">
        <v>47.705813999999997</v>
      </c>
      <c r="J154">
        <v>48.065036999999997</v>
      </c>
      <c r="K154">
        <v>48.222256000000002</v>
      </c>
      <c r="L154">
        <v>48.57291</v>
      </c>
      <c r="M154">
        <v>48.648411000000003</v>
      </c>
      <c r="N154">
        <v>48.719203999999998</v>
      </c>
      <c r="O154">
        <v>48.789012999999997</v>
      </c>
      <c r="P154">
        <v>48.873142000000001</v>
      </c>
      <c r="Q154">
        <v>49.000805</v>
      </c>
      <c r="R154">
        <v>49.068370999999999</v>
      </c>
      <c r="S154">
        <v>49.138297999999999</v>
      </c>
      <c r="T154">
        <v>49.207382000000003</v>
      </c>
      <c r="U154">
        <v>49.274436999999999</v>
      </c>
      <c r="V154">
        <v>49.337780000000002</v>
      </c>
      <c r="W154">
        <v>49.418922000000002</v>
      </c>
      <c r="X154">
        <v>49.457324999999997</v>
      </c>
      <c r="Y154">
        <v>49.496493999999998</v>
      </c>
      <c r="Z154">
        <v>49.532184999999998</v>
      </c>
      <c r="AA154">
        <v>49.563144999999999</v>
      </c>
      <c r="AB154">
        <v>49.574351999999998</v>
      </c>
      <c r="AC154">
        <v>49.592723999999997</v>
      </c>
      <c r="AD154">
        <v>49.603679999999997</v>
      </c>
      <c r="AE154">
        <v>49.619700999999999</v>
      </c>
      <c r="AF154">
        <v>49.634483000000003</v>
      </c>
      <c r="AG154">
        <v>49.706242000000003</v>
      </c>
      <c r="AH154">
        <v>49.711669999999998</v>
      </c>
      <c r="AI154" s="22">
        <v>2E-3</v>
      </c>
    </row>
    <row r="155" spans="1:35" x14ac:dyDescent="0.35">
      <c r="A155" t="s">
        <v>177</v>
      </c>
      <c r="B155" t="s">
        <v>4097</v>
      </c>
      <c r="C155" t="s">
        <v>4098</v>
      </c>
      <c r="D155" t="s">
        <v>3854</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t="s">
        <v>11</v>
      </c>
    </row>
    <row r="156" spans="1:35" x14ac:dyDescent="0.35">
      <c r="A156" t="s">
        <v>178</v>
      </c>
      <c r="B156" t="s">
        <v>4099</v>
      </c>
      <c r="C156" t="s">
        <v>4100</v>
      </c>
      <c r="D156" t="s">
        <v>3854</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t="s">
        <v>11</v>
      </c>
    </row>
    <row r="157" spans="1:35" x14ac:dyDescent="0.35">
      <c r="A157" t="s">
        <v>220</v>
      </c>
      <c r="B157" t="s">
        <v>4101</v>
      </c>
      <c r="C157" t="s">
        <v>4102</v>
      </c>
      <c r="D157" t="s">
        <v>3854</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t="s">
        <v>11</v>
      </c>
    </row>
    <row r="158" spans="1:35" x14ac:dyDescent="0.35">
      <c r="A158" t="s">
        <v>221</v>
      </c>
      <c r="B158" t="s">
        <v>4103</v>
      </c>
      <c r="C158" t="s">
        <v>4104</v>
      </c>
      <c r="D158" t="s">
        <v>3854</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t="s">
        <v>11</v>
      </c>
    </row>
    <row r="159" spans="1:35" x14ac:dyDescent="0.35">
      <c r="A159" t="s">
        <v>2939</v>
      </c>
    </row>
    <row r="160" spans="1:35" x14ac:dyDescent="0.35">
      <c r="A160" t="s">
        <v>168</v>
      </c>
      <c r="B160" t="s">
        <v>4105</v>
      </c>
      <c r="C160" t="s">
        <v>2941</v>
      </c>
      <c r="D160" t="s">
        <v>3854</v>
      </c>
      <c r="F160">
        <v>55.232948</v>
      </c>
      <c r="G160">
        <v>54.388030999999998</v>
      </c>
      <c r="H160">
        <v>53.575172000000002</v>
      </c>
      <c r="I160">
        <v>52.709549000000003</v>
      </c>
      <c r="J160">
        <v>52.09111</v>
      </c>
      <c r="K160">
        <v>51.480820000000001</v>
      </c>
      <c r="L160">
        <v>51.026572999999999</v>
      </c>
      <c r="M160">
        <v>50.540622999999997</v>
      </c>
      <c r="N160">
        <v>50.226433</v>
      </c>
      <c r="O160">
        <v>50.150725999999999</v>
      </c>
      <c r="P160">
        <v>49.983280000000001</v>
      </c>
      <c r="Q160">
        <v>49.819305</v>
      </c>
      <c r="R160">
        <v>49.652321000000001</v>
      </c>
      <c r="S160">
        <v>49.490783999999998</v>
      </c>
      <c r="T160">
        <v>49.388119000000003</v>
      </c>
      <c r="U160">
        <v>49.303009000000003</v>
      </c>
      <c r="V160">
        <v>49.226280000000003</v>
      </c>
      <c r="W160">
        <v>49.160136999999999</v>
      </c>
      <c r="X160">
        <v>49.117778999999999</v>
      </c>
      <c r="Y160">
        <v>49.077812000000002</v>
      </c>
      <c r="Z160">
        <v>49.041103</v>
      </c>
      <c r="AA160">
        <v>49.008423000000001</v>
      </c>
      <c r="AB160">
        <v>48.991230000000002</v>
      </c>
      <c r="AC160">
        <v>48.974136000000001</v>
      </c>
      <c r="AD160">
        <v>48.960845999999997</v>
      </c>
      <c r="AE160">
        <v>48.946697</v>
      </c>
      <c r="AF160">
        <v>48.935760000000002</v>
      </c>
      <c r="AG160">
        <v>48.934798999999998</v>
      </c>
      <c r="AH160">
        <v>48.904705</v>
      </c>
      <c r="AI160" s="22">
        <v>-4.0000000000000001E-3</v>
      </c>
    </row>
    <row r="161" spans="1:35" x14ac:dyDescent="0.35">
      <c r="A161" t="s">
        <v>169</v>
      </c>
      <c r="B161" t="s">
        <v>4106</v>
      </c>
      <c r="C161" t="s">
        <v>2941</v>
      </c>
      <c r="D161" t="s">
        <v>3854</v>
      </c>
      <c r="F161">
        <v>45.756019999999999</v>
      </c>
      <c r="G161">
        <v>44.892319000000001</v>
      </c>
      <c r="H161">
        <v>44.039836999999999</v>
      </c>
      <c r="I161">
        <v>43.083953999999999</v>
      </c>
      <c r="J161">
        <v>42.433052000000004</v>
      </c>
      <c r="K161">
        <v>41.815033</v>
      </c>
      <c r="L161">
        <v>41.367077000000002</v>
      </c>
      <c r="M161">
        <v>40.881385999999999</v>
      </c>
      <c r="N161">
        <v>40.572173999999997</v>
      </c>
      <c r="O161">
        <v>40.502293000000002</v>
      </c>
      <c r="P161">
        <v>40.346355000000003</v>
      </c>
      <c r="Q161">
        <v>40.194274999999998</v>
      </c>
      <c r="R161">
        <v>40.036659</v>
      </c>
      <c r="S161">
        <v>39.887497000000003</v>
      </c>
      <c r="T161">
        <v>39.798695000000002</v>
      </c>
      <c r="U161">
        <v>39.720210999999999</v>
      </c>
      <c r="V161">
        <v>39.650165999999999</v>
      </c>
      <c r="W161">
        <v>39.592590000000001</v>
      </c>
      <c r="X161">
        <v>39.55312</v>
      </c>
      <c r="Y161">
        <v>39.517662000000001</v>
      </c>
      <c r="Z161">
        <v>39.484585000000003</v>
      </c>
      <c r="AA161">
        <v>39.454838000000002</v>
      </c>
      <c r="AB161">
        <v>39.435187999999997</v>
      </c>
      <c r="AC161">
        <v>39.419097999999998</v>
      </c>
      <c r="AD161">
        <v>39.405014000000001</v>
      </c>
      <c r="AE161">
        <v>39.389969000000001</v>
      </c>
      <c r="AF161">
        <v>39.378234999999997</v>
      </c>
      <c r="AG161">
        <v>39.379973999999997</v>
      </c>
      <c r="AH161">
        <v>39.347160000000002</v>
      </c>
      <c r="AI161" s="22">
        <v>-5.0000000000000001E-3</v>
      </c>
    </row>
    <row r="162" spans="1:35" x14ac:dyDescent="0.35">
      <c r="A162" t="s">
        <v>170</v>
      </c>
      <c r="B162" t="s">
        <v>4107</v>
      </c>
      <c r="C162" t="s">
        <v>2941</v>
      </c>
      <c r="D162" t="s">
        <v>3854</v>
      </c>
      <c r="F162">
        <v>35.157981999999997</v>
      </c>
      <c r="G162">
        <v>34.386809999999997</v>
      </c>
      <c r="H162">
        <v>33.688369999999999</v>
      </c>
      <c r="I162">
        <v>32.900931999999997</v>
      </c>
      <c r="J162">
        <v>32.346245000000003</v>
      </c>
      <c r="K162">
        <v>31.813713</v>
      </c>
      <c r="L162">
        <v>31.424240000000001</v>
      </c>
      <c r="M162">
        <v>31.002295</v>
      </c>
      <c r="N162">
        <v>30.733630999999999</v>
      </c>
      <c r="O162">
        <v>30.677706000000001</v>
      </c>
      <c r="P162">
        <v>30.554538999999998</v>
      </c>
      <c r="Q162">
        <v>30.432556000000002</v>
      </c>
      <c r="R162">
        <v>30.288813000000001</v>
      </c>
      <c r="S162">
        <v>30.145399000000001</v>
      </c>
      <c r="T162">
        <v>30.055208</v>
      </c>
      <c r="U162">
        <v>29.971830000000001</v>
      </c>
      <c r="V162">
        <v>29.899954000000001</v>
      </c>
      <c r="W162">
        <v>29.833684999999999</v>
      </c>
      <c r="X162">
        <v>29.796274</v>
      </c>
      <c r="Y162">
        <v>29.761219000000001</v>
      </c>
      <c r="Z162">
        <v>29.729075999999999</v>
      </c>
      <c r="AA162">
        <v>29.701401000000001</v>
      </c>
      <c r="AB162">
        <v>29.687569</v>
      </c>
      <c r="AC162">
        <v>29.674997000000001</v>
      </c>
      <c r="AD162">
        <v>29.664588999999999</v>
      </c>
      <c r="AE162">
        <v>29.652922</v>
      </c>
      <c r="AF162">
        <v>29.644255000000001</v>
      </c>
      <c r="AG162">
        <v>29.640205000000002</v>
      </c>
      <c r="AH162">
        <v>29.614502000000002</v>
      </c>
      <c r="AI162" s="22">
        <v>-6.0000000000000001E-3</v>
      </c>
    </row>
    <row r="163" spans="1:35" x14ac:dyDescent="0.35">
      <c r="A163" t="s">
        <v>171</v>
      </c>
      <c r="B163" t="s">
        <v>4108</v>
      </c>
      <c r="C163" t="s">
        <v>2941</v>
      </c>
      <c r="D163" t="s">
        <v>3854</v>
      </c>
      <c r="F163">
        <v>36.884987000000002</v>
      </c>
      <c r="G163">
        <v>36.167594999999999</v>
      </c>
      <c r="H163">
        <v>35.471935000000002</v>
      </c>
      <c r="I163">
        <v>34.669586000000002</v>
      </c>
      <c r="J163">
        <v>34.085819000000001</v>
      </c>
      <c r="K163">
        <v>33.533962000000002</v>
      </c>
      <c r="L163">
        <v>33.086478999999997</v>
      </c>
      <c r="M163">
        <v>32.642330000000001</v>
      </c>
      <c r="N163">
        <v>32.355567999999998</v>
      </c>
      <c r="O163">
        <v>32.292994999999998</v>
      </c>
      <c r="P163">
        <v>32.161693999999997</v>
      </c>
      <c r="Q163">
        <v>32.027683000000003</v>
      </c>
      <c r="R163">
        <v>31.877935000000001</v>
      </c>
      <c r="S163">
        <v>31.730274000000001</v>
      </c>
      <c r="T163">
        <v>31.636323999999998</v>
      </c>
      <c r="U163">
        <v>31.553930000000001</v>
      </c>
      <c r="V163">
        <v>31.480257000000002</v>
      </c>
      <c r="W163">
        <v>31.413141</v>
      </c>
      <c r="X163">
        <v>31.370685999999999</v>
      </c>
      <c r="Y163">
        <v>31.333431000000001</v>
      </c>
      <c r="Z163">
        <v>31.300733999999999</v>
      </c>
      <c r="AA163">
        <v>31.269283000000001</v>
      </c>
      <c r="AB163">
        <v>31.253541999999999</v>
      </c>
      <c r="AC163">
        <v>31.238067999999998</v>
      </c>
      <c r="AD163">
        <v>31.227575000000002</v>
      </c>
      <c r="AE163">
        <v>31.214442999999999</v>
      </c>
      <c r="AF163">
        <v>31.202717</v>
      </c>
      <c r="AG163">
        <v>31.191544</v>
      </c>
      <c r="AH163">
        <v>31.162241000000002</v>
      </c>
      <c r="AI163" s="22">
        <v>-6.0000000000000001E-3</v>
      </c>
    </row>
    <row r="164" spans="1:35" x14ac:dyDescent="0.35">
      <c r="A164" t="s">
        <v>172</v>
      </c>
      <c r="B164" t="s">
        <v>4109</v>
      </c>
      <c r="C164" t="s">
        <v>2941</v>
      </c>
      <c r="D164" t="s">
        <v>3854</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t="s">
        <v>11</v>
      </c>
    </row>
    <row r="165" spans="1:35" x14ac:dyDescent="0.35">
      <c r="A165" t="s">
        <v>173</v>
      </c>
      <c r="B165" t="s">
        <v>4110</v>
      </c>
      <c r="C165" t="s">
        <v>2941</v>
      </c>
      <c r="D165" t="s">
        <v>3854</v>
      </c>
      <c r="F165">
        <v>77.200455000000005</v>
      </c>
      <c r="G165">
        <v>76.338036000000002</v>
      </c>
      <c r="H165">
        <v>75.476021000000003</v>
      </c>
      <c r="I165">
        <v>74.630324999999999</v>
      </c>
      <c r="J165">
        <v>74.048347000000007</v>
      </c>
      <c r="K165">
        <v>73.480782000000005</v>
      </c>
      <c r="L165">
        <v>73.068747999999999</v>
      </c>
      <c r="M165">
        <v>72.592354</v>
      </c>
      <c r="N165">
        <v>72.291229000000001</v>
      </c>
      <c r="O165">
        <v>72.231055999999995</v>
      </c>
      <c r="P165">
        <v>72.077704999999995</v>
      </c>
      <c r="Q165">
        <v>71.926979000000003</v>
      </c>
      <c r="R165">
        <v>71.771141</v>
      </c>
      <c r="S165">
        <v>71.622200000000007</v>
      </c>
      <c r="T165">
        <v>71.534142000000003</v>
      </c>
      <c r="U165">
        <v>71.454825999999997</v>
      </c>
      <c r="V165">
        <v>71.383315999999994</v>
      </c>
      <c r="W165">
        <v>71.323029000000005</v>
      </c>
      <c r="X165">
        <v>71.284035000000003</v>
      </c>
      <c r="Y165">
        <v>71.250359000000003</v>
      </c>
      <c r="Z165">
        <v>71.217110000000005</v>
      </c>
      <c r="AA165">
        <v>71.187004000000002</v>
      </c>
      <c r="AB165">
        <v>71.170524999999998</v>
      </c>
      <c r="AC165">
        <v>71.156295999999998</v>
      </c>
      <c r="AD165">
        <v>71.143364000000005</v>
      </c>
      <c r="AE165">
        <v>71.131073000000001</v>
      </c>
      <c r="AF165">
        <v>71.120345999999998</v>
      </c>
      <c r="AG165">
        <v>71.122566000000006</v>
      </c>
      <c r="AH165">
        <v>71.091965000000002</v>
      </c>
      <c r="AI165" s="22">
        <v>-3.0000000000000001E-3</v>
      </c>
    </row>
    <row r="166" spans="1:35" x14ac:dyDescent="0.35">
      <c r="A166" t="s">
        <v>218</v>
      </c>
      <c r="B166" t="s">
        <v>4111</v>
      </c>
      <c r="C166" t="s">
        <v>2941</v>
      </c>
      <c r="D166" t="s">
        <v>3854</v>
      </c>
      <c r="F166">
        <v>34.836765</v>
      </c>
      <c r="G166">
        <v>34.123550000000002</v>
      </c>
      <c r="H166">
        <v>33.442421000000003</v>
      </c>
      <c r="I166">
        <v>32.685172999999999</v>
      </c>
      <c r="J166">
        <v>32.107357</v>
      </c>
      <c r="K166">
        <v>31.551485</v>
      </c>
      <c r="L166">
        <v>31.123204999999999</v>
      </c>
      <c r="M166">
        <v>30.685666999999999</v>
      </c>
      <c r="N166">
        <v>30.402723000000002</v>
      </c>
      <c r="O166">
        <v>30.339417000000001</v>
      </c>
      <c r="P166">
        <v>30.208755</v>
      </c>
      <c r="Q166">
        <v>30.075064000000001</v>
      </c>
      <c r="R166">
        <v>29.927164000000001</v>
      </c>
      <c r="S166">
        <v>29.779409000000001</v>
      </c>
      <c r="T166">
        <v>29.689717999999999</v>
      </c>
      <c r="U166">
        <v>29.609069999999999</v>
      </c>
      <c r="V166">
        <v>29.537220000000001</v>
      </c>
      <c r="W166">
        <v>29.471073000000001</v>
      </c>
      <c r="X166">
        <v>29.431312999999999</v>
      </c>
      <c r="Y166">
        <v>29.39678</v>
      </c>
      <c r="Z166">
        <v>29.365905999999999</v>
      </c>
      <c r="AA166">
        <v>29.336110999999999</v>
      </c>
      <c r="AB166">
        <v>29.321885999999999</v>
      </c>
      <c r="AC166">
        <v>29.306910999999999</v>
      </c>
      <c r="AD166">
        <v>29.296381</v>
      </c>
      <c r="AE166">
        <v>29.285345</v>
      </c>
      <c r="AF166">
        <v>29.273655000000002</v>
      </c>
      <c r="AG166">
        <v>29.267749999999999</v>
      </c>
      <c r="AH166">
        <v>29.239349000000001</v>
      </c>
      <c r="AI166" s="22">
        <v>-6.0000000000000001E-3</v>
      </c>
    </row>
    <row r="167" spans="1:35" x14ac:dyDescent="0.35">
      <c r="A167" t="s">
        <v>219</v>
      </c>
      <c r="B167" t="s">
        <v>4112</v>
      </c>
      <c r="C167" t="s">
        <v>2941</v>
      </c>
      <c r="D167" t="s">
        <v>3854</v>
      </c>
      <c r="F167">
        <v>49.186957999999997</v>
      </c>
      <c r="G167">
        <v>48.185032</v>
      </c>
      <c r="H167">
        <v>47.255763999999999</v>
      </c>
      <c r="I167">
        <v>46.240070000000003</v>
      </c>
      <c r="J167">
        <v>45.474482999999999</v>
      </c>
      <c r="K167">
        <v>44.748336999999999</v>
      </c>
      <c r="L167">
        <v>44.157646</v>
      </c>
      <c r="M167">
        <v>43.581004999999998</v>
      </c>
      <c r="N167">
        <v>43.192450999999998</v>
      </c>
      <c r="O167">
        <v>43.081992999999997</v>
      </c>
      <c r="P167">
        <v>42.904452999999997</v>
      </c>
      <c r="Q167">
        <v>42.735518999999996</v>
      </c>
      <c r="R167">
        <v>42.559750000000001</v>
      </c>
      <c r="S167">
        <v>42.391640000000002</v>
      </c>
      <c r="T167">
        <v>42.283188000000003</v>
      </c>
      <c r="U167">
        <v>42.182400000000001</v>
      </c>
      <c r="V167">
        <v>42.093463999999997</v>
      </c>
      <c r="W167">
        <v>42.014687000000002</v>
      </c>
      <c r="X167">
        <v>41.963206999999997</v>
      </c>
      <c r="Y167">
        <v>41.914776000000003</v>
      </c>
      <c r="Z167">
        <v>41.86974</v>
      </c>
      <c r="AA167">
        <v>41.829143999999999</v>
      </c>
      <c r="AB167">
        <v>41.801246999999996</v>
      </c>
      <c r="AC167">
        <v>41.776530999999999</v>
      </c>
      <c r="AD167">
        <v>41.753746</v>
      </c>
      <c r="AE167">
        <v>41.731831</v>
      </c>
      <c r="AF167">
        <v>41.711905999999999</v>
      </c>
      <c r="AG167">
        <v>41.700747999999997</v>
      </c>
      <c r="AH167">
        <v>41.662357</v>
      </c>
      <c r="AI167" s="22">
        <v>-6.0000000000000001E-3</v>
      </c>
    </row>
    <row r="168" spans="1:35" x14ac:dyDescent="0.35">
      <c r="A168" t="s">
        <v>167</v>
      </c>
      <c r="B168" t="s">
        <v>4113</v>
      </c>
      <c r="C168" t="s">
        <v>2941</v>
      </c>
      <c r="D168" t="s">
        <v>3854</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t="s">
        <v>11</v>
      </c>
    </row>
    <row r="169" spans="1:35" x14ac:dyDescent="0.35">
      <c r="A169" t="s">
        <v>174</v>
      </c>
      <c r="B169" t="s">
        <v>4114</v>
      </c>
      <c r="C169" t="s">
        <v>2941</v>
      </c>
      <c r="D169" t="s">
        <v>3854</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t="s">
        <v>11</v>
      </c>
    </row>
    <row r="170" spans="1:35" x14ac:dyDescent="0.35">
      <c r="A170" t="s">
        <v>175</v>
      </c>
      <c r="B170" t="s">
        <v>4115</v>
      </c>
      <c r="C170" t="s">
        <v>2941</v>
      </c>
      <c r="D170" t="s">
        <v>3854</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t="s">
        <v>11</v>
      </c>
    </row>
    <row r="171" spans="1:35" x14ac:dyDescent="0.35">
      <c r="A171" t="s">
        <v>176</v>
      </c>
      <c r="B171" t="s">
        <v>4116</v>
      </c>
      <c r="C171" t="s">
        <v>2941</v>
      </c>
      <c r="D171" t="s">
        <v>3854</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t="s">
        <v>11</v>
      </c>
    </row>
    <row r="172" spans="1:35" x14ac:dyDescent="0.35">
      <c r="A172" t="s">
        <v>177</v>
      </c>
      <c r="B172" t="s">
        <v>4117</v>
      </c>
      <c r="C172" t="s">
        <v>2941</v>
      </c>
      <c r="D172" t="s">
        <v>3854</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t="s">
        <v>11</v>
      </c>
    </row>
    <row r="173" spans="1:35" x14ac:dyDescent="0.35">
      <c r="A173" t="s">
        <v>178</v>
      </c>
      <c r="B173" t="s">
        <v>4118</v>
      </c>
      <c r="C173" t="s">
        <v>2941</v>
      </c>
      <c r="D173" t="s">
        <v>3854</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t="s">
        <v>11</v>
      </c>
    </row>
    <row r="174" spans="1:35" x14ac:dyDescent="0.35">
      <c r="A174" t="s">
        <v>220</v>
      </c>
      <c r="B174" t="s">
        <v>4119</v>
      </c>
      <c r="C174" t="s">
        <v>2941</v>
      </c>
      <c r="D174" t="s">
        <v>3854</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t="s">
        <v>11</v>
      </c>
    </row>
    <row r="175" spans="1:35" x14ac:dyDescent="0.35">
      <c r="A175" t="s">
        <v>221</v>
      </c>
      <c r="B175" t="s">
        <v>4120</v>
      </c>
      <c r="C175" t="s">
        <v>2941</v>
      </c>
      <c r="D175" t="s">
        <v>3854</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t="s">
        <v>11</v>
      </c>
    </row>
    <row r="176" spans="1:35" x14ac:dyDescent="0.35">
      <c r="A176" t="s">
        <v>2942</v>
      </c>
    </row>
    <row r="177" spans="1:35" x14ac:dyDescent="0.35">
      <c r="A177" t="s">
        <v>168</v>
      </c>
      <c r="B177" t="s">
        <v>4121</v>
      </c>
      <c r="C177" t="s">
        <v>2941</v>
      </c>
      <c r="D177" t="s">
        <v>3854</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t="s">
        <v>11</v>
      </c>
    </row>
    <row r="178" spans="1:35" x14ac:dyDescent="0.35">
      <c r="A178" t="s">
        <v>169</v>
      </c>
      <c r="B178" t="s">
        <v>4122</v>
      </c>
      <c r="C178" t="s">
        <v>2941</v>
      </c>
      <c r="D178" t="s">
        <v>3854</v>
      </c>
      <c r="F178">
        <v>51.211357</v>
      </c>
      <c r="G178">
        <v>49.964764000000002</v>
      </c>
      <c r="H178">
        <v>48.803382999999997</v>
      </c>
      <c r="I178">
        <v>47.439003</v>
      </c>
      <c r="J178">
        <v>46.482326999999998</v>
      </c>
      <c r="K178">
        <v>45.582855000000002</v>
      </c>
      <c r="L178">
        <v>44.857844999999998</v>
      </c>
      <c r="M178">
        <v>44.160488000000001</v>
      </c>
      <c r="N178">
        <v>43.689301</v>
      </c>
      <c r="O178">
        <v>43.544818999999997</v>
      </c>
      <c r="P178">
        <v>43.3232</v>
      </c>
      <c r="Q178">
        <v>43.113331000000002</v>
      </c>
      <c r="R178">
        <v>42.905147999999997</v>
      </c>
      <c r="S178">
        <v>42.708927000000003</v>
      </c>
      <c r="T178">
        <v>42.578128999999997</v>
      </c>
      <c r="U178">
        <v>42.463771999999999</v>
      </c>
      <c r="V178">
        <v>42.361834999999999</v>
      </c>
      <c r="W178">
        <v>42.274096999999998</v>
      </c>
      <c r="X178">
        <v>42.207607000000003</v>
      </c>
      <c r="Y178">
        <v>42.147491000000002</v>
      </c>
      <c r="Z178">
        <v>42.091385000000002</v>
      </c>
      <c r="AA178">
        <v>42.040241000000002</v>
      </c>
      <c r="AB178">
        <v>42.001209000000003</v>
      </c>
      <c r="AC178">
        <v>41.966808</v>
      </c>
      <c r="AD178">
        <v>41.935668999999997</v>
      </c>
      <c r="AE178">
        <v>41.903964999999999</v>
      </c>
      <c r="AF178">
        <v>41.876579</v>
      </c>
      <c r="AG178">
        <v>41.864593999999997</v>
      </c>
      <c r="AH178">
        <v>41.817847999999998</v>
      </c>
      <c r="AI178" s="22">
        <v>-7.0000000000000001E-3</v>
      </c>
    </row>
    <row r="179" spans="1:35" x14ac:dyDescent="0.35">
      <c r="A179" t="s">
        <v>170</v>
      </c>
      <c r="B179" t="s">
        <v>4123</v>
      </c>
      <c r="C179" t="s">
        <v>2941</v>
      </c>
      <c r="D179" t="s">
        <v>3854</v>
      </c>
      <c r="F179">
        <v>40.261406000000001</v>
      </c>
      <c r="G179">
        <v>39.124805000000002</v>
      </c>
      <c r="H179">
        <v>38.148609</v>
      </c>
      <c r="I179">
        <v>36.985785999999997</v>
      </c>
      <c r="J179">
        <v>36.149208000000002</v>
      </c>
      <c r="K179">
        <v>35.354149</v>
      </c>
      <c r="L179">
        <v>34.679465999999998</v>
      </c>
      <c r="M179">
        <v>34.058253999999998</v>
      </c>
      <c r="N179">
        <v>33.637416999999999</v>
      </c>
      <c r="O179">
        <v>33.512259999999998</v>
      </c>
      <c r="P179">
        <v>33.329582000000002</v>
      </c>
      <c r="Q179">
        <v>33.152656999999998</v>
      </c>
      <c r="R179">
        <v>32.955505000000002</v>
      </c>
      <c r="S179">
        <v>32.763663999999999</v>
      </c>
      <c r="T179">
        <v>32.630848</v>
      </c>
      <c r="U179">
        <v>32.509917999999999</v>
      </c>
      <c r="V179">
        <v>32.406193000000002</v>
      </c>
      <c r="W179">
        <v>32.309753000000001</v>
      </c>
      <c r="X179">
        <v>32.245280999999999</v>
      </c>
      <c r="Y179">
        <v>32.184879000000002</v>
      </c>
      <c r="Z179">
        <v>32.129477999999999</v>
      </c>
      <c r="AA179">
        <v>32.080489999999998</v>
      </c>
      <c r="AB179">
        <v>32.048676</v>
      </c>
      <c r="AC179">
        <v>32.018383</v>
      </c>
      <c r="AD179">
        <v>31.992125999999999</v>
      </c>
      <c r="AE179">
        <v>31.964386000000001</v>
      </c>
      <c r="AF179">
        <v>31.940501999999999</v>
      </c>
      <c r="AG179">
        <v>31.918061999999999</v>
      </c>
      <c r="AH179">
        <v>31.878589999999999</v>
      </c>
      <c r="AI179" s="22">
        <v>-8.0000000000000002E-3</v>
      </c>
    </row>
    <row r="180" spans="1:35" x14ac:dyDescent="0.35">
      <c r="A180" t="s">
        <v>171</v>
      </c>
      <c r="B180" t="s">
        <v>4124</v>
      </c>
      <c r="C180" t="s">
        <v>2941</v>
      </c>
      <c r="D180" t="s">
        <v>3854</v>
      </c>
      <c r="F180">
        <v>42.084927</v>
      </c>
      <c r="G180">
        <v>41.024039999999999</v>
      </c>
      <c r="H180">
        <v>40.056980000000003</v>
      </c>
      <c r="I180">
        <v>38.887360000000001</v>
      </c>
      <c r="J180">
        <v>38.013451000000003</v>
      </c>
      <c r="K180">
        <v>37.196274000000003</v>
      </c>
      <c r="L180">
        <v>36.474570999999997</v>
      </c>
      <c r="M180">
        <v>35.824928</v>
      </c>
      <c r="N180">
        <v>35.381065</v>
      </c>
      <c r="O180">
        <v>35.246704000000001</v>
      </c>
      <c r="P180">
        <v>35.053932000000003</v>
      </c>
      <c r="Q180">
        <v>34.863655000000001</v>
      </c>
      <c r="R180">
        <v>34.662337999999998</v>
      </c>
      <c r="S180">
        <v>34.466414999999998</v>
      </c>
      <c r="T180">
        <v>34.329341999999997</v>
      </c>
      <c r="U180">
        <v>34.208548999999998</v>
      </c>
      <c r="V180">
        <v>34.101700000000001</v>
      </c>
      <c r="W180">
        <v>34.003281000000001</v>
      </c>
      <c r="X180">
        <v>33.932980000000001</v>
      </c>
      <c r="Y180">
        <v>33.869498999999998</v>
      </c>
      <c r="Z180">
        <v>33.812531</v>
      </c>
      <c r="AA180">
        <v>33.758904000000001</v>
      </c>
      <c r="AB180">
        <v>33.724518000000003</v>
      </c>
      <c r="AC180">
        <v>33.690907000000003</v>
      </c>
      <c r="AD180">
        <v>33.664000999999999</v>
      </c>
      <c r="AE180">
        <v>33.634304</v>
      </c>
      <c r="AF180">
        <v>33.606898999999999</v>
      </c>
      <c r="AG180">
        <v>33.575530999999998</v>
      </c>
      <c r="AH180">
        <v>33.532283999999997</v>
      </c>
      <c r="AI180" s="22">
        <v>-8.0000000000000002E-3</v>
      </c>
    </row>
    <row r="181" spans="1:35" x14ac:dyDescent="0.35">
      <c r="A181" t="s">
        <v>172</v>
      </c>
      <c r="B181" t="s">
        <v>4125</v>
      </c>
      <c r="C181" t="s">
        <v>2941</v>
      </c>
      <c r="D181" t="s">
        <v>3854</v>
      </c>
      <c r="F181">
        <v>45.905712000000001</v>
      </c>
      <c r="G181">
        <v>44.729897000000001</v>
      </c>
      <c r="H181">
        <v>43.685982000000003</v>
      </c>
      <c r="I181">
        <v>42.433571000000001</v>
      </c>
      <c r="J181">
        <v>41.447285000000001</v>
      </c>
      <c r="K181">
        <v>40.517291999999998</v>
      </c>
      <c r="L181">
        <v>39.716678999999999</v>
      </c>
      <c r="M181">
        <v>38.985874000000003</v>
      </c>
      <c r="N181">
        <v>38.48019</v>
      </c>
      <c r="O181">
        <v>38.318736999999999</v>
      </c>
      <c r="P181">
        <v>38.097610000000003</v>
      </c>
      <c r="Q181">
        <v>37.880004999999997</v>
      </c>
      <c r="R181">
        <v>37.660300999999997</v>
      </c>
      <c r="S181">
        <v>37.446457000000002</v>
      </c>
      <c r="T181">
        <v>37.299106999999999</v>
      </c>
      <c r="U181">
        <v>37.168404000000002</v>
      </c>
      <c r="V181">
        <v>37.048923000000002</v>
      </c>
      <c r="W181">
        <v>36.937916000000001</v>
      </c>
      <c r="X181">
        <v>36.862102999999998</v>
      </c>
      <c r="Y181">
        <v>36.790657000000003</v>
      </c>
      <c r="Z181">
        <v>36.724719999999998</v>
      </c>
      <c r="AA181">
        <v>36.665840000000003</v>
      </c>
      <c r="AB181">
        <v>36.624549999999999</v>
      </c>
      <c r="AC181">
        <v>36.584983999999999</v>
      </c>
      <c r="AD181">
        <v>36.550376999999997</v>
      </c>
      <c r="AE181">
        <v>36.515082999999997</v>
      </c>
      <c r="AF181">
        <v>36.482692999999998</v>
      </c>
      <c r="AG181">
        <v>36.451262999999997</v>
      </c>
      <c r="AH181">
        <v>36.403030000000001</v>
      </c>
      <c r="AI181" s="22">
        <v>-8.0000000000000002E-3</v>
      </c>
    </row>
    <row r="182" spans="1:35" x14ac:dyDescent="0.35">
      <c r="A182" t="s">
        <v>173</v>
      </c>
      <c r="B182" t="s">
        <v>4126</v>
      </c>
      <c r="C182" t="s">
        <v>2941</v>
      </c>
      <c r="D182" t="s">
        <v>3854</v>
      </c>
      <c r="F182">
        <v>82.316597000000002</v>
      </c>
      <c r="G182">
        <v>81.083472999999998</v>
      </c>
      <c r="H182">
        <v>79.924369999999996</v>
      </c>
      <c r="I182">
        <v>78.718711999999996</v>
      </c>
      <c r="J182">
        <v>77.853210000000004</v>
      </c>
      <c r="K182">
        <v>77.025115999999997</v>
      </c>
      <c r="L182">
        <v>76.371132000000003</v>
      </c>
      <c r="M182">
        <v>75.693634000000003</v>
      </c>
      <c r="N182">
        <v>75.237983999999997</v>
      </c>
      <c r="O182">
        <v>75.106728000000004</v>
      </c>
      <c r="P182">
        <v>74.892143000000004</v>
      </c>
      <c r="Q182">
        <v>74.688018999999997</v>
      </c>
      <c r="R182">
        <v>74.485352000000006</v>
      </c>
      <c r="S182">
        <v>74.294678000000005</v>
      </c>
      <c r="T182">
        <v>74.168921999999995</v>
      </c>
      <c r="U182">
        <v>74.056472999999997</v>
      </c>
      <c r="V182">
        <v>73.954421999999994</v>
      </c>
      <c r="W182">
        <v>73.867508000000001</v>
      </c>
      <c r="X182">
        <v>73.803955000000002</v>
      </c>
      <c r="Y182">
        <v>73.747451999999996</v>
      </c>
      <c r="Z182">
        <v>73.692902000000004</v>
      </c>
      <c r="AA182">
        <v>73.642944</v>
      </c>
      <c r="AB182">
        <v>73.608161999999993</v>
      </c>
      <c r="AC182">
        <v>73.576713999999996</v>
      </c>
      <c r="AD182">
        <v>73.547638000000006</v>
      </c>
      <c r="AE182">
        <v>73.519608000000005</v>
      </c>
      <c r="AF182">
        <v>73.494086999999993</v>
      </c>
      <c r="AG182">
        <v>73.481628000000001</v>
      </c>
      <c r="AH182">
        <v>73.437629999999999</v>
      </c>
      <c r="AI182" s="22">
        <v>-4.0000000000000001E-3</v>
      </c>
    </row>
    <row r="183" spans="1:35" x14ac:dyDescent="0.35">
      <c r="A183" t="s">
        <v>218</v>
      </c>
      <c r="B183" t="s">
        <v>4127</v>
      </c>
      <c r="C183" t="s">
        <v>2941</v>
      </c>
      <c r="D183" t="s">
        <v>3854</v>
      </c>
      <c r="F183">
        <v>40.058383999999997</v>
      </c>
      <c r="G183">
        <v>38.997855999999999</v>
      </c>
      <c r="H183">
        <v>38.044505999999998</v>
      </c>
      <c r="I183">
        <v>36.916904000000002</v>
      </c>
      <c r="J183">
        <v>36.048518999999999</v>
      </c>
      <c r="K183">
        <v>35.222918999999997</v>
      </c>
      <c r="L183">
        <v>34.520755999999999</v>
      </c>
      <c r="M183">
        <v>33.877220000000001</v>
      </c>
      <c r="N183">
        <v>33.436649000000003</v>
      </c>
      <c r="O183">
        <v>33.301189000000001</v>
      </c>
      <c r="P183">
        <v>33.107559000000002</v>
      </c>
      <c r="Q183">
        <v>32.915958000000003</v>
      </c>
      <c r="R183">
        <v>32.715358999999999</v>
      </c>
      <c r="S183">
        <v>32.516689</v>
      </c>
      <c r="T183">
        <v>32.382961000000002</v>
      </c>
      <c r="U183">
        <v>32.263767000000001</v>
      </c>
      <c r="V183">
        <v>32.157257000000001</v>
      </c>
      <c r="W183">
        <v>32.055903999999998</v>
      </c>
      <c r="X183">
        <v>31.987219</v>
      </c>
      <c r="Y183">
        <v>31.925529000000001</v>
      </c>
      <c r="Z183">
        <v>31.868763000000001</v>
      </c>
      <c r="AA183">
        <v>31.815602999999999</v>
      </c>
      <c r="AB183">
        <v>31.782693999999999</v>
      </c>
      <c r="AC183">
        <v>31.749742999999999</v>
      </c>
      <c r="AD183">
        <v>31.722785999999999</v>
      </c>
      <c r="AE183">
        <v>31.695343000000001</v>
      </c>
      <c r="AF183">
        <v>31.667992000000002</v>
      </c>
      <c r="AG183">
        <v>31.638506</v>
      </c>
      <c r="AH183">
        <v>31.595388</v>
      </c>
      <c r="AI183" s="22">
        <v>-8.0000000000000002E-3</v>
      </c>
    </row>
    <row r="184" spans="1:35" x14ac:dyDescent="0.35">
      <c r="A184" t="s">
        <v>219</v>
      </c>
      <c r="B184" t="s">
        <v>4128</v>
      </c>
      <c r="C184" t="s">
        <v>2941</v>
      </c>
      <c r="D184" t="s">
        <v>3854</v>
      </c>
      <c r="F184">
        <v>55.475051999999998</v>
      </c>
      <c r="G184">
        <v>54.038558999999999</v>
      </c>
      <c r="H184">
        <v>52.765770000000003</v>
      </c>
      <c r="I184">
        <v>51.318939</v>
      </c>
      <c r="J184">
        <v>50.205593</v>
      </c>
      <c r="K184">
        <v>49.159270999999997</v>
      </c>
      <c r="L184">
        <v>48.253162000000003</v>
      </c>
      <c r="M184">
        <v>47.430118999999998</v>
      </c>
      <c r="N184">
        <v>46.851863999999999</v>
      </c>
      <c r="O184">
        <v>46.653163999999997</v>
      </c>
      <c r="P184">
        <v>46.400390999999999</v>
      </c>
      <c r="Q184">
        <v>46.165168999999999</v>
      </c>
      <c r="R184">
        <v>45.930225</v>
      </c>
      <c r="S184">
        <v>45.708672</v>
      </c>
      <c r="T184">
        <v>45.552531999999999</v>
      </c>
      <c r="U184">
        <v>45.407944000000001</v>
      </c>
      <c r="V184">
        <v>45.281894999999999</v>
      </c>
      <c r="W184">
        <v>45.169215999999999</v>
      </c>
      <c r="X184">
        <v>45.087195999999999</v>
      </c>
      <c r="Y184">
        <v>45.010669999999998</v>
      </c>
      <c r="Z184">
        <v>44.939540999999998</v>
      </c>
      <c r="AA184">
        <v>44.874595999999997</v>
      </c>
      <c r="AB184">
        <v>44.824055000000001</v>
      </c>
      <c r="AC184">
        <v>44.778202</v>
      </c>
      <c r="AD184">
        <v>44.735492999999998</v>
      </c>
      <c r="AE184">
        <v>44.694125999999997</v>
      </c>
      <c r="AF184">
        <v>44.655856999999997</v>
      </c>
      <c r="AG184">
        <v>44.627937000000003</v>
      </c>
      <c r="AH184">
        <v>44.573214999999998</v>
      </c>
      <c r="AI184" s="22">
        <v>-8.0000000000000002E-3</v>
      </c>
    </row>
    <row r="185" spans="1:35" x14ac:dyDescent="0.35">
      <c r="A185" t="s">
        <v>167</v>
      </c>
      <c r="B185" t="s">
        <v>4129</v>
      </c>
      <c r="C185" t="s">
        <v>2941</v>
      </c>
      <c r="D185" t="s">
        <v>3854</v>
      </c>
      <c r="F185">
        <v>54.745201000000002</v>
      </c>
      <c r="G185">
        <v>53.049067999999998</v>
      </c>
      <c r="H185">
        <v>51.651195999999999</v>
      </c>
      <c r="I185">
        <v>50.051937000000002</v>
      </c>
      <c r="J185">
        <v>48.906897999999998</v>
      </c>
      <c r="K185">
        <v>47.768650000000001</v>
      </c>
      <c r="L185">
        <v>46.864821999999997</v>
      </c>
      <c r="M185">
        <v>45.977412999999999</v>
      </c>
      <c r="N185">
        <v>45.372166</v>
      </c>
      <c r="O185">
        <v>45.189425999999997</v>
      </c>
      <c r="P185">
        <v>44.94791</v>
      </c>
      <c r="Q185">
        <v>44.725441000000004</v>
      </c>
      <c r="R185">
        <v>44.462048000000003</v>
      </c>
      <c r="S185">
        <v>44.221415999999998</v>
      </c>
      <c r="T185">
        <v>44.048957999999999</v>
      </c>
      <c r="U185">
        <v>43.890957</v>
      </c>
      <c r="V185">
        <v>43.743899999999996</v>
      </c>
      <c r="W185">
        <v>43.610104</v>
      </c>
      <c r="X185">
        <v>43.50206</v>
      </c>
      <c r="Y185">
        <v>43.403606000000003</v>
      </c>
      <c r="Z185">
        <v>43.310203999999999</v>
      </c>
      <c r="AA185">
        <v>43.219276000000001</v>
      </c>
      <c r="AB185">
        <v>43.149006</v>
      </c>
      <c r="AC185">
        <v>43.081023999999999</v>
      </c>
      <c r="AD185">
        <v>43.017288000000001</v>
      </c>
      <c r="AE185">
        <v>42.956688</v>
      </c>
      <c r="AF185">
        <v>42.898086999999997</v>
      </c>
      <c r="AG185">
        <v>42.848305000000003</v>
      </c>
      <c r="AH185">
        <v>42.790733000000003</v>
      </c>
      <c r="AI185" s="22">
        <v>-8.9999999999999993E-3</v>
      </c>
    </row>
    <row r="186" spans="1:35" x14ac:dyDescent="0.35">
      <c r="A186" t="s">
        <v>174</v>
      </c>
      <c r="B186" t="s">
        <v>4130</v>
      </c>
      <c r="C186" t="s">
        <v>2941</v>
      </c>
      <c r="D186" t="s">
        <v>3854</v>
      </c>
      <c r="F186">
        <v>68.815680999999998</v>
      </c>
      <c r="G186">
        <v>66.823586000000006</v>
      </c>
      <c r="H186">
        <v>65.086585999999997</v>
      </c>
      <c r="I186">
        <v>63.279991000000003</v>
      </c>
      <c r="J186">
        <v>61.905532999999998</v>
      </c>
      <c r="K186">
        <v>60.595795000000003</v>
      </c>
      <c r="L186">
        <v>59.514290000000003</v>
      </c>
      <c r="M186">
        <v>58.438521999999999</v>
      </c>
      <c r="N186">
        <v>57.679932000000001</v>
      </c>
      <c r="O186">
        <v>57.435085000000001</v>
      </c>
      <c r="P186">
        <v>57.125469000000002</v>
      </c>
      <c r="Q186">
        <v>56.843456000000003</v>
      </c>
      <c r="R186">
        <v>56.523941000000001</v>
      </c>
      <c r="S186">
        <v>56.220295</v>
      </c>
      <c r="T186">
        <v>55.991382999999999</v>
      </c>
      <c r="U186">
        <v>55.779068000000002</v>
      </c>
      <c r="V186">
        <v>55.583195000000003</v>
      </c>
      <c r="W186">
        <v>55.402081000000003</v>
      </c>
      <c r="X186">
        <v>55.260852999999997</v>
      </c>
      <c r="Y186">
        <v>55.130032</v>
      </c>
      <c r="Z186">
        <v>55.007423000000003</v>
      </c>
      <c r="AA186">
        <v>54.892100999999997</v>
      </c>
      <c r="AB186">
        <v>54.799194</v>
      </c>
      <c r="AC186">
        <v>54.713279999999997</v>
      </c>
      <c r="AD186">
        <v>54.632548999999997</v>
      </c>
      <c r="AE186">
        <v>54.553722</v>
      </c>
      <c r="AF186">
        <v>54.477901000000003</v>
      </c>
      <c r="AG186">
        <v>54.406028999999997</v>
      </c>
      <c r="AH186">
        <v>54.332169</v>
      </c>
      <c r="AI186" s="22">
        <v>-8.0000000000000002E-3</v>
      </c>
    </row>
    <row r="187" spans="1:35" x14ac:dyDescent="0.35">
      <c r="A187" t="s">
        <v>175</v>
      </c>
      <c r="B187" t="s">
        <v>4131</v>
      </c>
      <c r="C187" t="s">
        <v>2941</v>
      </c>
      <c r="D187" t="s">
        <v>3854</v>
      </c>
      <c r="F187">
        <v>43.196724000000003</v>
      </c>
      <c r="G187">
        <v>41.858500999999997</v>
      </c>
      <c r="H187">
        <v>40.709564</v>
      </c>
      <c r="I187">
        <v>39.748753000000001</v>
      </c>
      <c r="J187">
        <v>38.867137999999997</v>
      </c>
      <c r="K187">
        <v>38.021481000000001</v>
      </c>
      <c r="L187">
        <v>37.374470000000002</v>
      </c>
      <c r="M187">
        <v>36.740887000000001</v>
      </c>
      <c r="N187">
        <v>36.293472000000001</v>
      </c>
      <c r="O187">
        <v>36.172564999999999</v>
      </c>
      <c r="P187">
        <v>36.001606000000002</v>
      </c>
      <c r="Q187">
        <v>35.845936000000002</v>
      </c>
      <c r="R187">
        <v>35.639107000000003</v>
      </c>
      <c r="S187">
        <v>35.435977999999999</v>
      </c>
      <c r="T187">
        <v>35.285046000000001</v>
      </c>
      <c r="U187">
        <v>35.147381000000003</v>
      </c>
      <c r="V187">
        <v>35.019829000000001</v>
      </c>
      <c r="W187">
        <v>34.901161000000002</v>
      </c>
      <c r="X187">
        <v>34.811649000000003</v>
      </c>
      <c r="Y187">
        <v>34.732017999999997</v>
      </c>
      <c r="Z187">
        <v>34.655940999999999</v>
      </c>
      <c r="AA187">
        <v>34.585827000000002</v>
      </c>
      <c r="AB187">
        <v>34.529544999999999</v>
      </c>
      <c r="AC187">
        <v>34.476646000000002</v>
      </c>
      <c r="AD187">
        <v>34.428635</v>
      </c>
      <c r="AE187">
        <v>34.380180000000003</v>
      </c>
      <c r="AF187">
        <v>34.336246000000003</v>
      </c>
      <c r="AG187">
        <v>34.294468000000002</v>
      </c>
      <c r="AH187">
        <v>34.247753000000003</v>
      </c>
      <c r="AI187" s="22">
        <v>-8.0000000000000002E-3</v>
      </c>
    </row>
    <row r="188" spans="1:35" x14ac:dyDescent="0.35">
      <c r="A188" t="s">
        <v>176</v>
      </c>
      <c r="B188" t="s">
        <v>4132</v>
      </c>
      <c r="C188" t="s">
        <v>2941</v>
      </c>
      <c r="D188" t="s">
        <v>3854</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t="s">
        <v>11</v>
      </c>
    </row>
    <row r="189" spans="1:35" x14ac:dyDescent="0.35">
      <c r="A189" t="s">
        <v>177</v>
      </c>
      <c r="B189" t="s">
        <v>4133</v>
      </c>
      <c r="C189" t="s">
        <v>2941</v>
      </c>
      <c r="D189" t="s">
        <v>3854</v>
      </c>
      <c r="F189">
        <v>60.558059999999998</v>
      </c>
      <c r="G189">
        <v>58.743403999999998</v>
      </c>
      <c r="H189">
        <v>57.220500999999999</v>
      </c>
      <c r="I189">
        <v>55.515098999999999</v>
      </c>
      <c r="J189">
        <v>54.413231000000003</v>
      </c>
      <c r="K189">
        <v>53.234935999999998</v>
      </c>
      <c r="L189">
        <v>52.284889</v>
      </c>
      <c r="M189">
        <v>51.352615</v>
      </c>
      <c r="N189">
        <v>50.704926</v>
      </c>
      <c r="O189">
        <v>50.496341999999999</v>
      </c>
      <c r="P189">
        <v>50.227024</v>
      </c>
      <c r="Q189">
        <v>49.981712000000002</v>
      </c>
      <c r="R189">
        <v>49.706786999999998</v>
      </c>
      <c r="S189">
        <v>49.445380999999998</v>
      </c>
      <c r="T189">
        <v>49.252533</v>
      </c>
      <c r="U189">
        <v>49.074291000000002</v>
      </c>
      <c r="V189">
        <v>48.913012999999999</v>
      </c>
      <c r="W189">
        <v>48.768757000000001</v>
      </c>
      <c r="X189">
        <v>48.650081999999998</v>
      </c>
      <c r="Y189">
        <v>48.540058000000002</v>
      </c>
      <c r="Z189">
        <v>48.437266999999999</v>
      </c>
      <c r="AA189">
        <v>48.340632999999997</v>
      </c>
      <c r="AB189">
        <v>48.264580000000002</v>
      </c>
      <c r="AC189">
        <v>48.191006000000002</v>
      </c>
      <c r="AD189">
        <v>48.123936</v>
      </c>
      <c r="AE189">
        <v>48.056888999999998</v>
      </c>
      <c r="AF189">
        <v>47.995387999999998</v>
      </c>
      <c r="AG189">
        <v>47.938873000000001</v>
      </c>
      <c r="AH189">
        <v>47.876967999999998</v>
      </c>
      <c r="AI189" s="22">
        <v>-8.0000000000000002E-3</v>
      </c>
    </row>
    <row r="190" spans="1:35" x14ac:dyDescent="0.35">
      <c r="A190" t="s">
        <v>178</v>
      </c>
      <c r="B190" t="s">
        <v>4134</v>
      </c>
      <c r="C190" t="s">
        <v>2941</v>
      </c>
      <c r="D190" t="s">
        <v>3854</v>
      </c>
      <c r="F190">
        <v>98.219550999999996</v>
      </c>
      <c r="G190">
        <v>95.693008000000006</v>
      </c>
      <c r="H190">
        <v>93.615050999999994</v>
      </c>
      <c r="I190">
        <v>91.350998000000004</v>
      </c>
      <c r="J190">
        <v>89.651672000000005</v>
      </c>
      <c r="K190">
        <v>88.032844999999995</v>
      </c>
      <c r="L190">
        <v>86.680351000000002</v>
      </c>
      <c r="M190">
        <v>85.411727999999997</v>
      </c>
      <c r="N190">
        <v>84.498778999999999</v>
      </c>
      <c r="O190">
        <v>84.177566999999996</v>
      </c>
      <c r="P190">
        <v>83.802986000000004</v>
      </c>
      <c r="Q190">
        <v>83.449744999999993</v>
      </c>
      <c r="R190">
        <v>83.065605000000005</v>
      </c>
      <c r="S190">
        <v>82.704139999999995</v>
      </c>
      <c r="T190">
        <v>82.435378999999998</v>
      </c>
      <c r="U190">
        <v>82.193481000000006</v>
      </c>
      <c r="V190">
        <v>81.974616999999995</v>
      </c>
      <c r="W190">
        <v>81.770438999999996</v>
      </c>
      <c r="X190">
        <v>81.609840000000005</v>
      </c>
      <c r="Y190">
        <v>81.459343000000004</v>
      </c>
      <c r="Z190">
        <v>81.318611000000004</v>
      </c>
      <c r="AA190">
        <v>81.187836000000004</v>
      </c>
      <c r="AB190">
        <v>81.079848999999996</v>
      </c>
      <c r="AC190">
        <v>80.978309999999993</v>
      </c>
      <c r="AD190">
        <v>80.884270000000001</v>
      </c>
      <c r="AE190">
        <v>80.790947000000003</v>
      </c>
      <c r="AF190">
        <v>80.704635999999994</v>
      </c>
      <c r="AG190">
        <v>80.622748999999999</v>
      </c>
      <c r="AH190">
        <v>80.538314999999997</v>
      </c>
      <c r="AI190" s="22">
        <v>-7.0000000000000001E-3</v>
      </c>
    </row>
    <row r="191" spans="1:35" x14ac:dyDescent="0.35">
      <c r="A191" t="s">
        <v>220</v>
      </c>
      <c r="B191" t="s">
        <v>4135</v>
      </c>
      <c r="C191" t="s">
        <v>2941</v>
      </c>
      <c r="D191" t="s">
        <v>3854</v>
      </c>
      <c r="F191">
        <v>45.402324999999998</v>
      </c>
      <c r="G191">
        <v>44.210746999999998</v>
      </c>
      <c r="H191">
        <v>43.263241000000001</v>
      </c>
      <c r="I191">
        <v>42.183388000000001</v>
      </c>
      <c r="J191">
        <v>41.346480999999997</v>
      </c>
      <c r="K191">
        <v>40.497711000000002</v>
      </c>
      <c r="L191">
        <v>39.793858</v>
      </c>
      <c r="M191">
        <v>39.132804999999998</v>
      </c>
      <c r="N191">
        <v>38.679352000000002</v>
      </c>
      <c r="O191">
        <v>38.556930999999999</v>
      </c>
      <c r="P191">
        <v>38.378517000000002</v>
      </c>
      <c r="Q191">
        <v>38.204807000000002</v>
      </c>
      <c r="R191">
        <v>37.982616</v>
      </c>
      <c r="S191">
        <v>37.76688</v>
      </c>
      <c r="T191">
        <v>37.6096</v>
      </c>
      <c r="U191">
        <v>37.459240000000001</v>
      </c>
      <c r="V191">
        <v>37.325291</v>
      </c>
      <c r="W191">
        <v>37.203899</v>
      </c>
      <c r="X191">
        <v>37.111258999999997</v>
      </c>
      <c r="Y191">
        <v>37.027752</v>
      </c>
      <c r="Z191">
        <v>36.948284000000001</v>
      </c>
      <c r="AA191">
        <v>36.875445999999997</v>
      </c>
      <c r="AB191">
        <v>36.820430999999999</v>
      </c>
      <c r="AC191">
        <v>36.765658999999999</v>
      </c>
      <c r="AD191">
        <v>36.717151999999999</v>
      </c>
      <c r="AE191">
        <v>36.667057</v>
      </c>
      <c r="AF191">
        <v>36.622509000000001</v>
      </c>
      <c r="AG191">
        <v>36.594200000000001</v>
      </c>
      <c r="AH191">
        <v>36.547908999999997</v>
      </c>
      <c r="AI191" s="22">
        <v>-8.0000000000000002E-3</v>
      </c>
    </row>
    <row r="192" spans="1:35" x14ac:dyDescent="0.35">
      <c r="A192" t="s">
        <v>221</v>
      </c>
      <c r="B192" t="s">
        <v>4136</v>
      </c>
      <c r="C192" t="s">
        <v>2941</v>
      </c>
      <c r="D192" t="s">
        <v>3854</v>
      </c>
      <c r="F192">
        <v>66.663673000000003</v>
      </c>
      <c r="G192">
        <v>64.980850000000004</v>
      </c>
      <c r="H192">
        <v>63.505164999999998</v>
      </c>
      <c r="I192">
        <v>61.913826</v>
      </c>
      <c r="J192">
        <v>60.721874</v>
      </c>
      <c r="K192">
        <v>59.561641999999999</v>
      </c>
      <c r="L192">
        <v>58.646946</v>
      </c>
      <c r="M192">
        <v>57.729911999999999</v>
      </c>
      <c r="N192">
        <v>57.096676000000002</v>
      </c>
      <c r="O192">
        <v>56.904727999999999</v>
      </c>
      <c r="P192">
        <v>56.656348999999999</v>
      </c>
      <c r="Q192">
        <v>56.435665</v>
      </c>
      <c r="R192">
        <v>56.168368999999998</v>
      </c>
      <c r="S192">
        <v>55.911704999999998</v>
      </c>
      <c r="T192">
        <v>55.722065000000001</v>
      </c>
      <c r="U192">
        <v>55.547367000000001</v>
      </c>
      <c r="V192">
        <v>55.386096999999999</v>
      </c>
      <c r="W192">
        <v>55.241416999999998</v>
      </c>
      <c r="X192">
        <v>55.124637999999997</v>
      </c>
      <c r="Y192">
        <v>55.015064000000002</v>
      </c>
      <c r="Z192">
        <v>54.911887999999998</v>
      </c>
      <c r="AA192">
        <v>54.816177000000003</v>
      </c>
      <c r="AB192">
        <v>54.737591000000002</v>
      </c>
      <c r="AC192">
        <v>54.665286999999999</v>
      </c>
      <c r="AD192">
        <v>54.595675999999997</v>
      </c>
      <c r="AE192">
        <v>54.529327000000002</v>
      </c>
      <c r="AF192">
        <v>54.465316999999999</v>
      </c>
      <c r="AG192">
        <v>54.408912999999998</v>
      </c>
      <c r="AH192">
        <v>54.346138000000003</v>
      </c>
      <c r="AI192" s="22">
        <v>-7.0000000000000001E-3</v>
      </c>
    </row>
    <row r="193" spans="1:35" x14ac:dyDescent="0.35">
      <c r="A193" t="s">
        <v>2944</v>
      </c>
    </row>
    <row r="194" spans="1:35" x14ac:dyDescent="0.35">
      <c r="A194" t="s">
        <v>168</v>
      </c>
      <c r="B194" t="s">
        <v>4137</v>
      </c>
      <c r="C194" t="s">
        <v>2941</v>
      </c>
      <c r="D194" t="s">
        <v>3854</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t="s">
        <v>11</v>
      </c>
    </row>
    <row r="195" spans="1:35" x14ac:dyDescent="0.35">
      <c r="A195" t="s">
        <v>169</v>
      </c>
      <c r="B195" t="s">
        <v>4138</v>
      </c>
      <c r="C195" t="s">
        <v>2941</v>
      </c>
      <c r="D195" t="s">
        <v>3854</v>
      </c>
      <c r="F195">
        <v>55.670811</v>
      </c>
      <c r="G195">
        <v>54.113300000000002</v>
      </c>
      <c r="H195">
        <v>52.740692000000003</v>
      </c>
      <c r="I195">
        <v>51.194923000000003</v>
      </c>
      <c r="J195">
        <v>49.990344999999998</v>
      </c>
      <c r="K195">
        <v>48.885120000000001</v>
      </c>
      <c r="L195">
        <v>47.976429000000003</v>
      </c>
      <c r="M195">
        <v>47.086661999999997</v>
      </c>
      <c r="N195">
        <v>46.468304000000003</v>
      </c>
      <c r="O195">
        <v>46.256855000000002</v>
      </c>
      <c r="P195">
        <v>45.982062999999997</v>
      </c>
      <c r="Q195">
        <v>45.725571000000002</v>
      </c>
      <c r="R195">
        <v>45.476269000000002</v>
      </c>
      <c r="S195">
        <v>45.244041000000003</v>
      </c>
      <c r="T195">
        <v>45.081226000000001</v>
      </c>
      <c r="U195">
        <v>44.933230999999999</v>
      </c>
      <c r="V195">
        <v>44.799931000000001</v>
      </c>
      <c r="W195">
        <v>44.682648</v>
      </c>
      <c r="X195">
        <v>44.591251</v>
      </c>
      <c r="Y195">
        <v>44.507980000000003</v>
      </c>
      <c r="Z195">
        <v>44.430672000000001</v>
      </c>
      <c r="AA195">
        <v>44.359881999999999</v>
      </c>
      <c r="AB195">
        <v>44.303268000000003</v>
      </c>
      <c r="AC195">
        <v>44.252814999999998</v>
      </c>
      <c r="AD195">
        <v>44.206158000000002</v>
      </c>
      <c r="AE195">
        <v>44.159348000000001</v>
      </c>
      <c r="AF195">
        <v>44.117775000000002</v>
      </c>
      <c r="AG195">
        <v>44.088420999999997</v>
      </c>
      <c r="AH195">
        <v>44.028618000000002</v>
      </c>
      <c r="AI195" s="22">
        <v>-8.0000000000000002E-3</v>
      </c>
    </row>
    <row r="196" spans="1:35" x14ac:dyDescent="0.35">
      <c r="A196" t="s">
        <v>170</v>
      </c>
      <c r="B196" t="s">
        <v>4139</v>
      </c>
      <c r="C196" t="s">
        <v>2941</v>
      </c>
      <c r="D196" t="s">
        <v>3854</v>
      </c>
      <c r="F196">
        <v>45.36927</v>
      </c>
      <c r="G196">
        <v>43.887573000000003</v>
      </c>
      <c r="H196">
        <v>42.639530000000001</v>
      </c>
      <c r="I196">
        <v>41.222552999999998</v>
      </c>
      <c r="J196">
        <v>40.094051</v>
      </c>
      <c r="K196">
        <v>39.056823999999999</v>
      </c>
      <c r="L196">
        <v>38.186478000000001</v>
      </c>
      <c r="M196">
        <v>37.349964</v>
      </c>
      <c r="N196">
        <v>36.764515000000003</v>
      </c>
      <c r="O196">
        <v>36.56324</v>
      </c>
      <c r="P196">
        <v>36.315989999999999</v>
      </c>
      <c r="Q196">
        <v>36.085284999999999</v>
      </c>
      <c r="R196">
        <v>35.849148</v>
      </c>
      <c r="S196">
        <v>35.626316000000003</v>
      </c>
      <c r="T196">
        <v>35.466045000000001</v>
      </c>
      <c r="U196">
        <v>35.319626</v>
      </c>
      <c r="V196">
        <v>35.189022000000001</v>
      </c>
      <c r="W196">
        <v>35.068565</v>
      </c>
      <c r="X196">
        <v>34.980801</v>
      </c>
      <c r="Y196">
        <v>34.899338</v>
      </c>
      <c r="Z196">
        <v>34.824218999999999</v>
      </c>
      <c r="AA196">
        <v>34.756298000000001</v>
      </c>
      <c r="AB196">
        <v>34.704369</v>
      </c>
      <c r="AC196">
        <v>34.656883000000001</v>
      </c>
      <c r="AD196">
        <v>34.612876999999997</v>
      </c>
      <c r="AE196">
        <v>34.568973999999997</v>
      </c>
      <c r="AF196">
        <v>34.530059999999999</v>
      </c>
      <c r="AG196">
        <v>34.495716000000002</v>
      </c>
      <c r="AH196">
        <v>34.441544</v>
      </c>
      <c r="AI196" s="22">
        <v>-0.01</v>
      </c>
    </row>
    <row r="197" spans="1:35" x14ac:dyDescent="0.35">
      <c r="A197" t="s">
        <v>171</v>
      </c>
      <c r="B197" t="s">
        <v>4140</v>
      </c>
      <c r="C197" t="s">
        <v>2941</v>
      </c>
      <c r="D197" t="s">
        <v>3854</v>
      </c>
      <c r="F197">
        <v>47.015861999999998</v>
      </c>
      <c r="G197">
        <v>45.571658999999997</v>
      </c>
      <c r="H197">
        <v>44.324482000000003</v>
      </c>
      <c r="I197">
        <v>42.898353999999998</v>
      </c>
      <c r="J197">
        <v>41.747912999999997</v>
      </c>
      <c r="K197">
        <v>40.696106</v>
      </c>
      <c r="L197">
        <v>39.795775999999996</v>
      </c>
      <c r="M197">
        <v>38.942326000000001</v>
      </c>
      <c r="N197">
        <v>38.343029000000001</v>
      </c>
      <c r="O197">
        <v>38.136786999999998</v>
      </c>
      <c r="P197">
        <v>37.883335000000002</v>
      </c>
      <c r="Q197">
        <v>37.643906000000001</v>
      </c>
      <c r="R197">
        <v>37.404037000000002</v>
      </c>
      <c r="S197">
        <v>37.178241999999997</v>
      </c>
      <c r="T197">
        <v>37.013877999999998</v>
      </c>
      <c r="U197">
        <v>36.867553999999998</v>
      </c>
      <c r="V197">
        <v>36.735377999999997</v>
      </c>
      <c r="W197">
        <v>36.614100999999998</v>
      </c>
      <c r="X197">
        <v>36.521210000000004</v>
      </c>
      <c r="Y197">
        <v>36.437817000000003</v>
      </c>
      <c r="Z197">
        <v>36.362389</v>
      </c>
      <c r="AA197">
        <v>36.290981000000002</v>
      </c>
      <c r="AB197">
        <v>36.237659000000001</v>
      </c>
      <c r="AC197">
        <v>36.187614000000004</v>
      </c>
      <c r="AD197">
        <v>36.143996999999999</v>
      </c>
      <c r="AE197">
        <v>36.099037000000003</v>
      </c>
      <c r="AF197">
        <v>36.057471999999997</v>
      </c>
      <c r="AG197">
        <v>36.018237999999997</v>
      </c>
      <c r="AH197">
        <v>35.961185</v>
      </c>
      <c r="AI197" s="22">
        <v>-0.01</v>
      </c>
    </row>
    <row r="198" spans="1:35" x14ac:dyDescent="0.35">
      <c r="A198" t="s">
        <v>172</v>
      </c>
      <c r="B198" t="s">
        <v>4141</v>
      </c>
      <c r="C198" t="s">
        <v>2941</v>
      </c>
      <c r="D198" t="s">
        <v>3854</v>
      </c>
      <c r="F198">
        <v>50.031058999999999</v>
      </c>
      <c r="G198">
        <v>48.520896999999998</v>
      </c>
      <c r="H198">
        <v>47.224601999999997</v>
      </c>
      <c r="I198">
        <v>45.746482999999998</v>
      </c>
      <c r="J198">
        <v>44.531897999999998</v>
      </c>
      <c r="K198">
        <v>43.416041999999997</v>
      </c>
      <c r="L198">
        <v>42.470160999999997</v>
      </c>
      <c r="M198">
        <v>41.569073000000003</v>
      </c>
      <c r="N198">
        <v>40.93486</v>
      </c>
      <c r="O198">
        <v>40.713935999999997</v>
      </c>
      <c r="P198">
        <v>40.443618999999998</v>
      </c>
      <c r="Q198">
        <v>40.187137999999997</v>
      </c>
      <c r="R198">
        <v>39.935799000000003</v>
      </c>
      <c r="S198">
        <v>39.698528000000003</v>
      </c>
      <c r="T198">
        <v>39.527664000000001</v>
      </c>
      <c r="U198">
        <v>39.373821</v>
      </c>
      <c r="V198">
        <v>39.233013</v>
      </c>
      <c r="W198">
        <v>39.103779000000003</v>
      </c>
      <c r="X198">
        <v>39.008484000000003</v>
      </c>
      <c r="Y198">
        <v>38.919449</v>
      </c>
      <c r="Z198">
        <v>38.837231000000003</v>
      </c>
      <c r="AA198">
        <v>38.762714000000003</v>
      </c>
      <c r="AB198">
        <v>38.705658</v>
      </c>
      <c r="AC198">
        <v>38.652400999999998</v>
      </c>
      <c r="AD198">
        <v>38.603870000000001</v>
      </c>
      <c r="AE198">
        <v>38.555874000000003</v>
      </c>
      <c r="AF198">
        <v>38.511597000000002</v>
      </c>
      <c r="AG198">
        <v>38.470734</v>
      </c>
      <c r="AH198">
        <v>38.410896000000001</v>
      </c>
      <c r="AI198" s="22">
        <v>-8.9999999999999993E-3</v>
      </c>
    </row>
    <row r="199" spans="1:35" x14ac:dyDescent="0.35">
      <c r="A199" t="s">
        <v>173</v>
      </c>
      <c r="B199" t="s">
        <v>4142</v>
      </c>
      <c r="C199" t="s">
        <v>2941</v>
      </c>
      <c r="D199" t="s">
        <v>3854</v>
      </c>
      <c r="F199">
        <v>87.404624999999996</v>
      </c>
      <c r="G199">
        <v>85.837378999999999</v>
      </c>
      <c r="H199">
        <v>84.444534000000004</v>
      </c>
      <c r="I199">
        <v>82.968558999999999</v>
      </c>
      <c r="J199">
        <v>81.821074999999993</v>
      </c>
      <c r="K199">
        <v>80.746323000000004</v>
      </c>
      <c r="L199">
        <v>79.879920999999996</v>
      </c>
      <c r="M199">
        <v>78.990486000000004</v>
      </c>
      <c r="N199">
        <v>78.374122999999997</v>
      </c>
      <c r="O199">
        <v>78.170135000000002</v>
      </c>
      <c r="P199">
        <v>77.894256999999996</v>
      </c>
      <c r="Q199">
        <v>77.635238999999999</v>
      </c>
      <c r="R199">
        <v>77.384048000000007</v>
      </c>
      <c r="S199">
        <v>77.149742000000003</v>
      </c>
      <c r="T199">
        <v>76.985802000000007</v>
      </c>
      <c r="U199">
        <v>76.837204</v>
      </c>
      <c r="V199">
        <v>76.701697999999993</v>
      </c>
      <c r="W199">
        <v>76.582808999999997</v>
      </c>
      <c r="X199">
        <v>76.491341000000006</v>
      </c>
      <c r="Y199">
        <v>76.409369999999996</v>
      </c>
      <c r="Z199">
        <v>76.331603999999999</v>
      </c>
      <c r="AA199">
        <v>76.260077999999993</v>
      </c>
      <c r="AB199">
        <v>76.205771999999996</v>
      </c>
      <c r="AC199">
        <v>76.156143</v>
      </c>
      <c r="AD199">
        <v>76.109855999999994</v>
      </c>
      <c r="AE199">
        <v>76.065048000000004</v>
      </c>
      <c r="AF199">
        <v>76.023758000000001</v>
      </c>
      <c r="AG199">
        <v>75.994247000000001</v>
      </c>
      <c r="AH199">
        <v>75.935951000000003</v>
      </c>
      <c r="AI199" s="22">
        <v>-5.0000000000000001E-3</v>
      </c>
    </row>
    <row r="200" spans="1:35" x14ac:dyDescent="0.35">
      <c r="A200" t="s">
        <v>218</v>
      </c>
      <c r="B200" t="s">
        <v>4143</v>
      </c>
      <c r="C200" t="s">
        <v>2941</v>
      </c>
      <c r="D200" t="s">
        <v>3854</v>
      </c>
      <c r="F200">
        <v>44.948681000000001</v>
      </c>
      <c r="G200">
        <v>43.511814000000001</v>
      </c>
      <c r="H200">
        <v>42.279957000000003</v>
      </c>
      <c r="I200">
        <v>40.884101999999999</v>
      </c>
      <c r="J200">
        <v>39.739792000000001</v>
      </c>
      <c r="K200">
        <v>38.688042000000003</v>
      </c>
      <c r="L200">
        <v>37.794662000000002</v>
      </c>
      <c r="M200">
        <v>36.948227000000003</v>
      </c>
      <c r="N200">
        <v>36.353000999999999</v>
      </c>
      <c r="O200">
        <v>36.146168000000003</v>
      </c>
      <c r="P200">
        <v>35.894477999999999</v>
      </c>
      <c r="Q200">
        <v>35.656578000000003</v>
      </c>
      <c r="R200">
        <v>35.419338000000003</v>
      </c>
      <c r="S200">
        <v>35.194285999999998</v>
      </c>
      <c r="T200">
        <v>35.033344</v>
      </c>
      <c r="U200">
        <v>34.888618000000001</v>
      </c>
      <c r="V200">
        <v>34.757888999999999</v>
      </c>
      <c r="W200">
        <v>34.636718999999999</v>
      </c>
      <c r="X200">
        <v>34.545577999999999</v>
      </c>
      <c r="Y200">
        <v>34.463917000000002</v>
      </c>
      <c r="Z200">
        <v>34.388699000000003</v>
      </c>
      <c r="AA200">
        <v>34.317577</v>
      </c>
      <c r="AB200">
        <v>34.265799999999999</v>
      </c>
      <c r="AC200">
        <v>34.216129000000002</v>
      </c>
      <c r="AD200">
        <v>34.172482000000002</v>
      </c>
      <c r="AE200">
        <v>34.129494000000001</v>
      </c>
      <c r="AF200">
        <v>34.087947999999997</v>
      </c>
      <c r="AG200">
        <v>34.049747000000004</v>
      </c>
      <c r="AH200">
        <v>33.992794000000004</v>
      </c>
      <c r="AI200" s="22">
        <v>-0.01</v>
      </c>
    </row>
    <row r="201" spans="1:35" x14ac:dyDescent="0.35">
      <c r="A201" t="s">
        <v>219</v>
      </c>
      <c r="B201" t="s">
        <v>4144</v>
      </c>
      <c r="C201" t="s">
        <v>2941</v>
      </c>
      <c r="D201" t="s">
        <v>3854</v>
      </c>
      <c r="F201">
        <v>58.397551999999997</v>
      </c>
      <c r="G201">
        <v>56.746245999999999</v>
      </c>
      <c r="H201">
        <v>55.325648999999999</v>
      </c>
      <c r="I201">
        <v>53.742404999999998</v>
      </c>
      <c r="J201">
        <v>52.458931</v>
      </c>
      <c r="K201">
        <v>51.279350000000001</v>
      </c>
      <c r="L201">
        <v>50.277470000000001</v>
      </c>
      <c r="M201">
        <v>49.326397</v>
      </c>
      <c r="N201">
        <v>48.653056999999997</v>
      </c>
      <c r="O201">
        <v>48.412734999999998</v>
      </c>
      <c r="P201">
        <v>48.124572999999998</v>
      </c>
      <c r="Q201">
        <v>47.858604</v>
      </c>
      <c r="R201">
        <v>47.599052</v>
      </c>
      <c r="S201">
        <v>47.357154999999999</v>
      </c>
      <c r="T201">
        <v>47.182636000000002</v>
      </c>
      <c r="U201">
        <v>47.02158</v>
      </c>
      <c r="V201">
        <v>46.877276999999999</v>
      </c>
      <c r="W201">
        <v>46.746178</v>
      </c>
      <c r="X201">
        <v>46.647320000000001</v>
      </c>
      <c r="Y201">
        <v>46.555435000000003</v>
      </c>
      <c r="Z201">
        <v>46.470275999999998</v>
      </c>
      <c r="AA201">
        <v>46.392380000000003</v>
      </c>
      <c r="AB201">
        <v>46.330283999999999</v>
      </c>
      <c r="AC201">
        <v>46.273578999999998</v>
      </c>
      <c r="AD201">
        <v>46.220669000000001</v>
      </c>
      <c r="AE201">
        <v>46.169345999999997</v>
      </c>
      <c r="AF201">
        <v>46.121879999999997</v>
      </c>
      <c r="AG201">
        <v>46.082588000000001</v>
      </c>
      <c r="AH201">
        <v>46.019150000000003</v>
      </c>
      <c r="AI201" s="22">
        <v>-8.0000000000000002E-3</v>
      </c>
    </row>
    <row r="202" spans="1:35" x14ac:dyDescent="0.35">
      <c r="A202" t="s">
        <v>167</v>
      </c>
      <c r="B202" t="s">
        <v>4145</v>
      </c>
      <c r="C202" t="s">
        <v>2941</v>
      </c>
      <c r="D202" t="s">
        <v>3854</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t="s">
        <v>11</v>
      </c>
    </row>
    <row r="203" spans="1:35" x14ac:dyDescent="0.35">
      <c r="A203" t="s">
        <v>174</v>
      </c>
      <c r="B203" t="s">
        <v>4146</v>
      </c>
      <c r="C203" t="s">
        <v>2941</v>
      </c>
      <c r="D203" t="s">
        <v>3854</v>
      </c>
      <c r="F203">
        <v>68.765761999999995</v>
      </c>
      <c r="G203">
        <v>66.797072999999997</v>
      </c>
      <c r="H203">
        <v>65.100166000000002</v>
      </c>
      <c r="I203">
        <v>63.365242000000002</v>
      </c>
      <c r="J203">
        <v>62.094226999999997</v>
      </c>
      <c r="K203">
        <v>60.787357</v>
      </c>
      <c r="L203">
        <v>59.716076000000001</v>
      </c>
      <c r="M203">
        <v>58.638275</v>
      </c>
      <c r="N203">
        <v>57.875889000000001</v>
      </c>
      <c r="O203">
        <v>57.629474999999999</v>
      </c>
      <c r="P203">
        <v>57.319705999999996</v>
      </c>
      <c r="Q203">
        <v>57.036361999999997</v>
      </c>
      <c r="R203">
        <v>56.71508</v>
      </c>
      <c r="S203">
        <v>56.408520000000003</v>
      </c>
      <c r="T203">
        <v>56.179229999999997</v>
      </c>
      <c r="U203">
        <v>55.967410999999998</v>
      </c>
      <c r="V203">
        <v>55.771026999999997</v>
      </c>
      <c r="W203">
        <v>55.589084999999997</v>
      </c>
      <c r="X203">
        <v>55.446804</v>
      </c>
      <c r="Y203">
        <v>55.315094000000002</v>
      </c>
      <c r="Z203">
        <v>55.191833000000003</v>
      </c>
      <c r="AA203">
        <v>55.075890000000001</v>
      </c>
      <c r="AB203">
        <v>54.982010000000002</v>
      </c>
      <c r="AC203">
        <v>54.895363000000003</v>
      </c>
      <c r="AD203">
        <v>54.813876999999998</v>
      </c>
      <c r="AE203">
        <v>54.734287000000002</v>
      </c>
      <c r="AF203">
        <v>54.657756999999997</v>
      </c>
      <c r="AG203">
        <v>54.585953000000003</v>
      </c>
      <c r="AH203">
        <v>54.511310999999999</v>
      </c>
      <c r="AI203" s="22">
        <v>-8.0000000000000002E-3</v>
      </c>
    </row>
    <row r="204" spans="1:35" x14ac:dyDescent="0.35">
      <c r="A204" t="s">
        <v>175</v>
      </c>
      <c r="B204" t="s">
        <v>4147</v>
      </c>
      <c r="C204" t="s">
        <v>2941</v>
      </c>
      <c r="D204" t="s">
        <v>3854</v>
      </c>
      <c r="F204">
        <v>0</v>
      </c>
      <c r="G204">
        <v>0</v>
      </c>
      <c r="H204">
        <v>0</v>
      </c>
      <c r="I204">
        <v>0</v>
      </c>
      <c r="J204">
        <v>0</v>
      </c>
      <c r="K204">
        <v>0</v>
      </c>
      <c r="L204">
        <v>0</v>
      </c>
      <c r="M204">
        <v>0</v>
      </c>
      <c r="N204">
        <v>40.397888000000002</v>
      </c>
      <c r="O204">
        <v>40.216484000000001</v>
      </c>
      <c r="P204">
        <v>39.995544000000002</v>
      </c>
      <c r="Q204">
        <v>39.795433000000003</v>
      </c>
      <c r="R204">
        <v>39.549968999999997</v>
      </c>
      <c r="S204">
        <v>39.312859000000003</v>
      </c>
      <c r="T204">
        <v>39.131740999999998</v>
      </c>
      <c r="U204">
        <v>38.966278000000003</v>
      </c>
      <c r="V204">
        <v>38.813609999999997</v>
      </c>
      <c r="W204">
        <v>38.671470999999997</v>
      </c>
      <c r="X204">
        <v>38.559852999999997</v>
      </c>
      <c r="Y204">
        <v>38.459301000000004</v>
      </c>
      <c r="Z204">
        <v>38.363911000000002</v>
      </c>
      <c r="AA204">
        <v>38.275905999999999</v>
      </c>
      <c r="AB204">
        <v>38.203387999999997</v>
      </c>
      <c r="AC204">
        <v>38.135429000000002</v>
      </c>
      <c r="AD204">
        <v>38.073185000000002</v>
      </c>
      <c r="AE204">
        <v>38.010807</v>
      </c>
      <c r="AF204">
        <v>37.953814999999999</v>
      </c>
      <c r="AG204">
        <v>37.897995000000002</v>
      </c>
      <c r="AH204">
        <v>37.839511999999999</v>
      </c>
      <c r="AI204" t="s">
        <v>11</v>
      </c>
    </row>
    <row r="205" spans="1:35" x14ac:dyDescent="0.35">
      <c r="A205" t="s">
        <v>176</v>
      </c>
      <c r="B205" t="s">
        <v>4148</v>
      </c>
      <c r="C205" t="s">
        <v>2941</v>
      </c>
      <c r="D205" t="s">
        <v>3854</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t="s">
        <v>11</v>
      </c>
    </row>
    <row r="206" spans="1:35" x14ac:dyDescent="0.35">
      <c r="A206" t="s">
        <v>177</v>
      </c>
      <c r="B206" t="s">
        <v>4149</v>
      </c>
      <c r="C206" t="s">
        <v>2941</v>
      </c>
      <c r="D206" t="s">
        <v>3854</v>
      </c>
      <c r="F206">
        <v>61.912250999999998</v>
      </c>
      <c r="G206">
        <v>60.059688999999999</v>
      </c>
      <c r="H206">
        <v>58.504550999999999</v>
      </c>
      <c r="I206">
        <v>56.792586999999997</v>
      </c>
      <c r="J206">
        <v>55.752853000000002</v>
      </c>
      <c r="K206">
        <v>54.510826000000002</v>
      </c>
      <c r="L206">
        <v>53.501137</v>
      </c>
      <c r="M206">
        <v>52.501956999999997</v>
      </c>
      <c r="N206">
        <v>51.805644999999998</v>
      </c>
      <c r="O206">
        <v>51.579506000000002</v>
      </c>
      <c r="P206">
        <v>51.297550000000001</v>
      </c>
      <c r="Q206">
        <v>51.039917000000003</v>
      </c>
      <c r="R206">
        <v>50.748897999999997</v>
      </c>
      <c r="S206">
        <v>50.473038000000003</v>
      </c>
      <c r="T206">
        <v>50.269458999999998</v>
      </c>
      <c r="U206">
        <v>50.08173</v>
      </c>
      <c r="V206">
        <v>49.909790000000001</v>
      </c>
      <c r="W206">
        <v>49.750529999999998</v>
      </c>
      <c r="X206">
        <v>49.623210999999998</v>
      </c>
      <c r="Y206">
        <v>49.505313999999998</v>
      </c>
      <c r="Z206">
        <v>49.395144999999999</v>
      </c>
      <c r="AA206">
        <v>49.291446999999998</v>
      </c>
      <c r="AB206">
        <v>49.208343999999997</v>
      </c>
      <c r="AC206">
        <v>49.128608999999997</v>
      </c>
      <c r="AD206">
        <v>49.055301999999998</v>
      </c>
      <c r="AE206">
        <v>48.982117000000002</v>
      </c>
      <c r="AF206">
        <v>48.914867000000001</v>
      </c>
      <c r="AG206">
        <v>48.852451000000002</v>
      </c>
      <c r="AH206">
        <v>48.785148999999997</v>
      </c>
      <c r="AI206" s="22">
        <v>-8.0000000000000002E-3</v>
      </c>
    </row>
    <row r="207" spans="1:35" x14ac:dyDescent="0.35">
      <c r="A207" t="s">
        <v>178</v>
      </c>
      <c r="B207" t="s">
        <v>4150</v>
      </c>
      <c r="C207" t="s">
        <v>2941</v>
      </c>
      <c r="D207" t="s">
        <v>3854</v>
      </c>
      <c r="F207">
        <v>95.688323999999994</v>
      </c>
      <c r="G207">
        <v>93.425338999999994</v>
      </c>
      <c r="H207">
        <v>91.534453999999997</v>
      </c>
      <c r="I207">
        <v>89.568520000000007</v>
      </c>
      <c r="J207">
        <v>88.183700999999999</v>
      </c>
      <c r="K207">
        <v>86.716651999999996</v>
      </c>
      <c r="L207">
        <v>85.502716000000007</v>
      </c>
      <c r="M207">
        <v>84.323104999999998</v>
      </c>
      <c r="N207">
        <v>83.475196999999994</v>
      </c>
      <c r="O207">
        <v>83.188407999999995</v>
      </c>
      <c r="P207">
        <v>82.840812999999997</v>
      </c>
      <c r="Q207">
        <v>82.514686999999995</v>
      </c>
      <c r="R207">
        <v>82.155579000000003</v>
      </c>
      <c r="S207">
        <v>81.813995000000006</v>
      </c>
      <c r="T207">
        <v>81.559189000000003</v>
      </c>
      <c r="U207">
        <v>81.327415000000002</v>
      </c>
      <c r="V207">
        <v>81.115509000000003</v>
      </c>
      <c r="W207">
        <v>80.916786000000002</v>
      </c>
      <c r="X207">
        <v>80.762992999999994</v>
      </c>
      <c r="Y207">
        <v>80.619003000000006</v>
      </c>
      <c r="Z207">
        <v>80.484924000000007</v>
      </c>
      <c r="AA207">
        <v>80.360527000000005</v>
      </c>
      <c r="AB207">
        <v>80.258430000000004</v>
      </c>
      <c r="AC207">
        <v>80.162497999999999</v>
      </c>
      <c r="AD207">
        <v>80.073813999999999</v>
      </c>
      <c r="AE207">
        <v>79.985611000000006</v>
      </c>
      <c r="AF207">
        <v>79.904128999999998</v>
      </c>
      <c r="AG207">
        <v>79.826408000000001</v>
      </c>
      <c r="AH207">
        <v>79.746178</v>
      </c>
      <c r="AI207" s="22">
        <v>-6.0000000000000001E-3</v>
      </c>
    </row>
    <row r="208" spans="1:35" x14ac:dyDescent="0.35">
      <c r="A208" t="s">
        <v>220</v>
      </c>
      <c r="B208" t="s">
        <v>4151</v>
      </c>
      <c r="C208" t="s">
        <v>2941</v>
      </c>
      <c r="D208" t="s">
        <v>3854</v>
      </c>
      <c r="F208">
        <v>49.486420000000003</v>
      </c>
      <c r="G208">
        <v>47.998038999999999</v>
      </c>
      <c r="H208">
        <v>46.78933</v>
      </c>
      <c r="I208">
        <v>45.456383000000002</v>
      </c>
      <c r="J208">
        <v>44.443489</v>
      </c>
      <c r="K208">
        <v>43.408771999999999</v>
      </c>
      <c r="L208">
        <v>42.571953000000001</v>
      </c>
      <c r="M208">
        <v>41.744461000000001</v>
      </c>
      <c r="N208">
        <v>41.162982999999997</v>
      </c>
      <c r="O208">
        <v>40.983989999999999</v>
      </c>
      <c r="P208">
        <v>40.761436000000003</v>
      </c>
      <c r="Q208">
        <v>40.554282999999998</v>
      </c>
      <c r="R208">
        <v>40.303268000000003</v>
      </c>
      <c r="S208">
        <v>40.061256</v>
      </c>
      <c r="T208">
        <v>39.879513000000003</v>
      </c>
      <c r="U208">
        <v>39.710177999999999</v>
      </c>
      <c r="V208">
        <v>39.558177999999998</v>
      </c>
      <c r="W208">
        <v>39.417003999999999</v>
      </c>
      <c r="X208">
        <v>39.305152999999997</v>
      </c>
      <c r="Y208">
        <v>39.203628999999999</v>
      </c>
      <c r="Z208">
        <v>39.107246000000004</v>
      </c>
      <c r="AA208">
        <v>39.018428999999998</v>
      </c>
      <c r="AB208">
        <v>38.947510000000001</v>
      </c>
      <c r="AC208">
        <v>38.878760999999997</v>
      </c>
      <c r="AD208">
        <v>38.816254000000001</v>
      </c>
      <c r="AE208">
        <v>38.753033000000002</v>
      </c>
      <c r="AF208">
        <v>38.695728000000003</v>
      </c>
      <c r="AG208">
        <v>38.647506999999997</v>
      </c>
      <c r="AH208">
        <v>38.589233</v>
      </c>
      <c r="AI208" s="22">
        <v>-8.9999999999999993E-3</v>
      </c>
    </row>
    <row r="209" spans="1:35" x14ac:dyDescent="0.35">
      <c r="A209" t="s">
        <v>221</v>
      </c>
      <c r="B209" t="s">
        <v>4152</v>
      </c>
      <c r="C209" t="s">
        <v>2941</v>
      </c>
      <c r="D209" t="s">
        <v>3854</v>
      </c>
      <c r="F209">
        <v>68.176140000000004</v>
      </c>
      <c r="G209">
        <v>66.399665999999996</v>
      </c>
      <c r="H209">
        <v>64.873717999999997</v>
      </c>
      <c r="I209">
        <v>63.252056000000003</v>
      </c>
      <c r="J209">
        <v>62.025539000000002</v>
      </c>
      <c r="K209">
        <v>60.804175999999998</v>
      </c>
      <c r="L209">
        <v>59.820006999999997</v>
      </c>
      <c r="M209">
        <v>58.835853999999998</v>
      </c>
      <c r="N209">
        <v>58.149344999999997</v>
      </c>
      <c r="O209">
        <v>57.93338</v>
      </c>
      <c r="P209">
        <v>57.664627000000003</v>
      </c>
      <c r="Q209">
        <v>57.423206</v>
      </c>
      <c r="R209">
        <v>57.138843999999999</v>
      </c>
      <c r="S209">
        <v>56.867167999999999</v>
      </c>
      <c r="T209">
        <v>56.664791000000001</v>
      </c>
      <c r="U209">
        <v>56.480021999999998</v>
      </c>
      <c r="V209">
        <v>56.309372000000003</v>
      </c>
      <c r="W209">
        <v>56.154060000000001</v>
      </c>
      <c r="X209">
        <v>56.028064999999998</v>
      </c>
      <c r="Y209">
        <v>55.910556999999997</v>
      </c>
      <c r="Z209">
        <v>55.800293000000003</v>
      </c>
      <c r="AA209">
        <v>55.697853000000002</v>
      </c>
      <c r="AB209">
        <v>55.612682</v>
      </c>
      <c r="AC209">
        <v>55.534416</v>
      </c>
      <c r="AD209">
        <v>55.458987999999998</v>
      </c>
      <c r="AE209">
        <v>55.386944</v>
      </c>
      <c r="AF209">
        <v>55.317580999999997</v>
      </c>
      <c r="AG209">
        <v>55.255135000000003</v>
      </c>
      <c r="AH209">
        <v>55.187289999999997</v>
      </c>
      <c r="AI209" s="22">
        <v>-8.0000000000000002E-3</v>
      </c>
    </row>
    <row r="210" spans="1:35" x14ac:dyDescent="0.35">
      <c r="A210" t="s">
        <v>22</v>
      </c>
    </row>
    <row r="211" spans="1:35" x14ac:dyDescent="0.35">
      <c r="A211" t="s">
        <v>168</v>
      </c>
      <c r="B211" t="s">
        <v>4153</v>
      </c>
      <c r="C211" t="s">
        <v>4154</v>
      </c>
      <c r="D211" t="s">
        <v>3854</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t="s">
        <v>11</v>
      </c>
    </row>
    <row r="212" spans="1:35" x14ac:dyDescent="0.35">
      <c r="A212" t="s">
        <v>169</v>
      </c>
      <c r="B212" t="s">
        <v>4155</v>
      </c>
      <c r="C212" t="s">
        <v>4156</v>
      </c>
      <c r="D212" t="s">
        <v>3854</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t="s">
        <v>11</v>
      </c>
    </row>
    <row r="213" spans="1:35" x14ac:dyDescent="0.35">
      <c r="A213" t="s">
        <v>170</v>
      </c>
      <c r="B213" t="s">
        <v>4157</v>
      </c>
      <c r="C213" t="s">
        <v>4158</v>
      </c>
      <c r="D213" t="s">
        <v>3854</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t="s">
        <v>11</v>
      </c>
    </row>
    <row r="214" spans="1:35" x14ac:dyDescent="0.35">
      <c r="A214" t="s">
        <v>171</v>
      </c>
      <c r="B214" t="s">
        <v>4159</v>
      </c>
      <c r="C214" t="s">
        <v>4160</v>
      </c>
      <c r="D214" t="s">
        <v>3854</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t="s">
        <v>11</v>
      </c>
    </row>
    <row r="215" spans="1:35" x14ac:dyDescent="0.35">
      <c r="A215" t="s">
        <v>172</v>
      </c>
      <c r="B215" t="s">
        <v>4161</v>
      </c>
      <c r="C215" t="s">
        <v>4162</v>
      </c>
      <c r="D215" t="s">
        <v>3854</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t="s">
        <v>11</v>
      </c>
    </row>
    <row r="216" spans="1:35" x14ac:dyDescent="0.35">
      <c r="A216" t="s">
        <v>173</v>
      </c>
      <c r="B216" t="s">
        <v>4163</v>
      </c>
      <c r="C216" t="s">
        <v>4164</v>
      </c>
      <c r="D216" t="s">
        <v>3854</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t="s">
        <v>11</v>
      </c>
    </row>
    <row r="217" spans="1:35" x14ac:dyDescent="0.35">
      <c r="A217" t="s">
        <v>218</v>
      </c>
      <c r="B217" t="s">
        <v>4165</v>
      </c>
      <c r="C217" t="s">
        <v>4166</v>
      </c>
      <c r="D217" t="s">
        <v>3854</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t="s">
        <v>11</v>
      </c>
    </row>
    <row r="218" spans="1:35" x14ac:dyDescent="0.35">
      <c r="A218" t="s">
        <v>219</v>
      </c>
      <c r="B218" t="s">
        <v>4167</v>
      </c>
      <c r="C218" t="s">
        <v>4168</v>
      </c>
      <c r="D218" t="s">
        <v>3854</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t="s">
        <v>11</v>
      </c>
    </row>
    <row r="219" spans="1:35" x14ac:dyDescent="0.35">
      <c r="A219" t="s">
        <v>167</v>
      </c>
      <c r="B219" t="s">
        <v>4169</v>
      </c>
      <c r="C219" t="s">
        <v>4170</v>
      </c>
      <c r="D219" t="s">
        <v>3854</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t="s">
        <v>11</v>
      </c>
    </row>
    <row r="220" spans="1:35" x14ac:dyDescent="0.35">
      <c r="A220" t="s">
        <v>174</v>
      </c>
      <c r="B220" t="s">
        <v>4171</v>
      </c>
      <c r="C220" t="s">
        <v>4172</v>
      </c>
      <c r="D220" t="s">
        <v>3854</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t="s">
        <v>11</v>
      </c>
    </row>
    <row r="221" spans="1:35" x14ac:dyDescent="0.35">
      <c r="A221" t="s">
        <v>175</v>
      </c>
      <c r="B221" t="s">
        <v>4173</v>
      </c>
      <c r="C221" t="s">
        <v>4174</v>
      </c>
      <c r="D221" t="s">
        <v>3854</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11</v>
      </c>
    </row>
    <row r="222" spans="1:35" x14ac:dyDescent="0.35">
      <c r="A222" t="s">
        <v>176</v>
      </c>
      <c r="B222" t="s">
        <v>4175</v>
      </c>
      <c r="C222" t="s">
        <v>4176</v>
      </c>
      <c r="D222" t="s">
        <v>3854</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t="s">
        <v>11</v>
      </c>
    </row>
    <row r="223" spans="1:35" x14ac:dyDescent="0.35">
      <c r="A223" t="s">
        <v>177</v>
      </c>
      <c r="B223" t="s">
        <v>4177</v>
      </c>
      <c r="C223" t="s">
        <v>4178</v>
      </c>
      <c r="D223" t="s">
        <v>3854</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t="s">
        <v>11</v>
      </c>
    </row>
    <row r="224" spans="1:35" x14ac:dyDescent="0.35">
      <c r="A224" t="s">
        <v>178</v>
      </c>
      <c r="B224" t="s">
        <v>4179</v>
      </c>
      <c r="C224" t="s">
        <v>4180</v>
      </c>
      <c r="D224" t="s">
        <v>3854</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t="s">
        <v>11</v>
      </c>
    </row>
    <row r="225" spans="1:35" x14ac:dyDescent="0.35">
      <c r="A225" t="s">
        <v>220</v>
      </c>
      <c r="B225" t="s">
        <v>4181</v>
      </c>
      <c r="C225" t="s">
        <v>4182</v>
      </c>
      <c r="D225" t="s">
        <v>3854</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t="s">
        <v>11</v>
      </c>
    </row>
    <row r="226" spans="1:35" x14ac:dyDescent="0.35">
      <c r="A226" t="s">
        <v>221</v>
      </c>
      <c r="B226" t="s">
        <v>4183</v>
      </c>
      <c r="C226" t="s">
        <v>4184</v>
      </c>
      <c r="D226" t="s">
        <v>3854</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t="s">
        <v>11</v>
      </c>
    </row>
    <row r="227" spans="1:35" x14ac:dyDescent="0.35">
      <c r="A227" t="s">
        <v>21</v>
      </c>
    </row>
    <row r="228" spans="1:35" x14ac:dyDescent="0.35">
      <c r="A228" t="s">
        <v>168</v>
      </c>
      <c r="B228" t="s">
        <v>4185</v>
      </c>
      <c r="C228" t="s">
        <v>4186</v>
      </c>
      <c r="D228" t="s">
        <v>3854</v>
      </c>
      <c r="F228">
        <v>0</v>
      </c>
      <c r="G228">
        <v>0</v>
      </c>
      <c r="H228">
        <v>0</v>
      </c>
      <c r="I228">
        <v>0</v>
      </c>
      <c r="J228">
        <v>0</v>
      </c>
      <c r="K228">
        <v>0</v>
      </c>
      <c r="L228">
        <v>0</v>
      </c>
      <c r="M228">
        <v>0</v>
      </c>
      <c r="N228">
        <v>0</v>
      </c>
      <c r="O228">
        <v>0</v>
      </c>
      <c r="P228">
        <v>0</v>
      </c>
      <c r="Q228">
        <v>0</v>
      </c>
      <c r="R228">
        <v>0</v>
      </c>
      <c r="S228">
        <v>0</v>
      </c>
      <c r="T228">
        <v>0</v>
      </c>
      <c r="U228">
        <v>0</v>
      </c>
      <c r="V228">
        <v>0</v>
      </c>
      <c r="W228">
        <v>0</v>
      </c>
      <c r="X228">
        <v>0</v>
      </c>
      <c r="Y228">
        <v>54.834502999999998</v>
      </c>
      <c r="Z228">
        <v>54.869281999999998</v>
      </c>
      <c r="AA228">
        <v>54.903872999999997</v>
      </c>
      <c r="AB228">
        <v>54.915585</v>
      </c>
      <c r="AC228">
        <v>54.933762000000002</v>
      </c>
      <c r="AD228">
        <v>54.951304999999998</v>
      </c>
      <c r="AE228">
        <v>54.971103999999997</v>
      </c>
      <c r="AF228">
        <v>54.986755000000002</v>
      </c>
      <c r="AG228">
        <v>54.996898999999999</v>
      </c>
      <c r="AH228">
        <v>54.988689000000001</v>
      </c>
      <c r="AI228" t="s">
        <v>11</v>
      </c>
    </row>
    <row r="229" spans="1:35" x14ac:dyDescent="0.35">
      <c r="A229" t="s">
        <v>169</v>
      </c>
      <c r="B229" t="s">
        <v>4187</v>
      </c>
      <c r="C229" t="s">
        <v>4188</v>
      </c>
      <c r="D229" t="s">
        <v>3854</v>
      </c>
      <c r="F229">
        <v>43.359478000000003</v>
      </c>
      <c r="G229">
        <v>43.352607999999996</v>
      </c>
      <c r="H229">
        <v>43.294024999999998</v>
      </c>
      <c r="I229">
        <v>43.615386999999998</v>
      </c>
      <c r="J229">
        <v>43.605434000000002</v>
      </c>
      <c r="K229">
        <v>43.679459000000001</v>
      </c>
      <c r="L229">
        <v>44.101143</v>
      </c>
      <c r="M229">
        <v>44.129204000000001</v>
      </c>
      <c r="N229">
        <v>44.151730000000001</v>
      </c>
      <c r="O229">
        <v>44.174216999999999</v>
      </c>
      <c r="P229">
        <v>44.232593999999999</v>
      </c>
      <c r="Q229">
        <v>44.292904</v>
      </c>
      <c r="R229">
        <v>44.342804000000001</v>
      </c>
      <c r="S229">
        <v>44.397404000000002</v>
      </c>
      <c r="T229">
        <v>44.446643999999999</v>
      </c>
      <c r="U229">
        <v>44.498772000000002</v>
      </c>
      <c r="V229">
        <v>44.549187000000003</v>
      </c>
      <c r="W229">
        <v>44.613567000000003</v>
      </c>
      <c r="X229">
        <v>44.660232999999998</v>
      </c>
      <c r="Y229">
        <v>44.711081999999998</v>
      </c>
      <c r="Z229">
        <v>44.760834000000003</v>
      </c>
      <c r="AA229">
        <v>44.808070999999998</v>
      </c>
      <c r="AB229">
        <v>44.834510999999999</v>
      </c>
      <c r="AC229">
        <v>44.868670999999999</v>
      </c>
      <c r="AD229">
        <v>44.892654</v>
      </c>
      <c r="AE229">
        <v>44.926155000000001</v>
      </c>
      <c r="AF229">
        <v>44.957962000000002</v>
      </c>
      <c r="AG229">
        <v>45.044719999999998</v>
      </c>
      <c r="AH229">
        <v>45.049079999999996</v>
      </c>
      <c r="AI229" s="22">
        <v>1E-3</v>
      </c>
    </row>
    <row r="230" spans="1:35" x14ac:dyDescent="0.35">
      <c r="A230" t="s">
        <v>170</v>
      </c>
      <c r="B230" t="s">
        <v>4189</v>
      </c>
      <c r="C230" t="s">
        <v>4190</v>
      </c>
      <c r="D230" t="s">
        <v>3854</v>
      </c>
      <c r="F230">
        <v>33.855384999999998</v>
      </c>
      <c r="G230">
        <v>33.927855999999998</v>
      </c>
      <c r="H230">
        <v>33.949123</v>
      </c>
      <c r="I230">
        <v>34.107444999999998</v>
      </c>
      <c r="J230">
        <v>34.076583999999997</v>
      </c>
      <c r="K230">
        <v>34.110188000000001</v>
      </c>
      <c r="L230">
        <v>34.407158000000003</v>
      </c>
      <c r="M230">
        <v>34.430461999999999</v>
      </c>
      <c r="N230">
        <v>34.449725999999998</v>
      </c>
      <c r="O230">
        <v>34.469856</v>
      </c>
      <c r="P230">
        <v>34.528812000000002</v>
      </c>
      <c r="Q230">
        <v>34.585320000000003</v>
      </c>
      <c r="R230">
        <v>34.616249000000003</v>
      </c>
      <c r="S230">
        <v>34.650691999999999</v>
      </c>
      <c r="T230">
        <v>34.686134000000003</v>
      </c>
      <c r="U230">
        <v>34.730578999999999</v>
      </c>
      <c r="V230">
        <v>34.788136000000002</v>
      </c>
      <c r="W230">
        <v>34.863776999999999</v>
      </c>
      <c r="X230">
        <v>34.914321999999999</v>
      </c>
      <c r="Y230">
        <v>34.965946000000002</v>
      </c>
      <c r="Z230">
        <v>35.018619999999999</v>
      </c>
      <c r="AA230">
        <v>35.071353999999999</v>
      </c>
      <c r="AB230">
        <v>35.105549000000003</v>
      </c>
      <c r="AC230">
        <v>35.14658</v>
      </c>
      <c r="AD230">
        <v>35.176445000000001</v>
      </c>
      <c r="AE230">
        <v>35.218052</v>
      </c>
      <c r="AF230">
        <v>35.257033999999997</v>
      </c>
      <c r="AG230">
        <v>35.347366000000001</v>
      </c>
      <c r="AH230">
        <v>35.359710999999997</v>
      </c>
      <c r="AI230" s="22">
        <v>2E-3</v>
      </c>
    </row>
    <row r="231" spans="1:35" x14ac:dyDescent="0.35">
      <c r="A231" t="s">
        <v>171</v>
      </c>
      <c r="B231" t="s">
        <v>4191</v>
      </c>
      <c r="C231" t="s">
        <v>4192</v>
      </c>
      <c r="D231" t="s">
        <v>3854</v>
      </c>
      <c r="F231">
        <v>35.843150999999999</v>
      </c>
      <c r="G231">
        <v>35.904232</v>
      </c>
      <c r="H231">
        <v>35.856285</v>
      </c>
      <c r="I231">
        <v>36.131988999999997</v>
      </c>
      <c r="J231">
        <v>36.090454000000001</v>
      </c>
      <c r="K231">
        <v>36.127254000000001</v>
      </c>
      <c r="L231">
        <v>36.425975999999999</v>
      </c>
      <c r="M231">
        <v>36.443232999999999</v>
      </c>
      <c r="N231">
        <v>36.449596</v>
      </c>
      <c r="O231">
        <v>36.460948999999999</v>
      </c>
      <c r="P231">
        <v>36.519362999999998</v>
      </c>
      <c r="Q231">
        <v>36.570320000000002</v>
      </c>
      <c r="R231">
        <v>36.596516000000001</v>
      </c>
      <c r="S231">
        <v>36.627097999999997</v>
      </c>
      <c r="T231">
        <v>36.6646</v>
      </c>
      <c r="U231">
        <v>36.718513000000002</v>
      </c>
      <c r="V231">
        <v>36.773612999999997</v>
      </c>
      <c r="W231">
        <v>36.841194000000002</v>
      </c>
      <c r="X231">
        <v>36.88908</v>
      </c>
      <c r="Y231">
        <v>36.939383999999997</v>
      </c>
      <c r="Z231">
        <v>36.989249999999998</v>
      </c>
      <c r="AA231">
        <v>37.038531999999996</v>
      </c>
      <c r="AB231">
        <v>37.073298999999999</v>
      </c>
      <c r="AC231">
        <v>37.111728999999997</v>
      </c>
      <c r="AD231">
        <v>37.138874000000001</v>
      </c>
      <c r="AE231">
        <v>37.177928999999999</v>
      </c>
      <c r="AF231">
        <v>37.215572000000002</v>
      </c>
      <c r="AG231">
        <v>37.299900000000001</v>
      </c>
      <c r="AH231">
        <v>37.311497000000003</v>
      </c>
      <c r="AI231" s="22">
        <v>1E-3</v>
      </c>
    </row>
    <row r="232" spans="1:35" x14ac:dyDescent="0.35">
      <c r="A232" t="s">
        <v>172</v>
      </c>
      <c r="B232" t="s">
        <v>4193</v>
      </c>
      <c r="C232" t="s">
        <v>4194</v>
      </c>
      <c r="D232" t="s">
        <v>3854</v>
      </c>
      <c r="F232">
        <v>38.051761999999997</v>
      </c>
      <c r="G232">
        <v>38.07085</v>
      </c>
      <c r="H232">
        <v>38.051322999999996</v>
      </c>
      <c r="I232">
        <v>38.229278999999998</v>
      </c>
      <c r="J232">
        <v>38.170807000000003</v>
      </c>
      <c r="K232">
        <v>38.228240999999997</v>
      </c>
      <c r="L232">
        <v>38.495460999999999</v>
      </c>
      <c r="M232">
        <v>38.532024</v>
      </c>
      <c r="N232">
        <v>38.536259000000001</v>
      </c>
      <c r="O232">
        <v>38.543380999999997</v>
      </c>
      <c r="P232">
        <v>38.595455000000001</v>
      </c>
      <c r="Q232">
        <v>38.642856999999999</v>
      </c>
      <c r="R232">
        <v>38.669327000000003</v>
      </c>
      <c r="S232">
        <v>38.699539000000001</v>
      </c>
      <c r="T232">
        <v>38.734622999999999</v>
      </c>
      <c r="U232">
        <v>38.785263</v>
      </c>
      <c r="V232">
        <v>38.831451000000001</v>
      </c>
      <c r="W232">
        <v>38.900066000000002</v>
      </c>
      <c r="X232">
        <v>38.945301000000001</v>
      </c>
      <c r="Y232">
        <v>38.989863999999997</v>
      </c>
      <c r="Z232">
        <v>39.033771999999999</v>
      </c>
      <c r="AA232">
        <v>39.076374000000001</v>
      </c>
      <c r="AB232">
        <v>39.104492</v>
      </c>
      <c r="AC232">
        <v>39.137985</v>
      </c>
      <c r="AD232">
        <v>39.160767</v>
      </c>
      <c r="AE232">
        <v>39.193835999999997</v>
      </c>
      <c r="AF232">
        <v>39.226413999999998</v>
      </c>
      <c r="AG232">
        <v>39.307346000000003</v>
      </c>
      <c r="AH232">
        <v>39.313366000000002</v>
      </c>
      <c r="AI232" s="22">
        <v>1E-3</v>
      </c>
    </row>
    <row r="233" spans="1:35" x14ac:dyDescent="0.35">
      <c r="A233" t="s">
        <v>173</v>
      </c>
      <c r="B233" t="s">
        <v>4195</v>
      </c>
      <c r="C233" t="s">
        <v>4196</v>
      </c>
      <c r="D233" t="s">
        <v>3854</v>
      </c>
      <c r="F233">
        <v>76.458961000000002</v>
      </c>
      <c r="G233">
        <v>76.506866000000002</v>
      </c>
      <c r="H233">
        <v>76.505966000000001</v>
      </c>
      <c r="I233">
        <v>76.761734000000004</v>
      </c>
      <c r="J233">
        <v>76.750716999999995</v>
      </c>
      <c r="K233">
        <v>76.809730999999999</v>
      </c>
      <c r="L233">
        <v>77.152596000000003</v>
      </c>
      <c r="M233">
        <v>77.141434000000004</v>
      </c>
      <c r="N233">
        <v>77.130568999999994</v>
      </c>
      <c r="O233">
        <v>77.124313000000001</v>
      </c>
      <c r="P233">
        <v>77.175217000000004</v>
      </c>
      <c r="Q233">
        <v>77.214813000000007</v>
      </c>
      <c r="R233">
        <v>77.235809000000003</v>
      </c>
      <c r="S233">
        <v>77.268364000000005</v>
      </c>
      <c r="T233">
        <v>77.300888</v>
      </c>
      <c r="U233">
        <v>77.334334999999996</v>
      </c>
      <c r="V233">
        <v>77.366050999999999</v>
      </c>
      <c r="W233">
        <v>77.415024000000003</v>
      </c>
      <c r="X233">
        <v>77.445160000000001</v>
      </c>
      <c r="Y233">
        <v>77.479042000000007</v>
      </c>
      <c r="Z233">
        <v>77.510918000000004</v>
      </c>
      <c r="AA233">
        <v>77.540267999999998</v>
      </c>
      <c r="AB233">
        <v>77.554862999999997</v>
      </c>
      <c r="AC233">
        <v>77.572800000000001</v>
      </c>
      <c r="AD233">
        <v>77.585662999999997</v>
      </c>
      <c r="AE233">
        <v>77.603645</v>
      </c>
      <c r="AF233">
        <v>77.621375999999998</v>
      </c>
      <c r="AG233">
        <v>77.687943000000004</v>
      </c>
      <c r="AH233">
        <v>77.680526999999998</v>
      </c>
      <c r="AI233" s="22">
        <v>1E-3</v>
      </c>
    </row>
    <row r="234" spans="1:35" x14ac:dyDescent="0.35">
      <c r="A234" t="s">
        <v>218</v>
      </c>
      <c r="B234" t="s">
        <v>4197</v>
      </c>
      <c r="C234" t="s">
        <v>4198</v>
      </c>
      <c r="D234" t="s">
        <v>3854</v>
      </c>
      <c r="F234">
        <v>34.254024999999999</v>
      </c>
      <c r="G234">
        <v>34.273620999999999</v>
      </c>
      <c r="H234">
        <v>34.208359000000002</v>
      </c>
      <c r="I234">
        <v>34.464942999999998</v>
      </c>
      <c r="J234">
        <v>34.396281999999999</v>
      </c>
      <c r="K234">
        <v>34.421470999999997</v>
      </c>
      <c r="L234">
        <v>34.725174000000003</v>
      </c>
      <c r="M234">
        <v>34.729725000000002</v>
      </c>
      <c r="N234">
        <v>34.724666999999997</v>
      </c>
      <c r="O234">
        <v>34.722991999999998</v>
      </c>
      <c r="P234">
        <v>34.770657</v>
      </c>
      <c r="Q234">
        <v>34.805320999999999</v>
      </c>
      <c r="R234">
        <v>34.825381999999998</v>
      </c>
      <c r="S234">
        <v>34.861941999999999</v>
      </c>
      <c r="T234">
        <v>34.899482999999996</v>
      </c>
      <c r="U234">
        <v>34.937866</v>
      </c>
      <c r="V234">
        <v>34.968342</v>
      </c>
      <c r="W234">
        <v>35.019649999999999</v>
      </c>
      <c r="X234">
        <v>35.053348999999997</v>
      </c>
      <c r="Y234">
        <v>35.089485000000003</v>
      </c>
      <c r="Z234">
        <v>35.125670999999997</v>
      </c>
      <c r="AA234">
        <v>35.163265000000003</v>
      </c>
      <c r="AB234">
        <v>35.182186000000002</v>
      </c>
      <c r="AC234">
        <v>35.207371000000002</v>
      </c>
      <c r="AD234">
        <v>35.224891999999997</v>
      </c>
      <c r="AE234">
        <v>35.249457999999997</v>
      </c>
      <c r="AF234">
        <v>35.274616000000002</v>
      </c>
      <c r="AG234">
        <v>35.352179999999997</v>
      </c>
      <c r="AH234">
        <v>35.351131000000002</v>
      </c>
      <c r="AI234" s="22">
        <v>1E-3</v>
      </c>
    </row>
    <row r="235" spans="1:35" x14ac:dyDescent="0.35">
      <c r="A235" t="s">
        <v>219</v>
      </c>
      <c r="B235" t="s">
        <v>4199</v>
      </c>
      <c r="C235" t="s">
        <v>4200</v>
      </c>
      <c r="D235" t="s">
        <v>3854</v>
      </c>
      <c r="F235">
        <v>45.494373000000003</v>
      </c>
      <c r="G235">
        <v>45.476990000000001</v>
      </c>
      <c r="H235">
        <v>45.386749000000002</v>
      </c>
      <c r="I235">
        <v>45.612251000000001</v>
      </c>
      <c r="J235">
        <v>45.549446000000003</v>
      </c>
      <c r="K235">
        <v>45.561844000000001</v>
      </c>
      <c r="L235">
        <v>45.871346000000003</v>
      </c>
      <c r="M235">
        <v>45.876269999999998</v>
      </c>
      <c r="N235">
        <v>45.863632000000003</v>
      </c>
      <c r="O235">
        <v>45.856487000000001</v>
      </c>
      <c r="P235">
        <v>45.895218</v>
      </c>
      <c r="Q235">
        <v>45.932792999999997</v>
      </c>
      <c r="R235">
        <v>45.954422000000001</v>
      </c>
      <c r="S235">
        <v>45.979022999999998</v>
      </c>
      <c r="T235">
        <v>46.009563</v>
      </c>
      <c r="U235">
        <v>46.046782999999998</v>
      </c>
      <c r="V235">
        <v>46.080894000000001</v>
      </c>
      <c r="W235">
        <v>46.132801000000001</v>
      </c>
      <c r="X235">
        <v>46.163677</v>
      </c>
      <c r="Y235">
        <v>46.199038999999999</v>
      </c>
      <c r="Z235">
        <v>46.231845999999997</v>
      </c>
      <c r="AA235">
        <v>46.263404999999999</v>
      </c>
      <c r="AB235">
        <v>46.275973999999998</v>
      </c>
      <c r="AC235">
        <v>46.294581999999998</v>
      </c>
      <c r="AD235">
        <v>46.305613999999998</v>
      </c>
      <c r="AE235">
        <v>46.324497000000001</v>
      </c>
      <c r="AF235">
        <v>46.341208999999999</v>
      </c>
      <c r="AG235">
        <v>46.40448</v>
      </c>
      <c r="AH235">
        <v>46.395439000000003</v>
      </c>
      <c r="AI235" s="22">
        <v>1E-3</v>
      </c>
    </row>
    <row r="236" spans="1:35" x14ac:dyDescent="0.35">
      <c r="A236" t="s">
        <v>167</v>
      </c>
      <c r="B236" t="s">
        <v>4201</v>
      </c>
      <c r="C236" t="s">
        <v>4202</v>
      </c>
      <c r="D236" t="s">
        <v>3854</v>
      </c>
      <c r="F236">
        <v>41.875430999999999</v>
      </c>
      <c r="G236">
        <v>42.032673000000003</v>
      </c>
      <c r="H236">
        <v>42.076430999999999</v>
      </c>
      <c r="I236">
        <v>42.515087000000001</v>
      </c>
      <c r="J236">
        <v>42.727179999999997</v>
      </c>
      <c r="K236">
        <v>42.825240999999998</v>
      </c>
      <c r="L236">
        <v>43.070126000000002</v>
      </c>
      <c r="M236">
        <v>43.092148000000002</v>
      </c>
      <c r="N236">
        <v>43.122799000000001</v>
      </c>
      <c r="O236">
        <v>43.170184999999996</v>
      </c>
      <c r="P236">
        <v>43.252963999999999</v>
      </c>
      <c r="Q236">
        <v>43.325080999999997</v>
      </c>
      <c r="R236">
        <v>43.326850999999998</v>
      </c>
      <c r="S236">
        <v>43.341785000000002</v>
      </c>
      <c r="T236">
        <v>43.358162</v>
      </c>
      <c r="U236">
        <v>43.382041999999998</v>
      </c>
      <c r="V236">
        <v>43.412533000000003</v>
      </c>
      <c r="W236">
        <v>43.458911999999998</v>
      </c>
      <c r="X236">
        <v>43.478920000000002</v>
      </c>
      <c r="Y236">
        <v>43.499592</v>
      </c>
      <c r="Z236">
        <v>43.521541999999997</v>
      </c>
      <c r="AA236">
        <v>43.537894999999999</v>
      </c>
      <c r="AB236">
        <v>43.537624000000001</v>
      </c>
      <c r="AC236">
        <v>43.541218000000001</v>
      </c>
      <c r="AD236">
        <v>43.538798999999997</v>
      </c>
      <c r="AE236">
        <v>43.541846999999997</v>
      </c>
      <c r="AF236">
        <v>43.545254</v>
      </c>
      <c r="AG236">
        <v>43.603985000000002</v>
      </c>
      <c r="AH236">
        <v>43.597709999999999</v>
      </c>
      <c r="AI236" s="22">
        <v>1E-3</v>
      </c>
    </row>
    <row r="237" spans="1:35" x14ac:dyDescent="0.35">
      <c r="A237" t="s">
        <v>174</v>
      </c>
      <c r="B237" t="s">
        <v>4203</v>
      </c>
      <c r="C237" t="s">
        <v>4204</v>
      </c>
      <c r="D237" t="s">
        <v>3854</v>
      </c>
      <c r="F237">
        <v>50.910888999999997</v>
      </c>
      <c r="G237">
        <v>50.989623999999999</v>
      </c>
      <c r="H237">
        <v>51.060412999999997</v>
      </c>
      <c r="I237">
        <v>51.580227000000001</v>
      </c>
      <c r="J237">
        <v>51.941352999999999</v>
      </c>
      <c r="K237">
        <v>52.040066000000003</v>
      </c>
      <c r="L237">
        <v>52.236148999999997</v>
      </c>
      <c r="M237">
        <v>52.319065000000002</v>
      </c>
      <c r="N237">
        <v>52.370953</v>
      </c>
      <c r="O237">
        <v>52.431109999999997</v>
      </c>
      <c r="P237">
        <v>52.519218000000002</v>
      </c>
      <c r="Q237">
        <v>52.607151000000002</v>
      </c>
      <c r="R237">
        <v>52.623702999999999</v>
      </c>
      <c r="S237">
        <v>52.638592000000003</v>
      </c>
      <c r="T237">
        <v>52.657539</v>
      </c>
      <c r="U237">
        <v>52.682003000000002</v>
      </c>
      <c r="V237">
        <v>52.705624</v>
      </c>
      <c r="W237">
        <v>52.739685000000001</v>
      </c>
      <c r="X237">
        <v>52.754874999999998</v>
      </c>
      <c r="Y237">
        <v>52.771023</v>
      </c>
      <c r="Z237">
        <v>52.788296000000003</v>
      </c>
      <c r="AA237">
        <v>52.801636000000002</v>
      </c>
      <c r="AB237">
        <v>52.802067000000001</v>
      </c>
      <c r="AC237">
        <v>52.805686999999999</v>
      </c>
      <c r="AD237">
        <v>52.804920000000003</v>
      </c>
      <c r="AE237">
        <v>52.808047999999999</v>
      </c>
      <c r="AF237">
        <v>52.812412000000002</v>
      </c>
      <c r="AG237">
        <v>52.859710999999997</v>
      </c>
      <c r="AH237">
        <v>52.854636999999997</v>
      </c>
      <c r="AI237" s="22">
        <v>1E-3</v>
      </c>
    </row>
    <row r="238" spans="1:35" x14ac:dyDescent="0.35">
      <c r="A238" t="s">
        <v>175</v>
      </c>
      <c r="B238" t="s">
        <v>4205</v>
      </c>
      <c r="C238" t="s">
        <v>4206</v>
      </c>
      <c r="D238" t="s">
        <v>3854</v>
      </c>
      <c r="F238">
        <v>35.482703999999998</v>
      </c>
      <c r="G238">
        <v>35.530684999999998</v>
      </c>
      <c r="H238">
        <v>35.553772000000002</v>
      </c>
      <c r="I238">
        <v>36.179366999999999</v>
      </c>
      <c r="J238">
        <v>36.332844000000001</v>
      </c>
      <c r="K238">
        <v>36.584876999999999</v>
      </c>
      <c r="L238">
        <v>36.892997999999999</v>
      </c>
      <c r="M238">
        <v>37.016235000000002</v>
      </c>
      <c r="N238">
        <v>37.042389</v>
      </c>
      <c r="O238">
        <v>37.074638</v>
      </c>
      <c r="P238">
        <v>37.155968000000001</v>
      </c>
      <c r="Q238">
        <v>37.224181999999999</v>
      </c>
      <c r="R238">
        <v>37.226306999999998</v>
      </c>
      <c r="S238">
        <v>37.214790000000001</v>
      </c>
      <c r="T238">
        <v>37.203113999999999</v>
      </c>
      <c r="U238">
        <v>37.195838999999999</v>
      </c>
      <c r="V238">
        <v>37.187595000000002</v>
      </c>
      <c r="W238">
        <v>37.183281000000001</v>
      </c>
      <c r="X238">
        <v>37.177826000000003</v>
      </c>
      <c r="Y238">
        <v>37.172890000000002</v>
      </c>
      <c r="Z238">
        <v>37.170718999999998</v>
      </c>
      <c r="AA238">
        <v>37.166977000000003</v>
      </c>
      <c r="AB238">
        <v>37.161087000000002</v>
      </c>
      <c r="AC238">
        <v>37.154342999999997</v>
      </c>
      <c r="AD238">
        <v>37.147773999999998</v>
      </c>
      <c r="AE238">
        <v>37.141350000000003</v>
      </c>
      <c r="AF238">
        <v>37.136406000000001</v>
      </c>
      <c r="AG238">
        <v>37.144913000000003</v>
      </c>
      <c r="AH238">
        <v>37.13261</v>
      </c>
      <c r="AI238" s="22">
        <v>2E-3</v>
      </c>
    </row>
    <row r="239" spans="1:35" x14ac:dyDescent="0.35">
      <c r="A239" t="s">
        <v>176</v>
      </c>
      <c r="B239" t="s">
        <v>4207</v>
      </c>
      <c r="C239" t="s">
        <v>4208</v>
      </c>
      <c r="D239" t="s">
        <v>3854</v>
      </c>
      <c r="F239">
        <v>43.461497999999999</v>
      </c>
      <c r="G239">
        <v>43.560836999999999</v>
      </c>
      <c r="H239">
        <v>43.593257999999999</v>
      </c>
      <c r="I239">
        <v>43.737006999999998</v>
      </c>
      <c r="J239">
        <v>43.967990999999998</v>
      </c>
      <c r="K239">
        <v>44.006259999999997</v>
      </c>
      <c r="L239">
        <v>44.181086999999998</v>
      </c>
      <c r="M239">
        <v>44.183464000000001</v>
      </c>
      <c r="N239">
        <v>44.188450000000003</v>
      </c>
      <c r="O239">
        <v>44.198996999999999</v>
      </c>
      <c r="P239">
        <v>44.267440999999998</v>
      </c>
      <c r="Q239">
        <v>44.326050000000002</v>
      </c>
      <c r="R239">
        <v>44.319515000000003</v>
      </c>
      <c r="S239">
        <v>44.307471999999997</v>
      </c>
      <c r="T239">
        <v>44.302059</v>
      </c>
      <c r="U239">
        <v>44.299109999999999</v>
      </c>
      <c r="V239">
        <v>44.301169999999999</v>
      </c>
      <c r="W239">
        <v>44.330727000000003</v>
      </c>
      <c r="X239">
        <v>44.334000000000003</v>
      </c>
      <c r="Y239">
        <v>44.342872999999997</v>
      </c>
      <c r="Z239">
        <v>44.350257999999997</v>
      </c>
      <c r="AA239">
        <v>44.355431000000003</v>
      </c>
      <c r="AB239">
        <v>44.346916</v>
      </c>
      <c r="AC239">
        <v>44.341647999999999</v>
      </c>
      <c r="AD239">
        <v>44.333674999999999</v>
      </c>
      <c r="AE239">
        <v>44.330607999999998</v>
      </c>
      <c r="AF239">
        <v>44.325736999999997</v>
      </c>
      <c r="AG239">
        <v>44.371765000000003</v>
      </c>
      <c r="AH239">
        <v>44.357650999999997</v>
      </c>
      <c r="AI239" s="22">
        <v>1E-3</v>
      </c>
    </row>
    <row r="240" spans="1:35" x14ac:dyDescent="0.35">
      <c r="A240" t="s">
        <v>177</v>
      </c>
      <c r="B240" t="s">
        <v>4209</v>
      </c>
      <c r="C240" t="s">
        <v>4210</v>
      </c>
      <c r="D240" t="s">
        <v>3854</v>
      </c>
      <c r="F240">
        <v>45.948711000000003</v>
      </c>
      <c r="G240">
        <v>46.002929999999999</v>
      </c>
      <c r="H240">
        <v>46.165667999999997</v>
      </c>
      <c r="I240">
        <v>46.617142000000001</v>
      </c>
      <c r="J240">
        <v>47.112209</v>
      </c>
      <c r="K240">
        <v>47.199989000000002</v>
      </c>
      <c r="L240">
        <v>47.415298</v>
      </c>
      <c r="M240">
        <v>47.452002999999998</v>
      </c>
      <c r="N240">
        <v>47.493777999999999</v>
      </c>
      <c r="O240">
        <v>47.551949</v>
      </c>
      <c r="P240">
        <v>47.633873000000001</v>
      </c>
      <c r="Q240">
        <v>47.702190000000002</v>
      </c>
      <c r="R240">
        <v>47.716492000000002</v>
      </c>
      <c r="S240">
        <v>47.730857999999998</v>
      </c>
      <c r="T240">
        <v>47.751648000000003</v>
      </c>
      <c r="U240">
        <v>47.783478000000002</v>
      </c>
      <c r="V240">
        <v>47.812828000000003</v>
      </c>
      <c r="W240">
        <v>47.863407000000002</v>
      </c>
      <c r="X240">
        <v>47.882224999999998</v>
      </c>
      <c r="Y240">
        <v>47.904434000000002</v>
      </c>
      <c r="Z240">
        <v>47.927681</v>
      </c>
      <c r="AA240">
        <v>47.941654</v>
      </c>
      <c r="AB240">
        <v>47.940562999999997</v>
      </c>
      <c r="AC240">
        <v>47.943604000000001</v>
      </c>
      <c r="AD240">
        <v>47.940823000000002</v>
      </c>
      <c r="AE240">
        <v>47.943728999999998</v>
      </c>
      <c r="AF240">
        <v>47.946510000000004</v>
      </c>
      <c r="AG240">
        <v>48.005184</v>
      </c>
      <c r="AH240">
        <v>47.998783000000003</v>
      </c>
      <c r="AI240" s="22">
        <v>2E-3</v>
      </c>
    </row>
    <row r="241" spans="1:35" x14ac:dyDescent="0.35">
      <c r="A241" t="s">
        <v>178</v>
      </c>
      <c r="B241" t="s">
        <v>4211</v>
      </c>
      <c r="C241" t="s">
        <v>4212</v>
      </c>
      <c r="D241" t="s">
        <v>3854</v>
      </c>
      <c r="F241">
        <v>75.176993999999993</v>
      </c>
      <c r="G241">
        <v>75.347603000000007</v>
      </c>
      <c r="H241">
        <v>75.499161000000001</v>
      </c>
      <c r="I241">
        <v>75.833220999999995</v>
      </c>
      <c r="J241">
        <v>76.239127999999994</v>
      </c>
      <c r="K241">
        <v>76.379593</v>
      </c>
      <c r="L241">
        <v>76.649726999999999</v>
      </c>
      <c r="M241">
        <v>76.720673000000005</v>
      </c>
      <c r="N241">
        <v>76.755363000000003</v>
      </c>
      <c r="O241">
        <v>76.806404000000001</v>
      </c>
      <c r="P241">
        <v>76.880286999999996</v>
      </c>
      <c r="Q241">
        <v>76.955359999999999</v>
      </c>
      <c r="R241">
        <v>76.971107000000003</v>
      </c>
      <c r="S241">
        <v>76.997414000000006</v>
      </c>
      <c r="T241">
        <v>77.029007000000007</v>
      </c>
      <c r="U241">
        <v>77.061310000000006</v>
      </c>
      <c r="V241">
        <v>77.090034000000003</v>
      </c>
      <c r="W241">
        <v>77.140548999999993</v>
      </c>
      <c r="X241">
        <v>77.157950999999997</v>
      </c>
      <c r="Y241">
        <v>77.180969000000005</v>
      </c>
      <c r="Z241">
        <v>77.203140000000005</v>
      </c>
      <c r="AA241">
        <v>77.221221999999997</v>
      </c>
      <c r="AB241">
        <v>77.220146</v>
      </c>
      <c r="AC241">
        <v>77.222282000000007</v>
      </c>
      <c r="AD241">
        <v>77.219611999999998</v>
      </c>
      <c r="AE241">
        <v>77.221999999999994</v>
      </c>
      <c r="AF241">
        <v>77.224868999999998</v>
      </c>
      <c r="AG241">
        <v>77.297325000000001</v>
      </c>
      <c r="AH241">
        <v>77.290283000000002</v>
      </c>
      <c r="AI241" s="22">
        <v>1E-3</v>
      </c>
    </row>
    <row r="242" spans="1:35" x14ac:dyDescent="0.35">
      <c r="A242" t="s">
        <v>220</v>
      </c>
      <c r="B242" t="s">
        <v>4213</v>
      </c>
      <c r="C242" t="s">
        <v>4214</v>
      </c>
      <c r="D242" t="s">
        <v>3854</v>
      </c>
      <c r="F242">
        <v>38.065544000000003</v>
      </c>
      <c r="G242">
        <v>38.132911999999997</v>
      </c>
      <c r="H242">
        <v>38.175491000000001</v>
      </c>
      <c r="I242">
        <v>38.455311000000002</v>
      </c>
      <c r="J242">
        <v>38.651130999999999</v>
      </c>
      <c r="K242">
        <v>38.744553000000003</v>
      </c>
      <c r="L242">
        <v>39.041263999999998</v>
      </c>
      <c r="M242">
        <v>39.086685000000003</v>
      </c>
      <c r="N242">
        <v>39.128033000000002</v>
      </c>
      <c r="O242">
        <v>39.166213999999997</v>
      </c>
      <c r="P242">
        <v>39.257938000000003</v>
      </c>
      <c r="Q242">
        <v>39.339843999999999</v>
      </c>
      <c r="R242">
        <v>39.358184999999999</v>
      </c>
      <c r="S242">
        <v>39.382342999999999</v>
      </c>
      <c r="T242">
        <v>39.395885</v>
      </c>
      <c r="U242">
        <v>39.413531999999996</v>
      </c>
      <c r="V242">
        <v>39.430343999999998</v>
      </c>
      <c r="W242">
        <v>39.456699</v>
      </c>
      <c r="X242">
        <v>39.469574000000001</v>
      </c>
      <c r="Y242">
        <v>39.485957999999997</v>
      </c>
      <c r="Z242">
        <v>39.504204000000001</v>
      </c>
      <c r="AA242">
        <v>39.519160999999997</v>
      </c>
      <c r="AB242">
        <v>39.520870000000002</v>
      </c>
      <c r="AC242">
        <v>39.524323000000003</v>
      </c>
      <c r="AD242">
        <v>39.523871999999997</v>
      </c>
      <c r="AE242">
        <v>39.528671000000003</v>
      </c>
      <c r="AF242">
        <v>39.534153000000003</v>
      </c>
      <c r="AG242">
        <v>39.580920999999996</v>
      </c>
      <c r="AH242">
        <v>39.576858999999999</v>
      </c>
      <c r="AI242" s="22">
        <v>1E-3</v>
      </c>
    </row>
    <row r="243" spans="1:35" x14ac:dyDescent="0.35">
      <c r="A243" t="s">
        <v>221</v>
      </c>
      <c r="B243" t="s">
        <v>4215</v>
      </c>
      <c r="C243" t="s">
        <v>4216</v>
      </c>
      <c r="D243" t="s">
        <v>3854</v>
      </c>
      <c r="F243">
        <v>53.623607999999997</v>
      </c>
      <c r="G243">
        <v>53.688332000000003</v>
      </c>
      <c r="H243">
        <v>53.694786000000001</v>
      </c>
      <c r="I243">
        <v>54.155997999999997</v>
      </c>
      <c r="J243">
        <v>54.313042000000003</v>
      </c>
      <c r="K243">
        <v>54.416137999999997</v>
      </c>
      <c r="L243">
        <v>54.695369999999997</v>
      </c>
      <c r="M243">
        <v>54.736240000000002</v>
      </c>
      <c r="N243">
        <v>54.766272999999998</v>
      </c>
      <c r="O243">
        <v>54.806049000000002</v>
      </c>
      <c r="P243">
        <v>54.904034000000003</v>
      </c>
      <c r="Q243">
        <v>54.996788000000002</v>
      </c>
      <c r="R243">
        <v>55.020133999999999</v>
      </c>
      <c r="S243">
        <v>55.044806999999999</v>
      </c>
      <c r="T243">
        <v>55.067959000000002</v>
      </c>
      <c r="U243">
        <v>55.098529999999997</v>
      </c>
      <c r="V243">
        <v>55.128120000000003</v>
      </c>
      <c r="W243">
        <v>55.176842000000001</v>
      </c>
      <c r="X243">
        <v>55.197921999999998</v>
      </c>
      <c r="Y243">
        <v>55.219481999999999</v>
      </c>
      <c r="Z243">
        <v>55.241894000000002</v>
      </c>
      <c r="AA243">
        <v>55.260361000000003</v>
      </c>
      <c r="AB243">
        <v>55.263615000000001</v>
      </c>
      <c r="AC243">
        <v>55.269531000000001</v>
      </c>
      <c r="AD243">
        <v>55.269852</v>
      </c>
      <c r="AE243">
        <v>55.275677000000002</v>
      </c>
      <c r="AF243">
        <v>55.281936999999999</v>
      </c>
      <c r="AG243">
        <v>55.337665999999999</v>
      </c>
      <c r="AH243">
        <v>55.333019</v>
      </c>
      <c r="AI243" s="22">
        <v>1E-3</v>
      </c>
    </row>
    <row r="244" spans="1:35" x14ac:dyDescent="0.35">
      <c r="A244" t="s">
        <v>20</v>
      </c>
    </row>
    <row r="245" spans="1:35" x14ac:dyDescent="0.35">
      <c r="A245" t="s">
        <v>168</v>
      </c>
      <c r="B245" t="s">
        <v>4217</v>
      </c>
      <c r="C245" t="s">
        <v>4218</v>
      </c>
      <c r="D245" t="s">
        <v>3854</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t="s">
        <v>11</v>
      </c>
    </row>
    <row r="246" spans="1:35" x14ac:dyDescent="0.35">
      <c r="A246" t="s">
        <v>169</v>
      </c>
      <c r="B246" t="s">
        <v>4219</v>
      </c>
      <c r="C246" t="s">
        <v>4220</v>
      </c>
      <c r="D246" t="s">
        <v>3854</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t="s">
        <v>11</v>
      </c>
    </row>
    <row r="247" spans="1:35" x14ac:dyDescent="0.35">
      <c r="A247" t="s">
        <v>170</v>
      </c>
      <c r="B247" t="s">
        <v>4221</v>
      </c>
      <c r="C247" t="s">
        <v>4222</v>
      </c>
      <c r="D247" t="s">
        <v>3854</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t="s">
        <v>11</v>
      </c>
    </row>
    <row r="248" spans="1:35" x14ac:dyDescent="0.35">
      <c r="A248" t="s">
        <v>171</v>
      </c>
      <c r="B248" t="s">
        <v>4223</v>
      </c>
      <c r="C248" t="s">
        <v>4224</v>
      </c>
      <c r="D248" t="s">
        <v>3854</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t="s">
        <v>11</v>
      </c>
    </row>
    <row r="249" spans="1:35" x14ac:dyDescent="0.35">
      <c r="A249" t="s">
        <v>172</v>
      </c>
      <c r="B249" t="s">
        <v>4225</v>
      </c>
      <c r="C249" t="s">
        <v>4226</v>
      </c>
      <c r="D249" t="s">
        <v>3854</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t="s">
        <v>11</v>
      </c>
    </row>
    <row r="250" spans="1:35" x14ac:dyDescent="0.35">
      <c r="A250" t="s">
        <v>173</v>
      </c>
      <c r="B250" t="s">
        <v>4227</v>
      </c>
      <c r="C250" t="s">
        <v>4228</v>
      </c>
      <c r="D250" t="s">
        <v>3854</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t="s">
        <v>11</v>
      </c>
    </row>
    <row r="251" spans="1:35" x14ac:dyDescent="0.35">
      <c r="A251" t="s">
        <v>218</v>
      </c>
      <c r="B251" t="s">
        <v>4229</v>
      </c>
      <c r="C251" t="s">
        <v>4230</v>
      </c>
      <c r="D251" t="s">
        <v>3854</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t="s">
        <v>11</v>
      </c>
    </row>
    <row r="252" spans="1:35" x14ac:dyDescent="0.35">
      <c r="A252" t="s">
        <v>219</v>
      </c>
      <c r="B252" t="s">
        <v>4231</v>
      </c>
      <c r="C252" t="s">
        <v>4232</v>
      </c>
      <c r="D252" t="s">
        <v>3854</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t="s">
        <v>11</v>
      </c>
    </row>
    <row r="253" spans="1:35" x14ac:dyDescent="0.35">
      <c r="A253" t="s">
        <v>167</v>
      </c>
      <c r="B253" t="s">
        <v>4233</v>
      </c>
      <c r="C253" t="s">
        <v>4234</v>
      </c>
      <c r="D253" t="s">
        <v>3854</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t="s">
        <v>11</v>
      </c>
    </row>
    <row r="254" spans="1:35" x14ac:dyDescent="0.35">
      <c r="A254" t="s">
        <v>174</v>
      </c>
      <c r="B254" t="s">
        <v>4235</v>
      </c>
      <c r="C254" t="s">
        <v>4236</v>
      </c>
      <c r="D254" t="s">
        <v>3854</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t="s">
        <v>11</v>
      </c>
    </row>
    <row r="255" spans="1:35" x14ac:dyDescent="0.35">
      <c r="A255" t="s">
        <v>175</v>
      </c>
      <c r="B255" t="s">
        <v>4237</v>
      </c>
      <c r="C255" t="s">
        <v>4238</v>
      </c>
      <c r="D255" t="s">
        <v>3854</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t="s">
        <v>11</v>
      </c>
    </row>
    <row r="256" spans="1:35" x14ac:dyDescent="0.35">
      <c r="A256" t="s">
        <v>176</v>
      </c>
      <c r="B256" t="s">
        <v>4239</v>
      </c>
      <c r="C256" t="s">
        <v>4240</v>
      </c>
      <c r="D256" t="s">
        <v>3854</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t="s">
        <v>11</v>
      </c>
    </row>
    <row r="257" spans="1:35" x14ac:dyDescent="0.35">
      <c r="A257" t="s">
        <v>177</v>
      </c>
      <c r="B257" t="s">
        <v>4241</v>
      </c>
      <c r="C257" t="s">
        <v>4242</v>
      </c>
      <c r="D257" t="s">
        <v>3854</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t="s">
        <v>11</v>
      </c>
    </row>
    <row r="258" spans="1:35" x14ac:dyDescent="0.35">
      <c r="A258" t="s">
        <v>178</v>
      </c>
      <c r="B258" t="s">
        <v>4243</v>
      </c>
      <c r="C258" t="s">
        <v>4244</v>
      </c>
      <c r="D258" t="s">
        <v>3854</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t="s">
        <v>11</v>
      </c>
    </row>
    <row r="259" spans="1:35" x14ac:dyDescent="0.35">
      <c r="A259" t="s">
        <v>220</v>
      </c>
      <c r="B259" t="s">
        <v>4245</v>
      </c>
      <c r="C259" t="s">
        <v>4246</v>
      </c>
      <c r="D259" t="s">
        <v>3854</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t="s">
        <v>11</v>
      </c>
    </row>
    <row r="260" spans="1:35" x14ac:dyDescent="0.35">
      <c r="A260" t="s">
        <v>221</v>
      </c>
      <c r="B260" t="s">
        <v>4247</v>
      </c>
      <c r="C260" t="s">
        <v>4248</v>
      </c>
      <c r="D260" t="s">
        <v>3854</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t="s">
        <v>11</v>
      </c>
    </row>
    <row r="261" spans="1:35" x14ac:dyDescent="0.35">
      <c r="A261" t="s">
        <v>19</v>
      </c>
    </row>
    <row r="262" spans="1:35" x14ac:dyDescent="0.35">
      <c r="A262" t="s">
        <v>168</v>
      </c>
      <c r="B262" t="s">
        <v>4249</v>
      </c>
      <c r="C262" t="s">
        <v>4250</v>
      </c>
      <c r="D262" t="s">
        <v>3854</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t="s">
        <v>11</v>
      </c>
    </row>
    <row r="263" spans="1:35" x14ac:dyDescent="0.35">
      <c r="A263" t="s">
        <v>169</v>
      </c>
      <c r="B263" t="s">
        <v>4251</v>
      </c>
      <c r="C263" t="s">
        <v>4252</v>
      </c>
      <c r="D263" t="s">
        <v>3854</v>
      </c>
      <c r="F263">
        <v>88.414794999999998</v>
      </c>
      <c r="G263">
        <v>86.751930000000002</v>
      </c>
      <c r="H263">
        <v>84.997589000000005</v>
      </c>
      <c r="I263">
        <v>82.997635000000002</v>
      </c>
      <c r="J263">
        <v>81.522507000000004</v>
      </c>
      <c r="K263">
        <v>80.081528000000006</v>
      </c>
      <c r="L263">
        <v>78.676651000000007</v>
      </c>
      <c r="M263">
        <v>77.455948000000006</v>
      </c>
      <c r="N263">
        <v>76.294326999999996</v>
      </c>
      <c r="O263">
        <v>75.188438000000005</v>
      </c>
      <c r="P263">
        <v>74.121819000000002</v>
      </c>
      <c r="Q263">
        <v>73.117393000000007</v>
      </c>
      <c r="R263">
        <v>72.148139999999998</v>
      </c>
      <c r="S263">
        <v>71.234725999999995</v>
      </c>
      <c r="T263">
        <v>70.360091999999995</v>
      </c>
      <c r="U263">
        <v>69.526070000000004</v>
      </c>
      <c r="V263">
        <v>68.730484000000004</v>
      </c>
      <c r="W263">
        <v>67.980887999999993</v>
      </c>
      <c r="X263">
        <v>67.252128999999996</v>
      </c>
      <c r="Y263">
        <v>66.557586999999998</v>
      </c>
      <c r="Z263">
        <v>65.894431999999995</v>
      </c>
      <c r="AA263">
        <v>65.261016999999995</v>
      </c>
      <c r="AB263">
        <v>64.652396999999993</v>
      </c>
      <c r="AC263">
        <v>64.072151000000005</v>
      </c>
      <c r="AD263">
        <v>63.519257000000003</v>
      </c>
      <c r="AE263">
        <v>62.992161000000003</v>
      </c>
      <c r="AF263">
        <v>62.489798999999998</v>
      </c>
      <c r="AG263">
        <v>62.025737999999997</v>
      </c>
      <c r="AH263">
        <v>61.547809999999998</v>
      </c>
      <c r="AI263" s="22">
        <v>-1.2999999999999999E-2</v>
      </c>
    </row>
    <row r="264" spans="1:35" x14ac:dyDescent="0.35">
      <c r="A264" t="s">
        <v>170</v>
      </c>
      <c r="B264" t="s">
        <v>4253</v>
      </c>
      <c r="C264" t="s">
        <v>4254</v>
      </c>
      <c r="D264" t="s">
        <v>3854</v>
      </c>
      <c r="F264">
        <v>76.600555</v>
      </c>
      <c r="G264">
        <v>74.997757000000007</v>
      </c>
      <c r="H264">
        <v>73.438170999999997</v>
      </c>
      <c r="I264">
        <v>71.673073000000002</v>
      </c>
      <c r="J264">
        <v>70.322021000000007</v>
      </c>
      <c r="K264">
        <v>68.987578999999997</v>
      </c>
      <c r="L264">
        <v>67.632583999999994</v>
      </c>
      <c r="M264">
        <v>66.480948999999995</v>
      </c>
      <c r="N264">
        <v>65.385413999999997</v>
      </c>
      <c r="O264">
        <v>64.346778999999998</v>
      </c>
      <c r="P264">
        <v>63.356583000000001</v>
      </c>
      <c r="Q264">
        <v>62.408596000000003</v>
      </c>
      <c r="R264">
        <v>61.461486999999998</v>
      </c>
      <c r="S264">
        <v>60.559733999999999</v>
      </c>
      <c r="T264">
        <v>59.697448999999999</v>
      </c>
      <c r="U264">
        <v>58.881202999999999</v>
      </c>
      <c r="V264">
        <v>58.108550999999999</v>
      </c>
      <c r="W264">
        <v>57.373500999999997</v>
      </c>
      <c r="X264">
        <v>56.678351999999997</v>
      </c>
      <c r="Y264">
        <v>56.016907000000003</v>
      </c>
      <c r="Z264">
        <v>55.387042999999998</v>
      </c>
      <c r="AA264">
        <v>54.787891000000002</v>
      </c>
      <c r="AB264">
        <v>54.220523999999997</v>
      </c>
      <c r="AC264">
        <v>53.676307999999999</v>
      </c>
      <c r="AD264">
        <v>53.161152000000001</v>
      </c>
      <c r="AE264">
        <v>52.667518999999999</v>
      </c>
      <c r="AF264">
        <v>52.197006000000002</v>
      </c>
      <c r="AG264">
        <v>51.753216000000002</v>
      </c>
      <c r="AH264">
        <v>51.307152000000002</v>
      </c>
      <c r="AI264" s="22">
        <v>-1.4E-2</v>
      </c>
    </row>
    <row r="265" spans="1:35" x14ac:dyDescent="0.35">
      <c r="A265" t="s">
        <v>171</v>
      </c>
      <c r="B265" t="s">
        <v>4255</v>
      </c>
      <c r="C265" t="s">
        <v>4256</v>
      </c>
      <c r="D265" t="s">
        <v>3854</v>
      </c>
      <c r="F265">
        <v>78.526252999999997</v>
      </c>
      <c r="G265">
        <v>77.077247999999997</v>
      </c>
      <c r="H265">
        <v>75.554810000000003</v>
      </c>
      <c r="I265">
        <v>73.831383000000002</v>
      </c>
      <c r="J265">
        <v>72.443306000000007</v>
      </c>
      <c r="K265">
        <v>71.091712999999999</v>
      </c>
      <c r="L265">
        <v>69.704787999999994</v>
      </c>
      <c r="M265">
        <v>68.518822</v>
      </c>
      <c r="N265">
        <v>67.389411999999993</v>
      </c>
      <c r="O265">
        <v>66.317665000000005</v>
      </c>
      <c r="P265">
        <v>65.293694000000002</v>
      </c>
      <c r="Q265">
        <v>64.307556000000005</v>
      </c>
      <c r="R265">
        <v>63.334152000000003</v>
      </c>
      <c r="S265">
        <v>62.396388999999999</v>
      </c>
      <c r="T265">
        <v>61.506714000000002</v>
      </c>
      <c r="U265">
        <v>60.670757000000002</v>
      </c>
      <c r="V265">
        <v>59.878937000000001</v>
      </c>
      <c r="W265">
        <v>59.126488000000002</v>
      </c>
      <c r="X265">
        <v>58.410477</v>
      </c>
      <c r="Y265">
        <v>57.728081000000003</v>
      </c>
      <c r="Z265">
        <v>57.077987999999998</v>
      </c>
      <c r="AA265">
        <v>56.459266999999997</v>
      </c>
      <c r="AB265">
        <v>55.872677000000003</v>
      </c>
      <c r="AC265">
        <v>55.310817999999998</v>
      </c>
      <c r="AD265">
        <v>54.778106999999999</v>
      </c>
      <c r="AE265">
        <v>54.267960000000002</v>
      </c>
      <c r="AF265">
        <v>53.781596999999998</v>
      </c>
      <c r="AG265">
        <v>53.315525000000001</v>
      </c>
      <c r="AH265">
        <v>52.854861999999997</v>
      </c>
      <c r="AI265" s="22">
        <v>-1.4E-2</v>
      </c>
    </row>
    <row r="266" spans="1:35" x14ac:dyDescent="0.35">
      <c r="A266" t="s">
        <v>172</v>
      </c>
      <c r="B266" t="s">
        <v>4257</v>
      </c>
      <c r="C266" t="s">
        <v>4258</v>
      </c>
      <c r="D266" t="s">
        <v>3854</v>
      </c>
      <c r="F266">
        <v>83.658812999999995</v>
      </c>
      <c r="G266">
        <v>82.110703000000001</v>
      </c>
      <c r="H266">
        <v>80.517792</v>
      </c>
      <c r="I266">
        <v>78.716766000000007</v>
      </c>
      <c r="J266">
        <v>77.208786000000003</v>
      </c>
      <c r="K266">
        <v>75.718757999999994</v>
      </c>
      <c r="L266">
        <v>74.213959000000003</v>
      </c>
      <c r="M266">
        <v>72.928130999999993</v>
      </c>
      <c r="N266">
        <v>71.697982999999994</v>
      </c>
      <c r="O266">
        <v>70.532607999999996</v>
      </c>
      <c r="P266">
        <v>69.418762000000001</v>
      </c>
      <c r="Q266">
        <v>68.347626000000005</v>
      </c>
      <c r="R266">
        <v>67.302559000000002</v>
      </c>
      <c r="S266">
        <v>66.297248999999994</v>
      </c>
      <c r="T266">
        <v>65.351333999999994</v>
      </c>
      <c r="U266">
        <v>64.452629000000002</v>
      </c>
      <c r="V266">
        <v>63.593860999999997</v>
      </c>
      <c r="W266">
        <v>62.777760000000001</v>
      </c>
      <c r="X266">
        <v>62.002696999999998</v>
      </c>
      <c r="Y266">
        <v>61.263702000000002</v>
      </c>
      <c r="Z266">
        <v>60.559925</v>
      </c>
      <c r="AA266">
        <v>59.889816000000003</v>
      </c>
      <c r="AB266">
        <v>59.251728</v>
      </c>
      <c r="AC266">
        <v>58.641697000000001</v>
      </c>
      <c r="AD266">
        <v>58.062007999999999</v>
      </c>
      <c r="AE266">
        <v>57.507359000000001</v>
      </c>
      <c r="AF266">
        <v>56.978763999999998</v>
      </c>
      <c r="AG266">
        <v>56.477867000000003</v>
      </c>
      <c r="AH266">
        <v>55.978065000000001</v>
      </c>
      <c r="AI266" s="22">
        <v>-1.4E-2</v>
      </c>
    </row>
    <row r="267" spans="1:35" x14ac:dyDescent="0.35">
      <c r="A267" t="s">
        <v>173</v>
      </c>
      <c r="B267" t="s">
        <v>4259</v>
      </c>
      <c r="C267" t="s">
        <v>4260</v>
      </c>
      <c r="D267" t="s">
        <v>3854</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t="s">
        <v>11</v>
      </c>
    </row>
    <row r="268" spans="1:35" x14ac:dyDescent="0.35">
      <c r="A268" t="s">
        <v>218</v>
      </c>
      <c r="B268" t="s">
        <v>4261</v>
      </c>
      <c r="C268" t="s">
        <v>4262</v>
      </c>
      <c r="D268" t="s">
        <v>3854</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t="s">
        <v>11</v>
      </c>
    </row>
    <row r="269" spans="1:35" x14ac:dyDescent="0.35">
      <c r="A269" t="s">
        <v>219</v>
      </c>
      <c r="B269" t="s">
        <v>4263</v>
      </c>
      <c r="C269" t="s">
        <v>4264</v>
      </c>
      <c r="D269" t="s">
        <v>3854</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t="s">
        <v>11</v>
      </c>
    </row>
    <row r="270" spans="1:35" x14ac:dyDescent="0.35">
      <c r="A270" t="s">
        <v>167</v>
      </c>
      <c r="B270" t="s">
        <v>4265</v>
      </c>
      <c r="C270" t="s">
        <v>4266</v>
      </c>
      <c r="D270" t="s">
        <v>3854</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t="s">
        <v>11</v>
      </c>
    </row>
    <row r="271" spans="1:35" x14ac:dyDescent="0.35">
      <c r="A271" t="s">
        <v>174</v>
      </c>
      <c r="B271" t="s">
        <v>4267</v>
      </c>
      <c r="C271" t="s">
        <v>4268</v>
      </c>
      <c r="D271" t="s">
        <v>3854</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t="s">
        <v>11</v>
      </c>
    </row>
    <row r="272" spans="1:35" x14ac:dyDescent="0.35">
      <c r="A272" t="s">
        <v>175</v>
      </c>
      <c r="B272" t="s">
        <v>4269</v>
      </c>
      <c r="C272" t="s">
        <v>4270</v>
      </c>
      <c r="D272" t="s">
        <v>3854</v>
      </c>
      <c r="F272">
        <v>80.675399999999996</v>
      </c>
      <c r="G272">
        <v>78.820198000000005</v>
      </c>
      <c r="H272">
        <v>76.984863000000004</v>
      </c>
      <c r="I272">
        <v>75.288291999999998</v>
      </c>
      <c r="J272">
        <v>73.753296000000006</v>
      </c>
      <c r="K272">
        <v>72.239600999999993</v>
      </c>
      <c r="L272">
        <v>70.848502999999994</v>
      </c>
      <c r="M272">
        <v>69.588988999999998</v>
      </c>
      <c r="N272">
        <v>68.419837999999999</v>
      </c>
      <c r="O272">
        <v>67.308539999999994</v>
      </c>
      <c r="P272">
        <v>66.246582000000004</v>
      </c>
      <c r="Q272">
        <v>65.244324000000006</v>
      </c>
      <c r="R272">
        <v>64.219536000000005</v>
      </c>
      <c r="S272">
        <v>63.227108000000001</v>
      </c>
      <c r="T272">
        <v>62.27684</v>
      </c>
      <c r="U272">
        <v>61.372059</v>
      </c>
      <c r="V272">
        <v>60.509414999999997</v>
      </c>
      <c r="W272">
        <v>59.686829000000003</v>
      </c>
      <c r="X272">
        <v>58.904891999999997</v>
      </c>
      <c r="Y272">
        <v>58.161059999999999</v>
      </c>
      <c r="Z272">
        <v>57.451790000000003</v>
      </c>
      <c r="AA272">
        <v>56.775173000000002</v>
      </c>
      <c r="AB272">
        <v>56.127341999999999</v>
      </c>
      <c r="AC272">
        <v>55.508975999999997</v>
      </c>
      <c r="AD272">
        <v>54.918841999999998</v>
      </c>
      <c r="AE272">
        <v>54.355567999999998</v>
      </c>
      <c r="AF272">
        <v>53.817965999999998</v>
      </c>
      <c r="AG272">
        <v>53.312313000000003</v>
      </c>
      <c r="AH272">
        <v>52.816001999999997</v>
      </c>
      <c r="AI272" s="22">
        <v>-1.4999999999999999E-2</v>
      </c>
    </row>
    <row r="273" spans="1:35" x14ac:dyDescent="0.35">
      <c r="A273" t="s">
        <v>176</v>
      </c>
      <c r="B273" t="s">
        <v>4271</v>
      </c>
      <c r="C273" t="s">
        <v>4272</v>
      </c>
      <c r="D273" t="s">
        <v>3854</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t="s">
        <v>11</v>
      </c>
    </row>
    <row r="274" spans="1:35" x14ac:dyDescent="0.35">
      <c r="A274" t="s">
        <v>177</v>
      </c>
      <c r="B274" t="s">
        <v>4273</v>
      </c>
      <c r="C274" t="s">
        <v>4274</v>
      </c>
      <c r="D274" t="s">
        <v>3854</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t="s">
        <v>11</v>
      </c>
    </row>
    <row r="275" spans="1:35" x14ac:dyDescent="0.35">
      <c r="A275" t="s">
        <v>178</v>
      </c>
      <c r="B275" t="s">
        <v>4275</v>
      </c>
      <c r="C275" t="s">
        <v>4276</v>
      </c>
      <c r="D275" t="s">
        <v>3854</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t="s">
        <v>11</v>
      </c>
    </row>
    <row r="276" spans="1:35" x14ac:dyDescent="0.35">
      <c r="A276" t="s">
        <v>220</v>
      </c>
      <c r="B276" t="s">
        <v>4277</v>
      </c>
      <c r="C276" t="s">
        <v>4278</v>
      </c>
      <c r="D276" t="s">
        <v>3854</v>
      </c>
      <c r="F276">
        <v>83.371566999999999</v>
      </c>
      <c r="G276">
        <v>81.738663000000003</v>
      </c>
      <c r="H276">
        <v>80.230002999999996</v>
      </c>
      <c r="I276">
        <v>78.573334000000003</v>
      </c>
      <c r="J276">
        <v>77.088668999999996</v>
      </c>
      <c r="K276">
        <v>75.665215000000003</v>
      </c>
      <c r="L276">
        <v>74.260902000000002</v>
      </c>
      <c r="M276">
        <v>73.021118000000001</v>
      </c>
      <c r="N276">
        <v>71.836715999999996</v>
      </c>
      <c r="O276">
        <v>70.710464000000002</v>
      </c>
      <c r="P276">
        <v>69.627906999999993</v>
      </c>
      <c r="Q276">
        <v>68.590393000000006</v>
      </c>
      <c r="R276">
        <v>67.532578000000001</v>
      </c>
      <c r="S276">
        <v>66.515213000000003</v>
      </c>
      <c r="T276">
        <v>65.547920000000005</v>
      </c>
      <c r="U276">
        <v>64.620025999999996</v>
      </c>
      <c r="V276">
        <v>63.742336000000002</v>
      </c>
      <c r="W276">
        <v>62.907432999999997</v>
      </c>
      <c r="X276">
        <v>62.117134</v>
      </c>
      <c r="Y276">
        <v>61.364975000000001</v>
      </c>
      <c r="Z276">
        <v>60.647925999999998</v>
      </c>
      <c r="AA276">
        <v>59.964438999999999</v>
      </c>
      <c r="AB276">
        <v>59.312817000000003</v>
      </c>
      <c r="AC276">
        <v>58.689464999999998</v>
      </c>
      <c r="AD276">
        <v>58.095866999999998</v>
      </c>
      <c r="AE276">
        <v>57.528015000000003</v>
      </c>
      <c r="AF276">
        <v>56.987141000000001</v>
      </c>
      <c r="AG276">
        <v>56.492786000000002</v>
      </c>
      <c r="AH276">
        <v>55.994487999999997</v>
      </c>
      <c r="AI276" s="22">
        <v>-1.4E-2</v>
      </c>
    </row>
    <row r="277" spans="1:35" x14ac:dyDescent="0.35">
      <c r="A277" t="s">
        <v>221</v>
      </c>
      <c r="B277" t="s">
        <v>4279</v>
      </c>
      <c r="C277" t="s">
        <v>4280</v>
      </c>
      <c r="D277" t="s">
        <v>3854</v>
      </c>
      <c r="F277">
        <v>0</v>
      </c>
      <c r="G277">
        <v>0</v>
      </c>
      <c r="H277">
        <v>0</v>
      </c>
      <c r="I277">
        <v>101.836037</v>
      </c>
      <c r="J277">
        <v>99.981307999999999</v>
      </c>
      <c r="K277">
        <v>98.218795999999998</v>
      </c>
      <c r="L277">
        <v>96.565414000000004</v>
      </c>
      <c r="M277">
        <v>95.022057000000004</v>
      </c>
      <c r="N277">
        <v>93.555901000000006</v>
      </c>
      <c r="O277">
        <v>92.174567999999994</v>
      </c>
      <c r="P277">
        <v>90.867774999999995</v>
      </c>
      <c r="Q277">
        <v>89.641616999999997</v>
      </c>
      <c r="R277">
        <v>88.400588999999997</v>
      </c>
      <c r="S277">
        <v>87.205619999999996</v>
      </c>
      <c r="T277">
        <v>86.060935999999998</v>
      </c>
      <c r="U277">
        <v>84.969893999999996</v>
      </c>
      <c r="V277">
        <v>83.927291999999994</v>
      </c>
      <c r="W277">
        <v>82.941322</v>
      </c>
      <c r="X277">
        <v>81.988631999999996</v>
      </c>
      <c r="Y277">
        <v>81.077499000000003</v>
      </c>
      <c r="Z277">
        <v>80.205489999999998</v>
      </c>
      <c r="AA277">
        <v>79.371512999999993</v>
      </c>
      <c r="AB277">
        <v>78.569350999999997</v>
      </c>
      <c r="AC277">
        <v>77.805747999999994</v>
      </c>
      <c r="AD277">
        <v>77.074081000000007</v>
      </c>
      <c r="AE277">
        <v>76.376807999999997</v>
      </c>
      <c r="AF277">
        <v>75.710792999999995</v>
      </c>
      <c r="AG277">
        <v>75.088027999999994</v>
      </c>
      <c r="AH277">
        <v>74.474418999999997</v>
      </c>
      <c r="AI277" t="s">
        <v>11</v>
      </c>
    </row>
    <row r="278" spans="1:35" x14ac:dyDescent="0.35">
      <c r="A278" t="s">
        <v>18</v>
      </c>
    </row>
    <row r="279" spans="1:35" x14ac:dyDescent="0.35">
      <c r="A279" t="s">
        <v>162</v>
      </c>
      <c r="B279" t="s">
        <v>4281</v>
      </c>
      <c r="C279" t="s">
        <v>4282</v>
      </c>
      <c r="D279" t="s">
        <v>3854</v>
      </c>
      <c r="F279">
        <v>35.419105999999999</v>
      </c>
      <c r="G279">
        <v>35.69379</v>
      </c>
      <c r="H279">
        <v>35.700512000000003</v>
      </c>
      <c r="I279">
        <v>36.080039999999997</v>
      </c>
      <c r="J279">
        <v>36.077807999999997</v>
      </c>
      <c r="K279">
        <v>36.117629999999998</v>
      </c>
      <c r="L279">
        <v>36.420234999999998</v>
      </c>
      <c r="M279">
        <v>36.383868999999997</v>
      </c>
      <c r="N279">
        <v>36.348869000000001</v>
      </c>
      <c r="O279">
        <v>36.38147</v>
      </c>
      <c r="P279">
        <v>36.402050000000003</v>
      </c>
      <c r="Q279">
        <v>36.420807000000003</v>
      </c>
      <c r="R279">
        <v>36.421612000000003</v>
      </c>
      <c r="S279">
        <v>36.429482</v>
      </c>
      <c r="T279">
        <v>36.441639000000002</v>
      </c>
      <c r="U279">
        <v>36.474685999999998</v>
      </c>
      <c r="V279">
        <v>36.501407999999998</v>
      </c>
      <c r="W279">
        <v>36.547103999999997</v>
      </c>
      <c r="X279">
        <v>36.57893</v>
      </c>
      <c r="Y279">
        <v>36.618792999999997</v>
      </c>
      <c r="Z279">
        <v>36.6539</v>
      </c>
      <c r="AA279">
        <v>36.694386000000002</v>
      </c>
      <c r="AB279">
        <v>36.712448000000002</v>
      </c>
      <c r="AC279">
        <v>36.744723999999998</v>
      </c>
      <c r="AD279">
        <v>36.752468</v>
      </c>
      <c r="AE279">
        <v>36.807986999999997</v>
      </c>
      <c r="AF279">
        <v>36.832644999999999</v>
      </c>
      <c r="AG279">
        <v>36.921024000000003</v>
      </c>
      <c r="AH279">
        <v>36.926468</v>
      </c>
      <c r="AI279" s="22">
        <v>1E-3</v>
      </c>
    </row>
    <row r="280" spans="1:35" x14ac:dyDescent="0.35">
      <c r="A280" t="s">
        <v>776</v>
      </c>
      <c r="B280" t="s">
        <v>4283</v>
      </c>
      <c r="C280" t="s">
        <v>4284</v>
      </c>
      <c r="D280" t="s">
        <v>3854</v>
      </c>
      <c r="F280">
        <v>46.887557999999999</v>
      </c>
      <c r="G280">
        <v>47.085296999999997</v>
      </c>
      <c r="H280">
        <v>47.425350000000002</v>
      </c>
      <c r="I280">
        <v>48.075747999999997</v>
      </c>
      <c r="J280">
        <v>48.476578000000003</v>
      </c>
      <c r="K280">
        <v>48.713234</v>
      </c>
      <c r="L280">
        <v>49.170760999999999</v>
      </c>
      <c r="M280">
        <v>49.293979999999998</v>
      </c>
      <c r="N280">
        <v>49.391438000000001</v>
      </c>
      <c r="O280">
        <v>49.490924999999997</v>
      </c>
      <c r="P280">
        <v>49.608139000000001</v>
      </c>
      <c r="Q280">
        <v>49.732779999999998</v>
      </c>
      <c r="R280">
        <v>49.788609000000001</v>
      </c>
      <c r="S280">
        <v>49.845528000000002</v>
      </c>
      <c r="T280">
        <v>49.901440000000001</v>
      </c>
      <c r="U280">
        <v>49.946190000000001</v>
      </c>
      <c r="V280">
        <v>49.990485999999997</v>
      </c>
      <c r="W280">
        <v>50.053097000000001</v>
      </c>
      <c r="X280">
        <v>50.074401999999999</v>
      </c>
      <c r="Y280">
        <v>50.104424000000002</v>
      </c>
      <c r="Z280">
        <v>50.134968000000001</v>
      </c>
      <c r="AA280">
        <v>50.155754000000002</v>
      </c>
      <c r="AB280">
        <v>50.166798</v>
      </c>
      <c r="AC280">
        <v>50.177821999999999</v>
      </c>
      <c r="AD280">
        <v>50.202328000000001</v>
      </c>
      <c r="AE280">
        <v>50.205078</v>
      </c>
      <c r="AF280">
        <v>50.219386999999998</v>
      </c>
      <c r="AG280">
        <v>50.279761999999998</v>
      </c>
      <c r="AH280">
        <v>50.284294000000003</v>
      </c>
      <c r="AI280" s="22">
        <v>3.0000000000000001E-3</v>
      </c>
    </row>
    <row r="281" spans="1:35" x14ac:dyDescent="0.35">
      <c r="A281" t="s">
        <v>778</v>
      </c>
      <c r="B281" t="s">
        <v>4285</v>
      </c>
      <c r="C281" t="s">
        <v>4286</v>
      </c>
      <c r="D281" t="s">
        <v>3854</v>
      </c>
      <c r="F281">
        <v>42.655620999999996</v>
      </c>
      <c r="G281">
        <v>43.011288</v>
      </c>
      <c r="H281">
        <v>43.298473000000001</v>
      </c>
      <c r="I281">
        <v>44.005569000000001</v>
      </c>
      <c r="J281">
        <v>44.325172000000002</v>
      </c>
      <c r="K281">
        <v>44.528346999999997</v>
      </c>
      <c r="L281">
        <v>44.979773999999999</v>
      </c>
      <c r="M281">
        <v>45.061478000000001</v>
      </c>
      <c r="N281">
        <v>45.120162999999998</v>
      </c>
      <c r="O281">
        <v>45.208260000000003</v>
      </c>
      <c r="P281">
        <v>45.288238999999997</v>
      </c>
      <c r="Q281">
        <v>45.384326999999999</v>
      </c>
      <c r="R281">
        <v>45.428249000000001</v>
      </c>
      <c r="S281">
        <v>45.482170000000004</v>
      </c>
      <c r="T281">
        <v>45.519629999999999</v>
      </c>
      <c r="U281">
        <v>45.577232000000002</v>
      </c>
      <c r="V281">
        <v>45.632885000000002</v>
      </c>
      <c r="W281">
        <v>45.705292</v>
      </c>
      <c r="X281">
        <v>45.75206</v>
      </c>
      <c r="Y281">
        <v>45.810192000000001</v>
      </c>
      <c r="Z281">
        <v>45.868160000000003</v>
      </c>
      <c r="AA281">
        <v>45.935172999999999</v>
      </c>
      <c r="AB281">
        <v>45.967574999999997</v>
      </c>
      <c r="AC281">
        <v>46.011462999999999</v>
      </c>
      <c r="AD281">
        <v>45.999583999999999</v>
      </c>
      <c r="AE281">
        <v>46.050685999999999</v>
      </c>
      <c r="AF281">
        <v>46.073700000000002</v>
      </c>
      <c r="AG281">
        <v>46.166882000000001</v>
      </c>
      <c r="AH281">
        <v>46.179924</v>
      </c>
      <c r="AI281" s="22">
        <v>3.0000000000000001E-3</v>
      </c>
    </row>
    <row r="282" spans="1:35" x14ac:dyDescent="0.35">
      <c r="A282" t="s">
        <v>4287</v>
      </c>
      <c r="B282" t="s">
        <v>4288</v>
      </c>
    </row>
    <row r="283" spans="1:35" x14ac:dyDescent="0.35">
      <c r="A283" t="s">
        <v>4289</v>
      </c>
      <c r="B283" t="s">
        <v>4290</v>
      </c>
      <c r="C283" t="s">
        <v>4291</v>
      </c>
      <c r="D283" t="s">
        <v>4292</v>
      </c>
      <c r="F283">
        <v>237.823837</v>
      </c>
      <c r="G283">
        <v>221.183853</v>
      </c>
      <c r="H283">
        <v>208.41153</v>
      </c>
      <c r="I283">
        <v>193.363754</v>
      </c>
      <c r="J283">
        <v>180.05941799999999</v>
      </c>
      <c r="K283">
        <v>168.19915800000001</v>
      </c>
      <c r="L283">
        <v>157.59262100000001</v>
      </c>
      <c r="M283">
        <v>148.05188000000001</v>
      </c>
      <c r="N283">
        <v>140.72363300000001</v>
      </c>
      <c r="O283">
        <v>137.37117000000001</v>
      </c>
      <c r="P283">
        <v>134.51406900000001</v>
      </c>
      <c r="Q283">
        <v>132.003738</v>
      </c>
      <c r="R283">
        <v>129.80931100000001</v>
      </c>
      <c r="S283">
        <v>127.85862</v>
      </c>
      <c r="T283">
        <v>126.103889</v>
      </c>
      <c r="U283">
        <v>124.512642</v>
      </c>
      <c r="V283">
        <v>123.075119</v>
      </c>
      <c r="W283">
        <v>121.76799</v>
      </c>
      <c r="X283">
        <v>120.570442</v>
      </c>
      <c r="Y283">
        <v>119.476181</v>
      </c>
      <c r="Z283">
        <v>118.464912</v>
      </c>
      <c r="AA283">
        <v>117.52368199999999</v>
      </c>
      <c r="AB283">
        <v>116.64859</v>
      </c>
      <c r="AC283">
        <v>115.83214599999999</v>
      </c>
      <c r="AD283">
        <v>115.063019</v>
      </c>
      <c r="AE283">
        <v>114.312157</v>
      </c>
      <c r="AF283">
        <v>113.60739100000001</v>
      </c>
      <c r="AG283">
        <v>112.942505</v>
      </c>
      <c r="AH283">
        <v>112.30735799999999</v>
      </c>
      <c r="AI283" s="22">
        <v>-2.5999999999999999E-2</v>
      </c>
    </row>
    <row r="284" spans="1:35" x14ac:dyDescent="0.35">
      <c r="A284" t="s">
        <v>4293</v>
      </c>
      <c r="B284" t="s">
        <v>4294</v>
      </c>
      <c r="C284" t="s">
        <v>4291</v>
      </c>
      <c r="D284" t="s">
        <v>4292</v>
      </c>
      <c r="F284">
        <v>544.49877900000001</v>
      </c>
      <c r="G284">
        <v>492.19766199999998</v>
      </c>
      <c r="H284">
        <v>457.00436400000001</v>
      </c>
      <c r="I284">
        <v>425.22348</v>
      </c>
      <c r="J284">
        <v>397.70678700000002</v>
      </c>
      <c r="K284">
        <v>373.60882600000002</v>
      </c>
      <c r="L284">
        <v>352.41876200000002</v>
      </c>
      <c r="M284">
        <v>333.62701399999997</v>
      </c>
      <c r="N284">
        <v>318.04913299999998</v>
      </c>
      <c r="O284">
        <v>307.51199300000002</v>
      </c>
      <c r="P284">
        <v>298.53189099999997</v>
      </c>
      <c r="Q284">
        <v>290.64169299999998</v>
      </c>
      <c r="R284">
        <v>283.74432400000001</v>
      </c>
      <c r="S284">
        <v>277.61309799999998</v>
      </c>
      <c r="T284">
        <v>272.09787</v>
      </c>
      <c r="U284">
        <v>267.09637500000002</v>
      </c>
      <c r="V284">
        <v>262.578125</v>
      </c>
      <c r="W284">
        <v>258.46972699999998</v>
      </c>
      <c r="X284">
        <v>254.705658</v>
      </c>
      <c r="Y284">
        <v>251.26629600000001</v>
      </c>
      <c r="Z284">
        <v>248.087784</v>
      </c>
      <c r="AA284">
        <v>245.12943999999999</v>
      </c>
      <c r="AB284">
        <v>242.378906</v>
      </c>
      <c r="AC284">
        <v>239.81277499999999</v>
      </c>
      <c r="AD284">
        <v>237.39534</v>
      </c>
      <c r="AE284">
        <v>235.03530900000001</v>
      </c>
      <c r="AF284">
        <v>232.82011399999999</v>
      </c>
      <c r="AG284">
        <v>230.73034699999999</v>
      </c>
      <c r="AH284">
        <v>228.73400899999999</v>
      </c>
      <c r="AI284" s="22">
        <v>-3.1E-2</v>
      </c>
    </row>
    <row r="285" spans="1:35" x14ac:dyDescent="0.35">
      <c r="A285" t="s">
        <v>21</v>
      </c>
      <c r="B285" t="s">
        <v>4295</v>
      </c>
      <c r="C285" t="s">
        <v>4291</v>
      </c>
      <c r="D285" t="s">
        <v>4292</v>
      </c>
      <c r="F285">
        <v>544.49877900000001</v>
      </c>
      <c r="G285">
        <v>492.19766199999998</v>
      </c>
      <c r="H285">
        <v>457.00436400000001</v>
      </c>
      <c r="I285">
        <v>425.22348</v>
      </c>
      <c r="J285">
        <v>397.70678700000002</v>
      </c>
      <c r="K285">
        <v>373.60882600000002</v>
      </c>
      <c r="L285">
        <v>352.41876200000002</v>
      </c>
      <c r="M285">
        <v>333.62701399999997</v>
      </c>
      <c r="N285">
        <v>318.04913299999998</v>
      </c>
      <c r="O285">
        <v>307.51199300000002</v>
      </c>
      <c r="P285">
        <v>298.53189099999997</v>
      </c>
      <c r="Q285">
        <v>290.64169299999998</v>
      </c>
      <c r="R285">
        <v>283.74432400000001</v>
      </c>
      <c r="S285">
        <v>277.61309799999998</v>
      </c>
      <c r="T285">
        <v>272.09787</v>
      </c>
      <c r="U285">
        <v>267.09637500000002</v>
      </c>
      <c r="V285">
        <v>262.578125</v>
      </c>
      <c r="W285">
        <v>258.46972699999998</v>
      </c>
      <c r="X285">
        <v>254.705658</v>
      </c>
      <c r="Y285">
        <v>251.26629600000001</v>
      </c>
      <c r="Z285">
        <v>248.087784</v>
      </c>
      <c r="AA285">
        <v>245.12943999999999</v>
      </c>
      <c r="AB285">
        <v>242.378906</v>
      </c>
      <c r="AC285">
        <v>239.81277499999999</v>
      </c>
      <c r="AD285">
        <v>237.39534</v>
      </c>
      <c r="AE285">
        <v>235.03530900000001</v>
      </c>
      <c r="AF285">
        <v>232.82011399999999</v>
      </c>
      <c r="AG285">
        <v>230.73034699999999</v>
      </c>
      <c r="AH285">
        <v>228.73400899999999</v>
      </c>
      <c r="AI285" s="22">
        <v>-3.1E-2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AFDE-D0C5-4B58-8E3E-0AA37832E64D}">
  <dimension ref="A1:AF4409"/>
  <sheetViews>
    <sheetView topLeftCell="B116" workbookViewId="0">
      <selection activeCell="AG304" sqref="AG16:AG304"/>
    </sheetView>
    <sheetView topLeftCell="B1" workbookViewId="1">
      <selection activeCell="AA36" sqref="AA36"/>
    </sheetView>
  </sheetViews>
  <sheetFormatPr defaultRowHeight="14.5" x14ac:dyDescent="0.35"/>
  <cols>
    <col min="1" max="1" width="21.453125" hidden="1" customWidth="1"/>
    <col min="2" max="2" width="46.7265625" customWidth="1"/>
    <col min="3" max="31" width="9.1796875"/>
    <col min="32" max="32" width="9.1796875" style="97"/>
  </cols>
  <sheetData>
    <row r="1" spans="1:32" ht="15" customHeight="1" thickBot="1" x14ac:dyDescent="0.4">
      <c r="B1" s="74" t="s">
        <v>1273</v>
      </c>
      <c r="C1" s="33">
        <v>2022</v>
      </c>
      <c r="D1" s="33">
        <v>2023</v>
      </c>
      <c r="E1" s="33">
        <v>2024</v>
      </c>
      <c r="F1" s="33">
        <v>2025</v>
      </c>
      <c r="G1" s="33">
        <v>2026</v>
      </c>
      <c r="H1" s="33">
        <v>2027</v>
      </c>
      <c r="I1" s="33">
        <v>2028</v>
      </c>
      <c r="J1" s="33">
        <v>2029</v>
      </c>
      <c r="K1" s="33">
        <v>2030</v>
      </c>
      <c r="L1" s="33">
        <v>2031</v>
      </c>
      <c r="M1" s="33">
        <v>2032</v>
      </c>
      <c r="N1" s="33">
        <v>2033</v>
      </c>
      <c r="O1" s="33">
        <v>2034</v>
      </c>
      <c r="P1" s="33">
        <v>2035</v>
      </c>
      <c r="Q1" s="33">
        <v>2036</v>
      </c>
      <c r="R1" s="33">
        <v>2037</v>
      </c>
      <c r="S1" s="33">
        <v>2038</v>
      </c>
      <c r="T1" s="33">
        <v>2039</v>
      </c>
      <c r="U1" s="33">
        <v>2040</v>
      </c>
      <c r="V1" s="33">
        <v>2041</v>
      </c>
      <c r="W1" s="33">
        <v>2042</v>
      </c>
      <c r="X1" s="33">
        <v>2043</v>
      </c>
      <c r="Y1" s="33">
        <v>2044</v>
      </c>
      <c r="Z1" s="33">
        <v>2045</v>
      </c>
      <c r="AA1" s="33">
        <v>2046</v>
      </c>
      <c r="AB1" s="33">
        <v>2047</v>
      </c>
      <c r="AC1" s="33">
        <v>2048</v>
      </c>
      <c r="AD1" s="33">
        <v>2049</v>
      </c>
      <c r="AE1" s="33">
        <v>2050</v>
      </c>
      <c r="AF1" s="96"/>
    </row>
    <row r="2" spans="1:32" ht="15" customHeight="1" thickTop="1" x14ac:dyDescent="0.35"/>
    <row r="3" spans="1:32" ht="15" customHeight="1" x14ac:dyDescent="0.35">
      <c r="C3" s="75" t="s">
        <v>1274</v>
      </c>
      <c r="D3" s="75" t="s">
        <v>1275</v>
      </c>
      <c r="E3" s="76"/>
      <c r="F3" s="76"/>
      <c r="G3" s="76"/>
    </row>
    <row r="4" spans="1:32" ht="15" customHeight="1" x14ac:dyDescent="0.35">
      <c r="C4" s="75" t="s">
        <v>1276</v>
      </c>
      <c r="D4" s="75" t="s">
        <v>1277</v>
      </c>
      <c r="E4" s="76"/>
      <c r="F4" s="76"/>
      <c r="G4" s="75" t="s">
        <v>1278</v>
      </c>
    </row>
    <row r="5" spans="1:32" ht="15" customHeight="1" x14ac:dyDescent="0.35">
      <c r="C5" s="75" t="s">
        <v>1279</v>
      </c>
      <c r="D5" s="75" t="s">
        <v>1280</v>
      </c>
      <c r="E5" s="76"/>
      <c r="F5" s="76"/>
      <c r="G5" s="76"/>
    </row>
    <row r="6" spans="1:32" ht="15" customHeight="1" x14ac:dyDescent="0.35">
      <c r="C6" s="75" t="s">
        <v>1281</v>
      </c>
      <c r="D6" s="76"/>
      <c r="E6" s="75" t="s">
        <v>1282</v>
      </c>
      <c r="F6" s="76"/>
      <c r="G6" s="76"/>
    </row>
    <row r="7" spans="1:32" ht="12" customHeight="1" x14ac:dyDescent="0.35"/>
    <row r="8" spans="1:32" ht="12" customHeight="1" x14ac:dyDescent="0.35"/>
    <row r="9" spans="1:32" ht="12" customHeight="1" x14ac:dyDescent="0.35"/>
    <row r="10" spans="1:32" ht="15" customHeight="1" x14ac:dyDescent="0.35">
      <c r="A10" s="77" t="s">
        <v>1928</v>
      </c>
      <c r="B10" s="78" t="s">
        <v>1929</v>
      </c>
      <c r="AF10" s="98" t="s">
        <v>1285</v>
      </c>
    </row>
    <row r="11" spans="1:32" ht="15" customHeight="1" x14ac:dyDescent="0.35">
      <c r="B11" s="74" t="s">
        <v>1930</v>
      </c>
      <c r="AF11" s="98" t="s">
        <v>1287</v>
      </c>
    </row>
    <row r="12" spans="1:32" ht="15" customHeight="1" x14ac:dyDescent="0.35">
      <c r="B12" s="74"/>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98" t="s">
        <v>1288</v>
      </c>
    </row>
    <row r="13" spans="1:32" ht="15" customHeight="1" thickBot="1" x14ac:dyDescent="0.4">
      <c r="B13" s="33"/>
      <c r="C13" s="33">
        <v>2022</v>
      </c>
      <c r="D13" s="33">
        <v>2023</v>
      </c>
      <c r="E13" s="33">
        <v>2024</v>
      </c>
      <c r="F13" s="33">
        <v>2025</v>
      </c>
      <c r="G13" s="33">
        <v>2026</v>
      </c>
      <c r="H13" s="33">
        <v>2027</v>
      </c>
      <c r="I13" s="33">
        <v>2028</v>
      </c>
      <c r="J13" s="33">
        <v>2029</v>
      </c>
      <c r="K13" s="33">
        <v>2030</v>
      </c>
      <c r="L13" s="33">
        <v>2031</v>
      </c>
      <c r="M13" s="33">
        <v>2032</v>
      </c>
      <c r="N13" s="33">
        <v>2033</v>
      </c>
      <c r="O13" s="33">
        <v>2034</v>
      </c>
      <c r="P13" s="33">
        <v>2035</v>
      </c>
      <c r="Q13" s="33">
        <v>2036</v>
      </c>
      <c r="R13" s="33">
        <v>2037</v>
      </c>
      <c r="S13" s="33">
        <v>2038</v>
      </c>
      <c r="T13" s="33">
        <v>2039</v>
      </c>
      <c r="U13" s="33">
        <v>2040</v>
      </c>
      <c r="V13" s="33">
        <v>2041</v>
      </c>
      <c r="W13" s="33">
        <v>2042</v>
      </c>
      <c r="X13" s="33">
        <v>2043</v>
      </c>
      <c r="Y13" s="33">
        <v>2044</v>
      </c>
      <c r="Z13" s="33">
        <v>2045</v>
      </c>
      <c r="AA13" s="33">
        <v>2046</v>
      </c>
      <c r="AB13" s="33">
        <v>2047</v>
      </c>
      <c r="AC13" s="33">
        <v>2048</v>
      </c>
      <c r="AD13" s="33">
        <v>2049</v>
      </c>
      <c r="AE13" s="33">
        <v>2050</v>
      </c>
      <c r="AF13" s="99" t="s">
        <v>1290</v>
      </c>
    </row>
    <row r="14" spans="1:32" ht="15" customHeight="1" thickTop="1" x14ac:dyDescent="0.35"/>
    <row r="15" spans="1:32" ht="15" customHeight="1" x14ac:dyDescent="0.35">
      <c r="B15" s="34" t="s">
        <v>33</v>
      </c>
    </row>
    <row r="16" spans="1:32" ht="15" customHeight="1" x14ac:dyDescent="0.35">
      <c r="A16" s="77" t="s">
        <v>1931</v>
      </c>
      <c r="B16" s="81" t="s">
        <v>1932</v>
      </c>
      <c r="C16" s="82">
        <f>'AEO 2023 Table 52 Raw'!F7</f>
        <v>50.651069999999997</v>
      </c>
      <c r="D16" s="82">
        <f>'AEO 2023 Table 52 Raw'!G7</f>
        <v>50.807124999999999</v>
      </c>
      <c r="E16" s="82">
        <f>'AEO 2023 Table 52 Raw'!H7</f>
        <v>50.947108999999998</v>
      </c>
      <c r="F16" s="82">
        <f>'AEO 2023 Table 52 Raw'!I7</f>
        <v>51.167034000000001</v>
      </c>
      <c r="G16" s="82">
        <f>'AEO 2023 Table 52 Raw'!J7</f>
        <v>51.295642999999998</v>
      </c>
      <c r="H16" s="82">
        <f>'AEO 2023 Table 52 Raw'!K7</f>
        <v>51.473506999999998</v>
      </c>
      <c r="I16" s="82">
        <f>'AEO 2023 Table 52 Raw'!L7</f>
        <v>51.881737000000001</v>
      </c>
      <c r="J16" s="82">
        <f>'AEO 2023 Table 52 Raw'!M7</f>
        <v>51.956519999999998</v>
      </c>
      <c r="K16" s="82">
        <f>'AEO 2023 Table 52 Raw'!N7</f>
        <v>52.025641999999998</v>
      </c>
      <c r="L16" s="82">
        <f>'AEO 2023 Table 52 Raw'!O7</f>
        <v>52.097850999999999</v>
      </c>
      <c r="M16" s="82">
        <f>'AEO 2023 Table 52 Raw'!P7</f>
        <v>52.183577999999997</v>
      </c>
      <c r="N16" s="82">
        <f>'AEO 2023 Table 52 Raw'!Q7</f>
        <v>52.290591999999997</v>
      </c>
      <c r="O16" s="82">
        <f>'AEO 2023 Table 52 Raw'!R7</f>
        <v>52.378746</v>
      </c>
      <c r="P16" s="82">
        <f>'AEO 2023 Table 52 Raw'!S7</f>
        <v>52.483196</v>
      </c>
      <c r="Q16" s="82">
        <f>'AEO 2023 Table 52 Raw'!T7</f>
        <v>52.576115000000001</v>
      </c>
      <c r="R16" s="82">
        <f>'AEO 2023 Table 52 Raw'!U7</f>
        <v>52.663136000000002</v>
      </c>
      <c r="S16" s="82">
        <f>'AEO 2023 Table 52 Raw'!V7</f>
        <v>52.743526000000003</v>
      </c>
      <c r="T16" s="82">
        <f>'AEO 2023 Table 52 Raw'!W7</f>
        <v>52.840187</v>
      </c>
      <c r="U16" s="82">
        <f>'AEO 2023 Table 52 Raw'!X7</f>
        <v>52.892615999999997</v>
      </c>
      <c r="V16" s="82">
        <f>'AEO 2023 Table 52 Raw'!Y7</f>
        <v>52.946724000000003</v>
      </c>
      <c r="W16" s="82">
        <f>'AEO 2023 Table 52 Raw'!Z7</f>
        <v>52.997867999999997</v>
      </c>
      <c r="X16" s="82">
        <f>'AEO 2023 Table 52 Raw'!AA7</f>
        <v>53.043605999999997</v>
      </c>
      <c r="Y16" s="82">
        <f>'AEO 2023 Table 52 Raw'!AB7</f>
        <v>53.071465000000003</v>
      </c>
      <c r="Z16" s="82">
        <f>'AEO 2023 Table 52 Raw'!AC7</f>
        <v>53.104027000000002</v>
      </c>
      <c r="AA16" s="82">
        <f>'AEO 2023 Table 52 Raw'!AD7</f>
        <v>53.131324999999997</v>
      </c>
      <c r="AB16" s="82">
        <f>'AEO 2023 Table 52 Raw'!AE7</f>
        <v>53.162574999999997</v>
      </c>
      <c r="AC16" s="82">
        <f>'AEO 2023 Table 52 Raw'!AF7</f>
        <v>53.193466000000001</v>
      </c>
      <c r="AD16" s="82">
        <f>'AEO 2023 Table 52 Raw'!AG7</f>
        <v>53.276420999999999</v>
      </c>
      <c r="AE16" s="82">
        <f>'AEO 2023 Table 52 Raw'!AH7</f>
        <v>53.282935999999999</v>
      </c>
      <c r="AF16" s="88">
        <f>'AEO 2023 Table 52 Raw'!AI7</f>
        <v>2E-3</v>
      </c>
    </row>
    <row r="17" spans="1:32" ht="15" customHeight="1" x14ac:dyDescent="0.35">
      <c r="A17" s="77" t="s">
        <v>1933</v>
      </c>
      <c r="B17" s="81" t="s">
        <v>1934</v>
      </c>
      <c r="C17" s="82">
        <f>'AEO 2023 Table 52 Raw'!F8</f>
        <v>40.660248000000003</v>
      </c>
      <c r="D17" s="82">
        <f>'AEO 2023 Table 52 Raw'!G8</f>
        <v>40.819481000000003</v>
      </c>
      <c r="E17" s="82">
        <f>'AEO 2023 Table 52 Raw'!H8</f>
        <v>40.981068</v>
      </c>
      <c r="F17" s="82">
        <f>'AEO 2023 Table 52 Raw'!I8</f>
        <v>41.524611999999998</v>
      </c>
      <c r="G17" s="82">
        <f>'AEO 2023 Table 52 Raw'!J8</f>
        <v>41.614552000000003</v>
      </c>
      <c r="H17" s="82">
        <f>'AEO 2023 Table 52 Raw'!K8</f>
        <v>41.805968999999997</v>
      </c>
      <c r="I17" s="82">
        <f>'AEO 2023 Table 52 Raw'!L8</f>
        <v>42.342776999999998</v>
      </c>
      <c r="J17" s="82">
        <f>'AEO 2023 Table 52 Raw'!M8</f>
        <v>42.407409999999999</v>
      </c>
      <c r="K17" s="82">
        <f>'AEO 2023 Table 52 Raw'!N8</f>
        <v>42.476253999999997</v>
      </c>
      <c r="L17" s="82">
        <f>'AEO 2023 Table 52 Raw'!O8</f>
        <v>42.555003999999997</v>
      </c>
      <c r="M17" s="82">
        <f>'AEO 2023 Table 52 Raw'!P8</f>
        <v>42.639004</v>
      </c>
      <c r="N17" s="82">
        <f>'AEO 2023 Table 52 Raw'!Q8</f>
        <v>42.741100000000003</v>
      </c>
      <c r="O17" s="82">
        <f>'AEO 2023 Table 52 Raw'!R8</f>
        <v>42.822571000000003</v>
      </c>
      <c r="P17" s="82">
        <f>'AEO 2023 Table 52 Raw'!S8</f>
        <v>42.926009999999998</v>
      </c>
      <c r="Q17" s="82">
        <f>'AEO 2023 Table 52 Raw'!T8</f>
        <v>43.024375999999997</v>
      </c>
      <c r="R17" s="82">
        <f>'AEO 2023 Table 52 Raw'!U8</f>
        <v>43.124003999999999</v>
      </c>
      <c r="S17" s="82">
        <f>'AEO 2023 Table 52 Raw'!V8</f>
        <v>43.218262000000003</v>
      </c>
      <c r="T17" s="82">
        <f>'AEO 2023 Table 52 Raw'!W8</f>
        <v>43.338633999999999</v>
      </c>
      <c r="U17" s="82">
        <f>'AEO 2023 Table 52 Raw'!X8</f>
        <v>43.408496999999997</v>
      </c>
      <c r="V17" s="82">
        <f>'AEO 2023 Table 52 Raw'!Y8</f>
        <v>43.483387</v>
      </c>
      <c r="W17" s="82">
        <f>'AEO 2023 Table 52 Raw'!Z8</f>
        <v>43.554831999999998</v>
      </c>
      <c r="X17" s="82">
        <f>'AEO 2023 Table 52 Raw'!AA8</f>
        <v>43.622363999999997</v>
      </c>
      <c r="Y17" s="82">
        <f>'AEO 2023 Table 52 Raw'!AB8</f>
        <v>43.664448</v>
      </c>
      <c r="Z17" s="82">
        <f>'AEO 2023 Table 52 Raw'!AC8</f>
        <v>43.712418</v>
      </c>
      <c r="AA17" s="82">
        <f>'AEO 2023 Table 52 Raw'!AD8</f>
        <v>43.750174999999999</v>
      </c>
      <c r="AB17" s="82">
        <f>'AEO 2023 Table 52 Raw'!AE8</f>
        <v>43.797947000000001</v>
      </c>
      <c r="AC17" s="82">
        <f>'AEO 2023 Table 52 Raw'!AF8</f>
        <v>43.845787000000001</v>
      </c>
      <c r="AD17" s="82">
        <f>'AEO 2023 Table 52 Raw'!AG8</f>
        <v>43.972931000000003</v>
      </c>
      <c r="AE17" s="82">
        <f>'AEO 2023 Table 52 Raw'!AH8</f>
        <v>43.992446999999999</v>
      </c>
      <c r="AF17" s="88">
        <f>'AEO 2023 Table 52 Raw'!AI8</f>
        <v>3.0000000000000001E-3</v>
      </c>
    </row>
    <row r="18" spans="1:32" ht="15" customHeight="1" x14ac:dyDescent="0.35">
      <c r="A18" s="77" t="s">
        <v>1935</v>
      </c>
      <c r="B18" s="81" t="s">
        <v>1936</v>
      </c>
      <c r="C18" s="82">
        <f>'AEO 2023 Table 52 Raw'!F9</f>
        <v>31.053387000000001</v>
      </c>
      <c r="D18" s="82">
        <f>'AEO 2023 Table 52 Raw'!G9</f>
        <v>31.276821000000002</v>
      </c>
      <c r="E18" s="82">
        <f>'AEO 2023 Table 52 Raw'!H9</f>
        <v>31.430866000000002</v>
      </c>
      <c r="F18" s="82">
        <f>'AEO 2023 Table 52 Raw'!I9</f>
        <v>31.795159999999999</v>
      </c>
      <c r="G18" s="82">
        <f>'AEO 2023 Table 52 Raw'!J9</f>
        <v>31.874828000000001</v>
      </c>
      <c r="H18" s="82">
        <f>'AEO 2023 Table 52 Raw'!K9</f>
        <v>31.998045000000001</v>
      </c>
      <c r="I18" s="82">
        <f>'AEO 2023 Table 52 Raw'!L9</f>
        <v>32.452216999999997</v>
      </c>
      <c r="J18" s="82">
        <f>'AEO 2023 Table 52 Raw'!M9</f>
        <v>32.521701999999998</v>
      </c>
      <c r="K18" s="82">
        <f>'AEO 2023 Table 52 Raw'!N9</f>
        <v>32.592013999999999</v>
      </c>
      <c r="L18" s="82">
        <f>'AEO 2023 Table 52 Raw'!O9</f>
        <v>32.664078000000003</v>
      </c>
      <c r="M18" s="82">
        <f>'AEO 2023 Table 52 Raw'!P9</f>
        <v>32.734768000000003</v>
      </c>
      <c r="N18" s="82">
        <f>'AEO 2023 Table 52 Raw'!Q9</f>
        <v>32.819004</v>
      </c>
      <c r="O18" s="82">
        <f>'AEO 2023 Table 52 Raw'!R9</f>
        <v>32.885578000000002</v>
      </c>
      <c r="P18" s="82">
        <f>'AEO 2023 Table 52 Raw'!S9</f>
        <v>32.955376000000001</v>
      </c>
      <c r="Q18" s="82">
        <f>'AEO 2023 Table 52 Raw'!T9</f>
        <v>33.02552</v>
      </c>
      <c r="R18" s="82">
        <f>'AEO 2023 Table 52 Raw'!U9</f>
        <v>33.101517000000001</v>
      </c>
      <c r="S18" s="82">
        <f>'AEO 2023 Table 52 Raw'!V9</f>
        <v>33.184074000000003</v>
      </c>
      <c r="T18" s="82">
        <f>'AEO 2023 Table 52 Raw'!W9</f>
        <v>33.290058000000002</v>
      </c>
      <c r="U18" s="82">
        <f>'AEO 2023 Table 52 Raw'!X9</f>
        <v>33.367302000000002</v>
      </c>
      <c r="V18" s="82">
        <f>'AEO 2023 Table 52 Raw'!Y9</f>
        <v>33.448120000000003</v>
      </c>
      <c r="W18" s="82">
        <f>'AEO 2023 Table 52 Raw'!Z9</f>
        <v>33.525257000000003</v>
      </c>
      <c r="X18" s="82">
        <f>'AEO 2023 Table 52 Raw'!AA9</f>
        <v>33.599601999999997</v>
      </c>
      <c r="Y18" s="82">
        <f>'AEO 2023 Table 52 Raw'!AB9</f>
        <v>33.649661999999999</v>
      </c>
      <c r="Z18" s="82">
        <f>'AEO 2023 Table 52 Raw'!AC9</f>
        <v>33.706985000000003</v>
      </c>
      <c r="AA18" s="82">
        <f>'AEO 2023 Table 52 Raw'!AD9</f>
        <v>33.750793000000002</v>
      </c>
      <c r="AB18" s="82">
        <f>'AEO 2023 Table 52 Raw'!AE9</f>
        <v>33.807518000000002</v>
      </c>
      <c r="AC18" s="82">
        <f>'AEO 2023 Table 52 Raw'!AF9</f>
        <v>33.861213999999997</v>
      </c>
      <c r="AD18" s="82">
        <f>'AEO 2023 Table 52 Raw'!AG9</f>
        <v>33.988849999999999</v>
      </c>
      <c r="AE18" s="82">
        <f>'AEO 2023 Table 52 Raw'!AH9</f>
        <v>34.016250999999997</v>
      </c>
      <c r="AF18" s="88">
        <f>'AEO 2023 Table 52 Raw'!AI9</f>
        <v>3.0000000000000001E-3</v>
      </c>
    </row>
    <row r="19" spans="1:32" ht="15" customHeight="1" x14ac:dyDescent="0.35">
      <c r="A19" s="77" t="s">
        <v>1937</v>
      </c>
      <c r="B19" s="81" t="s">
        <v>1938</v>
      </c>
      <c r="C19" s="82">
        <f>'AEO 2023 Table 52 Raw'!F10</f>
        <v>32.317734000000002</v>
      </c>
      <c r="D19" s="82">
        <f>'AEO 2023 Table 52 Raw'!G10</f>
        <v>32.508414999999999</v>
      </c>
      <c r="E19" s="82">
        <f>'AEO 2023 Table 52 Raw'!H10</f>
        <v>32.67165</v>
      </c>
      <c r="F19" s="82">
        <f>'AEO 2023 Table 52 Raw'!I10</f>
        <v>33.156650999999997</v>
      </c>
      <c r="G19" s="82">
        <f>'AEO 2023 Table 52 Raw'!J10</f>
        <v>33.238720000000001</v>
      </c>
      <c r="H19" s="82">
        <f>'AEO 2023 Table 52 Raw'!K10</f>
        <v>33.360782999999998</v>
      </c>
      <c r="I19" s="82">
        <f>'AEO 2023 Table 52 Raw'!L10</f>
        <v>33.821995000000001</v>
      </c>
      <c r="J19" s="82">
        <f>'AEO 2023 Table 52 Raw'!M10</f>
        <v>33.893745000000003</v>
      </c>
      <c r="K19" s="82">
        <f>'AEO 2023 Table 52 Raw'!N10</f>
        <v>33.964230000000001</v>
      </c>
      <c r="L19" s="82">
        <f>'AEO 2023 Table 52 Raw'!O10</f>
        <v>34.035857999999998</v>
      </c>
      <c r="M19" s="82">
        <f>'AEO 2023 Table 52 Raw'!P10</f>
        <v>34.103172000000001</v>
      </c>
      <c r="N19" s="82">
        <f>'AEO 2023 Table 52 Raw'!Q10</f>
        <v>34.180622</v>
      </c>
      <c r="O19" s="82">
        <f>'AEO 2023 Table 52 Raw'!R10</f>
        <v>34.241157999999999</v>
      </c>
      <c r="P19" s="82">
        <f>'AEO 2023 Table 52 Raw'!S10</f>
        <v>34.31073</v>
      </c>
      <c r="Q19" s="82">
        <f>'AEO 2023 Table 52 Raw'!T10</f>
        <v>34.379227</v>
      </c>
      <c r="R19" s="82">
        <f>'AEO 2023 Table 52 Raw'!U10</f>
        <v>34.463509000000002</v>
      </c>
      <c r="S19" s="82">
        <f>'AEO 2023 Table 52 Raw'!V10</f>
        <v>34.544685000000001</v>
      </c>
      <c r="T19" s="82">
        <f>'AEO 2023 Table 52 Raw'!W10</f>
        <v>34.648215999999998</v>
      </c>
      <c r="U19" s="82">
        <f>'AEO 2023 Table 52 Raw'!X10</f>
        <v>34.723849999999999</v>
      </c>
      <c r="V19" s="82">
        <f>'AEO 2023 Table 52 Raw'!Y10</f>
        <v>34.803584999999998</v>
      </c>
      <c r="W19" s="82">
        <f>'AEO 2023 Table 52 Raw'!Z10</f>
        <v>34.880096000000002</v>
      </c>
      <c r="X19" s="82">
        <f>'AEO 2023 Table 52 Raw'!AA10</f>
        <v>34.954258000000003</v>
      </c>
      <c r="Y19" s="82">
        <f>'AEO 2023 Table 52 Raw'!AB10</f>
        <v>35.004931999999997</v>
      </c>
      <c r="Z19" s="82">
        <f>'AEO 2023 Table 52 Raw'!AC10</f>
        <v>35.061965999999998</v>
      </c>
      <c r="AA19" s="82">
        <f>'AEO 2023 Table 52 Raw'!AD10</f>
        <v>35.106166999999999</v>
      </c>
      <c r="AB19" s="82">
        <f>'AEO 2023 Table 52 Raw'!AE10</f>
        <v>35.163128</v>
      </c>
      <c r="AC19" s="82">
        <f>'AEO 2023 Table 52 Raw'!AF10</f>
        <v>35.217030000000001</v>
      </c>
      <c r="AD19" s="82">
        <f>'AEO 2023 Table 52 Raw'!AG10</f>
        <v>35.349353999999998</v>
      </c>
      <c r="AE19" s="82">
        <f>'AEO 2023 Table 52 Raw'!AH10</f>
        <v>35.377369000000002</v>
      </c>
      <c r="AF19" s="88">
        <f>'AEO 2023 Table 52 Raw'!AI10</f>
        <v>3.0000000000000001E-3</v>
      </c>
    </row>
    <row r="20" spans="1:32" ht="15" customHeight="1" x14ac:dyDescent="0.35">
      <c r="A20" s="77" t="s">
        <v>1939</v>
      </c>
      <c r="B20" s="81" t="s">
        <v>1940</v>
      </c>
      <c r="C20" s="82">
        <f>'AEO 2023 Table 52 Raw'!F11</f>
        <v>34.650241999999999</v>
      </c>
      <c r="D20" s="82">
        <f>'AEO 2023 Table 52 Raw'!G11</f>
        <v>34.859569999999998</v>
      </c>
      <c r="E20" s="82">
        <f>'AEO 2023 Table 52 Raw'!H11</f>
        <v>35.011147000000001</v>
      </c>
      <c r="F20" s="82">
        <f>'AEO 2023 Table 52 Raw'!I11</f>
        <v>35.379050999999997</v>
      </c>
      <c r="G20" s="82">
        <f>'AEO 2023 Table 52 Raw'!J11</f>
        <v>35.492503999999997</v>
      </c>
      <c r="H20" s="82">
        <f>'AEO 2023 Table 52 Raw'!K11</f>
        <v>35.624752000000001</v>
      </c>
      <c r="I20" s="82">
        <f>'AEO 2023 Table 52 Raw'!L11</f>
        <v>36.063831</v>
      </c>
      <c r="J20" s="82">
        <f>'AEO 2023 Table 52 Raw'!M11</f>
        <v>36.153869999999998</v>
      </c>
      <c r="K20" s="82">
        <f>'AEO 2023 Table 52 Raw'!N11</f>
        <v>36.230105999999999</v>
      </c>
      <c r="L20" s="82">
        <f>'AEO 2023 Table 52 Raw'!O11</f>
        <v>36.304442999999999</v>
      </c>
      <c r="M20" s="82">
        <f>'AEO 2023 Table 52 Raw'!P11</f>
        <v>36.373981000000001</v>
      </c>
      <c r="N20" s="82">
        <f>'AEO 2023 Table 52 Raw'!Q11</f>
        <v>36.455008999999997</v>
      </c>
      <c r="O20" s="82">
        <f>'AEO 2023 Table 52 Raw'!R11</f>
        <v>36.524051999999998</v>
      </c>
      <c r="P20" s="82">
        <f>'AEO 2023 Table 52 Raw'!S11</f>
        <v>36.601463000000003</v>
      </c>
      <c r="Q20" s="82">
        <f>'AEO 2023 Table 52 Raw'!T11</f>
        <v>36.681933999999998</v>
      </c>
      <c r="R20" s="82">
        <f>'AEO 2023 Table 52 Raw'!U11</f>
        <v>36.772060000000003</v>
      </c>
      <c r="S20" s="82">
        <f>'AEO 2023 Table 52 Raw'!V11</f>
        <v>36.861977000000003</v>
      </c>
      <c r="T20" s="82">
        <f>'AEO 2023 Table 52 Raw'!W11</f>
        <v>36.982204000000003</v>
      </c>
      <c r="U20" s="82">
        <f>'AEO 2023 Table 52 Raw'!X11</f>
        <v>37.054161000000001</v>
      </c>
      <c r="V20" s="82">
        <f>'AEO 2023 Table 52 Raw'!Y11</f>
        <v>37.133201999999997</v>
      </c>
      <c r="W20" s="82">
        <f>'AEO 2023 Table 52 Raw'!Z11</f>
        <v>37.207374999999999</v>
      </c>
      <c r="X20" s="82">
        <f>'AEO 2023 Table 52 Raw'!AA11</f>
        <v>37.278430999999998</v>
      </c>
      <c r="Y20" s="82">
        <f>'AEO 2023 Table 52 Raw'!AB11</f>
        <v>37.323867999999997</v>
      </c>
      <c r="Z20" s="82">
        <f>'AEO 2023 Table 52 Raw'!AC11</f>
        <v>37.376002999999997</v>
      </c>
      <c r="AA20" s="82">
        <f>'AEO 2023 Table 52 Raw'!AD11</f>
        <v>37.416167999999999</v>
      </c>
      <c r="AB20" s="82">
        <f>'AEO 2023 Table 52 Raw'!AE11</f>
        <v>37.467880000000001</v>
      </c>
      <c r="AC20" s="82">
        <f>'AEO 2023 Table 52 Raw'!AF11</f>
        <v>37.516936999999999</v>
      </c>
      <c r="AD20" s="82">
        <f>'AEO 2023 Table 52 Raw'!AG11</f>
        <v>37.649569999999997</v>
      </c>
      <c r="AE20" s="82">
        <f>'AEO 2023 Table 52 Raw'!AH11</f>
        <v>37.672119000000002</v>
      </c>
      <c r="AF20" s="88">
        <f>'AEO 2023 Table 52 Raw'!AI11</f>
        <v>3.0000000000000001E-3</v>
      </c>
    </row>
    <row r="21" spans="1:32" ht="15" customHeight="1" x14ac:dyDescent="0.35">
      <c r="A21" s="77" t="s">
        <v>1941</v>
      </c>
      <c r="B21" s="81" t="s">
        <v>1942</v>
      </c>
      <c r="C21" s="82">
        <f>'AEO 2023 Table 52 Raw'!F12</f>
        <v>72.685715000000002</v>
      </c>
      <c r="D21" s="82">
        <f>'AEO 2023 Table 52 Raw'!G12</f>
        <v>72.914153999999996</v>
      </c>
      <c r="E21" s="82">
        <f>'AEO 2023 Table 52 Raw'!H12</f>
        <v>73.162270000000007</v>
      </c>
      <c r="F21" s="82">
        <f>'AEO 2023 Table 52 Raw'!I12</f>
        <v>73.617371000000006</v>
      </c>
      <c r="G21" s="82">
        <f>'AEO 2023 Table 52 Raw'!J12</f>
        <v>73.728256000000002</v>
      </c>
      <c r="H21" s="82">
        <f>'AEO 2023 Table 52 Raw'!K12</f>
        <v>73.906738000000004</v>
      </c>
      <c r="I21" s="82">
        <f>'AEO 2023 Table 52 Raw'!L12</f>
        <v>74.358322000000001</v>
      </c>
      <c r="J21" s="82">
        <f>'AEO 2023 Table 52 Raw'!M12</f>
        <v>74.402968999999999</v>
      </c>
      <c r="K21" s="82">
        <f>'AEO 2023 Table 52 Raw'!N12</f>
        <v>74.445892000000001</v>
      </c>
      <c r="L21" s="82">
        <f>'AEO 2023 Table 52 Raw'!O12</f>
        <v>74.506095999999999</v>
      </c>
      <c r="M21" s="82">
        <f>'AEO 2023 Table 52 Raw'!P12</f>
        <v>74.580344999999994</v>
      </c>
      <c r="N21" s="82">
        <f>'AEO 2023 Table 52 Raw'!Q12</f>
        <v>74.670653999999999</v>
      </c>
      <c r="O21" s="82">
        <f>'AEO 2023 Table 52 Raw'!R12</f>
        <v>74.741851999999994</v>
      </c>
      <c r="P21" s="82">
        <f>'AEO 2023 Table 52 Raw'!S12</f>
        <v>74.827217000000005</v>
      </c>
      <c r="Q21" s="82">
        <f>'AEO 2023 Table 52 Raw'!T12</f>
        <v>74.913544000000002</v>
      </c>
      <c r="R21" s="82">
        <f>'AEO 2023 Table 52 Raw'!U12</f>
        <v>74.998054999999994</v>
      </c>
      <c r="S21" s="82">
        <f>'AEO 2023 Table 52 Raw'!V12</f>
        <v>75.073989999999995</v>
      </c>
      <c r="T21" s="82">
        <f>'AEO 2023 Table 52 Raw'!W12</f>
        <v>75.174560999999997</v>
      </c>
      <c r="U21" s="82">
        <f>'AEO 2023 Table 52 Raw'!X12</f>
        <v>75.232337999999999</v>
      </c>
      <c r="V21" s="82">
        <f>'AEO 2023 Table 52 Raw'!Y12</f>
        <v>75.294349999999994</v>
      </c>
      <c r="W21" s="82">
        <f>'AEO 2023 Table 52 Raw'!Z12</f>
        <v>75.352699000000001</v>
      </c>
      <c r="X21" s="82">
        <f>'AEO 2023 Table 52 Raw'!AA12</f>
        <v>75.406593000000001</v>
      </c>
      <c r="Y21" s="82">
        <f>'AEO 2023 Table 52 Raw'!AB12</f>
        <v>75.438972000000007</v>
      </c>
      <c r="Z21" s="82">
        <f>'AEO 2023 Table 52 Raw'!AC12</f>
        <v>75.475029000000006</v>
      </c>
      <c r="AA21" s="82">
        <f>'AEO 2023 Table 52 Raw'!AD12</f>
        <v>75.505249000000006</v>
      </c>
      <c r="AB21" s="82">
        <f>'AEO 2023 Table 52 Raw'!AE12</f>
        <v>75.541083999999998</v>
      </c>
      <c r="AC21" s="82">
        <f>'AEO 2023 Table 52 Raw'!AF12</f>
        <v>75.576836</v>
      </c>
      <c r="AD21" s="82">
        <f>'AEO 2023 Table 52 Raw'!AG12</f>
        <v>75.682877000000005</v>
      </c>
      <c r="AE21" s="82">
        <f>'AEO 2023 Table 52 Raw'!AH12</f>
        <v>75.692177000000001</v>
      </c>
      <c r="AF21" s="88">
        <f>'AEO 2023 Table 52 Raw'!AI12</f>
        <v>1E-3</v>
      </c>
    </row>
    <row r="22" spans="1:32" ht="15" customHeight="1" x14ac:dyDescent="0.35">
      <c r="A22" s="77" t="s">
        <v>1943</v>
      </c>
      <c r="B22" s="81" t="s">
        <v>1944</v>
      </c>
      <c r="C22" s="82">
        <f>'AEO 2023 Table 52 Raw'!F13</f>
        <v>30.607161000000001</v>
      </c>
      <c r="D22" s="82">
        <f>'AEO 2023 Table 52 Raw'!G13</f>
        <v>30.776292999999999</v>
      </c>
      <c r="E22" s="82">
        <f>'AEO 2023 Table 52 Raw'!H13</f>
        <v>30.925577000000001</v>
      </c>
      <c r="F22" s="82">
        <f>'AEO 2023 Table 52 Raw'!I13</f>
        <v>31.380026000000001</v>
      </c>
      <c r="G22" s="82">
        <f>'AEO 2023 Table 52 Raw'!J13</f>
        <v>31.463743000000001</v>
      </c>
      <c r="H22" s="82">
        <f>'AEO 2023 Table 52 Raw'!K13</f>
        <v>31.588395999999999</v>
      </c>
      <c r="I22" s="82">
        <f>'AEO 2023 Table 52 Raw'!L13</f>
        <v>32.052016999999999</v>
      </c>
      <c r="J22" s="82">
        <f>'AEO 2023 Table 52 Raw'!M13</f>
        <v>32.119179000000003</v>
      </c>
      <c r="K22" s="82">
        <f>'AEO 2023 Table 52 Raw'!N13</f>
        <v>32.183169999999997</v>
      </c>
      <c r="L22" s="82">
        <f>'AEO 2023 Table 52 Raw'!O13</f>
        <v>32.246066999999996</v>
      </c>
      <c r="M22" s="82">
        <f>'AEO 2023 Table 52 Raw'!P13</f>
        <v>32.309280000000001</v>
      </c>
      <c r="N22" s="82">
        <f>'AEO 2023 Table 52 Raw'!Q13</f>
        <v>32.380825000000002</v>
      </c>
      <c r="O22" s="82">
        <f>'AEO 2023 Table 52 Raw'!R13</f>
        <v>32.431731999999997</v>
      </c>
      <c r="P22" s="82">
        <f>'AEO 2023 Table 52 Raw'!S13</f>
        <v>32.495376999999998</v>
      </c>
      <c r="Q22" s="82">
        <f>'AEO 2023 Table 52 Raw'!T13</f>
        <v>32.562969000000002</v>
      </c>
      <c r="R22" s="82">
        <f>'AEO 2023 Table 52 Raw'!U13</f>
        <v>32.643337000000002</v>
      </c>
      <c r="S22" s="82">
        <f>'AEO 2023 Table 52 Raw'!V13</f>
        <v>32.719883000000003</v>
      </c>
      <c r="T22" s="82">
        <f>'AEO 2023 Table 52 Raw'!W13</f>
        <v>32.828442000000003</v>
      </c>
      <c r="U22" s="82">
        <f>'AEO 2023 Table 52 Raw'!X13</f>
        <v>32.890701</v>
      </c>
      <c r="V22" s="82">
        <f>'AEO 2023 Table 52 Raw'!Y13</f>
        <v>32.960735</v>
      </c>
      <c r="W22" s="82">
        <f>'AEO 2023 Table 52 Raw'!Z13</f>
        <v>33.026710999999999</v>
      </c>
      <c r="X22" s="82">
        <f>'AEO 2023 Table 52 Raw'!AA13</f>
        <v>33.089374999999997</v>
      </c>
      <c r="Y22" s="82">
        <f>'AEO 2023 Table 52 Raw'!AB13</f>
        <v>33.127730999999997</v>
      </c>
      <c r="Z22" s="82">
        <f>'AEO 2023 Table 52 Raw'!AC13</f>
        <v>33.171314000000002</v>
      </c>
      <c r="AA22" s="82">
        <f>'AEO 2023 Table 52 Raw'!AD13</f>
        <v>33.206425000000003</v>
      </c>
      <c r="AB22" s="82">
        <f>'AEO 2023 Table 52 Raw'!AE13</f>
        <v>33.250003999999997</v>
      </c>
      <c r="AC22" s="82">
        <f>'AEO 2023 Table 52 Raw'!AF13</f>
        <v>33.292580000000001</v>
      </c>
      <c r="AD22" s="82">
        <f>'AEO 2023 Table 52 Raw'!AG13</f>
        <v>33.420254</v>
      </c>
      <c r="AE22" s="82">
        <f>'AEO 2023 Table 52 Raw'!AH13</f>
        <v>33.436138</v>
      </c>
      <c r="AF22" s="88">
        <f>'AEO 2023 Table 52 Raw'!AI13</f>
        <v>3.0000000000000001E-3</v>
      </c>
    </row>
    <row r="23" spans="1:32" ht="15" customHeight="1" x14ac:dyDescent="0.35">
      <c r="A23" s="77" t="s">
        <v>1945</v>
      </c>
      <c r="B23" s="81" t="s">
        <v>1946</v>
      </c>
      <c r="C23" s="82">
        <f>'AEO 2023 Table 52 Raw'!F14</f>
        <v>41.844116</v>
      </c>
      <c r="D23" s="82">
        <f>'AEO 2023 Table 52 Raw'!G14</f>
        <v>42.027996000000002</v>
      </c>
      <c r="E23" s="82">
        <f>'AEO 2023 Table 52 Raw'!H14</f>
        <v>42.173484999999999</v>
      </c>
      <c r="F23" s="82">
        <f>'AEO 2023 Table 52 Raw'!I14</f>
        <v>42.608395000000002</v>
      </c>
      <c r="G23" s="82">
        <f>'AEO 2023 Table 52 Raw'!J14</f>
        <v>42.681334999999997</v>
      </c>
      <c r="H23" s="82">
        <f>'AEO 2023 Table 52 Raw'!K14</f>
        <v>42.823661999999999</v>
      </c>
      <c r="I23" s="82">
        <f>'AEO 2023 Table 52 Raw'!L14</f>
        <v>43.239376</v>
      </c>
      <c r="J23" s="82">
        <f>'AEO 2023 Table 52 Raw'!M14</f>
        <v>43.313617999999998</v>
      </c>
      <c r="K23" s="82">
        <f>'AEO 2023 Table 52 Raw'!N14</f>
        <v>43.375484</v>
      </c>
      <c r="L23" s="82">
        <f>'AEO 2023 Table 52 Raw'!O14</f>
        <v>43.439312000000001</v>
      </c>
      <c r="M23" s="82">
        <f>'AEO 2023 Table 52 Raw'!P14</f>
        <v>43.500819999999997</v>
      </c>
      <c r="N23" s="82">
        <f>'AEO 2023 Table 52 Raw'!Q14</f>
        <v>43.591797</v>
      </c>
      <c r="O23" s="82">
        <f>'AEO 2023 Table 52 Raw'!R14</f>
        <v>43.670749999999998</v>
      </c>
      <c r="P23" s="82">
        <f>'AEO 2023 Table 52 Raw'!S14</f>
        <v>43.754958999999999</v>
      </c>
      <c r="Q23" s="82">
        <f>'AEO 2023 Table 52 Raw'!T14</f>
        <v>43.834484000000003</v>
      </c>
      <c r="R23" s="82">
        <f>'AEO 2023 Table 52 Raw'!U14</f>
        <v>43.913353000000001</v>
      </c>
      <c r="S23" s="82">
        <f>'AEO 2023 Table 52 Raw'!V14</f>
        <v>43.986922999999997</v>
      </c>
      <c r="T23" s="82">
        <f>'AEO 2023 Table 52 Raw'!W14</f>
        <v>44.084332000000003</v>
      </c>
      <c r="U23" s="82">
        <f>'AEO 2023 Table 52 Raw'!X14</f>
        <v>44.143298999999999</v>
      </c>
      <c r="V23" s="82">
        <f>'AEO 2023 Table 52 Raw'!Y14</f>
        <v>44.204987000000003</v>
      </c>
      <c r="W23" s="82">
        <f>'AEO 2023 Table 52 Raw'!Z14</f>
        <v>44.263072999999999</v>
      </c>
      <c r="X23" s="82">
        <f>'AEO 2023 Table 52 Raw'!AA14</f>
        <v>44.316833000000003</v>
      </c>
      <c r="Y23" s="82">
        <f>'AEO 2023 Table 52 Raw'!AB14</f>
        <v>44.349457000000001</v>
      </c>
      <c r="Z23" s="82">
        <f>'AEO 2023 Table 52 Raw'!AC14</f>
        <v>44.386391000000003</v>
      </c>
      <c r="AA23" s="82">
        <f>'AEO 2023 Table 52 Raw'!AD14</f>
        <v>44.416972999999999</v>
      </c>
      <c r="AB23" s="82">
        <f>'AEO 2023 Table 52 Raw'!AE14</f>
        <v>44.453628999999999</v>
      </c>
      <c r="AC23" s="82">
        <f>'AEO 2023 Table 52 Raw'!AF14</f>
        <v>44.48959</v>
      </c>
      <c r="AD23" s="82">
        <f>'AEO 2023 Table 52 Raw'!AG14</f>
        <v>44.592010000000002</v>
      </c>
      <c r="AE23" s="82">
        <f>'AEO 2023 Table 52 Raw'!AH14</f>
        <v>44.601635000000002</v>
      </c>
      <c r="AF23" s="88">
        <f>'AEO 2023 Table 52 Raw'!AI14</f>
        <v>2E-3</v>
      </c>
    </row>
    <row r="24" spans="1:32" ht="15" customHeight="1" x14ac:dyDescent="0.35">
      <c r="A24" s="77" t="s">
        <v>1947</v>
      </c>
      <c r="B24" s="81" t="s">
        <v>1948</v>
      </c>
      <c r="C24" s="82">
        <f>'AEO 2023 Table 52 Raw'!F15</f>
        <v>38.697020999999999</v>
      </c>
      <c r="D24" s="82">
        <f>'AEO 2023 Table 52 Raw'!G15</f>
        <v>39.047702999999998</v>
      </c>
      <c r="E24" s="82">
        <f>'AEO 2023 Table 52 Raw'!H15</f>
        <v>39.210037</v>
      </c>
      <c r="F24" s="82">
        <f>'AEO 2023 Table 52 Raw'!I15</f>
        <v>39.826701999999997</v>
      </c>
      <c r="G24" s="82">
        <f>'AEO 2023 Table 52 Raw'!J15</f>
        <v>40.098927000000003</v>
      </c>
      <c r="H24" s="82">
        <f>'AEO 2023 Table 52 Raw'!K15</f>
        <v>40.268810000000002</v>
      </c>
      <c r="I24" s="82">
        <f>'AEO 2023 Table 52 Raw'!L15</f>
        <v>40.639336</v>
      </c>
      <c r="J24" s="82">
        <f>'AEO 2023 Table 52 Raw'!M15</f>
        <v>40.711410999999998</v>
      </c>
      <c r="K24" s="82">
        <f>'AEO 2023 Table 52 Raw'!N15</f>
        <v>40.790443000000003</v>
      </c>
      <c r="L24" s="82">
        <f>'AEO 2023 Table 52 Raw'!O15</f>
        <v>40.881050000000002</v>
      </c>
      <c r="M24" s="82">
        <f>'AEO 2023 Table 52 Raw'!P15</f>
        <v>40.992480999999998</v>
      </c>
      <c r="N24" s="82">
        <f>'AEO 2023 Table 52 Raw'!Q15</f>
        <v>41.132953999999998</v>
      </c>
      <c r="O24" s="82">
        <f>'AEO 2023 Table 52 Raw'!R15</f>
        <v>41.203358000000001</v>
      </c>
      <c r="P24" s="82">
        <f>'AEO 2023 Table 52 Raw'!S15</f>
        <v>41.289493999999998</v>
      </c>
      <c r="Q24" s="82">
        <f>'AEO 2023 Table 52 Raw'!T15</f>
        <v>41.366253</v>
      </c>
      <c r="R24" s="82">
        <f>'AEO 2023 Table 52 Raw'!U15</f>
        <v>41.446491000000002</v>
      </c>
      <c r="S24" s="82">
        <f>'AEO 2023 Table 52 Raw'!V15</f>
        <v>41.526749000000002</v>
      </c>
      <c r="T24" s="82">
        <f>'AEO 2023 Table 52 Raw'!W15</f>
        <v>41.619667</v>
      </c>
      <c r="U24" s="82">
        <f>'AEO 2023 Table 52 Raw'!X15</f>
        <v>41.667758999999997</v>
      </c>
      <c r="V24" s="82">
        <f>'AEO 2023 Table 52 Raw'!Y15</f>
        <v>41.715260000000001</v>
      </c>
      <c r="W24" s="82">
        <f>'AEO 2023 Table 52 Raw'!Z15</f>
        <v>41.756076999999998</v>
      </c>
      <c r="X24" s="82">
        <f>'AEO 2023 Table 52 Raw'!AA15</f>
        <v>41.789158</v>
      </c>
      <c r="Y24" s="82">
        <f>'AEO 2023 Table 52 Raw'!AB15</f>
        <v>41.801876</v>
      </c>
      <c r="Z24" s="82">
        <f>'AEO 2023 Table 52 Raw'!AC15</f>
        <v>41.821494999999999</v>
      </c>
      <c r="AA24" s="82">
        <f>'AEO 2023 Table 52 Raw'!AD15</f>
        <v>41.832832000000003</v>
      </c>
      <c r="AB24" s="82">
        <f>'AEO 2023 Table 52 Raw'!AE15</f>
        <v>41.848598000000003</v>
      </c>
      <c r="AC24" s="82">
        <f>'AEO 2023 Table 52 Raw'!AF15</f>
        <v>41.863216000000001</v>
      </c>
      <c r="AD24" s="82">
        <f>'AEO 2023 Table 52 Raw'!AG15</f>
        <v>41.932274</v>
      </c>
      <c r="AE24" s="82">
        <f>'AEO 2023 Table 52 Raw'!AH15</f>
        <v>41.937527000000003</v>
      </c>
      <c r="AF24" s="88">
        <f>'AEO 2023 Table 52 Raw'!AI15</f>
        <v>3.0000000000000001E-3</v>
      </c>
    </row>
    <row r="25" spans="1:32" ht="15" customHeight="1" x14ac:dyDescent="0.35">
      <c r="A25" s="77" t="s">
        <v>1949</v>
      </c>
      <c r="B25" s="81" t="s">
        <v>1950</v>
      </c>
      <c r="C25" s="82">
        <f>'AEO 2023 Table 52 Raw'!F16</f>
        <v>47.673865999999997</v>
      </c>
      <c r="D25" s="82">
        <f>'AEO 2023 Table 52 Raw'!G16</f>
        <v>47.912002999999999</v>
      </c>
      <c r="E25" s="82">
        <f>'AEO 2023 Table 52 Raw'!H16</f>
        <v>48.187294000000001</v>
      </c>
      <c r="F25" s="82">
        <f>'AEO 2023 Table 52 Raw'!I16</f>
        <v>48.846107000000003</v>
      </c>
      <c r="G25" s="82">
        <f>'AEO 2023 Table 52 Raw'!J16</f>
        <v>49.207352</v>
      </c>
      <c r="H25" s="82">
        <f>'AEO 2023 Table 52 Raw'!K16</f>
        <v>49.401020000000003</v>
      </c>
      <c r="I25" s="82">
        <f>'AEO 2023 Table 52 Raw'!L16</f>
        <v>49.818278999999997</v>
      </c>
      <c r="J25" s="82">
        <f>'AEO 2023 Table 52 Raw'!M16</f>
        <v>49.958846999999999</v>
      </c>
      <c r="K25" s="82">
        <f>'AEO 2023 Table 52 Raw'!N16</f>
        <v>50.058731000000002</v>
      </c>
      <c r="L25" s="82">
        <f>'AEO 2023 Table 52 Raw'!O16</f>
        <v>50.169418</v>
      </c>
      <c r="M25" s="82">
        <f>'AEO 2023 Table 52 Raw'!P16</f>
        <v>50.293872999999998</v>
      </c>
      <c r="N25" s="82">
        <f>'AEO 2023 Table 52 Raw'!Q16</f>
        <v>50.436717999999999</v>
      </c>
      <c r="O25" s="82">
        <f>'AEO 2023 Table 52 Raw'!R16</f>
        <v>50.516204999999999</v>
      </c>
      <c r="P25" s="82">
        <f>'AEO 2023 Table 52 Raw'!S16</f>
        <v>50.597014999999999</v>
      </c>
      <c r="Q25" s="82">
        <f>'AEO 2023 Table 52 Raw'!T16</f>
        <v>50.663364000000001</v>
      </c>
      <c r="R25" s="82">
        <f>'AEO 2023 Table 52 Raw'!U16</f>
        <v>50.727367000000001</v>
      </c>
      <c r="S25" s="82">
        <f>'AEO 2023 Table 52 Raw'!V16</f>
        <v>50.786513999999997</v>
      </c>
      <c r="T25" s="82">
        <f>'AEO 2023 Table 52 Raw'!W16</f>
        <v>50.860497000000002</v>
      </c>
      <c r="U25" s="82">
        <f>'AEO 2023 Table 52 Raw'!X16</f>
        <v>50.903976</v>
      </c>
      <c r="V25" s="82">
        <f>'AEO 2023 Table 52 Raw'!Y16</f>
        <v>50.946700999999997</v>
      </c>
      <c r="W25" s="82">
        <f>'AEO 2023 Table 52 Raw'!Z16</f>
        <v>50.986865999999999</v>
      </c>
      <c r="X25" s="82">
        <f>'AEO 2023 Table 52 Raw'!AA16</f>
        <v>51.022368999999998</v>
      </c>
      <c r="Y25" s="82">
        <f>'AEO 2023 Table 52 Raw'!AB16</f>
        <v>51.038665999999999</v>
      </c>
      <c r="Z25" s="82">
        <f>'AEO 2023 Table 52 Raw'!AC16</f>
        <v>51.059680999999998</v>
      </c>
      <c r="AA25" s="82">
        <f>'AEO 2023 Table 52 Raw'!AD16</f>
        <v>51.073666000000003</v>
      </c>
      <c r="AB25" s="82">
        <f>'AEO 2023 Table 52 Raw'!AE16</f>
        <v>51.092106000000001</v>
      </c>
      <c r="AC25" s="82">
        <f>'AEO 2023 Table 52 Raw'!AF16</f>
        <v>51.110061999999999</v>
      </c>
      <c r="AD25" s="82">
        <f>'AEO 2023 Table 52 Raw'!AG16</f>
        <v>51.178092999999997</v>
      </c>
      <c r="AE25" s="82">
        <f>'AEO 2023 Table 52 Raw'!AH16</f>
        <v>51.186667999999997</v>
      </c>
      <c r="AF25" s="88">
        <f>'AEO 2023 Table 52 Raw'!AI16</f>
        <v>3.0000000000000001E-3</v>
      </c>
    </row>
    <row r="26" spans="1:32" ht="15" customHeight="1" x14ac:dyDescent="0.35">
      <c r="A26" s="77" t="s">
        <v>1951</v>
      </c>
      <c r="B26" s="81" t="s">
        <v>1952</v>
      </c>
      <c r="C26" s="82">
        <f>'AEO 2023 Table 52 Raw'!F17</f>
        <v>31.347100999999999</v>
      </c>
      <c r="D26" s="82">
        <f>'AEO 2023 Table 52 Raw'!G17</f>
        <v>31.628564999999998</v>
      </c>
      <c r="E26" s="82">
        <f>'AEO 2023 Table 52 Raw'!H17</f>
        <v>31.908731</v>
      </c>
      <c r="F26" s="82">
        <f>'AEO 2023 Table 52 Raw'!I17</f>
        <v>32.545769</v>
      </c>
      <c r="G26" s="82">
        <f>'AEO 2023 Table 52 Raw'!J17</f>
        <v>32.850807000000003</v>
      </c>
      <c r="H26" s="82">
        <f>'AEO 2023 Table 52 Raw'!K17</f>
        <v>33.224682000000001</v>
      </c>
      <c r="I26" s="82">
        <f>'AEO 2023 Table 52 Raw'!L17</f>
        <v>33.695976000000002</v>
      </c>
      <c r="J26" s="82">
        <f>'AEO 2023 Table 52 Raw'!M17</f>
        <v>33.878535999999997</v>
      </c>
      <c r="K26" s="82">
        <f>'AEO 2023 Table 52 Raw'!N17</f>
        <v>33.968699999999998</v>
      </c>
      <c r="L26" s="82">
        <f>'AEO 2023 Table 52 Raw'!O17</f>
        <v>34.060111999999997</v>
      </c>
      <c r="M26" s="82">
        <f>'AEO 2023 Table 52 Raw'!P17</f>
        <v>34.155087000000002</v>
      </c>
      <c r="N26" s="82">
        <f>'AEO 2023 Table 52 Raw'!Q17</f>
        <v>34.255111999999997</v>
      </c>
      <c r="O26" s="82">
        <f>'AEO 2023 Table 52 Raw'!R17</f>
        <v>34.288139000000001</v>
      </c>
      <c r="P26" s="82">
        <f>'AEO 2023 Table 52 Raw'!S17</f>
        <v>34.312935000000003</v>
      </c>
      <c r="Q26" s="82">
        <f>'AEO 2023 Table 52 Raw'!T17</f>
        <v>34.340919</v>
      </c>
      <c r="R26" s="82">
        <f>'AEO 2023 Table 52 Raw'!U17</f>
        <v>34.371178</v>
      </c>
      <c r="S26" s="82">
        <f>'AEO 2023 Table 52 Raw'!V17</f>
        <v>34.401904999999999</v>
      </c>
      <c r="T26" s="82">
        <f>'AEO 2023 Table 52 Raw'!W17</f>
        <v>34.444313000000001</v>
      </c>
      <c r="U26" s="82">
        <f>'AEO 2023 Table 52 Raw'!X17</f>
        <v>34.466079999999998</v>
      </c>
      <c r="V26" s="82">
        <f>'AEO 2023 Table 52 Raw'!Y17</f>
        <v>34.486815999999997</v>
      </c>
      <c r="W26" s="82">
        <f>'AEO 2023 Table 52 Raw'!Z17</f>
        <v>34.507247999999997</v>
      </c>
      <c r="X26" s="82">
        <f>'AEO 2023 Table 52 Raw'!AA17</f>
        <v>34.526893999999999</v>
      </c>
      <c r="Y26" s="82">
        <f>'AEO 2023 Table 52 Raw'!AB17</f>
        <v>34.539185000000003</v>
      </c>
      <c r="Z26" s="82">
        <f>'AEO 2023 Table 52 Raw'!AC17</f>
        <v>34.552852999999999</v>
      </c>
      <c r="AA26" s="82">
        <f>'AEO 2023 Table 52 Raw'!AD17</f>
        <v>34.564045</v>
      </c>
      <c r="AB26" s="82">
        <f>'AEO 2023 Table 52 Raw'!AE17</f>
        <v>34.577351</v>
      </c>
      <c r="AC26" s="82">
        <f>'AEO 2023 Table 52 Raw'!AF17</f>
        <v>34.590587999999997</v>
      </c>
      <c r="AD26" s="82">
        <f>'AEO 2023 Table 52 Raw'!AG17</f>
        <v>34.628943999999997</v>
      </c>
      <c r="AE26" s="82">
        <f>'AEO 2023 Table 52 Raw'!AH17</f>
        <v>34.635044000000001</v>
      </c>
      <c r="AF26" s="88">
        <f>'AEO 2023 Table 52 Raw'!AI17</f>
        <v>4.0000000000000001E-3</v>
      </c>
    </row>
    <row r="27" spans="1:32" ht="15" customHeight="1" x14ac:dyDescent="0.35">
      <c r="A27" s="77" t="s">
        <v>1953</v>
      </c>
      <c r="B27" s="81" t="s">
        <v>1954</v>
      </c>
      <c r="C27" s="82">
        <f>'AEO 2023 Table 52 Raw'!F18</f>
        <v>39.099696999999999</v>
      </c>
      <c r="D27" s="82">
        <f>'AEO 2023 Table 52 Raw'!G18</f>
        <v>39.455188999999997</v>
      </c>
      <c r="E27" s="82">
        <f>'AEO 2023 Table 52 Raw'!H18</f>
        <v>39.681491999999999</v>
      </c>
      <c r="F27" s="82">
        <f>'AEO 2023 Table 52 Raw'!I18</f>
        <v>40.002056000000003</v>
      </c>
      <c r="G27" s="82">
        <f>'AEO 2023 Table 52 Raw'!J18</f>
        <v>40.361651999999999</v>
      </c>
      <c r="H27" s="82">
        <f>'AEO 2023 Table 52 Raw'!K18</f>
        <v>40.518935999999997</v>
      </c>
      <c r="I27" s="82">
        <f>'AEO 2023 Table 52 Raw'!L18</f>
        <v>40.869349999999997</v>
      </c>
      <c r="J27" s="82">
        <f>'AEO 2023 Table 52 Raw'!M18</f>
        <v>40.944969</v>
      </c>
      <c r="K27" s="82">
        <f>'AEO 2023 Table 52 Raw'!N18</f>
        <v>41.015918999999997</v>
      </c>
      <c r="L27" s="82">
        <f>'AEO 2023 Table 52 Raw'!O18</f>
        <v>41.085940999999998</v>
      </c>
      <c r="M27" s="82">
        <f>'AEO 2023 Table 52 Raw'!P18</f>
        <v>41.170242000000002</v>
      </c>
      <c r="N27" s="82">
        <f>'AEO 2023 Table 52 Raw'!Q18</f>
        <v>41.297992999999998</v>
      </c>
      <c r="O27" s="82">
        <f>'AEO 2023 Table 52 Raw'!R18</f>
        <v>41.365783999999998</v>
      </c>
      <c r="P27" s="82">
        <f>'AEO 2023 Table 52 Raw'!S18</f>
        <v>41.435898000000002</v>
      </c>
      <c r="Q27" s="82">
        <f>'AEO 2023 Table 52 Raw'!T18</f>
        <v>41.505153999999997</v>
      </c>
      <c r="R27" s="82">
        <f>'AEO 2023 Table 52 Raw'!U18</f>
        <v>41.572516999999998</v>
      </c>
      <c r="S27" s="82">
        <f>'AEO 2023 Table 52 Raw'!V18</f>
        <v>41.636150000000001</v>
      </c>
      <c r="T27" s="82">
        <f>'AEO 2023 Table 52 Raw'!W18</f>
        <v>41.717475999999998</v>
      </c>
      <c r="U27" s="82">
        <f>'AEO 2023 Table 52 Raw'!X18</f>
        <v>41.756180000000001</v>
      </c>
      <c r="V27" s="82">
        <f>'AEO 2023 Table 52 Raw'!Y18</f>
        <v>41.795662</v>
      </c>
      <c r="W27" s="82">
        <f>'AEO 2023 Table 52 Raw'!Z18</f>
        <v>41.831614999999999</v>
      </c>
      <c r="X27" s="82">
        <f>'AEO 2023 Table 52 Raw'!AA18</f>
        <v>41.862842999999998</v>
      </c>
      <c r="Y27" s="82">
        <f>'AEO 2023 Table 52 Raw'!AB18</f>
        <v>41.874251999999998</v>
      </c>
      <c r="Z27" s="82">
        <f>'AEO 2023 Table 52 Raw'!AC18</f>
        <v>41.892829999999996</v>
      </c>
      <c r="AA27" s="82">
        <f>'AEO 2023 Table 52 Raw'!AD18</f>
        <v>41.903880999999998</v>
      </c>
      <c r="AB27" s="82">
        <f>'AEO 2023 Table 52 Raw'!AE18</f>
        <v>41.920009999999998</v>
      </c>
      <c r="AC27" s="82">
        <f>'AEO 2023 Table 52 Raw'!AF18</f>
        <v>41.934840999999999</v>
      </c>
      <c r="AD27" s="82">
        <f>'AEO 2023 Table 52 Raw'!AG18</f>
        <v>42.006641000000002</v>
      </c>
      <c r="AE27" s="82">
        <f>'AEO 2023 Table 52 Raw'!AH18</f>
        <v>42.012062</v>
      </c>
      <c r="AF27" s="88">
        <f>'AEO 2023 Table 52 Raw'!AI18</f>
        <v>3.0000000000000001E-3</v>
      </c>
    </row>
    <row r="28" spans="1:32" ht="15" customHeight="1" x14ac:dyDescent="0.35">
      <c r="A28" s="77" t="s">
        <v>1955</v>
      </c>
      <c r="B28" s="81" t="s">
        <v>1956</v>
      </c>
      <c r="C28" s="82">
        <f>'AEO 2023 Table 52 Raw'!F19</f>
        <v>43.204689000000002</v>
      </c>
      <c r="D28" s="82">
        <f>'AEO 2023 Table 52 Raw'!G19</f>
        <v>43.506034999999997</v>
      </c>
      <c r="E28" s="82">
        <f>'AEO 2023 Table 52 Raw'!H19</f>
        <v>43.835116999999997</v>
      </c>
      <c r="F28" s="82">
        <f>'AEO 2023 Table 52 Raw'!I19</f>
        <v>44.448135000000001</v>
      </c>
      <c r="G28" s="82">
        <f>'AEO 2023 Table 52 Raw'!J19</f>
        <v>44.940449000000001</v>
      </c>
      <c r="H28" s="82">
        <f>'AEO 2023 Table 52 Raw'!K19</f>
        <v>45.092793</v>
      </c>
      <c r="I28" s="82">
        <f>'AEO 2023 Table 52 Raw'!L19</f>
        <v>45.469912999999998</v>
      </c>
      <c r="J28" s="82">
        <f>'AEO 2023 Table 52 Raw'!M19</f>
        <v>45.552216000000001</v>
      </c>
      <c r="K28" s="82">
        <f>'AEO 2023 Table 52 Raw'!N19</f>
        <v>45.632381000000002</v>
      </c>
      <c r="L28" s="82">
        <f>'AEO 2023 Table 52 Raw'!O19</f>
        <v>45.721133999999999</v>
      </c>
      <c r="M28" s="82">
        <f>'AEO 2023 Table 52 Raw'!P19</f>
        <v>45.841267000000002</v>
      </c>
      <c r="N28" s="82">
        <f>'AEO 2023 Table 52 Raw'!Q19</f>
        <v>45.999949999999998</v>
      </c>
      <c r="O28" s="82">
        <f>'AEO 2023 Table 52 Raw'!R19</f>
        <v>46.092506</v>
      </c>
      <c r="P28" s="82">
        <f>'AEO 2023 Table 52 Raw'!S19</f>
        <v>46.189982999999998</v>
      </c>
      <c r="Q28" s="82">
        <f>'AEO 2023 Table 52 Raw'!T19</f>
        <v>46.263672</v>
      </c>
      <c r="R28" s="82">
        <f>'AEO 2023 Table 52 Raw'!U19</f>
        <v>46.333992000000002</v>
      </c>
      <c r="S28" s="82">
        <f>'AEO 2023 Table 52 Raw'!V19</f>
        <v>46.399918</v>
      </c>
      <c r="T28" s="82">
        <f>'AEO 2023 Table 52 Raw'!W19</f>
        <v>46.479453999999997</v>
      </c>
      <c r="U28" s="82">
        <f>'AEO 2023 Table 52 Raw'!X19</f>
        <v>46.519385999999997</v>
      </c>
      <c r="V28" s="82">
        <f>'AEO 2023 Table 52 Raw'!Y19</f>
        <v>46.555163999999998</v>
      </c>
      <c r="W28" s="82">
        <f>'AEO 2023 Table 52 Raw'!Z19</f>
        <v>46.587989999999998</v>
      </c>
      <c r="X28" s="82">
        <f>'AEO 2023 Table 52 Raw'!AA19</f>
        <v>46.616604000000002</v>
      </c>
      <c r="Y28" s="82">
        <f>'AEO 2023 Table 52 Raw'!AB19</f>
        <v>46.628883000000002</v>
      </c>
      <c r="Z28" s="82">
        <f>'AEO 2023 Table 52 Raw'!AC19</f>
        <v>46.647258999999998</v>
      </c>
      <c r="AA28" s="82">
        <f>'AEO 2023 Table 52 Raw'!AD19</f>
        <v>46.658493</v>
      </c>
      <c r="AB28" s="82">
        <f>'AEO 2023 Table 52 Raw'!AE19</f>
        <v>46.673630000000003</v>
      </c>
      <c r="AC28" s="82">
        <f>'AEO 2023 Table 52 Raw'!AF19</f>
        <v>46.687381999999999</v>
      </c>
      <c r="AD28" s="82">
        <f>'AEO 2023 Table 52 Raw'!AG19</f>
        <v>46.742080999999999</v>
      </c>
      <c r="AE28" s="82">
        <f>'AEO 2023 Table 52 Raw'!AH19</f>
        <v>46.747860000000003</v>
      </c>
      <c r="AF28" s="88">
        <f>'AEO 2023 Table 52 Raw'!AI19</f>
        <v>3.0000000000000001E-3</v>
      </c>
    </row>
    <row r="29" spans="1:32" ht="15" customHeight="1" x14ac:dyDescent="0.35">
      <c r="A29" s="77" t="s">
        <v>1957</v>
      </c>
      <c r="B29" s="81" t="s">
        <v>1958</v>
      </c>
      <c r="C29" s="82">
        <f>'AEO 2023 Table 52 Raw'!F20</f>
        <v>71.748367000000002</v>
      </c>
      <c r="D29" s="82">
        <f>'AEO 2023 Table 52 Raw'!G20</f>
        <v>72.201133999999996</v>
      </c>
      <c r="E29" s="82">
        <f>'AEO 2023 Table 52 Raw'!H20</f>
        <v>72.492789999999999</v>
      </c>
      <c r="F29" s="82">
        <f>'AEO 2023 Table 52 Raw'!I20</f>
        <v>72.950134000000006</v>
      </c>
      <c r="G29" s="82">
        <f>'AEO 2023 Table 52 Raw'!J20</f>
        <v>73.368163999999993</v>
      </c>
      <c r="H29" s="82">
        <f>'AEO 2023 Table 52 Raw'!K20</f>
        <v>73.635863999999998</v>
      </c>
      <c r="I29" s="82">
        <f>'AEO 2023 Table 52 Raw'!L20</f>
        <v>74.130165000000005</v>
      </c>
      <c r="J29" s="82">
        <f>'AEO 2023 Table 52 Raw'!M20</f>
        <v>74.264954000000003</v>
      </c>
      <c r="K29" s="82">
        <f>'AEO 2023 Table 52 Raw'!N20</f>
        <v>74.348433999999997</v>
      </c>
      <c r="L29" s="82">
        <f>'AEO 2023 Table 52 Raw'!O20</f>
        <v>74.442299000000006</v>
      </c>
      <c r="M29" s="82">
        <f>'AEO 2023 Table 52 Raw'!P20</f>
        <v>74.571510000000004</v>
      </c>
      <c r="N29" s="82">
        <f>'AEO 2023 Table 52 Raw'!Q20</f>
        <v>74.735366999999997</v>
      </c>
      <c r="O29" s="82">
        <f>'AEO 2023 Table 52 Raw'!R20</f>
        <v>74.837692000000004</v>
      </c>
      <c r="P29" s="82">
        <f>'AEO 2023 Table 52 Raw'!S20</f>
        <v>74.944976999999994</v>
      </c>
      <c r="Q29" s="82">
        <f>'AEO 2023 Table 52 Raw'!T20</f>
        <v>75.024696000000006</v>
      </c>
      <c r="R29" s="82">
        <f>'AEO 2023 Table 52 Raw'!U20</f>
        <v>75.094536000000005</v>
      </c>
      <c r="S29" s="82">
        <f>'AEO 2023 Table 52 Raw'!V20</f>
        <v>75.158996999999999</v>
      </c>
      <c r="T29" s="82">
        <f>'AEO 2023 Table 52 Raw'!W20</f>
        <v>75.248154</v>
      </c>
      <c r="U29" s="82">
        <f>'AEO 2023 Table 52 Raw'!X20</f>
        <v>75.294876000000002</v>
      </c>
      <c r="V29" s="82">
        <f>'AEO 2023 Table 52 Raw'!Y20</f>
        <v>75.342262000000005</v>
      </c>
      <c r="W29" s="82">
        <f>'AEO 2023 Table 52 Raw'!Z20</f>
        <v>75.386527999999998</v>
      </c>
      <c r="X29" s="82">
        <f>'AEO 2023 Table 52 Raw'!AA20</f>
        <v>75.424957000000006</v>
      </c>
      <c r="Y29" s="82">
        <f>'AEO 2023 Table 52 Raw'!AB20</f>
        <v>75.438903999999994</v>
      </c>
      <c r="Z29" s="82">
        <f>'AEO 2023 Table 52 Raw'!AC20</f>
        <v>75.459746999999993</v>
      </c>
      <c r="AA29" s="82">
        <f>'AEO 2023 Table 52 Raw'!AD20</f>
        <v>75.47242</v>
      </c>
      <c r="AB29" s="82">
        <f>'AEO 2023 Table 52 Raw'!AE20</f>
        <v>75.489943999999994</v>
      </c>
      <c r="AC29" s="82">
        <f>'AEO 2023 Table 52 Raw'!AF20</f>
        <v>75.506889000000001</v>
      </c>
      <c r="AD29" s="82">
        <f>'AEO 2023 Table 52 Raw'!AG20</f>
        <v>75.591949</v>
      </c>
      <c r="AE29" s="82">
        <f>'AEO 2023 Table 52 Raw'!AH20</f>
        <v>75.599204999999998</v>
      </c>
      <c r="AF29" s="88">
        <f>'AEO 2023 Table 52 Raw'!AI20</f>
        <v>2E-3</v>
      </c>
    </row>
    <row r="30" spans="1:32" ht="15" customHeight="1" x14ac:dyDescent="0.35">
      <c r="A30" s="77" t="s">
        <v>1959</v>
      </c>
      <c r="B30" s="81" t="s">
        <v>1960</v>
      </c>
      <c r="C30" s="82">
        <f>'AEO 2023 Table 52 Raw'!F21</f>
        <v>34.427791999999997</v>
      </c>
      <c r="D30" s="82">
        <f>'AEO 2023 Table 52 Raw'!G21</f>
        <v>34.701126000000002</v>
      </c>
      <c r="E30" s="82">
        <f>'AEO 2023 Table 52 Raw'!H21</f>
        <v>34.886868</v>
      </c>
      <c r="F30" s="82">
        <f>'AEO 2023 Table 52 Raw'!I21</f>
        <v>35.408870999999998</v>
      </c>
      <c r="G30" s="82">
        <f>'AEO 2023 Table 52 Raw'!J21</f>
        <v>35.707447000000002</v>
      </c>
      <c r="H30" s="82">
        <f>'AEO 2023 Table 52 Raw'!K21</f>
        <v>35.897284999999997</v>
      </c>
      <c r="I30" s="82">
        <f>'AEO 2023 Table 52 Raw'!L21</f>
        <v>36.343989999999998</v>
      </c>
      <c r="J30" s="82">
        <f>'AEO 2023 Table 52 Raw'!M21</f>
        <v>36.467751</v>
      </c>
      <c r="K30" s="82">
        <f>'AEO 2023 Table 52 Raw'!N21</f>
        <v>36.573383</v>
      </c>
      <c r="L30" s="82">
        <f>'AEO 2023 Table 52 Raw'!O21</f>
        <v>36.679386000000001</v>
      </c>
      <c r="M30" s="82">
        <f>'AEO 2023 Table 52 Raw'!P21</f>
        <v>36.793694000000002</v>
      </c>
      <c r="N30" s="82">
        <f>'AEO 2023 Table 52 Raw'!Q21</f>
        <v>36.919936999999997</v>
      </c>
      <c r="O30" s="82">
        <f>'AEO 2023 Table 52 Raw'!R21</f>
        <v>36.974666999999997</v>
      </c>
      <c r="P30" s="82">
        <f>'AEO 2023 Table 52 Raw'!S21</f>
        <v>37.0336</v>
      </c>
      <c r="Q30" s="82">
        <f>'AEO 2023 Table 52 Raw'!T21</f>
        <v>37.090949999999999</v>
      </c>
      <c r="R30" s="82">
        <f>'AEO 2023 Table 52 Raw'!U21</f>
        <v>37.164036000000003</v>
      </c>
      <c r="S30" s="82">
        <f>'AEO 2023 Table 52 Raw'!V21</f>
        <v>37.234637999999997</v>
      </c>
      <c r="T30" s="82">
        <f>'AEO 2023 Table 52 Raw'!W21</f>
        <v>37.334324000000002</v>
      </c>
      <c r="U30" s="82">
        <f>'AEO 2023 Table 52 Raw'!X21</f>
        <v>37.380135000000003</v>
      </c>
      <c r="V30" s="82">
        <f>'AEO 2023 Table 52 Raw'!Y21</f>
        <v>37.433582000000001</v>
      </c>
      <c r="W30" s="82">
        <f>'AEO 2023 Table 52 Raw'!Z21</f>
        <v>37.482318999999997</v>
      </c>
      <c r="X30" s="82">
        <f>'AEO 2023 Table 52 Raw'!AA21</f>
        <v>37.526791000000003</v>
      </c>
      <c r="Y30" s="82">
        <f>'AEO 2023 Table 52 Raw'!AB21</f>
        <v>37.547694999999997</v>
      </c>
      <c r="Z30" s="82">
        <f>'AEO 2023 Table 52 Raw'!AC21</f>
        <v>37.572510000000001</v>
      </c>
      <c r="AA30" s="82">
        <f>'AEO 2023 Table 52 Raw'!AD21</f>
        <v>37.589863000000001</v>
      </c>
      <c r="AB30" s="82">
        <f>'AEO 2023 Table 52 Raw'!AE21</f>
        <v>37.614784</v>
      </c>
      <c r="AC30" s="82">
        <f>'AEO 2023 Table 52 Raw'!AF21</f>
        <v>37.637627000000002</v>
      </c>
      <c r="AD30" s="82">
        <f>'AEO 2023 Table 52 Raw'!AG21</f>
        <v>37.733673000000003</v>
      </c>
      <c r="AE30" s="82">
        <f>'AEO 2023 Table 52 Raw'!AH21</f>
        <v>37.747073999999998</v>
      </c>
      <c r="AF30" s="88">
        <f>'AEO 2023 Table 52 Raw'!AI21</f>
        <v>3.0000000000000001E-3</v>
      </c>
    </row>
    <row r="31" spans="1:32" ht="15" customHeight="1" x14ac:dyDescent="0.35">
      <c r="A31" s="77" t="s">
        <v>1961</v>
      </c>
      <c r="B31" s="81" t="s">
        <v>1962</v>
      </c>
      <c r="C31" s="82">
        <f>'AEO 2023 Table 52 Raw'!F22</f>
        <v>49.819068999999999</v>
      </c>
      <c r="D31" s="82">
        <f>'AEO 2023 Table 52 Raw'!G22</f>
        <v>50.092243000000003</v>
      </c>
      <c r="E31" s="82">
        <f>'AEO 2023 Table 52 Raw'!H22</f>
        <v>50.358196</v>
      </c>
      <c r="F31" s="82">
        <f>'AEO 2023 Table 52 Raw'!I22</f>
        <v>50.974753999999997</v>
      </c>
      <c r="G31" s="82">
        <f>'AEO 2023 Table 52 Raw'!J22</f>
        <v>51.249648999999998</v>
      </c>
      <c r="H31" s="82">
        <f>'AEO 2023 Table 52 Raw'!K22</f>
        <v>51.478783</v>
      </c>
      <c r="I31" s="82">
        <f>'AEO 2023 Table 52 Raw'!L22</f>
        <v>51.918185999999999</v>
      </c>
      <c r="J31" s="82">
        <f>'AEO 2023 Table 52 Raw'!M22</f>
        <v>52.032527999999999</v>
      </c>
      <c r="K31" s="82">
        <f>'AEO 2023 Table 52 Raw'!N22</f>
        <v>52.135539999999999</v>
      </c>
      <c r="L31" s="82">
        <f>'AEO 2023 Table 52 Raw'!O22</f>
        <v>52.247841000000001</v>
      </c>
      <c r="M31" s="82">
        <f>'AEO 2023 Table 52 Raw'!P22</f>
        <v>52.375320000000002</v>
      </c>
      <c r="N31" s="82">
        <f>'AEO 2023 Table 52 Raw'!Q22</f>
        <v>52.529076000000003</v>
      </c>
      <c r="O31" s="82">
        <f>'AEO 2023 Table 52 Raw'!R22</f>
        <v>52.620533000000002</v>
      </c>
      <c r="P31" s="82">
        <f>'AEO 2023 Table 52 Raw'!S22</f>
        <v>52.713627000000002</v>
      </c>
      <c r="Q31" s="82">
        <f>'AEO 2023 Table 52 Raw'!T22</f>
        <v>52.797713999999999</v>
      </c>
      <c r="R31" s="82">
        <f>'AEO 2023 Table 52 Raw'!U22</f>
        <v>52.884636</v>
      </c>
      <c r="S31" s="82">
        <f>'AEO 2023 Table 52 Raw'!V22</f>
        <v>52.966568000000002</v>
      </c>
      <c r="T31" s="82">
        <f>'AEO 2023 Table 52 Raw'!W22</f>
        <v>53.062542000000001</v>
      </c>
      <c r="U31" s="82">
        <f>'AEO 2023 Table 52 Raw'!X22</f>
        <v>53.119396000000002</v>
      </c>
      <c r="V31" s="82">
        <f>'AEO 2023 Table 52 Raw'!Y22</f>
        <v>53.172713999999999</v>
      </c>
      <c r="W31" s="82">
        <f>'AEO 2023 Table 52 Raw'!Z22</f>
        <v>53.221457999999998</v>
      </c>
      <c r="X31" s="82">
        <f>'AEO 2023 Table 52 Raw'!AA22</f>
        <v>53.264938000000001</v>
      </c>
      <c r="Y31" s="82">
        <f>'AEO 2023 Table 52 Raw'!AB22</f>
        <v>53.287711999999999</v>
      </c>
      <c r="Z31" s="82">
        <f>'AEO 2023 Table 52 Raw'!AC22</f>
        <v>53.317923999999998</v>
      </c>
      <c r="AA31" s="82">
        <f>'AEO 2023 Table 52 Raw'!AD22</f>
        <v>53.336941000000003</v>
      </c>
      <c r="AB31" s="82">
        <f>'AEO 2023 Table 52 Raw'!AE22</f>
        <v>53.363121</v>
      </c>
      <c r="AC31" s="82">
        <f>'AEO 2023 Table 52 Raw'!AF22</f>
        <v>53.387309999999999</v>
      </c>
      <c r="AD31" s="82">
        <f>'AEO 2023 Table 52 Raw'!AG22</f>
        <v>53.460884</v>
      </c>
      <c r="AE31" s="82">
        <f>'AEO 2023 Table 52 Raw'!AH22</f>
        <v>53.476177</v>
      </c>
      <c r="AF31" s="88">
        <f>'AEO 2023 Table 52 Raw'!AI22</f>
        <v>3.0000000000000001E-3</v>
      </c>
    </row>
    <row r="32" spans="1:32" ht="15" customHeight="1" x14ac:dyDescent="0.35">
      <c r="C32" s="82"/>
      <c r="D32" s="82"/>
      <c r="E32" s="82"/>
      <c r="F32" s="82"/>
      <c r="G32" s="82"/>
      <c r="H32" s="82"/>
      <c r="I32" s="82"/>
      <c r="J32" s="82"/>
      <c r="K32" s="82"/>
      <c r="L32" s="82"/>
      <c r="M32" s="82"/>
      <c r="N32" s="82"/>
      <c r="O32" s="82"/>
      <c r="P32" s="82"/>
      <c r="Q32" s="82"/>
      <c r="R32" s="82"/>
      <c r="S32" s="82"/>
      <c r="T32" s="82"/>
      <c r="U32" s="82"/>
      <c r="V32" s="82"/>
      <c r="W32" s="82"/>
      <c r="X32" s="82"/>
      <c r="Y32" s="82"/>
      <c r="Z32" s="82"/>
      <c r="AA32" s="82"/>
      <c r="AB32" s="82"/>
      <c r="AC32" s="82"/>
      <c r="AD32" s="82"/>
      <c r="AE32" s="82"/>
      <c r="AF32" s="88"/>
    </row>
    <row r="33" spans="1:32" ht="15" customHeight="1" x14ac:dyDescent="0.35">
      <c r="B33" s="34" t="s">
        <v>32</v>
      </c>
      <c r="C33" s="82"/>
      <c r="D33" s="82"/>
      <c r="E33" s="82"/>
      <c r="F33" s="82"/>
      <c r="G33" s="82"/>
      <c r="H33" s="82"/>
      <c r="I33" s="82"/>
      <c r="J33" s="82"/>
      <c r="K33" s="82"/>
      <c r="L33" s="82"/>
      <c r="M33" s="82"/>
      <c r="N33" s="82"/>
      <c r="O33" s="82"/>
      <c r="P33" s="82"/>
      <c r="Q33" s="82"/>
      <c r="R33" s="82"/>
      <c r="S33" s="82"/>
      <c r="T33" s="82"/>
      <c r="U33" s="82"/>
      <c r="V33" s="82"/>
      <c r="W33" s="82"/>
      <c r="X33" s="82"/>
      <c r="Y33" s="82"/>
      <c r="Z33" s="82"/>
      <c r="AA33" s="82"/>
      <c r="AB33" s="82"/>
      <c r="AC33" s="82"/>
      <c r="AD33" s="82"/>
      <c r="AE33" s="82"/>
      <c r="AF33" s="88"/>
    </row>
    <row r="34" spans="1:32" ht="15" customHeight="1" x14ac:dyDescent="0.35">
      <c r="A34" s="77" t="s">
        <v>1963</v>
      </c>
      <c r="B34" s="81" t="s">
        <v>1932</v>
      </c>
      <c r="C34" s="82">
        <f>'AEO 2023 Table 52 Raw'!F24</f>
        <v>0</v>
      </c>
      <c r="D34" s="82">
        <f>'AEO 2023 Table 52 Raw'!G24</f>
        <v>0</v>
      </c>
      <c r="E34" s="82">
        <f>'AEO 2023 Table 52 Raw'!H24</f>
        <v>0</v>
      </c>
      <c r="F34" s="82">
        <f>'AEO 2023 Table 52 Raw'!I24</f>
        <v>0</v>
      </c>
      <c r="G34" s="82">
        <f>'AEO 2023 Table 52 Raw'!J24</f>
        <v>0</v>
      </c>
      <c r="H34" s="82">
        <f>'AEO 2023 Table 52 Raw'!K24</f>
        <v>0</v>
      </c>
      <c r="I34" s="82">
        <f>'AEO 2023 Table 52 Raw'!L24</f>
        <v>0</v>
      </c>
      <c r="J34" s="82">
        <f>'AEO 2023 Table 52 Raw'!M24</f>
        <v>0</v>
      </c>
      <c r="K34" s="82">
        <f>'AEO 2023 Table 52 Raw'!N24</f>
        <v>0</v>
      </c>
      <c r="L34" s="82">
        <f>'AEO 2023 Table 52 Raw'!O24</f>
        <v>0</v>
      </c>
      <c r="M34" s="82">
        <f>'AEO 2023 Table 52 Raw'!P24</f>
        <v>0</v>
      </c>
      <c r="N34" s="82">
        <f>'AEO 2023 Table 52 Raw'!Q24</f>
        <v>0</v>
      </c>
      <c r="O34" s="82">
        <f>'AEO 2023 Table 52 Raw'!R24</f>
        <v>0</v>
      </c>
      <c r="P34" s="82">
        <f>'AEO 2023 Table 52 Raw'!S24</f>
        <v>0</v>
      </c>
      <c r="Q34" s="82">
        <f>'AEO 2023 Table 52 Raw'!T24</f>
        <v>0</v>
      </c>
      <c r="R34" s="82">
        <f>'AEO 2023 Table 52 Raw'!U24</f>
        <v>0</v>
      </c>
      <c r="S34" s="82">
        <f>'AEO 2023 Table 52 Raw'!V24</f>
        <v>0</v>
      </c>
      <c r="T34" s="82">
        <f>'AEO 2023 Table 52 Raw'!W24</f>
        <v>0</v>
      </c>
      <c r="U34" s="82">
        <f>'AEO 2023 Table 52 Raw'!X24</f>
        <v>0</v>
      </c>
      <c r="V34" s="82">
        <f>'AEO 2023 Table 52 Raw'!Y24</f>
        <v>0</v>
      </c>
      <c r="W34" s="82">
        <f>'AEO 2023 Table 52 Raw'!Z24</f>
        <v>0</v>
      </c>
      <c r="X34" s="82">
        <f>'AEO 2023 Table 52 Raw'!AA24</f>
        <v>0</v>
      </c>
      <c r="Y34" s="82">
        <f>'AEO 2023 Table 52 Raw'!AB24</f>
        <v>0</v>
      </c>
      <c r="Z34" s="82">
        <f>'AEO 2023 Table 52 Raw'!AC24</f>
        <v>0</v>
      </c>
      <c r="AA34" s="82">
        <f>'AEO 2023 Table 52 Raw'!AD24</f>
        <v>0</v>
      </c>
      <c r="AB34" s="82">
        <f>'AEO 2023 Table 52 Raw'!AE24</f>
        <v>0</v>
      </c>
      <c r="AC34" s="82">
        <f>'AEO 2023 Table 52 Raw'!AF24</f>
        <v>0</v>
      </c>
      <c r="AD34" s="82">
        <f>'AEO 2023 Table 52 Raw'!AG24</f>
        <v>0</v>
      </c>
      <c r="AE34" s="82">
        <f>'AEO 2023 Table 52 Raw'!AH24</f>
        <v>0</v>
      </c>
      <c r="AF34" s="88" t="str">
        <f>'AEO 2023 Table 52 Raw'!AI24</f>
        <v>- -</v>
      </c>
    </row>
    <row r="35" spans="1:32" ht="15" customHeight="1" x14ac:dyDescent="0.35">
      <c r="A35" s="77" t="s">
        <v>1964</v>
      </c>
      <c r="B35" s="81" t="s">
        <v>1934</v>
      </c>
      <c r="C35" s="82">
        <f>'AEO 2023 Table 52 Raw'!F25</f>
        <v>45.113337999999999</v>
      </c>
      <c r="D35" s="82">
        <f>'AEO 2023 Table 52 Raw'!G25</f>
        <v>45.266911</v>
      </c>
      <c r="E35" s="82">
        <f>'AEO 2023 Table 52 Raw'!H25</f>
        <v>45.408619000000002</v>
      </c>
      <c r="F35" s="82">
        <f>'AEO 2023 Table 52 Raw'!I25</f>
        <v>45.702331999999998</v>
      </c>
      <c r="G35" s="82">
        <f>'AEO 2023 Table 52 Raw'!J25</f>
        <v>45.780602000000002</v>
      </c>
      <c r="H35" s="82">
        <f>'AEO 2023 Table 52 Raw'!K25</f>
        <v>45.908161</v>
      </c>
      <c r="I35" s="82">
        <f>'AEO 2023 Table 52 Raw'!L25</f>
        <v>46.174007000000003</v>
      </c>
      <c r="J35" s="82">
        <f>'AEO 2023 Table 52 Raw'!M25</f>
        <v>46.242119000000002</v>
      </c>
      <c r="K35" s="82">
        <f>'AEO 2023 Table 52 Raw'!N25</f>
        <v>46.311672000000002</v>
      </c>
      <c r="L35" s="82">
        <f>'AEO 2023 Table 52 Raw'!O25</f>
        <v>46.385181000000003</v>
      </c>
      <c r="M35" s="82">
        <f>'AEO 2023 Table 52 Raw'!P25</f>
        <v>46.458595000000003</v>
      </c>
      <c r="N35" s="82">
        <f>'AEO 2023 Table 52 Raw'!Q25</f>
        <v>46.537872</v>
      </c>
      <c r="O35" s="82">
        <f>'AEO 2023 Table 52 Raw'!R25</f>
        <v>46.605148</v>
      </c>
      <c r="P35" s="82">
        <f>'AEO 2023 Table 52 Raw'!S25</f>
        <v>46.683917999999998</v>
      </c>
      <c r="Q35" s="82">
        <f>'AEO 2023 Table 52 Raw'!T25</f>
        <v>46.760441</v>
      </c>
      <c r="R35" s="82">
        <f>'AEO 2023 Table 52 Raw'!U25</f>
        <v>46.837817999999999</v>
      </c>
      <c r="S35" s="82">
        <f>'AEO 2023 Table 52 Raw'!V25</f>
        <v>46.910300999999997</v>
      </c>
      <c r="T35" s="82">
        <f>'AEO 2023 Table 52 Raw'!W25</f>
        <v>46.993343000000003</v>
      </c>
      <c r="U35" s="82">
        <f>'AEO 2023 Table 52 Raw'!X25</f>
        <v>47.053455</v>
      </c>
      <c r="V35" s="82">
        <f>'AEO 2023 Table 52 Raw'!Y25</f>
        <v>47.113765999999998</v>
      </c>
      <c r="W35" s="82">
        <f>'AEO 2023 Table 52 Raw'!Z25</f>
        <v>47.170876</v>
      </c>
      <c r="X35" s="82">
        <f>'AEO 2023 Table 52 Raw'!AA25</f>
        <v>47.226280000000003</v>
      </c>
      <c r="Y35" s="82">
        <f>'AEO 2023 Table 52 Raw'!AB25</f>
        <v>47.267853000000002</v>
      </c>
      <c r="Z35" s="82">
        <f>'AEO 2023 Table 52 Raw'!AC25</f>
        <v>47.312820000000002</v>
      </c>
      <c r="AA35" s="82">
        <f>'AEO 2023 Table 52 Raw'!AD25</f>
        <v>47.349986999999999</v>
      </c>
      <c r="AB35" s="82">
        <f>'AEO 2023 Table 52 Raw'!AE25</f>
        <v>47.393036000000002</v>
      </c>
      <c r="AC35" s="82">
        <f>'AEO 2023 Table 52 Raw'!AF25</f>
        <v>47.434733999999999</v>
      </c>
      <c r="AD35" s="82">
        <f>'AEO 2023 Table 52 Raw'!AG25</f>
        <v>47.514811999999999</v>
      </c>
      <c r="AE35" s="82">
        <f>'AEO 2023 Table 52 Raw'!AH25</f>
        <v>47.533585000000002</v>
      </c>
      <c r="AF35" s="88">
        <f>'AEO 2023 Table 52 Raw'!AI25</f>
        <v>2E-3</v>
      </c>
    </row>
    <row r="36" spans="1:32" ht="15" customHeight="1" x14ac:dyDescent="0.35">
      <c r="A36" s="77" t="s">
        <v>1965</v>
      </c>
      <c r="B36" s="81" t="s">
        <v>1936</v>
      </c>
      <c r="C36" s="82">
        <f>'AEO 2023 Table 52 Raw'!F26</f>
        <v>35.516247</v>
      </c>
      <c r="D36" s="82">
        <f>'AEO 2023 Table 52 Raw'!G26</f>
        <v>35.677897999999999</v>
      </c>
      <c r="E36" s="82">
        <f>'AEO 2023 Table 52 Raw'!H26</f>
        <v>35.823844999999999</v>
      </c>
      <c r="F36" s="82">
        <f>'AEO 2023 Table 52 Raw'!I26</f>
        <v>36.138064999999997</v>
      </c>
      <c r="G36" s="82">
        <f>'AEO 2023 Table 52 Raw'!J26</f>
        <v>36.216968999999999</v>
      </c>
      <c r="H36" s="82">
        <f>'AEO 2023 Table 52 Raw'!K26</f>
        <v>36.320762999999999</v>
      </c>
      <c r="I36" s="82">
        <f>'AEO 2023 Table 52 Raw'!L26</f>
        <v>36.607475000000001</v>
      </c>
      <c r="J36" s="82">
        <f>'AEO 2023 Table 52 Raw'!M26</f>
        <v>36.68121</v>
      </c>
      <c r="K36" s="82">
        <f>'AEO 2023 Table 52 Raw'!N26</f>
        <v>36.757133000000003</v>
      </c>
      <c r="L36" s="82">
        <f>'AEO 2023 Table 52 Raw'!O26</f>
        <v>36.835880000000003</v>
      </c>
      <c r="M36" s="82">
        <f>'AEO 2023 Table 52 Raw'!P26</f>
        <v>36.913218999999998</v>
      </c>
      <c r="N36" s="82">
        <f>'AEO 2023 Table 52 Raw'!Q26</f>
        <v>36.998671999999999</v>
      </c>
      <c r="O36" s="82">
        <f>'AEO 2023 Table 52 Raw'!R26</f>
        <v>37.062041999999998</v>
      </c>
      <c r="P36" s="82">
        <f>'AEO 2023 Table 52 Raw'!S26</f>
        <v>37.124606999999997</v>
      </c>
      <c r="Q36" s="82">
        <f>'AEO 2023 Table 52 Raw'!T26</f>
        <v>37.183371999999999</v>
      </c>
      <c r="R36" s="82">
        <f>'AEO 2023 Table 52 Raw'!U26</f>
        <v>37.247489999999999</v>
      </c>
      <c r="S36" s="82">
        <f>'AEO 2023 Table 52 Raw'!V26</f>
        <v>37.312381999999999</v>
      </c>
      <c r="T36" s="82">
        <f>'AEO 2023 Table 52 Raw'!W26</f>
        <v>37.385742</v>
      </c>
      <c r="U36" s="82">
        <f>'AEO 2023 Table 52 Raw'!X26</f>
        <v>37.448956000000003</v>
      </c>
      <c r="V36" s="82">
        <f>'AEO 2023 Table 52 Raw'!Y26</f>
        <v>37.512791</v>
      </c>
      <c r="W36" s="82">
        <f>'AEO 2023 Table 52 Raw'!Z26</f>
        <v>37.575043000000001</v>
      </c>
      <c r="X36" s="82">
        <f>'AEO 2023 Table 52 Raw'!AA26</f>
        <v>37.637332999999998</v>
      </c>
      <c r="Y36" s="82">
        <f>'AEO 2023 Table 52 Raw'!AB26</f>
        <v>37.687420000000003</v>
      </c>
      <c r="Z36" s="82">
        <f>'AEO 2023 Table 52 Raw'!AC26</f>
        <v>37.740302999999997</v>
      </c>
      <c r="AA36" s="82">
        <f>'AEO 2023 Table 52 Raw'!AD26</f>
        <v>37.784115</v>
      </c>
      <c r="AB36" s="82">
        <f>'AEO 2023 Table 52 Raw'!AE26</f>
        <v>37.836711999999999</v>
      </c>
      <c r="AC36" s="82">
        <f>'AEO 2023 Table 52 Raw'!AF26</f>
        <v>37.886768000000004</v>
      </c>
      <c r="AD36" s="82">
        <f>'AEO 2023 Table 52 Raw'!AG26</f>
        <v>37.972712999999999</v>
      </c>
      <c r="AE36" s="82">
        <f>'AEO 2023 Table 52 Raw'!AH26</f>
        <v>38.000633000000001</v>
      </c>
      <c r="AF36" s="88">
        <f>'AEO 2023 Table 52 Raw'!AI26</f>
        <v>2E-3</v>
      </c>
    </row>
    <row r="37" spans="1:32" ht="15" customHeight="1" x14ac:dyDescent="0.35">
      <c r="A37" s="77" t="s">
        <v>1966</v>
      </c>
      <c r="B37" s="81" t="s">
        <v>1938</v>
      </c>
      <c r="C37" s="82">
        <f>'AEO 2023 Table 52 Raw'!F27</f>
        <v>36.715366000000003</v>
      </c>
      <c r="D37" s="82">
        <f>'AEO 2023 Table 52 Raw'!G27</f>
        <v>36.880844000000003</v>
      </c>
      <c r="E37" s="82">
        <f>'AEO 2023 Table 52 Raw'!H27</f>
        <v>37.025528000000001</v>
      </c>
      <c r="F37" s="82">
        <f>'AEO 2023 Table 52 Raw'!I27</f>
        <v>37.359909000000002</v>
      </c>
      <c r="G37" s="82">
        <f>'AEO 2023 Table 52 Raw'!J27</f>
        <v>37.446075</v>
      </c>
      <c r="H37" s="82">
        <f>'AEO 2023 Table 52 Raw'!K27</f>
        <v>37.558532999999997</v>
      </c>
      <c r="I37" s="82">
        <f>'AEO 2023 Table 52 Raw'!L27</f>
        <v>37.839030999999999</v>
      </c>
      <c r="J37" s="82">
        <f>'AEO 2023 Table 52 Raw'!M27</f>
        <v>37.912810999999998</v>
      </c>
      <c r="K37" s="82">
        <f>'AEO 2023 Table 52 Raw'!N27</f>
        <v>37.988200999999997</v>
      </c>
      <c r="L37" s="82">
        <f>'AEO 2023 Table 52 Raw'!O27</f>
        <v>38.065845000000003</v>
      </c>
      <c r="M37" s="82">
        <f>'AEO 2023 Table 52 Raw'!P27</f>
        <v>38.141025999999997</v>
      </c>
      <c r="N37" s="82">
        <f>'AEO 2023 Table 52 Raw'!Q27</f>
        <v>38.221901000000003</v>
      </c>
      <c r="O37" s="82">
        <f>'AEO 2023 Table 52 Raw'!R27</f>
        <v>38.278191</v>
      </c>
      <c r="P37" s="82">
        <f>'AEO 2023 Table 52 Raw'!S27</f>
        <v>38.333145000000002</v>
      </c>
      <c r="Q37" s="82">
        <f>'AEO 2023 Table 52 Raw'!T27</f>
        <v>38.386929000000002</v>
      </c>
      <c r="R37" s="82">
        <f>'AEO 2023 Table 52 Raw'!U27</f>
        <v>38.449722000000001</v>
      </c>
      <c r="S37" s="82">
        <f>'AEO 2023 Table 52 Raw'!V27</f>
        <v>38.512272000000003</v>
      </c>
      <c r="T37" s="82">
        <f>'AEO 2023 Table 52 Raw'!W27</f>
        <v>38.587184999999998</v>
      </c>
      <c r="U37" s="82">
        <f>'AEO 2023 Table 52 Raw'!X27</f>
        <v>38.648819000000003</v>
      </c>
      <c r="V37" s="82">
        <f>'AEO 2023 Table 52 Raw'!Y27</f>
        <v>38.711357</v>
      </c>
      <c r="W37" s="82">
        <f>'AEO 2023 Table 52 Raw'!Z27</f>
        <v>38.772342999999999</v>
      </c>
      <c r="X37" s="82">
        <f>'AEO 2023 Table 52 Raw'!AA27</f>
        <v>38.834152000000003</v>
      </c>
      <c r="Y37" s="82">
        <f>'AEO 2023 Table 52 Raw'!AB27</f>
        <v>38.884231999999997</v>
      </c>
      <c r="Z37" s="82">
        <f>'AEO 2023 Table 52 Raw'!AC27</f>
        <v>38.937119000000003</v>
      </c>
      <c r="AA37" s="82">
        <f>'AEO 2023 Table 52 Raw'!AD27</f>
        <v>38.980899999999998</v>
      </c>
      <c r="AB37" s="82">
        <f>'AEO 2023 Table 52 Raw'!AE27</f>
        <v>39.033481999999999</v>
      </c>
      <c r="AC37" s="82">
        <f>'AEO 2023 Table 52 Raw'!AF27</f>
        <v>39.082943</v>
      </c>
      <c r="AD37" s="82">
        <f>'AEO 2023 Table 52 Raw'!AG27</f>
        <v>39.168232000000003</v>
      </c>
      <c r="AE37" s="82">
        <f>'AEO 2023 Table 52 Raw'!AH27</f>
        <v>39.195950000000003</v>
      </c>
      <c r="AF37" s="88">
        <f>'AEO 2023 Table 52 Raw'!AI27</f>
        <v>2E-3</v>
      </c>
    </row>
    <row r="38" spans="1:32" ht="15" customHeight="1" x14ac:dyDescent="0.35">
      <c r="A38" s="77" t="s">
        <v>1967</v>
      </c>
      <c r="B38" s="81" t="s">
        <v>1940</v>
      </c>
      <c r="C38" s="82">
        <f>'AEO 2023 Table 52 Raw'!F28</f>
        <v>39.087268999999999</v>
      </c>
      <c r="D38" s="82">
        <f>'AEO 2023 Table 52 Raw'!G28</f>
        <v>39.253020999999997</v>
      </c>
      <c r="E38" s="82">
        <f>'AEO 2023 Table 52 Raw'!H28</f>
        <v>39.404705</v>
      </c>
      <c r="F38" s="82">
        <f>'AEO 2023 Table 52 Raw'!I28</f>
        <v>39.733772000000002</v>
      </c>
      <c r="G38" s="82">
        <f>'AEO 2023 Table 52 Raw'!J28</f>
        <v>39.821959999999997</v>
      </c>
      <c r="H38" s="82">
        <f>'AEO 2023 Table 52 Raw'!K28</f>
        <v>39.950465999999999</v>
      </c>
      <c r="I38" s="82">
        <f>'AEO 2023 Table 52 Raw'!L28</f>
        <v>40.225543999999999</v>
      </c>
      <c r="J38" s="82">
        <f>'AEO 2023 Table 52 Raw'!M28</f>
        <v>40.294696999999999</v>
      </c>
      <c r="K38" s="82">
        <f>'AEO 2023 Table 52 Raw'!N28</f>
        <v>40.365687999999999</v>
      </c>
      <c r="L38" s="82">
        <f>'AEO 2023 Table 52 Raw'!O28</f>
        <v>40.439072000000003</v>
      </c>
      <c r="M38" s="82">
        <f>'AEO 2023 Table 52 Raw'!P28</f>
        <v>40.512053999999999</v>
      </c>
      <c r="N38" s="82">
        <f>'AEO 2023 Table 52 Raw'!Q28</f>
        <v>40.591025999999999</v>
      </c>
      <c r="O38" s="82">
        <f>'AEO 2023 Table 52 Raw'!R28</f>
        <v>40.644565999999998</v>
      </c>
      <c r="P38" s="82">
        <f>'AEO 2023 Table 52 Raw'!S28</f>
        <v>40.702311999999999</v>
      </c>
      <c r="Q38" s="82">
        <f>'AEO 2023 Table 52 Raw'!T28</f>
        <v>40.757694000000001</v>
      </c>
      <c r="R38" s="82">
        <f>'AEO 2023 Table 52 Raw'!U28</f>
        <v>40.818725999999998</v>
      </c>
      <c r="S38" s="82">
        <f>'AEO 2023 Table 52 Raw'!V28</f>
        <v>40.881931000000002</v>
      </c>
      <c r="T38" s="82">
        <f>'AEO 2023 Table 52 Raw'!W28</f>
        <v>40.956890000000001</v>
      </c>
      <c r="U38" s="82">
        <f>'AEO 2023 Table 52 Raw'!X28</f>
        <v>41.014026999999999</v>
      </c>
      <c r="V38" s="82">
        <f>'AEO 2023 Table 52 Raw'!Y28</f>
        <v>41.073521</v>
      </c>
      <c r="W38" s="82">
        <f>'AEO 2023 Table 52 Raw'!Z28</f>
        <v>41.131050000000002</v>
      </c>
      <c r="X38" s="82">
        <f>'AEO 2023 Table 52 Raw'!AA28</f>
        <v>41.187874000000001</v>
      </c>
      <c r="Y38" s="82">
        <f>'AEO 2023 Table 52 Raw'!AB28</f>
        <v>41.232680999999999</v>
      </c>
      <c r="Z38" s="82">
        <f>'AEO 2023 Table 52 Raw'!AC28</f>
        <v>41.279758000000001</v>
      </c>
      <c r="AA38" s="82">
        <f>'AEO 2023 Table 52 Raw'!AD28</f>
        <v>41.319468999999998</v>
      </c>
      <c r="AB38" s="82">
        <f>'AEO 2023 Table 52 Raw'!AE28</f>
        <v>41.366283000000003</v>
      </c>
      <c r="AC38" s="82">
        <f>'AEO 2023 Table 52 Raw'!AF28</f>
        <v>41.410404</v>
      </c>
      <c r="AD38" s="82">
        <f>'AEO 2023 Table 52 Raw'!AG28</f>
        <v>41.4953</v>
      </c>
      <c r="AE38" s="82">
        <f>'AEO 2023 Table 52 Raw'!AH28</f>
        <v>41.517367999999998</v>
      </c>
      <c r="AF38" s="88">
        <f>'AEO 2023 Table 52 Raw'!AI28</f>
        <v>2E-3</v>
      </c>
    </row>
    <row r="39" spans="1:32" ht="12" customHeight="1" x14ac:dyDescent="0.35">
      <c r="A39" s="77" t="s">
        <v>1968</v>
      </c>
      <c r="B39" s="81" t="s">
        <v>1942</v>
      </c>
      <c r="C39" s="82">
        <f>'AEO 2023 Table 52 Raw'!F29</f>
        <v>0</v>
      </c>
      <c r="D39" s="82">
        <f>'AEO 2023 Table 52 Raw'!G29</f>
        <v>0</v>
      </c>
      <c r="E39" s="82">
        <f>'AEO 2023 Table 52 Raw'!H29</f>
        <v>0</v>
      </c>
      <c r="F39" s="82">
        <f>'AEO 2023 Table 52 Raw'!I29</f>
        <v>0</v>
      </c>
      <c r="G39" s="82">
        <f>'AEO 2023 Table 52 Raw'!J29</f>
        <v>0</v>
      </c>
      <c r="H39" s="82">
        <f>'AEO 2023 Table 52 Raw'!K29</f>
        <v>0</v>
      </c>
      <c r="I39" s="82">
        <f>'AEO 2023 Table 52 Raw'!L29</f>
        <v>0</v>
      </c>
      <c r="J39" s="82">
        <f>'AEO 2023 Table 52 Raw'!M29</f>
        <v>0</v>
      </c>
      <c r="K39" s="82">
        <f>'AEO 2023 Table 52 Raw'!N29</f>
        <v>0</v>
      </c>
      <c r="L39" s="82">
        <f>'AEO 2023 Table 52 Raw'!O29</f>
        <v>0</v>
      </c>
      <c r="M39" s="82">
        <f>'AEO 2023 Table 52 Raw'!P29</f>
        <v>0</v>
      </c>
      <c r="N39" s="82">
        <f>'AEO 2023 Table 52 Raw'!Q29</f>
        <v>0</v>
      </c>
      <c r="O39" s="82">
        <f>'AEO 2023 Table 52 Raw'!R29</f>
        <v>0</v>
      </c>
      <c r="P39" s="82">
        <f>'AEO 2023 Table 52 Raw'!S29</f>
        <v>0</v>
      </c>
      <c r="Q39" s="82">
        <f>'AEO 2023 Table 52 Raw'!T29</f>
        <v>0</v>
      </c>
      <c r="R39" s="82">
        <f>'AEO 2023 Table 52 Raw'!U29</f>
        <v>0</v>
      </c>
      <c r="S39" s="82">
        <f>'AEO 2023 Table 52 Raw'!V29</f>
        <v>0</v>
      </c>
      <c r="T39" s="82">
        <f>'AEO 2023 Table 52 Raw'!W29</f>
        <v>0</v>
      </c>
      <c r="U39" s="82">
        <f>'AEO 2023 Table 52 Raw'!X29</f>
        <v>0</v>
      </c>
      <c r="V39" s="82">
        <f>'AEO 2023 Table 52 Raw'!Y29</f>
        <v>0</v>
      </c>
      <c r="W39" s="82">
        <f>'AEO 2023 Table 52 Raw'!Z29</f>
        <v>0</v>
      </c>
      <c r="X39" s="82">
        <f>'AEO 2023 Table 52 Raw'!AA29</f>
        <v>0</v>
      </c>
      <c r="Y39" s="82">
        <f>'AEO 2023 Table 52 Raw'!AB29</f>
        <v>0</v>
      </c>
      <c r="Z39" s="82">
        <f>'AEO 2023 Table 52 Raw'!AC29</f>
        <v>0</v>
      </c>
      <c r="AA39" s="82">
        <f>'AEO 2023 Table 52 Raw'!AD29</f>
        <v>0</v>
      </c>
      <c r="AB39" s="82">
        <f>'AEO 2023 Table 52 Raw'!AE29</f>
        <v>0</v>
      </c>
      <c r="AC39" s="82">
        <f>'AEO 2023 Table 52 Raw'!AF29</f>
        <v>0</v>
      </c>
      <c r="AD39" s="82">
        <f>'AEO 2023 Table 52 Raw'!AG29</f>
        <v>0</v>
      </c>
      <c r="AE39" s="82">
        <f>'AEO 2023 Table 52 Raw'!AH29</f>
        <v>0</v>
      </c>
      <c r="AF39" s="88" t="str">
        <f>'AEO 2023 Table 52 Raw'!AI29</f>
        <v>- -</v>
      </c>
    </row>
    <row r="40" spans="1:32" ht="12" customHeight="1" x14ac:dyDescent="0.35">
      <c r="A40" s="77" t="s">
        <v>1969</v>
      </c>
      <c r="B40" s="81" t="s">
        <v>1944</v>
      </c>
      <c r="C40" s="82">
        <f>'AEO 2023 Table 52 Raw'!F30</f>
        <v>35.051727</v>
      </c>
      <c r="D40" s="82">
        <f>'AEO 2023 Table 52 Raw'!G30</f>
        <v>35.209941999999998</v>
      </c>
      <c r="E40" s="82">
        <f>'AEO 2023 Table 52 Raw'!H30</f>
        <v>35.370196999999997</v>
      </c>
      <c r="F40" s="82">
        <f>'AEO 2023 Table 52 Raw'!I30</f>
        <v>35.729038000000003</v>
      </c>
      <c r="G40" s="82">
        <f>'AEO 2023 Table 52 Raw'!J30</f>
        <v>35.803623000000002</v>
      </c>
      <c r="H40" s="82">
        <f>'AEO 2023 Table 52 Raw'!K30</f>
        <v>35.911456999999999</v>
      </c>
      <c r="I40" s="82">
        <f>'AEO 2023 Table 52 Raw'!L30</f>
        <v>36.189678000000001</v>
      </c>
      <c r="J40" s="82">
        <f>'AEO 2023 Table 52 Raw'!M30</f>
        <v>36.253773000000002</v>
      </c>
      <c r="K40" s="82">
        <f>'AEO 2023 Table 52 Raw'!N30</f>
        <v>36.318787</v>
      </c>
      <c r="L40" s="82">
        <f>'AEO 2023 Table 52 Raw'!O30</f>
        <v>36.382607</v>
      </c>
      <c r="M40" s="82">
        <f>'AEO 2023 Table 52 Raw'!P30</f>
        <v>36.444930999999997</v>
      </c>
      <c r="N40" s="82">
        <f>'AEO 2023 Table 52 Raw'!Q30</f>
        <v>36.515670999999998</v>
      </c>
      <c r="O40" s="82">
        <f>'AEO 2023 Table 52 Raw'!R30</f>
        <v>36.56691</v>
      </c>
      <c r="P40" s="82">
        <f>'AEO 2023 Table 52 Raw'!S30</f>
        <v>36.622020999999997</v>
      </c>
      <c r="Q40" s="82">
        <f>'AEO 2023 Table 52 Raw'!T30</f>
        <v>36.676575</v>
      </c>
      <c r="R40" s="82">
        <f>'AEO 2023 Table 52 Raw'!U30</f>
        <v>36.737679</v>
      </c>
      <c r="S40" s="82">
        <f>'AEO 2023 Table 52 Raw'!V30</f>
        <v>36.792220999999998</v>
      </c>
      <c r="T40" s="82">
        <f>'AEO 2023 Table 52 Raw'!W30</f>
        <v>36.861899999999999</v>
      </c>
      <c r="U40" s="82">
        <f>'AEO 2023 Table 52 Raw'!X30</f>
        <v>36.911301000000002</v>
      </c>
      <c r="V40" s="82">
        <f>'AEO 2023 Table 52 Raw'!Y30</f>
        <v>36.963005000000003</v>
      </c>
      <c r="W40" s="82">
        <f>'AEO 2023 Table 52 Raw'!Z30</f>
        <v>37.012065999999997</v>
      </c>
      <c r="X40" s="82">
        <f>'AEO 2023 Table 52 Raw'!AA30</f>
        <v>37.060501000000002</v>
      </c>
      <c r="Y40" s="82">
        <f>'AEO 2023 Table 52 Raw'!AB30</f>
        <v>37.098568</v>
      </c>
      <c r="Z40" s="82">
        <f>'AEO 2023 Table 52 Raw'!AC30</f>
        <v>37.137977999999997</v>
      </c>
      <c r="AA40" s="82">
        <f>'AEO 2023 Table 52 Raw'!AD30</f>
        <v>37.172493000000003</v>
      </c>
      <c r="AB40" s="82">
        <f>'AEO 2023 Table 52 Raw'!AE30</f>
        <v>37.211849000000001</v>
      </c>
      <c r="AC40" s="82">
        <f>'AEO 2023 Table 52 Raw'!AF30</f>
        <v>37.249195</v>
      </c>
      <c r="AD40" s="82">
        <f>'AEO 2023 Table 52 Raw'!AG30</f>
        <v>37.322651</v>
      </c>
      <c r="AE40" s="82">
        <f>'AEO 2023 Table 52 Raw'!AH30</f>
        <v>37.337913999999998</v>
      </c>
      <c r="AF40" s="88">
        <f>'AEO 2023 Table 52 Raw'!AI30</f>
        <v>2E-3</v>
      </c>
    </row>
    <row r="41" spans="1:32" ht="12" customHeight="1" x14ac:dyDescent="0.35">
      <c r="A41" s="77" t="s">
        <v>1970</v>
      </c>
      <c r="B41" s="81" t="s">
        <v>1946</v>
      </c>
      <c r="C41" s="82">
        <f>'AEO 2023 Table 52 Raw'!F31</f>
        <v>46.225056000000002</v>
      </c>
      <c r="D41" s="82">
        <f>'AEO 2023 Table 52 Raw'!G31</f>
        <v>46.372570000000003</v>
      </c>
      <c r="E41" s="82">
        <f>'AEO 2023 Table 52 Raw'!H31</f>
        <v>46.517868</v>
      </c>
      <c r="F41" s="82">
        <f>'AEO 2023 Table 52 Raw'!I31</f>
        <v>46.828270000000003</v>
      </c>
      <c r="G41" s="82">
        <f>'AEO 2023 Table 52 Raw'!J31</f>
        <v>46.901302000000001</v>
      </c>
      <c r="H41" s="82">
        <f>'AEO 2023 Table 52 Raw'!K31</f>
        <v>47.020068999999999</v>
      </c>
      <c r="I41" s="82">
        <f>'AEO 2023 Table 52 Raw'!L31</f>
        <v>47.262515999999998</v>
      </c>
      <c r="J41" s="82">
        <f>'AEO 2023 Table 52 Raw'!M31</f>
        <v>47.322024999999996</v>
      </c>
      <c r="K41" s="82">
        <f>'AEO 2023 Table 52 Raw'!N31</f>
        <v>47.380153999999997</v>
      </c>
      <c r="L41" s="82">
        <f>'AEO 2023 Table 52 Raw'!O31</f>
        <v>47.440865000000002</v>
      </c>
      <c r="M41" s="82">
        <f>'AEO 2023 Table 52 Raw'!P31</f>
        <v>47.499564999999997</v>
      </c>
      <c r="N41" s="82">
        <f>'AEO 2023 Table 52 Raw'!Q31</f>
        <v>47.560490000000001</v>
      </c>
      <c r="O41" s="82">
        <f>'AEO 2023 Table 52 Raw'!R31</f>
        <v>47.611159999999998</v>
      </c>
      <c r="P41" s="82">
        <f>'AEO 2023 Table 52 Raw'!S31</f>
        <v>47.669052000000001</v>
      </c>
      <c r="Q41" s="82">
        <f>'AEO 2023 Table 52 Raw'!T31</f>
        <v>47.721504000000003</v>
      </c>
      <c r="R41" s="82">
        <f>'AEO 2023 Table 52 Raw'!U31</f>
        <v>47.779536999999998</v>
      </c>
      <c r="S41" s="82">
        <f>'AEO 2023 Table 52 Raw'!V31</f>
        <v>47.830387000000002</v>
      </c>
      <c r="T41" s="82">
        <f>'AEO 2023 Table 52 Raw'!W31</f>
        <v>47.893718999999997</v>
      </c>
      <c r="U41" s="82">
        <f>'AEO 2023 Table 52 Raw'!X31</f>
        <v>47.937595000000002</v>
      </c>
      <c r="V41" s="82">
        <f>'AEO 2023 Table 52 Raw'!Y31</f>
        <v>47.983069999999998</v>
      </c>
      <c r="W41" s="82">
        <f>'AEO 2023 Table 52 Raw'!Z31</f>
        <v>48.026363000000003</v>
      </c>
      <c r="X41" s="82">
        <f>'AEO 2023 Table 52 Raw'!AA31</f>
        <v>48.067386999999997</v>
      </c>
      <c r="Y41" s="82">
        <f>'AEO 2023 Table 52 Raw'!AB31</f>
        <v>48.099342</v>
      </c>
      <c r="Z41" s="82">
        <f>'AEO 2023 Table 52 Raw'!AC31</f>
        <v>48.132980000000003</v>
      </c>
      <c r="AA41" s="82">
        <f>'AEO 2023 Table 52 Raw'!AD31</f>
        <v>48.162810999999998</v>
      </c>
      <c r="AB41" s="82">
        <f>'AEO 2023 Table 52 Raw'!AE31</f>
        <v>48.195526000000001</v>
      </c>
      <c r="AC41" s="82">
        <f>'AEO 2023 Table 52 Raw'!AF31</f>
        <v>48.227218999999998</v>
      </c>
      <c r="AD41" s="82">
        <f>'AEO 2023 Table 52 Raw'!AG31</f>
        <v>48.285933999999997</v>
      </c>
      <c r="AE41" s="82">
        <f>'AEO 2023 Table 52 Raw'!AH31</f>
        <v>48.295268999999998</v>
      </c>
      <c r="AF41" s="88">
        <f>'AEO 2023 Table 52 Raw'!AI31</f>
        <v>2E-3</v>
      </c>
    </row>
    <row r="42" spans="1:32" ht="12" customHeight="1" x14ac:dyDescent="0.35">
      <c r="A42" s="77" t="s">
        <v>1971</v>
      </c>
      <c r="B42" s="81" t="s">
        <v>1948</v>
      </c>
      <c r="C42" s="82">
        <f>'AEO 2023 Table 52 Raw'!F32</f>
        <v>45.311466000000003</v>
      </c>
      <c r="D42" s="82">
        <f>'AEO 2023 Table 52 Raw'!G32</f>
        <v>45.556910999999999</v>
      </c>
      <c r="E42" s="82">
        <f>'AEO 2023 Table 52 Raw'!H32</f>
        <v>45.799934</v>
      </c>
      <c r="F42" s="82">
        <f>'AEO 2023 Table 52 Raw'!I32</f>
        <v>46.236229000000002</v>
      </c>
      <c r="G42" s="82">
        <f>'AEO 2023 Table 52 Raw'!J32</f>
        <v>46.488480000000003</v>
      </c>
      <c r="H42" s="82">
        <f>'AEO 2023 Table 52 Raw'!K32</f>
        <v>46.676701000000001</v>
      </c>
      <c r="I42" s="82">
        <f>'AEO 2023 Table 52 Raw'!L32</f>
        <v>47.013241000000001</v>
      </c>
      <c r="J42" s="82">
        <f>'AEO 2023 Table 52 Raw'!M32</f>
        <v>47.118031000000002</v>
      </c>
      <c r="K42" s="82">
        <f>'AEO 2023 Table 52 Raw'!N32</f>
        <v>47.226844999999997</v>
      </c>
      <c r="L42" s="82">
        <f>'AEO 2023 Table 52 Raw'!O32</f>
        <v>47.345142000000003</v>
      </c>
      <c r="M42" s="82">
        <f>'AEO 2023 Table 52 Raw'!P32</f>
        <v>47.466717000000003</v>
      </c>
      <c r="N42" s="82">
        <f>'AEO 2023 Table 52 Raw'!Q32</f>
        <v>47.610207000000003</v>
      </c>
      <c r="O42" s="82">
        <f>'AEO 2023 Table 52 Raw'!R32</f>
        <v>47.670997999999997</v>
      </c>
      <c r="P42" s="82">
        <f>'AEO 2023 Table 52 Raw'!S32</f>
        <v>47.723812000000002</v>
      </c>
      <c r="Q42" s="82">
        <f>'AEO 2023 Table 52 Raw'!T32</f>
        <v>47.765338999999997</v>
      </c>
      <c r="R42" s="82">
        <f>'AEO 2023 Table 52 Raw'!U32</f>
        <v>47.808796000000001</v>
      </c>
      <c r="S42" s="82">
        <f>'AEO 2023 Table 52 Raw'!V32</f>
        <v>47.849766000000002</v>
      </c>
      <c r="T42" s="82">
        <f>'AEO 2023 Table 52 Raw'!W32</f>
        <v>47.897056999999997</v>
      </c>
      <c r="U42" s="82">
        <f>'AEO 2023 Table 52 Raw'!X32</f>
        <v>47.925125000000001</v>
      </c>
      <c r="V42" s="82">
        <f>'AEO 2023 Table 52 Raw'!Y32</f>
        <v>47.952713000000003</v>
      </c>
      <c r="W42" s="82">
        <f>'AEO 2023 Table 52 Raw'!Z32</f>
        <v>47.978507999999998</v>
      </c>
      <c r="X42" s="82">
        <f>'AEO 2023 Table 52 Raw'!AA32</f>
        <v>48.002719999999997</v>
      </c>
      <c r="Y42" s="82">
        <f>'AEO 2023 Table 52 Raw'!AB32</f>
        <v>48.015205000000002</v>
      </c>
      <c r="Z42" s="82">
        <f>'AEO 2023 Table 52 Raw'!AC32</f>
        <v>48.028744000000003</v>
      </c>
      <c r="AA42" s="82">
        <f>'AEO 2023 Table 52 Raw'!AD32</f>
        <v>48.040118999999997</v>
      </c>
      <c r="AB42" s="82">
        <f>'AEO 2023 Table 52 Raw'!AE32</f>
        <v>48.052967000000002</v>
      </c>
      <c r="AC42" s="82">
        <f>'AEO 2023 Table 52 Raw'!AF32</f>
        <v>48.065125000000002</v>
      </c>
      <c r="AD42" s="82">
        <f>'AEO 2023 Table 52 Raw'!AG32</f>
        <v>48.113326999999998</v>
      </c>
      <c r="AE42" s="82">
        <f>'AEO 2023 Table 52 Raw'!AH32</f>
        <v>48.118744</v>
      </c>
      <c r="AF42" s="88">
        <f>'AEO 2023 Table 52 Raw'!AI32</f>
        <v>2E-3</v>
      </c>
    </row>
    <row r="43" spans="1:32" ht="12" customHeight="1" x14ac:dyDescent="0.35">
      <c r="A43" s="77" t="s">
        <v>1972</v>
      </c>
      <c r="B43" s="81" t="s">
        <v>1950</v>
      </c>
      <c r="C43" s="82">
        <f>'AEO 2023 Table 52 Raw'!F33</f>
        <v>54.357559000000002</v>
      </c>
      <c r="D43" s="82">
        <f>'AEO 2023 Table 52 Raw'!G33</f>
        <v>54.563087000000003</v>
      </c>
      <c r="E43" s="82">
        <f>'AEO 2023 Table 52 Raw'!H33</f>
        <v>54.762810000000002</v>
      </c>
      <c r="F43" s="82">
        <f>'AEO 2023 Table 52 Raw'!I33</f>
        <v>55.151797999999999</v>
      </c>
      <c r="G43" s="82">
        <f>'AEO 2023 Table 52 Raw'!J33</f>
        <v>55.433478999999998</v>
      </c>
      <c r="H43" s="82">
        <f>'AEO 2023 Table 52 Raw'!K33</f>
        <v>55.600937000000002</v>
      </c>
      <c r="I43" s="82">
        <f>'AEO 2023 Table 52 Raw'!L33</f>
        <v>55.864372000000003</v>
      </c>
      <c r="J43" s="82">
        <f>'AEO 2023 Table 52 Raw'!M33</f>
        <v>55.986381999999999</v>
      </c>
      <c r="K43" s="82">
        <f>'AEO 2023 Table 52 Raw'!N33</f>
        <v>56.094439999999999</v>
      </c>
      <c r="L43" s="82">
        <f>'AEO 2023 Table 52 Raw'!O33</f>
        <v>56.205463000000002</v>
      </c>
      <c r="M43" s="82">
        <f>'AEO 2023 Table 52 Raw'!P33</f>
        <v>56.322707999999999</v>
      </c>
      <c r="N43" s="82">
        <f>'AEO 2023 Table 52 Raw'!Q33</f>
        <v>56.446564000000002</v>
      </c>
      <c r="O43" s="82">
        <f>'AEO 2023 Table 52 Raw'!R33</f>
        <v>56.501533999999999</v>
      </c>
      <c r="P43" s="82">
        <f>'AEO 2023 Table 52 Raw'!S33</f>
        <v>56.549118</v>
      </c>
      <c r="Q43" s="82">
        <f>'AEO 2023 Table 52 Raw'!T33</f>
        <v>56.594096999999998</v>
      </c>
      <c r="R43" s="82">
        <f>'AEO 2023 Table 52 Raw'!U33</f>
        <v>56.638720999999997</v>
      </c>
      <c r="S43" s="82">
        <f>'AEO 2023 Table 52 Raw'!V33</f>
        <v>56.680737000000001</v>
      </c>
      <c r="T43" s="82">
        <f>'AEO 2023 Table 52 Raw'!W33</f>
        <v>56.727814000000002</v>
      </c>
      <c r="U43" s="82">
        <f>'AEO 2023 Table 52 Raw'!X33</f>
        <v>56.759307999999997</v>
      </c>
      <c r="V43" s="82">
        <f>'AEO 2023 Table 52 Raw'!Y33</f>
        <v>56.791077000000001</v>
      </c>
      <c r="W43" s="82">
        <f>'AEO 2023 Table 52 Raw'!Z33</f>
        <v>56.820087000000001</v>
      </c>
      <c r="X43" s="82">
        <f>'AEO 2023 Table 52 Raw'!AA33</f>
        <v>56.846966000000002</v>
      </c>
      <c r="Y43" s="82">
        <f>'AEO 2023 Table 52 Raw'!AB33</f>
        <v>56.862319999999997</v>
      </c>
      <c r="Z43" s="82">
        <f>'AEO 2023 Table 52 Raw'!AC33</f>
        <v>56.880130999999999</v>
      </c>
      <c r="AA43" s="82">
        <f>'AEO 2023 Table 52 Raw'!AD33</f>
        <v>56.893742000000003</v>
      </c>
      <c r="AB43" s="82">
        <f>'AEO 2023 Table 52 Raw'!AE33</f>
        <v>56.909968999999997</v>
      </c>
      <c r="AC43" s="82">
        <f>'AEO 2023 Table 52 Raw'!AF33</f>
        <v>56.925327000000003</v>
      </c>
      <c r="AD43" s="82">
        <f>'AEO 2023 Table 52 Raw'!AG33</f>
        <v>56.973927000000003</v>
      </c>
      <c r="AE43" s="82">
        <f>'AEO 2023 Table 52 Raw'!AH33</f>
        <v>56.982525000000003</v>
      </c>
      <c r="AF43" s="88">
        <f>'AEO 2023 Table 52 Raw'!AI33</f>
        <v>2E-3</v>
      </c>
    </row>
    <row r="44" spans="1:32" ht="12" customHeight="1" x14ac:dyDescent="0.35">
      <c r="A44" s="77" t="s">
        <v>1973</v>
      </c>
      <c r="B44" s="81" t="s">
        <v>1952</v>
      </c>
      <c r="C44" s="82">
        <f>'AEO 2023 Table 52 Raw'!F34</f>
        <v>38.178683999999997</v>
      </c>
      <c r="D44" s="82">
        <f>'AEO 2023 Table 52 Raw'!G34</f>
        <v>38.350493999999998</v>
      </c>
      <c r="E44" s="82">
        <f>'AEO 2023 Table 52 Raw'!H34</f>
        <v>38.522266000000002</v>
      </c>
      <c r="F44" s="82">
        <f>'AEO 2023 Table 52 Raw'!I34</f>
        <v>39.023895000000003</v>
      </c>
      <c r="G44" s="82">
        <f>'AEO 2023 Table 52 Raw'!J34</f>
        <v>39.279015000000001</v>
      </c>
      <c r="H44" s="82">
        <f>'AEO 2023 Table 52 Raw'!K34</f>
        <v>39.570830999999998</v>
      </c>
      <c r="I44" s="82">
        <f>'AEO 2023 Table 52 Raw'!L34</f>
        <v>39.913680999999997</v>
      </c>
      <c r="J44" s="82">
        <f>'AEO 2023 Table 52 Raw'!M34</f>
        <v>40.073898</v>
      </c>
      <c r="K44" s="82">
        <f>'AEO 2023 Table 52 Raw'!N34</f>
        <v>40.176825999999998</v>
      </c>
      <c r="L44" s="82">
        <f>'AEO 2023 Table 52 Raw'!O34</f>
        <v>40.280098000000002</v>
      </c>
      <c r="M44" s="82">
        <f>'AEO 2023 Table 52 Raw'!P34</f>
        <v>40.383713</v>
      </c>
      <c r="N44" s="82">
        <f>'AEO 2023 Table 52 Raw'!Q34</f>
        <v>40.490887000000001</v>
      </c>
      <c r="O44" s="82">
        <f>'AEO 2023 Table 52 Raw'!R34</f>
        <v>40.529099000000002</v>
      </c>
      <c r="P44" s="82">
        <f>'AEO 2023 Table 52 Raw'!S34</f>
        <v>40.552867999999997</v>
      </c>
      <c r="Q44" s="82">
        <f>'AEO 2023 Table 52 Raw'!T34</f>
        <v>40.574840999999999</v>
      </c>
      <c r="R44" s="82">
        <f>'AEO 2023 Table 52 Raw'!U34</f>
        <v>40.598156000000003</v>
      </c>
      <c r="S44" s="82">
        <f>'AEO 2023 Table 52 Raw'!V34</f>
        <v>40.621304000000002</v>
      </c>
      <c r="T44" s="82">
        <f>'AEO 2023 Table 52 Raw'!W34</f>
        <v>40.647125000000003</v>
      </c>
      <c r="U44" s="82">
        <f>'AEO 2023 Table 52 Raw'!X34</f>
        <v>40.665581000000003</v>
      </c>
      <c r="V44" s="82">
        <f>'AEO 2023 Table 52 Raw'!Y34</f>
        <v>40.684280000000001</v>
      </c>
      <c r="W44" s="82">
        <f>'AEO 2023 Table 52 Raw'!Z34</f>
        <v>40.701557000000001</v>
      </c>
      <c r="X44" s="82">
        <f>'AEO 2023 Table 52 Raw'!AA34</f>
        <v>40.718105000000001</v>
      </c>
      <c r="Y44" s="82">
        <f>'AEO 2023 Table 52 Raw'!AB34</f>
        <v>40.730857999999998</v>
      </c>
      <c r="Z44" s="82">
        <f>'AEO 2023 Table 52 Raw'!AC34</f>
        <v>40.744343000000001</v>
      </c>
      <c r="AA44" s="82">
        <f>'AEO 2023 Table 52 Raw'!AD34</f>
        <v>40.755707000000001</v>
      </c>
      <c r="AB44" s="82">
        <f>'AEO 2023 Table 52 Raw'!AE34</f>
        <v>40.768729999999998</v>
      </c>
      <c r="AC44" s="82">
        <f>'AEO 2023 Table 52 Raw'!AF34</f>
        <v>40.781033000000001</v>
      </c>
      <c r="AD44" s="82">
        <f>'AEO 2023 Table 52 Raw'!AG34</f>
        <v>40.802052000000003</v>
      </c>
      <c r="AE44" s="82">
        <f>'AEO 2023 Table 52 Raw'!AH34</f>
        <v>40.807274</v>
      </c>
      <c r="AF44" s="88">
        <f>'AEO 2023 Table 52 Raw'!AI34</f>
        <v>2E-3</v>
      </c>
    </row>
    <row r="45" spans="1:32" ht="12" customHeight="1" x14ac:dyDescent="0.35">
      <c r="A45" s="77" t="s">
        <v>1974</v>
      </c>
      <c r="B45" s="81" t="s">
        <v>1954</v>
      </c>
      <c r="C45" s="82">
        <f>'AEO 2023 Table 52 Raw'!F35</f>
        <v>46.023293000000002</v>
      </c>
      <c r="D45" s="82">
        <f>'AEO 2023 Table 52 Raw'!G35</f>
        <v>46.215663999999997</v>
      </c>
      <c r="E45" s="82">
        <f>'AEO 2023 Table 52 Raw'!H35</f>
        <v>46.392712000000003</v>
      </c>
      <c r="F45" s="82">
        <f>'AEO 2023 Table 52 Raw'!I35</f>
        <v>46.704135999999998</v>
      </c>
      <c r="G45" s="82">
        <f>'AEO 2023 Table 52 Raw'!J35</f>
        <v>46.977699000000001</v>
      </c>
      <c r="H45" s="82">
        <f>'AEO 2023 Table 52 Raw'!K35</f>
        <v>47.119441999999999</v>
      </c>
      <c r="I45" s="82">
        <f>'AEO 2023 Table 52 Raw'!L35</f>
        <v>47.376556000000001</v>
      </c>
      <c r="J45" s="82">
        <f>'AEO 2023 Table 52 Raw'!M35</f>
        <v>47.482460000000003</v>
      </c>
      <c r="K45" s="82">
        <f>'AEO 2023 Table 52 Raw'!N35</f>
        <v>47.591175</v>
      </c>
      <c r="L45" s="82">
        <f>'AEO 2023 Table 52 Raw'!O35</f>
        <v>47.704090000000001</v>
      </c>
      <c r="M45" s="82">
        <f>'AEO 2023 Table 52 Raw'!P35</f>
        <v>47.817203999999997</v>
      </c>
      <c r="N45" s="82">
        <f>'AEO 2023 Table 52 Raw'!Q35</f>
        <v>47.950980999999999</v>
      </c>
      <c r="O45" s="82">
        <f>'AEO 2023 Table 52 Raw'!R35</f>
        <v>48.017341999999999</v>
      </c>
      <c r="P45" s="82">
        <f>'AEO 2023 Table 52 Raw'!S35</f>
        <v>48.079791999999998</v>
      </c>
      <c r="Q45" s="82">
        <f>'AEO 2023 Table 52 Raw'!T35</f>
        <v>48.13129</v>
      </c>
      <c r="R45" s="82">
        <f>'AEO 2023 Table 52 Raw'!U35</f>
        <v>48.169235</v>
      </c>
      <c r="S45" s="82">
        <f>'AEO 2023 Table 52 Raw'!V35</f>
        <v>48.206356</v>
      </c>
      <c r="T45" s="82">
        <f>'AEO 2023 Table 52 Raw'!W35</f>
        <v>48.249156999999997</v>
      </c>
      <c r="U45" s="82">
        <f>'AEO 2023 Table 52 Raw'!X35</f>
        <v>48.275523999999997</v>
      </c>
      <c r="V45" s="82">
        <f>'AEO 2023 Table 52 Raw'!Y35</f>
        <v>48.301529000000002</v>
      </c>
      <c r="W45" s="82">
        <f>'AEO 2023 Table 52 Raw'!Z35</f>
        <v>48.325958</v>
      </c>
      <c r="X45" s="82">
        <f>'AEO 2023 Table 52 Raw'!AA35</f>
        <v>48.348495</v>
      </c>
      <c r="Y45" s="82">
        <f>'AEO 2023 Table 52 Raw'!AB35</f>
        <v>48.361446000000001</v>
      </c>
      <c r="Z45" s="82">
        <f>'AEO 2023 Table 52 Raw'!AC35</f>
        <v>48.374920000000003</v>
      </c>
      <c r="AA45" s="82">
        <f>'AEO 2023 Table 52 Raw'!AD35</f>
        <v>48.386482000000001</v>
      </c>
      <c r="AB45" s="82">
        <f>'AEO 2023 Table 52 Raw'!AE35</f>
        <v>48.39978</v>
      </c>
      <c r="AC45" s="82">
        <f>'AEO 2023 Table 52 Raw'!AF35</f>
        <v>48.412289000000001</v>
      </c>
      <c r="AD45" s="82">
        <f>'AEO 2023 Table 52 Raw'!AG35</f>
        <v>48.454307999999997</v>
      </c>
      <c r="AE45" s="82">
        <f>'AEO 2023 Table 52 Raw'!AH35</f>
        <v>48.460194000000001</v>
      </c>
      <c r="AF45" s="88">
        <f>'AEO 2023 Table 52 Raw'!AI35</f>
        <v>2E-3</v>
      </c>
    </row>
    <row r="46" spans="1:32" ht="12" customHeight="1" x14ac:dyDescent="0.35">
      <c r="A46" s="77" t="s">
        <v>1975</v>
      </c>
      <c r="B46" s="81" t="s">
        <v>1956</v>
      </c>
      <c r="C46" s="82">
        <f>'AEO 2023 Table 52 Raw'!F36</f>
        <v>49.947868</v>
      </c>
      <c r="D46" s="82">
        <f>'AEO 2023 Table 52 Raw'!G36</f>
        <v>50.189335</v>
      </c>
      <c r="E46" s="82">
        <f>'AEO 2023 Table 52 Raw'!H36</f>
        <v>50.427349</v>
      </c>
      <c r="F46" s="82">
        <f>'AEO 2023 Table 52 Raw'!I36</f>
        <v>50.857475000000001</v>
      </c>
      <c r="G46" s="82">
        <f>'AEO 2023 Table 52 Raw'!J36</f>
        <v>51.268107999999998</v>
      </c>
      <c r="H46" s="82">
        <f>'AEO 2023 Table 52 Raw'!K36</f>
        <v>51.423965000000003</v>
      </c>
      <c r="I46" s="82">
        <f>'AEO 2023 Table 52 Raw'!L36</f>
        <v>51.699424999999998</v>
      </c>
      <c r="J46" s="82">
        <f>'AEO 2023 Table 52 Raw'!M36</f>
        <v>51.802444000000001</v>
      </c>
      <c r="K46" s="82">
        <f>'AEO 2023 Table 52 Raw'!N36</f>
        <v>51.909725000000002</v>
      </c>
      <c r="L46" s="82">
        <f>'AEO 2023 Table 52 Raw'!O36</f>
        <v>52.028270999999997</v>
      </c>
      <c r="M46" s="82">
        <f>'AEO 2023 Table 52 Raw'!P36</f>
        <v>52.147998999999999</v>
      </c>
      <c r="N46" s="82">
        <f>'AEO 2023 Table 52 Raw'!Q36</f>
        <v>52.290928000000001</v>
      </c>
      <c r="O46" s="82">
        <f>'AEO 2023 Table 52 Raw'!R36</f>
        <v>52.351826000000003</v>
      </c>
      <c r="P46" s="82">
        <f>'AEO 2023 Table 52 Raw'!S36</f>
        <v>52.406925000000001</v>
      </c>
      <c r="Q46" s="82">
        <f>'AEO 2023 Table 52 Raw'!T36</f>
        <v>52.445259</v>
      </c>
      <c r="R46" s="82">
        <f>'AEO 2023 Table 52 Raw'!U36</f>
        <v>52.484076999999999</v>
      </c>
      <c r="S46" s="82">
        <f>'AEO 2023 Table 52 Raw'!V36</f>
        <v>52.524914000000003</v>
      </c>
      <c r="T46" s="82">
        <f>'AEO 2023 Table 52 Raw'!W36</f>
        <v>52.572426</v>
      </c>
      <c r="U46" s="82">
        <f>'AEO 2023 Table 52 Raw'!X36</f>
        <v>52.601063000000003</v>
      </c>
      <c r="V46" s="82">
        <f>'AEO 2023 Table 52 Raw'!Y36</f>
        <v>52.629081999999997</v>
      </c>
      <c r="W46" s="82">
        <f>'AEO 2023 Table 52 Raw'!Z36</f>
        <v>52.654716000000001</v>
      </c>
      <c r="X46" s="82">
        <f>'AEO 2023 Table 52 Raw'!AA36</f>
        <v>52.678192000000003</v>
      </c>
      <c r="Y46" s="82">
        <f>'AEO 2023 Table 52 Raw'!AB36</f>
        <v>52.690845000000003</v>
      </c>
      <c r="Z46" s="82">
        <f>'AEO 2023 Table 52 Raw'!AC36</f>
        <v>52.704780999999997</v>
      </c>
      <c r="AA46" s="82">
        <f>'AEO 2023 Table 52 Raw'!AD36</f>
        <v>52.716358</v>
      </c>
      <c r="AB46" s="82">
        <f>'AEO 2023 Table 52 Raw'!AE36</f>
        <v>52.729529999999997</v>
      </c>
      <c r="AC46" s="82">
        <f>'AEO 2023 Table 52 Raw'!AF36</f>
        <v>52.742012000000003</v>
      </c>
      <c r="AD46" s="82">
        <f>'AEO 2023 Table 52 Raw'!AG36</f>
        <v>52.788139000000001</v>
      </c>
      <c r="AE46" s="82">
        <f>'AEO 2023 Table 52 Raw'!AH36</f>
        <v>52.793892</v>
      </c>
      <c r="AF46" s="88">
        <f>'AEO 2023 Table 52 Raw'!AI36</f>
        <v>2E-3</v>
      </c>
    </row>
    <row r="47" spans="1:32" ht="12" customHeight="1" x14ac:dyDescent="0.35">
      <c r="A47" s="77" t="s">
        <v>1976</v>
      </c>
      <c r="B47" s="81" t="s">
        <v>1958</v>
      </c>
      <c r="C47" s="82">
        <f>'AEO 2023 Table 52 Raw'!F37</f>
        <v>78.787414999999996</v>
      </c>
      <c r="D47" s="82">
        <f>'AEO 2023 Table 52 Raw'!G37</f>
        <v>79.045586</v>
      </c>
      <c r="E47" s="82">
        <f>'AEO 2023 Table 52 Raw'!H37</f>
        <v>79.287002999999999</v>
      </c>
      <c r="F47" s="82">
        <f>'AEO 2023 Table 52 Raw'!I37</f>
        <v>79.763137999999998</v>
      </c>
      <c r="G47" s="82">
        <f>'AEO 2023 Table 52 Raw'!J37</f>
        <v>80.057609999999997</v>
      </c>
      <c r="H47" s="82">
        <f>'AEO 2023 Table 52 Raw'!K37</f>
        <v>80.269576999999998</v>
      </c>
      <c r="I47" s="82">
        <f>'AEO 2023 Table 52 Raw'!L37</f>
        <v>80.594070000000002</v>
      </c>
      <c r="J47" s="82">
        <f>'AEO 2023 Table 52 Raw'!M37</f>
        <v>80.721030999999996</v>
      </c>
      <c r="K47" s="82">
        <f>'AEO 2023 Table 52 Raw'!N37</f>
        <v>80.824860000000001</v>
      </c>
      <c r="L47" s="82">
        <f>'AEO 2023 Table 52 Raw'!O37</f>
        <v>80.936684</v>
      </c>
      <c r="M47" s="82">
        <f>'AEO 2023 Table 52 Raw'!P37</f>
        <v>81.056160000000006</v>
      </c>
      <c r="N47" s="82">
        <f>'AEO 2023 Table 52 Raw'!Q37</f>
        <v>81.193268000000003</v>
      </c>
      <c r="O47" s="82">
        <f>'AEO 2023 Table 52 Raw'!R37</f>
        <v>81.259604999999993</v>
      </c>
      <c r="P47" s="82">
        <f>'AEO 2023 Table 52 Raw'!S37</f>
        <v>81.320824000000002</v>
      </c>
      <c r="Q47" s="82">
        <f>'AEO 2023 Table 52 Raw'!T37</f>
        <v>81.369545000000002</v>
      </c>
      <c r="R47" s="82">
        <f>'AEO 2023 Table 52 Raw'!U37</f>
        <v>81.417846999999995</v>
      </c>
      <c r="S47" s="82">
        <f>'AEO 2023 Table 52 Raw'!V37</f>
        <v>81.465362999999996</v>
      </c>
      <c r="T47" s="82">
        <f>'AEO 2023 Table 52 Raw'!W37</f>
        <v>81.519745</v>
      </c>
      <c r="U47" s="82">
        <f>'AEO 2023 Table 52 Raw'!X37</f>
        <v>81.554130999999998</v>
      </c>
      <c r="V47" s="82">
        <f>'AEO 2023 Table 52 Raw'!Y37</f>
        <v>81.587569999999999</v>
      </c>
      <c r="W47" s="82">
        <f>'AEO 2023 Table 52 Raw'!Z37</f>
        <v>81.618706000000003</v>
      </c>
      <c r="X47" s="82">
        <f>'AEO 2023 Table 52 Raw'!AA37</f>
        <v>81.646216999999993</v>
      </c>
      <c r="Y47" s="82">
        <f>'AEO 2023 Table 52 Raw'!AB37</f>
        <v>81.659369999999996</v>
      </c>
      <c r="Z47" s="82">
        <f>'AEO 2023 Table 52 Raw'!AC37</f>
        <v>81.675346000000005</v>
      </c>
      <c r="AA47" s="82">
        <f>'AEO 2023 Table 52 Raw'!AD37</f>
        <v>81.687140999999997</v>
      </c>
      <c r="AB47" s="82">
        <f>'AEO 2023 Table 52 Raw'!AE37</f>
        <v>81.700783000000001</v>
      </c>
      <c r="AC47" s="82">
        <f>'AEO 2023 Table 52 Raw'!AF37</f>
        <v>81.713783000000006</v>
      </c>
      <c r="AD47" s="82">
        <f>'AEO 2023 Table 52 Raw'!AG37</f>
        <v>81.768569999999997</v>
      </c>
      <c r="AE47" s="82">
        <f>'AEO 2023 Table 52 Raw'!AH37</f>
        <v>81.774711999999994</v>
      </c>
      <c r="AF47" s="88">
        <f>'AEO 2023 Table 52 Raw'!AI37</f>
        <v>1E-3</v>
      </c>
    </row>
    <row r="48" spans="1:32" ht="12" customHeight="1" x14ac:dyDescent="0.35">
      <c r="A48" s="77" t="s">
        <v>1977</v>
      </c>
      <c r="B48" s="81" t="s">
        <v>1960</v>
      </c>
      <c r="C48" s="82">
        <f>'AEO 2023 Table 52 Raw'!F38</f>
        <v>41.241073999999998</v>
      </c>
      <c r="D48" s="82">
        <f>'AEO 2023 Table 52 Raw'!G38</f>
        <v>41.434672999999997</v>
      </c>
      <c r="E48" s="82">
        <f>'AEO 2023 Table 52 Raw'!H38</f>
        <v>41.622745999999999</v>
      </c>
      <c r="F48" s="82">
        <f>'AEO 2023 Table 52 Raw'!I38</f>
        <v>42.032749000000003</v>
      </c>
      <c r="G48" s="82">
        <f>'AEO 2023 Table 52 Raw'!J38</f>
        <v>42.275821999999998</v>
      </c>
      <c r="H48" s="82">
        <f>'AEO 2023 Table 52 Raw'!K38</f>
        <v>42.444687000000002</v>
      </c>
      <c r="I48" s="82">
        <f>'AEO 2023 Table 52 Raw'!L38</f>
        <v>42.740386999999998</v>
      </c>
      <c r="J48" s="82">
        <f>'AEO 2023 Table 52 Raw'!M38</f>
        <v>42.851692</v>
      </c>
      <c r="K48" s="82">
        <f>'AEO 2023 Table 52 Raw'!N38</f>
        <v>42.962111999999998</v>
      </c>
      <c r="L48" s="82">
        <f>'AEO 2023 Table 52 Raw'!O38</f>
        <v>43.075843999999996</v>
      </c>
      <c r="M48" s="82">
        <f>'AEO 2023 Table 52 Raw'!P38</f>
        <v>43.192534999999999</v>
      </c>
      <c r="N48" s="82">
        <f>'AEO 2023 Table 52 Raw'!Q38</f>
        <v>43.314995000000003</v>
      </c>
      <c r="O48" s="82">
        <f>'AEO 2023 Table 52 Raw'!R38</f>
        <v>43.369083000000003</v>
      </c>
      <c r="P48" s="82">
        <f>'AEO 2023 Table 52 Raw'!S38</f>
        <v>43.414692000000002</v>
      </c>
      <c r="Q48" s="82">
        <f>'AEO 2023 Table 52 Raw'!T38</f>
        <v>43.459311999999997</v>
      </c>
      <c r="R48" s="82">
        <f>'AEO 2023 Table 52 Raw'!U38</f>
        <v>43.505146000000003</v>
      </c>
      <c r="S48" s="82">
        <f>'AEO 2023 Table 52 Raw'!V38</f>
        <v>43.550240000000002</v>
      </c>
      <c r="T48" s="82">
        <f>'AEO 2023 Table 52 Raw'!W38</f>
        <v>43.608226999999999</v>
      </c>
      <c r="U48" s="82">
        <f>'AEO 2023 Table 52 Raw'!X38</f>
        <v>43.643723000000001</v>
      </c>
      <c r="V48" s="82">
        <f>'AEO 2023 Table 52 Raw'!Y38</f>
        <v>43.680957999999997</v>
      </c>
      <c r="W48" s="82">
        <f>'AEO 2023 Table 52 Raw'!Z38</f>
        <v>43.715195000000001</v>
      </c>
      <c r="X48" s="82">
        <f>'AEO 2023 Table 52 Raw'!AA38</f>
        <v>43.747855999999999</v>
      </c>
      <c r="Y48" s="82">
        <f>'AEO 2023 Table 52 Raw'!AB38</f>
        <v>43.769241000000001</v>
      </c>
      <c r="Z48" s="82">
        <f>'AEO 2023 Table 52 Raw'!AC38</f>
        <v>43.792892000000002</v>
      </c>
      <c r="AA48" s="82">
        <f>'AEO 2023 Table 52 Raw'!AD38</f>
        <v>43.810921</v>
      </c>
      <c r="AB48" s="82">
        <f>'AEO 2023 Table 52 Raw'!AE38</f>
        <v>43.833328000000002</v>
      </c>
      <c r="AC48" s="82">
        <f>'AEO 2023 Table 52 Raw'!AF38</f>
        <v>43.854145000000003</v>
      </c>
      <c r="AD48" s="82">
        <f>'AEO 2023 Table 52 Raw'!AG38</f>
        <v>43.911673999999998</v>
      </c>
      <c r="AE48" s="82">
        <f>'AEO 2023 Table 52 Raw'!AH38</f>
        <v>43.925426000000002</v>
      </c>
      <c r="AF48" s="88">
        <f>'AEO 2023 Table 52 Raw'!AI38</f>
        <v>2E-3</v>
      </c>
    </row>
    <row r="49" spans="1:32" ht="12" customHeight="1" x14ac:dyDescent="0.35">
      <c r="A49" s="77" t="s">
        <v>1978</v>
      </c>
      <c r="B49" s="81" t="s">
        <v>1962</v>
      </c>
      <c r="C49" s="82">
        <f>'AEO 2023 Table 52 Raw'!F39</f>
        <v>56.598595000000003</v>
      </c>
      <c r="D49" s="82">
        <f>'AEO 2023 Table 52 Raw'!G39</f>
        <v>56.823349</v>
      </c>
      <c r="E49" s="82">
        <f>'AEO 2023 Table 52 Raw'!H39</f>
        <v>57.039593000000004</v>
      </c>
      <c r="F49" s="82">
        <f>'AEO 2023 Table 52 Raw'!I39</f>
        <v>57.442635000000003</v>
      </c>
      <c r="G49" s="82">
        <f>'AEO 2023 Table 52 Raw'!J39</f>
        <v>57.673079999999999</v>
      </c>
      <c r="H49" s="82">
        <f>'AEO 2023 Table 52 Raw'!K39</f>
        <v>57.852943000000003</v>
      </c>
      <c r="I49" s="82">
        <f>'AEO 2023 Table 52 Raw'!L39</f>
        <v>58.161057</v>
      </c>
      <c r="J49" s="82">
        <f>'AEO 2023 Table 52 Raw'!M39</f>
        <v>58.279186000000003</v>
      </c>
      <c r="K49" s="82">
        <f>'AEO 2023 Table 52 Raw'!N39</f>
        <v>58.391601999999999</v>
      </c>
      <c r="L49" s="82">
        <f>'AEO 2023 Table 52 Raw'!O39</f>
        <v>58.509219999999999</v>
      </c>
      <c r="M49" s="82">
        <f>'AEO 2023 Table 52 Raw'!P39</f>
        <v>58.628227000000003</v>
      </c>
      <c r="N49" s="82">
        <f>'AEO 2023 Table 52 Raw'!Q39</f>
        <v>58.764484000000003</v>
      </c>
      <c r="O49" s="82">
        <f>'AEO 2023 Table 52 Raw'!R39</f>
        <v>58.828032999999998</v>
      </c>
      <c r="P49" s="82">
        <f>'AEO 2023 Table 52 Raw'!S39</f>
        <v>58.884785000000001</v>
      </c>
      <c r="Q49" s="82">
        <f>'AEO 2023 Table 52 Raw'!T39</f>
        <v>58.937812999999998</v>
      </c>
      <c r="R49" s="82">
        <f>'AEO 2023 Table 52 Raw'!U39</f>
        <v>58.995215999999999</v>
      </c>
      <c r="S49" s="82">
        <f>'AEO 2023 Table 52 Raw'!V39</f>
        <v>59.049480000000003</v>
      </c>
      <c r="T49" s="82">
        <f>'AEO 2023 Table 52 Raw'!W39</f>
        <v>59.109779000000003</v>
      </c>
      <c r="U49" s="82">
        <f>'AEO 2023 Table 52 Raw'!X39</f>
        <v>59.150447999999997</v>
      </c>
      <c r="V49" s="82">
        <f>'AEO 2023 Table 52 Raw'!Y39</f>
        <v>59.191237999999998</v>
      </c>
      <c r="W49" s="82">
        <f>'AEO 2023 Table 52 Raw'!Z39</f>
        <v>59.229819999999997</v>
      </c>
      <c r="X49" s="82">
        <f>'AEO 2023 Table 52 Raw'!AA39</f>
        <v>59.266005999999997</v>
      </c>
      <c r="Y49" s="82">
        <f>'AEO 2023 Table 52 Raw'!AB39</f>
        <v>59.288837000000001</v>
      </c>
      <c r="Z49" s="82">
        <f>'AEO 2023 Table 52 Raw'!AC39</f>
        <v>59.314781000000004</v>
      </c>
      <c r="AA49" s="82">
        <f>'AEO 2023 Table 52 Raw'!AD39</f>
        <v>59.334007</v>
      </c>
      <c r="AB49" s="82">
        <f>'AEO 2023 Table 52 Raw'!AE39</f>
        <v>59.358249999999998</v>
      </c>
      <c r="AC49" s="82">
        <f>'AEO 2023 Table 52 Raw'!AF39</f>
        <v>59.380943000000002</v>
      </c>
      <c r="AD49" s="82">
        <f>'AEO 2023 Table 52 Raw'!AG39</f>
        <v>59.441597000000002</v>
      </c>
      <c r="AE49" s="82">
        <f>'AEO 2023 Table 52 Raw'!AH39</f>
        <v>59.457465999999997</v>
      </c>
      <c r="AF49" s="88">
        <f>'AEO 2023 Table 52 Raw'!AI39</f>
        <v>2E-3</v>
      </c>
    </row>
    <row r="50" spans="1:32" ht="15" customHeight="1" x14ac:dyDescent="0.35">
      <c r="C50" s="82"/>
      <c r="D50" s="82"/>
      <c r="E50" s="82"/>
      <c r="F50" s="82"/>
      <c r="G50" s="82"/>
      <c r="H50" s="82"/>
      <c r="I50" s="82"/>
      <c r="J50" s="82"/>
      <c r="K50" s="82"/>
      <c r="L50" s="82"/>
      <c r="M50" s="82"/>
      <c r="N50" s="82"/>
      <c r="O50" s="82"/>
      <c r="P50" s="82"/>
      <c r="Q50" s="82"/>
      <c r="R50" s="82"/>
      <c r="S50" s="82"/>
      <c r="T50" s="82"/>
      <c r="U50" s="82"/>
      <c r="V50" s="82"/>
      <c r="W50" s="82"/>
      <c r="X50" s="82"/>
      <c r="Y50" s="82"/>
      <c r="Z50" s="82"/>
      <c r="AA50" s="82"/>
      <c r="AB50" s="82"/>
      <c r="AC50" s="82"/>
      <c r="AD50" s="82"/>
      <c r="AE50" s="82"/>
      <c r="AF50" s="88"/>
    </row>
    <row r="51" spans="1:32" ht="15" customHeight="1" x14ac:dyDescent="0.35">
      <c r="B51" s="34" t="s">
        <v>1979</v>
      </c>
      <c r="C51" s="82"/>
      <c r="D51" s="82"/>
      <c r="E51" s="82"/>
      <c r="F51" s="82"/>
      <c r="G51" s="82"/>
      <c r="H51" s="82"/>
      <c r="I51" s="82"/>
      <c r="J51" s="82"/>
      <c r="K51" s="82"/>
      <c r="L51" s="82"/>
      <c r="M51" s="82"/>
      <c r="N51" s="82"/>
      <c r="O51" s="82"/>
      <c r="P51" s="82"/>
      <c r="Q51" s="82"/>
      <c r="R51" s="82"/>
      <c r="S51" s="82"/>
      <c r="T51" s="82"/>
      <c r="U51" s="82"/>
      <c r="V51" s="82"/>
      <c r="W51" s="82"/>
      <c r="X51" s="82"/>
      <c r="Y51" s="82"/>
      <c r="Z51" s="82"/>
      <c r="AA51" s="82"/>
      <c r="AB51" s="82"/>
      <c r="AC51" s="82"/>
      <c r="AD51" s="82"/>
      <c r="AE51" s="82"/>
      <c r="AF51" s="88"/>
    </row>
    <row r="52" spans="1:32" ht="15" customHeight="1" x14ac:dyDescent="0.35">
      <c r="A52" s="77" t="s">
        <v>1980</v>
      </c>
      <c r="B52" s="81" t="s">
        <v>1932</v>
      </c>
      <c r="C52" s="82">
        <f>'AEO 2023 Table 52 Raw'!F41</f>
        <v>0</v>
      </c>
      <c r="D52" s="82">
        <f>'AEO 2023 Table 52 Raw'!G41</f>
        <v>0</v>
      </c>
      <c r="E52" s="82">
        <f>'AEO 2023 Table 52 Raw'!H41</f>
        <v>0</v>
      </c>
      <c r="F52" s="82">
        <f>'AEO 2023 Table 52 Raw'!I41</f>
        <v>0</v>
      </c>
      <c r="G52" s="82">
        <f>'AEO 2023 Table 52 Raw'!J41</f>
        <v>0</v>
      </c>
      <c r="H52" s="82">
        <f>'AEO 2023 Table 52 Raw'!K41</f>
        <v>0</v>
      </c>
      <c r="I52" s="82">
        <f>'AEO 2023 Table 52 Raw'!L41</f>
        <v>0</v>
      </c>
      <c r="J52" s="82">
        <f>'AEO 2023 Table 52 Raw'!M41</f>
        <v>0</v>
      </c>
      <c r="K52" s="82">
        <f>'AEO 2023 Table 52 Raw'!N41</f>
        <v>0</v>
      </c>
      <c r="L52" s="82">
        <f>'AEO 2023 Table 52 Raw'!O41</f>
        <v>0</v>
      </c>
      <c r="M52" s="82">
        <f>'AEO 2023 Table 52 Raw'!P41</f>
        <v>0</v>
      </c>
      <c r="N52" s="82">
        <f>'AEO 2023 Table 52 Raw'!Q41</f>
        <v>0</v>
      </c>
      <c r="O52" s="82">
        <f>'AEO 2023 Table 52 Raw'!R41</f>
        <v>0</v>
      </c>
      <c r="P52" s="82">
        <f>'AEO 2023 Table 52 Raw'!S41</f>
        <v>0</v>
      </c>
      <c r="Q52" s="82">
        <f>'AEO 2023 Table 52 Raw'!T41</f>
        <v>0</v>
      </c>
      <c r="R52" s="82">
        <f>'AEO 2023 Table 52 Raw'!U41</f>
        <v>0</v>
      </c>
      <c r="S52" s="82">
        <f>'AEO 2023 Table 52 Raw'!V41</f>
        <v>0</v>
      </c>
      <c r="T52" s="82">
        <f>'AEO 2023 Table 52 Raw'!W41</f>
        <v>0</v>
      </c>
      <c r="U52" s="82">
        <f>'AEO 2023 Table 52 Raw'!X41</f>
        <v>0</v>
      </c>
      <c r="V52" s="82">
        <f>'AEO 2023 Table 52 Raw'!Y41</f>
        <v>0</v>
      </c>
      <c r="W52" s="82">
        <f>'AEO 2023 Table 52 Raw'!Z41</f>
        <v>0</v>
      </c>
      <c r="X52" s="82">
        <f>'AEO 2023 Table 52 Raw'!AA41</f>
        <v>0</v>
      </c>
      <c r="Y52" s="82">
        <f>'AEO 2023 Table 52 Raw'!AB41</f>
        <v>0</v>
      </c>
      <c r="Z52" s="82">
        <f>'AEO 2023 Table 52 Raw'!AC41</f>
        <v>0</v>
      </c>
      <c r="AA52" s="82">
        <f>'AEO 2023 Table 52 Raw'!AD41</f>
        <v>0</v>
      </c>
      <c r="AB52" s="82">
        <f>'AEO 2023 Table 52 Raw'!AE41</f>
        <v>0</v>
      </c>
      <c r="AC52" s="82">
        <f>'AEO 2023 Table 52 Raw'!AF41</f>
        <v>0</v>
      </c>
      <c r="AD52" s="82">
        <f>'AEO 2023 Table 52 Raw'!AG41</f>
        <v>0</v>
      </c>
      <c r="AE52" s="82">
        <f>'AEO 2023 Table 52 Raw'!AH41</f>
        <v>0</v>
      </c>
      <c r="AF52" s="88" t="str">
        <f>'AEO 2023 Table 52 Raw'!AI41</f>
        <v>- -</v>
      </c>
    </row>
    <row r="53" spans="1:32" ht="15" customHeight="1" x14ac:dyDescent="0.35">
      <c r="A53" s="77" t="s">
        <v>1981</v>
      </c>
      <c r="B53" s="81" t="s">
        <v>1934</v>
      </c>
      <c r="C53" s="82">
        <f>'AEO 2023 Table 52 Raw'!F42</f>
        <v>0</v>
      </c>
      <c r="D53" s="82">
        <f>'AEO 2023 Table 52 Raw'!G42</f>
        <v>0</v>
      </c>
      <c r="E53" s="82">
        <f>'AEO 2023 Table 52 Raw'!H42</f>
        <v>0</v>
      </c>
      <c r="F53" s="82">
        <f>'AEO 2023 Table 52 Raw'!I42</f>
        <v>49.022278</v>
      </c>
      <c r="G53" s="82">
        <f>'AEO 2023 Table 52 Raw'!J42</f>
        <v>48.746032999999997</v>
      </c>
      <c r="H53" s="82">
        <f>'AEO 2023 Table 52 Raw'!K42</f>
        <v>48.583008</v>
      </c>
      <c r="I53" s="82">
        <f>'AEO 2023 Table 52 Raw'!L42</f>
        <v>48.657485999999999</v>
      </c>
      <c r="J53" s="82">
        <f>'AEO 2023 Table 52 Raw'!M42</f>
        <v>48.480449999999998</v>
      </c>
      <c r="K53" s="82">
        <f>'AEO 2023 Table 52 Raw'!N42</f>
        <v>48.381287</v>
      </c>
      <c r="L53" s="82">
        <f>'AEO 2023 Table 52 Raw'!O42</f>
        <v>48.291606999999999</v>
      </c>
      <c r="M53" s="82">
        <f>'AEO 2023 Table 52 Raw'!P42</f>
        <v>48.222759000000003</v>
      </c>
      <c r="N53" s="82">
        <f>'AEO 2023 Table 52 Raw'!Q42</f>
        <v>48.084679000000001</v>
      </c>
      <c r="O53" s="82">
        <f>'AEO 2023 Table 52 Raw'!R42</f>
        <v>47.945995000000003</v>
      </c>
      <c r="P53" s="82">
        <f>'AEO 2023 Table 52 Raw'!S42</f>
        <v>47.823093</v>
      </c>
      <c r="Q53" s="82">
        <f>'AEO 2023 Table 52 Raw'!T42</f>
        <v>47.775210999999999</v>
      </c>
      <c r="R53" s="82">
        <f>'AEO 2023 Table 52 Raw'!U42</f>
        <v>47.742888999999998</v>
      </c>
      <c r="S53" s="82">
        <f>'AEO 2023 Table 52 Raw'!V42</f>
        <v>47.716999000000001</v>
      </c>
      <c r="T53" s="82">
        <f>'AEO 2023 Table 52 Raw'!W42</f>
        <v>47.713946999999997</v>
      </c>
      <c r="U53" s="82">
        <f>'AEO 2023 Table 52 Raw'!X42</f>
        <v>47.717278</v>
      </c>
      <c r="V53" s="82">
        <f>'AEO 2023 Table 52 Raw'!Y42</f>
        <v>47.724586000000002</v>
      </c>
      <c r="W53" s="82">
        <f>'AEO 2023 Table 52 Raw'!Z42</f>
        <v>47.730620999999999</v>
      </c>
      <c r="X53" s="82">
        <f>'AEO 2023 Table 52 Raw'!AA42</f>
        <v>47.735554</v>
      </c>
      <c r="Y53" s="82">
        <f>'AEO 2023 Table 52 Raw'!AB42</f>
        <v>47.736289999999997</v>
      </c>
      <c r="Z53" s="82">
        <f>'AEO 2023 Table 52 Raw'!AC42</f>
        <v>47.748275999999997</v>
      </c>
      <c r="AA53" s="82">
        <f>'AEO 2023 Table 52 Raw'!AD42</f>
        <v>47.749695000000003</v>
      </c>
      <c r="AB53" s="82">
        <f>'AEO 2023 Table 52 Raw'!AE42</f>
        <v>47.760384000000002</v>
      </c>
      <c r="AC53" s="82">
        <f>'AEO 2023 Table 52 Raw'!AF42</f>
        <v>47.771670999999998</v>
      </c>
      <c r="AD53" s="82">
        <f>'AEO 2023 Table 52 Raw'!AG42</f>
        <v>47.83276</v>
      </c>
      <c r="AE53" s="82">
        <f>'AEO 2023 Table 52 Raw'!AH42</f>
        <v>47.817368000000002</v>
      </c>
      <c r="AF53" s="88" t="str">
        <f>'AEO 2023 Table 52 Raw'!AI42</f>
        <v>- -</v>
      </c>
    </row>
    <row r="54" spans="1:32" ht="15" customHeight="1" x14ac:dyDescent="0.35">
      <c r="A54" s="77" t="s">
        <v>1982</v>
      </c>
      <c r="B54" s="81" t="s">
        <v>1936</v>
      </c>
      <c r="C54" s="82">
        <f>'AEO 2023 Table 52 Raw'!F43</f>
        <v>40.238720000000001</v>
      </c>
      <c r="D54" s="82">
        <f>'AEO 2023 Table 52 Raw'!G43</f>
        <v>39.777766999999997</v>
      </c>
      <c r="E54" s="82">
        <f>'AEO 2023 Table 52 Raw'!H43</f>
        <v>39.512633999999998</v>
      </c>
      <c r="F54" s="82">
        <f>'AEO 2023 Table 52 Raw'!I43</f>
        <v>39.258983999999998</v>
      </c>
      <c r="G54" s="82">
        <f>'AEO 2023 Table 52 Raw'!J43</f>
        <v>38.998787</v>
      </c>
      <c r="H54" s="82">
        <f>'AEO 2023 Table 52 Raw'!K43</f>
        <v>38.826659999999997</v>
      </c>
      <c r="I54" s="82">
        <f>'AEO 2023 Table 52 Raw'!L43</f>
        <v>38.871670000000002</v>
      </c>
      <c r="J54" s="82">
        <f>'AEO 2023 Table 52 Raw'!M43</f>
        <v>38.724238999999997</v>
      </c>
      <c r="K54" s="82">
        <f>'AEO 2023 Table 52 Raw'!N43</f>
        <v>38.648860999999997</v>
      </c>
      <c r="L54" s="82">
        <f>'AEO 2023 Table 52 Raw'!O43</f>
        <v>38.579211999999998</v>
      </c>
      <c r="M54" s="82">
        <f>'AEO 2023 Table 52 Raw'!P43</f>
        <v>38.522278</v>
      </c>
      <c r="N54" s="82">
        <f>'AEO 2023 Table 52 Raw'!Q43</f>
        <v>38.390735999999997</v>
      </c>
      <c r="O54" s="82">
        <f>'AEO 2023 Table 52 Raw'!R43</f>
        <v>38.24633</v>
      </c>
      <c r="P54" s="82">
        <f>'AEO 2023 Table 52 Raw'!S43</f>
        <v>38.118358999999998</v>
      </c>
      <c r="Q54" s="82">
        <f>'AEO 2023 Table 52 Raw'!T43</f>
        <v>38.068573000000001</v>
      </c>
      <c r="R54" s="82">
        <f>'AEO 2023 Table 52 Raw'!U43</f>
        <v>38.028454000000004</v>
      </c>
      <c r="S54" s="82">
        <f>'AEO 2023 Table 52 Raw'!V43</f>
        <v>37.990161999999998</v>
      </c>
      <c r="T54" s="82">
        <f>'AEO 2023 Table 52 Raw'!W43</f>
        <v>37.971770999999997</v>
      </c>
      <c r="U54" s="82">
        <f>'AEO 2023 Table 52 Raw'!X43</f>
        <v>37.972735999999998</v>
      </c>
      <c r="V54" s="82">
        <f>'AEO 2023 Table 52 Raw'!Y43</f>
        <v>37.978206999999998</v>
      </c>
      <c r="W54" s="82">
        <f>'AEO 2023 Table 52 Raw'!Z43</f>
        <v>37.985194999999997</v>
      </c>
      <c r="X54" s="82">
        <f>'AEO 2023 Table 52 Raw'!AA43</f>
        <v>37.994591</v>
      </c>
      <c r="Y54" s="82">
        <f>'AEO 2023 Table 52 Raw'!AB43</f>
        <v>38.005077</v>
      </c>
      <c r="Z54" s="82">
        <f>'AEO 2023 Table 52 Raw'!AC43</f>
        <v>38.022392000000004</v>
      </c>
      <c r="AA54" s="82">
        <f>'AEO 2023 Table 52 Raw'!AD43</f>
        <v>38.031680999999999</v>
      </c>
      <c r="AB54" s="82">
        <f>'AEO 2023 Table 52 Raw'!AE43</f>
        <v>38.049380999999997</v>
      </c>
      <c r="AC54" s="82">
        <f>'AEO 2023 Table 52 Raw'!AF43</f>
        <v>38.068241</v>
      </c>
      <c r="AD54" s="82">
        <f>'AEO 2023 Table 52 Raw'!AG43</f>
        <v>38.137214999999998</v>
      </c>
      <c r="AE54" s="82">
        <f>'AEO 2023 Table 52 Raw'!AH43</f>
        <v>38.131813000000001</v>
      </c>
      <c r="AF54" s="88">
        <f>'AEO 2023 Table 52 Raw'!AI43</f>
        <v>-2E-3</v>
      </c>
    </row>
    <row r="55" spans="1:32" ht="15" customHeight="1" x14ac:dyDescent="0.35">
      <c r="A55" s="77" t="s">
        <v>1983</v>
      </c>
      <c r="B55" s="81" t="s">
        <v>1938</v>
      </c>
      <c r="C55" s="82">
        <f>'AEO 2023 Table 52 Raw'!F44</f>
        <v>42.359310000000001</v>
      </c>
      <c r="D55" s="82">
        <f>'AEO 2023 Table 52 Raw'!G44</f>
        <v>41.886496999999999</v>
      </c>
      <c r="E55" s="82">
        <f>'AEO 2023 Table 52 Raw'!H44</f>
        <v>41.537193000000002</v>
      </c>
      <c r="F55" s="82">
        <f>'AEO 2023 Table 52 Raw'!I44</f>
        <v>41.364539999999998</v>
      </c>
      <c r="G55" s="82">
        <f>'AEO 2023 Table 52 Raw'!J44</f>
        <v>41.078983000000001</v>
      </c>
      <c r="H55" s="82">
        <f>'AEO 2023 Table 52 Raw'!K44</f>
        <v>40.890132999999999</v>
      </c>
      <c r="I55" s="82">
        <f>'AEO 2023 Table 52 Raw'!L44</f>
        <v>40.908816999999999</v>
      </c>
      <c r="J55" s="82">
        <f>'AEO 2023 Table 52 Raw'!M44</f>
        <v>40.750793000000002</v>
      </c>
      <c r="K55" s="82">
        <f>'AEO 2023 Table 52 Raw'!N44</f>
        <v>40.671802999999997</v>
      </c>
      <c r="L55" s="82">
        <f>'AEO 2023 Table 52 Raw'!O44</f>
        <v>40.588496999999997</v>
      </c>
      <c r="M55" s="82">
        <f>'AEO 2023 Table 52 Raw'!P44</f>
        <v>40.520007999999997</v>
      </c>
      <c r="N55" s="82">
        <f>'AEO 2023 Table 52 Raw'!Q44</f>
        <v>40.374034999999999</v>
      </c>
      <c r="O55" s="82">
        <f>'AEO 2023 Table 52 Raw'!R44</f>
        <v>40.215401</v>
      </c>
      <c r="P55" s="82">
        <f>'AEO 2023 Table 52 Raw'!S44</f>
        <v>40.078522</v>
      </c>
      <c r="Q55" s="82">
        <f>'AEO 2023 Table 52 Raw'!T44</f>
        <v>40.013336000000002</v>
      </c>
      <c r="R55" s="82">
        <f>'AEO 2023 Table 52 Raw'!U44</f>
        <v>39.963039000000002</v>
      </c>
      <c r="S55" s="82">
        <f>'AEO 2023 Table 52 Raw'!V44</f>
        <v>39.918532999999996</v>
      </c>
      <c r="T55" s="82">
        <f>'AEO 2023 Table 52 Raw'!W44</f>
        <v>39.898128999999997</v>
      </c>
      <c r="U55" s="82">
        <f>'AEO 2023 Table 52 Raw'!X44</f>
        <v>39.893982000000001</v>
      </c>
      <c r="V55" s="82">
        <f>'AEO 2023 Table 52 Raw'!Y44</f>
        <v>39.896374000000002</v>
      </c>
      <c r="W55" s="82">
        <f>'AEO 2023 Table 52 Raw'!Z44</f>
        <v>39.900291000000003</v>
      </c>
      <c r="X55" s="82">
        <f>'AEO 2023 Table 52 Raw'!AA44</f>
        <v>39.905273000000001</v>
      </c>
      <c r="Y55" s="82">
        <f>'AEO 2023 Table 52 Raw'!AB44</f>
        <v>39.915824999999998</v>
      </c>
      <c r="Z55" s="82">
        <f>'AEO 2023 Table 52 Raw'!AC44</f>
        <v>39.931384999999999</v>
      </c>
      <c r="AA55" s="82">
        <f>'AEO 2023 Table 52 Raw'!AD44</f>
        <v>39.939033999999999</v>
      </c>
      <c r="AB55" s="82">
        <f>'AEO 2023 Table 52 Raw'!AE44</f>
        <v>39.956935999999999</v>
      </c>
      <c r="AC55" s="82">
        <f>'AEO 2023 Table 52 Raw'!AF44</f>
        <v>39.974487000000003</v>
      </c>
      <c r="AD55" s="82">
        <f>'AEO 2023 Table 52 Raw'!AG44</f>
        <v>40.039741999999997</v>
      </c>
      <c r="AE55" s="82">
        <f>'AEO 2023 Table 52 Raw'!AH44</f>
        <v>40.034427999999998</v>
      </c>
      <c r="AF55" s="88">
        <f>'AEO 2023 Table 52 Raw'!AI44</f>
        <v>-2E-3</v>
      </c>
    </row>
    <row r="56" spans="1:32" ht="15" customHeight="1" x14ac:dyDescent="0.35">
      <c r="A56" s="77" t="s">
        <v>1984</v>
      </c>
      <c r="B56" s="81" t="s">
        <v>1940</v>
      </c>
      <c r="C56" s="82">
        <f>'AEO 2023 Table 52 Raw'!F45</f>
        <v>44.773628000000002</v>
      </c>
      <c r="D56" s="82">
        <f>'AEO 2023 Table 52 Raw'!G45</f>
        <v>44.229106999999999</v>
      </c>
      <c r="E56" s="82">
        <f>'AEO 2023 Table 52 Raw'!H45</f>
        <v>43.895916</v>
      </c>
      <c r="F56" s="82">
        <f>'AEO 2023 Table 52 Raw'!I45</f>
        <v>43.553595999999999</v>
      </c>
      <c r="G56" s="82">
        <f>'AEO 2023 Table 52 Raw'!J45</f>
        <v>43.262729999999998</v>
      </c>
      <c r="H56" s="82">
        <f>'AEO 2023 Table 52 Raw'!K45</f>
        <v>43.070495999999999</v>
      </c>
      <c r="I56" s="82">
        <f>'AEO 2023 Table 52 Raw'!L45</f>
        <v>43.049126000000001</v>
      </c>
      <c r="J56" s="82">
        <f>'AEO 2023 Table 52 Raw'!M45</f>
        <v>42.904525999999997</v>
      </c>
      <c r="K56" s="82">
        <f>'AEO 2023 Table 52 Raw'!N45</f>
        <v>42.816574000000003</v>
      </c>
      <c r="L56" s="82">
        <f>'AEO 2023 Table 52 Raw'!O45</f>
        <v>42.718612999999998</v>
      </c>
      <c r="M56" s="82">
        <f>'AEO 2023 Table 52 Raw'!P45</f>
        <v>42.640236000000002</v>
      </c>
      <c r="N56" s="82">
        <f>'AEO 2023 Table 52 Raw'!Q45</f>
        <v>42.486877</v>
      </c>
      <c r="O56" s="82">
        <f>'AEO 2023 Table 52 Raw'!R45</f>
        <v>42.329040999999997</v>
      </c>
      <c r="P56" s="82">
        <f>'AEO 2023 Table 52 Raw'!S45</f>
        <v>42.184367999999999</v>
      </c>
      <c r="Q56" s="82">
        <f>'AEO 2023 Table 52 Raw'!T45</f>
        <v>42.112304999999999</v>
      </c>
      <c r="R56" s="82">
        <f>'AEO 2023 Table 52 Raw'!U45</f>
        <v>42.054718000000001</v>
      </c>
      <c r="S56" s="82">
        <f>'AEO 2023 Table 52 Raw'!V45</f>
        <v>42.001812000000001</v>
      </c>
      <c r="T56" s="82">
        <f>'AEO 2023 Table 52 Raw'!W45</f>
        <v>41.969996999999999</v>
      </c>
      <c r="U56" s="82">
        <f>'AEO 2023 Table 52 Raw'!X45</f>
        <v>41.958595000000003</v>
      </c>
      <c r="V56" s="82">
        <f>'AEO 2023 Table 52 Raw'!Y45</f>
        <v>41.951988</v>
      </c>
      <c r="W56" s="82">
        <f>'AEO 2023 Table 52 Raw'!Z45</f>
        <v>41.948901999999997</v>
      </c>
      <c r="X56" s="82">
        <f>'AEO 2023 Table 52 Raw'!AA45</f>
        <v>41.946036999999997</v>
      </c>
      <c r="Y56" s="82">
        <f>'AEO 2023 Table 52 Raw'!AB45</f>
        <v>41.949134999999998</v>
      </c>
      <c r="Z56" s="82">
        <f>'AEO 2023 Table 52 Raw'!AC45</f>
        <v>41.958328000000002</v>
      </c>
      <c r="AA56" s="82">
        <f>'AEO 2023 Table 52 Raw'!AD45</f>
        <v>41.960140000000003</v>
      </c>
      <c r="AB56" s="82">
        <f>'AEO 2023 Table 52 Raw'!AE45</f>
        <v>41.970764000000003</v>
      </c>
      <c r="AC56" s="82">
        <f>'AEO 2023 Table 52 Raw'!AF45</f>
        <v>41.981487000000001</v>
      </c>
      <c r="AD56" s="82">
        <f>'AEO 2023 Table 52 Raw'!AG45</f>
        <v>42.045006000000001</v>
      </c>
      <c r="AE56" s="82">
        <f>'AEO 2023 Table 52 Raw'!AH45</f>
        <v>42.032905999999997</v>
      </c>
      <c r="AF56" s="88">
        <f>'AEO 2023 Table 52 Raw'!AI45</f>
        <v>-2E-3</v>
      </c>
    </row>
    <row r="57" spans="1:32" ht="15" customHeight="1" x14ac:dyDescent="0.35">
      <c r="A57" s="77" t="s">
        <v>1985</v>
      </c>
      <c r="B57" s="81" t="s">
        <v>1942</v>
      </c>
      <c r="C57" s="82">
        <f>'AEO 2023 Table 52 Raw'!F46</f>
        <v>82.770767000000006</v>
      </c>
      <c r="D57" s="82">
        <f>'AEO 2023 Table 52 Raw'!G46</f>
        <v>82.233397999999994</v>
      </c>
      <c r="E57" s="82">
        <f>'AEO 2023 Table 52 Raw'!H46</f>
        <v>81.906127999999995</v>
      </c>
      <c r="F57" s="82">
        <f>'AEO 2023 Table 52 Raw'!I46</f>
        <v>81.741951</v>
      </c>
      <c r="G57" s="82">
        <f>'AEO 2023 Table 52 Raw'!J46</f>
        <v>81.462142999999998</v>
      </c>
      <c r="H57" s="82">
        <f>'AEO 2023 Table 52 Raw'!K46</f>
        <v>81.284621999999999</v>
      </c>
      <c r="I57" s="82">
        <f>'AEO 2023 Table 52 Raw'!L46</f>
        <v>81.341453999999999</v>
      </c>
      <c r="J57" s="82">
        <f>'AEO 2023 Table 52 Raw'!M46</f>
        <v>81.157623000000001</v>
      </c>
      <c r="K57" s="82">
        <f>'AEO 2023 Table 52 Raw'!N46</f>
        <v>81.058036999999999</v>
      </c>
      <c r="L57" s="82">
        <f>'AEO 2023 Table 52 Raw'!O46</f>
        <v>80.947845000000001</v>
      </c>
      <c r="M57" s="82">
        <f>'AEO 2023 Table 52 Raw'!P46</f>
        <v>80.865402000000003</v>
      </c>
      <c r="N57" s="82">
        <f>'AEO 2023 Table 52 Raw'!Q46</f>
        <v>80.708709999999996</v>
      </c>
      <c r="O57" s="82">
        <f>'AEO 2023 Table 52 Raw'!R46</f>
        <v>80.539519999999996</v>
      </c>
      <c r="P57" s="82">
        <f>'AEO 2023 Table 52 Raw'!S46</f>
        <v>80.385399000000007</v>
      </c>
      <c r="Q57" s="82">
        <f>'AEO 2023 Table 52 Raw'!T46</f>
        <v>80.311004999999994</v>
      </c>
      <c r="R57" s="82">
        <f>'AEO 2023 Table 52 Raw'!U46</f>
        <v>80.245140000000006</v>
      </c>
      <c r="S57" s="82">
        <f>'AEO 2023 Table 52 Raw'!V46</f>
        <v>80.182220000000001</v>
      </c>
      <c r="T57" s="82">
        <f>'AEO 2023 Table 52 Raw'!W46</f>
        <v>80.137244999999993</v>
      </c>
      <c r="U57" s="82">
        <f>'AEO 2023 Table 52 Raw'!X46</f>
        <v>80.113014000000007</v>
      </c>
      <c r="V57" s="82">
        <f>'AEO 2023 Table 52 Raw'!Y46</f>
        <v>80.093384</v>
      </c>
      <c r="W57" s="82">
        <f>'AEO 2023 Table 52 Raw'!Z46</f>
        <v>80.077110000000005</v>
      </c>
      <c r="X57" s="82">
        <f>'AEO 2023 Table 52 Raw'!AA46</f>
        <v>80.059334000000007</v>
      </c>
      <c r="Y57" s="82">
        <f>'AEO 2023 Table 52 Raw'!AB46</f>
        <v>80.051544000000007</v>
      </c>
      <c r="Z57" s="82">
        <f>'AEO 2023 Table 52 Raw'!AC46</f>
        <v>80.047409000000002</v>
      </c>
      <c r="AA57" s="82">
        <f>'AEO 2023 Table 52 Raw'!AD46</f>
        <v>80.040870999999996</v>
      </c>
      <c r="AB57" s="82">
        <f>'AEO 2023 Table 52 Raw'!AE46</f>
        <v>80.038764999999998</v>
      </c>
      <c r="AC57" s="82">
        <f>'AEO 2023 Table 52 Raw'!AF46</f>
        <v>80.038077999999999</v>
      </c>
      <c r="AD57" s="82">
        <f>'AEO 2023 Table 52 Raw'!AG46</f>
        <v>80.084389000000002</v>
      </c>
      <c r="AE57" s="82">
        <f>'AEO 2023 Table 52 Raw'!AH46</f>
        <v>80.061126999999999</v>
      </c>
      <c r="AF57" s="88">
        <f>'AEO 2023 Table 52 Raw'!AI46</f>
        <v>-1E-3</v>
      </c>
    </row>
    <row r="58" spans="1:32" ht="15" customHeight="1" x14ac:dyDescent="0.35">
      <c r="A58" s="77" t="s">
        <v>1986</v>
      </c>
      <c r="B58" s="81" t="s">
        <v>1944</v>
      </c>
      <c r="C58" s="82">
        <f>'AEO 2023 Table 52 Raw'!F47</f>
        <v>40.722712999999999</v>
      </c>
      <c r="D58" s="82">
        <f>'AEO 2023 Table 52 Raw'!G47</f>
        <v>40.182304000000002</v>
      </c>
      <c r="E58" s="82">
        <f>'AEO 2023 Table 52 Raw'!H47</f>
        <v>39.792884999999998</v>
      </c>
      <c r="F58" s="82">
        <f>'AEO 2023 Table 52 Raw'!I47</f>
        <v>39.558228</v>
      </c>
      <c r="G58" s="82">
        <f>'AEO 2023 Table 52 Raw'!J47</f>
        <v>39.252243</v>
      </c>
      <c r="H58" s="82">
        <f>'AEO 2023 Table 52 Raw'!K47</f>
        <v>39.046944000000003</v>
      </c>
      <c r="I58" s="82">
        <f>'AEO 2023 Table 52 Raw'!L47</f>
        <v>39.056415999999999</v>
      </c>
      <c r="J58" s="82">
        <f>'AEO 2023 Table 52 Raw'!M47</f>
        <v>38.887627000000002</v>
      </c>
      <c r="K58" s="82">
        <f>'AEO 2023 Table 52 Raw'!N47</f>
        <v>38.796970000000002</v>
      </c>
      <c r="L58" s="82">
        <f>'AEO 2023 Table 52 Raw'!O47</f>
        <v>38.701022999999999</v>
      </c>
      <c r="M58" s="82">
        <f>'AEO 2023 Table 52 Raw'!P47</f>
        <v>38.609051000000001</v>
      </c>
      <c r="N58" s="82">
        <f>'AEO 2023 Table 52 Raw'!Q47</f>
        <v>38.443615000000001</v>
      </c>
      <c r="O58" s="82">
        <f>'AEO 2023 Table 52 Raw'!R47</f>
        <v>38.275672999999998</v>
      </c>
      <c r="P58" s="82">
        <f>'AEO 2023 Table 52 Raw'!S47</f>
        <v>38.116852000000002</v>
      </c>
      <c r="Q58" s="82">
        <f>'AEO 2023 Table 52 Raw'!T47</f>
        <v>38.035336000000001</v>
      </c>
      <c r="R58" s="82">
        <f>'AEO 2023 Table 52 Raw'!U47</f>
        <v>37.969676999999997</v>
      </c>
      <c r="S58" s="82">
        <f>'AEO 2023 Table 52 Raw'!V47</f>
        <v>37.906342000000002</v>
      </c>
      <c r="T58" s="82">
        <f>'AEO 2023 Table 52 Raw'!W47</f>
        <v>37.864376</v>
      </c>
      <c r="U58" s="82">
        <f>'AEO 2023 Table 52 Raw'!X47</f>
        <v>37.84449</v>
      </c>
      <c r="V58" s="82">
        <f>'AEO 2023 Table 52 Raw'!Y47</f>
        <v>37.829891000000003</v>
      </c>
      <c r="W58" s="82">
        <f>'AEO 2023 Table 52 Raw'!Z47</f>
        <v>37.818592000000002</v>
      </c>
      <c r="X58" s="82">
        <f>'AEO 2023 Table 52 Raw'!AA47</f>
        <v>37.807887999999998</v>
      </c>
      <c r="Y58" s="82">
        <f>'AEO 2023 Table 52 Raw'!AB47</f>
        <v>37.805416000000001</v>
      </c>
      <c r="Z58" s="82">
        <f>'AEO 2023 Table 52 Raw'!AC47</f>
        <v>37.807644000000003</v>
      </c>
      <c r="AA58" s="82">
        <f>'AEO 2023 Table 52 Raw'!AD47</f>
        <v>37.805343999999998</v>
      </c>
      <c r="AB58" s="82">
        <f>'AEO 2023 Table 52 Raw'!AE47</f>
        <v>37.807792999999997</v>
      </c>
      <c r="AC58" s="82">
        <f>'AEO 2023 Table 52 Raw'!AF47</f>
        <v>37.812488999999999</v>
      </c>
      <c r="AD58" s="82">
        <f>'AEO 2023 Table 52 Raw'!AG47</f>
        <v>37.866024000000003</v>
      </c>
      <c r="AE58" s="82">
        <f>'AEO 2023 Table 52 Raw'!AH47</f>
        <v>37.848292999999998</v>
      </c>
      <c r="AF58" s="88">
        <f>'AEO 2023 Table 52 Raw'!AI47</f>
        <v>-3.0000000000000001E-3</v>
      </c>
    </row>
    <row r="59" spans="1:32" ht="15" customHeight="1" x14ac:dyDescent="0.35">
      <c r="A59" s="77" t="s">
        <v>1987</v>
      </c>
      <c r="B59" s="81" t="s">
        <v>1946</v>
      </c>
      <c r="C59" s="82">
        <f>'AEO 2023 Table 52 Raw'!F48</f>
        <v>52.607384000000003</v>
      </c>
      <c r="D59" s="82">
        <f>'AEO 2023 Table 52 Raw'!G48</f>
        <v>51.957867</v>
      </c>
      <c r="E59" s="82">
        <f>'AEO 2023 Table 52 Raw'!H48</f>
        <v>51.498443999999999</v>
      </c>
      <c r="F59" s="82">
        <f>'AEO 2023 Table 52 Raw'!I48</f>
        <v>51.206394000000003</v>
      </c>
      <c r="G59" s="82">
        <f>'AEO 2023 Table 52 Raw'!J48</f>
        <v>50.829037</v>
      </c>
      <c r="H59" s="82">
        <f>'AEO 2023 Table 52 Raw'!K48</f>
        <v>50.593567</v>
      </c>
      <c r="I59" s="82">
        <f>'AEO 2023 Table 52 Raw'!L48</f>
        <v>50.578792999999997</v>
      </c>
      <c r="J59" s="82">
        <f>'AEO 2023 Table 52 Raw'!M48</f>
        <v>50.392688999999997</v>
      </c>
      <c r="K59" s="82">
        <f>'AEO 2023 Table 52 Raw'!N48</f>
        <v>50.279471999999998</v>
      </c>
      <c r="L59" s="82">
        <f>'AEO 2023 Table 52 Raw'!O48</f>
        <v>50.154186000000003</v>
      </c>
      <c r="M59" s="82">
        <f>'AEO 2023 Table 52 Raw'!P48</f>
        <v>50.049518999999997</v>
      </c>
      <c r="N59" s="82">
        <f>'AEO 2023 Table 52 Raw'!Q48</f>
        <v>49.871020999999999</v>
      </c>
      <c r="O59" s="82">
        <f>'AEO 2023 Table 52 Raw'!R48</f>
        <v>49.687533999999999</v>
      </c>
      <c r="P59" s="82">
        <f>'AEO 2023 Table 52 Raw'!S48</f>
        <v>49.525191999999997</v>
      </c>
      <c r="Q59" s="82">
        <f>'AEO 2023 Table 52 Raw'!T48</f>
        <v>49.442481999999998</v>
      </c>
      <c r="R59" s="82">
        <f>'AEO 2023 Table 52 Raw'!U48</f>
        <v>49.368538000000001</v>
      </c>
      <c r="S59" s="82">
        <f>'AEO 2023 Table 52 Raw'!V48</f>
        <v>49.299294000000003</v>
      </c>
      <c r="T59" s="82">
        <f>'AEO 2023 Table 52 Raw'!W48</f>
        <v>49.258628999999999</v>
      </c>
      <c r="U59" s="82">
        <f>'AEO 2023 Table 52 Raw'!X48</f>
        <v>49.229182999999999</v>
      </c>
      <c r="V59" s="82">
        <f>'AEO 2023 Table 52 Raw'!Y48</f>
        <v>49.204292000000002</v>
      </c>
      <c r="W59" s="82">
        <f>'AEO 2023 Table 52 Raw'!Z48</f>
        <v>49.181786000000002</v>
      </c>
      <c r="X59" s="82">
        <f>'AEO 2023 Table 52 Raw'!AA48</f>
        <v>49.159691000000002</v>
      </c>
      <c r="Y59" s="82">
        <f>'AEO 2023 Table 52 Raw'!AB48</f>
        <v>49.147404000000002</v>
      </c>
      <c r="Z59" s="82">
        <f>'AEO 2023 Table 52 Raw'!AC48</f>
        <v>49.137650000000001</v>
      </c>
      <c r="AA59" s="82">
        <f>'AEO 2023 Table 52 Raw'!AD48</f>
        <v>49.127388000000003</v>
      </c>
      <c r="AB59" s="82">
        <f>'AEO 2023 Table 52 Raw'!AE48</f>
        <v>49.121544</v>
      </c>
      <c r="AC59" s="82">
        <f>'AEO 2023 Table 52 Raw'!AF48</f>
        <v>49.117004000000001</v>
      </c>
      <c r="AD59" s="82">
        <f>'AEO 2023 Table 52 Raw'!AG48</f>
        <v>49.157046999999999</v>
      </c>
      <c r="AE59" s="82">
        <f>'AEO 2023 Table 52 Raw'!AH48</f>
        <v>49.130661000000003</v>
      </c>
      <c r="AF59" s="88">
        <f>'AEO 2023 Table 52 Raw'!AI48</f>
        <v>-2E-3</v>
      </c>
    </row>
    <row r="60" spans="1:32" ht="15" customHeight="1" x14ac:dyDescent="0.35">
      <c r="A60" s="77" t="s">
        <v>1988</v>
      </c>
      <c r="B60" s="81" t="s">
        <v>1948</v>
      </c>
      <c r="C60" s="82">
        <f>'AEO 2023 Table 52 Raw'!F49</f>
        <v>0</v>
      </c>
      <c r="D60" s="82">
        <f>'AEO 2023 Table 52 Raw'!G49</f>
        <v>0</v>
      </c>
      <c r="E60" s="82">
        <f>'AEO 2023 Table 52 Raw'!H49</f>
        <v>0</v>
      </c>
      <c r="F60" s="82">
        <f>'AEO 2023 Table 52 Raw'!I49</f>
        <v>0</v>
      </c>
      <c r="G60" s="82">
        <f>'AEO 2023 Table 52 Raw'!J49</f>
        <v>0</v>
      </c>
      <c r="H60" s="82">
        <f>'AEO 2023 Table 52 Raw'!K49</f>
        <v>0</v>
      </c>
      <c r="I60" s="82">
        <f>'AEO 2023 Table 52 Raw'!L49</f>
        <v>0</v>
      </c>
      <c r="J60" s="82">
        <f>'AEO 2023 Table 52 Raw'!M49</f>
        <v>0</v>
      </c>
      <c r="K60" s="82">
        <f>'AEO 2023 Table 52 Raw'!N49</f>
        <v>0</v>
      </c>
      <c r="L60" s="82">
        <f>'AEO 2023 Table 52 Raw'!O49</f>
        <v>0</v>
      </c>
      <c r="M60" s="82">
        <f>'AEO 2023 Table 52 Raw'!P49</f>
        <v>0</v>
      </c>
      <c r="N60" s="82">
        <f>'AEO 2023 Table 52 Raw'!Q49</f>
        <v>0</v>
      </c>
      <c r="O60" s="82">
        <f>'AEO 2023 Table 52 Raw'!R49</f>
        <v>0</v>
      </c>
      <c r="P60" s="82">
        <f>'AEO 2023 Table 52 Raw'!S49</f>
        <v>0</v>
      </c>
      <c r="Q60" s="82">
        <f>'AEO 2023 Table 52 Raw'!T49</f>
        <v>0</v>
      </c>
      <c r="R60" s="82">
        <f>'AEO 2023 Table 52 Raw'!U49</f>
        <v>0</v>
      </c>
      <c r="S60" s="82">
        <f>'AEO 2023 Table 52 Raw'!V49</f>
        <v>0</v>
      </c>
      <c r="T60" s="82">
        <f>'AEO 2023 Table 52 Raw'!W49</f>
        <v>0</v>
      </c>
      <c r="U60" s="82">
        <f>'AEO 2023 Table 52 Raw'!X49</f>
        <v>0</v>
      </c>
      <c r="V60" s="82">
        <f>'AEO 2023 Table 52 Raw'!Y49</f>
        <v>0</v>
      </c>
      <c r="W60" s="82">
        <f>'AEO 2023 Table 52 Raw'!Z49</f>
        <v>0</v>
      </c>
      <c r="X60" s="82">
        <f>'AEO 2023 Table 52 Raw'!AA49</f>
        <v>0</v>
      </c>
      <c r="Y60" s="82">
        <f>'AEO 2023 Table 52 Raw'!AB49</f>
        <v>0</v>
      </c>
      <c r="Z60" s="82">
        <f>'AEO 2023 Table 52 Raw'!AC49</f>
        <v>0</v>
      </c>
      <c r="AA60" s="82">
        <f>'AEO 2023 Table 52 Raw'!AD49</f>
        <v>0</v>
      </c>
      <c r="AB60" s="82">
        <f>'AEO 2023 Table 52 Raw'!AE49</f>
        <v>0</v>
      </c>
      <c r="AC60" s="82">
        <f>'AEO 2023 Table 52 Raw'!AF49</f>
        <v>0</v>
      </c>
      <c r="AD60" s="82">
        <f>'AEO 2023 Table 52 Raw'!AG49</f>
        <v>0</v>
      </c>
      <c r="AE60" s="82">
        <f>'AEO 2023 Table 52 Raw'!AH49</f>
        <v>0</v>
      </c>
      <c r="AF60" s="88" t="str">
        <f>'AEO 2023 Table 52 Raw'!AI49</f>
        <v>- -</v>
      </c>
    </row>
    <row r="61" spans="1:32" ht="15" customHeight="1" x14ac:dyDescent="0.35">
      <c r="A61" s="77" t="s">
        <v>1989</v>
      </c>
      <c r="B61" s="81" t="s">
        <v>1950</v>
      </c>
      <c r="C61" s="82">
        <f>'AEO 2023 Table 52 Raw'!F50</f>
        <v>0</v>
      </c>
      <c r="D61" s="82">
        <f>'AEO 2023 Table 52 Raw'!G50</f>
        <v>0</v>
      </c>
      <c r="E61" s="82">
        <f>'AEO 2023 Table 52 Raw'!H50</f>
        <v>0</v>
      </c>
      <c r="F61" s="82">
        <f>'AEO 2023 Table 52 Raw'!I50</f>
        <v>0</v>
      </c>
      <c r="G61" s="82">
        <f>'AEO 2023 Table 52 Raw'!J50</f>
        <v>0</v>
      </c>
      <c r="H61" s="82">
        <f>'AEO 2023 Table 52 Raw'!K50</f>
        <v>0</v>
      </c>
      <c r="I61" s="82">
        <f>'AEO 2023 Table 52 Raw'!L50</f>
        <v>0</v>
      </c>
      <c r="J61" s="82">
        <f>'AEO 2023 Table 52 Raw'!M50</f>
        <v>0</v>
      </c>
      <c r="K61" s="82">
        <f>'AEO 2023 Table 52 Raw'!N50</f>
        <v>0</v>
      </c>
      <c r="L61" s="82">
        <f>'AEO 2023 Table 52 Raw'!O50</f>
        <v>0</v>
      </c>
      <c r="M61" s="82">
        <f>'AEO 2023 Table 52 Raw'!P50</f>
        <v>0</v>
      </c>
      <c r="N61" s="82">
        <f>'AEO 2023 Table 52 Raw'!Q50</f>
        <v>0</v>
      </c>
      <c r="O61" s="82">
        <f>'AEO 2023 Table 52 Raw'!R50</f>
        <v>0</v>
      </c>
      <c r="P61" s="82">
        <f>'AEO 2023 Table 52 Raw'!S50</f>
        <v>0</v>
      </c>
      <c r="Q61" s="82">
        <f>'AEO 2023 Table 52 Raw'!T50</f>
        <v>0</v>
      </c>
      <c r="R61" s="82">
        <f>'AEO 2023 Table 52 Raw'!U50</f>
        <v>0</v>
      </c>
      <c r="S61" s="82">
        <f>'AEO 2023 Table 52 Raw'!V50</f>
        <v>0</v>
      </c>
      <c r="T61" s="82">
        <f>'AEO 2023 Table 52 Raw'!W50</f>
        <v>0</v>
      </c>
      <c r="U61" s="82">
        <f>'AEO 2023 Table 52 Raw'!X50</f>
        <v>0</v>
      </c>
      <c r="V61" s="82">
        <f>'AEO 2023 Table 52 Raw'!Y50</f>
        <v>0</v>
      </c>
      <c r="W61" s="82">
        <f>'AEO 2023 Table 52 Raw'!Z50</f>
        <v>0</v>
      </c>
      <c r="X61" s="82">
        <f>'AEO 2023 Table 52 Raw'!AA50</f>
        <v>0</v>
      </c>
      <c r="Y61" s="82">
        <f>'AEO 2023 Table 52 Raw'!AB50</f>
        <v>0</v>
      </c>
      <c r="Z61" s="82">
        <f>'AEO 2023 Table 52 Raw'!AC50</f>
        <v>0</v>
      </c>
      <c r="AA61" s="82">
        <f>'AEO 2023 Table 52 Raw'!AD50</f>
        <v>0</v>
      </c>
      <c r="AB61" s="82">
        <f>'AEO 2023 Table 52 Raw'!AE50</f>
        <v>0</v>
      </c>
      <c r="AC61" s="82">
        <f>'AEO 2023 Table 52 Raw'!AF50</f>
        <v>0</v>
      </c>
      <c r="AD61" s="82">
        <f>'AEO 2023 Table 52 Raw'!AG50</f>
        <v>0</v>
      </c>
      <c r="AE61" s="82">
        <f>'AEO 2023 Table 52 Raw'!AH50</f>
        <v>0</v>
      </c>
      <c r="AF61" s="88" t="str">
        <f>'AEO 2023 Table 52 Raw'!AI50</f>
        <v>- -</v>
      </c>
    </row>
    <row r="62" spans="1:32" ht="15" customHeight="1" x14ac:dyDescent="0.35">
      <c r="A62" s="77" t="s">
        <v>1990</v>
      </c>
      <c r="B62" s="81" t="s">
        <v>1952</v>
      </c>
      <c r="C62" s="82">
        <f>'AEO 2023 Table 52 Raw'!F51</f>
        <v>42.307518000000002</v>
      </c>
      <c r="D62" s="82">
        <f>'AEO 2023 Table 52 Raw'!G51</f>
        <v>41.783755999999997</v>
      </c>
      <c r="E62" s="82">
        <f>'AEO 2023 Table 52 Raw'!H51</f>
        <v>41.506968999999998</v>
      </c>
      <c r="F62" s="82">
        <f>'AEO 2023 Table 52 Raw'!I51</f>
        <v>41.672451000000002</v>
      </c>
      <c r="G62" s="82">
        <f>'AEO 2023 Table 52 Raw'!J51</f>
        <v>41.530163000000002</v>
      </c>
      <c r="H62" s="82">
        <f>'AEO 2023 Table 52 Raw'!K51</f>
        <v>41.519306</v>
      </c>
      <c r="I62" s="82">
        <f>'AEO 2023 Table 52 Raw'!L51</f>
        <v>41.534607000000001</v>
      </c>
      <c r="J62" s="82">
        <f>'AEO 2023 Table 52 Raw'!M51</f>
        <v>41.450648999999999</v>
      </c>
      <c r="K62" s="82">
        <f>'AEO 2023 Table 52 Raw'!N51</f>
        <v>41.380969999999998</v>
      </c>
      <c r="L62" s="82">
        <f>'AEO 2023 Table 52 Raw'!O51</f>
        <v>41.303801999999997</v>
      </c>
      <c r="M62" s="82">
        <f>'AEO 2023 Table 52 Raw'!P51</f>
        <v>41.242344000000003</v>
      </c>
      <c r="N62" s="82">
        <f>'AEO 2023 Table 52 Raw'!Q51</f>
        <v>41.098072000000002</v>
      </c>
      <c r="O62" s="82">
        <f>'AEO 2023 Table 52 Raw'!R51</f>
        <v>40.898384</v>
      </c>
      <c r="P62" s="82">
        <f>'AEO 2023 Table 52 Raw'!S51</f>
        <v>40.697670000000002</v>
      </c>
      <c r="Q62" s="82">
        <f>'AEO 2023 Table 52 Raw'!T51</f>
        <v>40.580039999999997</v>
      </c>
      <c r="R62" s="82">
        <f>'AEO 2023 Table 52 Raw'!U51</f>
        <v>40.468795999999998</v>
      </c>
      <c r="S62" s="82">
        <f>'AEO 2023 Table 52 Raw'!V51</f>
        <v>40.365715000000002</v>
      </c>
      <c r="T62" s="82">
        <f>'AEO 2023 Table 52 Raw'!W51</f>
        <v>40.271839</v>
      </c>
      <c r="U62" s="82">
        <f>'AEO 2023 Table 52 Raw'!X51</f>
        <v>40.211261999999998</v>
      </c>
      <c r="V62" s="82">
        <f>'AEO 2023 Table 52 Raw'!Y51</f>
        <v>40.157859999999999</v>
      </c>
      <c r="W62" s="82">
        <f>'AEO 2023 Table 52 Raw'!Z51</f>
        <v>40.107723</v>
      </c>
      <c r="X62" s="82">
        <f>'AEO 2023 Table 52 Raw'!AA51</f>
        <v>40.060974000000002</v>
      </c>
      <c r="Y62" s="82">
        <f>'AEO 2023 Table 52 Raw'!AB51</f>
        <v>40.029457000000001</v>
      </c>
      <c r="Z62" s="82">
        <f>'AEO 2023 Table 52 Raw'!AC51</f>
        <v>40.002353999999997</v>
      </c>
      <c r="AA62" s="82">
        <f>'AEO 2023 Table 52 Raw'!AD51</f>
        <v>39.974975999999998</v>
      </c>
      <c r="AB62" s="82">
        <f>'AEO 2023 Table 52 Raw'!AE51</f>
        <v>39.948338</v>
      </c>
      <c r="AC62" s="82">
        <f>'AEO 2023 Table 52 Raw'!AF51</f>
        <v>39.924641000000001</v>
      </c>
      <c r="AD62" s="82">
        <f>'AEO 2023 Table 52 Raw'!AG51</f>
        <v>39.924297000000003</v>
      </c>
      <c r="AE62" s="82">
        <f>'AEO 2023 Table 52 Raw'!AH51</f>
        <v>39.895515000000003</v>
      </c>
      <c r="AF62" s="88">
        <f>'AEO 2023 Table 52 Raw'!AI51</f>
        <v>-2E-3</v>
      </c>
    </row>
    <row r="63" spans="1:32" ht="15" customHeight="1" x14ac:dyDescent="0.35">
      <c r="A63" s="77" t="s">
        <v>1991</v>
      </c>
      <c r="B63" s="81" t="s">
        <v>1954</v>
      </c>
      <c r="C63" s="82">
        <f>'AEO 2023 Table 52 Raw'!F52</f>
        <v>0</v>
      </c>
      <c r="D63" s="82">
        <f>'AEO 2023 Table 52 Raw'!G52</f>
        <v>0</v>
      </c>
      <c r="E63" s="82">
        <f>'AEO 2023 Table 52 Raw'!H52</f>
        <v>0</v>
      </c>
      <c r="F63" s="82">
        <f>'AEO 2023 Table 52 Raw'!I52</f>
        <v>0</v>
      </c>
      <c r="G63" s="82">
        <f>'AEO 2023 Table 52 Raw'!J52</f>
        <v>0</v>
      </c>
      <c r="H63" s="82">
        <f>'AEO 2023 Table 52 Raw'!K52</f>
        <v>0</v>
      </c>
      <c r="I63" s="82">
        <f>'AEO 2023 Table 52 Raw'!L52</f>
        <v>0</v>
      </c>
      <c r="J63" s="82">
        <f>'AEO 2023 Table 52 Raw'!M52</f>
        <v>0</v>
      </c>
      <c r="K63" s="82">
        <f>'AEO 2023 Table 52 Raw'!N52</f>
        <v>0</v>
      </c>
      <c r="L63" s="82">
        <f>'AEO 2023 Table 52 Raw'!O52</f>
        <v>0</v>
      </c>
      <c r="M63" s="82">
        <f>'AEO 2023 Table 52 Raw'!P52</f>
        <v>0</v>
      </c>
      <c r="N63" s="82">
        <f>'AEO 2023 Table 52 Raw'!Q52</f>
        <v>0</v>
      </c>
      <c r="O63" s="82">
        <f>'AEO 2023 Table 52 Raw'!R52</f>
        <v>0</v>
      </c>
      <c r="P63" s="82">
        <f>'AEO 2023 Table 52 Raw'!S52</f>
        <v>0</v>
      </c>
      <c r="Q63" s="82">
        <f>'AEO 2023 Table 52 Raw'!T52</f>
        <v>0</v>
      </c>
      <c r="R63" s="82">
        <f>'AEO 2023 Table 52 Raw'!U52</f>
        <v>0</v>
      </c>
      <c r="S63" s="82">
        <f>'AEO 2023 Table 52 Raw'!V52</f>
        <v>0</v>
      </c>
      <c r="T63" s="82">
        <f>'AEO 2023 Table 52 Raw'!W52</f>
        <v>0</v>
      </c>
      <c r="U63" s="82">
        <f>'AEO 2023 Table 52 Raw'!X52</f>
        <v>0</v>
      </c>
      <c r="V63" s="82">
        <f>'AEO 2023 Table 52 Raw'!Y52</f>
        <v>0</v>
      </c>
      <c r="W63" s="82">
        <f>'AEO 2023 Table 52 Raw'!Z52</f>
        <v>0</v>
      </c>
      <c r="X63" s="82">
        <f>'AEO 2023 Table 52 Raw'!AA52</f>
        <v>0</v>
      </c>
      <c r="Y63" s="82">
        <f>'AEO 2023 Table 52 Raw'!AB52</f>
        <v>0</v>
      </c>
      <c r="Z63" s="82">
        <f>'AEO 2023 Table 52 Raw'!AC52</f>
        <v>0</v>
      </c>
      <c r="AA63" s="82">
        <f>'AEO 2023 Table 52 Raw'!AD52</f>
        <v>0</v>
      </c>
      <c r="AB63" s="82">
        <f>'AEO 2023 Table 52 Raw'!AE52</f>
        <v>0</v>
      </c>
      <c r="AC63" s="82">
        <f>'AEO 2023 Table 52 Raw'!AF52</f>
        <v>0</v>
      </c>
      <c r="AD63" s="82">
        <f>'AEO 2023 Table 52 Raw'!AG52</f>
        <v>0</v>
      </c>
      <c r="AE63" s="82">
        <f>'AEO 2023 Table 52 Raw'!AH52</f>
        <v>0</v>
      </c>
      <c r="AF63" s="88" t="str">
        <f>'AEO 2023 Table 52 Raw'!AI52</f>
        <v>- -</v>
      </c>
    </row>
    <row r="64" spans="1:32" ht="15" customHeight="1" x14ac:dyDescent="0.35">
      <c r="A64" s="77" t="s">
        <v>1992</v>
      </c>
      <c r="B64" s="81" t="s">
        <v>1956</v>
      </c>
      <c r="C64" s="82">
        <f>'AEO 2023 Table 52 Raw'!F53</f>
        <v>53.043362000000002</v>
      </c>
      <c r="D64" s="82">
        <f>'AEO 2023 Table 52 Raw'!G53</f>
        <v>52.456595999999998</v>
      </c>
      <c r="E64" s="82">
        <f>'AEO 2023 Table 52 Raw'!H53</f>
        <v>52.217728000000001</v>
      </c>
      <c r="F64" s="82">
        <f>'AEO 2023 Table 52 Raw'!I53</f>
        <v>52.228408999999999</v>
      </c>
      <c r="G64" s="82">
        <f>'AEO 2023 Table 52 Raw'!J53</f>
        <v>52.338588999999999</v>
      </c>
      <c r="H64" s="82">
        <f>'AEO 2023 Table 52 Raw'!K53</f>
        <v>52.150100999999999</v>
      </c>
      <c r="I64" s="82">
        <f>'AEO 2023 Table 52 Raw'!L53</f>
        <v>52.091121999999999</v>
      </c>
      <c r="J64" s="82">
        <f>'AEO 2023 Table 52 Raw'!M53</f>
        <v>51.910366000000003</v>
      </c>
      <c r="K64" s="82">
        <f>'AEO 2023 Table 52 Raw'!N53</f>
        <v>51.803283999999998</v>
      </c>
      <c r="L64" s="82">
        <f>'AEO 2023 Table 52 Raw'!O53</f>
        <v>51.727882000000001</v>
      </c>
      <c r="M64" s="82">
        <f>'AEO 2023 Table 52 Raw'!P53</f>
        <v>51.669716000000001</v>
      </c>
      <c r="N64" s="82">
        <f>'AEO 2023 Table 52 Raw'!Q53</f>
        <v>51.556137</v>
      </c>
      <c r="O64" s="82">
        <f>'AEO 2023 Table 52 Raw'!R53</f>
        <v>51.395473000000003</v>
      </c>
      <c r="P64" s="82">
        <f>'AEO 2023 Table 52 Raw'!S53</f>
        <v>51.247059</v>
      </c>
      <c r="Q64" s="82">
        <f>'AEO 2023 Table 52 Raw'!T53</f>
        <v>51.172015999999999</v>
      </c>
      <c r="R64" s="82">
        <f>'AEO 2023 Table 52 Raw'!U53</f>
        <v>51.113852999999999</v>
      </c>
      <c r="S64" s="82">
        <f>'AEO 2023 Table 52 Raw'!V53</f>
        <v>51.060786999999998</v>
      </c>
      <c r="T64" s="82">
        <f>'AEO 2023 Table 52 Raw'!W53</f>
        <v>51.041077000000001</v>
      </c>
      <c r="U64" s="82">
        <f>'AEO 2023 Table 52 Raw'!X53</f>
        <v>51.004471000000002</v>
      </c>
      <c r="V64" s="82">
        <f>'AEO 2023 Table 52 Raw'!Y53</f>
        <v>50.972594999999998</v>
      </c>
      <c r="W64" s="82">
        <f>'AEO 2023 Table 52 Raw'!Z53</f>
        <v>50.944884999999999</v>
      </c>
      <c r="X64" s="82">
        <f>'AEO 2023 Table 52 Raw'!AA53</f>
        <v>50.914130999999998</v>
      </c>
      <c r="Y64" s="82">
        <f>'AEO 2023 Table 52 Raw'!AB53</f>
        <v>50.881950000000003</v>
      </c>
      <c r="Z64" s="82">
        <f>'AEO 2023 Table 52 Raw'!AC53</f>
        <v>50.856369000000001</v>
      </c>
      <c r="AA64" s="82">
        <f>'AEO 2023 Table 52 Raw'!AD53</f>
        <v>50.827643999999999</v>
      </c>
      <c r="AB64" s="82">
        <f>'AEO 2023 Table 52 Raw'!AE53</f>
        <v>50.803584999999998</v>
      </c>
      <c r="AC64" s="82">
        <f>'AEO 2023 Table 52 Raw'!AF53</f>
        <v>50.779575000000001</v>
      </c>
      <c r="AD64" s="82">
        <f>'AEO 2023 Table 52 Raw'!AG53</f>
        <v>50.818897</v>
      </c>
      <c r="AE64" s="82">
        <f>'AEO 2023 Table 52 Raw'!AH53</f>
        <v>50.790633999999997</v>
      </c>
      <c r="AF64" s="88">
        <f>'AEO 2023 Table 52 Raw'!AI53</f>
        <v>-2E-3</v>
      </c>
    </row>
    <row r="65" spans="1:32" ht="15" customHeight="1" x14ac:dyDescent="0.35">
      <c r="A65" s="77" t="s">
        <v>1993</v>
      </c>
      <c r="B65" s="81" t="s">
        <v>1958</v>
      </c>
      <c r="C65" s="82">
        <f>'AEO 2023 Table 52 Raw'!F54</f>
        <v>0</v>
      </c>
      <c r="D65" s="82">
        <f>'AEO 2023 Table 52 Raw'!G54</f>
        <v>0</v>
      </c>
      <c r="E65" s="82">
        <f>'AEO 2023 Table 52 Raw'!H54</f>
        <v>0</v>
      </c>
      <c r="F65" s="82">
        <f>'AEO 2023 Table 52 Raw'!I54</f>
        <v>0</v>
      </c>
      <c r="G65" s="82">
        <f>'AEO 2023 Table 52 Raw'!J54</f>
        <v>0</v>
      </c>
      <c r="H65" s="82">
        <f>'AEO 2023 Table 52 Raw'!K54</f>
        <v>0</v>
      </c>
      <c r="I65" s="82">
        <f>'AEO 2023 Table 52 Raw'!L54</f>
        <v>0</v>
      </c>
      <c r="J65" s="82">
        <f>'AEO 2023 Table 52 Raw'!M54</f>
        <v>0</v>
      </c>
      <c r="K65" s="82">
        <f>'AEO 2023 Table 52 Raw'!N54</f>
        <v>0</v>
      </c>
      <c r="L65" s="82">
        <f>'AEO 2023 Table 52 Raw'!O54</f>
        <v>0</v>
      </c>
      <c r="M65" s="82">
        <f>'AEO 2023 Table 52 Raw'!P54</f>
        <v>0</v>
      </c>
      <c r="N65" s="82">
        <f>'AEO 2023 Table 52 Raw'!Q54</f>
        <v>0</v>
      </c>
      <c r="O65" s="82">
        <f>'AEO 2023 Table 52 Raw'!R54</f>
        <v>0</v>
      </c>
      <c r="P65" s="82">
        <f>'AEO 2023 Table 52 Raw'!S54</f>
        <v>0</v>
      </c>
      <c r="Q65" s="82">
        <f>'AEO 2023 Table 52 Raw'!T54</f>
        <v>0</v>
      </c>
      <c r="R65" s="82">
        <f>'AEO 2023 Table 52 Raw'!U54</f>
        <v>0</v>
      </c>
      <c r="S65" s="82">
        <f>'AEO 2023 Table 52 Raw'!V54</f>
        <v>0</v>
      </c>
      <c r="T65" s="82">
        <f>'AEO 2023 Table 52 Raw'!W54</f>
        <v>0</v>
      </c>
      <c r="U65" s="82">
        <f>'AEO 2023 Table 52 Raw'!X54</f>
        <v>0</v>
      </c>
      <c r="V65" s="82">
        <f>'AEO 2023 Table 52 Raw'!Y54</f>
        <v>0</v>
      </c>
      <c r="W65" s="82">
        <f>'AEO 2023 Table 52 Raw'!Z54</f>
        <v>0</v>
      </c>
      <c r="X65" s="82">
        <f>'AEO 2023 Table 52 Raw'!AA54</f>
        <v>0</v>
      </c>
      <c r="Y65" s="82">
        <f>'AEO 2023 Table 52 Raw'!AB54</f>
        <v>0</v>
      </c>
      <c r="Z65" s="82">
        <f>'AEO 2023 Table 52 Raw'!AC54</f>
        <v>0</v>
      </c>
      <c r="AA65" s="82">
        <f>'AEO 2023 Table 52 Raw'!AD54</f>
        <v>0</v>
      </c>
      <c r="AB65" s="82">
        <f>'AEO 2023 Table 52 Raw'!AE54</f>
        <v>0</v>
      </c>
      <c r="AC65" s="82">
        <f>'AEO 2023 Table 52 Raw'!AF54</f>
        <v>0</v>
      </c>
      <c r="AD65" s="82">
        <f>'AEO 2023 Table 52 Raw'!AG54</f>
        <v>0</v>
      </c>
      <c r="AE65" s="82">
        <f>'AEO 2023 Table 52 Raw'!AH54</f>
        <v>0</v>
      </c>
      <c r="AF65" s="88" t="str">
        <f>'AEO 2023 Table 52 Raw'!AI54</f>
        <v>- -</v>
      </c>
    </row>
    <row r="66" spans="1:32" ht="15" customHeight="1" x14ac:dyDescent="0.35">
      <c r="A66" s="77" t="s">
        <v>1994</v>
      </c>
      <c r="B66" s="81" t="s">
        <v>1960</v>
      </c>
      <c r="C66" s="82">
        <f>'AEO 2023 Table 52 Raw'!F55</f>
        <v>44.895499999999998</v>
      </c>
      <c r="D66" s="82">
        <f>'AEO 2023 Table 52 Raw'!G55</f>
        <v>44.420383000000001</v>
      </c>
      <c r="E66" s="82">
        <f>'AEO 2023 Table 52 Raw'!H55</f>
        <v>44.169994000000003</v>
      </c>
      <c r="F66" s="82">
        <f>'AEO 2023 Table 52 Raw'!I55</f>
        <v>44.092162999999999</v>
      </c>
      <c r="G66" s="82">
        <f>'AEO 2023 Table 52 Raw'!J55</f>
        <v>43.986702000000001</v>
      </c>
      <c r="H66" s="82">
        <f>'AEO 2023 Table 52 Raw'!K55</f>
        <v>43.834457</v>
      </c>
      <c r="I66" s="82">
        <f>'AEO 2023 Table 52 Raw'!L55</f>
        <v>43.866013000000002</v>
      </c>
      <c r="J66" s="82">
        <f>'AEO 2023 Table 52 Raw'!M55</f>
        <v>43.729743999999997</v>
      </c>
      <c r="K66" s="82">
        <f>'AEO 2023 Table 52 Raw'!N55</f>
        <v>43.671776000000001</v>
      </c>
      <c r="L66" s="82">
        <f>'AEO 2023 Table 52 Raw'!O55</f>
        <v>43.604087999999997</v>
      </c>
      <c r="M66" s="82">
        <f>'AEO 2023 Table 52 Raw'!P55</f>
        <v>43.558311000000003</v>
      </c>
      <c r="N66" s="82">
        <f>'AEO 2023 Table 52 Raw'!Q55</f>
        <v>43.443390000000001</v>
      </c>
      <c r="O66" s="82">
        <f>'AEO 2023 Table 52 Raw'!R55</f>
        <v>43.262894000000003</v>
      </c>
      <c r="P66" s="82">
        <f>'AEO 2023 Table 52 Raw'!S55</f>
        <v>43.084758999999998</v>
      </c>
      <c r="Q66" s="82">
        <f>'AEO 2023 Table 52 Raw'!T55</f>
        <v>42.992564999999999</v>
      </c>
      <c r="R66" s="82">
        <f>'AEO 2023 Table 52 Raw'!U55</f>
        <v>42.907963000000002</v>
      </c>
      <c r="S66" s="82">
        <f>'AEO 2023 Table 52 Raw'!V55</f>
        <v>42.826827999999999</v>
      </c>
      <c r="T66" s="82">
        <f>'AEO 2023 Table 52 Raw'!W55</f>
        <v>42.762836</v>
      </c>
      <c r="U66" s="82">
        <f>'AEO 2023 Table 52 Raw'!X55</f>
        <v>42.722160000000002</v>
      </c>
      <c r="V66" s="82">
        <f>'AEO 2023 Table 52 Raw'!Y55</f>
        <v>42.688884999999999</v>
      </c>
      <c r="W66" s="82">
        <f>'AEO 2023 Table 52 Raw'!Z55</f>
        <v>42.658127</v>
      </c>
      <c r="X66" s="82">
        <f>'AEO 2023 Table 52 Raw'!AA55</f>
        <v>42.627643999999997</v>
      </c>
      <c r="Y66" s="82">
        <f>'AEO 2023 Table 52 Raw'!AB55</f>
        <v>42.603816999999999</v>
      </c>
      <c r="Z66" s="82">
        <f>'AEO 2023 Table 52 Raw'!AC55</f>
        <v>42.58596</v>
      </c>
      <c r="AA66" s="82">
        <f>'AEO 2023 Table 52 Raw'!AD55</f>
        <v>42.564487</v>
      </c>
      <c r="AB66" s="82">
        <f>'AEO 2023 Table 52 Raw'!AE55</f>
        <v>42.549145000000003</v>
      </c>
      <c r="AC66" s="82">
        <f>'AEO 2023 Table 52 Raw'!AF55</f>
        <v>42.533164999999997</v>
      </c>
      <c r="AD66" s="82">
        <f>'AEO 2023 Table 52 Raw'!AG55</f>
        <v>42.570613999999999</v>
      </c>
      <c r="AE66" s="82">
        <f>'AEO 2023 Table 52 Raw'!AH55</f>
        <v>42.549030000000002</v>
      </c>
      <c r="AF66" s="88">
        <f>'AEO 2023 Table 52 Raw'!AI55</f>
        <v>-2E-3</v>
      </c>
    </row>
    <row r="67" spans="1:32" ht="15" customHeight="1" x14ac:dyDescent="0.35">
      <c r="A67" s="77" t="s">
        <v>1995</v>
      </c>
      <c r="B67" s="81" t="s">
        <v>1962</v>
      </c>
      <c r="C67" s="82">
        <f>'AEO 2023 Table 52 Raw'!F56</f>
        <v>61.259070999999999</v>
      </c>
      <c r="D67" s="82">
        <f>'AEO 2023 Table 52 Raw'!G56</f>
        <v>60.684218999999999</v>
      </c>
      <c r="E67" s="82">
        <f>'AEO 2023 Table 52 Raw'!H56</f>
        <v>60.337074000000001</v>
      </c>
      <c r="F67" s="82">
        <f>'AEO 2023 Table 52 Raw'!I56</f>
        <v>60.341686000000003</v>
      </c>
      <c r="G67" s="82">
        <f>'AEO 2023 Table 52 Raw'!J56</f>
        <v>60.155937000000002</v>
      </c>
      <c r="H67" s="82">
        <f>'AEO 2023 Table 52 Raw'!K56</f>
        <v>59.989353000000001</v>
      </c>
      <c r="I67" s="82">
        <f>'AEO 2023 Table 52 Raw'!L56</f>
        <v>59.970821000000001</v>
      </c>
      <c r="J67" s="82">
        <f>'AEO 2023 Table 52 Raw'!M56</f>
        <v>59.798164</v>
      </c>
      <c r="K67" s="82">
        <f>'AEO 2023 Table 52 Raw'!N56</f>
        <v>59.707934999999999</v>
      </c>
      <c r="L67" s="82">
        <f>'AEO 2023 Table 52 Raw'!O56</f>
        <v>59.627040999999998</v>
      </c>
      <c r="M67" s="82">
        <f>'AEO 2023 Table 52 Raw'!P56</f>
        <v>59.574699000000003</v>
      </c>
      <c r="N67" s="82">
        <f>'AEO 2023 Table 52 Raw'!Q56</f>
        <v>59.450705999999997</v>
      </c>
      <c r="O67" s="82">
        <f>'AEO 2023 Table 52 Raw'!R56</f>
        <v>59.269981000000001</v>
      </c>
      <c r="P67" s="82">
        <f>'AEO 2023 Table 52 Raw'!S56</f>
        <v>59.101047999999999</v>
      </c>
      <c r="Q67" s="82">
        <f>'AEO 2023 Table 52 Raw'!T56</f>
        <v>59.015034</v>
      </c>
      <c r="R67" s="82">
        <f>'AEO 2023 Table 52 Raw'!U56</f>
        <v>58.944000000000003</v>
      </c>
      <c r="S67" s="82">
        <f>'AEO 2023 Table 52 Raw'!V56</f>
        <v>58.872311000000003</v>
      </c>
      <c r="T67" s="82">
        <f>'AEO 2023 Table 52 Raw'!W56</f>
        <v>58.823647000000001</v>
      </c>
      <c r="U67" s="82">
        <f>'AEO 2023 Table 52 Raw'!X56</f>
        <v>58.787616999999997</v>
      </c>
      <c r="V67" s="82">
        <f>'AEO 2023 Table 52 Raw'!Y56</f>
        <v>58.756557000000001</v>
      </c>
      <c r="W67" s="82">
        <f>'AEO 2023 Table 52 Raw'!Z56</f>
        <v>58.727497</v>
      </c>
      <c r="X67" s="82">
        <f>'AEO 2023 Table 52 Raw'!AA56</f>
        <v>58.697749999999999</v>
      </c>
      <c r="Y67" s="82">
        <f>'AEO 2023 Table 52 Raw'!AB56</f>
        <v>58.671326000000001</v>
      </c>
      <c r="Z67" s="82">
        <f>'AEO 2023 Table 52 Raw'!AC56</f>
        <v>58.653706</v>
      </c>
      <c r="AA67" s="82">
        <f>'AEO 2023 Table 52 Raw'!AD56</f>
        <v>58.629593</v>
      </c>
      <c r="AB67" s="82">
        <f>'AEO 2023 Table 52 Raw'!AE56</f>
        <v>58.612578999999997</v>
      </c>
      <c r="AC67" s="82">
        <f>'AEO 2023 Table 52 Raw'!AF56</f>
        <v>58.594219000000002</v>
      </c>
      <c r="AD67" s="82">
        <f>'AEO 2023 Table 52 Raw'!AG56</f>
        <v>58.634093999999997</v>
      </c>
      <c r="AE67" s="82">
        <f>'AEO 2023 Table 52 Raw'!AH56</f>
        <v>58.611927000000001</v>
      </c>
      <c r="AF67" s="88">
        <f>'AEO 2023 Table 52 Raw'!AI56</f>
        <v>-2E-3</v>
      </c>
    </row>
    <row r="68" spans="1:32" ht="15" customHeight="1" x14ac:dyDescent="0.35">
      <c r="C68" s="82"/>
      <c r="D68" s="82"/>
      <c r="E68" s="82"/>
      <c r="F68" s="82"/>
      <c r="G68" s="82"/>
      <c r="H68" s="82"/>
      <c r="I68" s="82"/>
      <c r="J68" s="82"/>
      <c r="K68" s="82"/>
      <c r="L68" s="82"/>
      <c r="M68" s="82"/>
      <c r="N68" s="82"/>
      <c r="O68" s="82"/>
      <c r="P68" s="82"/>
      <c r="Q68" s="82"/>
      <c r="R68" s="82"/>
      <c r="S68" s="82"/>
      <c r="T68" s="82"/>
      <c r="U68" s="82"/>
      <c r="V68" s="82"/>
      <c r="W68" s="82"/>
      <c r="X68" s="82"/>
      <c r="Y68" s="82"/>
      <c r="Z68" s="82"/>
      <c r="AA68" s="82"/>
      <c r="AB68" s="82"/>
      <c r="AC68" s="82"/>
      <c r="AD68" s="82"/>
      <c r="AE68" s="82"/>
      <c r="AF68" s="88"/>
    </row>
    <row r="69" spans="1:32" ht="15" customHeight="1" x14ac:dyDescent="0.35">
      <c r="B69" s="34" t="s">
        <v>1996</v>
      </c>
      <c r="C69" s="82"/>
      <c r="D69" s="82"/>
      <c r="E69" s="82"/>
      <c r="F69" s="82"/>
      <c r="G69" s="82"/>
      <c r="H69" s="82"/>
      <c r="I69" s="82"/>
      <c r="J69" s="82"/>
      <c r="K69" s="82"/>
      <c r="L69" s="82"/>
      <c r="M69" s="82"/>
      <c r="N69" s="82"/>
      <c r="O69" s="82"/>
      <c r="P69" s="82"/>
      <c r="Q69" s="82"/>
      <c r="R69" s="82"/>
      <c r="S69" s="82"/>
      <c r="T69" s="82"/>
      <c r="U69" s="82"/>
      <c r="V69" s="82"/>
      <c r="W69" s="82"/>
      <c r="X69" s="82"/>
      <c r="Y69" s="82"/>
      <c r="Z69" s="82"/>
      <c r="AA69" s="82"/>
      <c r="AB69" s="82"/>
      <c r="AC69" s="82"/>
      <c r="AD69" s="82"/>
      <c r="AE69" s="82"/>
      <c r="AF69" s="88"/>
    </row>
    <row r="70" spans="1:32" ht="12" customHeight="1" x14ac:dyDescent="0.35">
      <c r="A70" s="77" t="s">
        <v>1997</v>
      </c>
      <c r="B70" s="81" t="s">
        <v>1932</v>
      </c>
      <c r="C70" s="82">
        <f>'AEO 2023 Table 52 Raw'!F58</f>
        <v>62.637931999999999</v>
      </c>
      <c r="D70" s="82">
        <f>'AEO 2023 Table 52 Raw'!G58</f>
        <v>61.831947</v>
      </c>
      <c r="E70" s="82">
        <f>'AEO 2023 Table 52 Raw'!H58</f>
        <v>61.221919999999997</v>
      </c>
      <c r="F70" s="82">
        <f>'AEO 2023 Table 52 Raw'!I58</f>
        <v>60.723846000000002</v>
      </c>
      <c r="G70" s="82">
        <f>'AEO 2023 Table 52 Raw'!J58</f>
        <v>60.304409</v>
      </c>
      <c r="H70" s="82">
        <f>'AEO 2023 Table 52 Raw'!K58</f>
        <v>59.940635999999998</v>
      </c>
      <c r="I70" s="82">
        <f>'AEO 2023 Table 52 Raw'!L58</f>
        <v>59.764007999999997</v>
      </c>
      <c r="J70" s="82">
        <f>'AEO 2023 Table 52 Raw'!M58</f>
        <v>59.559035999999999</v>
      </c>
      <c r="K70" s="82">
        <f>'AEO 2023 Table 52 Raw'!N58</f>
        <v>59.355507000000003</v>
      </c>
      <c r="L70" s="82">
        <f>'AEO 2023 Table 52 Raw'!O58</f>
        <v>59.263415999999999</v>
      </c>
      <c r="M70" s="82">
        <f>'AEO 2023 Table 52 Raw'!P58</f>
        <v>59.124290000000002</v>
      </c>
      <c r="N70" s="82">
        <f>'AEO 2023 Table 52 Raw'!Q58</f>
        <v>58.902465999999997</v>
      </c>
      <c r="O70" s="82">
        <f>'AEO 2023 Table 52 Raw'!R58</f>
        <v>58.686878</v>
      </c>
      <c r="P70" s="82">
        <f>'AEO 2023 Table 52 Raw'!S58</f>
        <v>58.487968000000002</v>
      </c>
      <c r="Q70" s="82">
        <f>'AEO 2023 Table 52 Raw'!T58</f>
        <v>58.375281999999999</v>
      </c>
      <c r="R70" s="82">
        <f>'AEO 2023 Table 52 Raw'!U58</f>
        <v>58.274757000000001</v>
      </c>
      <c r="S70" s="82">
        <f>'AEO 2023 Table 52 Raw'!V58</f>
        <v>58.181057000000003</v>
      </c>
      <c r="T70" s="82">
        <f>'AEO 2023 Table 52 Raw'!W58</f>
        <v>58.100830000000002</v>
      </c>
      <c r="U70" s="82">
        <f>'AEO 2023 Table 52 Raw'!X58</f>
        <v>58.053497</v>
      </c>
      <c r="V70" s="82">
        <f>'AEO 2023 Table 52 Raw'!Y58</f>
        <v>58.013271000000003</v>
      </c>
      <c r="W70" s="82">
        <f>'AEO 2023 Table 52 Raw'!Z58</f>
        <v>57.977550999999998</v>
      </c>
      <c r="X70" s="82">
        <f>'AEO 2023 Table 52 Raw'!AA58</f>
        <v>57.944645000000001</v>
      </c>
      <c r="Y70" s="82">
        <f>'AEO 2023 Table 52 Raw'!AB58</f>
        <v>57.923206</v>
      </c>
      <c r="Z70" s="82">
        <f>'AEO 2023 Table 52 Raw'!AC58</f>
        <v>57.907024</v>
      </c>
      <c r="AA70" s="82">
        <f>'AEO 2023 Table 52 Raw'!AD58</f>
        <v>57.890720000000002</v>
      </c>
      <c r="AB70" s="82">
        <f>'AEO 2023 Table 52 Raw'!AE58</f>
        <v>57.877056000000003</v>
      </c>
      <c r="AC70" s="82">
        <f>'AEO 2023 Table 52 Raw'!AF58</f>
        <v>57.867072999999998</v>
      </c>
      <c r="AD70" s="82">
        <f>'AEO 2023 Table 52 Raw'!AG58</f>
        <v>57.894767999999999</v>
      </c>
      <c r="AE70" s="82">
        <f>'AEO 2023 Table 52 Raw'!AH58</f>
        <v>57.863384000000003</v>
      </c>
      <c r="AF70" s="88">
        <f>'AEO 2023 Table 52 Raw'!AI58</f>
        <v>-3.0000000000000001E-3</v>
      </c>
    </row>
    <row r="71" spans="1:32" ht="15" customHeight="1" x14ac:dyDescent="0.35">
      <c r="A71" s="77" t="s">
        <v>1998</v>
      </c>
      <c r="B71" s="81" t="s">
        <v>1934</v>
      </c>
      <c r="C71" s="82">
        <f>'AEO 2023 Table 52 Raw'!F59</f>
        <v>52.845286999999999</v>
      </c>
      <c r="D71" s="82">
        <f>'AEO 2023 Table 52 Raw'!G59</f>
        <v>52.036610000000003</v>
      </c>
      <c r="E71" s="82">
        <f>'AEO 2023 Table 52 Raw'!H59</f>
        <v>51.447163000000003</v>
      </c>
      <c r="F71" s="82">
        <f>'AEO 2023 Table 52 Raw'!I59</f>
        <v>50.969948000000002</v>
      </c>
      <c r="G71" s="82">
        <f>'AEO 2023 Table 52 Raw'!J59</f>
        <v>50.570168000000002</v>
      </c>
      <c r="H71" s="82">
        <f>'AEO 2023 Table 52 Raw'!K59</f>
        <v>50.256779000000002</v>
      </c>
      <c r="I71" s="82">
        <f>'AEO 2023 Table 52 Raw'!L59</f>
        <v>50.199424999999998</v>
      </c>
      <c r="J71" s="82">
        <f>'AEO 2023 Table 52 Raw'!M59</f>
        <v>49.990479000000001</v>
      </c>
      <c r="K71" s="82">
        <f>'AEO 2023 Table 52 Raw'!N59</f>
        <v>49.793940999999997</v>
      </c>
      <c r="L71" s="82">
        <f>'AEO 2023 Table 52 Raw'!O59</f>
        <v>49.719608000000001</v>
      </c>
      <c r="M71" s="82">
        <f>'AEO 2023 Table 52 Raw'!P59</f>
        <v>49.601391</v>
      </c>
      <c r="N71" s="82">
        <f>'AEO 2023 Table 52 Raw'!Q59</f>
        <v>49.406070999999997</v>
      </c>
      <c r="O71" s="82">
        <f>'AEO 2023 Table 52 Raw'!R59</f>
        <v>49.209739999999996</v>
      </c>
      <c r="P71" s="82">
        <f>'AEO 2023 Table 52 Raw'!S59</f>
        <v>49.025719000000002</v>
      </c>
      <c r="Q71" s="82">
        <f>'AEO 2023 Table 52 Raw'!T59</f>
        <v>48.926113000000001</v>
      </c>
      <c r="R71" s="82">
        <f>'AEO 2023 Table 52 Raw'!U59</f>
        <v>48.846611000000003</v>
      </c>
      <c r="S71" s="82">
        <f>'AEO 2023 Table 52 Raw'!V59</f>
        <v>48.774692999999999</v>
      </c>
      <c r="T71" s="82">
        <f>'AEO 2023 Table 52 Raw'!W59</f>
        <v>48.726173000000003</v>
      </c>
      <c r="U71" s="82">
        <f>'AEO 2023 Table 52 Raw'!X59</f>
        <v>48.701034999999997</v>
      </c>
      <c r="V71" s="82">
        <f>'AEO 2023 Table 52 Raw'!Y59</f>
        <v>48.682986999999997</v>
      </c>
      <c r="W71" s="82">
        <f>'AEO 2023 Table 52 Raw'!Z59</f>
        <v>48.667479999999998</v>
      </c>
      <c r="X71" s="82">
        <f>'AEO 2023 Table 52 Raw'!AA59</f>
        <v>48.652656999999998</v>
      </c>
      <c r="Y71" s="82">
        <f>'AEO 2023 Table 52 Raw'!AB59</f>
        <v>48.644165000000001</v>
      </c>
      <c r="Z71" s="82">
        <f>'AEO 2023 Table 52 Raw'!AC59</f>
        <v>48.641677999999999</v>
      </c>
      <c r="AA71" s="82">
        <f>'AEO 2023 Table 52 Raw'!AD59</f>
        <v>48.63485</v>
      </c>
      <c r="AB71" s="82">
        <f>'AEO 2023 Table 52 Raw'!AE59</f>
        <v>48.634208999999998</v>
      </c>
      <c r="AC71" s="82">
        <f>'AEO 2023 Table 52 Raw'!AF59</f>
        <v>48.636074000000001</v>
      </c>
      <c r="AD71" s="82">
        <f>'AEO 2023 Table 52 Raw'!AG59</f>
        <v>48.690449000000001</v>
      </c>
      <c r="AE71" s="82">
        <f>'AEO 2023 Table 52 Raw'!AH59</f>
        <v>48.670498000000002</v>
      </c>
      <c r="AF71" s="88">
        <f>'AEO 2023 Table 52 Raw'!AI59</f>
        <v>-3.0000000000000001E-3</v>
      </c>
    </row>
    <row r="72" spans="1:32" ht="15" customHeight="1" x14ac:dyDescent="0.35">
      <c r="A72" s="77" t="s">
        <v>1999</v>
      </c>
      <c r="B72" s="81" t="s">
        <v>1936</v>
      </c>
      <c r="C72" s="82">
        <f>'AEO 2023 Table 52 Raw'!F60</f>
        <v>42.607272999999999</v>
      </c>
      <c r="D72" s="82">
        <f>'AEO 2023 Table 52 Raw'!G60</f>
        <v>41.953217000000002</v>
      </c>
      <c r="E72" s="82">
        <f>'AEO 2023 Table 52 Raw'!H60</f>
        <v>41.494644000000001</v>
      </c>
      <c r="F72" s="82">
        <f>'AEO 2023 Table 52 Raw'!I60</f>
        <v>41.025097000000002</v>
      </c>
      <c r="G72" s="82">
        <f>'AEO 2023 Table 52 Raw'!J60</f>
        <v>40.661906999999999</v>
      </c>
      <c r="H72" s="82">
        <f>'AEO 2023 Table 52 Raw'!K60</f>
        <v>40.383949000000001</v>
      </c>
      <c r="I72" s="82">
        <f>'AEO 2023 Table 52 Raw'!L60</f>
        <v>40.238686000000001</v>
      </c>
      <c r="J72" s="82">
        <f>'AEO 2023 Table 52 Raw'!M60</f>
        <v>40.045608999999999</v>
      </c>
      <c r="K72" s="82">
        <f>'AEO 2023 Table 52 Raw'!N60</f>
        <v>39.875931000000001</v>
      </c>
      <c r="L72" s="82">
        <f>'AEO 2023 Table 52 Raw'!O60</f>
        <v>39.822139999999997</v>
      </c>
      <c r="M72" s="82">
        <f>'AEO 2023 Table 52 Raw'!P60</f>
        <v>39.723030000000001</v>
      </c>
      <c r="N72" s="82">
        <f>'AEO 2023 Table 52 Raw'!Q60</f>
        <v>39.551803999999997</v>
      </c>
      <c r="O72" s="82">
        <f>'AEO 2023 Table 52 Raw'!R60</f>
        <v>39.366188000000001</v>
      </c>
      <c r="P72" s="82">
        <f>'AEO 2023 Table 52 Raw'!S60</f>
        <v>39.189723999999998</v>
      </c>
      <c r="Q72" s="82">
        <f>'AEO 2023 Table 52 Raw'!T60</f>
        <v>39.093769000000002</v>
      </c>
      <c r="R72" s="82">
        <f>'AEO 2023 Table 52 Raw'!U60</f>
        <v>39.016128999999999</v>
      </c>
      <c r="S72" s="82">
        <f>'AEO 2023 Table 52 Raw'!V60</f>
        <v>38.950073000000003</v>
      </c>
      <c r="T72" s="82">
        <f>'AEO 2023 Table 52 Raw'!W60</f>
        <v>38.900238000000002</v>
      </c>
      <c r="U72" s="82">
        <f>'AEO 2023 Table 52 Raw'!X60</f>
        <v>38.882221000000001</v>
      </c>
      <c r="V72" s="82">
        <f>'AEO 2023 Table 52 Raw'!Y60</f>
        <v>38.868789999999997</v>
      </c>
      <c r="W72" s="82">
        <f>'AEO 2023 Table 52 Raw'!Z60</f>
        <v>38.858116000000003</v>
      </c>
      <c r="X72" s="82">
        <f>'AEO 2023 Table 52 Raw'!AA60</f>
        <v>38.850127999999998</v>
      </c>
      <c r="Y72" s="82">
        <f>'AEO 2023 Table 52 Raw'!AB60</f>
        <v>38.853217999999998</v>
      </c>
      <c r="Z72" s="82">
        <f>'AEO 2023 Table 52 Raw'!AC60</f>
        <v>38.86224</v>
      </c>
      <c r="AA72" s="82">
        <f>'AEO 2023 Table 52 Raw'!AD60</f>
        <v>38.865017000000002</v>
      </c>
      <c r="AB72" s="82">
        <f>'AEO 2023 Table 52 Raw'!AE60</f>
        <v>38.874912000000002</v>
      </c>
      <c r="AC72" s="82">
        <f>'AEO 2023 Table 52 Raw'!AF60</f>
        <v>38.885756999999998</v>
      </c>
      <c r="AD72" s="82">
        <f>'AEO 2023 Table 52 Raw'!AG60</f>
        <v>38.93338</v>
      </c>
      <c r="AE72" s="82">
        <f>'AEO 2023 Table 52 Raw'!AH60</f>
        <v>38.923991999999998</v>
      </c>
      <c r="AF72" s="88">
        <f>'AEO 2023 Table 52 Raw'!AI60</f>
        <v>-3.0000000000000001E-3</v>
      </c>
    </row>
    <row r="73" spans="1:32" ht="15" customHeight="1" x14ac:dyDescent="0.35">
      <c r="A73" s="77" t="s">
        <v>2000</v>
      </c>
      <c r="B73" s="81" t="s">
        <v>1938</v>
      </c>
      <c r="C73" s="82">
        <f>'AEO 2023 Table 52 Raw'!F61</f>
        <v>44.893363999999998</v>
      </c>
      <c r="D73" s="82">
        <f>'AEO 2023 Table 52 Raw'!G61</f>
        <v>44.252991000000002</v>
      </c>
      <c r="E73" s="82">
        <f>'AEO 2023 Table 52 Raw'!H61</f>
        <v>43.779933999999997</v>
      </c>
      <c r="F73" s="82">
        <f>'AEO 2023 Table 52 Raw'!I61</f>
        <v>43.312164000000003</v>
      </c>
      <c r="G73" s="82">
        <f>'AEO 2023 Table 52 Raw'!J61</f>
        <v>42.908400999999998</v>
      </c>
      <c r="H73" s="82">
        <f>'AEO 2023 Table 52 Raw'!K61</f>
        <v>42.620426000000002</v>
      </c>
      <c r="I73" s="82">
        <f>'AEO 2023 Table 52 Raw'!L61</f>
        <v>42.451881</v>
      </c>
      <c r="J73" s="82">
        <f>'AEO 2023 Table 52 Raw'!M61</f>
        <v>42.229919000000002</v>
      </c>
      <c r="K73" s="82">
        <f>'AEO 2023 Table 52 Raw'!N61</f>
        <v>42.041958000000001</v>
      </c>
      <c r="L73" s="82">
        <f>'AEO 2023 Table 52 Raw'!O61</f>
        <v>41.982658000000001</v>
      </c>
      <c r="M73" s="82">
        <f>'AEO 2023 Table 52 Raw'!P61</f>
        <v>41.872211</v>
      </c>
      <c r="N73" s="82">
        <f>'AEO 2023 Table 52 Raw'!Q61</f>
        <v>41.683098000000001</v>
      </c>
      <c r="O73" s="82">
        <f>'AEO 2023 Table 52 Raw'!R61</f>
        <v>41.480038</v>
      </c>
      <c r="P73" s="82">
        <f>'AEO 2023 Table 52 Raw'!S61</f>
        <v>41.286861000000002</v>
      </c>
      <c r="Q73" s="82">
        <f>'AEO 2023 Table 52 Raw'!T61</f>
        <v>41.183872000000001</v>
      </c>
      <c r="R73" s="82">
        <f>'AEO 2023 Table 52 Raw'!U61</f>
        <v>41.103935</v>
      </c>
      <c r="S73" s="82">
        <f>'AEO 2023 Table 52 Raw'!V61</f>
        <v>41.034835999999999</v>
      </c>
      <c r="T73" s="82">
        <f>'AEO 2023 Table 52 Raw'!W61</f>
        <v>40.979987999999999</v>
      </c>
      <c r="U73" s="82">
        <f>'AEO 2023 Table 52 Raw'!X61</f>
        <v>40.960357999999999</v>
      </c>
      <c r="V73" s="82">
        <f>'AEO 2023 Table 52 Raw'!Y61</f>
        <v>40.944870000000002</v>
      </c>
      <c r="W73" s="82">
        <f>'AEO 2023 Table 52 Raw'!Z61</f>
        <v>40.931041999999998</v>
      </c>
      <c r="X73" s="82">
        <f>'AEO 2023 Table 52 Raw'!AA61</f>
        <v>40.921241999999999</v>
      </c>
      <c r="Y73" s="82">
        <f>'AEO 2023 Table 52 Raw'!AB61</f>
        <v>40.923527</v>
      </c>
      <c r="Z73" s="82">
        <f>'AEO 2023 Table 52 Raw'!AC61</f>
        <v>40.930343999999998</v>
      </c>
      <c r="AA73" s="82">
        <f>'AEO 2023 Table 52 Raw'!AD61</f>
        <v>40.930427999999999</v>
      </c>
      <c r="AB73" s="82">
        <f>'AEO 2023 Table 52 Raw'!AE61</f>
        <v>40.939579000000002</v>
      </c>
      <c r="AC73" s="82">
        <f>'AEO 2023 Table 52 Raw'!AF61</f>
        <v>40.948256999999998</v>
      </c>
      <c r="AD73" s="82">
        <f>'AEO 2023 Table 52 Raw'!AG61</f>
        <v>40.981440999999997</v>
      </c>
      <c r="AE73" s="82">
        <f>'AEO 2023 Table 52 Raw'!AH61</f>
        <v>40.969757000000001</v>
      </c>
      <c r="AF73" s="88">
        <f>'AEO 2023 Table 52 Raw'!AI61</f>
        <v>-3.0000000000000001E-3</v>
      </c>
    </row>
    <row r="74" spans="1:32" ht="15" customHeight="1" x14ac:dyDescent="0.35">
      <c r="A74" s="77" t="s">
        <v>2001</v>
      </c>
      <c r="B74" s="81" t="s">
        <v>1940</v>
      </c>
      <c r="C74" s="82">
        <f>'AEO 2023 Table 52 Raw'!F62</f>
        <v>47.969070000000002</v>
      </c>
      <c r="D74" s="82">
        <f>'AEO 2023 Table 52 Raw'!G62</f>
        <v>47.202567999999999</v>
      </c>
      <c r="E74" s="82">
        <f>'AEO 2023 Table 52 Raw'!H62</f>
        <v>46.641376000000001</v>
      </c>
      <c r="F74" s="82">
        <f>'AEO 2023 Table 52 Raw'!I62</f>
        <v>46.116238000000003</v>
      </c>
      <c r="G74" s="82">
        <f>'AEO 2023 Table 52 Raw'!J62</f>
        <v>45.654316000000001</v>
      </c>
      <c r="H74" s="82">
        <f>'AEO 2023 Table 52 Raw'!K62</f>
        <v>45.277743999999998</v>
      </c>
      <c r="I74" s="82">
        <f>'AEO 2023 Table 52 Raw'!L62</f>
        <v>45.027217999999998</v>
      </c>
      <c r="J74" s="82">
        <f>'AEO 2023 Table 52 Raw'!M62</f>
        <v>44.783783</v>
      </c>
      <c r="K74" s="82">
        <f>'AEO 2023 Table 52 Raw'!N62</f>
        <v>44.561622999999997</v>
      </c>
      <c r="L74" s="82">
        <f>'AEO 2023 Table 52 Raw'!O62</f>
        <v>44.478225999999999</v>
      </c>
      <c r="M74" s="82">
        <f>'AEO 2023 Table 52 Raw'!P62</f>
        <v>44.340972999999998</v>
      </c>
      <c r="N74" s="82">
        <f>'AEO 2023 Table 52 Raw'!Q62</f>
        <v>44.122447999999999</v>
      </c>
      <c r="O74" s="82">
        <f>'AEO 2023 Table 52 Raw'!R62</f>
        <v>43.900908999999999</v>
      </c>
      <c r="P74" s="82">
        <f>'AEO 2023 Table 52 Raw'!S62</f>
        <v>43.689242999999998</v>
      </c>
      <c r="Q74" s="82">
        <f>'AEO 2023 Table 52 Raw'!T62</f>
        <v>43.571190000000001</v>
      </c>
      <c r="R74" s="82">
        <f>'AEO 2023 Table 52 Raw'!U62</f>
        <v>43.474373</v>
      </c>
      <c r="S74" s="82">
        <f>'AEO 2023 Table 52 Raw'!V62</f>
        <v>43.390647999999999</v>
      </c>
      <c r="T74" s="82">
        <f>'AEO 2023 Table 52 Raw'!W62</f>
        <v>43.328339</v>
      </c>
      <c r="U74" s="82">
        <f>'AEO 2023 Table 52 Raw'!X62</f>
        <v>43.294105999999999</v>
      </c>
      <c r="V74" s="82">
        <f>'AEO 2023 Table 52 Raw'!Y62</f>
        <v>43.265289000000003</v>
      </c>
      <c r="W74" s="82">
        <f>'AEO 2023 Table 52 Raw'!Z62</f>
        <v>43.240001999999997</v>
      </c>
      <c r="X74" s="82">
        <f>'AEO 2023 Table 52 Raw'!AA62</f>
        <v>43.219307000000001</v>
      </c>
      <c r="Y74" s="82">
        <f>'AEO 2023 Table 52 Raw'!AB62</f>
        <v>43.210011000000002</v>
      </c>
      <c r="Z74" s="82">
        <f>'AEO 2023 Table 52 Raw'!AC62</f>
        <v>43.205685000000003</v>
      </c>
      <c r="AA74" s="82">
        <f>'AEO 2023 Table 52 Raw'!AD62</f>
        <v>43.196612999999999</v>
      </c>
      <c r="AB74" s="82">
        <f>'AEO 2023 Table 52 Raw'!AE62</f>
        <v>43.195698</v>
      </c>
      <c r="AC74" s="82">
        <f>'AEO 2023 Table 52 Raw'!AF62</f>
        <v>43.195281999999999</v>
      </c>
      <c r="AD74" s="82">
        <f>'AEO 2023 Table 52 Raw'!AG62</f>
        <v>43.228091999999997</v>
      </c>
      <c r="AE74" s="82">
        <f>'AEO 2023 Table 52 Raw'!AH62</f>
        <v>43.207031000000001</v>
      </c>
      <c r="AF74" s="88">
        <f>'AEO 2023 Table 52 Raw'!AI62</f>
        <v>-4.0000000000000001E-3</v>
      </c>
    </row>
    <row r="75" spans="1:32" ht="15" customHeight="1" x14ac:dyDescent="0.35">
      <c r="A75" s="77" t="s">
        <v>2002</v>
      </c>
      <c r="B75" s="81" t="s">
        <v>1942</v>
      </c>
      <c r="C75" s="82">
        <f>'AEO 2023 Table 52 Raw'!F63</f>
        <v>85.166488999999999</v>
      </c>
      <c r="D75" s="82">
        <f>'AEO 2023 Table 52 Raw'!G63</f>
        <v>84.388344000000004</v>
      </c>
      <c r="E75" s="82">
        <f>'AEO 2023 Table 52 Raw'!H63</f>
        <v>83.795676999999998</v>
      </c>
      <c r="F75" s="82">
        <f>'AEO 2023 Table 52 Raw'!I63</f>
        <v>83.438209999999998</v>
      </c>
      <c r="G75" s="82">
        <f>'AEO 2023 Table 52 Raw'!J63</f>
        <v>83.057548999999995</v>
      </c>
      <c r="H75" s="82">
        <f>'AEO 2023 Table 52 Raw'!K63</f>
        <v>82.741150000000005</v>
      </c>
      <c r="I75" s="82">
        <f>'AEO 2023 Table 52 Raw'!L63</f>
        <v>82.629577999999995</v>
      </c>
      <c r="J75" s="82">
        <f>'AEO 2023 Table 52 Raw'!M63</f>
        <v>82.394638</v>
      </c>
      <c r="K75" s="82">
        <f>'AEO 2023 Table 52 Raw'!N63</f>
        <v>82.190392000000003</v>
      </c>
      <c r="L75" s="82">
        <f>'AEO 2023 Table 52 Raw'!O63</f>
        <v>82.115684999999999</v>
      </c>
      <c r="M75" s="82">
        <f>'AEO 2023 Table 52 Raw'!P63</f>
        <v>81.987480000000005</v>
      </c>
      <c r="N75" s="82">
        <f>'AEO 2023 Table 52 Raw'!Q63</f>
        <v>81.769630000000006</v>
      </c>
      <c r="O75" s="82">
        <f>'AEO 2023 Table 52 Raw'!R63</f>
        <v>81.555389000000005</v>
      </c>
      <c r="P75" s="82">
        <f>'AEO 2023 Table 52 Raw'!S63</f>
        <v>81.356460999999996</v>
      </c>
      <c r="Q75" s="82">
        <f>'AEO 2023 Table 52 Raw'!T63</f>
        <v>81.246573999999995</v>
      </c>
      <c r="R75" s="82">
        <f>'AEO 2023 Table 52 Raw'!U63</f>
        <v>81.151329000000004</v>
      </c>
      <c r="S75" s="82">
        <f>'AEO 2023 Table 52 Raw'!V63</f>
        <v>81.067062000000007</v>
      </c>
      <c r="T75" s="82">
        <f>'AEO 2023 Table 52 Raw'!W63</f>
        <v>81.004272</v>
      </c>
      <c r="U75" s="82">
        <f>'AEO 2023 Table 52 Raw'!X63</f>
        <v>80.966781999999995</v>
      </c>
      <c r="V75" s="82">
        <f>'AEO 2023 Table 52 Raw'!Y63</f>
        <v>80.936431999999996</v>
      </c>
      <c r="W75" s="82">
        <f>'AEO 2023 Table 52 Raw'!Z63</f>
        <v>80.910431000000003</v>
      </c>
      <c r="X75" s="82">
        <f>'AEO 2023 Table 52 Raw'!AA63</f>
        <v>80.884674000000004</v>
      </c>
      <c r="Y75" s="82">
        <f>'AEO 2023 Table 52 Raw'!AB63</f>
        <v>80.869575999999995</v>
      </c>
      <c r="Z75" s="82">
        <f>'AEO 2023 Table 52 Raw'!AC63</f>
        <v>80.858046999999999</v>
      </c>
      <c r="AA75" s="82">
        <f>'AEO 2023 Table 52 Raw'!AD63</f>
        <v>80.844718999999998</v>
      </c>
      <c r="AB75" s="82">
        <f>'AEO 2023 Table 52 Raw'!AE63</f>
        <v>80.836242999999996</v>
      </c>
      <c r="AC75" s="82">
        <f>'AEO 2023 Table 52 Raw'!AF63</f>
        <v>80.829704000000007</v>
      </c>
      <c r="AD75" s="82">
        <f>'AEO 2023 Table 52 Raw'!AG63</f>
        <v>80.875236999999998</v>
      </c>
      <c r="AE75" s="82">
        <f>'AEO 2023 Table 52 Raw'!AH63</f>
        <v>80.846221999999997</v>
      </c>
      <c r="AF75" s="88">
        <f>'AEO 2023 Table 52 Raw'!AI63</f>
        <v>-2E-3</v>
      </c>
    </row>
    <row r="76" spans="1:32" ht="15" customHeight="1" x14ac:dyDescent="0.35">
      <c r="A76" s="77" t="s">
        <v>2003</v>
      </c>
      <c r="B76" s="81" t="s">
        <v>1944</v>
      </c>
      <c r="C76" s="82">
        <f>'AEO 2023 Table 52 Raw'!F64</f>
        <v>42.971085000000002</v>
      </c>
      <c r="D76" s="82">
        <f>'AEO 2023 Table 52 Raw'!G64</f>
        <v>42.268886999999999</v>
      </c>
      <c r="E76" s="82">
        <f>'AEO 2023 Table 52 Raw'!H64</f>
        <v>41.734402000000003</v>
      </c>
      <c r="F76" s="82">
        <f>'AEO 2023 Table 52 Raw'!I64</f>
        <v>41.240935999999998</v>
      </c>
      <c r="G76" s="82">
        <f>'AEO 2023 Table 52 Raw'!J64</f>
        <v>40.815159000000001</v>
      </c>
      <c r="H76" s="82">
        <f>'AEO 2023 Table 52 Raw'!K64</f>
        <v>40.477767999999998</v>
      </c>
      <c r="I76" s="82">
        <f>'AEO 2023 Table 52 Raw'!L64</f>
        <v>40.303210999999997</v>
      </c>
      <c r="J76" s="82">
        <f>'AEO 2023 Table 52 Raw'!M64</f>
        <v>40.070892000000001</v>
      </c>
      <c r="K76" s="82">
        <f>'AEO 2023 Table 52 Raw'!N64</f>
        <v>39.862518000000001</v>
      </c>
      <c r="L76" s="82">
        <f>'AEO 2023 Table 52 Raw'!O64</f>
        <v>39.786915</v>
      </c>
      <c r="M76" s="82">
        <f>'AEO 2023 Table 52 Raw'!P64</f>
        <v>39.662227999999999</v>
      </c>
      <c r="N76" s="82">
        <f>'AEO 2023 Table 52 Raw'!Q64</f>
        <v>39.451912</v>
      </c>
      <c r="O76" s="82">
        <f>'AEO 2023 Table 52 Raw'!R64</f>
        <v>39.229374</v>
      </c>
      <c r="P76" s="82">
        <f>'AEO 2023 Table 52 Raw'!S64</f>
        <v>39.018836999999998</v>
      </c>
      <c r="Q76" s="82">
        <f>'AEO 2023 Table 52 Raw'!T64</f>
        <v>38.902824000000003</v>
      </c>
      <c r="R76" s="82">
        <f>'AEO 2023 Table 52 Raw'!U64</f>
        <v>38.801600999999998</v>
      </c>
      <c r="S76" s="82">
        <f>'AEO 2023 Table 52 Raw'!V64</f>
        <v>38.715733</v>
      </c>
      <c r="T76" s="82">
        <f>'AEO 2023 Table 52 Raw'!W64</f>
        <v>38.651282999999999</v>
      </c>
      <c r="U76" s="82">
        <f>'AEO 2023 Table 52 Raw'!X64</f>
        <v>38.614460000000001</v>
      </c>
      <c r="V76" s="82">
        <f>'AEO 2023 Table 52 Raw'!Y64</f>
        <v>38.583053999999997</v>
      </c>
      <c r="W76" s="82">
        <f>'AEO 2023 Table 52 Raw'!Z64</f>
        <v>38.554955</v>
      </c>
      <c r="X76" s="82">
        <f>'AEO 2023 Table 52 Raw'!AA64</f>
        <v>38.530791999999998</v>
      </c>
      <c r="Y76" s="82">
        <f>'AEO 2023 Table 52 Raw'!AB64</f>
        <v>38.520111</v>
      </c>
      <c r="Z76" s="82">
        <f>'AEO 2023 Table 52 Raw'!AC64</f>
        <v>38.513496000000004</v>
      </c>
      <c r="AA76" s="82">
        <f>'AEO 2023 Table 52 Raw'!AD64</f>
        <v>38.503666000000003</v>
      </c>
      <c r="AB76" s="82">
        <f>'AEO 2023 Table 52 Raw'!AE64</f>
        <v>38.499634</v>
      </c>
      <c r="AC76" s="82">
        <f>'AEO 2023 Table 52 Raw'!AF64</f>
        <v>38.495953</v>
      </c>
      <c r="AD76" s="82">
        <f>'AEO 2023 Table 52 Raw'!AG64</f>
        <v>38.521667000000001</v>
      </c>
      <c r="AE76" s="82">
        <f>'AEO 2023 Table 52 Raw'!AH64</f>
        <v>38.497669000000002</v>
      </c>
      <c r="AF76" s="88">
        <f>'AEO 2023 Table 52 Raw'!AI64</f>
        <v>-4.0000000000000001E-3</v>
      </c>
    </row>
    <row r="77" spans="1:32" ht="15" customHeight="1" x14ac:dyDescent="0.35">
      <c r="A77" s="77" t="s">
        <v>2004</v>
      </c>
      <c r="B77" s="81" t="s">
        <v>1946</v>
      </c>
      <c r="C77" s="82">
        <f>'AEO 2023 Table 52 Raw'!F65</f>
        <v>56.442951000000001</v>
      </c>
      <c r="D77" s="82">
        <f>'AEO 2023 Table 52 Raw'!G65</f>
        <v>55.470618999999999</v>
      </c>
      <c r="E77" s="82">
        <f>'AEO 2023 Table 52 Raw'!H65</f>
        <v>54.724705</v>
      </c>
      <c r="F77" s="82">
        <f>'AEO 2023 Table 52 Raw'!I65</f>
        <v>54.076450000000001</v>
      </c>
      <c r="G77" s="82">
        <f>'AEO 2023 Table 52 Raw'!J65</f>
        <v>53.525013000000001</v>
      </c>
      <c r="H77" s="82">
        <f>'AEO 2023 Table 52 Raw'!K65</f>
        <v>53.074894</v>
      </c>
      <c r="I77" s="82">
        <f>'AEO 2023 Table 52 Raw'!L65</f>
        <v>52.818278999999997</v>
      </c>
      <c r="J77" s="82">
        <f>'AEO 2023 Table 52 Raw'!M65</f>
        <v>52.509678000000001</v>
      </c>
      <c r="K77" s="82">
        <f>'AEO 2023 Table 52 Raw'!N65</f>
        <v>52.233147000000002</v>
      </c>
      <c r="L77" s="82">
        <f>'AEO 2023 Table 52 Raw'!O65</f>
        <v>52.107478999999998</v>
      </c>
      <c r="M77" s="82">
        <f>'AEO 2023 Table 52 Raw'!P65</f>
        <v>51.937607</v>
      </c>
      <c r="N77" s="82">
        <f>'AEO 2023 Table 52 Raw'!Q65</f>
        <v>51.690913999999999</v>
      </c>
      <c r="O77" s="82">
        <f>'AEO 2023 Table 52 Raw'!R65</f>
        <v>51.439872999999999</v>
      </c>
      <c r="P77" s="82">
        <f>'AEO 2023 Table 52 Raw'!S65</f>
        <v>51.205334000000001</v>
      </c>
      <c r="Q77" s="82">
        <f>'AEO 2023 Table 52 Raw'!T65</f>
        <v>51.067593000000002</v>
      </c>
      <c r="R77" s="82">
        <f>'AEO 2023 Table 52 Raw'!U65</f>
        <v>50.946804</v>
      </c>
      <c r="S77" s="82">
        <f>'AEO 2023 Table 52 Raw'!V65</f>
        <v>50.838234</v>
      </c>
      <c r="T77" s="82">
        <f>'AEO 2023 Table 52 Raw'!W65</f>
        <v>50.748866999999997</v>
      </c>
      <c r="U77" s="82">
        <f>'AEO 2023 Table 52 Raw'!X65</f>
        <v>50.692898</v>
      </c>
      <c r="V77" s="82">
        <f>'AEO 2023 Table 52 Raw'!Y65</f>
        <v>50.643715</v>
      </c>
      <c r="W77" s="82">
        <f>'AEO 2023 Table 52 Raw'!Z65</f>
        <v>50.599029999999999</v>
      </c>
      <c r="X77" s="82">
        <f>'AEO 2023 Table 52 Raw'!AA65</f>
        <v>50.558182000000002</v>
      </c>
      <c r="Y77" s="82">
        <f>'AEO 2023 Table 52 Raw'!AB65</f>
        <v>50.529792999999998</v>
      </c>
      <c r="Z77" s="82">
        <f>'AEO 2023 Table 52 Raw'!AC65</f>
        <v>50.506068999999997</v>
      </c>
      <c r="AA77" s="82">
        <f>'AEO 2023 Table 52 Raw'!AD65</f>
        <v>50.481181999999997</v>
      </c>
      <c r="AB77" s="82">
        <f>'AEO 2023 Table 52 Raw'!AE65</f>
        <v>50.461365000000001</v>
      </c>
      <c r="AC77" s="82">
        <f>'AEO 2023 Table 52 Raw'!AF65</f>
        <v>50.443817000000003</v>
      </c>
      <c r="AD77" s="82">
        <f>'AEO 2023 Table 52 Raw'!AG65</f>
        <v>50.472965000000002</v>
      </c>
      <c r="AE77" s="82">
        <f>'AEO 2023 Table 52 Raw'!AH65</f>
        <v>50.434544000000002</v>
      </c>
      <c r="AF77" s="88">
        <f>'AEO 2023 Table 52 Raw'!AI65</f>
        <v>-4.0000000000000001E-3</v>
      </c>
    </row>
    <row r="78" spans="1:32" ht="15" customHeight="1" x14ac:dyDescent="0.35">
      <c r="A78" s="77" t="s">
        <v>2005</v>
      </c>
      <c r="B78" s="81" t="s">
        <v>1948</v>
      </c>
      <c r="C78" s="82">
        <f>'AEO 2023 Table 52 Raw'!F66</f>
        <v>54.209144999999999</v>
      </c>
      <c r="D78" s="82">
        <f>'AEO 2023 Table 52 Raw'!G66</f>
        <v>53.184753000000001</v>
      </c>
      <c r="E78" s="82">
        <f>'AEO 2023 Table 52 Raw'!H66</f>
        <v>52.512946999999997</v>
      </c>
      <c r="F78" s="82">
        <f>'AEO 2023 Table 52 Raw'!I66</f>
        <v>52.087662000000002</v>
      </c>
      <c r="G78" s="82">
        <f>'AEO 2023 Table 52 Raw'!J66</f>
        <v>51.785183000000004</v>
      </c>
      <c r="H78" s="82">
        <f>'AEO 2023 Table 52 Raw'!K66</f>
        <v>51.376358000000003</v>
      </c>
      <c r="I78" s="82">
        <f>'AEO 2023 Table 52 Raw'!L66</f>
        <v>51.199112</v>
      </c>
      <c r="J78" s="82">
        <f>'AEO 2023 Table 52 Raw'!M66</f>
        <v>50.856257999999997</v>
      </c>
      <c r="K78" s="82">
        <f>'AEO 2023 Table 52 Raw'!N66</f>
        <v>50.576087999999999</v>
      </c>
      <c r="L78" s="82">
        <f>'AEO 2023 Table 52 Raw'!O66</f>
        <v>50.456814000000001</v>
      </c>
      <c r="M78" s="82">
        <f>'AEO 2023 Table 52 Raw'!P66</f>
        <v>50.310017000000002</v>
      </c>
      <c r="N78" s="82">
        <f>'AEO 2023 Table 52 Raw'!Q66</f>
        <v>50.104106999999999</v>
      </c>
      <c r="O78" s="82">
        <f>'AEO 2023 Table 52 Raw'!R66</f>
        <v>49.847847000000002</v>
      </c>
      <c r="P78" s="82">
        <f>'AEO 2023 Table 52 Raw'!S66</f>
        <v>49.604225</v>
      </c>
      <c r="Q78" s="82">
        <f>'AEO 2023 Table 52 Raw'!T66</f>
        <v>49.447902999999997</v>
      </c>
      <c r="R78" s="82">
        <f>'AEO 2023 Table 52 Raw'!U66</f>
        <v>49.307693</v>
      </c>
      <c r="S78" s="82">
        <f>'AEO 2023 Table 52 Raw'!V66</f>
        <v>49.170470999999999</v>
      </c>
      <c r="T78" s="82">
        <f>'AEO 2023 Table 52 Raw'!W66</f>
        <v>49.047255999999997</v>
      </c>
      <c r="U78" s="82">
        <f>'AEO 2023 Table 52 Raw'!X66</f>
        <v>48.961452000000001</v>
      </c>
      <c r="V78" s="82">
        <f>'AEO 2023 Table 52 Raw'!Y66</f>
        <v>48.885010000000001</v>
      </c>
      <c r="W78" s="82">
        <f>'AEO 2023 Table 52 Raw'!Z66</f>
        <v>48.814498999999998</v>
      </c>
      <c r="X78" s="82">
        <f>'AEO 2023 Table 52 Raw'!AA66</f>
        <v>48.745010000000001</v>
      </c>
      <c r="Y78" s="82">
        <f>'AEO 2023 Table 52 Raw'!AB66</f>
        <v>48.694355000000002</v>
      </c>
      <c r="Z78" s="82">
        <f>'AEO 2023 Table 52 Raw'!AC66</f>
        <v>48.646576000000003</v>
      </c>
      <c r="AA78" s="82">
        <f>'AEO 2023 Table 52 Raw'!AD66</f>
        <v>48.600861000000002</v>
      </c>
      <c r="AB78" s="82">
        <f>'AEO 2023 Table 52 Raw'!AE66</f>
        <v>48.558086000000003</v>
      </c>
      <c r="AC78" s="82">
        <f>'AEO 2023 Table 52 Raw'!AF66</f>
        <v>48.518420999999996</v>
      </c>
      <c r="AD78" s="82">
        <f>'AEO 2023 Table 52 Raw'!AG66</f>
        <v>48.513415999999999</v>
      </c>
      <c r="AE78" s="82">
        <f>'AEO 2023 Table 52 Raw'!AH66</f>
        <v>48.470267999999997</v>
      </c>
      <c r="AF78" s="88">
        <f>'AEO 2023 Table 52 Raw'!AI66</f>
        <v>-4.0000000000000001E-3</v>
      </c>
    </row>
    <row r="79" spans="1:32" ht="15" customHeight="1" x14ac:dyDescent="0.35">
      <c r="A79" s="77" t="s">
        <v>2006</v>
      </c>
      <c r="B79" s="81" t="s">
        <v>1950</v>
      </c>
      <c r="C79" s="82">
        <f>'AEO 2023 Table 52 Raw'!F67</f>
        <v>0</v>
      </c>
      <c r="D79" s="82">
        <f>'AEO 2023 Table 52 Raw'!G67</f>
        <v>0</v>
      </c>
      <c r="E79" s="82">
        <f>'AEO 2023 Table 52 Raw'!H67</f>
        <v>0</v>
      </c>
      <c r="F79" s="82">
        <f>'AEO 2023 Table 52 Raw'!I67</f>
        <v>0</v>
      </c>
      <c r="G79" s="82">
        <f>'AEO 2023 Table 52 Raw'!J67</f>
        <v>0</v>
      </c>
      <c r="H79" s="82">
        <f>'AEO 2023 Table 52 Raw'!K67</f>
        <v>0</v>
      </c>
      <c r="I79" s="82">
        <f>'AEO 2023 Table 52 Raw'!L67</f>
        <v>0</v>
      </c>
      <c r="J79" s="82">
        <f>'AEO 2023 Table 52 Raw'!M67</f>
        <v>0</v>
      </c>
      <c r="K79" s="82">
        <f>'AEO 2023 Table 52 Raw'!N67</f>
        <v>0</v>
      </c>
      <c r="L79" s="82">
        <f>'AEO 2023 Table 52 Raw'!O67</f>
        <v>0</v>
      </c>
      <c r="M79" s="82">
        <f>'AEO 2023 Table 52 Raw'!P67</f>
        <v>0</v>
      </c>
      <c r="N79" s="82">
        <f>'AEO 2023 Table 52 Raw'!Q67</f>
        <v>0</v>
      </c>
      <c r="O79" s="82">
        <f>'AEO 2023 Table 52 Raw'!R67</f>
        <v>0</v>
      </c>
      <c r="P79" s="82">
        <f>'AEO 2023 Table 52 Raw'!S67</f>
        <v>0</v>
      </c>
      <c r="Q79" s="82">
        <f>'AEO 2023 Table 52 Raw'!T67</f>
        <v>0</v>
      </c>
      <c r="R79" s="82">
        <f>'AEO 2023 Table 52 Raw'!U67</f>
        <v>0</v>
      </c>
      <c r="S79" s="82">
        <f>'AEO 2023 Table 52 Raw'!V67</f>
        <v>0</v>
      </c>
      <c r="T79" s="82">
        <f>'AEO 2023 Table 52 Raw'!W67</f>
        <v>0</v>
      </c>
      <c r="U79" s="82">
        <f>'AEO 2023 Table 52 Raw'!X67</f>
        <v>0</v>
      </c>
      <c r="V79" s="82">
        <f>'AEO 2023 Table 52 Raw'!Y67</f>
        <v>0</v>
      </c>
      <c r="W79" s="82">
        <f>'AEO 2023 Table 52 Raw'!Z67</f>
        <v>0</v>
      </c>
      <c r="X79" s="82">
        <f>'AEO 2023 Table 52 Raw'!AA67</f>
        <v>0</v>
      </c>
      <c r="Y79" s="82">
        <f>'AEO 2023 Table 52 Raw'!AB67</f>
        <v>0</v>
      </c>
      <c r="Z79" s="82">
        <f>'AEO 2023 Table 52 Raw'!AC67</f>
        <v>0</v>
      </c>
      <c r="AA79" s="82">
        <f>'AEO 2023 Table 52 Raw'!AD67</f>
        <v>0</v>
      </c>
      <c r="AB79" s="82">
        <f>'AEO 2023 Table 52 Raw'!AE67</f>
        <v>0</v>
      </c>
      <c r="AC79" s="82">
        <f>'AEO 2023 Table 52 Raw'!AF67</f>
        <v>0</v>
      </c>
      <c r="AD79" s="82">
        <f>'AEO 2023 Table 52 Raw'!AG67</f>
        <v>0</v>
      </c>
      <c r="AE79" s="82">
        <f>'AEO 2023 Table 52 Raw'!AH67</f>
        <v>0</v>
      </c>
      <c r="AF79" s="88" t="str">
        <f>'AEO 2023 Table 52 Raw'!AI67</f>
        <v>- -</v>
      </c>
    </row>
    <row r="80" spans="1:32" ht="15" customHeight="1" x14ac:dyDescent="0.35">
      <c r="A80" s="77" t="s">
        <v>2007</v>
      </c>
      <c r="B80" s="81" t="s">
        <v>1952</v>
      </c>
      <c r="C80" s="82">
        <f>'AEO 2023 Table 52 Raw'!F68</f>
        <v>0</v>
      </c>
      <c r="D80" s="82">
        <f>'AEO 2023 Table 52 Raw'!G68</f>
        <v>0</v>
      </c>
      <c r="E80" s="82">
        <f>'AEO 2023 Table 52 Raw'!H68</f>
        <v>0</v>
      </c>
      <c r="F80" s="82">
        <f>'AEO 2023 Table 52 Raw'!I68</f>
        <v>0</v>
      </c>
      <c r="G80" s="82">
        <f>'AEO 2023 Table 52 Raw'!J68</f>
        <v>0</v>
      </c>
      <c r="H80" s="82">
        <f>'AEO 2023 Table 52 Raw'!K68</f>
        <v>0</v>
      </c>
      <c r="I80" s="82">
        <f>'AEO 2023 Table 52 Raw'!L68</f>
        <v>0</v>
      </c>
      <c r="J80" s="82">
        <f>'AEO 2023 Table 52 Raw'!M68</f>
        <v>0</v>
      </c>
      <c r="K80" s="82">
        <f>'AEO 2023 Table 52 Raw'!N68</f>
        <v>0</v>
      </c>
      <c r="L80" s="82">
        <f>'AEO 2023 Table 52 Raw'!O68</f>
        <v>0</v>
      </c>
      <c r="M80" s="82">
        <f>'AEO 2023 Table 52 Raw'!P68</f>
        <v>0</v>
      </c>
      <c r="N80" s="82">
        <f>'AEO 2023 Table 52 Raw'!Q68</f>
        <v>0</v>
      </c>
      <c r="O80" s="82">
        <f>'AEO 2023 Table 52 Raw'!R68</f>
        <v>0</v>
      </c>
      <c r="P80" s="82">
        <f>'AEO 2023 Table 52 Raw'!S68</f>
        <v>0</v>
      </c>
      <c r="Q80" s="82">
        <f>'AEO 2023 Table 52 Raw'!T68</f>
        <v>0</v>
      </c>
      <c r="R80" s="82">
        <f>'AEO 2023 Table 52 Raw'!U68</f>
        <v>0</v>
      </c>
      <c r="S80" s="82">
        <f>'AEO 2023 Table 52 Raw'!V68</f>
        <v>0</v>
      </c>
      <c r="T80" s="82">
        <f>'AEO 2023 Table 52 Raw'!W68</f>
        <v>0</v>
      </c>
      <c r="U80" s="82">
        <f>'AEO 2023 Table 52 Raw'!X68</f>
        <v>0</v>
      </c>
      <c r="V80" s="82">
        <f>'AEO 2023 Table 52 Raw'!Y68</f>
        <v>0</v>
      </c>
      <c r="W80" s="82">
        <f>'AEO 2023 Table 52 Raw'!Z68</f>
        <v>0</v>
      </c>
      <c r="X80" s="82">
        <f>'AEO 2023 Table 52 Raw'!AA68</f>
        <v>0</v>
      </c>
      <c r="Y80" s="82">
        <f>'AEO 2023 Table 52 Raw'!AB68</f>
        <v>0</v>
      </c>
      <c r="Z80" s="82">
        <f>'AEO 2023 Table 52 Raw'!AC68</f>
        <v>0</v>
      </c>
      <c r="AA80" s="82">
        <f>'AEO 2023 Table 52 Raw'!AD68</f>
        <v>0</v>
      </c>
      <c r="AB80" s="82">
        <f>'AEO 2023 Table 52 Raw'!AE68</f>
        <v>0</v>
      </c>
      <c r="AC80" s="82">
        <f>'AEO 2023 Table 52 Raw'!AF68</f>
        <v>0</v>
      </c>
      <c r="AD80" s="82">
        <f>'AEO 2023 Table 52 Raw'!AG68</f>
        <v>0</v>
      </c>
      <c r="AE80" s="82">
        <f>'AEO 2023 Table 52 Raw'!AH68</f>
        <v>0</v>
      </c>
      <c r="AF80" s="88" t="str">
        <f>'AEO 2023 Table 52 Raw'!AI68</f>
        <v>- -</v>
      </c>
    </row>
    <row r="81" spans="1:32" ht="15" customHeight="1" x14ac:dyDescent="0.35">
      <c r="A81" s="77" t="s">
        <v>2008</v>
      </c>
      <c r="B81" s="81" t="s">
        <v>1954</v>
      </c>
      <c r="C81" s="82">
        <f>'AEO 2023 Table 52 Raw'!F69</f>
        <v>56.365561999999997</v>
      </c>
      <c r="D81" s="82">
        <f>'AEO 2023 Table 52 Raw'!G69</f>
        <v>55.232494000000003</v>
      </c>
      <c r="E81" s="82">
        <f>'AEO 2023 Table 52 Raw'!H69</f>
        <v>54.536411000000001</v>
      </c>
      <c r="F81" s="82">
        <f>'AEO 2023 Table 52 Raw'!I69</f>
        <v>54.060982000000003</v>
      </c>
      <c r="G81" s="82">
        <f>'AEO 2023 Table 52 Raw'!J69</f>
        <v>53.685932000000001</v>
      </c>
      <c r="H81" s="82">
        <f>'AEO 2023 Table 52 Raw'!K69</f>
        <v>53.202590999999998</v>
      </c>
      <c r="I81" s="82">
        <f>'AEO 2023 Table 52 Raw'!L69</f>
        <v>52.833602999999997</v>
      </c>
      <c r="J81" s="82">
        <f>'AEO 2023 Table 52 Raw'!M69</f>
        <v>52.443370999999999</v>
      </c>
      <c r="K81" s="82">
        <f>'AEO 2023 Table 52 Raw'!N69</f>
        <v>52.113010000000003</v>
      </c>
      <c r="L81" s="82">
        <f>'AEO 2023 Table 52 Raw'!O69</f>
        <v>51.962643</v>
      </c>
      <c r="M81" s="82">
        <f>'AEO 2023 Table 52 Raw'!P69</f>
        <v>51.773871999999997</v>
      </c>
      <c r="N81" s="82">
        <f>'AEO 2023 Table 52 Raw'!Q69</f>
        <v>51.515675000000002</v>
      </c>
      <c r="O81" s="82">
        <f>'AEO 2023 Table 52 Raw'!R69</f>
        <v>51.212761</v>
      </c>
      <c r="P81" s="82">
        <f>'AEO 2023 Table 52 Raw'!S69</f>
        <v>50.922997000000002</v>
      </c>
      <c r="Q81" s="82">
        <f>'AEO 2023 Table 52 Raw'!T69</f>
        <v>50.743510999999998</v>
      </c>
      <c r="R81" s="82">
        <f>'AEO 2023 Table 52 Raw'!U69</f>
        <v>50.575989</v>
      </c>
      <c r="S81" s="82">
        <f>'AEO 2023 Table 52 Raw'!V69</f>
        <v>50.413235</v>
      </c>
      <c r="T81" s="82">
        <f>'AEO 2023 Table 52 Raw'!W69</f>
        <v>50.266528999999998</v>
      </c>
      <c r="U81" s="82">
        <f>'AEO 2023 Table 52 Raw'!X69</f>
        <v>50.160750999999998</v>
      </c>
      <c r="V81" s="82">
        <f>'AEO 2023 Table 52 Raw'!Y69</f>
        <v>50.066322</v>
      </c>
      <c r="W81" s="82">
        <f>'AEO 2023 Table 52 Raw'!Z69</f>
        <v>49.979205999999998</v>
      </c>
      <c r="X81" s="82">
        <f>'AEO 2023 Table 52 Raw'!AA69</f>
        <v>49.899104999999999</v>
      </c>
      <c r="Y81" s="82">
        <f>'AEO 2023 Table 52 Raw'!AB69</f>
        <v>49.838096999999998</v>
      </c>
      <c r="Z81" s="82">
        <f>'AEO 2023 Table 52 Raw'!AC69</f>
        <v>49.781796</v>
      </c>
      <c r="AA81" s="82">
        <f>'AEO 2023 Table 52 Raw'!AD69</f>
        <v>49.727631000000002</v>
      </c>
      <c r="AB81" s="82">
        <f>'AEO 2023 Table 52 Raw'!AE69</f>
        <v>49.677455999999999</v>
      </c>
      <c r="AC81" s="82">
        <f>'AEO 2023 Table 52 Raw'!AF69</f>
        <v>49.630184</v>
      </c>
      <c r="AD81" s="82">
        <f>'AEO 2023 Table 52 Raw'!AG69</f>
        <v>49.610202999999998</v>
      </c>
      <c r="AE81" s="82">
        <f>'AEO 2023 Table 52 Raw'!AH69</f>
        <v>49.559834000000002</v>
      </c>
      <c r="AF81" s="88">
        <f>'AEO 2023 Table 52 Raw'!AI69</f>
        <v>-5.0000000000000001E-3</v>
      </c>
    </row>
    <row r="82" spans="1:32" ht="15" customHeight="1" x14ac:dyDescent="0.35">
      <c r="A82" s="77" t="s">
        <v>2009</v>
      </c>
      <c r="B82" s="81" t="s">
        <v>1956</v>
      </c>
      <c r="C82" s="82">
        <f>'AEO 2023 Table 52 Raw'!F70</f>
        <v>59.195808</v>
      </c>
      <c r="D82" s="82">
        <f>'AEO 2023 Table 52 Raw'!G70</f>
        <v>58.031288000000004</v>
      </c>
      <c r="E82" s="82">
        <f>'AEO 2023 Table 52 Raw'!H70</f>
        <v>57.241394</v>
      </c>
      <c r="F82" s="82">
        <f>'AEO 2023 Table 52 Raw'!I70</f>
        <v>56.822498000000003</v>
      </c>
      <c r="G82" s="82">
        <f>'AEO 2023 Table 52 Raw'!J70</f>
        <v>56.852783000000002</v>
      </c>
      <c r="H82" s="82">
        <f>'AEO 2023 Table 52 Raw'!K70</f>
        <v>56.423748000000003</v>
      </c>
      <c r="I82" s="82">
        <f>'AEO 2023 Table 52 Raw'!L70</f>
        <v>56.122909999999997</v>
      </c>
      <c r="J82" s="82">
        <f>'AEO 2023 Table 52 Raw'!M70</f>
        <v>55.772914999999998</v>
      </c>
      <c r="K82" s="82">
        <f>'AEO 2023 Table 52 Raw'!N70</f>
        <v>55.486609999999999</v>
      </c>
      <c r="L82" s="82">
        <f>'AEO 2023 Table 52 Raw'!O70</f>
        <v>55.365341000000001</v>
      </c>
      <c r="M82" s="82">
        <f>'AEO 2023 Table 52 Raw'!P70</f>
        <v>55.216988000000001</v>
      </c>
      <c r="N82" s="82">
        <f>'AEO 2023 Table 52 Raw'!Q70</f>
        <v>55.002609</v>
      </c>
      <c r="O82" s="82">
        <f>'AEO 2023 Table 52 Raw'!R70</f>
        <v>54.742038999999998</v>
      </c>
      <c r="P82" s="82">
        <f>'AEO 2023 Table 52 Raw'!S70</f>
        <v>54.487555999999998</v>
      </c>
      <c r="Q82" s="82">
        <f>'AEO 2023 Table 52 Raw'!T70</f>
        <v>54.328163000000004</v>
      </c>
      <c r="R82" s="82">
        <f>'AEO 2023 Table 52 Raw'!U70</f>
        <v>54.173824000000003</v>
      </c>
      <c r="S82" s="82">
        <f>'AEO 2023 Table 52 Raw'!V70</f>
        <v>54.019348000000001</v>
      </c>
      <c r="T82" s="82">
        <f>'AEO 2023 Table 52 Raw'!W70</f>
        <v>53.880405000000003</v>
      </c>
      <c r="U82" s="82">
        <f>'AEO 2023 Table 52 Raw'!X70</f>
        <v>53.781616</v>
      </c>
      <c r="V82" s="82">
        <f>'AEO 2023 Table 52 Raw'!Y70</f>
        <v>53.691516999999997</v>
      </c>
      <c r="W82" s="82">
        <f>'AEO 2023 Table 52 Raw'!Z70</f>
        <v>53.609650000000002</v>
      </c>
      <c r="X82" s="82">
        <f>'AEO 2023 Table 52 Raw'!AA70</f>
        <v>53.531288000000004</v>
      </c>
      <c r="Y82" s="82">
        <f>'AEO 2023 Table 52 Raw'!AB70</f>
        <v>53.475842</v>
      </c>
      <c r="Z82" s="82">
        <f>'AEO 2023 Table 52 Raw'!AC70</f>
        <v>53.423457999999997</v>
      </c>
      <c r="AA82" s="82">
        <f>'AEO 2023 Table 52 Raw'!AD70</f>
        <v>53.373947000000001</v>
      </c>
      <c r="AB82" s="82">
        <f>'AEO 2023 Table 52 Raw'!AE70</f>
        <v>53.327522000000002</v>
      </c>
      <c r="AC82" s="82">
        <f>'AEO 2023 Table 52 Raw'!AF70</f>
        <v>53.283684000000001</v>
      </c>
      <c r="AD82" s="82">
        <f>'AEO 2023 Table 52 Raw'!AG70</f>
        <v>53.271000000000001</v>
      </c>
      <c r="AE82" s="82">
        <f>'AEO 2023 Table 52 Raw'!AH70</f>
        <v>53.225475000000003</v>
      </c>
      <c r="AF82" s="88">
        <f>'AEO 2023 Table 52 Raw'!AI70</f>
        <v>-4.0000000000000001E-3</v>
      </c>
    </row>
    <row r="83" spans="1:32" ht="15" customHeight="1" x14ac:dyDescent="0.35">
      <c r="A83" s="77" t="s">
        <v>2010</v>
      </c>
      <c r="B83" s="81" t="s">
        <v>1958</v>
      </c>
      <c r="C83" s="82">
        <f>'AEO 2023 Table 52 Raw'!F71</f>
        <v>0</v>
      </c>
      <c r="D83" s="82">
        <f>'AEO 2023 Table 52 Raw'!G71</f>
        <v>0</v>
      </c>
      <c r="E83" s="82">
        <f>'AEO 2023 Table 52 Raw'!H71</f>
        <v>0</v>
      </c>
      <c r="F83" s="82">
        <f>'AEO 2023 Table 52 Raw'!I71</f>
        <v>0</v>
      </c>
      <c r="G83" s="82">
        <f>'AEO 2023 Table 52 Raw'!J71</f>
        <v>0</v>
      </c>
      <c r="H83" s="82">
        <f>'AEO 2023 Table 52 Raw'!K71</f>
        <v>0</v>
      </c>
      <c r="I83" s="82">
        <f>'AEO 2023 Table 52 Raw'!L71</f>
        <v>0</v>
      </c>
      <c r="J83" s="82">
        <f>'AEO 2023 Table 52 Raw'!M71</f>
        <v>0</v>
      </c>
      <c r="K83" s="82">
        <f>'AEO 2023 Table 52 Raw'!N71</f>
        <v>0</v>
      </c>
      <c r="L83" s="82">
        <f>'AEO 2023 Table 52 Raw'!O71</f>
        <v>0</v>
      </c>
      <c r="M83" s="82">
        <f>'AEO 2023 Table 52 Raw'!P71</f>
        <v>0</v>
      </c>
      <c r="N83" s="82">
        <f>'AEO 2023 Table 52 Raw'!Q71</f>
        <v>0</v>
      </c>
      <c r="O83" s="82">
        <f>'AEO 2023 Table 52 Raw'!R71</f>
        <v>0</v>
      </c>
      <c r="P83" s="82">
        <f>'AEO 2023 Table 52 Raw'!S71</f>
        <v>0</v>
      </c>
      <c r="Q83" s="82">
        <f>'AEO 2023 Table 52 Raw'!T71</f>
        <v>0</v>
      </c>
      <c r="R83" s="82">
        <f>'AEO 2023 Table 52 Raw'!U71</f>
        <v>0</v>
      </c>
      <c r="S83" s="82">
        <f>'AEO 2023 Table 52 Raw'!V71</f>
        <v>0</v>
      </c>
      <c r="T83" s="82">
        <f>'AEO 2023 Table 52 Raw'!W71</f>
        <v>0</v>
      </c>
      <c r="U83" s="82">
        <f>'AEO 2023 Table 52 Raw'!X71</f>
        <v>0</v>
      </c>
      <c r="V83" s="82">
        <f>'AEO 2023 Table 52 Raw'!Y71</f>
        <v>0</v>
      </c>
      <c r="W83" s="82">
        <f>'AEO 2023 Table 52 Raw'!Z71</f>
        <v>0</v>
      </c>
      <c r="X83" s="82">
        <f>'AEO 2023 Table 52 Raw'!AA71</f>
        <v>0</v>
      </c>
      <c r="Y83" s="82">
        <f>'AEO 2023 Table 52 Raw'!AB71</f>
        <v>0</v>
      </c>
      <c r="Z83" s="82">
        <f>'AEO 2023 Table 52 Raw'!AC71</f>
        <v>0</v>
      </c>
      <c r="AA83" s="82">
        <f>'AEO 2023 Table 52 Raw'!AD71</f>
        <v>0</v>
      </c>
      <c r="AB83" s="82">
        <f>'AEO 2023 Table 52 Raw'!AE71</f>
        <v>0</v>
      </c>
      <c r="AC83" s="82">
        <f>'AEO 2023 Table 52 Raw'!AF71</f>
        <v>0</v>
      </c>
      <c r="AD83" s="82">
        <f>'AEO 2023 Table 52 Raw'!AG71</f>
        <v>0</v>
      </c>
      <c r="AE83" s="82">
        <f>'AEO 2023 Table 52 Raw'!AH71</f>
        <v>0</v>
      </c>
      <c r="AF83" s="88" t="str">
        <f>'AEO 2023 Table 52 Raw'!AI71</f>
        <v>- -</v>
      </c>
    </row>
    <row r="84" spans="1:32" ht="15" customHeight="1" x14ac:dyDescent="0.35">
      <c r="A84" s="77" t="s">
        <v>2011</v>
      </c>
      <c r="B84" s="81" t="s">
        <v>1960</v>
      </c>
      <c r="C84" s="82">
        <f>'AEO 2023 Table 52 Raw'!F72</f>
        <v>47.705860000000001</v>
      </c>
      <c r="D84" s="82">
        <f>'AEO 2023 Table 52 Raw'!G72</f>
        <v>46.960987000000003</v>
      </c>
      <c r="E84" s="82">
        <f>'AEO 2023 Table 52 Raw'!H72</f>
        <v>46.479152999999997</v>
      </c>
      <c r="F84" s="82">
        <f>'AEO 2023 Table 52 Raw'!I72</f>
        <v>46.254371999999996</v>
      </c>
      <c r="G84" s="82">
        <f>'AEO 2023 Table 52 Raw'!J72</f>
        <v>46.037292000000001</v>
      </c>
      <c r="H84" s="82">
        <f>'AEO 2023 Table 52 Raw'!K72</f>
        <v>45.757854000000002</v>
      </c>
      <c r="I84" s="82">
        <f>'AEO 2023 Table 52 Raw'!L72</f>
        <v>45.613472000000002</v>
      </c>
      <c r="J84" s="82">
        <f>'AEO 2023 Table 52 Raw'!M72</f>
        <v>45.403953999999999</v>
      </c>
      <c r="K84" s="82">
        <f>'AEO 2023 Table 52 Raw'!N72</f>
        <v>45.219318000000001</v>
      </c>
      <c r="L84" s="82">
        <f>'AEO 2023 Table 52 Raw'!O72</f>
        <v>45.164093000000001</v>
      </c>
      <c r="M84" s="82">
        <f>'AEO 2023 Table 52 Raw'!P72</f>
        <v>45.057673999999999</v>
      </c>
      <c r="N84" s="82">
        <f>'AEO 2023 Table 52 Raw'!Q72</f>
        <v>44.867378000000002</v>
      </c>
      <c r="O84" s="82">
        <f>'AEO 2023 Table 52 Raw'!R72</f>
        <v>44.624088</v>
      </c>
      <c r="P84" s="82">
        <f>'AEO 2023 Table 52 Raw'!S72</f>
        <v>44.389881000000003</v>
      </c>
      <c r="Q84" s="82">
        <f>'AEO 2023 Table 52 Raw'!T72</f>
        <v>44.249420000000001</v>
      </c>
      <c r="R84" s="82">
        <f>'AEO 2023 Table 52 Raw'!U72</f>
        <v>44.124156999999997</v>
      </c>
      <c r="S84" s="82">
        <f>'AEO 2023 Table 52 Raw'!V72</f>
        <v>44.010402999999997</v>
      </c>
      <c r="T84" s="82">
        <f>'AEO 2023 Table 52 Raw'!W72</f>
        <v>43.920723000000002</v>
      </c>
      <c r="U84" s="82">
        <f>'AEO 2023 Table 52 Raw'!X72</f>
        <v>43.861125999999999</v>
      </c>
      <c r="V84" s="82">
        <f>'AEO 2023 Table 52 Raw'!Y72</f>
        <v>43.806660000000001</v>
      </c>
      <c r="W84" s="82">
        <f>'AEO 2023 Table 52 Raw'!Z72</f>
        <v>43.752189999999999</v>
      </c>
      <c r="X84" s="82">
        <f>'AEO 2023 Table 52 Raw'!AA72</f>
        <v>43.701644999999999</v>
      </c>
      <c r="Y84" s="82">
        <f>'AEO 2023 Table 52 Raw'!AB72</f>
        <v>43.667831</v>
      </c>
      <c r="Z84" s="82">
        <f>'AEO 2023 Table 52 Raw'!AC72</f>
        <v>43.636654</v>
      </c>
      <c r="AA84" s="82">
        <f>'AEO 2023 Table 52 Raw'!AD72</f>
        <v>43.604835999999999</v>
      </c>
      <c r="AB84" s="82">
        <f>'AEO 2023 Table 52 Raw'!AE72</f>
        <v>43.577778000000002</v>
      </c>
      <c r="AC84" s="82">
        <f>'AEO 2023 Table 52 Raw'!AF72</f>
        <v>43.552669999999999</v>
      </c>
      <c r="AD84" s="82">
        <f>'AEO 2023 Table 52 Raw'!AG72</f>
        <v>43.565708000000001</v>
      </c>
      <c r="AE84" s="82">
        <f>'AEO 2023 Table 52 Raw'!AH72</f>
        <v>43.536636000000001</v>
      </c>
      <c r="AF84" s="88">
        <f>'AEO 2023 Table 52 Raw'!AI72</f>
        <v>-3.0000000000000001E-3</v>
      </c>
    </row>
    <row r="85" spans="1:32" ht="15" customHeight="1" x14ac:dyDescent="0.35">
      <c r="A85" s="77" t="s">
        <v>2012</v>
      </c>
      <c r="B85" s="81" t="s">
        <v>1962</v>
      </c>
      <c r="C85" s="82">
        <f>'AEO 2023 Table 52 Raw'!F73</f>
        <v>66.274185000000003</v>
      </c>
      <c r="D85" s="82">
        <f>'AEO 2023 Table 52 Raw'!G73</f>
        <v>65.170029</v>
      </c>
      <c r="E85" s="82">
        <f>'AEO 2023 Table 52 Raw'!H73</f>
        <v>64.368324000000001</v>
      </c>
      <c r="F85" s="82">
        <f>'AEO 2023 Table 52 Raw'!I73</f>
        <v>63.935802000000002</v>
      </c>
      <c r="G85" s="82">
        <f>'AEO 2023 Table 52 Raw'!J73</f>
        <v>63.597239999999999</v>
      </c>
      <c r="H85" s="82">
        <f>'AEO 2023 Table 52 Raw'!K73</f>
        <v>63.194018999999997</v>
      </c>
      <c r="I85" s="82">
        <f>'AEO 2023 Table 52 Raw'!L73</f>
        <v>62.978003999999999</v>
      </c>
      <c r="J85" s="82">
        <f>'AEO 2023 Table 52 Raw'!M73</f>
        <v>62.663406000000002</v>
      </c>
      <c r="K85" s="82">
        <f>'AEO 2023 Table 52 Raw'!N73</f>
        <v>62.390087000000001</v>
      </c>
      <c r="L85" s="82">
        <f>'AEO 2023 Table 52 Raw'!O73</f>
        <v>62.284039</v>
      </c>
      <c r="M85" s="82">
        <f>'AEO 2023 Table 52 Raw'!P73</f>
        <v>62.138942999999998</v>
      </c>
      <c r="N85" s="82">
        <f>'AEO 2023 Table 52 Raw'!Q73</f>
        <v>61.923259999999999</v>
      </c>
      <c r="O85" s="82">
        <f>'AEO 2023 Table 52 Raw'!R73</f>
        <v>61.656326</v>
      </c>
      <c r="P85" s="82">
        <f>'AEO 2023 Table 52 Raw'!S73</f>
        <v>61.402709999999999</v>
      </c>
      <c r="Q85" s="82">
        <f>'AEO 2023 Table 52 Raw'!T73</f>
        <v>61.241073999999998</v>
      </c>
      <c r="R85" s="82">
        <f>'AEO 2023 Table 52 Raw'!U73</f>
        <v>61.096446999999998</v>
      </c>
      <c r="S85" s="82">
        <f>'AEO 2023 Table 52 Raw'!V73</f>
        <v>60.961455999999998</v>
      </c>
      <c r="T85" s="82">
        <f>'AEO 2023 Table 52 Raw'!W73</f>
        <v>60.848896000000003</v>
      </c>
      <c r="U85" s="82">
        <f>'AEO 2023 Table 52 Raw'!X73</f>
        <v>60.770248000000002</v>
      </c>
      <c r="V85" s="82">
        <f>'AEO 2023 Table 52 Raw'!Y73</f>
        <v>60.699997000000003</v>
      </c>
      <c r="W85" s="82">
        <f>'AEO 2023 Table 52 Raw'!Z73</f>
        <v>60.636226999999998</v>
      </c>
      <c r="X85" s="82">
        <f>'AEO 2023 Table 52 Raw'!AA73</f>
        <v>60.576552999999997</v>
      </c>
      <c r="Y85" s="82">
        <f>'AEO 2023 Table 52 Raw'!AB73</f>
        <v>60.529010999999997</v>
      </c>
      <c r="Z85" s="82">
        <f>'AEO 2023 Table 52 Raw'!AC73</f>
        <v>60.487549000000001</v>
      </c>
      <c r="AA85" s="82">
        <f>'AEO 2023 Table 52 Raw'!AD73</f>
        <v>60.443309999999997</v>
      </c>
      <c r="AB85" s="82">
        <f>'AEO 2023 Table 52 Raw'!AE73</f>
        <v>60.406303000000001</v>
      </c>
      <c r="AC85" s="82">
        <f>'AEO 2023 Table 52 Raw'!AF73</f>
        <v>60.371101000000003</v>
      </c>
      <c r="AD85" s="82">
        <f>'AEO 2023 Table 52 Raw'!AG73</f>
        <v>60.376483999999998</v>
      </c>
      <c r="AE85" s="82">
        <f>'AEO 2023 Table 52 Raw'!AH73</f>
        <v>60.337761</v>
      </c>
      <c r="AF85" s="88">
        <f>'AEO 2023 Table 52 Raw'!AI73</f>
        <v>-3.0000000000000001E-3</v>
      </c>
    </row>
    <row r="86" spans="1:32" ht="15" customHeight="1" x14ac:dyDescent="0.35">
      <c r="C86" s="82"/>
      <c r="D86" s="82"/>
      <c r="E86" s="82"/>
      <c r="F86" s="82"/>
      <c r="G86" s="82"/>
      <c r="H86" s="82"/>
      <c r="I86" s="82"/>
      <c r="J86" s="82"/>
      <c r="K86" s="82"/>
      <c r="L86" s="82"/>
      <c r="M86" s="82"/>
      <c r="N86" s="82"/>
      <c r="O86" s="82"/>
      <c r="P86" s="82"/>
      <c r="Q86" s="82"/>
      <c r="R86" s="82"/>
      <c r="S86" s="82"/>
      <c r="T86" s="82"/>
      <c r="U86" s="82"/>
      <c r="V86" s="82"/>
      <c r="W86" s="82"/>
      <c r="X86" s="82"/>
      <c r="Y86" s="82"/>
      <c r="Z86" s="82"/>
      <c r="AA86" s="82"/>
      <c r="AB86" s="82"/>
      <c r="AC86" s="82"/>
      <c r="AD86" s="82"/>
      <c r="AE86" s="82"/>
      <c r="AF86" s="88"/>
    </row>
    <row r="87" spans="1:32" ht="15" customHeight="1" x14ac:dyDescent="0.35">
      <c r="B87" s="34" t="s">
        <v>29</v>
      </c>
      <c r="C87" s="82"/>
      <c r="D87" s="82"/>
      <c r="E87" s="82"/>
      <c r="F87" s="82"/>
      <c r="G87" s="82"/>
      <c r="H87" s="82"/>
      <c r="I87" s="82"/>
      <c r="J87" s="82"/>
      <c r="K87" s="82"/>
      <c r="L87" s="82"/>
      <c r="M87" s="82"/>
      <c r="N87" s="82"/>
      <c r="O87" s="82"/>
      <c r="P87" s="82"/>
      <c r="Q87" s="82"/>
      <c r="R87" s="82"/>
      <c r="S87" s="82"/>
      <c r="T87" s="82"/>
      <c r="U87" s="82"/>
      <c r="V87" s="82"/>
      <c r="W87" s="82"/>
      <c r="X87" s="82"/>
      <c r="Y87" s="82"/>
      <c r="Z87" s="82"/>
      <c r="AA87" s="82"/>
      <c r="AB87" s="82"/>
      <c r="AC87" s="82"/>
      <c r="AD87" s="82"/>
      <c r="AE87" s="82"/>
      <c r="AF87" s="88"/>
    </row>
    <row r="88" spans="1:32" ht="15" customHeight="1" x14ac:dyDescent="0.35">
      <c r="A88" s="77" t="s">
        <v>2013</v>
      </c>
      <c r="B88" s="81" t="s">
        <v>1932</v>
      </c>
      <c r="C88" s="82">
        <f>'AEO 2023 Table 52 Raw'!F75</f>
        <v>50.776496999999999</v>
      </c>
      <c r="D88" s="82">
        <f>'AEO 2023 Table 52 Raw'!G75</f>
        <v>50.932789</v>
      </c>
      <c r="E88" s="82">
        <f>'AEO 2023 Table 52 Raw'!H75</f>
        <v>51.072121000000003</v>
      </c>
      <c r="F88" s="82">
        <f>'AEO 2023 Table 52 Raw'!I75</f>
        <v>51.293854000000003</v>
      </c>
      <c r="G88" s="82">
        <f>'AEO 2023 Table 52 Raw'!J75</f>
        <v>51.423034999999999</v>
      </c>
      <c r="H88" s="82">
        <f>'AEO 2023 Table 52 Raw'!K75</f>
        <v>51.600307000000001</v>
      </c>
      <c r="I88" s="82">
        <f>'AEO 2023 Table 52 Raw'!L75</f>
        <v>52.008929999999999</v>
      </c>
      <c r="J88" s="82">
        <f>'AEO 2023 Table 52 Raw'!M75</f>
        <v>52.084988000000003</v>
      </c>
      <c r="K88" s="82">
        <f>'AEO 2023 Table 52 Raw'!N75</f>
        <v>52.154572000000002</v>
      </c>
      <c r="L88" s="82">
        <f>'AEO 2023 Table 52 Raw'!O75</f>
        <v>52.226627000000001</v>
      </c>
      <c r="M88" s="82">
        <f>'AEO 2023 Table 52 Raw'!P75</f>
        <v>52.312095999999997</v>
      </c>
      <c r="N88" s="82">
        <f>'AEO 2023 Table 52 Raw'!Q75</f>
        <v>52.418159000000003</v>
      </c>
      <c r="O88" s="82">
        <f>'AEO 2023 Table 52 Raw'!R75</f>
        <v>52.504944000000002</v>
      </c>
      <c r="P88" s="82">
        <f>'AEO 2023 Table 52 Raw'!S75</f>
        <v>52.611252</v>
      </c>
      <c r="Q88" s="82">
        <f>'AEO 2023 Table 52 Raw'!T75</f>
        <v>52.704104999999998</v>
      </c>
      <c r="R88" s="82">
        <f>'AEO 2023 Table 52 Raw'!U75</f>
        <v>52.792763000000001</v>
      </c>
      <c r="S88" s="82">
        <f>'AEO 2023 Table 52 Raw'!V75</f>
        <v>52.872314000000003</v>
      </c>
      <c r="T88" s="82">
        <f>'AEO 2023 Table 52 Raw'!W75</f>
        <v>52.969695999999999</v>
      </c>
      <c r="U88" s="82">
        <f>'AEO 2023 Table 52 Raw'!X75</f>
        <v>53.023643</v>
      </c>
      <c r="V88" s="82">
        <f>'AEO 2023 Table 52 Raw'!Y75</f>
        <v>53.078175000000002</v>
      </c>
      <c r="W88" s="82">
        <f>'AEO 2023 Table 52 Raw'!Z75</f>
        <v>53.129536000000002</v>
      </c>
      <c r="X88" s="82">
        <f>'AEO 2023 Table 52 Raw'!AA75</f>
        <v>53.176842000000001</v>
      </c>
      <c r="Y88" s="82">
        <f>'AEO 2023 Table 52 Raw'!AB75</f>
        <v>53.205008999999997</v>
      </c>
      <c r="Z88" s="82">
        <f>'AEO 2023 Table 52 Raw'!AC75</f>
        <v>53.237803999999997</v>
      </c>
      <c r="AA88" s="82">
        <f>'AEO 2023 Table 52 Raw'!AD75</f>
        <v>53.265273999999998</v>
      </c>
      <c r="AB88" s="82">
        <f>'AEO 2023 Table 52 Raw'!AE75</f>
        <v>53.296714999999999</v>
      </c>
      <c r="AC88" s="82">
        <f>'AEO 2023 Table 52 Raw'!AF75</f>
        <v>53.327744000000003</v>
      </c>
      <c r="AD88" s="82">
        <f>'AEO 2023 Table 52 Raw'!AG75</f>
        <v>53.411217000000001</v>
      </c>
      <c r="AE88" s="82">
        <f>'AEO 2023 Table 52 Raw'!AH75</f>
        <v>53.417774000000001</v>
      </c>
      <c r="AF88" s="88">
        <f>'AEO 2023 Table 52 Raw'!AI75</f>
        <v>2E-3</v>
      </c>
    </row>
    <row r="89" spans="1:32" ht="15" customHeight="1" x14ac:dyDescent="0.35">
      <c r="A89" s="77" t="s">
        <v>2014</v>
      </c>
      <c r="B89" s="81" t="s">
        <v>1934</v>
      </c>
      <c r="C89" s="82">
        <f>'AEO 2023 Table 52 Raw'!F76</f>
        <v>40.784477000000003</v>
      </c>
      <c r="D89" s="82">
        <f>'AEO 2023 Table 52 Raw'!G76</f>
        <v>40.944434999999999</v>
      </c>
      <c r="E89" s="82">
        <f>'AEO 2023 Table 52 Raw'!H76</f>
        <v>41.104382000000001</v>
      </c>
      <c r="F89" s="82">
        <f>'AEO 2023 Table 52 Raw'!I76</f>
        <v>41.647663000000001</v>
      </c>
      <c r="G89" s="82">
        <f>'AEO 2023 Table 52 Raw'!J76</f>
        <v>41.737644000000003</v>
      </c>
      <c r="H89" s="82">
        <f>'AEO 2023 Table 52 Raw'!K76</f>
        <v>41.927227000000002</v>
      </c>
      <c r="I89" s="82">
        <f>'AEO 2023 Table 52 Raw'!L76</f>
        <v>42.466141</v>
      </c>
      <c r="J89" s="82">
        <f>'AEO 2023 Table 52 Raw'!M76</f>
        <v>42.530914000000003</v>
      </c>
      <c r="K89" s="82">
        <f>'AEO 2023 Table 52 Raw'!N76</f>
        <v>42.599632</v>
      </c>
      <c r="L89" s="82">
        <f>'AEO 2023 Table 52 Raw'!O76</f>
        <v>42.678234000000003</v>
      </c>
      <c r="M89" s="82">
        <f>'AEO 2023 Table 52 Raw'!P76</f>
        <v>42.762267999999999</v>
      </c>
      <c r="N89" s="82">
        <f>'AEO 2023 Table 52 Raw'!Q76</f>
        <v>42.863990999999999</v>
      </c>
      <c r="O89" s="82">
        <f>'AEO 2023 Table 52 Raw'!R76</f>
        <v>42.944588000000003</v>
      </c>
      <c r="P89" s="82">
        <f>'AEO 2023 Table 52 Raw'!S76</f>
        <v>43.045811</v>
      </c>
      <c r="Q89" s="82">
        <f>'AEO 2023 Table 52 Raw'!T76</f>
        <v>43.144306</v>
      </c>
      <c r="R89" s="82">
        <f>'AEO 2023 Table 52 Raw'!U76</f>
        <v>43.243515000000002</v>
      </c>
      <c r="S89" s="82">
        <f>'AEO 2023 Table 52 Raw'!V76</f>
        <v>43.337296000000002</v>
      </c>
      <c r="T89" s="82">
        <f>'AEO 2023 Table 52 Raw'!W76</f>
        <v>43.455894000000001</v>
      </c>
      <c r="U89" s="82">
        <f>'AEO 2023 Table 52 Raw'!X76</f>
        <v>43.526294999999998</v>
      </c>
      <c r="V89" s="82">
        <f>'AEO 2023 Table 52 Raw'!Y76</f>
        <v>43.600914000000003</v>
      </c>
      <c r="W89" s="82">
        <f>'AEO 2023 Table 52 Raw'!Z76</f>
        <v>43.672462000000003</v>
      </c>
      <c r="X89" s="82">
        <f>'AEO 2023 Table 52 Raw'!AA76</f>
        <v>43.740074</v>
      </c>
      <c r="Y89" s="82">
        <f>'AEO 2023 Table 52 Raw'!AB76</f>
        <v>43.782184999999998</v>
      </c>
      <c r="Z89" s="82">
        <f>'AEO 2023 Table 52 Raw'!AC76</f>
        <v>43.829791999999998</v>
      </c>
      <c r="AA89" s="82">
        <f>'AEO 2023 Table 52 Raw'!AD76</f>
        <v>43.867550000000001</v>
      </c>
      <c r="AB89" s="82">
        <f>'AEO 2023 Table 52 Raw'!AE76</f>
        <v>43.915260000000004</v>
      </c>
      <c r="AC89" s="82">
        <f>'AEO 2023 Table 52 Raw'!AF76</f>
        <v>43.962681000000003</v>
      </c>
      <c r="AD89" s="82">
        <f>'AEO 2023 Table 52 Raw'!AG76</f>
        <v>44.092669999999998</v>
      </c>
      <c r="AE89" s="82">
        <f>'AEO 2023 Table 52 Raw'!AH76</f>
        <v>44.112118000000002</v>
      </c>
      <c r="AF89" s="88">
        <f>'AEO 2023 Table 52 Raw'!AI76</f>
        <v>3.0000000000000001E-3</v>
      </c>
    </row>
    <row r="90" spans="1:32" ht="12" customHeight="1" x14ac:dyDescent="0.35">
      <c r="A90" s="77" t="s">
        <v>2015</v>
      </c>
      <c r="B90" s="81" t="s">
        <v>1936</v>
      </c>
      <c r="C90" s="82">
        <f>'AEO 2023 Table 52 Raw'!F77</f>
        <v>31.178201999999999</v>
      </c>
      <c r="D90" s="82">
        <f>'AEO 2023 Table 52 Raw'!G77</f>
        <v>31.400462999999998</v>
      </c>
      <c r="E90" s="82">
        <f>'AEO 2023 Table 52 Raw'!H77</f>
        <v>31.555933</v>
      </c>
      <c r="F90" s="82">
        <f>'AEO 2023 Table 52 Raw'!I77</f>
        <v>31.917836999999999</v>
      </c>
      <c r="G90" s="82">
        <f>'AEO 2023 Table 52 Raw'!J77</f>
        <v>31.997454000000001</v>
      </c>
      <c r="H90" s="82">
        <f>'AEO 2023 Table 52 Raw'!K77</f>
        <v>32.120795999999999</v>
      </c>
      <c r="I90" s="82">
        <f>'AEO 2023 Table 52 Raw'!L77</f>
        <v>32.573982000000001</v>
      </c>
      <c r="J90" s="82">
        <f>'AEO 2023 Table 52 Raw'!M77</f>
        <v>32.643818000000003</v>
      </c>
      <c r="K90" s="82">
        <f>'AEO 2023 Table 52 Raw'!N77</f>
        <v>32.714066000000003</v>
      </c>
      <c r="L90" s="82">
        <f>'AEO 2023 Table 52 Raw'!O77</f>
        <v>32.786163000000002</v>
      </c>
      <c r="M90" s="82">
        <f>'AEO 2023 Table 52 Raw'!P77</f>
        <v>32.856709000000002</v>
      </c>
      <c r="N90" s="82">
        <f>'AEO 2023 Table 52 Raw'!Q77</f>
        <v>32.93956</v>
      </c>
      <c r="O90" s="82">
        <f>'AEO 2023 Table 52 Raw'!R77</f>
        <v>33.007080000000002</v>
      </c>
      <c r="P90" s="82">
        <f>'AEO 2023 Table 52 Raw'!S77</f>
        <v>33.076743999999998</v>
      </c>
      <c r="Q90" s="82">
        <f>'AEO 2023 Table 52 Raw'!T77</f>
        <v>33.146853999999998</v>
      </c>
      <c r="R90" s="82">
        <f>'AEO 2023 Table 52 Raw'!U77</f>
        <v>33.222369999999998</v>
      </c>
      <c r="S90" s="82">
        <f>'AEO 2023 Table 52 Raw'!V77</f>
        <v>33.303085000000003</v>
      </c>
      <c r="T90" s="82">
        <f>'AEO 2023 Table 52 Raw'!W77</f>
        <v>33.408645999999997</v>
      </c>
      <c r="U90" s="82">
        <f>'AEO 2023 Table 52 Raw'!X77</f>
        <v>33.485675999999998</v>
      </c>
      <c r="V90" s="82">
        <f>'AEO 2023 Table 52 Raw'!Y77</f>
        <v>33.566132000000003</v>
      </c>
      <c r="W90" s="82">
        <f>'AEO 2023 Table 52 Raw'!Z77</f>
        <v>33.642921000000001</v>
      </c>
      <c r="X90" s="82">
        <f>'AEO 2023 Table 52 Raw'!AA77</f>
        <v>33.716976000000003</v>
      </c>
      <c r="Y90" s="82">
        <f>'AEO 2023 Table 52 Raw'!AB77</f>
        <v>33.767001999999998</v>
      </c>
      <c r="Z90" s="82">
        <f>'AEO 2023 Table 52 Raw'!AC77</f>
        <v>33.824249000000002</v>
      </c>
      <c r="AA90" s="82">
        <f>'AEO 2023 Table 52 Raw'!AD77</f>
        <v>33.868015</v>
      </c>
      <c r="AB90" s="82">
        <f>'AEO 2023 Table 52 Raw'!AE77</f>
        <v>33.924605999999997</v>
      </c>
      <c r="AC90" s="82">
        <f>'AEO 2023 Table 52 Raw'!AF77</f>
        <v>33.978152999999999</v>
      </c>
      <c r="AD90" s="82">
        <f>'AEO 2023 Table 52 Raw'!AG77</f>
        <v>34.105606000000002</v>
      </c>
      <c r="AE90" s="82">
        <f>'AEO 2023 Table 52 Raw'!AH77</f>
        <v>34.132904000000003</v>
      </c>
      <c r="AF90" s="88">
        <f>'AEO 2023 Table 52 Raw'!AI77</f>
        <v>3.0000000000000001E-3</v>
      </c>
    </row>
    <row r="91" spans="1:32" ht="15" customHeight="1" x14ac:dyDescent="0.35">
      <c r="A91" s="77" t="s">
        <v>2016</v>
      </c>
      <c r="B91" s="81" t="s">
        <v>1938</v>
      </c>
      <c r="C91" s="82">
        <f>'AEO 2023 Table 52 Raw'!F78</f>
        <v>32.442431999999997</v>
      </c>
      <c r="D91" s="82">
        <f>'AEO 2023 Table 52 Raw'!G78</f>
        <v>32.633507000000002</v>
      </c>
      <c r="E91" s="82">
        <f>'AEO 2023 Table 52 Raw'!H78</f>
        <v>32.794410999999997</v>
      </c>
      <c r="F91" s="82">
        <f>'AEO 2023 Table 52 Raw'!I78</f>
        <v>33.279339</v>
      </c>
      <c r="G91" s="82">
        <f>'AEO 2023 Table 52 Raw'!J78</f>
        <v>33.361412000000001</v>
      </c>
      <c r="H91" s="82">
        <f>'AEO 2023 Table 52 Raw'!K78</f>
        <v>33.483196</v>
      </c>
      <c r="I91" s="82">
        <f>'AEO 2023 Table 52 Raw'!L78</f>
        <v>33.943497000000001</v>
      </c>
      <c r="J91" s="82">
        <f>'AEO 2023 Table 52 Raw'!M78</f>
        <v>34.015239999999999</v>
      </c>
      <c r="K91" s="82">
        <f>'AEO 2023 Table 52 Raw'!N78</f>
        <v>34.085796000000002</v>
      </c>
      <c r="L91" s="82">
        <f>'AEO 2023 Table 52 Raw'!O78</f>
        <v>34.158295000000003</v>
      </c>
      <c r="M91" s="82">
        <f>'AEO 2023 Table 52 Raw'!P78</f>
        <v>34.225448999999998</v>
      </c>
      <c r="N91" s="82">
        <f>'AEO 2023 Table 52 Raw'!Q78</f>
        <v>34.302737999999998</v>
      </c>
      <c r="O91" s="82">
        <f>'AEO 2023 Table 52 Raw'!R78</f>
        <v>34.362541</v>
      </c>
      <c r="P91" s="82">
        <f>'AEO 2023 Table 52 Raw'!S78</f>
        <v>34.431865999999999</v>
      </c>
      <c r="Q91" s="82">
        <f>'AEO 2023 Table 52 Raw'!T78</f>
        <v>34.499775</v>
      </c>
      <c r="R91" s="82">
        <f>'AEO 2023 Table 52 Raw'!U78</f>
        <v>34.582805999999998</v>
      </c>
      <c r="S91" s="82">
        <f>'AEO 2023 Table 52 Raw'!V78</f>
        <v>34.663898000000003</v>
      </c>
      <c r="T91" s="82">
        <f>'AEO 2023 Table 52 Raw'!W78</f>
        <v>34.766499000000003</v>
      </c>
      <c r="U91" s="82">
        <f>'AEO 2023 Table 52 Raw'!X78</f>
        <v>34.841911000000003</v>
      </c>
      <c r="V91" s="82">
        <f>'AEO 2023 Table 52 Raw'!Y78</f>
        <v>34.921047000000002</v>
      </c>
      <c r="W91" s="82">
        <f>'AEO 2023 Table 52 Raw'!Z78</f>
        <v>34.997238000000003</v>
      </c>
      <c r="X91" s="82">
        <f>'AEO 2023 Table 52 Raw'!AA78</f>
        <v>35.071075</v>
      </c>
      <c r="Y91" s="82">
        <f>'AEO 2023 Table 52 Raw'!AB78</f>
        <v>35.121693</v>
      </c>
      <c r="Z91" s="82">
        <f>'AEO 2023 Table 52 Raw'!AC78</f>
        <v>35.178626999999999</v>
      </c>
      <c r="AA91" s="82">
        <f>'AEO 2023 Table 52 Raw'!AD78</f>
        <v>35.222763</v>
      </c>
      <c r="AB91" s="82">
        <f>'AEO 2023 Table 52 Raw'!AE78</f>
        <v>35.279555999999999</v>
      </c>
      <c r="AC91" s="82">
        <f>'AEO 2023 Table 52 Raw'!AF78</f>
        <v>35.333281999999997</v>
      </c>
      <c r="AD91" s="82">
        <f>'AEO 2023 Table 52 Raw'!AG78</f>
        <v>35.464824999999998</v>
      </c>
      <c r="AE91" s="82">
        <f>'AEO 2023 Table 52 Raw'!AH78</f>
        <v>35.492710000000002</v>
      </c>
      <c r="AF91" s="88">
        <f>'AEO 2023 Table 52 Raw'!AI78</f>
        <v>3.0000000000000001E-3</v>
      </c>
    </row>
    <row r="92" spans="1:32" ht="15" customHeight="1" x14ac:dyDescent="0.35">
      <c r="A92" s="77" t="s">
        <v>2017</v>
      </c>
      <c r="B92" s="81" t="s">
        <v>1940</v>
      </c>
      <c r="C92" s="82">
        <f>'AEO 2023 Table 52 Raw'!F79</f>
        <v>34.776004999999998</v>
      </c>
      <c r="D92" s="82">
        <f>'AEO 2023 Table 52 Raw'!G79</f>
        <v>34.984321999999999</v>
      </c>
      <c r="E92" s="82">
        <f>'AEO 2023 Table 52 Raw'!H79</f>
        <v>35.13588</v>
      </c>
      <c r="F92" s="82">
        <f>'AEO 2023 Table 52 Raw'!I79</f>
        <v>35.502746999999999</v>
      </c>
      <c r="G92" s="82">
        <f>'AEO 2023 Table 52 Raw'!J79</f>
        <v>35.616149999999998</v>
      </c>
      <c r="H92" s="82">
        <f>'AEO 2023 Table 52 Raw'!K79</f>
        <v>35.748790999999997</v>
      </c>
      <c r="I92" s="82">
        <f>'AEO 2023 Table 52 Raw'!L79</f>
        <v>36.187229000000002</v>
      </c>
      <c r="J92" s="82">
        <f>'AEO 2023 Table 52 Raw'!M79</f>
        <v>36.277763</v>
      </c>
      <c r="K92" s="82">
        <f>'AEO 2023 Table 52 Raw'!N79</f>
        <v>36.354134000000002</v>
      </c>
      <c r="L92" s="82">
        <f>'AEO 2023 Table 52 Raw'!O79</f>
        <v>36.428370999999999</v>
      </c>
      <c r="M92" s="82">
        <f>'AEO 2023 Table 52 Raw'!P79</f>
        <v>36.497356000000003</v>
      </c>
      <c r="N92" s="82">
        <f>'AEO 2023 Table 52 Raw'!Q79</f>
        <v>36.577694000000001</v>
      </c>
      <c r="O92" s="82">
        <f>'AEO 2023 Table 52 Raw'!R79</f>
        <v>36.645904999999999</v>
      </c>
      <c r="P92" s="82">
        <f>'AEO 2023 Table 52 Raw'!S79</f>
        <v>36.722591000000001</v>
      </c>
      <c r="Q92" s="82">
        <f>'AEO 2023 Table 52 Raw'!T79</f>
        <v>36.801785000000002</v>
      </c>
      <c r="R92" s="82">
        <f>'AEO 2023 Table 52 Raw'!U79</f>
        <v>36.891396</v>
      </c>
      <c r="S92" s="82">
        <f>'AEO 2023 Table 52 Raw'!V79</f>
        <v>36.979548999999999</v>
      </c>
      <c r="T92" s="82">
        <f>'AEO 2023 Table 52 Raw'!W79</f>
        <v>37.098990999999998</v>
      </c>
      <c r="U92" s="82">
        <f>'AEO 2023 Table 52 Raw'!X79</f>
        <v>37.170589</v>
      </c>
      <c r="V92" s="82">
        <f>'AEO 2023 Table 52 Raw'!Y79</f>
        <v>37.249763000000002</v>
      </c>
      <c r="W92" s="82">
        <f>'AEO 2023 Table 52 Raw'!Z79</f>
        <v>37.323982000000001</v>
      </c>
      <c r="X92" s="82">
        <f>'AEO 2023 Table 52 Raw'!AA79</f>
        <v>37.394787000000001</v>
      </c>
      <c r="Y92" s="82">
        <f>'AEO 2023 Table 52 Raw'!AB79</f>
        <v>37.440159000000001</v>
      </c>
      <c r="Z92" s="82">
        <f>'AEO 2023 Table 52 Raw'!AC79</f>
        <v>37.492058</v>
      </c>
      <c r="AA92" s="82">
        <f>'AEO 2023 Table 52 Raw'!AD79</f>
        <v>37.532169000000003</v>
      </c>
      <c r="AB92" s="82">
        <f>'AEO 2023 Table 52 Raw'!AE79</f>
        <v>37.583710000000004</v>
      </c>
      <c r="AC92" s="82">
        <f>'AEO 2023 Table 52 Raw'!AF79</f>
        <v>37.632525999999999</v>
      </c>
      <c r="AD92" s="82">
        <f>'AEO 2023 Table 52 Raw'!AG79</f>
        <v>37.765124999999998</v>
      </c>
      <c r="AE92" s="82">
        <f>'AEO 2023 Table 52 Raw'!AH79</f>
        <v>37.787517999999999</v>
      </c>
      <c r="AF92" s="88">
        <f>'AEO 2023 Table 52 Raw'!AI79</f>
        <v>3.0000000000000001E-3</v>
      </c>
    </row>
    <row r="93" spans="1:32" ht="15" customHeight="1" x14ac:dyDescent="0.35">
      <c r="A93" s="77" t="s">
        <v>2018</v>
      </c>
      <c r="B93" s="81" t="s">
        <v>1942</v>
      </c>
      <c r="C93" s="82">
        <f>'AEO 2023 Table 52 Raw'!F80</f>
        <v>72.807793000000004</v>
      </c>
      <c r="D93" s="82">
        <f>'AEO 2023 Table 52 Raw'!G80</f>
        <v>73.036529999999999</v>
      </c>
      <c r="E93" s="82">
        <f>'AEO 2023 Table 52 Raw'!H80</f>
        <v>73.285126000000005</v>
      </c>
      <c r="F93" s="82">
        <f>'AEO 2023 Table 52 Raw'!I80</f>
        <v>73.742157000000006</v>
      </c>
      <c r="G93" s="82">
        <f>'AEO 2023 Table 52 Raw'!J80</f>
        <v>73.853301999999999</v>
      </c>
      <c r="H93" s="82">
        <f>'AEO 2023 Table 52 Raw'!K80</f>
        <v>74.031120000000001</v>
      </c>
      <c r="I93" s="82">
        <f>'AEO 2023 Table 52 Raw'!L80</f>
        <v>74.484352000000001</v>
      </c>
      <c r="J93" s="82">
        <f>'AEO 2023 Table 52 Raw'!M80</f>
        <v>74.529892000000004</v>
      </c>
      <c r="K93" s="82">
        <f>'AEO 2023 Table 52 Raw'!N80</f>
        <v>74.573013000000003</v>
      </c>
      <c r="L93" s="82">
        <f>'AEO 2023 Table 52 Raw'!O80</f>
        <v>74.632874000000001</v>
      </c>
      <c r="M93" s="82">
        <f>'AEO 2023 Table 52 Raw'!P80</f>
        <v>74.706862999999998</v>
      </c>
      <c r="N93" s="82">
        <f>'AEO 2023 Table 52 Raw'!Q80</f>
        <v>74.796661</v>
      </c>
      <c r="O93" s="82">
        <f>'AEO 2023 Table 52 Raw'!R80</f>
        <v>74.867630000000005</v>
      </c>
      <c r="P93" s="82">
        <f>'AEO 2023 Table 52 Raw'!S80</f>
        <v>74.950942999999995</v>
      </c>
      <c r="Q93" s="82">
        <f>'AEO 2023 Table 52 Raw'!T80</f>
        <v>75.037497999999999</v>
      </c>
      <c r="R93" s="82">
        <f>'AEO 2023 Table 52 Raw'!U80</f>
        <v>75.122558999999995</v>
      </c>
      <c r="S93" s="82">
        <f>'AEO 2023 Table 52 Raw'!V80</f>
        <v>75.198791999999997</v>
      </c>
      <c r="T93" s="82">
        <f>'AEO 2023 Table 52 Raw'!W80</f>
        <v>75.299141000000006</v>
      </c>
      <c r="U93" s="82">
        <f>'AEO 2023 Table 52 Raw'!X80</f>
        <v>75.356780999999998</v>
      </c>
      <c r="V93" s="82">
        <f>'AEO 2023 Table 52 Raw'!Y80</f>
        <v>75.418914999999998</v>
      </c>
      <c r="W93" s="82">
        <f>'AEO 2023 Table 52 Raw'!Z80</f>
        <v>75.477226000000002</v>
      </c>
      <c r="X93" s="82">
        <f>'AEO 2023 Table 52 Raw'!AA80</f>
        <v>75.531158000000005</v>
      </c>
      <c r="Y93" s="82">
        <f>'AEO 2023 Table 52 Raw'!AB80</f>
        <v>75.563713000000007</v>
      </c>
      <c r="Z93" s="82">
        <f>'AEO 2023 Table 52 Raw'!AC80</f>
        <v>75.599930000000001</v>
      </c>
      <c r="AA93" s="82">
        <f>'AEO 2023 Table 52 Raw'!AD80</f>
        <v>75.630225999999993</v>
      </c>
      <c r="AB93" s="82">
        <f>'AEO 2023 Table 52 Raw'!AE80</f>
        <v>75.666175999999993</v>
      </c>
      <c r="AC93" s="82">
        <f>'AEO 2023 Table 52 Raw'!AF80</f>
        <v>75.701958000000005</v>
      </c>
      <c r="AD93" s="82">
        <f>'AEO 2023 Table 52 Raw'!AG80</f>
        <v>75.809036000000006</v>
      </c>
      <c r="AE93" s="82">
        <f>'AEO 2023 Table 52 Raw'!AH80</f>
        <v>75.818329000000006</v>
      </c>
      <c r="AF93" s="88">
        <f>'AEO 2023 Table 52 Raw'!AI80</f>
        <v>1E-3</v>
      </c>
    </row>
    <row r="94" spans="1:32" ht="15" customHeight="1" x14ac:dyDescent="0.35">
      <c r="A94" s="77" t="s">
        <v>2019</v>
      </c>
      <c r="B94" s="81" t="s">
        <v>1944</v>
      </c>
      <c r="C94" s="82">
        <f>'AEO 2023 Table 52 Raw'!F81</f>
        <v>30.730846</v>
      </c>
      <c r="D94" s="82">
        <f>'AEO 2023 Table 52 Raw'!G81</f>
        <v>30.900921</v>
      </c>
      <c r="E94" s="82">
        <f>'AEO 2023 Table 52 Raw'!H81</f>
        <v>31.049042</v>
      </c>
      <c r="F94" s="82">
        <f>'AEO 2023 Table 52 Raw'!I81</f>
        <v>31.503133999999999</v>
      </c>
      <c r="G94" s="82">
        <f>'AEO 2023 Table 52 Raw'!J81</f>
        <v>31.587008000000001</v>
      </c>
      <c r="H94" s="82">
        <f>'AEO 2023 Table 52 Raw'!K81</f>
        <v>31.710453000000001</v>
      </c>
      <c r="I94" s="82">
        <f>'AEO 2023 Table 52 Raw'!L81</f>
        <v>32.175170999999999</v>
      </c>
      <c r="J94" s="82">
        <f>'AEO 2023 Table 52 Raw'!M81</f>
        <v>32.242474000000001</v>
      </c>
      <c r="K94" s="82">
        <f>'AEO 2023 Table 52 Raw'!N81</f>
        <v>32.306567999999999</v>
      </c>
      <c r="L94" s="82">
        <f>'AEO 2023 Table 52 Raw'!O81</f>
        <v>32.370452999999998</v>
      </c>
      <c r="M94" s="82">
        <f>'AEO 2023 Table 52 Raw'!P81</f>
        <v>32.433449000000003</v>
      </c>
      <c r="N94" s="82">
        <f>'AEO 2023 Table 52 Raw'!Q81</f>
        <v>32.504649999999998</v>
      </c>
      <c r="O94" s="82">
        <f>'AEO 2023 Table 52 Raw'!R81</f>
        <v>32.555244000000002</v>
      </c>
      <c r="P94" s="82">
        <f>'AEO 2023 Table 52 Raw'!S81</f>
        <v>32.617728999999997</v>
      </c>
      <c r="Q94" s="82">
        <f>'AEO 2023 Table 52 Raw'!T81</f>
        <v>32.684181000000002</v>
      </c>
      <c r="R94" s="82">
        <f>'AEO 2023 Table 52 Raw'!U81</f>
        <v>32.763775000000003</v>
      </c>
      <c r="S94" s="82">
        <f>'AEO 2023 Table 52 Raw'!V81</f>
        <v>32.838745000000003</v>
      </c>
      <c r="T94" s="82">
        <f>'AEO 2023 Table 52 Raw'!W81</f>
        <v>32.945613999999999</v>
      </c>
      <c r="U94" s="82">
        <f>'AEO 2023 Table 52 Raw'!X81</f>
        <v>33.007961000000002</v>
      </c>
      <c r="V94" s="82">
        <f>'AEO 2023 Table 52 Raw'!Y81</f>
        <v>33.077736000000002</v>
      </c>
      <c r="W94" s="82">
        <f>'AEO 2023 Table 52 Raw'!Z81</f>
        <v>33.143363999999998</v>
      </c>
      <c r="X94" s="82">
        <f>'AEO 2023 Table 52 Raw'!AA81</f>
        <v>33.205742000000001</v>
      </c>
      <c r="Y94" s="82">
        <f>'AEO 2023 Table 52 Raw'!AB81</f>
        <v>33.244061000000002</v>
      </c>
      <c r="Z94" s="82">
        <f>'AEO 2023 Table 52 Raw'!AC81</f>
        <v>33.287562999999999</v>
      </c>
      <c r="AA94" s="82">
        <f>'AEO 2023 Table 52 Raw'!AD81</f>
        <v>33.322617000000001</v>
      </c>
      <c r="AB94" s="82">
        <f>'AEO 2023 Table 52 Raw'!AE81</f>
        <v>33.366039000000001</v>
      </c>
      <c r="AC94" s="82">
        <f>'AEO 2023 Table 52 Raw'!AF81</f>
        <v>33.408442999999998</v>
      </c>
      <c r="AD94" s="82">
        <f>'AEO 2023 Table 52 Raw'!AG81</f>
        <v>33.534945999999998</v>
      </c>
      <c r="AE94" s="82">
        <f>'AEO 2023 Table 52 Raw'!AH81</f>
        <v>33.550685999999999</v>
      </c>
      <c r="AF94" s="88">
        <f>'AEO 2023 Table 52 Raw'!AI81</f>
        <v>3.0000000000000001E-3</v>
      </c>
    </row>
    <row r="95" spans="1:32" ht="12" customHeight="1" x14ac:dyDescent="0.35">
      <c r="A95" s="77" t="s">
        <v>2020</v>
      </c>
      <c r="B95" s="81" t="s">
        <v>1946</v>
      </c>
      <c r="C95" s="82">
        <f>'AEO 2023 Table 52 Raw'!F82</f>
        <v>41.969096999999998</v>
      </c>
      <c r="D95" s="82">
        <f>'AEO 2023 Table 52 Raw'!G82</f>
        <v>42.153098999999997</v>
      </c>
      <c r="E95" s="82">
        <f>'AEO 2023 Table 52 Raw'!H82</f>
        <v>42.296908999999999</v>
      </c>
      <c r="F95" s="82">
        <f>'AEO 2023 Table 52 Raw'!I82</f>
        <v>42.734085</v>
      </c>
      <c r="G95" s="82">
        <f>'AEO 2023 Table 52 Raw'!J82</f>
        <v>42.805767000000003</v>
      </c>
      <c r="H95" s="82">
        <f>'AEO 2023 Table 52 Raw'!K82</f>
        <v>42.946357999999996</v>
      </c>
      <c r="I95" s="82">
        <f>'AEO 2023 Table 52 Raw'!L82</f>
        <v>43.362045000000002</v>
      </c>
      <c r="J95" s="82">
        <f>'AEO 2023 Table 52 Raw'!M82</f>
        <v>43.436729</v>
      </c>
      <c r="K95" s="82">
        <f>'AEO 2023 Table 52 Raw'!N82</f>
        <v>43.498600000000003</v>
      </c>
      <c r="L95" s="82">
        <f>'AEO 2023 Table 52 Raw'!O82</f>
        <v>43.562964999999998</v>
      </c>
      <c r="M95" s="82">
        <f>'AEO 2023 Table 52 Raw'!P82</f>
        <v>43.623821</v>
      </c>
      <c r="N95" s="82">
        <f>'AEO 2023 Table 52 Raw'!Q82</f>
        <v>43.712955000000001</v>
      </c>
      <c r="O95" s="82">
        <f>'AEO 2023 Table 52 Raw'!R82</f>
        <v>43.791561000000002</v>
      </c>
      <c r="P95" s="82">
        <f>'AEO 2023 Table 52 Raw'!S82</f>
        <v>43.876483999999998</v>
      </c>
      <c r="Q95" s="82">
        <f>'AEO 2023 Table 52 Raw'!T82</f>
        <v>43.955067</v>
      </c>
      <c r="R95" s="82">
        <f>'AEO 2023 Table 52 Raw'!U82</f>
        <v>44.034122000000004</v>
      </c>
      <c r="S95" s="82">
        <f>'AEO 2023 Table 52 Raw'!V82</f>
        <v>44.107204000000003</v>
      </c>
      <c r="T95" s="82">
        <f>'AEO 2023 Table 52 Raw'!W82</f>
        <v>44.204917999999999</v>
      </c>
      <c r="U95" s="82">
        <f>'AEO 2023 Table 52 Raw'!X82</f>
        <v>44.263568999999997</v>
      </c>
      <c r="V95" s="82">
        <f>'AEO 2023 Table 52 Raw'!Y82</f>
        <v>44.325091999999998</v>
      </c>
      <c r="W95" s="82">
        <f>'AEO 2023 Table 52 Raw'!Z82</f>
        <v>44.383087000000003</v>
      </c>
      <c r="X95" s="82">
        <f>'AEO 2023 Table 52 Raw'!AA82</f>
        <v>44.436771</v>
      </c>
      <c r="Y95" s="82">
        <f>'AEO 2023 Table 52 Raw'!AB82</f>
        <v>44.469360000000002</v>
      </c>
      <c r="Z95" s="82">
        <f>'AEO 2023 Table 52 Raw'!AC82</f>
        <v>44.506202999999999</v>
      </c>
      <c r="AA95" s="82">
        <f>'AEO 2023 Table 52 Raw'!AD82</f>
        <v>44.536715999999998</v>
      </c>
      <c r="AB95" s="82">
        <f>'AEO 2023 Table 52 Raw'!AE82</f>
        <v>44.573231</v>
      </c>
      <c r="AC95" s="82">
        <f>'AEO 2023 Table 52 Raw'!AF82</f>
        <v>44.609000999999999</v>
      </c>
      <c r="AD95" s="82">
        <f>'AEO 2023 Table 52 Raw'!AG82</f>
        <v>44.711959999999998</v>
      </c>
      <c r="AE95" s="82">
        <f>'AEO 2023 Table 52 Raw'!AH82</f>
        <v>44.721420000000002</v>
      </c>
      <c r="AF95" s="88">
        <f>'AEO 2023 Table 52 Raw'!AI82</f>
        <v>2E-3</v>
      </c>
    </row>
    <row r="96" spans="1:32" ht="15" customHeight="1" x14ac:dyDescent="0.35">
      <c r="A96" s="77" t="s">
        <v>2021</v>
      </c>
      <c r="B96" s="81" t="s">
        <v>1948</v>
      </c>
      <c r="C96" s="82">
        <f>'AEO 2023 Table 52 Raw'!F83</f>
        <v>38.820830999999998</v>
      </c>
      <c r="D96" s="82">
        <f>'AEO 2023 Table 52 Raw'!G83</f>
        <v>39.170498000000002</v>
      </c>
      <c r="E96" s="82">
        <f>'AEO 2023 Table 52 Raw'!H83</f>
        <v>39.331614999999999</v>
      </c>
      <c r="F96" s="82">
        <f>'AEO 2023 Table 52 Raw'!I83</f>
        <v>39.948585999999999</v>
      </c>
      <c r="G96" s="82">
        <f>'AEO 2023 Table 52 Raw'!J83</f>
        <v>40.221801999999997</v>
      </c>
      <c r="H96" s="82">
        <f>'AEO 2023 Table 52 Raw'!K83</f>
        <v>40.392052</v>
      </c>
      <c r="I96" s="82">
        <f>'AEO 2023 Table 52 Raw'!L83</f>
        <v>40.761391000000003</v>
      </c>
      <c r="J96" s="82">
        <f>'AEO 2023 Table 52 Raw'!M83</f>
        <v>40.833542000000001</v>
      </c>
      <c r="K96" s="82">
        <f>'AEO 2023 Table 52 Raw'!N83</f>
        <v>40.912433999999998</v>
      </c>
      <c r="L96" s="82">
        <f>'AEO 2023 Table 52 Raw'!O83</f>
        <v>41.002772999999998</v>
      </c>
      <c r="M96" s="82">
        <f>'AEO 2023 Table 52 Raw'!P83</f>
        <v>41.112549000000001</v>
      </c>
      <c r="N96" s="82">
        <f>'AEO 2023 Table 52 Raw'!Q83</f>
        <v>41.252316</v>
      </c>
      <c r="O96" s="82">
        <f>'AEO 2023 Table 52 Raw'!R83</f>
        <v>41.322581999999997</v>
      </c>
      <c r="P96" s="82">
        <f>'AEO 2023 Table 52 Raw'!S83</f>
        <v>41.407555000000002</v>
      </c>
      <c r="Q96" s="82">
        <f>'AEO 2023 Table 52 Raw'!T83</f>
        <v>41.483733999999998</v>
      </c>
      <c r="R96" s="82">
        <f>'AEO 2023 Table 52 Raw'!U83</f>
        <v>41.563651999999998</v>
      </c>
      <c r="S96" s="82">
        <f>'AEO 2023 Table 52 Raw'!V83</f>
        <v>41.643692000000001</v>
      </c>
      <c r="T96" s="82">
        <f>'AEO 2023 Table 52 Raw'!W83</f>
        <v>41.737079999999999</v>
      </c>
      <c r="U96" s="82">
        <f>'AEO 2023 Table 52 Raw'!X83</f>
        <v>41.785018999999998</v>
      </c>
      <c r="V96" s="82">
        <f>'AEO 2023 Table 52 Raw'!Y83</f>
        <v>41.832431999999997</v>
      </c>
      <c r="W96" s="82">
        <f>'AEO 2023 Table 52 Raw'!Z83</f>
        <v>41.875118000000001</v>
      </c>
      <c r="X96" s="82">
        <f>'AEO 2023 Table 52 Raw'!AA83</f>
        <v>41.908645999999997</v>
      </c>
      <c r="Y96" s="82">
        <f>'AEO 2023 Table 52 Raw'!AB83</f>
        <v>41.921387000000003</v>
      </c>
      <c r="Z96" s="82">
        <f>'AEO 2023 Table 52 Raw'!AC83</f>
        <v>41.940891000000001</v>
      </c>
      <c r="AA96" s="82">
        <f>'AEO 2023 Table 52 Raw'!AD83</f>
        <v>41.952187000000002</v>
      </c>
      <c r="AB96" s="82">
        <f>'AEO 2023 Table 52 Raw'!AE83</f>
        <v>41.967891999999999</v>
      </c>
      <c r="AC96" s="82">
        <f>'AEO 2023 Table 52 Raw'!AF83</f>
        <v>41.982418000000003</v>
      </c>
      <c r="AD96" s="82">
        <f>'AEO 2023 Table 52 Raw'!AG83</f>
        <v>42.051144000000001</v>
      </c>
      <c r="AE96" s="82">
        <f>'AEO 2023 Table 52 Raw'!AH83</f>
        <v>42.056277999999999</v>
      </c>
      <c r="AF96" s="88">
        <f>'AEO 2023 Table 52 Raw'!AI83</f>
        <v>3.0000000000000001E-3</v>
      </c>
    </row>
    <row r="97" spans="1:32" ht="12" customHeight="1" x14ac:dyDescent="0.35">
      <c r="A97" s="77" t="s">
        <v>2022</v>
      </c>
      <c r="B97" s="81" t="s">
        <v>1950</v>
      </c>
      <c r="C97" s="82">
        <f>'AEO 2023 Table 52 Raw'!F84</f>
        <v>47.798839999999998</v>
      </c>
      <c r="D97" s="82">
        <f>'AEO 2023 Table 52 Raw'!G84</f>
        <v>48.037089999999999</v>
      </c>
      <c r="E97" s="82">
        <f>'AEO 2023 Table 52 Raw'!H84</f>
        <v>48.309803000000002</v>
      </c>
      <c r="F97" s="82">
        <f>'AEO 2023 Table 52 Raw'!I84</f>
        <v>48.970432000000002</v>
      </c>
      <c r="G97" s="82">
        <f>'AEO 2023 Table 52 Raw'!J84</f>
        <v>49.335312000000002</v>
      </c>
      <c r="H97" s="82">
        <f>'AEO 2023 Table 52 Raw'!K84</f>
        <v>49.528812000000002</v>
      </c>
      <c r="I97" s="82">
        <f>'AEO 2023 Table 52 Raw'!L84</f>
        <v>49.942928000000002</v>
      </c>
      <c r="J97" s="82">
        <f>'AEO 2023 Table 52 Raw'!M84</f>
        <v>50.083519000000003</v>
      </c>
      <c r="K97" s="82">
        <f>'AEO 2023 Table 52 Raw'!N84</f>
        <v>50.183593999999999</v>
      </c>
      <c r="L97" s="82">
        <f>'AEO 2023 Table 52 Raw'!O84</f>
        <v>50.293605999999997</v>
      </c>
      <c r="M97" s="82">
        <f>'AEO 2023 Table 52 Raw'!P84</f>
        <v>50.417766999999998</v>
      </c>
      <c r="N97" s="82">
        <f>'AEO 2023 Table 52 Raw'!Q84</f>
        <v>50.558449000000003</v>
      </c>
      <c r="O97" s="82">
        <f>'AEO 2023 Table 52 Raw'!R84</f>
        <v>50.637970000000003</v>
      </c>
      <c r="P97" s="82">
        <f>'AEO 2023 Table 52 Raw'!S84</f>
        <v>50.718814999999999</v>
      </c>
      <c r="Q97" s="82">
        <f>'AEO 2023 Table 52 Raw'!T84</f>
        <v>50.785854</v>
      </c>
      <c r="R97" s="82">
        <f>'AEO 2023 Table 52 Raw'!U84</f>
        <v>50.850109000000003</v>
      </c>
      <c r="S97" s="82">
        <f>'AEO 2023 Table 52 Raw'!V84</f>
        <v>50.908909000000001</v>
      </c>
      <c r="T97" s="82">
        <f>'AEO 2023 Table 52 Raw'!W84</f>
        <v>50.982551999999998</v>
      </c>
      <c r="U97" s="82">
        <f>'AEO 2023 Table 52 Raw'!X84</f>
        <v>51.026027999999997</v>
      </c>
      <c r="V97" s="82">
        <f>'AEO 2023 Table 52 Raw'!Y84</f>
        <v>51.068660999999999</v>
      </c>
      <c r="W97" s="82">
        <f>'AEO 2023 Table 52 Raw'!Z84</f>
        <v>51.108677</v>
      </c>
      <c r="X97" s="82">
        <f>'AEO 2023 Table 52 Raw'!AA84</f>
        <v>51.144137999999998</v>
      </c>
      <c r="Y97" s="82">
        <f>'AEO 2023 Table 52 Raw'!AB84</f>
        <v>51.16048</v>
      </c>
      <c r="Z97" s="82">
        <f>'AEO 2023 Table 52 Raw'!AC84</f>
        <v>51.181488000000002</v>
      </c>
      <c r="AA97" s="82">
        <f>'AEO 2023 Table 52 Raw'!AD84</f>
        <v>51.195464999999999</v>
      </c>
      <c r="AB97" s="82">
        <f>'AEO 2023 Table 52 Raw'!AE84</f>
        <v>51.213894000000003</v>
      </c>
      <c r="AC97" s="82">
        <f>'AEO 2023 Table 52 Raw'!AF84</f>
        <v>51.231791999999999</v>
      </c>
      <c r="AD97" s="82">
        <f>'AEO 2023 Table 52 Raw'!AG84</f>
        <v>51.300488000000001</v>
      </c>
      <c r="AE97" s="82">
        <f>'AEO 2023 Table 52 Raw'!AH84</f>
        <v>51.308974999999997</v>
      </c>
      <c r="AF97" s="88">
        <f>'AEO 2023 Table 52 Raw'!AI84</f>
        <v>3.0000000000000001E-3</v>
      </c>
    </row>
    <row r="98" spans="1:32" ht="15" customHeight="1" x14ac:dyDescent="0.35">
      <c r="A98" s="77" t="s">
        <v>2023</v>
      </c>
      <c r="B98" s="81" t="s">
        <v>1952</v>
      </c>
      <c r="C98" s="82">
        <f>'AEO 2023 Table 52 Raw'!F85</f>
        <v>31.471057999999999</v>
      </c>
      <c r="D98" s="82">
        <f>'AEO 2023 Table 52 Raw'!G85</f>
        <v>31.750847</v>
      </c>
      <c r="E98" s="82">
        <f>'AEO 2023 Table 52 Raw'!H85</f>
        <v>32.030082999999998</v>
      </c>
      <c r="F98" s="82">
        <f>'AEO 2023 Table 52 Raw'!I85</f>
        <v>32.673462000000001</v>
      </c>
      <c r="G98" s="82">
        <f>'AEO 2023 Table 52 Raw'!J85</f>
        <v>32.979461999999998</v>
      </c>
      <c r="H98" s="82">
        <f>'AEO 2023 Table 52 Raw'!K85</f>
        <v>33.352817999999999</v>
      </c>
      <c r="I98" s="82">
        <f>'AEO 2023 Table 52 Raw'!L85</f>
        <v>33.823996999999999</v>
      </c>
      <c r="J98" s="82">
        <f>'AEO 2023 Table 52 Raw'!M85</f>
        <v>34.00705</v>
      </c>
      <c r="K98" s="82">
        <f>'AEO 2023 Table 52 Raw'!N85</f>
        <v>34.097698000000001</v>
      </c>
      <c r="L98" s="82">
        <f>'AEO 2023 Table 52 Raw'!O85</f>
        <v>34.189338999999997</v>
      </c>
      <c r="M98" s="82">
        <f>'AEO 2023 Table 52 Raw'!P85</f>
        <v>34.284412000000003</v>
      </c>
      <c r="N98" s="82">
        <f>'AEO 2023 Table 52 Raw'!Q85</f>
        <v>34.384571000000001</v>
      </c>
      <c r="O98" s="82">
        <f>'AEO 2023 Table 52 Raw'!R85</f>
        <v>34.417439000000002</v>
      </c>
      <c r="P98" s="82">
        <f>'AEO 2023 Table 52 Raw'!S85</f>
        <v>34.441982000000003</v>
      </c>
      <c r="Q98" s="82">
        <f>'AEO 2023 Table 52 Raw'!T85</f>
        <v>34.469810000000003</v>
      </c>
      <c r="R98" s="82">
        <f>'AEO 2023 Table 52 Raw'!U85</f>
        <v>34.500351000000002</v>
      </c>
      <c r="S98" s="82">
        <f>'AEO 2023 Table 52 Raw'!V85</f>
        <v>34.530453000000001</v>
      </c>
      <c r="T98" s="82">
        <f>'AEO 2023 Table 52 Raw'!W85</f>
        <v>34.573588999999998</v>
      </c>
      <c r="U98" s="82">
        <f>'AEO 2023 Table 52 Raw'!X85</f>
        <v>34.595458999999998</v>
      </c>
      <c r="V98" s="82">
        <f>'AEO 2023 Table 52 Raw'!Y85</f>
        <v>34.618160000000003</v>
      </c>
      <c r="W98" s="82">
        <f>'AEO 2023 Table 52 Raw'!Z85</f>
        <v>34.638527000000003</v>
      </c>
      <c r="X98" s="82">
        <f>'AEO 2023 Table 52 Raw'!AA85</f>
        <v>34.658279</v>
      </c>
      <c r="Y98" s="82">
        <f>'AEO 2023 Table 52 Raw'!AB85</f>
        <v>34.670772999999997</v>
      </c>
      <c r="Z98" s="82">
        <f>'AEO 2023 Table 52 Raw'!AC85</f>
        <v>34.684547000000002</v>
      </c>
      <c r="AA98" s="82">
        <f>'AEO 2023 Table 52 Raw'!AD85</f>
        <v>34.695830999999998</v>
      </c>
      <c r="AB98" s="82">
        <f>'AEO 2023 Table 52 Raw'!AE85</f>
        <v>34.709201999999998</v>
      </c>
      <c r="AC98" s="82">
        <f>'AEO 2023 Table 52 Raw'!AF85</f>
        <v>34.722453999999999</v>
      </c>
      <c r="AD98" s="82">
        <f>'AEO 2023 Table 52 Raw'!AG85</f>
        <v>34.759932999999997</v>
      </c>
      <c r="AE98" s="82">
        <f>'AEO 2023 Table 52 Raw'!AH85</f>
        <v>34.765720000000002</v>
      </c>
      <c r="AF98" s="88">
        <f>'AEO 2023 Table 52 Raw'!AI85</f>
        <v>4.0000000000000001E-3</v>
      </c>
    </row>
    <row r="99" spans="1:32" ht="15" customHeight="1" x14ac:dyDescent="0.35">
      <c r="A99" s="77" t="s">
        <v>2024</v>
      </c>
      <c r="B99" s="81" t="s">
        <v>1954</v>
      </c>
      <c r="C99" s="82">
        <f>'AEO 2023 Table 52 Raw'!F86</f>
        <v>39.223208999999997</v>
      </c>
      <c r="D99" s="82">
        <f>'AEO 2023 Table 52 Raw'!G86</f>
        <v>39.577007000000002</v>
      </c>
      <c r="E99" s="82">
        <f>'AEO 2023 Table 52 Raw'!H86</f>
        <v>39.805962000000001</v>
      </c>
      <c r="F99" s="82">
        <f>'AEO 2023 Table 52 Raw'!I86</f>
        <v>40.125419999999998</v>
      </c>
      <c r="G99" s="82">
        <f>'AEO 2023 Table 52 Raw'!J86</f>
        <v>40.487492000000003</v>
      </c>
      <c r="H99" s="82">
        <f>'AEO 2023 Table 52 Raw'!K86</f>
        <v>40.644061999999998</v>
      </c>
      <c r="I99" s="82">
        <f>'AEO 2023 Table 52 Raw'!L86</f>
        <v>40.993766999999998</v>
      </c>
      <c r="J99" s="82">
        <f>'AEO 2023 Table 52 Raw'!M86</f>
        <v>41.069771000000003</v>
      </c>
      <c r="K99" s="82">
        <f>'AEO 2023 Table 52 Raw'!N86</f>
        <v>41.140822999999997</v>
      </c>
      <c r="L99" s="82">
        <f>'AEO 2023 Table 52 Raw'!O86</f>
        <v>41.210766</v>
      </c>
      <c r="M99" s="82">
        <f>'AEO 2023 Table 52 Raw'!P86</f>
        <v>41.293736000000003</v>
      </c>
      <c r="N99" s="82">
        <f>'AEO 2023 Table 52 Raw'!Q86</f>
        <v>41.420254</v>
      </c>
      <c r="O99" s="82">
        <f>'AEO 2023 Table 52 Raw'!R86</f>
        <v>41.48695</v>
      </c>
      <c r="P99" s="82">
        <f>'AEO 2023 Table 52 Raw'!S86</f>
        <v>41.556590999999997</v>
      </c>
      <c r="Q99" s="82">
        <f>'AEO 2023 Table 52 Raw'!T86</f>
        <v>41.624546000000002</v>
      </c>
      <c r="R99" s="82">
        <f>'AEO 2023 Table 52 Raw'!U86</f>
        <v>41.691875000000003</v>
      </c>
      <c r="S99" s="82">
        <f>'AEO 2023 Table 52 Raw'!V86</f>
        <v>41.755135000000003</v>
      </c>
      <c r="T99" s="82">
        <f>'AEO 2023 Table 52 Raw'!W86</f>
        <v>41.836883999999998</v>
      </c>
      <c r="U99" s="82">
        <f>'AEO 2023 Table 52 Raw'!X86</f>
        <v>41.876418999999999</v>
      </c>
      <c r="V99" s="82">
        <f>'AEO 2023 Table 52 Raw'!Y86</f>
        <v>41.915947000000003</v>
      </c>
      <c r="W99" s="82">
        <f>'AEO 2023 Table 52 Raw'!Z86</f>
        <v>41.951973000000002</v>
      </c>
      <c r="X99" s="82">
        <f>'AEO 2023 Table 52 Raw'!AA86</f>
        <v>41.983257000000002</v>
      </c>
      <c r="Y99" s="82">
        <f>'AEO 2023 Table 52 Raw'!AB86</f>
        <v>41.994777999999997</v>
      </c>
      <c r="Z99" s="82">
        <f>'AEO 2023 Table 52 Raw'!AC86</f>
        <v>42.013420000000004</v>
      </c>
      <c r="AA99" s="82">
        <f>'AEO 2023 Table 52 Raw'!AD86</f>
        <v>42.024501999999998</v>
      </c>
      <c r="AB99" s="82">
        <f>'AEO 2023 Table 52 Raw'!AE86</f>
        <v>42.040638000000001</v>
      </c>
      <c r="AC99" s="82">
        <f>'AEO 2023 Table 52 Raw'!AF86</f>
        <v>42.055453999999997</v>
      </c>
      <c r="AD99" s="82">
        <f>'AEO 2023 Table 52 Raw'!AG86</f>
        <v>42.127048000000002</v>
      </c>
      <c r="AE99" s="82">
        <f>'AEO 2023 Table 52 Raw'!AH86</f>
        <v>42.132404000000001</v>
      </c>
      <c r="AF99" s="88">
        <f>'AEO 2023 Table 52 Raw'!AI86</f>
        <v>3.0000000000000001E-3</v>
      </c>
    </row>
    <row r="100" spans="1:32" ht="15" customHeight="1" x14ac:dyDescent="0.35">
      <c r="A100" s="77" t="s">
        <v>2025</v>
      </c>
      <c r="B100" s="81" t="s">
        <v>1956</v>
      </c>
      <c r="C100" s="82">
        <f>'AEO 2023 Table 52 Raw'!F87</f>
        <v>43.331035999999997</v>
      </c>
      <c r="D100" s="82">
        <f>'AEO 2023 Table 52 Raw'!G87</f>
        <v>43.629345000000001</v>
      </c>
      <c r="E100" s="82">
        <f>'AEO 2023 Table 52 Raw'!H87</f>
        <v>43.957230000000003</v>
      </c>
      <c r="F100" s="82">
        <f>'AEO 2023 Table 52 Raw'!I87</f>
        <v>44.568897</v>
      </c>
      <c r="G100" s="82">
        <f>'AEO 2023 Table 52 Raw'!J87</f>
        <v>45.066012999999998</v>
      </c>
      <c r="H100" s="82">
        <f>'AEO 2023 Table 52 Raw'!K87</f>
        <v>45.217528999999999</v>
      </c>
      <c r="I100" s="82">
        <f>'AEO 2023 Table 52 Raw'!L87</f>
        <v>45.591918999999997</v>
      </c>
      <c r="J100" s="82">
        <f>'AEO 2023 Table 52 Raw'!M87</f>
        <v>45.674258999999999</v>
      </c>
      <c r="K100" s="82">
        <f>'AEO 2023 Table 52 Raw'!N87</f>
        <v>45.754931999999997</v>
      </c>
      <c r="L100" s="82">
        <f>'AEO 2023 Table 52 Raw'!O87</f>
        <v>45.842917999999997</v>
      </c>
      <c r="M100" s="82">
        <f>'AEO 2023 Table 52 Raw'!P87</f>
        <v>45.960835000000003</v>
      </c>
      <c r="N100" s="82">
        <f>'AEO 2023 Table 52 Raw'!Q87</f>
        <v>46.119030000000002</v>
      </c>
      <c r="O100" s="82">
        <f>'AEO 2023 Table 52 Raw'!R87</f>
        <v>46.210625</v>
      </c>
      <c r="P100" s="82">
        <f>'AEO 2023 Table 52 Raw'!S87</f>
        <v>46.308891000000003</v>
      </c>
      <c r="Q100" s="82">
        <f>'AEO 2023 Table 52 Raw'!T87</f>
        <v>46.383628999999999</v>
      </c>
      <c r="R100" s="82">
        <f>'AEO 2023 Table 52 Raw'!U87</f>
        <v>46.453589999999998</v>
      </c>
      <c r="S100" s="82">
        <f>'AEO 2023 Table 52 Raw'!V87</f>
        <v>46.519103999999999</v>
      </c>
      <c r="T100" s="82">
        <f>'AEO 2023 Table 52 Raw'!W87</f>
        <v>46.598636999999997</v>
      </c>
      <c r="U100" s="82">
        <f>'AEO 2023 Table 52 Raw'!X87</f>
        <v>46.641235000000002</v>
      </c>
      <c r="V100" s="82">
        <f>'AEO 2023 Table 52 Raw'!Y87</f>
        <v>46.676746000000001</v>
      </c>
      <c r="W100" s="82">
        <f>'AEO 2023 Table 52 Raw'!Z87</f>
        <v>46.709499000000001</v>
      </c>
      <c r="X100" s="82">
        <f>'AEO 2023 Table 52 Raw'!AA87</f>
        <v>46.738041000000003</v>
      </c>
      <c r="Y100" s="82">
        <f>'AEO 2023 Table 52 Raw'!AB87</f>
        <v>46.750304999999997</v>
      </c>
      <c r="Z100" s="82">
        <f>'AEO 2023 Table 52 Raw'!AC87</f>
        <v>46.768599999999999</v>
      </c>
      <c r="AA100" s="82">
        <f>'AEO 2023 Table 52 Raw'!AD87</f>
        <v>46.779778</v>
      </c>
      <c r="AB100" s="82">
        <f>'AEO 2023 Table 52 Raw'!AE87</f>
        <v>46.794818999999997</v>
      </c>
      <c r="AC100" s="82">
        <f>'AEO 2023 Table 52 Raw'!AF87</f>
        <v>46.808459999999997</v>
      </c>
      <c r="AD100" s="82">
        <f>'AEO 2023 Table 52 Raw'!AG87</f>
        <v>46.862858000000003</v>
      </c>
      <c r="AE100" s="82">
        <f>'AEO 2023 Table 52 Raw'!AH87</f>
        <v>46.868476999999999</v>
      </c>
      <c r="AF100" s="88">
        <f>'AEO 2023 Table 52 Raw'!AI87</f>
        <v>3.0000000000000001E-3</v>
      </c>
    </row>
    <row r="101" spans="1:32" ht="15" customHeight="1" x14ac:dyDescent="0.35">
      <c r="A101" s="77" t="s">
        <v>2026</v>
      </c>
      <c r="B101" s="81" t="s">
        <v>1958</v>
      </c>
      <c r="C101" s="82">
        <f>'AEO 2023 Table 52 Raw'!F88</f>
        <v>71.869422999999998</v>
      </c>
      <c r="D101" s="82">
        <f>'AEO 2023 Table 52 Raw'!G88</f>
        <v>72.321601999999999</v>
      </c>
      <c r="E101" s="82">
        <f>'AEO 2023 Table 52 Raw'!H88</f>
        <v>72.613876000000005</v>
      </c>
      <c r="F101" s="82">
        <f>'AEO 2023 Table 52 Raw'!I88</f>
        <v>73.073875000000001</v>
      </c>
      <c r="G101" s="82">
        <f>'AEO 2023 Table 52 Raw'!J88</f>
        <v>73.494888000000003</v>
      </c>
      <c r="H101" s="82">
        <f>'AEO 2023 Table 52 Raw'!K88</f>
        <v>73.761977999999999</v>
      </c>
      <c r="I101" s="82">
        <f>'AEO 2023 Table 52 Raw'!L88</f>
        <v>74.253722999999994</v>
      </c>
      <c r="J101" s="82">
        <f>'AEO 2023 Table 52 Raw'!M88</f>
        <v>74.388565</v>
      </c>
      <c r="K101" s="82">
        <f>'AEO 2023 Table 52 Raw'!N88</f>
        <v>74.473258999999999</v>
      </c>
      <c r="L101" s="82">
        <f>'AEO 2023 Table 52 Raw'!O88</f>
        <v>74.567062000000007</v>
      </c>
      <c r="M101" s="82">
        <f>'AEO 2023 Table 52 Raw'!P88</f>
        <v>74.694901000000002</v>
      </c>
      <c r="N101" s="82">
        <f>'AEO 2023 Table 52 Raw'!Q88</f>
        <v>74.856712000000002</v>
      </c>
      <c r="O101" s="82">
        <f>'AEO 2023 Table 52 Raw'!R88</f>
        <v>74.959061000000005</v>
      </c>
      <c r="P101" s="82">
        <f>'AEO 2023 Table 52 Raw'!S88</f>
        <v>75.067802</v>
      </c>
      <c r="Q101" s="82">
        <f>'AEO 2023 Table 52 Raw'!T88</f>
        <v>75.149642999999998</v>
      </c>
      <c r="R101" s="82">
        <f>'AEO 2023 Table 52 Raw'!U88</f>
        <v>75.220444000000001</v>
      </c>
      <c r="S101" s="82">
        <f>'AEO 2023 Table 52 Raw'!V88</f>
        <v>75.284514999999999</v>
      </c>
      <c r="T101" s="82">
        <f>'AEO 2023 Table 52 Raw'!W88</f>
        <v>75.373123000000007</v>
      </c>
      <c r="U101" s="82">
        <f>'AEO 2023 Table 52 Raw'!X88</f>
        <v>75.420615999999995</v>
      </c>
      <c r="V101" s="82">
        <f>'AEO 2023 Table 52 Raw'!Y88</f>
        <v>75.468200999999993</v>
      </c>
      <c r="W101" s="82">
        <f>'AEO 2023 Table 52 Raw'!Z88</f>
        <v>75.512878000000001</v>
      </c>
      <c r="X101" s="82">
        <f>'AEO 2023 Table 52 Raw'!AA88</f>
        <v>75.551772999999997</v>
      </c>
      <c r="Y101" s="82">
        <f>'AEO 2023 Table 52 Raw'!AB88</f>
        <v>75.566176999999996</v>
      </c>
      <c r="Z101" s="82">
        <f>'AEO 2023 Table 52 Raw'!AC88</f>
        <v>75.587470999999994</v>
      </c>
      <c r="AA101" s="82">
        <f>'AEO 2023 Table 52 Raw'!AD88</f>
        <v>75.600395000000006</v>
      </c>
      <c r="AB101" s="82">
        <f>'AEO 2023 Table 52 Raw'!AE88</f>
        <v>75.618301000000002</v>
      </c>
      <c r="AC101" s="82">
        <f>'AEO 2023 Table 52 Raw'!AF88</f>
        <v>75.635566999999995</v>
      </c>
      <c r="AD101" s="82">
        <f>'AEO 2023 Table 52 Raw'!AG88</f>
        <v>75.721367000000001</v>
      </c>
      <c r="AE101" s="82">
        <f>'AEO 2023 Table 52 Raw'!AH88</f>
        <v>75.728851000000006</v>
      </c>
      <c r="AF101" s="88">
        <f>'AEO 2023 Table 52 Raw'!AI88</f>
        <v>2E-3</v>
      </c>
    </row>
    <row r="102" spans="1:32" ht="15" customHeight="1" x14ac:dyDescent="0.35">
      <c r="A102" s="77" t="s">
        <v>2027</v>
      </c>
      <c r="B102" s="81" t="s">
        <v>1960</v>
      </c>
      <c r="C102" s="82">
        <f>'AEO 2023 Table 52 Raw'!F89</f>
        <v>34.551051999999999</v>
      </c>
      <c r="D102" s="82">
        <f>'AEO 2023 Table 52 Raw'!G89</f>
        <v>34.825206999999999</v>
      </c>
      <c r="E102" s="82">
        <f>'AEO 2023 Table 52 Raw'!H89</f>
        <v>35.010734999999997</v>
      </c>
      <c r="F102" s="82">
        <f>'AEO 2023 Table 52 Raw'!I89</f>
        <v>35.532997000000002</v>
      </c>
      <c r="G102" s="82">
        <f>'AEO 2023 Table 52 Raw'!J89</f>
        <v>35.833530000000003</v>
      </c>
      <c r="H102" s="82">
        <f>'AEO 2023 Table 52 Raw'!K89</f>
        <v>36.021858000000002</v>
      </c>
      <c r="I102" s="82">
        <f>'AEO 2023 Table 52 Raw'!L89</f>
        <v>36.468563000000003</v>
      </c>
      <c r="J102" s="82">
        <f>'AEO 2023 Table 52 Raw'!M89</f>
        <v>36.592201000000003</v>
      </c>
      <c r="K102" s="82">
        <f>'AEO 2023 Table 52 Raw'!N89</f>
        <v>36.698231</v>
      </c>
      <c r="L102" s="82">
        <f>'AEO 2023 Table 52 Raw'!O89</f>
        <v>36.804488999999997</v>
      </c>
      <c r="M102" s="82">
        <f>'AEO 2023 Table 52 Raw'!P89</f>
        <v>36.918312</v>
      </c>
      <c r="N102" s="82">
        <f>'AEO 2023 Table 52 Raw'!Q89</f>
        <v>37.044742999999997</v>
      </c>
      <c r="O102" s="82">
        <f>'AEO 2023 Table 52 Raw'!R89</f>
        <v>37.099212999999999</v>
      </c>
      <c r="P102" s="82">
        <f>'AEO 2023 Table 52 Raw'!S89</f>
        <v>37.156292000000001</v>
      </c>
      <c r="Q102" s="82">
        <f>'AEO 2023 Table 52 Raw'!T89</f>
        <v>37.213172999999998</v>
      </c>
      <c r="R102" s="82">
        <f>'AEO 2023 Table 52 Raw'!U89</f>
        <v>37.283264000000003</v>
      </c>
      <c r="S102" s="82">
        <f>'AEO 2023 Table 52 Raw'!V89</f>
        <v>37.352992999999998</v>
      </c>
      <c r="T102" s="82">
        <f>'AEO 2023 Table 52 Raw'!W89</f>
        <v>37.451659999999997</v>
      </c>
      <c r="U102" s="82">
        <f>'AEO 2023 Table 52 Raw'!X89</f>
        <v>37.497227000000002</v>
      </c>
      <c r="V102" s="82">
        <f>'AEO 2023 Table 52 Raw'!Y89</f>
        <v>37.551307999999999</v>
      </c>
      <c r="W102" s="82">
        <f>'AEO 2023 Table 52 Raw'!Z89</f>
        <v>37.599803999999999</v>
      </c>
      <c r="X102" s="82">
        <f>'AEO 2023 Table 52 Raw'!AA89</f>
        <v>37.644089000000001</v>
      </c>
      <c r="Y102" s="82">
        <f>'AEO 2023 Table 52 Raw'!AB89</f>
        <v>37.665011999999997</v>
      </c>
      <c r="Z102" s="82">
        <f>'AEO 2023 Table 52 Raw'!AC89</f>
        <v>37.689700999999999</v>
      </c>
      <c r="AA102" s="82">
        <f>'AEO 2023 Table 52 Raw'!AD89</f>
        <v>37.707039000000002</v>
      </c>
      <c r="AB102" s="82">
        <f>'AEO 2023 Table 52 Raw'!AE89</f>
        <v>37.731991000000001</v>
      </c>
      <c r="AC102" s="82">
        <f>'AEO 2023 Table 52 Raw'!AF89</f>
        <v>37.756186999999997</v>
      </c>
      <c r="AD102" s="82">
        <f>'AEO 2023 Table 52 Raw'!AG89</f>
        <v>37.851933000000002</v>
      </c>
      <c r="AE102" s="82">
        <f>'AEO 2023 Table 52 Raw'!AH89</f>
        <v>37.865245999999999</v>
      </c>
      <c r="AF102" s="88">
        <f>'AEO 2023 Table 52 Raw'!AI89</f>
        <v>3.0000000000000001E-3</v>
      </c>
    </row>
    <row r="103" spans="1:32" ht="15" customHeight="1" x14ac:dyDescent="0.35">
      <c r="A103" s="77" t="s">
        <v>2028</v>
      </c>
      <c r="B103" s="81" t="s">
        <v>1962</v>
      </c>
      <c r="C103" s="82">
        <f>'AEO 2023 Table 52 Raw'!F90</f>
        <v>49.943320999999997</v>
      </c>
      <c r="D103" s="82">
        <f>'AEO 2023 Table 52 Raw'!G90</f>
        <v>50.216236000000002</v>
      </c>
      <c r="E103" s="82">
        <f>'AEO 2023 Table 52 Raw'!H90</f>
        <v>50.480896000000001</v>
      </c>
      <c r="F103" s="82">
        <f>'AEO 2023 Table 52 Raw'!I90</f>
        <v>51.098655999999998</v>
      </c>
      <c r="G103" s="82">
        <f>'AEO 2023 Table 52 Raw'!J90</f>
        <v>51.374991999999999</v>
      </c>
      <c r="H103" s="82">
        <f>'AEO 2023 Table 52 Raw'!K90</f>
        <v>51.603603</v>
      </c>
      <c r="I103" s="82">
        <f>'AEO 2023 Table 52 Raw'!L90</f>
        <v>52.041972999999999</v>
      </c>
      <c r="J103" s="82">
        <f>'AEO 2023 Table 52 Raw'!M90</f>
        <v>52.156402999999997</v>
      </c>
      <c r="K103" s="82">
        <f>'AEO 2023 Table 52 Raw'!N90</f>
        <v>52.259242999999998</v>
      </c>
      <c r="L103" s="82">
        <f>'AEO 2023 Table 52 Raw'!O90</f>
        <v>52.371521000000001</v>
      </c>
      <c r="M103" s="82">
        <f>'AEO 2023 Table 52 Raw'!P90</f>
        <v>52.497661999999998</v>
      </c>
      <c r="N103" s="82">
        <f>'AEO 2023 Table 52 Raw'!Q90</f>
        <v>52.650818000000001</v>
      </c>
      <c r="O103" s="82">
        <f>'AEO 2023 Table 52 Raw'!R90</f>
        <v>52.741374999999998</v>
      </c>
      <c r="P103" s="82">
        <f>'AEO 2023 Table 52 Raw'!S90</f>
        <v>52.833942</v>
      </c>
      <c r="Q103" s="82">
        <f>'AEO 2023 Table 52 Raw'!T90</f>
        <v>52.917350999999996</v>
      </c>
      <c r="R103" s="82">
        <f>'AEO 2023 Table 52 Raw'!U90</f>
        <v>53.003613000000001</v>
      </c>
      <c r="S103" s="82">
        <f>'AEO 2023 Table 52 Raw'!V90</f>
        <v>53.085014000000001</v>
      </c>
      <c r="T103" s="82">
        <f>'AEO 2023 Table 52 Raw'!W90</f>
        <v>53.181815999999998</v>
      </c>
      <c r="U103" s="82">
        <f>'AEO 2023 Table 52 Raw'!X90</f>
        <v>53.238151999999999</v>
      </c>
      <c r="V103" s="82">
        <f>'AEO 2023 Table 52 Raw'!Y90</f>
        <v>53.292709000000002</v>
      </c>
      <c r="W103" s="82">
        <f>'AEO 2023 Table 52 Raw'!Z90</f>
        <v>53.341392999999997</v>
      </c>
      <c r="X103" s="82">
        <f>'AEO 2023 Table 52 Raw'!AA90</f>
        <v>53.38496</v>
      </c>
      <c r="Y103" s="82">
        <f>'AEO 2023 Table 52 Raw'!AB90</f>
        <v>53.407649999999997</v>
      </c>
      <c r="Z103" s="82">
        <f>'AEO 2023 Table 52 Raw'!AC90</f>
        <v>53.437683</v>
      </c>
      <c r="AA103" s="82">
        <f>'AEO 2023 Table 52 Raw'!AD90</f>
        <v>53.456603999999999</v>
      </c>
      <c r="AB103" s="82">
        <f>'AEO 2023 Table 52 Raw'!AE90</f>
        <v>53.482925000000002</v>
      </c>
      <c r="AC103" s="82">
        <f>'AEO 2023 Table 52 Raw'!AF90</f>
        <v>53.507075999999998</v>
      </c>
      <c r="AD103" s="82">
        <f>'AEO 2023 Table 52 Raw'!AG90</f>
        <v>53.580517</v>
      </c>
      <c r="AE103" s="82">
        <f>'AEO 2023 Table 52 Raw'!AH90</f>
        <v>53.595615000000002</v>
      </c>
      <c r="AF103" s="88">
        <f>'AEO 2023 Table 52 Raw'!AI90</f>
        <v>3.0000000000000001E-3</v>
      </c>
    </row>
    <row r="104" spans="1:32" ht="15" customHeight="1" x14ac:dyDescent="0.35">
      <c r="B104" s="34" t="s">
        <v>28</v>
      </c>
      <c r="C104" s="82"/>
      <c r="D104" s="82"/>
      <c r="E104" s="82"/>
      <c r="F104" s="82"/>
      <c r="G104" s="82"/>
      <c r="H104" s="82"/>
      <c r="I104" s="82"/>
      <c r="J104" s="82"/>
      <c r="K104" s="82"/>
      <c r="L104" s="82"/>
      <c r="M104" s="82"/>
      <c r="N104" s="82"/>
      <c r="O104" s="82"/>
      <c r="P104" s="82"/>
      <c r="Q104" s="82"/>
      <c r="R104" s="82"/>
      <c r="S104" s="82"/>
      <c r="T104" s="82"/>
      <c r="U104" s="82"/>
      <c r="V104" s="82"/>
      <c r="W104" s="82"/>
      <c r="X104" s="82"/>
      <c r="Y104" s="82"/>
      <c r="Z104" s="82"/>
      <c r="AA104" s="82"/>
      <c r="AB104" s="82"/>
      <c r="AC104" s="82"/>
      <c r="AD104" s="82"/>
      <c r="AE104" s="82"/>
      <c r="AF104" s="88"/>
    </row>
    <row r="105" spans="1:32" ht="15" customHeight="1" x14ac:dyDescent="0.35">
      <c r="A105" s="77" t="s">
        <v>2029</v>
      </c>
      <c r="B105" s="81" t="s">
        <v>1932</v>
      </c>
      <c r="C105" s="82">
        <f>'AEO 2023 Table 52 Raw'!F92</f>
        <v>0</v>
      </c>
      <c r="D105" s="82">
        <f>'AEO 2023 Table 52 Raw'!G92</f>
        <v>0</v>
      </c>
      <c r="E105" s="82">
        <f>'AEO 2023 Table 52 Raw'!H92</f>
        <v>0</v>
      </c>
      <c r="F105" s="82">
        <f>'AEO 2023 Table 52 Raw'!I92</f>
        <v>0</v>
      </c>
      <c r="G105" s="82">
        <f>'AEO 2023 Table 52 Raw'!J92</f>
        <v>0</v>
      </c>
      <c r="H105" s="82">
        <f>'AEO 2023 Table 52 Raw'!K92</f>
        <v>0</v>
      </c>
      <c r="I105" s="82">
        <f>'AEO 2023 Table 52 Raw'!L92</f>
        <v>0</v>
      </c>
      <c r="J105" s="82">
        <f>'AEO 2023 Table 52 Raw'!M92</f>
        <v>0</v>
      </c>
      <c r="K105" s="82">
        <f>'AEO 2023 Table 52 Raw'!N92</f>
        <v>0</v>
      </c>
      <c r="L105" s="82">
        <f>'AEO 2023 Table 52 Raw'!O92</f>
        <v>0</v>
      </c>
      <c r="M105" s="82">
        <f>'AEO 2023 Table 52 Raw'!P92</f>
        <v>0</v>
      </c>
      <c r="N105" s="82">
        <f>'AEO 2023 Table 52 Raw'!Q92</f>
        <v>0</v>
      </c>
      <c r="O105" s="82">
        <f>'AEO 2023 Table 52 Raw'!R92</f>
        <v>0</v>
      </c>
      <c r="P105" s="82">
        <f>'AEO 2023 Table 52 Raw'!S92</f>
        <v>0</v>
      </c>
      <c r="Q105" s="82">
        <f>'AEO 2023 Table 52 Raw'!T92</f>
        <v>0</v>
      </c>
      <c r="R105" s="82">
        <f>'AEO 2023 Table 52 Raw'!U92</f>
        <v>0</v>
      </c>
      <c r="S105" s="82">
        <f>'AEO 2023 Table 52 Raw'!V92</f>
        <v>0</v>
      </c>
      <c r="T105" s="82">
        <f>'AEO 2023 Table 52 Raw'!W92</f>
        <v>0</v>
      </c>
      <c r="U105" s="82">
        <f>'AEO 2023 Table 52 Raw'!X92</f>
        <v>0</v>
      </c>
      <c r="V105" s="82">
        <f>'AEO 2023 Table 52 Raw'!Y92</f>
        <v>0</v>
      </c>
      <c r="W105" s="82">
        <f>'AEO 2023 Table 52 Raw'!Z92</f>
        <v>0</v>
      </c>
      <c r="X105" s="82">
        <f>'AEO 2023 Table 52 Raw'!AA92</f>
        <v>0</v>
      </c>
      <c r="Y105" s="82">
        <f>'AEO 2023 Table 52 Raw'!AB92</f>
        <v>0</v>
      </c>
      <c r="Z105" s="82">
        <f>'AEO 2023 Table 52 Raw'!AC92</f>
        <v>0</v>
      </c>
      <c r="AA105" s="82">
        <f>'AEO 2023 Table 52 Raw'!AD92</f>
        <v>0</v>
      </c>
      <c r="AB105" s="82">
        <f>'AEO 2023 Table 52 Raw'!AE92</f>
        <v>0</v>
      </c>
      <c r="AC105" s="82">
        <f>'AEO 2023 Table 52 Raw'!AF92</f>
        <v>0</v>
      </c>
      <c r="AD105" s="82">
        <f>'AEO 2023 Table 52 Raw'!AG92</f>
        <v>0</v>
      </c>
      <c r="AE105" s="82">
        <f>'AEO 2023 Table 52 Raw'!AH92</f>
        <v>0</v>
      </c>
      <c r="AF105" s="88" t="str">
        <f>'AEO 2023 Table 52 Raw'!AI92</f>
        <v>- -</v>
      </c>
    </row>
    <row r="106" spans="1:32" ht="15" customHeight="1" x14ac:dyDescent="0.35">
      <c r="A106" s="77" t="s">
        <v>2030</v>
      </c>
      <c r="B106" s="81" t="s">
        <v>1934</v>
      </c>
      <c r="C106" s="82">
        <f>'AEO 2023 Table 52 Raw'!F93</f>
        <v>0</v>
      </c>
      <c r="D106" s="82">
        <f>'AEO 2023 Table 52 Raw'!G93</f>
        <v>0</v>
      </c>
      <c r="E106" s="82">
        <f>'AEO 2023 Table 52 Raw'!H93</f>
        <v>0</v>
      </c>
      <c r="F106" s="82">
        <f>'AEO 2023 Table 52 Raw'!I93</f>
        <v>0</v>
      </c>
      <c r="G106" s="82">
        <f>'AEO 2023 Table 52 Raw'!J93</f>
        <v>0</v>
      </c>
      <c r="H106" s="82">
        <f>'AEO 2023 Table 52 Raw'!K93</f>
        <v>0</v>
      </c>
      <c r="I106" s="82">
        <f>'AEO 2023 Table 52 Raw'!L93</f>
        <v>0</v>
      </c>
      <c r="J106" s="82">
        <f>'AEO 2023 Table 52 Raw'!M93</f>
        <v>0</v>
      </c>
      <c r="K106" s="82">
        <f>'AEO 2023 Table 52 Raw'!N93</f>
        <v>0</v>
      </c>
      <c r="L106" s="82">
        <f>'AEO 2023 Table 52 Raw'!O93</f>
        <v>0</v>
      </c>
      <c r="M106" s="82">
        <f>'AEO 2023 Table 52 Raw'!P93</f>
        <v>0</v>
      </c>
      <c r="N106" s="82">
        <f>'AEO 2023 Table 52 Raw'!Q93</f>
        <v>0</v>
      </c>
      <c r="O106" s="82">
        <f>'AEO 2023 Table 52 Raw'!R93</f>
        <v>0</v>
      </c>
      <c r="P106" s="82">
        <f>'AEO 2023 Table 52 Raw'!S93</f>
        <v>0</v>
      </c>
      <c r="Q106" s="82">
        <f>'AEO 2023 Table 52 Raw'!T93</f>
        <v>0</v>
      </c>
      <c r="R106" s="82">
        <f>'AEO 2023 Table 52 Raw'!U93</f>
        <v>0</v>
      </c>
      <c r="S106" s="82">
        <f>'AEO 2023 Table 52 Raw'!V93</f>
        <v>0</v>
      </c>
      <c r="T106" s="82">
        <f>'AEO 2023 Table 52 Raw'!W93</f>
        <v>0</v>
      </c>
      <c r="U106" s="82">
        <f>'AEO 2023 Table 52 Raw'!X93</f>
        <v>0</v>
      </c>
      <c r="V106" s="82">
        <f>'AEO 2023 Table 52 Raw'!Y93</f>
        <v>0</v>
      </c>
      <c r="W106" s="82">
        <f>'AEO 2023 Table 52 Raw'!Z93</f>
        <v>0</v>
      </c>
      <c r="X106" s="82">
        <f>'AEO 2023 Table 52 Raw'!AA93</f>
        <v>0</v>
      </c>
      <c r="Y106" s="82">
        <f>'AEO 2023 Table 52 Raw'!AB93</f>
        <v>0</v>
      </c>
      <c r="Z106" s="82">
        <f>'AEO 2023 Table 52 Raw'!AC93</f>
        <v>0</v>
      </c>
      <c r="AA106" s="82">
        <f>'AEO 2023 Table 52 Raw'!AD93</f>
        <v>0</v>
      </c>
      <c r="AB106" s="82">
        <f>'AEO 2023 Table 52 Raw'!AE93</f>
        <v>0</v>
      </c>
      <c r="AC106" s="82">
        <f>'AEO 2023 Table 52 Raw'!AF93</f>
        <v>0</v>
      </c>
      <c r="AD106" s="82">
        <f>'AEO 2023 Table 52 Raw'!AG93</f>
        <v>0</v>
      </c>
      <c r="AE106" s="82">
        <f>'AEO 2023 Table 52 Raw'!AH93</f>
        <v>0</v>
      </c>
      <c r="AF106" s="88" t="str">
        <f>'AEO 2023 Table 52 Raw'!AI93</f>
        <v>- -</v>
      </c>
    </row>
    <row r="107" spans="1:32" ht="15" customHeight="1" x14ac:dyDescent="0.35">
      <c r="A107" s="77" t="s">
        <v>2031</v>
      </c>
      <c r="B107" s="81" t="s">
        <v>1936</v>
      </c>
      <c r="C107" s="82">
        <f>'AEO 2023 Table 52 Raw'!F94</f>
        <v>40.693362999999998</v>
      </c>
      <c r="D107" s="82">
        <f>'AEO 2023 Table 52 Raw'!G94</f>
        <v>40.907024</v>
      </c>
      <c r="E107" s="82">
        <f>'AEO 2023 Table 52 Raw'!H94</f>
        <v>41.066752999999999</v>
      </c>
      <c r="F107" s="82">
        <f>'AEO 2023 Table 52 Raw'!I94</f>
        <v>41.427619999999997</v>
      </c>
      <c r="G107" s="82">
        <f>'AEO 2023 Table 52 Raw'!J94</f>
        <v>41.505127000000002</v>
      </c>
      <c r="H107" s="82">
        <f>'AEO 2023 Table 52 Raw'!K94</f>
        <v>41.622889999999998</v>
      </c>
      <c r="I107" s="82">
        <f>'AEO 2023 Table 52 Raw'!L94</f>
        <v>42.087662000000002</v>
      </c>
      <c r="J107" s="82">
        <f>'AEO 2023 Table 52 Raw'!M94</f>
        <v>42.158507999999998</v>
      </c>
      <c r="K107" s="82">
        <f>'AEO 2023 Table 52 Raw'!N94</f>
        <v>42.228904999999997</v>
      </c>
      <c r="L107" s="82">
        <f>'AEO 2023 Table 52 Raw'!O94</f>
        <v>42.301105</v>
      </c>
      <c r="M107" s="82">
        <f>'AEO 2023 Table 52 Raw'!P94</f>
        <v>42.370902999999998</v>
      </c>
      <c r="N107" s="82">
        <f>'AEO 2023 Table 52 Raw'!Q94</f>
        <v>42.451183</v>
      </c>
      <c r="O107" s="82">
        <f>'AEO 2023 Table 52 Raw'!R94</f>
        <v>42.511482000000001</v>
      </c>
      <c r="P107" s="82">
        <f>'AEO 2023 Table 52 Raw'!S94</f>
        <v>42.579448999999997</v>
      </c>
      <c r="Q107" s="82">
        <f>'AEO 2023 Table 52 Raw'!T94</f>
        <v>42.642856999999999</v>
      </c>
      <c r="R107" s="82">
        <f>'AEO 2023 Table 52 Raw'!U94</f>
        <v>42.718254000000002</v>
      </c>
      <c r="S107" s="82">
        <f>'AEO 2023 Table 52 Raw'!V94</f>
        <v>42.792212999999997</v>
      </c>
      <c r="T107" s="82">
        <f>'AEO 2023 Table 52 Raw'!W94</f>
        <v>42.894886</v>
      </c>
      <c r="U107" s="82">
        <f>'AEO 2023 Table 52 Raw'!X94</f>
        <v>42.970638000000001</v>
      </c>
      <c r="V107" s="82">
        <f>'AEO 2023 Table 52 Raw'!Y94</f>
        <v>43.050621</v>
      </c>
      <c r="W107" s="82">
        <f>'AEO 2023 Table 52 Raw'!Z94</f>
        <v>43.127330999999998</v>
      </c>
      <c r="X107" s="82">
        <f>'AEO 2023 Table 52 Raw'!AA94</f>
        <v>43.200763999999999</v>
      </c>
      <c r="Y107" s="82">
        <f>'AEO 2023 Table 52 Raw'!AB94</f>
        <v>43.251067999999997</v>
      </c>
      <c r="Z107" s="82">
        <f>'AEO 2023 Table 52 Raw'!AC94</f>
        <v>43.308163</v>
      </c>
      <c r="AA107" s="82">
        <f>'AEO 2023 Table 52 Raw'!AD94</f>
        <v>43.352271999999999</v>
      </c>
      <c r="AB107" s="82">
        <f>'AEO 2023 Table 52 Raw'!AE94</f>
        <v>43.408969999999997</v>
      </c>
      <c r="AC107" s="82">
        <f>'AEO 2023 Table 52 Raw'!AF94</f>
        <v>43.463000999999998</v>
      </c>
      <c r="AD107" s="82">
        <f>'AEO 2023 Table 52 Raw'!AG94</f>
        <v>43.590983999999999</v>
      </c>
      <c r="AE107" s="82">
        <f>'AEO 2023 Table 52 Raw'!AH94</f>
        <v>43.618670999999999</v>
      </c>
      <c r="AF107" s="88">
        <f>'AEO 2023 Table 52 Raw'!AI94</f>
        <v>2E-3</v>
      </c>
    </row>
    <row r="108" spans="1:32" ht="15" customHeight="1" x14ac:dyDescent="0.35">
      <c r="A108" s="77" t="s">
        <v>2032</v>
      </c>
      <c r="B108" s="81" t="s">
        <v>1938</v>
      </c>
      <c r="C108" s="82">
        <f>'AEO 2023 Table 52 Raw'!F95</f>
        <v>0</v>
      </c>
      <c r="D108" s="82">
        <f>'AEO 2023 Table 52 Raw'!G95</f>
        <v>0</v>
      </c>
      <c r="E108" s="82">
        <f>'AEO 2023 Table 52 Raw'!H95</f>
        <v>0</v>
      </c>
      <c r="F108" s="82">
        <f>'AEO 2023 Table 52 Raw'!I95</f>
        <v>0</v>
      </c>
      <c r="G108" s="82">
        <f>'AEO 2023 Table 52 Raw'!J95</f>
        <v>0</v>
      </c>
      <c r="H108" s="82">
        <f>'AEO 2023 Table 52 Raw'!K95</f>
        <v>0</v>
      </c>
      <c r="I108" s="82">
        <f>'AEO 2023 Table 52 Raw'!L95</f>
        <v>0</v>
      </c>
      <c r="J108" s="82">
        <f>'AEO 2023 Table 52 Raw'!M95</f>
        <v>0</v>
      </c>
      <c r="K108" s="82">
        <f>'AEO 2023 Table 52 Raw'!N95</f>
        <v>0</v>
      </c>
      <c r="L108" s="82">
        <f>'AEO 2023 Table 52 Raw'!O95</f>
        <v>0</v>
      </c>
      <c r="M108" s="82">
        <f>'AEO 2023 Table 52 Raw'!P95</f>
        <v>0</v>
      </c>
      <c r="N108" s="82">
        <f>'AEO 2023 Table 52 Raw'!Q95</f>
        <v>0</v>
      </c>
      <c r="O108" s="82">
        <f>'AEO 2023 Table 52 Raw'!R95</f>
        <v>0</v>
      </c>
      <c r="P108" s="82">
        <f>'AEO 2023 Table 52 Raw'!S95</f>
        <v>0</v>
      </c>
      <c r="Q108" s="82">
        <f>'AEO 2023 Table 52 Raw'!T95</f>
        <v>0</v>
      </c>
      <c r="R108" s="82">
        <f>'AEO 2023 Table 52 Raw'!U95</f>
        <v>0</v>
      </c>
      <c r="S108" s="82">
        <f>'AEO 2023 Table 52 Raw'!V95</f>
        <v>0</v>
      </c>
      <c r="T108" s="82">
        <f>'AEO 2023 Table 52 Raw'!W95</f>
        <v>0</v>
      </c>
      <c r="U108" s="82">
        <f>'AEO 2023 Table 52 Raw'!X95</f>
        <v>0</v>
      </c>
      <c r="V108" s="82">
        <f>'AEO 2023 Table 52 Raw'!Y95</f>
        <v>0</v>
      </c>
      <c r="W108" s="82">
        <f>'AEO 2023 Table 52 Raw'!Z95</f>
        <v>0</v>
      </c>
      <c r="X108" s="82">
        <f>'AEO 2023 Table 52 Raw'!AA95</f>
        <v>0</v>
      </c>
      <c r="Y108" s="82">
        <f>'AEO 2023 Table 52 Raw'!AB95</f>
        <v>0</v>
      </c>
      <c r="Z108" s="82">
        <f>'AEO 2023 Table 52 Raw'!AC95</f>
        <v>0</v>
      </c>
      <c r="AA108" s="82">
        <f>'AEO 2023 Table 52 Raw'!AD95</f>
        <v>0</v>
      </c>
      <c r="AB108" s="82">
        <f>'AEO 2023 Table 52 Raw'!AE95</f>
        <v>0</v>
      </c>
      <c r="AC108" s="82">
        <f>'AEO 2023 Table 52 Raw'!AF95</f>
        <v>0</v>
      </c>
      <c r="AD108" s="82">
        <f>'AEO 2023 Table 52 Raw'!AG95</f>
        <v>0</v>
      </c>
      <c r="AE108" s="82">
        <f>'AEO 2023 Table 52 Raw'!AH95</f>
        <v>0</v>
      </c>
      <c r="AF108" s="88" t="str">
        <f>'AEO 2023 Table 52 Raw'!AI95</f>
        <v>- -</v>
      </c>
    </row>
    <row r="109" spans="1:32" ht="15" customHeight="1" x14ac:dyDescent="0.35">
      <c r="A109" s="77" t="s">
        <v>2033</v>
      </c>
      <c r="B109" s="81" t="s">
        <v>1940</v>
      </c>
      <c r="C109" s="82">
        <f>'AEO 2023 Table 52 Raw'!F96</f>
        <v>44.295802999999999</v>
      </c>
      <c r="D109" s="82">
        <f>'AEO 2023 Table 52 Raw'!G96</f>
        <v>44.493972999999997</v>
      </c>
      <c r="E109" s="82">
        <f>'AEO 2023 Table 52 Raw'!H96</f>
        <v>44.641762</v>
      </c>
      <c r="F109" s="82">
        <f>'AEO 2023 Table 52 Raw'!I96</f>
        <v>45.003120000000003</v>
      </c>
      <c r="G109" s="82">
        <f>'AEO 2023 Table 52 Raw'!J96</f>
        <v>45.114269</v>
      </c>
      <c r="H109" s="82">
        <f>'AEO 2023 Table 52 Raw'!K96</f>
        <v>45.250782000000001</v>
      </c>
      <c r="I109" s="82">
        <f>'AEO 2023 Table 52 Raw'!L96</f>
        <v>45.686408999999998</v>
      </c>
      <c r="J109" s="82">
        <f>'AEO 2023 Table 52 Raw'!M96</f>
        <v>45.778441999999998</v>
      </c>
      <c r="K109" s="82">
        <f>'AEO 2023 Table 52 Raw'!N96</f>
        <v>45.855468999999999</v>
      </c>
      <c r="L109" s="82">
        <f>'AEO 2023 Table 52 Raw'!O96</f>
        <v>45.925068000000003</v>
      </c>
      <c r="M109" s="82">
        <f>'AEO 2023 Table 52 Raw'!P96</f>
        <v>45.99136</v>
      </c>
      <c r="N109" s="82">
        <f>'AEO 2023 Table 52 Raw'!Q96</f>
        <v>46.073467000000001</v>
      </c>
      <c r="O109" s="82">
        <f>'AEO 2023 Table 52 Raw'!R96</f>
        <v>46.133834999999998</v>
      </c>
      <c r="P109" s="82">
        <f>'AEO 2023 Table 52 Raw'!S96</f>
        <v>46.203476000000002</v>
      </c>
      <c r="Q109" s="82">
        <f>'AEO 2023 Table 52 Raw'!T96</f>
        <v>46.268456</v>
      </c>
      <c r="R109" s="82">
        <f>'AEO 2023 Table 52 Raw'!U96</f>
        <v>46.349316000000002</v>
      </c>
      <c r="S109" s="82">
        <f>'AEO 2023 Table 52 Raw'!V96</f>
        <v>46.431068000000003</v>
      </c>
      <c r="T109" s="82">
        <f>'AEO 2023 Table 52 Raw'!W96</f>
        <v>46.541817000000002</v>
      </c>
      <c r="U109" s="82">
        <f>'AEO 2023 Table 52 Raw'!X96</f>
        <v>46.612144000000001</v>
      </c>
      <c r="V109" s="82">
        <f>'AEO 2023 Table 52 Raw'!Y96</f>
        <v>46.689934000000001</v>
      </c>
      <c r="W109" s="82">
        <f>'AEO 2023 Table 52 Raw'!Z96</f>
        <v>46.764057000000001</v>
      </c>
      <c r="X109" s="82">
        <f>'AEO 2023 Table 52 Raw'!AA96</f>
        <v>46.835532999999998</v>
      </c>
      <c r="Y109" s="82">
        <f>'AEO 2023 Table 52 Raw'!AB96</f>
        <v>46.881129999999999</v>
      </c>
      <c r="Z109" s="82">
        <f>'AEO 2023 Table 52 Raw'!AC96</f>
        <v>46.933323000000001</v>
      </c>
      <c r="AA109" s="82">
        <f>'AEO 2023 Table 52 Raw'!AD96</f>
        <v>46.973754999999997</v>
      </c>
      <c r="AB109" s="82">
        <f>'AEO 2023 Table 52 Raw'!AE96</f>
        <v>47.025623000000003</v>
      </c>
      <c r="AC109" s="82">
        <f>'AEO 2023 Table 52 Raw'!AF96</f>
        <v>47.074745</v>
      </c>
      <c r="AD109" s="82">
        <f>'AEO 2023 Table 52 Raw'!AG96</f>
        <v>47.211711999999999</v>
      </c>
      <c r="AE109" s="82">
        <f>'AEO 2023 Table 52 Raw'!AH96</f>
        <v>47.234566000000001</v>
      </c>
      <c r="AF109" s="88">
        <f>'AEO 2023 Table 52 Raw'!AI96</f>
        <v>2E-3</v>
      </c>
    </row>
    <row r="110" spans="1:32" ht="15" customHeight="1" x14ac:dyDescent="0.35">
      <c r="A110" s="77" t="s">
        <v>2034</v>
      </c>
      <c r="B110" s="81" t="s">
        <v>1942</v>
      </c>
      <c r="C110" s="82">
        <f>'AEO 2023 Table 52 Raw'!F97</f>
        <v>0</v>
      </c>
      <c r="D110" s="82">
        <f>'AEO 2023 Table 52 Raw'!G97</f>
        <v>0</v>
      </c>
      <c r="E110" s="82">
        <f>'AEO 2023 Table 52 Raw'!H97</f>
        <v>0</v>
      </c>
      <c r="F110" s="82">
        <f>'AEO 2023 Table 52 Raw'!I97</f>
        <v>0</v>
      </c>
      <c r="G110" s="82">
        <f>'AEO 2023 Table 52 Raw'!J97</f>
        <v>0</v>
      </c>
      <c r="H110" s="82">
        <f>'AEO 2023 Table 52 Raw'!K97</f>
        <v>0</v>
      </c>
      <c r="I110" s="82">
        <f>'AEO 2023 Table 52 Raw'!L97</f>
        <v>0</v>
      </c>
      <c r="J110" s="82">
        <f>'AEO 2023 Table 52 Raw'!M97</f>
        <v>0</v>
      </c>
      <c r="K110" s="82">
        <f>'AEO 2023 Table 52 Raw'!N97</f>
        <v>0</v>
      </c>
      <c r="L110" s="82">
        <f>'AEO 2023 Table 52 Raw'!O97</f>
        <v>0</v>
      </c>
      <c r="M110" s="82">
        <f>'AEO 2023 Table 52 Raw'!P97</f>
        <v>0</v>
      </c>
      <c r="N110" s="82">
        <f>'AEO 2023 Table 52 Raw'!Q97</f>
        <v>0</v>
      </c>
      <c r="O110" s="82">
        <f>'AEO 2023 Table 52 Raw'!R97</f>
        <v>0</v>
      </c>
      <c r="P110" s="82">
        <f>'AEO 2023 Table 52 Raw'!S97</f>
        <v>0</v>
      </c>
      <c r="Q110" s="82">
        <f>'AEO 2023 Table 52 Raw'!T97</f>
        <v>0</v>
      </c>
      <c r="R110" s="82">
        <f>'AEO 2023 Table 52 Raw'!U97</f>
        <v>0</v>
      </c>
      <c r="S110" s="82">
        <f>'AEO 2023 Table 52 Raw'!V97</f>
        <v>0</v>
      </c>
      <c r="T110" s="82">
        <f>'AEO 2023 Table 52 Raw'!W97</f>
        <v>0</v>
      </c>
      <c r="U110" s="82">
        <f>'AEO 2023 Table 52 Raw'!X97</f>
        <v>0</v>
      </c>
      <c r="V110" s="82">
        <f>'AEO 2023 Table 52 Raw'!Y97</f>
        <v>0</v>
      </c>
      <c r="W110" s="82">
        <f>'AEO 2023 Table 52 Raw'!Z97</f>
        <v>0</v>
      </c>
      <c r="X110" s="82">
        <f>'AEO 2023 Table 52 Raw'!AA97</f>
        <v>0</v>
      </c>
      <c r="Y110" s="82">
        <f>'AEO 2023 Table 52 Raw'!AB97</f>
        <v>0</v>
      </c>
      <c r="Z110" s="82">
        <f>'AEO 2023 Table 52 Raw'!AC97</f>
        <v>0</v>
      </c>
      <c r="AA110" s="82">
        <f>'AEO 2023 Table 52 Raw'!AD97</f>
        <v>0</v>
      </c>
      <c r="AB110" s="82">
        <f>'AEO 2023 Table 52 Raw'!AE97</f>
        <v>0</v>
      </c>
      <c r="AC110" s="82">
        <f>'AEO 2023 Table 52 Raw'!AF97</f>
        <v>0</v>
      </c>
      <c r="AD110" s="82">
        <f>'AEO 2023 Table 52 Raw'!AG97</f>
        <v>0</v>
      </c>
      <c r="AE110" s="82">
        <f>'AEO 2023 Table 52 Raw'!AH97</f>
        <v>0</v>
      </c>
      <c r="AF110" s="88" t="str">
        <f>'AEO 2023 Table 52 Raw'!AI97</f>
        <v>- -</v>
      </c>
    </row>
    <row r="111" spans="1:32" ht="15" customHeight="1" x14ac:dyDescent="0.35">
      <c r="A111" s="77" t="s">
        <v>2035</v>
      </c>
      <c r="B111" s="81" t="s">
        <v>1944</v>
      </c>
      <c r="C111" s="82">
        <f>'AEO 2023 Table 52 Raw'!F98</f>
        <v>0</v>
      </c>
      <c r="D111" s="82">
        <f>'AEO 2023 Table 52 Raw'!G98</f>
        <v>0</v>
      </c>
      <c r="E111" s="82">
        <f>'AEO 2023 Table 52 Raw'!H98</f>
        <v>0</v>
      </c>
      <c r="F111" s="82">
        <f>'AEO 2023 Table 52 Raw'!I98</f>
        <v>0</v>
      </c>
      <c r="G111" s="82">
        <f>'AEO 2023 Table 52 Raw'!J98</f>
        <v>0</v>
      </c>
      <c r="H111" s="82">
        <f>'AEO 2023 Table 52 Raw'!K98</f>
        <v>0</v>
      </c>
      <c r="I111" s="82">
        <f>'AEO 2023 Table 52 Raw'!L98</f>
        <v>0</v>
      </c>
      <c r="J111" s="82">
        <f>'AEO 2023 Table 52 Raw'!M98</f>
        <v>0</v>
      </c>
      <c r="K111" s="82">
        <f>'AEO 2023 Table 52 Raw'!N98</f>
        <v>0</v>
      </c>
      <c r="L111" s="82">
        <f>'AEO 2023 Table 52 Raw'!O98</f>
        <v>0</v>
      </c>
      <c r="M111" s="82">
        <f>'AEO 2023 Table 52 Raw'!P98</f>
        <v>0</v>
      </c>
      <c r="N111" s="82">
        <f>'AEO 2023 Table 52 Raw'!Q98</f>
        <v>0</v>
      </c>
      <c r="O111" s="82">
        <f>'AEO 2023 Table 52 Raw'!R98</f>
        <v>0</v>
      </c>
      <c r="P111" s="82">
        <f>'AEO 2023 Table 52 Raw'!S98</f>
        <v>0</v>
      </c>
      <c r="Q111" s="82">
        <f>'AEO 2023 Table 52 Raw'!T98</f>
        <v>0</v>
      </c>
      <c r="R111" s="82">
        <f>'AEO 2023 Table 52 Raw'!U98</f>
        <v>0</v>
      </c>
      <c r="S111" s="82">
        <f>'AEO 2023 Table 52 Raw'!V98</f>
        <v>0</v>
      </c>
      <c r="T111" s="82">
        <f>'AEO 2023 Table 52 Raw'!W98</f>
        <v>0</v>
      </c>
      <c r="U111" s="82">
        <f>'AEO 2023 Table 52 Raw'!X98</f>
        <v>0</v>
      </c>
      <c r="V111" s="82">
        <f>'AEO 2023 Table 52 Raw'!Y98</f>
        <v>0</v>
      </c>
      <c r="W111" s="82">
        <f>'AEO 2023 Table 52 Raw'!Z98</f>
        <v>0</v>
      </c>
      <c r="X111" s="82">
        <f>'AEO 2023 Table 52 Raw'!AA98</f>
        <v>0</v>
      </c>
      <c r="Y111" s="82">
        <f>'AEO 2023 Table 52 Raw'!AB98</f>
        <v>0</v>
      </c>
      <c r="Z111" s="82">
        <f>'AEO 2023 Table 52 Raw'!AC98</f>
        <v>0</v>
      </c>
      <c r="AA111" s="82">
        <f>'AEO 2023 Table 52 Raw'!AD98</f>
        <v>0</v>
      </c>
      <c r="AB111" s="82">
        <f>'AEO 2023 Table 52 Raw'!AE98</f>
        <v>0</v>
      </c>
      <c r="AC111" s="82">
        <f>'AEO 2023 Table 52 Raw'!AF98</f>
        <v>0</v>
      </c>
      <c r="AD111" s="82">
        <f>'AEO 2023 Table 52 Raw'!AG98</f>
        <v>0</v>
      </c>
      <c r="AE111" s="82">
        <f>'AEO 2023 Table 52 Raw'!AH98</f>
        <v>0</v>
      </c>
      <c r="AF111" s="88" t="str">
        <f>'AEO 2023 Table 52 Raw'!AI98</f>
        <v>- -</v>
      </c>
    </row>
    <row r="112" spans="1:32" ht="15" customHeight="1" x14ac:dyDescent="0.35">
      <c r="A112" s="77" t="s">
        <v>2036</v>
      </c>
      <c r="B112" s="81" t="s">
        <v>1946</v>
      </c>
      <c r="C112" s="82">
        <f>'AEO 2023 Table 52 Raw'!F99</f>
        <v>0</v>
      </c>
      <c r="D112" s="82">
        <f>'AEO 2023 Table 52 Raw'!G99</f>
        <v>0</v>
      </c>
      <c r="E112" s="82">
        <f>'AEO 2023 Table 52 Raw'!H99</f>
        <v>0</v>
      </c>
      <c r="F112" s="82">
        <f>'AEO 2023 Table 52 Raw'!I99</f>
        <v>0</v>
      </c>
      <c r="G112" s="82">
        <f>'AEO 2023 Table 52 Raw'!J99</f>
        <v>0</v>
      </c>
      <c r="H112" s="82">
        <f>'AEO 2023 Table 52 Raw'!K99</f>
        <v>0</v>
      </c>
      <c r="I112" s="82">
        <f>'AEO 2023 Table 52 Raw'!L99</f>
        <v>0</v>
      </c>
      <c r="J112" s="82">
        <f>'AEO 2023 Table 52 Raw'!M99</f>
        <v>0</v>
      </c>
      <c r="K112" s="82">
        <f>'AEO 2023 Table 52 Raw'!N99</f>
        <v>0</v>
      </c>
      <c r="L112" s="82">
        <f>'AEO 2023 Table 52 Raw'!O99</f>
        <v>0</v>
      </c>
      <c r="M112" s="82">
        <f>'AEO 2023 Table 52 Raw'!P99</f>
        <v>0</v>
      </c>
      <c r="N112" s="82">
        <f>'AEO 2023 Table 52 Raw'!Q99</f>
        <v>0</v>
      </c>
      <c r="O112" s="82">
        <f>'AEO 2023 Table 52 Raw'!R99</f>
        <v>0</v>
      </c>
      <c r="P112" s="82">
        <f>'AEO 2023 Table 52 Raw'!S99</f>
        <v>0</v>
      </c>
      <c r="Q112" s="82">
        <f>'AEO 2023 Table 52 Raw'!T99</f>
        <v>0</v>
      </c>
      <c r="R112" s="82">
        <f>'AEO 2023 Table 52 Raw'!U99</f>
        <v>0</v>
      </c>
      <c r="S112" s="82">
        <f>'AEO 2023 Table 52 Raw'!V99</f>
        <v>0</v>
      </c>
      <c r="T112" s="82">
        <f>'AEO 2023 Table 52 Raw'!W99</f>
        <v>0</v>
      </c>
      <c r="U112" s="82">
        <f>'AEO 2023 Table 52 Raw'!X99</f>
        <v>0</v>
      </c>
      <c r="V112" s="82">
        <f>'AEO 2023 Table 52 Raw'!Y99</f>
        <v>0</v>
      </c>
      <c r="W112" s="82">
        <f>'AEO 2023 Table 52 Raw'!Z99</f>
        <v>0</v>
      </c>
      <c r="X112" s="82">
        <f>'AEO 2023 Table 52 Raw'!AA99</f>
        <v>0</v>
      </c>
      <c r="Y112" s="82">
        <f>'AEO 2023 Table 52 Raw'!AB99</f>
        <v>0</v>
      </c>
      <c r="Z112" s="82">
        <f>'AEO 2023 Table 52 Raw'!AC99</f>
        <v>0</v>
      </c>
      <c r="AA112" s="82">
        <f>'AEO 2023 Table 52 Raw'!AD99</f>
        <v>0</v>
      </c>
      <c r="AB112" s="82">
        <f>'AEO 2023 Table 52 Raw'!AE99</f>
        <v>0</v>
      </c>
      <c r="AC112" s="82">
        <f>'AEO 2023 Table 52 Raw'!AF99</f>
        <v>0</v>
      </c>
      <c r="AD112" s="82">
        <f>'AEO 2023 Table 52 Raw'!AG99</f>
        <v>0</v>
      </c>
      <c r="AE112" s="82">
        <f>'AEO 2023 Table 52 Raw'!AH99</f>
        <v>0</v>
      </c>
      <c r="AF112" s="88" t="str">
        <f>'AEO 2023 Table 52 Raw'!AI99</f>
        <v>- -</v>
      </c>
    </row>
    <row r="113" spans="1:32" ht="12" customHeight="1" x14ac:dyDescent="0.35">
      <c r="A113" s="77" t="s">
        <v>2037</v>
      </c>
      <c r="B113" s="81" t="s">
        <v>1948</v>
      </c>
      <c r="C113" s="82">
        <f>'AEO 2023 Table 52 Raw'!F100</f>
        <v>0</v>
      </c>
      <c r="D113" s="82">
        <f>'AEO 2023 Table 52 Raw'!G100</f>
        <v>0</v>
      </c>
      <c r="E113" s="82">
        <f>'AEO 2023 Table 52 Raw'!H100</f>
        <v>0</v>
      </c>
      <c r="F113" s="82">
        <f>'AEO 2023 Table 52 Raw'!I100</f>
        <v>0</v>
      </c>
      <c r="G113" s="82">
        <f>'AEO 2023 Table 52 Raw'!J100</f>
        <v>0</v>
      </c>
      <c r="H113" s="82">
        <f>'AEO 2023 Table 52 Raw'!K100</f>
        <v>0</v>
      </c>
      <c r="I113" s="82">
        <f>'AEO 2023 Table 52 Raw'!L100</f>
        <v>0</v>
      </c>
      <c r="J113" s="82">
        <f>'AEO 2023 Table 52 Raw'!M100</f>
        <v>0</v>
      </c>
      <c r="K113" s="82">
        <f>'AEO 2023 Table 52 Raw'!N100</f>
        <v>0</v>
      </c>
      <c r="L113" s="82">
        <f>'AEO 2023 Table 52 Raw'!O100</f>
        <v>0</v>
      </c>
      <c r="M113" s="82">
        <f>'AEO 2023 Table 52 Raw'!P100</f>
        <v>0</v>
      </c>
      <c r="N113" s="82">
        <f>'AEO 2023 Table 52 Raw'!Q100</f>
        <v>0</v>
      </c>
      <c r="O113" s="82">
        <f>'AEO 2023 Table 52 Raw'!R100</f>
        <v>0</v>
      </c>
      <c r="P113" s="82">
        <f>'AEO 2023 Table 52 Raw'!S100</f>
        <v>0</v>
      </c>
      <c r="Q113" s="82">
        <f>'AEO 2023 Table 52 Raw'!T100</f>
        <v>0</v>
      </c>
      <c r="R113" s="82">
        <f>'AEO 2023 Table 52 Raw'!U100</f>
        <v>0</v>
      </c>
      <c r="S113" s="82">
        <f>'AEO 2023 Table 52 Raw'!V100</f>
        <v>0</v>
      </c>
      <c r="T113" s="82">
        <f>'AEO 2023 Table 52 Raw'!W100</f>
        <v>0</v>
      </c>
      <c r="U113" s="82">
        <f>'AEO 2023 Table 52 Raw'!X100</f>
        <v>0</v>
      </c>
      <c r="V113" s="82">
        <f>'AEO 2023 Table 52 Raw'!Y100</f>
        <v>0</v>
      </c>
      <c r="W113" s="82">
        <f>'AEO 2023 Table 52 Raw'!Z100</f>
        <v>0</v>
      </c>
      <c r="X113" s="82">
        <f>'AEO 2023 Table 52 Raw'!AA100</f>
        <v>0</v>
      </c>
      <c r="Y113" s="82">
        <f>'AEO 2023 Table 52 Raw'!AB100</f>
        <v>0</v>
      </c>
      <c r="Z113" s="82">
        <f>'AEO 2023 Table 52 Raw'!AC100</f>
        <v>0</v>
      </c>
      <c r="AA113" s="82">
        <f>'AEO 2023 Table 52 Raw'!AD100</f>
        <v>0</v>
      </c>
      <c r="AB113" s="82">
        <f>'AEO 2023 Table 52 Raw'!AE100</f>
        <v>0</v>
      </c>
      <c r="AC113" s="82">
        <f>'AEO 2023 Table 52 Raw'!AF100</f>
        <v>0</v>
      </c>
      <c r="AD113" s="82">
        <f>'AEO 2023 Table 52 Raw'!AG100</f>
        <v>0</v>
      </c>
      <c r="AE113" s="82">
        <f>'AEO 2023 Table 52 Raw'!AH100</f>
        <v>0</v>
      </c>
      <c r="AF113" s="88" t="str">
        <f>'AEO 2023 Table 52 Raw'!AI100</f>
        <v>- -</v>
      </c>
    </row>
    <row r="114" spans="1:32" ht="15" customHeight="1" x14ac:dyDescent="0.35">
      <c r="A114" s="77" t="s">
        <v>2038</v>
      </c>
      <c r="B114" s="81" t="s">
        <v>1950</v>
      </c>
      <c r="C114" s="82">
        <f>'AEO 2023 Table 52 Raw'!F101</f>
        <v>58.316105</v>
      </c>
      <c r="D114" s="82">
        <f>'AEO 2023 Table 52 Raw'!G101</f>
        <v>58.556350999999999</v>
      </c>
      <c r="E114" s="82">
        <f>'AEO 2023 Table 52 Raw'!H101</f>
        <v>58.811858999999998</v>
      </c>
      <c r="F114" s="82">
        <f>'AEO 2023 Table 52 Raw'!I101</f>
        <v>59.480499000000002</v>
      </c>
      <c r="G114" s="82">
        <f>'AEO 2023 Table 52 Raw'!J101</f>
        <v>59.873333000000002</v>
      </c>
      <c r="H114" s="82">
        <f>'AEO 2023 Table 52 Raw'!K101</f>
        <v>60.063834999999997</v>
      </c>
      <c r="I114" s="82">
        <f>'AEO 2023 Table 52 Raw'!L101</f>
        <v>60.449756999999998</v>
      </c>
      <c r="J114" s="82">
        <f>'AEO 2023 Table 52 Raw'!M101</f>
        <v>60.588200000000001</v>
      </c>
      <c r="K114" s="82">
        <f>'AEO 2023 Table 52 Raw'!N101</f>
        <v>60.687218000000001</v>
      </c>
      <c r="L114" s="82">
        <f>'AEO 2023 Table 52 Raw'!O101</f>
        <v>60.793495</v>
      </c>
      <c r="M114" s="82">
        <f>'AEO 2023 Table 52 Raw'!P101</f>
        <v>60.907863999999996</v>
      </c>
      <c r="N114" s="82">
        <f>'AEO 2023 Table 52 Raw'!Q101</f>
        <v>61.040432000000003</v>
      </c>
      <c r="O114" s="82">
        <f>'AEO 2023 Table 52 Raw'!R101</f>
        <v>61.117386000000003</v>
      </c>
      <c r="P114" s="82">
        <f>'AEO 2023 Table 52 Raw'!S101</f>
        <v>61.196765999999997</v>
      </c>
      <c r="Q114" s="82">
        <f>'AEO 2023 Table 52 Raw'!T101</f>
        <v>61.264046</v>
      </c>
      <c r="R114" s="82">
        <f>'AEO 2023 Table 52 Raw'!U101</f>
        <v>61.325890000000001</v>
      </c>
      <c r="S114" s="82">
        <f>'AEO 2023 Table 52 Raw'!V101</f>
        <v>61.381962000000001</v>
      </c>
      <c r="T114" s="82">
        <f>'AEO 2023 Table 52 Raw'!W101</f>
        <v>61.450961999999997</v>
      </c>
      <c r="U114" s="82">
        <f>'AEO 2023 Table 52 Raw'!X101</f>
        <v>61.491504999999997</v>
      </c>
      <c r="V114" s="82">
        <f>'AEO 2023 Table 52 Raw'!Y101</f>
        <v>61.53199</v>
      </c>
      <c r="W114" s="82">
        <f>'AEO 2023 Table 52 Raw'!Z101</f>
        <v>61.570633000000001</v>
      </c>
      <c r="X114" s="82">
        <f>'AEO 2023 Table 52 Raw'!AA101</f>
        <v>61.604992000000003</v>
      </c>
      <c r="Y114" s="82">
        <f>'AEO 2023 Table 52 Raw'!AB101</f>
        <v>61.62077</v>
      </c>
      <c r="Z114" s="82">
        <f>'AEO 2023 Table 52 Raw'!AC101</f>
        <v>61.640335</v>
      </c>
      <c r="AA114" s="82">
        <f>'AEO 2023 Table 52 Raw'!AD101</f>
        <v>61.654060000000001</v>
      </c>
      <c r="AB114" s="82">
        <f>'AEO 2023 Table 52 Raw'!AE101</f>
        <v>61.672272</v>
      </c>
      <c r="AC114" s="82">
        <f>'AEO 2023 Table 52 Raw'!AF101</f>
        <v>61.690620000000003</v>
      </c>
      <c r="AD114" s="82">
        <f>'AEO 2023 Table 52 Raw'!AG101</f>
        <v>61.763370999999999</v>
      </c>
      <c r="AE114" s="82">
        <f>'AEO 2023 Table 52 Raw'!AH101</f>
        <v>61.77187</v>
      </c>
      <c r="AF114" s="88">
        <f>'AEO 2023 Table 52 Raw'!AI101</f>
        <v>2E-3</v>
      </c>
    </row>
    <row r="115" spans="1:32" ht="15" customHeight="1" x14ac:dyDescent="0.35">
      <c r="A115" s="77" t="s">
        <v>2039</v>
      </c>
      <c r="B115" s="81" t="s">
        <v>1952</v>
      </c>
      <c r="C115" s="82">
        <f>'AEO 2023 Table 52 Raw'!F102</f>
        <v>0</v>
      </c>
      <c r="D115" s="82">
        <f>'AEO 2023 Table 52 Raw'!G102</f>
        <v>0</v>
      </c>
      <c r="E115" s="82">
        <f>'AEO 2023 Table 52 Raw'!H102</f>
        <v>0</v>
      </c>
      <c r="F115" s="82">
        <f>'AEO 2023 Table 52 Raw'!I102</f>
        <v>0</v>
      </c>
      <c r="G115" s="82">
        <f>'AEO 2023 Table 52 Raw'!J102</f>
        <v>0</v>
      </c>
      <c r="H115" s="82">
        <f>'AEO 2023 Table 52 Raw'!K102</f>
        <v>0</v>
      </c>
      <c r="I115" s="82">
        <f>'AEO 2023 Table 52 Raw'!L102</f>
        <v>0</v>
      </c>
      <c r="J115" s="82">
        <f>'AEO 2023 Table 52 Raw'!M102</f>
        <v>0</v>
      </c>
      <c r="K115" s="82">
        <f>'AEO 2023 Table 52 Raw'!N102</f>
        <v>0</v>
      </c>
      <c r="L115" s="82">
        <f>'AEO 2023 Table 52 Raw'!O102</f>
        <v>0</v>
      </c>
      <c r="M115" s="82">
        <f>'AEO 2023 Table 52 Raw'!P102</f>
        <v>0</v>
      </c>
      <c r="N115" s="82">
        <f>'AEO 2023 Table 52 Raw'!Q102</f>
        <v>0</v>
      </c>
      <c r="O115" s="82">
        <f>'AEO 2023 Table 52 Raw'!R102</f>
        <v>0</v>
      </c>
      <c r="P115" s="82">
        <f>'AEO 2023 Table 52 Raw'!S102</f>
        <v>0</v>
      </c>
      <c r="Q115" s="82">
        <f>'AEO 2023 Table 52 Raw'!T102</f>
        <v>0</v>
      </c>
      <c r="R115" s="82">
        <f>'AEO 2023 Table 52 Raw'!U102</f>
        <v>0</v>
      </c>
      <c r="S115" s="82">
        <f>'AEO 2023 Table 52 Raw'!V102</f>
        <v>0</v>
      </c>
      <c r="T115" s="82">
        <f>'AEO 2023 Table 52 Raw'!W102</f>
        <v>0</v>
      </c>
      <c r="U115" s="82">
        <f>'AEO 2023 Table 52 Raw'!X102</f>
        <v>0</v>
      </c>
      <c r="V115" s="82">
        <f>'AEO 2023 Table 52 Raw'!Y102</f>
        <v>0</v>
      </c>
      <c r="W115" s="82">
        <f>'AEO 2023 Table 52 Raw'!Z102</f>
        <v>0</v>
      </c>
      <c r="X115" s="82">
        <f>'AEO 2023 Table 52 Raw'!AA102</f>
        <v>0</v>
      </c>
      <c r="Y115" s="82">
        <f>'AEO 2023 Table 52 Raw'!AB102</f>
        <v>0</v>
      </c>
      <c r="Z115" s="82">
        <f>'AEO 2023 Table 52 Raw'!AC102</f>
        <v>0</v>
      </c>
      <c r="AA115" s="82">
        <f>'AEO 2023 Table 52 Raw'!AD102</f>
        <v>0</v>
      </c>
      <c r="AB115" s="82">
        <f>'AEO 2023 Table 52 Raw'!AE102</f>
        <v>0</v>
      </c>
      <c r="AC115" s="82">
        <f>'AEO 2023 Table 52 Raw'!AF102</f>
        <v>0</v>
      </c>
      <c r="AD115" s="82">
        <f>'AEO 2023 Table 52 Raw'!AG102</f>
        <v>0</v>
      </c>
      <c r="AE115" s="82">
        <f>'AEO 2023 Table 52 Raw'!AH102</f>
        <v>0</v>
      </c>
      <c r="AF115" s="88" t="str">
        <f>'AEO 2023 Table 52 Raw'!AI102</f>
        <v>- -</v>
      </c>
    </row>
    <row r="116" spans="1:32" ht="15" customHeight="1" x14ac:dyDescent="0.35">
      <c r="A116" s="77" t="s">
        <v>2040</v>
      </c>
      <c r="B116" s="81" t="s">
        <v>1954</v>
      </c>
      <c r="C116" s="82">
        <f>'AEO 2023 Table 52 Raw'!F103</f>
        <v>49.744472999999999</v>
      </c>
      <c r="D116" s="82">
        <f>'AEO 2023 Table 52 Raw'!G103</f>
        <v>50.082808999999997</v>
      </c>
      <c r="E116" s="82">
        <f>'AEO 2023 Table 52 Raw'!H103</f>
        <v>50.321387999999999</v>
      </c>
      <c r="F116" s="82">
        <f>'AEO 2023 Table 52 Raw'!I103</f>
        <v>50.641917999999997</v>
      </c>
      <c r="G116" s="82">
        <f>'AEO 2023 Table 52 Raw'!J103</f>
        <v>51.020096000000002</v>
      </c>
      <c r="H116" s="82">
        <f>'AEO 2023 Table 52 Raw'!K103</f>
        <v>51.170287999999999</v>
      </c>
      <c r="I116" s="82">
        <f>'AEO 2023 Table 52 Raw'!L103</f>
        <v>51.512157000000002</v>
      </c>
      <c r="J116" s="82">
        <f>'AEO 2023 Table 52 Raw'!M103</f>
        <v>51.587851999999998</v>
      </c>
      <c r="K116" s="82">
        <f>'AEO 2023 Table 52 Raw'!N103</f>
        <v>51.662491000000003</v>
      </c>
      <c r="L116" s="82">
        <f>'AEO 2023 Table 52 Raw'!O103</f>
        <v>51.732792000000003</v>
      </c>
      <c r="M116" s="82">
        <f>'AEO 2023 Table 52 Raw'!P103</f>
        <v>51.805542000000003</v>
      </c>
      <c r="N116" s="82">
        <f>'AEO 2023 Table 52 Raw'!Q103</f>
        <v>51.916172000000003</v>
      </c>
      <c r="O116" s="82">
        <f>'AEO 2023 Table 52 Raw'!R103</f>
        <v>51.972915999999998</v>
      </c>
      <c r="P116" s="82">
        <f>'AEO 2023 Table 52 Raw'!S103</f>
        <v>52.040993</v>
      </c>
      <c r="Q116" s="82">
        <f>'AEO 2023 Table 52 Raw'!T103</f>
        <v>52.104999999999997</v>
      </c>
      <c r="R116" s="82">
        <f>'AEO 2023 Table 52 Raw'!U103</f>
        <v>52.165664999999997</v>
      </c>
      <c r="S116" s="82">
        <f>'AEO 2023 Table 52 Raw'!V103</f>
        <v>52.224606000000001</v>
      </c>
      <c r="T116" s="82">
        <f>'AEO 2023 Table 52 Raw'!W103</f>
        <v>52.305069000000003</v>
      </c>
      <c r="U116" s="82">
        <f>'AEO 2023 Table 52 Raw'!X103</f>
        <v>52.343905999999997</v>
      </c>
      <c r="V116" s="82">
        <f>'AEO 2023 Table 52 Raw'!Y103</f>
        <v>52.384480000000003</v>
      </c>
      <c r="W116" s="82">
        <f>'AEO 2023 Table 52 Raw'!Z103</f>
        <v>52.421585</v>
      </c>
      <c r="X116" s="82">
        <f>'AEO 2023 Table 52 Raw'!AA103</f>
        <v>52.453662999999999</v>
      </c>
      <c r="Y116" s="82">
        <f>'AEO 2023 Table 52 Raw'!AB103</f>
        <v>52.464599999999997</v>
      </c>
      <c r="Z116" s="82">
        <f>'AEO 2023 Table 52 Raw'!AC103</f>
        <v>52.482070999999998</v>
      </c>
      <c r="AA116" s="82">
        <f>'AEO 2023 Table 52 Raw'!AD103</f>
        <v>52.492908</v>
      </c>
      <c r="AB116" s="82">
        <f>'AEO 2023 Table 52 Raw'!AE103</f>
        <v>52.508755000000001</v>
      </c>
      <c r="AC116" s="82">
        <f>'AEO 2023 Table 52 Raw'!AF103</f>
        <v>52.523524999999999</v>
      </c>
      <c r="AD116" s="82">
        <f>'AEO 2023 Table 52 Raw'!AG103</f>
        <v>52.596283</v>
      </c>
      <c r="AE116" s="82">
        <f>'AEO 2023 Table 52 Raw'!AH103</f>
        <v>52.601688000000003</v>
      </c>
      <c r="AF116" s="88">
        <f>'AEO 2023 Table 52 Raw'!AI103</f>
        <v>2E-3</v>
      </c>
    </row>
    <row r="117" spans="1:32" ht="15" customHeight="1" x14ac:dyDescent="0.35">
      <c r="A117" s="77" t="s">
        <v>2041</v>
      </c>
      <c r="B117" s="81" t="s">
        <v>1956</v>
      </c>
      <c r="C117" s="82">
        <f>'AEO 2023 Table 52 Raw'!F104</f>
        <v>0</v>
      </c>
      <c r="D117" s="82">
        <f>'AEO 2023 Table 52 Raw'!G104</f>
        <v>0</v>
      </c>
      <c r="E117" s="82">
        <f>'AEO 2023 Table 52 Raw'!H104</f>
        <v>0</v>
      </c>
      <c r="F117" s="82">
        <f>'AEO 2023 Table 52 Raw'!I104</f>
        <v>0</v>
      </c>
      <c r="G117" s="82">
        <f>'AEO 2023 Table 52 Raw'!J104</f>
        <v>0</v>
      </c>
      <c r="H117" s="82">
        <f>'AEO 2023 Table 52 Raw'!K104</f>
        <v>0</v>
      </c>
      <c r="I117" s="82">
        <f>'AEO 2023 Table 52 Raw'!L104</f>
        <v>0</v>
      </c>
      <c r="J117" s="82">
        <f>'AEO 2023 Table 52 Raw'!M104</f>
        <v>0</v>
      </c>
      <c r="K117" s="82">
        <f>'AEO 2023 Table 52 Raw'!N104</f>
        <v>0</v>
      </c>
      <c r="L117" s="82">
        <f>'AEO 2023 Table 52 Raw'!O104</f>
        <v>0</v>
      </c>
      <c r="M117" s="82">
        <f>'AEO 2023 Table 52 Raw'!P104</f>
        <v>0</v>
      </c>
      <c r="N117" s="82">
        <f>'AEO 2023 Table 52 Raw'!Q104</f>
        <v>0</v>
      </c>
      <c r="O117" s="82">
        <f>'AEO 2023 Table 52 Raw'!R104</f>
        <v>0</v>
      </c>
      <c r="P117" s="82">
        <f>'AEO 2023 Table 52 Raw'!S104</f>
        <v>0</v>
      </c>
      <c r="Q117" s="82">
        <f>'AEO 2023 Table 52 Raw'!T104</f>
        <v>0</v>
      </c>
      <c r="R117" s="82">
        <f>'AEO 2023 Table 52 Raw'!U104</f>
        <v>0</v>
      </c>
      <c r="S117" s="82">
        <f>'AEO 2023 Table 52 Raw'!V104</f>
        <v>0</v>
      </c>
      <c r="T117" s="82">
        <f>'AEO 2023 Table 52 Raw'!W104</f>
        <v>0</v>
      </c>
      <c r="U117" s="82">
        <f>'AEO 2023 Table 52 Raw'!X104</f>
        <v>0</v>
      </c>
      <c r="V117" s="82">
        <f>'AEO 2023 Table 52 Raw'!Y104</f>
        <v>0</v>
      </c>
      <c r="W117" s="82">
        <f>'AEO 2023 Table 52 Raw'!Z104</f>
        <v>0</v>
      </c>
      <c r="X117" s="82">
        <f>'AEO 2023 Table 52 Raw'!AA104</f>
        <v>0</v>
      </c>
      <c r="Y117" s="82">
        <f>'AEO 2023 Table 52 Raw'!AB104</f>
        <v>0</v>
      </c>
      <c r="Z117" s="82">
        <f>'AEO 2023 Table 52 Raw'!AC104</f>
        <v>0</v>
      </c>
      <c r="AA117" s="82">
        <f>'AEO 2023 Table 52 Raw'!AD104</f>
        <v>0</v>
      </c>
      <c r="AB117" s="82">
        <f>'AEO 2023 Table 52 Raw'!AE104</f>
        <v>0</v>
      </c>
      <c r="AC117" s="82">
        <f>'AEO 2023 Table 52 Raw'!AF104</f>
        <v>0</v>
      </c>
      <c r="AD117" s="82">
        <f>'AEO 2023 Table 52 Raw'!AG104</f>
        <v>0</v>
      </c>
      <c r="AE117" s="82">
        <f>'AEO 2023 Table 52 Raw'!AH104</f>
        <v>0</v>
      </c>
      <c r="AF117" s="88" t="str">
        <f>'AEO 2023 Table 52 Raw'!AI104</f>
        <v>- -</v>
      </c>
    </row>
    <row r="118" spans="1:32" ht="15" customHeight="1" x14ac:dyDescent="0.35">
      <c r="A118" s="77" t="s">
        <v>2042</v>
      </c>
      <c r="B118" s="81" t="s">
        <v>1958</v>
      </c>
      <c r="C118" s="82">
        <f>'AEO 2023 Table 52 Raw'!F105</f>
        <v>0</v>
      </c>
      <c r="D118" s="82">
        <f>'AEO 2023 Table 52 Raw'!G105</f>
        <v>0</v>
      </c>
      <c r="E118" s="82">
        <f>'AEO 2023 Table 52 Raw'!H105</f>
        <v>0</v>
      </c>
      <c r="F118" s="82">
        <f>'AEO 2023 Table 52 Raw'!I105</f>
        <v>0</v>
      </c>
      <c r="G118" s="82">
        <f>'AEO 2023 Table 52 Raw'!J105</f>
        <v>0</v>
      </c>
      <c r="H118" s="82">
        <f>'AEO 2023 Table 52 Raw'!K105</f>
        <v>0</v>
      </c>
      <c r="I118" s="82">
        <f>'AEO 2023 Table 52 Raw'!L105</f>
        <v>0</v>
      </c>
      <c r="J118" s="82">
        <f>'AEO 2023 Table 52 Raw'!M105</f>
        <v>0</v>
      </c>
      <c r="K118" s="82">
        <f>'AEO 2023 Table 52 Raw'!N105</f>
        <v>0</v>
      </c>
      <c r="L118" s="82">
        <f>'AEO 2023 Table 52 Raw'!O105</f>
        <v>0</v>
      </c>
      <c r="M118" s="82">
        <f>'AEO 2023 Table 52 Raw'!P105</f>
        <v>0</v>
      </c>
      <c r="N118" s="82">
        <f>'AEO 2023 Table 52 Raw'!Q105</f>
        <v>0</v>
      </c>
      <c r="O118" s="82">
        <f>'AEO 2023 Table 52 Raw'!R105</f>
        <v>0</v>
      </c>
      <c r="P118" s="82">
        <f>'AEO 2023 Table 52 Raw'!S105</f>
        <v>0</v>
      </c>
      <c r="Q118" s="82">
        <f>'AEO 2023 Table 52 Raw'!T105</f>
        <v>0</v>
      </c>
      <c r="R118" s="82">
        <f>'AEO 2023 Table 52 Raw'!U105</f>
        <v>0</v>
      </c>
      <c r="S118" s="82">
        <f>'AEO 2023 Table 52 Raw'!V105</f>
        <v>0</v>
      </c>
      <c r="T118" s="82">
        <f>'AEO 2023 Table 52 Raw'!W105</f>
        <v>0</v>
      </c>
      <c r="U118" s="82">
        <f>'AEO 2023 Table 52 Raw'!X105</f>
        <v>0</v>
      </c>
      <c r="V118" s="82">
        <f>'AEO 2023 Table 52 Raw'!Y105</f>
        <v>0</v>
      </c>
      <c r="W118" s="82">
        <f>'AEO 2023 Table 52 Raw'!Z105</f>
        <v>0</v>
      </c>
      <c r="X118" s="82">
        <f>'AEO 2023 Table 52 Raw'!AA105</f>
        <v>0</v>
      </c>
      <c r="Y118" s="82">
        <f>'AEO 2023 Table 52 Raw'!AB105</f>
        <v>0</v>
      </c>
      <c r="Z118" s="82">
        <f>'AEO 2023 Table 52 Raw'!AC105</f>
        <v>0</v>
      </c>
      <c r="AA118" s="82">
        <f>'AEO 2023 Table 52 Raw'!AD105</f>
        <v>0</v>
      </c>
      <c r="AB118" s="82">
        <f>'AEO 2023 Table 52 Raw'!AE105</f>
        <v>0</v>
      </c>
      <c r="AC118" s="82">
        <f>'AEO 2023 Table 52 Raw'!AF105</f>
        <v>0</v>
      </c>
      <c r="AD118" s="82">
        <f>'AEO 2023 Table 52 Raw'!AG105</f>
        <v>0</v>
      </c>
      <c r="AE118" s="82">
        <f>'AEO 2023 Table 52 Raw'!AH105</f>
        <v>0</v>
      </c>
      <c r="AF118" s="88" t="str">
        <f>'AEO 2023 Table 52 Raw'!AI105</f>
        <v>- -</v>
      </c>
    </row>
    <row r="119" spans="1:32" ht="15" customHeight="1" x14ac:dyDescent="0.35">
      <c r="A119" s="77" t="s">
        <v>2043</v>
      </c>
      <c r="B119" s="81" t="s">
        <v>1960</v>
      </c>
      <c r="C119" s="82">
        <f>'AEO 2023 Table 52 Raw'!F106</f>
        <v>0</v>
      </c>
      <c r="D119" s="82">
        <f>'AEO 2023 Table 52 Raw'!G106</f>
        <v>0</v>
      </c>
      <c r="E119" s="82">
        <f>'AEO 2023 Table 52 Raw'!H106</f>
        <v>0</v>
      </c>
      <c r="F119" s="82">
        <f>'AEO 2023 Table 52 Raw'!I106</f>
        <v>0</v>
      </c>
      <c r="G119" s="82">
        <f>'AEO 2023 Table 52 Raw'!J106</f>
        <v>0</v>
      </c>
      <c r="H119" s="82">
        <f>'AEO 2023 Table 52 Raw'!K106</f>
        <v>0</v>
      </c>
      <c r="I119" s="82">
        <f>'AEO 2023 Table 52 Raw'!L106</f>
        <v>0</v>
      </c>
      <c r="J119" s="82">
        <f>'AEO 2023 Table 52 Raw'!M106</f>
        <v>0</v>
      </c>
      <c r="K119" s="82">
        <f>'AEO 2023 Table 52 Raw'!N106</f>
        <v>0</v>
      </c>
      <c r="L119" s="82">
        <f>'AEO 2023 Table 52 Raw'!O106</f>
        <v>0</v>
      </c>
      <c r="M119" s="82">
        <f>'AEO 2023 Table 52 Raw'!P106</f>
        <v>0</v>
      </c>
      <c r="N119" s="82">
        <f>'AEO 2023 Table 52 Raw'!Q106</f>
        <v>0</v>
      </c>
      <c r="O119" s="82">
        <f>'AEO 2023 Table 52 Raw'!R106</f>
        <v>0</v>
      </c>
      <c r="P119" s="82">
        <f>'AEO 2023 Table 52 Raw'!S106</f>
        <v>0</v>
      </c>
      <c r="Q119" s="82">
        <f>'AEO 2023 Table 52 Raw'!T106</f>
        <v>0</v>
      </c>
      <c r="R119" s="82">
        <f>'AEO 2023 Table 52 Raw'!U106</f>
        <v>0</v>
      </c>
      <c r="S119" s="82">
        <f>'AEO 2023 Table 52 Raw'!V106</f>
        <v>0</v>
      </c>
      <c r="T119" s="82">
        <f>'AEO 2023 Table 52 Raw'!W106</f>
        <v>0</v>
      </c>
      <c r="U119" s="82">
        <f>'AEO 2023 Table 52 Raw'!X106</f>
        <v>0</v>
      </c>
      <c r="V119" s="82">
        <f>'AEO 2023 Table 52 Raw'!Y106</f>
        <v>0</v>
      </c>
      <c r="W119" s="82">
        <f>'AEO 2023 Table 52 Raw'!Z106</f>
        <v>0</v>
      </c>
      <c r="X119" s="82">
        <f>'AEO 2023 Table 52 Raw'!AA106</f>
        <v>0</v>
      </c>
      <c r="Y119" s="82">
        <f>'AEO 2023 Table 52 Raw'!AB106</f>
        <v>0</v>
      </c>
      <c r="Z119" s="82">
        <f>'AEO 2023 Table 52 Raw'!AC106</f>
        <v>0</v>
      </c>
      <c r="AA119" s="82">
        <f>'AEO 2023 Table 52 Raw'!AD106</f>
        <v>0</v>
      </c>
      <c r="AB119" s="82">
        <f>'AEO 2023 Table 52 Raw'!AE106</f>
        <v>0</v>
      </c>
      <c r="AC119" s="82">
        <f>'AEO 2023 Table 52 Raw'!AF106</f>
        <v>0</v>
      </c>
      <c r="AD119" s="82">
        <f>'AEO 2023 Table 52 Raw'!AG106</f>
        <v>0</v>
      </c>
      <c r="AE119" s="82">
        <f>'AEO 2023 Table 52 Raw'!AH106</f>
        <v>0</v>
      </c>
      <c r="AF119" s="88" t="str">
        <f>'AEO 2023 Table 52 Raw'!AI106</f>
        <v>- -</v>
      </c>
    </row>
    <row r="120" spans="1:32" ht="15" customHeight="1" x14ac:dyDescent="0.35">
      <c r="A120" s="77" t="s">
        <v>2044</v>
      </c>
      <c r="B120" s="81" t="s">
        <v>1962</v>
      </c>
      <c r="C120" s="82">
        <f>'AEO 2023 Table 52 Raw'!F107</f>
        <v>0</v>
      </c>
      <c r="D120" s="82">
        <f>'AEO 2023 Table 52 Raw'!G107</f>
        <v>0</v>
      </c>
      <c r="E120" s="82">
        <f>'AEO 2023 Table 52 Raw'!H107</f>
        <v>0</v>
      </c>
      <c r="F120" s="82">
        <f>'AEO 2023 Table 52 Raw'!I107</f>
        <v>0</v>
      </c>
      <c r="G120" s="82">
        <f>'AEO 2023 Table 52 Raw'!J107</f>
        <v>0</v>
      </c>
      <c r="H120" s="82">
        <f>'AEO 2023 Table 52 Raw'!K107</f>
        <v>0</v>
      </c>
      <c r="I120" s="82">
        <f>'AEO 2023 Table 52 Raw'!L107</f>
        <v>0</v>
      </c>
      <c r="J120" s="82">
        <f>'AEO 2023 Table 52 Raw'!M107</f>
        <v>0</v>
      </c>
      <c r="K120" s="82">
        <f>'AEO 2023 Table 52 Raw'!N107</f>
        <v>0</v>
      </c>
      <c r="L120" s="82">
        <f>'AEO 2023 Table 52 Raw'!O107</f>
        <v>0</v>
      </c>
      <c r="M120" s="82">
        <f>'AEO 2023 Table 52 Raw'!P107</f>
        <v>0</v>
      </c>
      <c r="N120" s="82">
        <f>'AEO 2023 Table 52 Raw'!Q107</f>
        <v>0</v>
      </c>
      <c r="O120" s="82">
        <f>'AEO 2023 Table 52 Raw'!R107</f>
        <v>0</v>
      </c>
      <c r="P120" s="82">
        <f>'AEO 2023 Table 52 Raw'!S107</f>
        <v>0</v>
      </c>
      <c r="Q120" s="82">
        <f>'AEO 2023 Table 52 Raw'!T107</f>
        <v>0</v>
      </c>
      <c r="R120" s="82">
        <f>'AEO 2023 Table 52 Raw'!U107</f>
        <v>0</v>
      </c>
      <c r="S120" s="82">
        <f>'AEO 2023 Table 52 Raw'!V107</f>
        <v>0</v>
      </c>
      <c r="T120" s="82">
        <f>'AEO 2023 Table 52 Raw'!W107</f>
        <v>0</v>
      </c>
      <c r="U120" s="82">
        <f>'AEO 2023 Table 52 Raw'!X107</f>
        <v>0</v>
      </c>
      <c r="V120" s="82">
        <f>'AEO 2023 Table 52 Raw'!Y107</f>
        <v>0</v>
      </c>
      <c r="W120" s="82">
        <f>'AEO 2023 Table 52 Raw'!Z107</f>
        <v>0</v>
      </c>
      <c r="X120" s="82">
        <f>'AEO 2023 Table 52 Raw'!AA107</f>
        <v>0</v>
      </c>
      <c r="Y120" s="82">
        <f>'AEO 2023 Table 52 Raw'!AB107</f>
        <v>0</v>
      </c>
      <c r="Z120" s="82">
        <f>'AEO 2023 Table 52 Raw'!AC107</f>
        <v>0</v>
      </c>
      <c r="AA120" s="82">
        <f>'AEO 2023 Table 52 Raw'!AD107</f>
        <v>0</v>
      </c>
      <c r="AB120" s="82">
        <f>'AEO 2023 Table 52 Raw'!AE107</f>
        <v>0</v>
      </c>
      <c r="AC120" s="82">
        <f>'AEO 2023 Table 52 Raw'!AF107</f>
        <v>0</v>
      </c>
      <c r="AD120" s="82">
        <f>'AEO 2023 Table 52 Raw'!AG107</f>
        <v>0</v>
      </c>
      <c r="AE120" s="82">
        <f>'AEO 2023 Table 52 Raw'!AH107</f>
        <v>0</v>
      </c>
      <c r="AF120" s="88" t="str">
        <f>'AEO 2023 Table 52 Raw'!AI107</f>
        <v>- -</v>
      </c>
    </row>
    <row r="121" spans="1:32" ht="15" customHeight="1" x14ac:dyDescent="0.35">
      <c r="C121" s="82"/>
      <c r="D121" s="82"/>
      <c r="E121" s="82"/>
      <c r="F121" s="82"/>
      <c r="G121" s="82"/>
      <c r="H121" s="82"/>
      <c r="I121" s="82"/>
      <c r="J121" s="82"/>
      <c r="K121" s="82"/>
      <c r="L121" s="82"/>
      <c r="M121" s="82"/>
      <c r="N121" s="82"/>
      <c r="O121" s="82"/>
      <c r="P121" s="82"/>
      <c r="Q121" s="82"/>
      <c r="R121" s="82"/>
      <c r="S121" s="82"/>
      <c r="T121" s="82"/>
      <c r="U121" s="82"/>
      <c r="V121" s="82"/>
      <c r="W121" s="82"/>
      <c r="X121" s="82"/>
      <c r="Y121" s="82"/>
      <c r="Z121" s="82"/>
      <c r="AA121" s="82"/>
      <c r="AB121" s="82"/>
      <c r="AC121" s="82"/>
      <c r="AD121" s="82"/>
      <c r="AE121" s="82"/>
      <c r="AF121" s="88"/>
    </row>
    <row r="122" spans="1:32" ht="15" customHeight="1" x14ac:dyDescent="0.35">
      <c r="B122" s="34" t="s">
        <v>27</v>
      </c>
      <c r="C122" s="82"/>
      <c r="D122" s="82"/>
      <c r="E122" s="82"/>
      <c r="F122" s="82"/>
      <c r="G122" s="82"/>
      <c r="H122" s="82"/>
      <c r="I122" s="82"/>
      <c r="J122" s="82"/>
      <c r="K122" s="82"/>
      <c r="L122" s="82"/>
      <c r="M122" s="82"/>
      <c r="N122" s="82"/>
      <c r="O122" s="82"/>
      <c r="P122" s="82"/>
      <c r="Q122" s="82"/>
      <c r="R122" s="82"/>
      <c r="S122" s="82"/>
      <c r="T122" s="82"/>
      <c r="U122" s="82"/>
      <c r="V122" s="82"/>
      <c r="W122" s="82"/>
      <c r="X122" s="82"/>
      <c r="Y122" s="82"/>
      <c r="Z122" s="82"/>
      <c r="AA122" s="82"/>
      <c r="AB122" s="82"/>
      <c r="AC122" s="82"/>
      <c r="AD122" s="82"/>
      <c r="AE122" s="82"/>
      <c r="AF122" s="88"/>
    </row>
    <row r="123" spans="1:32" ht="15" customHeight="1" x14ac:dyDescent="0.35">
      <c r="A123" s="77" t="s">
        <v>2045</v>
      </c>
      <c r="B123" s="81" t="s">
        <v>1932</v>
      </c>
      <c r="C123" s="82">
        <f>'AEO 2023 Table 52 Raw'!F109</f>
        <v>0</v>
      </c>
      <c r="D123" s="82">
        <f>'AEO 2023 Table 52 Raw'!G109</f>
        <v>0</v>
      </c>
      <c r="E123" s="82">
        <f>'AEO 2023 Table 52 Raw'!H109</f>
        <v>0</v>
      </c>
      <c r="F123" s="82">
        <f>'AEO 2023 Table 52 Raw'!I109</f>
        <v>0</v>
      </c>
      <c r="G123" s="82">
        <f>'AEO 2023 Table 52 Raw'!J109</f>
        <v>0</v>
      </c>
      <c r="H123" s="82">
        <f>'AEO 2023 Table 52 Raw'!K109</f>
        <v>0</v>
      </c>
      <c r="I123" s="82">
        <f>'AEO 2023 Table 52 Raw'!L109</f>
        <v>0</v>
      </c>
      <c r="J123" s="82">
        <f>'AEO 2023 Table 52 Raw'!M109</f>
        <v>0</v>
      </c>
      <c r="K123" s="82">
        <f>'AEO 2023 Table 52 Raw'!N109</f>
        <v>0</v>
      </c>
      <c r="L123" s="82">
        <f>'AEO 2023 Table 52 Raw'!O109</f>
        <v>0</v>
      </c>
      <c r="M123" s="82">
        <f>'AEO 2023 Table 52 Raw'!P109</f>
        <v>0</v>
      </c>
      <c r="N123" s="82">
        <f>'AEO 2023 Table 52 Raw'!Q109</f>
        <v>0</v>
      </c>
      <c r="O123" s="82">
        <f>'AEO 2023 Table 52 Raw'!R109</f>
        <v>0</v>
      </c>
      <c r="P123" s="82">
        <f>'AEO 2023 Table 52 Raw'!S109</f>
        <v>0</v>
      </c>
      <c r="Q123" s="82">
        <f>'AEO 2023 Table 52 Raw'!T109</f>
        <v>0</v>
      </c>
      <c r="R123" s="82">
        <f>'AEO 2023 Table 52 Raw'!U109</f>
        <v>0</v>
      </c>
      <c r="S123" s="82">
        <f>'AEO 2023 Table 52 Raw'!V109</f>
        <v>0</v>
      </c>
      <c r="T123" s="82">
        <f>'AEO 2023 Table 52 Raw'!W109</f>
        <v>0</v>
      </c>
      <c r="U123" s="82">
        <f>'AEO 2023 Table 52 Raw'!X109</f>
        <v>0</v>
      </c>
      <c r="V123" s="82">
        <f>'AEO 2023 Table 52 Raw'!Y109</f>
        <v>0</v>
      </c>
      <c r="W123" s="82">
        <f>'AEO 2023 Table 52 Raw'!Z109</f>
        <v>0</v>
      </c>
      <c r="X123" s="82">
        <f>'AEO 2023 Table 52 Raw'!AA109</f>
        <v>0</v>
      </c>
      <c r="Y123" s="82">
        <f>'AEO 2023 Table 52 Raw'!AB109</f>
        <v>0</v>
      </c>
      <c r="Z123" s="82">
        <f>'AEO 2023 Table 52 Raw'!AC109</f>
        <v>0</v>
      </c>
      <c r="AA123" s="82">
        <f>'AEO 2023 Table 52 Raw'!AD109</f>
        <v>0</v>
      </c>
      <c r="AB123" s="82">
        <f>'AEO 2023 Table 52 Raw'!AE109</f>
        <v>0</v>
      </c>
      <c r="AC123" s="82">
        <f>'AEO 2023 Table 52 Raw'!AF109</f>
        <v>0</v>
      </c>
      <c r="AD123" s="82">
        <f>'AEO 2023 Table 52 Raw'!AG109</f>
        <v>0</v>
      </c>
      <c r="AE123" s="82">
        <f>'AEO 2023 Table 52 Raw'!AH109</f>
        <v>0</v>
      </c>
      <c r="AF123" s="88" t="str">
        <f>'AEO 2023 Table 52 Raw'!AI109</f>
        <v>- -</v>
      </c>
    </row>
    <row r="124" spans="1:32" ht="15" customHeight="1" x14ac:dyDescent="0.35">
      <c r="A124" s="77" t="s">
        <v>2046</v>
      </c>
      <c r="B124" s="81" t="s">
        <v>1934</v>
      </c>
      <c r="C124" s="82">
        <f>'AEO 2023 Table 52 Raw'!F110</f>
        <v>0</v>
      </c>
      <c r="D124" s="82">
        <f>'AEO 2023 Table 52 Raw'!G110</f>
        <v>0</v>
      </c>
      <c r="E124" s="82">
        <f>'AEO 2023 Table 52 Raw'!H110</f>
        <v>0</v>
      </c>
      <c r="F124" s="82">
        <f>'AEO 2023 Table 52 Raw'!I110</f>
        <v>0</v>
      </c>
      <c r="G124" s="82">
        <f>'AEO 2023 Table 52 Raw'!J110</f>
        <v>0</v>
      </c>
      <c r="H124" s="82">
        <f>'AEO 2023 Table 52 Raw'!K110</f>
        <v>0</v>
      </c>
      <c r="I124" s="82">
        <f>'AEO 2023 Table 52 Raw'!L110</f>
        <v>0</v>
      </c>
      <c r="J124" s="82">
        <f>'AEO 2023 Table 52 Raw'!M110</f>
        <v>0</v>
      </c>
      <c r="K124" s="82">
        <f>'AEO 2023 Table 52 Raw'!N110</f>
        <v>0</v>
      </c>
      <c r="L124" s="82">
        <f>'AEO 2023 Table 52 Raw'!O110</f>
        <v>0</v>
      </c>
      <c r="M124" s="82">
        <f>'AEO 2023 Table 52 Raw'!P110</f>
        <v>0</v>
      </c>
      <c r="N124" s="82">
        <f>'AEO 2023 Table 52 Raw'!Q110</f>
        <v>0</v>
      </c>
      <c r="O124" s="82">
        <f>'AEO 2023 Table 52 Raw'!R110</f>
        <v>0</v>
      </c>
      <c r="P124" s="82">
        <f>'AEO 2023 Table 52 Raw'!S110</f>
        <v>0</v>
      </c>
      <c r="Q124" s="82">
        <f>'AEO 2023 Table 52 Raw'!T110</f>
        <v>0</v>
      </c>
      <c r="R124" s="82">
        <f>'AEO 2023 Table 52 Raw'!U110</f>
        <v>0</v>
      </c>
      <c r="S124" s="82">
        <f>'AEO 2023 Table 52 Raw'!V110</f>
        <v>0</v>
      </c>
      <c r="T124" s="82">
        <f>'AEO 2023 Table 52 Raw'!W110</f>
        <v>0</v>
      </c>
      <c r="U124" s="82">
        <f>'AEO 2023 Table 52 Raw'!X110</f>
        <v>0</v>
      </c>
      <c r="V124" s="82">
        <f>'AEO 2023 Table 52 Raw'!Y110</f>
        <v>0</v>
      </c>
      <c r="W124" s="82">
        <f>'AEO 2023 Table 52 Raw'!Z110</f>
        <v>0</v>
      </c>
      <c r="X124" s="82">
        <f>'AEO 2023 Table 52 Raw'!AA110</f>
        <v>0</v>
      </c>
      <c r="Y124" s="82">
        <f>'AEO 2023 Table 52 Raw'!AB110</f>
        <v>0</v>
      </c>
      <c r="Z124" s="82">
        <f>'AEO 2023 Table 52 Raw'!AC110</f>
        <v>0</v>
      </c>
      <c r="AA124" s="82">
        <f>'AEO 2023 Table 52 Raw'!AD110</f>
        <v>0</v>
      </c>
      <c r="AB124" s="82">
        <f>'AEO 2023 Table 52 Raw'!AE110</f>
        <v>0</v>
      </c>
      <c r="AC124" s="82">
        <f>'AEO 2023 Table 52 Raw'!AF110</f>
        <v>0</v>
      </c>
      <c r="AD124" s="82">
        <f>'AEO 2023 Table 52 Raw'!AG110</f>
        <v>0</v>
      </c>
      <c r="AE124" s="82">
        <f>'AEO 2023 Table 52 Raw'!AH110</f>
        <v>0</v>
      </c>
      <c r="AF124" s="88" t="str">
        <f>'AEO 2023 Table 52 Raw'!AI110</f>
        <v>- -</v>
      </c>
    </row>
    <row r="125" spans="1:32" ht="15" customHeight="1" x14ac:dyDescent="0.35">
      <c r="A125" s="77" t="s">
        <v>2047</v>
      </c>
      <c r="B125" s="81" t="s">
        <v>1936</v>
      </c>
      <c r="C125" s="82">
        <f>'AEO 2023 Table 52 Raw'!F111</f>
        <v>38.950660999999997</v>
      </c>
      <c r="D125" s="82">
        <f>'AEO 2023 Table 52 Raw'!G111</f>
        <v>39.173045999999999</v>
      </c>
      <c r="E125" s="82">
        <f>'AEO 2023 Table 52 Raw'!H111</f>
        <v>39.323936000000003</v>
      </c>
      <c r="F125" s="82">
        <f>'AEO 2023 Table 52 Raw'!I111</f>
        <v>39.709778</v>
      </c>
      <c r="G125" s="82">
        <f>'AEO 2023 Table 52 Raw'!J111</f>
        <v>39.788665999999999</v>
      </c>
      <c r="H125" s="82">
        <f>'AEO 2023 Table 52 Raw'!K111</f>
        <v>39.907367999999998</v>
      </c>
      <c r="I125" s="82">
        <f>'AEO 2023 Table 52 Raw'!L111</f>
        <v>40.380543000000003</v>
      </c>
      <c r="J125" s="82">
        <f>'AEO 2023 Table 52 Raw'!M111</f>
        <v>40.449989000000002</v>
      </c>
      <c r="K125" s="82">
        <f>'AEO 2023 Table 52 Raw'!N111</f>
        <v>40.520423999999998</v>
      </c>
      <c r="L125" s="82">
        <f>'AEO 2023 Table 52 Raw'!O111</f>
        <v>40.592533000000003</v>
      </c>
      <c r="M125" s="82">
        <f>'AEO 2023 Table 52 Raw'!P111</f>
        <v>40.663372000000003</v>
      </c>
      <c r="N125" s="82">
        <f>'AEO 2023 Table 52 Raw'!Q111</f>
        <v>40.750912</v>
      </c>
      <c r="O125" s="82">
        <f>'AEO 2023 Table 52 Raw'!R111</f>
        <v>40.811248999999997</v>
      </c>
      <c r="P125" s="82">
        <f>'AEO 2023 Table 52 Raw'!S111</f>
        <v>40.876423000000003</v>
      </c>
      <c r="Q125" s="82">
        <f>'AEO 2023 Table 52 Raw'!T111</f>
        <v>40.947268999999999</v>
      </c>
      <c r="R125" s="82">
        <f>'AEO 2023 Table 52 Raw'!U111</f>
        <v>41.025658</v>
      </c>
      <c r="S125" s="82">
        <f>'AEO 2023 Table 52 Raw'!V111</f>
        <v>41.110518999999996</v>
      </c>
      <c r="T125" s="82">
        <f>'AEO 2023 Table 52 Raw'!W111</f>
        <v>41.219498000000002</v>
      </c>
      <c r="U125" s="82">
        <f>'AEO 2023 Table 52 Raw'!X111</f>
        <v>41.296947000000003</v>
      </c>
      <c r="V125" s="82">
        <f>'AEO 2023 Table 52 Raw'!Y111</f>
        <v>41.379128000000001</v>
      </c>
      <c r="W125" s="82">
        <f>'AEO 2023 Table 52 Raw'!Z111</f>
        <v>41.457248999999997</v>
      </c>
      <c r="X125" s="82">
        <f>'AEO 2023 Table 52 Raw'!AA111</f>
        <v>41.532660999999997</v>
      </c>
      <c r="Y125" s="82">
        <f>'AEO 2023 Table 52 Raw'!AB111</f>
        <v>41.583035000000002</v>
      </c>
      <c r="Z125" s="82">
        <f>'AEO 2023 Table 52 Raw'!AC111</f>
        <v>41.640408000000001</v>
      </c>
      <c r="AA125" s="82">
        <f>'AEO 2023 Table 52 Raw'!AD111</f>
        <v>41.684581999999999</v>
      </c>
      <c r="AB125" s="82">
        <f>'AEO 2023 Table 52 Raw'!AE111</f>
        <v>41.741821000000002</v>
      </c>
      <c r="AC125" s="82">
        <f>'AEO 2023 Table 52 Raw'!AF111</f>
        <v>41.796416999999998</v>
      </c>
      <c r="AD125" s="82">
        <f>'AEO 2023 Table 52 Raw'!AG111</f>
        <v>41.929428000000001</v>
      </c>
      <c r="AE125" s="82">
        <f>'AEO 2023 Table 52 Raw'!AH111</f>
        <v>41.957253000000001</v>
      </c>
      <c r="AF125" s="88">
        <f>'AEO 2023 Table 52 Raw'!AI111</f>
        <v>3.0000000000000001E-3</v>
      </c>
    </row>
    <row r="126" spans="1:32" ht="15" customHeight="1" x14ac:dyDescent="0.35">
      <c r="A126" s="77" t="s">
        <v>2048</v>
      </c>
      <c r="B126" s="81" t="s">
        <v>1938</v>
      </c>
      <c r="C126" s="82">
        <f>'AEO 2023 Table 52 Raw'!F112</f>
        <v>0</v>
      </c>
      <c r="D126" s="82">
        <f>'AEO 2023 Table 52 Raw'!G112</f>
        <v>0</v>
      </c>
      <c r="E126" s="82">
        <f>'AEO 2023 Table 52 Raw'!H112</f>
        <v>0</v>
      </c>
      <c r="F126" s="82">
        <f>'AEO 2023 Table 52 Raw'!I112</f>
        <v>0</v>
      </c>
      <c r="G126" s="82">
        <f>'AEO 2023 Table 52 Raw'!J112</f>
        <v>0</v>
      </c>
      <c r="H126" s="82">
        <f>'AEO 2023 Table 52 Raw'!K112</f>
        <v>0</v>
      </c>
      <c r="I126" s="82">
        <f>'AEO 2023 Table 52 Raw'!L112</f>
        <v>0</v>
      </c>
      <c r="J126" s="82">
        <f>'AEO 2023 Table 52 Raw'!M112</f>
        <v>0</v>
      </c>
      <c r="K126" s="82">
        <f>'AEO 2023 Table 52 Raw'!N112</f>
        <v>0</v>
      </c>
      <c r="L126" s="82">
        <f>'AEO 2023 Table 52 Raw'!O112</f>
        <v>0</v>
      </c>
      <c r="M126" s="82">
        <f>'AEO 2023 Table 52 Raw'!P112</f>
        <v>0</v>
      </c>
      <c r="N126" s="82">
        <f>'AEO 2023 Table 52 Raw'!Q112</f>
        <v>0</v>
      </c>
      <c r="O126" s="82">
        <f>'AEO 2023 Table 52 Raw'!R112</f>
        <v>0</v>
      </c>
      <c r="P126" s="82">
        <f>'AEO 2023 Table 52 Raw'!S112</f>
        <v>0</v>
      </c>
      <c r="Q126" s="82">
        <f>'AEO 2023 Table 52 Raw'!T112</f>
        <v>0</v>
      </c>
      <c r="R126" s="82">
        <f>'AEO 2023 Table 52 Raw'!U112</f>
        <v>0</v>
      </c>
      <c r="S126" s="82">
        <f>'AEO 2023 Table 52 Raw'!V112</f>
        <v>0</v>
      </c>
      <c r="T126" s="82">
        <f>'AEO 2023 Table 52 Raw'!W112</f>
        <v>0</v>
      </c>
      <c r="U126" s="82">
        <f>'AEO 2023 Table 52 Raw'!X112</f>
        <v>0</v>
      </c>
      <c r="V126" s="82">
        <f>'AEO 2023 Table 52 Raw'!Y112</f>
        <v>0</v>
      </c>
      <c r="W126" s="82">
        <f>'AEO 2023 Table 52 Raw'!Z112</f>
        <v>0</v>
      </c>
      <c r="X126" s="82">
        <f>'AEO 2023 Table 52 Raw'!AA112</f>
        <v>0</v>
      </c>
      <c r="Y126" s="82">
        <f>'AEO 2023 Table 52 Raw'!AB112</f>
        <v>0</v>
      </c>
      <c r="Z126" s="82">
        <f>'AEO 2023 Table 52 Raw'!AC112</f>
        <v>0</v>
      </c>
      <c r="AA126" s="82">
        <f>'AEO 2023 Table 52 Raw'!AD112</f>
        <v>0</v>
      </c>
      <c r="AB126" s="82">
        <f>'AEO 2023 Table 52 Raw'!AE112</f>
        <v>0</v>
      </c>
      <c r="AC126" s="82">
        <f>'AEO 2023 Table 52 Raw'!AF112</f>
        <v>0</v>
      </c>
      <c r="AD126" s="82">
        <f>'AEO 2023 Table 52 Raw'!AG112</f>
        <v>0</v>
      </c>
      <c r="AE126" s="82">
        <f>'AEO 2023 Table 52 Raw'!AH112</f>
        <v>0</v>
      </c>
      <c r="AF126" s="88" t="str">
        <f>'AEO 2023 Table 52 Raw'!AI112</f>
        <v>- -</v>
      </c>
    </row>
    <row r="127" spans="1:32" ht="15" customHeight="1" x14ac:dyDescent="0.35">
      <c r="A127" s="77" t="s">
        <v>2049</v>
      </c>
      <c r="B127" s="81" t="s">
        <v>1940</v>
      </c>
      <c r="C127" s="82">
        <f>'AEO 2023 Table 52 Raw'!F113</f>
        <v>42.547114999999998</v>
      </c>
      <c r="D127" s="82">
        <f>'AEO 2023 Table 52 Raw'!G113</f>
        <v>42.755119000000001</v>
      </c>
      <c r="E127" s="82">
        <f>'AEO 2023 Table 52 Raw'!H113</f>
        <v>42.906554999999997</v>
      </c>
      <c r="F127" s="82">
        <f>'AEO 2023 Table 52 Raw'!I113</f>
        <v>43.276038999999997</v>
      </c>
      <c r="G127" s="82">
        <f>'AEO 2023 Table 52 Raw'!J113</f>
        <v>43.389285999999998</v>
      </c>
      <c r="H127" s="82">
        <f>'AEO 2023 Table 52 Raw'!K113</f>
        <v>43.520221999999997</v>
      </c>
      <c r="I127" s="82">
        <f>'AEO 2023 Table 52 Raw'!L113</f>
        <v>43.967914999999998</v>
      </c>
      <c r="J127" s="82">
        <f>'AEO 2023 Table 52 Raw'!M113</f>
        <v>44.057876999999998</v>
      </c>
      <c r="K127" s="82">
        <f>'AEO 2023 Table 52 Raw'!N113</f>
        <v>44.134022000000002</v>
      </c>
      <c r="L127" s="82">
        <f>'AEO 2023 Table 52 Raw'!O113</f>
        <v>44.208218000000002</v>
      </c>
      <c r="M127" s="82">
        <f>'AEO 2023 Table 52 Raw'!P113</f>
        <v>44.277214000000001</v>
      </c>
      <c r="N127" s="82">
        <f>'AEO 2023 Table 52 Raw'!Q113</f>
        <v>44.360435000000003</v>
      </c>
      <c r="O127" s="82">
        <f>'AEO 2023 Table 52 Raw'!R113</f>
        <v>44.427768999999998</v>
      </c>
      <c r="P127" s="82">
        <f>'AEO 2023 Table 52 Raw'!S113</f>
        <v>44.499682999999997</v>
      </c>
      <c r="Q127" s="82">
        <f>'AEO 2023 Table 52 Raw'!T113</f>
        <v>44.578747</v>
      </c>
      <c r="R127" s="82">
        <f>'AEO 2023 Table 52 Raw'!U113</f>
        <v>44.667786</v>
      </c>
      <c r="S127" s="82">
        <f>'AEO 2023 Table 52 Raw'!V113</f>
        <v>44.759354000000002</v>
      </c>
      <c r="T127" s="82">
        <f>'AEO 2023 Table 52 Raw'!W113</f>
        <v>44.883377000000003</v>
      </c>
      <c r="U127" s="82">
        <f>'AEO 2023 Table 52 Raw'!X113</f>
        <v>44.955036</v>
      </c>
      <c r="V127" s="82">
        <f>'AEO 2023 Table 52 Raw'!Y113</f>
        <v>45.035041999999997</v>
      </c>
      <c r="W127" s="82">
        <f>'AEO 2023 Table 52 Raw'!Z113</f>
        <v>45.110466000000002</v>
      </c>
      <c r="X127" s="82">
        <f>'AEO 2023 Table 52 Raw'!AA113</f>
        <v>45.182662999999998</v>
      </c>
      <c r="Y127" s="82">
        <f>'AEO 2023 Table 52 Raw'!AB113</f>
        <v>45.228274999999996</v>
      </c>
      <c r="Z127" s="82">
        <f>'AEO 2023 Table 52 Raw'!AC113</f>
        <v>45.280613000000002</v>
      </c>
      <c r="AA127" s="82">
        <f>'AEO 2023 Table 52 Raw'!AD113</f>
        <v>45.321052999999999</v>
      </c>
      <c r="AB127" s="82">
        <f>'AEO 2023 Table 52 Raw'!AE113</f>
        <v>45.373233999999997</v>
      </c>
      <c r="AC127" s="82">
        <f>'AEO 2023 Table 52 Raw'!AF113</f>
        <v>45.422744999999999</v>
      </c>
      <c r="AD127" s="82">
        <f>'AEO 2023 Table 52 Raw'!AG113</f>
        <v>45.561512</v>
      </c>
      <c r="AE127" s="82">
        <f>'AEO 2023 Table 52 Raw'!AH113</f>
        <v>45.584437999999999</v>
      </c>
      <c r="AF127" s="88">
        <f>'AEO 2023 Table 52 Raw'!AI113</f>
        <v>2E-3</v>
      </c>
    </row>
    <row r="128" spans="1:32" ht="12" customHeight="1" x14ac:dyDescent="0.35">
      <c r="A128" s="77" t="s">
        <v>2050</v>
      </c>
      <c r="B128" s="81" t="s">
        <v>1942</v>
      </c>
      <c r="C128" s="82">
        <f>'AEO 2023 Table 52 Raw'!F114</f>
        <v>0</v>
      </c>
      <c r="D128" s="82">
        <f>'AEO 2023 Table 52 Raw'!G114</f>
        <v>0</v>
      </c>
      <c r="E128" s="82">
        <f>'AEO 2023 Table 52 Raw'!H114</f>
        <v>0</v>
      </c>
      <c r="F128" s="82">
        <f>'AEO 2023 Table 52 Raw'!I114</f>
        <v>0</v>
      </c>
      <c r="G128" s="82">
        <f>'AEO 2023 Table 52 Raw'!J114</f>
        <v>0</v>
      </c>
      <c r="H128" s="82">
        <f>'AEO 2023 Table 52 Raw'!K114</f>
        <v>0</v>
      </c>
      <c r="I128" s="82">
        <f>'AEO 2023 Table 52 Raw'!L114</f>
        <v>0</v>
      </c>
      <c r="J128" s="82">
        <f>'AEO 2023 Table 52 Raw'!M114</f>
        <v>0</v>
      </c>
      <c r="K128" s="82">
        <f>'AEO 2023 Table 52 Raw'!N114</f>
        <v>0</v>
      </c>
      <c r="L128" s="82">
        <f>'AEO 2023 Table 52 Raw'!O114</f>
        <v>0</v>
      </c>
      <c r="M128" s="82">
        <f>'AEO 2023 Table 52 Raw'!P114</f>
        <v>0</v>
      </c>
      <c r="N128" s="82">
        <f>'AEO 2023 Table 52 Raw'!Q114</f>
        <v>0</v>
      </c>
      <c r="O128" s="82">
        <f>'AEO 2023 Table 52 Raw'!R114</f>
        <v>0</v>
      </c>
      <c r="P128" s="82">
        <f>'AEO 2023 Table 52 Raw'!S114</f>
        <v>0</v>
      </c>
      <c r="Q128" s="82">
        <f>'AEO 2023 Table 52 Raw'!T114</f>
        <v>0</v>
      </c>
      <c r="R128" s="82">
        <f>'AEO 2023 Table 52 Raw'!U114</f>
        <v>0</v>
      </c>
      <c r="S128" s="82">
        <f>'AEO 2023 Table 52 Raw'!V114</f>
        <v>0</v>
      </c>
      <c r="T128" s="82">
        <f>'AEO 2023 Table 52 Raw'!W114</f>
        <v>0</v>
      </c>
      <c r="U128" s="82">
        <f>'AEO 2023 Table 52 Raw'!X114</f>
        <v>0</v>
      </c>
      <c r="V128" s="82">
        <f>'AEO 2023 Table 52 Raw'!Y114</f>
        <v>0</v>
      </c>
      <c r="W128" s="82">
        <f>'AEO 2023 Table 52 Raw'!Z114</f>
        <v>0</v>
      </c>
      <c r="X128" s="82">
        <f>'AEO 2023 Table 52 Raw'!AA114</f>
        <v>0</v>
      </c>
      <c r="Y128" s="82">
        <f>'AEO 2023 Table 52 Raw'!AB114</f>
        <v>0</v>
      </c>
      <c r="Z128" s="82">
        <f>'AEO 2023 Table 52 Raw'!AC114</f>
        <v>0</v>
      </c>
      <c r="AA128" s="82">
        <f>'AEO 2023 Table 52 Raw'!AD114</f>
        <v>0</v>
      </c>
      <c r="AB128" s="82">
        <f>'AEO 2023 Table 52 Raw'!AE114</f>
        <v>0</v>
      </c>
      <c r="AC128" s="82">
        <f>'AEO 2023 Table 52 Raw'!AF114</f>
        <v>0</v>
      </c>
      <c r="AD128" s="82">
        <f>'AEO 2023 Table 52 Raw'!AG114</f>
        <v>0</v>
      </c>
      <c r="AE128" s="82">
        <f>'AEO 2023 Table 52 Raw'!AH114</f>
        <v>0</v>
      </c>
      <c r="AF128" s="88" t="str">
        <f>'AEO 2023 Table 52 Raw'!AI114</f>
        <v>- -</v>
      </c>
    </row>
    <row r="129" spans="1:32" ht="12" customHeight="1" x14ac:dyDescent="0.35">
      <c r="A129" s="77" t="s">
        <v>2051</v>
      </c>
      <c r="B129" s="81" t="s">
        <v>1944</v>
      </c>
      <c r="C129" s="82">
        <f>'AEO 2023 Table 52 Raw'!F115</f>
        <v>0</v>
      </c>
      <c r="D129" s="82">
        <f>'AEO 2023 Table 52 Raw'!G115</f>
        <v>0</v>
      </c>
      <c r="E129" s="82">
        <f>'AEO 2023 Table 52 Raw'!H115</f>
        <v>0</v>
      </c>
      <c r="F129" s="82">
        <f>'AEO 2023 Table 52 Raw'!I115</f>
        <v>0</v>
      </c>
      <c r="G129" s="82">
        <f>'AEO 2023 Table 52 Raw'!J115</f>
        <v>0</v>
      </c>
      <c r="H129" s="82">
        <f>'AEO 2023 Table 52 Raw'!K115</f>
        <v>0</v>
      </c>
      <c r="I129" s="82">
        <f>'AEO 2023 Table 52 Raw'!L115</f>
        <v>0</v>
      </c>
      <c r="J129" s="82">
        <f>'AEO 2023 Table 52 Raw'!M115</f>
        <v>0</v>
      </c>
      <c r="K129" s="82">
        <f>'AEO 2023 Table 52 Raw'!N115</f>
        <v>0</v>
      </c>
      <c r="L129" s="82">
        <f>'AEO 2023 Table 52 Raw'!O115</f>
        <v>0</v>
      </c>
      <c r="M129" s="82">
        <f>'AEO 2023 Table 52 Raw'!P115</f>
        <v>0</v>
      </c>
      <c r="N129" s="82">
        <f>'AEO 2023 Table 52 Raw'!Q115</f>
        <v>0</v>
      </c>
      <c r="O129" s="82">
        <f>'AEO 2023 Table 52 Raw'!R115</f>
        <v>0</v>
      </c>
      <c r="P129" s="82">
        <f>'AEO 2023 Table 52 Raw'!S115</f>
        <v>0</v>
      </c>
      <c r="Q129" s="82">
        <f>'AEO 2023 Table 52 Raw'!T115</f>
        <v>0</v>
      </c>
      <c r="R129" s="82">
        <f>'AEO 2023 Table 52 Raw'!U115</f>
        <v>0</v>
      </c>
      <c r="S129" s="82">
        <f>'AEO 2023 Table 52 Raw'!V115</f>
        <v>0</v>
      </c>
      <c r="T129" s="82">
        <f>'AEO 2023 Table 52 Raw'!W115</f>
        <v>0</v>
      </c>
      <c r="U129" s="82">
        <f>'AEO 2023 Table 52 Raw'!X115</f>
        <v>0</v>
      </c>
      <c r="V129" s="82">
        <f>'AEO 2023 Table 52 Raw'!Y115</f>
        <v>0</v>
      </c>
      <c r="W129" s="82">
        <f>'AEO 2023 Table 52 Raw'!Z115</f>
        <v>0</v>
      </c>
      <c r="X129" s="82">
        <f>'AEO 2023 Table 52 Raw'!AA115</f>
        <v>0</v>
      </c>
      <c r="Y129" s="82">
        <f>'AEO 2023 Table 52 Raw'!AB115</f>
        <v>0</v>
      </c>
      <c r="Z129" s="82">
        <f>'AEO 2023 Table 52 Raw'!AC115</f>
        <v>0</v>
      </c>
      <c r="AA129" s="82">
        <f>'AEO 2023 Table 52 Raw'!AD115</f>
        <v>0</v>
      </c>
      <c r="AB129" s="82">
        <f>'AEO 2023 Table 52 Raw'!AE115</f>
        <v>0</v>
      </c>
      <c r="AC129" s="82">
        <f>'AEO 2023 Table 52 Raw'!AF115</f>
        <v>0</v>
      </c>
      <c r="AD129" s="82">
        <f>'AEO 2023 Table 52 Raw'!AG115</f>
        <v>0</v>
      </c>
      <c r="AE129" s="82">
        <f>'AEO 2023 Table 52 Raw'!AH115</f>
        <v>0</v>
      </c>
      <c r="AF129" s="88" t="str">
        <f>'AEO 2023 Table 52 Raw'!AI115</f>
        <v>- -</v>
      </c>
    </row>
    <row r="130" spans="1:32" ht="12" customHeight="1" x14ac:dyDescent="0.35">
      <c r="A130" s="77" t="s">
        <v>2052</v>
      </c>
      <c r="B130" s="81" t="s">
        <v>1946</v>
      </c>
      <c r="C130" s="82">
        <f>'AEO 2023 Table 52 Raw'!F116</f>
        <v>0</v>
      </c>
      <c r="D130" s="82">
        <f>'AEO 2023 Table 52 Raw'!G116</f>
        <v>0</v>
      </c>
      <c r="E130" s="82">
        <f>'AEO 2023 Table 52 Raw'!H116</f>
        <v>0</v>
      </c>
      <c r="F130" s="82">
        <f>'AEO 2023 Table 52 Raw'!I116</f>
        <v>0</v>
      </c>
      <c r="G130" s="82">
        <f>'AEO 2023 Table 52 Raw'!J116</f>
        <v>0</v>
      </c>
      <c r="H130" s="82">
        <f>'AEO 2023 Table 52 Raw'!K116</f>
        <v>0</v>
      </c>
      <c r="I130" s="82">
        <f>'AEO 2023 Table 52 Raw'!L116</f>
        <v>0</v>
      </c>
      <c r="J130" s="82">
        <f>'AEO 2023 Table 52 Raw'!M116</f>
        <v>0</v>
      </c>
      <c r="K130" s="82">
        <f>'AEO 2023 Table 52 Raw'!N116</f>
        <v>0</v>
      </c>
      <c r="L130" s="82">
        <f>'AEO 2023 Table 52 Raw'!O116</f>
        <v>0</v>
      </c>
      <c r="M130" s="82">
        <f>'AEO 2023 Table 52 Raw'!P116</f>
        <v>0</v>
      </c>
      <c r="N130" s="82">
        <f>'AEO 2023 Table 52 Raw'!Q116</f>
        <v>0</v>
      </c>
      <c r="O130" s="82">
        <f>'AEO 2023 Table 52 Raw'!R116</f>
        <v>0</v>
      </c>
      <c r="P130" s="82">
        <f>'AEO 2023 Table 52 Raw'!S116</f>
        <v>0</v>
      </c>
      <c r="Q130" s="82">
        <f>'AEO 2023 Table 52 Raw'!T116</f>
        <v>0</v>
      </c>
      <c r="R130" s="82">
        <f>'AEO 2023 Table 52 Raw'!U116</f>
        <v>0</v>
      </c>
      <c r="S130" s="82">
        <f>'AEO 2023 Table 52 Raw'!V116</f>
        <v>0</v>
      </c>
      <c r="T130" s="82">
        <f>'AEO 2023 Table 52 Raw'!W116</f>
        <v>0</v>
      </c>
      <c r="U130" s="82">
        <f>'AEO 2023 Table 52 Raw'!X116</f>
        <v>0</v>
      </c>
      <c r="V130" s="82">
        <f>'AEO 2023 Table 52 Raw'!Y116</f>
        <v>0</v>
      </c>
      <c r="W130" s="82">
        <f>'AEO 2023 Table 52 Raw'!Z116</f>
        <v>0</v>
      </c>
      <c r="X130" s="82">
        <f>'AEO 2023 Table 52 Raw'!AA116</f>
        <v>0</v>
      </c>
      <c r="Y130" s="82">
        <f>'AEO 2023 Table 52 Raw'!AB116</f>
        <v>0</v>
      </c>
      <c r="Z130" s="82">
        <f>'AEO 2023 Table 52 Raw'!AC116</f>
        <v>0</v>
      </c>
      <c r="AA130" s="82">
        <f>'AEO 2023 Table 52 Raw'!AD116</f>
        <v>0</v>
      </c>
      <c r="AB130" s="82">
        <f>'AEO 2023 Table 52 Raw'!AE116</f>
        <v>0</v>
      </c>
      <c r="AC130" s="82">
        <f>'AEO 2023 Table 52 Raw'!AF116</f>
        <v>0</v>
      </c>
      <c r="AD130" s="82">
        <f>'AEO 2023 Table 52 Raw'!AG116</f>
        <v>0</v>
      </c>
      <c r="AE130" s="82">
        <f>'AEO 2023 Table 52 Raw'!AH116</f>
        <v>0</v>
      </c>
      <c r="AF130" s="88" t="str">
        <f>'AEO 2023 Table 52 Raw'!AI116</f>
        <v>- -</v>
      </c>
    </row>
    <row r="131" spans="1:32" ht="12" customHeight="1" x14ac:dyDescent="0.35">
      <c r="A131" s="77" t="s">
        <v>2053</v>
      </c>
      <c r="B131" s="81" t="s">
        <v>1948</v>
      </c>
      <c r="C131" s="82">
        <f>'AEO 2023 Table 52 Raw'!F117</f>
        <v>0</v>
      </c>
      <c r="D131" s="82">
        <f>'AEO 2023 Table 52 Raw'!G117</f>
        <v>0</v>
      </c>
      <c r="E131" s="82">
        <f>'AEO 2023 Table 52 Raw'!H117</f>
        <v>0</v>
      </c>
      <c r="F131" s="82">
        <f>'AEO 2023 Table 52 Raw'!I117</f>
        <v>0</v>
      </c>
      <c r="G131" s="82">
        <f>'AEO 2023 Table 52 Raw'!J117</f>
        <v>0</v>
      </c>
      <c r="H131" s="82">
        <f>'AEO 2023 Table 52 Raw'!K117</f>
        <v>0</v>
      </c>
      <c r="I131" s="82">
        <f>'AEO 2023 Table 52 Raw'!L117</f>
        <v>0</v>
      </c>
      <c r="J131" s="82">
        <f>'AEO 2023 Table 52 Raw'!M117</f>
        <v>0</v>
      </c>
      <c r="K131" s="82">
        <f>'AEO 2023 Table 52 Raw'!N117</f>
        <v>0</v>
      </c>
      <c r="L131" s="82">
        <f>'AEO 2023 Table 52 Raw'!O117</f>
        <v>0</v>
      </c>
      <c r="M131" s="82">
        <f>'AEO 2023 Table 52 Raw'!P117</f>
        <v>0</v>
      </c>
      <c r="N131" s="82">
        <f>'AEO 2023 Table 52 Raw'!Q117</f>
        <v>0</v>
      </c>
      <c r="O131" s="82">
        <f>'AEO 2023 Table 52 Raw'!R117</f>
        <v>0</v>
      </c>
      <c r="P131" s="82">
        <f>'AEO 2023 Table 52 Raw'!S117</f>
        <v>0</v>
      </c>
      <c r="Q131" s="82">
        <f>'AEO 2023 Table 52 Raw'!T117</f>
        <v>0</v>
      </c>
      <c r="R131" s="82">
        <f>'AEO 2023 Table 52 Raw'!U117</f>
        <v>0</v>
      </c>
      <c r="S131" s="82">
        <f>'AEO 2023 Table 52 Raw'!V117</f>
        <v>0</v>
      </c>
      <c r="T131" s="82">
        <f>'AEO 2023 Table 52 Raw'!W117</f>
        <v>0</v>
      </c>
      <c r="U131" s="82">
        <f>'AEO 2023 Table 52 Raw'!X117</f>
        <v>0</v>
      </c>
      <c r="V131" s="82">
        <f>'AEO 2023 Table 52 Raw'!Y117</f>
        <v>0</v>
      </c>
      <c r="W131" s="82">
        <f>'AEO 2023 Table 52 Raw'!Z117</f>
        <v>0</v>
      </c>
      <c r="X131" s="82">
        <f>'AEO 2023 Table 52 Raw'!AA117</f>
        <v>0</v>
      </c>
      <c r="Y131" s="82">
        <f>'AEO 2023 Table 52 Raw'!AB117</f>
        <v>0</v>
      </c>
      <c r="Z131" s="82">
        <f>'AEO 2023 Table 52 Raw'!AC117</f>
        <v>0</v>
      </c>
      <c r="AA131" s="82">
        <f>'AEO 2023 Table 52 Raw'!AD117</f>
        <v>0</v>
      </c>
      <c r="AB131" s="82">
        <f>'AEO 2023 Table 52 Raw'!AE117</f>
        <v>0</v>
      </c>
      <c r="AC131" s="82">
        <f>'AEO 2023 Table 52 Raw'!AF117</f>
        <v>0</v>
      </c>
      <c r="AD131" s="82">
        <f>'AEO 2023 Table 52 Raw'!AG117</f>
        <v>0</v>
      </c>
      <c r="AE131" s="82">
        <f>'AEO 2023 Table 52 Raw'!AH117</f>
        <v>0</v>
      </c>
      <c r="AF131" s="88" t="str">
        <f>'AEO 2023 Table 52 Raw'!AI117</f>
        <v>- -</v>
      </c>
    </row>
    <row r="132" spans="1:32" ht="12" customHeight="1" x14ac:dyDescent="0.35">
      <c r="A132" s="77" t="s">
        <v>2054</v>
      </c>
      <c r="B132" s="81" t="s">
        <v>1950</v>
      </c>
      <c r="C132" s="82">
        <f>'AEO 2023 Table 52 Raw'!F118</f>
        <v>57.157176999999997</v>
      </c>
      <c r="D132" s="82">
        <f>'AEO 2023 Table 52 Raw'!G118</f>
        <v>57.395386000000002</v>
      </c>
      <c r="E132" s="82">
        <f>'AEO 2023 Table 52 Raw'!H118</f>
        <v>57.672401000000001</v>
      </c>
      <c r="F132" s="82">
        <f>'AEO 2023 Table 52 Raw'!I118</f>
        <v>58.330643000000002</v>
      </c>
      <c r="G132" s="82">
        <f>'AEO 2023 Table 52 Raw'!J118</f>
        <v>58.694267000000004</v>
      </c>
      <c r="H132" s="82">
        <f>'AEO 2023 Table 52 Raw'!K118</f>
        <v>58.887821000000002</v>
      </c>
      <c r="I132" s="82">
        <f>'AEO 2023 Table 52 Raw'!L118</f>
        <v>59.302525000000003</v>
      </c>
      <c r="J132" s="82">
        <f>'AEO 2023 Table 52 Raw'!M118</f>
        <v>59.441856000000001</v>
      </c>
      <c r="K132" s="82">
        <f>'AEO 2023 Table 52 Raw'!N118</f>
        <v>59.540996999999997</v>
      </c>
      <c r="L132" s="82">
        <f>'AEO 2023 Table 52 Raw'!O118</f>
        <v>59.651367</v>
      </c>
      <c r="M132" s="82">
        <f>'AEO 2023 Table 52 Raw'!P118</f>
        <v>59.770091999999998</v>
      </c>
      <c r="N132" s="82">
        <f>'AEO 2023 Table 52 Raw'!Q118</f>
        <v>59.916721000000003</v>
      </c>
      <c r="O132" s="82">
        <f>'AEO 2023 Table 52 Raw'!R118</f>
        <v>59.999366999999999</v>
      </c>
      <c r="P132" s="82">
        <f>'AEO 2023 Table 52 Raw'!S118</f>
        <v>60.083599</v>
      </c>
      <c r="Q132" s="82">
        <f>'AEO 2023 Table 52 Raw'!T118</f>
        <v>60.1492</v>
      </c>
      <c r="R132" s="82">
        <f>'AEO 2023 Table 52 Raw'!U118</f>
        <v>60.212933</v>
      </c>
      <c r="S132" s="82">
        <f>'AEO 2023 Table 52 Raw'!V118</f>
        <v>60.271842999999997</v>
      </c>
      <c r="T132" s="82">
        <f>'AEO 2023 Table 52 Raw'!W118</f>
        <v>60.345753000000002</v>
      </c>
      <c r="U132" s="82">
        <f>'AEO 2023 Table 52 Raw'!X118</f>
        <v>60.388927000000002</v>
      </c>
      <c r="V132" s="82">
        <f>'AEO 2023 Table 52 Raw'!Y118</f>
        <v>60.431358000000003</v>
      </c>
      <c r="W132" s="82">
        <f>'AEO 2023 Table 52 Raw'!Z118</f>
        <v>60.471237000000002</v>
      </c>
      <c r="X132" s="82">
        <f>'AEO 2023 Table 52 Raw'!AA118</f>
        <v>60.506458000000002</v>
      </c>
      <c r="Y132" s="82">
        <f>'AEO 2023 Table 52 Raw'!AB118</f>
        <v>60.522491000000002</v>
      </c>
      <c r="Z132" s="82">
        <f>'AEO 2023 Table 52 Raw'!AC118</f>
        <v>60.543323999999998</v>
      </c>
      <c r="AA132" s="82">
        <f>'AEO 2023 Table 52 Raw'!AD118</f>
        <v>60.557200999999999</v>
      </c>
      <c r="AB132" s="82">
        <f>'AEO 2023 Table 52 Raw'!AE118</f>
        <v>60.575504000000002</v>
      </c>
      <c r="AC132" s="82">
        <f>'AEO 2023 Table 52 Raw'!AF118</f>
        <v>60.593463999999997</v>
      </c>
      <c r="AD132" s="82">
        <f>'AEO 2023 Table 52 Raw'!AG118</f>
        <v>60.661532999999999</v>
      </c>
      <c r="AE132" s="82">
        <f>'AEO 2023 Table 52 Raw'!AH118</f>
        <v>60.670161999999998</v>
      </c>
      <c r="AF132" s="88">
        <f>'AEO 2023 Table 52 Raw'!AI118</f>
        <v>2E-3</v>
      </c>
    </row>
    <row r="133" spans="1:32" ht="12" customHeight="1" x14ac:dyDescent="0.35">
      <c r="A133" s="77" t="s">
        <v>2055</v>
      </c>
      <c r="B133" s="81" t="s">
        <v>1952</v>
      </c>
      <c r="C133" s="82">
        <f>'AEO 2023 Table 52 Raw'!F119</f>
        <v>0</v>
      </c>
      <c r="D133" s="82">
        <f>'AEO 2023 Table 52 Raw'!G119</f>
        <v>0</v>
      </c>
      <c r="E133" s="82">
        <f>'AEO 2023 Table 52 Raw'!H119</f>
        <v>0</v>
      </c>
      <c r="F133" s="82">
        <f>'AEO 2023 Table 52 Raw'!I119</f>
        <v>0</v>
      </c>
      <c r="G133" s="82">
        <f>'AEO 2023 Table 52 Raw'!J119</f>
        <v>0</v>
      </c>
      <c r="H133" s="82">
        <f>'AEO 2023 Table 52 Raw'!K119</f>
        <v>0</v>
      </c>
      <c r="I133" s="82">
        <f>'AEO 2023 Table 52 Raw'!L119</f>
        <v>0</v>
      </c>
      <c r="J133" s="82">
        <f>'AEO 2023 Table 52 Raw'!M119</f>
        <v>0</v>
      </c>
      <c r="K133" s="82">
        <f>'AEO 2023 Table 52 Raw'!N119</f>
        <v>0</v>
      </c>
      <c r="L133" s="82">
        <f>'AEO 2023 Table 52 Raw'!O119</f>
        <v>0</v>
      </c>
      <c r="M133" s="82">
        <f>'AEO 2023 Table 52 Raw'!P119</f>
        <v>0</v>
      </c>
      <c r="N133" s="82">
        <f>'AEO 2023 Table 52 Raw'!Q119</f>
        <v>0</v>
      </c>
      <c r="O133" s="82">
        <f>'AEO 2023 Table 52 Raw'!R119</f>
        <v>0</v>
      </c>
      <c r="P133" s="82">
        <f>'AEO 2023 Table 52 Raw'!S119</f>
        <v>0</v>
      </c>
      <c r="Q133" s="82">
        <f>'AEO 2023 Table 52 Raw'!T119</f>
        <v>0</v>
      </c>
      <c r="R133" s="82">
        <f>'AEO 2023 Table 52 Raw'!U119</f>
        <v>0</v>
      </c>
      <c r="S133" s="82">
        <f>'AEO 2023 Table 52 Raw'!V119</f>
        <v>0</v>
      </c>
      <c r="T133" s="82">
        <f>'AEO 2023 Table 52 Raw'!W119</f>
        <v>0</v>
      </c>
      <c r="U133" s="82">
        <f>'AEO 2023 Table 52 Raw'!X119</f>
        <v>0</v>
      </c>
      <c r="V133" s="82">
        <f>'AEO 2023 Table 52 Raw'!Y119</f>
        <v>0</v>
      </c>
      <c r="W133" s="82">
        <f>'AEO 2023 Table 52 Raw'!Z119</f>
        <v>0</v>
      </c>
      <c r="X133" s="82">
        <f>'AEO 2023 Table 52 Raw'!AA119</f>
        <v>0</v>
      </c>
      <c r="Y133" s="82">
        <f>'AEO 2023 Table 52 Raw'!AB119</f>
        <v>0</v>
      </c>
      <c r="Z133" s="82">
        <f>'AEO 2023 Table 52 Raw'!AC119</f>
        <v>0</v>
      </c>
      <c r="AA133" s="82">
        <f>'AEO 2023 Table 52 Raw'!AD119</f>
        <v>0</v>
      </c>
      <c r="AB133" s="82">
        <f>'AEO 2023 Table 52 Raw'!AE119</f>
        <v>0</v>
      </c>
      <c r="AC133" s="82">
        <f>'AEO 2023 Table 52 Raw'!AF119</f>
        <v>0</v>
      </c>
      <c r="AD133" s="82">
        <f>'AEO 2023 Table 52 Raw'!AG119</f>
        <v>0</v>
      </c>
      <c r="AE133" s="82">
        <f>'AEO 2023 Table 52 Raw'!AH119</f>
        <v>0</v>
      </c>
      <c r="AF133" s="88" t="str">
        <f>'AEO 2023 Table 52 Raw'!AI119</f>
        <v>- -</v>
      </c>
    </row>
    <row r="134" spans="1:32" ht="12" customHeight="1" x14ac:dyDescent="0.35">
      <c r="A134" s="77" t="s">
        <v>2056</v>
      </c>
      <c r="B134" s="81" t="s">
        <v>1954</v>
      </c>
      <c r="C134" s="82">
        <f>'AEO 2023 Table 52 Raw'!F120</f>
        <v>48.583266999999999</v>
      </c>
      <c r="D134" s="82">
        <f>'AEO 2023 Table 52 Raw'!G120</f>
        <v>48.938457</v>
      </c>
      <c r="E134" s="82">
        <f>'AEO 2023 Table 52 Raw'!H120</f>
        <v>49.165492999999998</v>
      </c>
      <c r="F134" s="82">
        <f>'AEO 2023 Table 52 Raw'!I120</f>
        <v>49.489738000000003</v>
      </c>
      <c r="G134" s="82">
        <f>'AEO 2023 Table 52 Raw'!J120</f>
        <v>49.849274000000001</v>
      </c>
      <c r="H134" s="82">
        <f>'AEO 2023 Table 52 Raw'!K120</f>
        <v>50.006943</v>
      </c>
      <c r="I134" s="82">
        <f>'AEO 2023 Table 52 Raw'!L120</f>
        <v>50.361271000000002</v>
      </c>
      <c r="J134" s="82">
        <f>'AEO 2023 Table 52 Raw'!M120</f>
        <v>50.435326000000003</v>
      </c>
      <c r="K134" s="82">
        <f>'AEO 2023 Table 52 Raw'!N120</f>
        <v>50.505634000000001</v>
      </c>
      <c r="L134" s="82">
        <f>'AEO 2023 Table 52 Raw'!O120</f>
        <v>50.575431999999999</v>
      </c>
      <c r="M134" s="82">
        <f>'AEO 2023 Table 52 Raw'!P120</f>
        <v>50.658337000000003</v>
      </c>
      <c r="N134" s="82">
        <f>'AEO 2023 Table 52 Raw'!Q120</f>
        <v>50.786251</v>
      </c>
      <c r="O134" s="82">
        <f>'AEO 2023 Table 52 Raw'!R120</f>
        <v>50.854610000000001</v>
      </c>
      <c r="P134" s="82">
        <f>'AEO 2023 Table 52 Raw'!S120</f>
        <v>50.930824000000001</v>
      </c>
      <c r="Q134" s="82">
        <f>'AEO 2023 Table 52 Raw'!T120</f>
        <v>51.001606000000002</v>
      </c>
      <c r="R134" s="82">
        <f>'AEO 2023 Table 52 Raw'!U120</f>
        <v>51.068385999999997</v>
      </c>
      <c r="S134" s="82">
        <f>'AEO 2023 Table 52 Raw'!V120</f>
        <v>51.131816999999998</v>
      </c>
      <c r="T134" s="82">
        <f>'AEO 2023 Table 52 Raw'!W120</f>
        <v>51.212727000000001</v>
      </c>
      <c r="U134" s="82">
        <f>'AEO 2023 Table 52 Raw'!X120</f>
        <v>51.251117999999998</v>
      </c>
      <c r="V134" s="82">
        <f>'AEO 2023 Table 52 Raw'!Y120</f>
        <v>51.290202999999998</v>
      </c>
      <c r="W134" s="82">
        <f>'AEO 2023 Table 52 Raw'!Z120</f>
        <v>51.325771000000003</v>
      </c>
      <c r="X134" s="82">
        <f>'AEO 2023 Table 52 Raw'!AA120</f>
        <v>51.356617</v>
      </c>
      <c r="Y134" s="82">
        <f>'AEO 2023 Table 52 Raw'!AB120</f>
        <v>51.367699000000002</v>
      </c>
      <c r="Z134" s="82">
        <f>'AEO 2023 Table 52 Raw'!AC120</f>
        <v>51.385986000000003</v>
      </c>
      <c r="AA134" s="82">
        <f>'AEO 2023 Table 52 Raw'!AD120</f>
        <v>51.396866000000003</v>
      </c>
      <c r="AB134" s="82">
        <f>'AEO 2023 Table 52 Raw'!AE120</f>
        <v>51.412787999999999</v>
      </c>
      <c r="AC134" s="82">
        <f>'AEO 2023 Table 52 Raw'!AF120</f>
        <v>51.427528000000002</v>
      </c>
      <c r="AD134" s="82">
        <f>'AEO 2023 Table 52 Raw'!AG120</f>
        <v>51.499156999999997</v>
      </c>
      <c r="AE134" s="82">
        <f>'AEO 2023 Table 52 Raw'!AH120</f>
        <v>51.504555000000003</v>
      </c>
      <c r="AF134" s="88">
        <f>'AEO 2023 Table 52 Raw'!AI120</f>
        <v>2E-3</v>
      </c>
    </row>
    <row r="135" spans="1:32" ht="12" customHeight="1" x14ac:dyDescent="0.35">
      <c r="A135" s="77" t="s">
        <v>2057</v>
      </c>
      <c r="B135" s="81" t="s">
        <v>1956</v>
      </c>
      <c r="C135" s="82">
        <f>'AEO 2023 Table 52 Raw'!F121</f>
        <v>0</v>
      </c>
      <c r="D135" s="82">
        <f>'AEO 2023 Table 52 Raw'!G121</f>
        <v>0</v>
      </c>
      <c r="E135" s="82">
        <f>'AEO 2023 Table 52 Raw'!H121</f>
        <v>0</v>
      </c>
      <c r="F135" s="82">
        <f>'AEO 2023 Table 52 Raw'!I121</f>
        <v>0</v>
      </c>
      <c r="G135" s="82">
        <f>'AEO 2023 Table 52 Raw'!J121</f>
        <v>0</v>
      </c>
      <c r="H135" s="82">
        <f>'AEO 2023 Table 52 Raw'!K121</f>
        <v>0</v>
      </c>
      <c r="I135" s="82">
        <f>'AEO 2023 Table 52 Raw'!L121</f>
        <v>0</v>
      </c>
      <c r="J135" s="82">
        <f>'AEO 2023 Table 52 Raw'!M121</f>
        <v>0</v>
      </c>
      <c r="K135" s="82">
        <f>'AEO 2023 Table 52 Raw'!N121</f>
        <v>0</v>
      </c>
      <c r="L135" s="82">
        <f>'AEO 2023 Table 52 Raw'!O121</f>
        <v>0</v>
      </c>
      <c r="M135" s="82">
        <f>'AEO 2023 Table 52 Raw'!P121</f>
        <v>0</v>
      </c>
      <c r="N135" s="82">
        <f>'AEO 2023 Table 52 Raw'!Q121</f>
        <v>0</v>
      </c>
      <c r="O135" s="82">
        <f>'AEO 2023 Table 52 Raw'!R121</f>
        <v>0</v>
      </c>
      <c r="P135" s="82">
        <f>'AEO 2023 Table 52 Raw'!S121</f>
        <v>0</v>
      </c>
      <c r="Q135" s="82">
        <f>'AEO 2023 Table 52 Raw'!T121</f>
        <v>0</v>
      </c>
      <c r="R135" s="82">
        <f>'AEO 2023 Table 52 Raw'!U121</f>
        <v>0</v>
      </c>
      <c r="S135" s="82">
        <f>'AEO 2023 Table 52 Raw'!V121</f>
        <v>0</v>
      </c>
      <c r="T135" s="82">
        <f>'AEO 2023 Table 52 Raw'!W121</f>
        <v>0</v>
      </c>
      <c r="U135" s="82">
        <f>'AEO 2023 Table 52 Raw'!X121</f>
        <v>0</v>
      </c>
      <c r="V135" s="82">
        <f>'AEO 2023 Table 52 Raw'!Y121</f>
        <v>0</v>
      </c>
      <c r="W135" s="82">
        <f>'AEO 2023 Table 52 Raw'!Z121</f>
        <v>0</v>
      </c>
      <c r="X135" s="82">
        <f>'AEO 2023 Table 52 Raw'!AA121</f>
        <v>0</v>
      </c>
      <c r="Y135" s="82">
        <f>'AEO 2023 Table 52 Raw'!AB121</f>
        <v>0</v>
      </c>
      <c r="Z135" s="82">
        <f>'AEO 2023 Table 52 Raw'!AC121</f>
        <v>0</v>
      </c>
      <c r="AA135" s="82">
        <f>'AEO 2023 Table 52 Raw'!AD121</f>
        <v>0</v>
      </c>
      <c r="AB135" s="82">
        <f>'AEO 2023 Table 52 Raw'!AE121</f>
        <v>0</v>
      </c>
      <c r="AC135" s="82">
        <f>'AEO 2023 Table 52 Raw'!AF121</f>
        <v>0</v>
      </c>
      <c r="AD135" s="82">
        <f>'AEO 2023 Table 52 Raw'!AG121</f>
        <v>0</v>
      </c>
      <c r="AE135" s="82">
        <f>'AEO 2023 Table 52 Raw'!AH121</f>
        <v>0</v>
      </c>
      <c r="AF135" s="88" t="str">
        <f>'AEO 2023 Table 52 Raw'!AI121</f>
        <v>- -</v>
      </c>
    </row>
    <row r="136" spans="1:32" ht="12" customHeight="1" x14ac:dyDescent="0.35">
      <c r="A136" s="77" t="s">
        <v>2058</v>
      </c>
      <c r="B136" s="81" t="s">
        <v>1958</v>
      </c>
      <c r="C136" s="82">
        <f>'AEO 2023 Table 52 Raw'!F122</f>
        <v>0</v>
      </c>
      <c r="D136" s="82">
        <f>'AEO 2023 Table 52 Raw'!G122</f>
        <v>0</v>
      </c>
      <c r="E136" s="82">
        <f>'AEO 2023 Table 52 Raw'!H122</f>
        <v>0</v>
      </c>
      <c r="F136" s="82">
        <f>'AEO 2023 Table 52 Raw'!I122</f>
        <v>0</v>
      </c>
      <c r="G136" s="82">
        <f>'AEO 2023 Table 52 Raw'!J122</f>
        <v>0</v>
      </c>
      <c r="H136" s="82">
        <f>'AEO 2023 Table 52 Raw'!K122</f>
        <v>0</v>
      </c>
      <c r="I136" s="82">
        <f>'AEO 2023 Table 52 Raw'!L122</f>
        <v>0</v>
      </c>
      <c r="J136" s="82">
        <f>'AEO 2023 Table 52 Raw'!M122</f>
        <v>0</v>
      </c>
      <c r="K136" s="82">
        <f>'AEO 2023 Table 52 Raw'!N122</f>
        <v>0</v>
      </c>
      <c r="L136" s="82">
        <f>'AEO 2023 Table 52 Raw'!O122</f>
        <v>0</v>
      </c>
      <c r="M136" s="82">
        <f>'AEO 2023 Table 52 Raw'!P122</f>
        <v>0</v>
      </c>
      <c r="N136" s="82">
        <f>'AEO 2023 Table 52 Raw'!Q122</f>
        <v>0</v>
      </c>
      <c r="O136" s="82">
        <f>'AEO 2023 Table 52 Raw'!R122</f>
        <v>0</v>
      </c>
      <c r="P136" s="82">
        <f>'AEO 2023 Table 52 Raw'!S122</f>
        <v>0</v>
      </c>
      <c r="Q136" s="82">
        <f>'AEO 2023 Table 52 Raw'!T122</f>
        <v>0</v>
      </c>
      <c r="R136" s="82">
        <f>'AEO 2023 Table 52 Raw'!U122</f>
        <v>0</v>
      </c>
      <c r="S136" s="82">
        <f>'AEO 2023 Table 52 Raw'!V122</f>
        <v>0</v>
      </c>
      <c r="T136" s="82">
        <f>'AEO 2023 Table 52 Raw'!W122</f>
        <v>0</v>
      </c>
      <c r="U136" s="82">
        <f>'AEO 2023 Table 52 Raw'!X122</f>
        <v>0</v>
      </c>
      <c r="V136" s="82">
        <f>'AEO 2023 Table 52 Raw'!Y122</f>
        <v>0</v>
      </c>
      <c r="W136" s="82">
        <f>'AEO 2023 Table 52 Raw'!Z122</f>
        <v>0</v>
      </c>
      <c r="X136" s="82">
        <f>'AEO 2023 Table 52 Raw'!AA122</f>
        <v>0</v>
      </c>
      <c r="Y136" s="82">
        <f>'AEO 2023 Table 52 Raw'!AB122</f>
        <v>0</v>
      </c>
      <c r="Z136" s="82">
        <f>'AEO 2023 Table 52 Raw'!AC122</f>
        <v>0</v>
      </c>
      <c r="AA136" s="82">
        <f>'AEO 2023 Table 52 Raw'!AD122</f>
        <v>0</v>
      </c>
      <c r="AB136" s="82">
        <f>'AEO 2023 Table 52 Raw'!AE122</f>
        <v>0</v>
      </c>
      <c r="AC136" s="82">
        <f>'AEO 2023 Table 52 Raw'!AF122</f>
        <v>0</v>
      </c>
      <c r="AD136" s="82">
        <f>'AEO 2023 Table 52 Raw'!AG122</f>
        <v>0</v>
      </c>
      <c r="AE136" s="82">
        <f>'AEO 2023 Table 52 Raw'!AH122</f>
        <v>0</v>
      </c>
      <c r="AF136" s="88" t="str">
        <f>'AEO 2023 Table 52 Raw'!AI122</f>
        <v>- -</v>
      </c>
    </row>
    <row r="137" spans="1:32" ht="12" customHeight="1" x14ac:dyDescent="0.35">
      <c r="A137" s="77" t="s">
        <v>2059</v>
      </c>
      <c r="B137" s="81" t="s">
        <v>1960</v>
      </c>
      <c r="C137" s="82">
        <f>'AEO 2023 Table 52 Raw'!F123</f>
        <v>0</v>
      </c>
      <c r="D137" s="82">
        <f>'AEO 2023 Table 52 Raw'!G123</f>
        <v>0</v>
      </c>
      <c r="E137" s="82">
        <f>'AEO 2023 Table 52 Raw'!H123</f>
        <v>0</v>
      </c>
      <c r="F137" s="82">
        <f>'AEO 2023 Table 52 Raw'!I123</f>
        <v>0</v>
      </c>
      <c r="G137" s="82">
        <f>'AEO 2023 Table 52 Raw'!J123</f>
        <v>0</v>
      </c>
      <c r="H137" s="82">
        <f>'AEO 2023 Table 52 Raw'!K123</f>
        <v>0</v>
      </c>
      <c r="I137" s="82">
        <f>'AEO 2023 Table 52 Raw'!L123</f>
        <v>0</v>
      </c>
      <c r="J137" s="82">
        <f>'AEO 2023 Table 52 Raw'!M123</f>
        <v>0</v>
      </c>
      <c r="K137" s="82">
        <f>'AEO 2023 Table 52 Raw'!N123</f>
        <v>0</v>
      </c>
      <c r="L137" s="82">
        <f>'AEO 2023 Table 52 Raw'!O123</f>
        <v>0</v>
      </c>
      <c r="M137" s="82">
        <f>'AEO 2023 Table 52 Raw'!P123</f>
        <v>0</v>
      </c>
      <c r="N137" s="82">
        <f>'AEO 2023 Table 52 Raw'!Q123</f>
        <v>0</v>
      </c>
      <c r="O137" s="82">
        <f>'AEO 2023 Table 52 Raw'!R123</f>
        <v>0</v>
      </c>
      <c r="P137" s="82">
        <f>'AEO 2023 Table 52 Raw'!S123</f>
        <v>0</v>
      </c>
      <c r="Q137" s="82">
        <f>'AEO 2023 Table 52 Raw'!T123</f>
        <v>0</v>
      </c>
      <c r="R137" s="82">
        <f>'AEO 2023 Table 52 Raw'!U123</f>
        <v>0</v>
      </c>
      <c r="S137" s="82">
        <f>'AEO 2023 Table 52 Raw'!V123</f>
        <v>0</v>
      </c>
      <c r="T137" s="82">
        <f>'AEO 2023 Table 52 Raw'!W123</f>
        <v>0</v>
      </c>
      <c r="U137" s="82">
        <f>'AEO 2023 Table 52 Raw'!X123</f>
        <v>0</v>
      </c>
      <c r="V137" s="82">
        <f>'AEO 2023 Table 52 Raw'!Y123</f>
        <v>0</v>
      </c>
      <c r="W137" s="82">
        <f>'AEO 2023 Table 52 Raw'!Z123</f>
        <v>0</v>
      </c>
      <c r="X137" s="82">
        <f>'AEO 2023 Table 52 Raw'!AA123</f>
        <v>0</v>
      </c>
      <c r="Y137" s="82">
        <f>'AEO 2023 Table 52 Raw'!AB123</f>
        <v>0</v>
      </c>
      <c r="Z137" s="82">
        <f>'AEO 2023 Table 52 Raw'!AC123</f>
        <v>0</v>
      </c>
      <c r="AA137" s="82">
        <f>'AEO 2023 Table 52 Raw'!AD123</f>
        <v>0</v>
      </c>
      <c r="AB137" s="82">
        <f>'AEO 2023 Table 52 Raw'!AE123</f>
        <v>0</v>
      </c>
      <c r="AC137" s="82">
        <f>'AEO 2023 Table 52 Raw'!AF123</f>
        <v>0</v>
      </c>
      <c r="AD137" s="82">
        <f>'AEO 2023 Table 52 Raw'!AG123</f>
        <v>0</v>
      </c>
      <c r="AE137" s="82">
        <f>'AEO 2023 Table 52 Raw'!AH123</f>
        <v>0</v>
      </c>
      <c r="AF137" s="88" t="str">
        <f>'AEO 2023 Table 52 Raw'!AI123</f>
        <v>- -</v>
      </c>
    </row>
    <row r="138" spans="1:32" ht="12" customHeight="1" x14ac:dyDescent="0.35">
      <c r="A138" s="77" t="s">
        <v>2060</v>
      </c>
      <c r="B138" s="81" t="s">
        <v>1962</v>
      </c>
      <c r="C138" s="82">
        <f>'AEO 2023 Table 52 Raw'!F124</f>
        <v>0</v>
      </c>
      <c r="D138" s="82">
        <f>'AEO 2023 Table 52 Raw'!G124</f>
        <v>0</v>
      </c>
      <c r="E138" s="82">
        <f>'AEO 2023 Table 52 Raw'!H124</f>
        <v>0</v>
      </c>
      <c r="F138" s="82">
        <f>'AEO 2023 Table 52 Raw'!I124</f>
        <v>0</v>
      </c>
      <c r="G138" s="82">
        <f>'AEO 2023 Table 52 Raw'!J124</f>
        <v>0</v>
      </c>
      <c r="H138" s="82">
        <f>'AEO 2023 Table 52 Raw'!K124</f>
        <v>0</v>
      </c>
      <c r="I138" s="82">
        <f>'AEO 2023 Table 52 Raw'!L124</f>
        <v>0</v>
      </c>
      <c r="J138" s="82">
        <f>'AEO 2023 Table 52 Raw'!M124</f>
        <v>0</v>
      </c>
      <c r="K138" s="82">
        <f>'AEO 2023 Table 52 Raw'!N124</f>
        <v>0</v>
      </c>
      <c r="L138" s="82">
        <f>'AEO 2023 Table 52 Raw'!O124</f>
        <v>0</v>
      </c>
      <c r="M138" s="82">
        <f>'AEO 2023 Table 52 Raw'!P124</f>
        <v>0</v>
      </c>
      <c r="N138" s="82">
        <f>'AEO 2023 Table 52 Raw'!Q124</f>
        <v>0</v>
      </c>
      <c r="O138" s="82">
        <f>'AEO 2023 Table 52 Raw'!R124</f>
        <v>0</v>
      </c>
      <c r="P138" s="82">
        <f>'AEO 2023 Table 52 Raw'!S124</f>
        <v>0</v>
      </c>
      <c r="Q138" s="82">
        <f>'AEO 2023 Table 52 Raw'!T124</f>
        <v>0</v>
      </c>
      <c r="R138" s="82">
        <f>'AEO 2023 Table 52 Raw'!U124</f>
        <v>0</v>
      </c>
      <c r="S138" s="82">
        <f>'AEO 2023 Table 52 Raw'!V124</f>
        <v>0</v>
      </c>
      <c r="T138" s="82">
        <f>'AEO 2023 Table 52 Raw'!W124</f>
        <v>0</v>
      </c>
      <c r="U138" s="82">
        <f>'AEO 2023 Table 52 Raw'!X124</f>
        <v>0</v>
      </c>
      <c r="V138" s="82">
        <f>'AEO 2023 Table 52 Raw'!Y124</f>
        <v>0</v>
      </c>
      <c r="W138" s="82">
        <f>'AEO 2023 Table 52 Raw'!Z124</f>
        <v>0</v>
      </c>
      <c r="X138" s="82">
        <f>'AEO 2023 Table 52 Raw'!AA124</f>
        <v>0</v>
      </c>
      <c r="Y138" s="82">
        <f>'AEO 2023 Table 52 Raw'!AB124</f>
        <v>0</v>
      </c>
      <c r="Z138" s="82">
        <f>'AEO 2023 Table 52 Raw'!AC124</f>
        <v>0</v>
      </c>
      <c r="AA138" s="82">
        <f>'AEO 2023 Table 52 Raw'!AD124</f>
        <v>0</v>
      </c>
      <c r="AB138" s="82">
        <f>'AEO 2023 Table 52 Raw'!AE124</f>
        <v>0</v>
      </c>
      <c r="AC138" s="82">
        <f>'AEO 2023 Table 52 Raw'!AF124</f>
        <v>0</v>
      </c>
      <c r="AD138" s="82">
        <f>'AEO 2023 Table 52 Raw'!AG124</f>
        <v>0</v>
      </c>
      <c r="AE138" s="82">
        <f>'AEO 2023 Table 52 Raw'!AH124</f>
        <v>0</v>
      </c>
      <c r="AF138" s="88" t="str">
        <f>'AEO 2023 Table 52 Raw'!AI124</f>
        <v>- -</v>
      </c>
    </row>
    <row r="139" spans="1:32" ht="12" customHeight="1" x14ac:dyDescent="0.35">
      <c r="C139" s="82"/>
      <c r="D139" s="82"/>
      <c r="E139" s="82"/>
      <c r="F139" s="82"/>
      <c r="G139" s="82"/>
      <c r="H139" s="82"/>
      <c r="I139" s="82"/>
      <c r="J139" s="82"/>
      <c r="K139" s="82"/>
      <c r="L139" s="82"/>
      <c r="M139" s="82"/>
      <c r="N139" s="82"/>
      <c r="O139" s="82"/>
      <c r="P139" s="82"/>
      <c r="Q139" s="82"/>
      <c r="R139" s="82"/>
      <c r="S139" s="82"/>
      <c r="T139" s="82"/>
      <c r="U139" s="82"/>
      <c r="V139" s="82"/>
      <c r="W139" s="82"/>
      <c r="X139" s="82"/>
      <c r="Y139" s="82"/>
      <c r="Z139" s="82"/>
      <c r="AA139" s="82"/>
      <c r="AB139" s="82"/>
      <c r="AC139" s="82"/>
      <c r="AD139" s="82"/>
      <c r="AE139" s="82"/>
      <c r="AF139" s="88"/>
    </row>
    <row r="140" spans="1:32" ht="12" customHeight="1" x14ac:dyDescent="0.35">
      <c r="B140" s="34" t="s">
        <v>26</v>
      </c>
      <c r="C140" s="82"/>
      <c r="D140" s="82"/>
      <c r="E140" s="82"/>
      <c r="F140" s="82"/>
      <c r="G140" s="82"/>
      <c r="H140" s="82"/>
      <c r="I140" s="82"/>
      <c r="J140" s="82"/>
      <c r="K140" s="82"/>
      <c r="L140" s="82"/>
      <c r="M140" s="82"/>
      <c r="N140" s="82"/>
      <c r="O140" s="82"/>
      <c r="P140" s="82"/>
      <c r="Q140" s="82"/>
      <c r="R140" s="82"/>
      <c r="S140" s="82"/>
      <c r="T140" s="82"/>
      <c r="U140" s="82"/>
      <c r="V140" s="82"/>
      <c r="W140" s="82"/>
      <c r="X140" s="82"/>
      <c r="Y140" s="82"/>
      <c r="Z140" s="82"/>
      <c r="AA140" s="82"/>
      <c r="AB140" s="82"/>
      <c r="AC140" s="82"/>
      <c r="AD140" s="82"/>
      <c r="AE140" s="82"/>
      <c r="AF140" s="88"/>
    </row>
    <row r="141" spans="1:32" ht="12" customHeight="1" x14ac:dyDescent="0.35">
      <c r="A141" s="77" t="s">
        <v>2061</v>
      </c>
      <c r="B141" s="81" t="s">
        <v>1932</v>
      </c>
      <c r="C141" s="82">
        <f>'AEO 2023 Table 52 Raw'!F126</f>
        <v>0</v>
      </c>
      <c r="D141" s="82">
        <f>'AEO 2023 Table 52 Raw'!G126</f>
        <v>0</v>
      </c>
      <c r="E141" s="82">
        <f>'AEO 2023 Table 52 Raw'!H126</f>
        <v>0</v>
      </c>
      <c r="F141" s="82">
        <f>'AEO 2023 Table 52 Raw'!I126</f>
        <v>0</v>
      </c>
      <c r="G141" s="82">
        <f>'AEO 2023 Table 52 Raw'!J126</f>
        <v>0</v>
      </c>
      <c r="H141" s="82">
        <f>'AEO 2023 Table 52 Raw'!K126</f>
        <v>0</v>
      </c>
      <c r="I141" s="82">
        <f>'AEO 2023 Table 52 Raw'!L126</f>
        <v>0</v>
      </c>
      <c r="J141" s="82">
        <f>'AEO 2023 Table 52 Raw'!M126</f>
        <v>0</v>
      </c>
      <c r="K141" s="82">
        <f>'AEO 2023 Table 52 Raw'!N126</f>
        <v>0</v>
      </c>
      <c r="L141" s="82">
        <f>'AEO 2023 Table 52 Raw'!O126</f>
        <v>0</v>
      </c>
      <c r="M141" s="82">
        <f>'AEO 2023 Table 52 Raw'!P126</f>
        <v>0</v>
      </c>
      <c r="N141" s="82">
        <f>'AEO 2023 Table 52 Raw'!Q126</f>
        <v>0</v>
      </c>
      <c r="O141" s="82">
        <f>'AEO 2023 Table 52 Raw'!R126</f>
        <v>0</v>
      </c>
      <c r="P141" s="82">
        <f>'AEO 2023 Table 52 Raw'!S126</f>
        <v>0</v>
      </c>
      <c r="Q141" s="82">
        <f>'AEO 2023 Table 52 Raw'!T126</f>
        <v>0</v>
      </c>
      <c r="R141" s="82">
        <f>'AEO 2023 Table 52 Raw'!U126</f>
        <v>0</v>
      </c>
      <c r="S141" s="82">
        <f>'AEO 2023 Table 52 Raw'!V126</f>
        <v>0</v>
      </c>
      <c r="T141" s="82">
        <f>'AEO 2023 Table 52 Raw'!W126</f>
        <v>0</v>
      </c>
      <c r="U141" s="82">
        <f>'AEO 2023 Table 52 Raw'!X126</f>
        <v>0</v>
      </c>
      <c r="V141" s="82">
        <f>'AEO 2023 Table 52 Raw'!Y126</f>
        <v>0</v>
      </c>
      <c r="W141" s="82">
        <f>'AEO 2023 Table 52 Raw'!Z126</f>
        <v>0</v>
      </c>
      <c r="X141" s="82">
        <f>'AEO 2023 Table 52 Raw'!AA126</f>
        <v>0</v>
      </c>
      <c r="Y141" s="82">
        <f>'AEO 2023 Table 52 Raw'!AB126</f>
        <v>0</v>
      </c>
      <c r="Z141" s="82">
        <f>'AEO 2023 Table 52 Raw'!AC126</f>
        <v>0</v>
      </c>
      <c r="AA141" s="82">
        <f>'AEO 2023 Table 52 Raw'!AD126</f>
        <v>0</v>
      </c>
      <c r="AB141" s="82">
        <f>'AEO 2023 Table 52 Raw'!AE126</f>
        <v>0</v>
      </c>
      <c r="AC141" s="82">
        <f>'AEO 2023 Table 52 Raw'!AF126</f>
        <v>0</v>
      </c>
      <c r="AD141" s="82">
        <f>'AEO 2023 Table 52 Raw'!AG126</f>
        <v>0</v>
      </c>
      <c r="AE141" s="82">
        <f>'AEO 2023 Table 52 Raw'!AH126</f>
        <v>0</v>
      </c>
      <c r="AF141" s="88" t="str">
        <f>'AEO 2023 Table 52 Raw'!AI126</f>
        <v>- -</v>
      </c>
    </row>
    <row r="142" spans="1:32" ht="12" customHeight="1" x14ac:dyDescent="0.35">
      <c r="A142" s="77" t="s">
        <v>2062</v>
      </c>
      <c r="B142" s="81" t="s">
        <v>1934</v>
      </c>
      <c r="C142" s="82">
        <f>'AEO 2023 Table 52 Raw'!F127</f>
        <v>0</v>
      </c>
      <c r="D142" s="82">
        <f>'AEO 2023 Table 52 Raw'!G127</f>
        <v>0</v>
      </c>
      <c r="E142" s="82">
        <f>'AEO 2023 Table 52 Raw'!H127</f>
        <v>0</v>
      </c>
      <c r="F142" s="82">
        <f>'AEO 2023 Table 52 Raw'!I127</f>
        <v>0</v>
      </c>
      <c r="G142" s="82">
        <f>'AEO 2023 Table 52 Raw'!J127</f>
        <v>0</v>
      </c>
      <c r="H142" s="82">
        <f>'AEO 2023 Table 52 Raw'!K127</f>
        <v>0</v>
      </c>
      <c r="I142" s="82">
        <f>'AEO 2023 Table 52 Raw'!L127</f>
        <v>0</v>
      </c>
      <c r="J142" s="82">
        <f>'AEO 2023 Table 52 Raw'!M127</f>
        <v>0</v>
      </c>
      <c r="K142" s="82">
        <f>'AEO 2023 Table 52 Raw'!N127</f>
        <v>0</v>
      </c>
      <c r="L142" s="82">
        <f>'AEO 2023 Table 52 Raw'!O127</f>
        <v>0</v>
      </c>
      <c r="M142" s="82">
        <f>'AEO 2023 Table 52 Raw'!P127</f>
        <v>0</v>
      </c>
      <c r="N142" s="82">
        <f>'AEO 2023 Table 52 Raw'!Q127</f>
        <v>0</v>
      </c>
      <c r="O142" s="82">
        <f>'AEO 2023 Table 52 Raw'!R127</f>
        <v>0</v>
      </c>
      <c r="P142" s="82">
        <f>'AEO 2023 Table 52 Raw'!S127</f>
        <v>0</v>
      </c>
      <c r="Q142" s="82">
        <f>'AEO 2023 Table 52 Raw'!T127</f>
        <v>0</v>
      </c>
      <c r="R142" s="82">
        <f>'AEO 2023 Table 52 Raw'!U127</f>
        <v>0</v>
      </c>
      <c r="S142" s="82">
        <f>'AEO 2023 Table 52 Raw'!V127</f>
        <v>0</v>
      </c>
      <c r="T142" s="82">
        <f>'AEO 2023 Table 52 Raw'!W127</f>
        <v>0</v>
      </c>
      <c r="U142" s="82">
        <f>'AEO 2023 Table 52 Raw'!X127</f>
        <v>0</v>
      </c>
      <c r="V142" s="82">
        <f>'AEO 2023 Table 52 Raw'!Y127</f>
        <v>0</v>
      </c>
      <c r="W142" s="82">
        <f>'AEO 2023 Table 52 Raw'!Z127</f>
        <v>0</v>
      </c>
      <c r="X142" s="82">
        <f>'AEO 2023 Table 52 Raw'!AA127</f>
        <v>0</v>
      </c>
      <c r="Y142" s="82">
        <f>'AEO 2023 Table 52 Raw'!AB127</f>
        <v>0</v>
      </c>
      <c r="Z142" s="82">
        <f>'AEO 2023 Table 52 Raw'!AC127</f>
        <v>0</v>
      </c>
      <c r="AA142" s="82">
        <f>'AEO 2023 Table 52 Raw'!AD127</f>
        <v>0</v>
      </c>
      <c r="AB142" s="82">
        <f>'AEO 2023 Table 52 Raw'!AE127</f>
        <v>0</v>
      </c>
      <c r="AC142" s="82">
        <f>'AEO 2023 Table 52 Raw'!AF127</f>
        <v>0</v>
      </c>
      <c r="AD142" s="82">
        <f>'AEO 2023 Table 52 Raw'!AG127</f>
        <v>0</v>
      </c>
      <c r="AE142" s="82">
        <f>'AEO 2023 Table 52 Raw'!AH127</f>
        <v>0</v>
      </c>
      <c r="AF142" s="88" t="str">
        <f>'AEO 2023 Table 52 Raw'!AI127</f>
        <v>- -</v>
      </c>
    </row>
    <row r="143" spans="1:32" ht="12" customHeight="1" x14ac:dyDescent="0.35">
      <c r="A143" s="77" t="s">
        <v>2063</v>
      </c>
      <c r="B143" s="81" t="s">
        <v>1936</v>
      </c>
      <c r="C143" s="82">
        <f>'AEO 2023 Table 52 Raw'!F128</f>
        <v>0</v>
      </c>
      <c r="D143" s="82">
        <f>'AEO 2023 Table 52 Raw'!G128</f>
        <v>0</v>
      </c>
      <c r="E143" s="82">
        <f>'AEO 2023 Table 52 Raw'!H128</f>
        <v>0</v>
      </c>
      <c r="F143" s="82">
        <f>'AEO 2023 Table 52 Raw'!I128</f>
        <v>0</v>
      </c>
      <c r="G143" s="82">
        <f>'AEO 2023 Table 52 Raw'!J128</f>
        <v>0</v>
      </c>
      <c r="H143" s="82">
        <f>'AEO 2023 Table 52 Raw'!K128</f>
        <v>0</v>
      </c>
      <c r="I143" s="82">
        <f>'AEO 2023 Table 52 Raw'!L128</f>
        <v>0</v>
      </c>
      <c r="J143" s="82">
        <f>'AEO 2023 Table 52 Raw'!M128</f>
        <v>0</v>
      </c>
      <c r="K143" s="82">
        <f>'AEO 2023 Table 52 Raw'!N128</f>
        <v>0</v>
      </c>
      <c r="L143" s="82">
        <f>'AEO 2023 Table 52 Raw'!O128</f>
        <v>0</v>
      </c>
      <c r="M143" s="82">
        <f>'AEO 2023 Table 52 Raw'!P128</f>
        <v>0</v>
      </c>
      <c r="N143" s="82">
        <f>'AEO 2023 Table 52 Raw'!Q128</f>
        <v>0</v>
      </c>
      <c r="O143" s="82">
        <f>'AEO 2023 Table 52 Raw'!R128</f>
        <v>0</v>
      </c>
      <c r="P143" s="82">
        <f>'AEO 2023 Table 52 Raw'!S128</f>
        <v>0</v>
      </c>
      <c r="Q143" s="82">
        <f>'AEO 2023 Table 52 Raw'!T128</f>
        <v>0</v>
      </c>
      <c r="R143" s="82">
        <f>'AEO 2023 Table 52 Raw'!U128</f>
        <v>0</v>
      </c>
      <c r="S143" s="82">
        <f>'AEO 2023 Table 52 Raw'!V128</f>
        <v>0</v>
      </c>
      <c r="T143" s="82">
        <f>'AEO 2023 Table 52 Raw'!W128</f>
        <v>0</v>
      </c>
      <c r="U143" s="82">
        <f>'AEO 2023 Table 52 Raw'!X128</f>
        <v>0</v>
      </c>
      <c r="V143" s="82">
        <f>'AEO 2023 Table 52 Raw'!Y128</f>
        <v>0</v>
      </c>
      <c r="W143" s="82">
        <f>'AEO 2023 Table 52 Raw'!Z128</f>
        <v>0</v>
      </c>
      <c r="X143" s="82">
        <f>'AEO 2023 Table 52 Raw'!AA128</f>
        <v>0</v>
      </c>
      <c r="Y143" s="82">
        <f>'AEO 2023 Table 52 Raw'!AB128</f>
        <v>0</v>
      </c>
      <c r="Z143" s="82">
        <f>'AEO 2023 Table 52 Raw'!AC128</f>
        <v>0</v>
      </c>
      <c r="AA143" s="82">
        <f>'AEO 2023 Table 52 Raw'!AD128</f>
        <v>0</v>
      </c>
      <c r="AB143" s="82">
        <f>'AEO 2023 Table 52 Raw'!AE128</f>
        <v>0</v>
      </c>
      <c r="AC143" s="82">
        <f>'AEO 2023 Table 52 Raw'!AF128</f>
        <v>0</v>
      </c>
      <c r="AD143" s="82">
        <f>'AEO 2023 Table 52 Raw'!AG128</f>
        <v>0</v>
      </c>
      <c r="AE143" s="82">
        <f>'AEO 2023 Table 52 Raw'!AH128</f>
        <v>0</v>
      </c>
      <c r="AF143" s="88" t="str">
        <f>'AEO 2023 Table 52 Raw'!AI128</f>
        <v>- -</v>
      </c>
    </row>
    <row r="144" spans="1:32" ht="12" customHeight="1" x14ac:dyDescent="0.35">
      <c r="A144" s="77" t="s">
        <v>2064</v>
      </c>
      <c r="B144" s="81" t="s">
        <v>1938</v>
      </c>
      <c r="C144" s="82">
        <f>'AEO 2023 Table 52 Raw'!F129</f>
        <v>0</v>
      </c>
      <c r="D144" s="82">
        <f>'AEO 2023 Table 52 Raw'!G129</f>
        <v>0</v>
      </c>
      <c r="E144" s="82">
        <f>'AEO 2023 Table 52 Raw'!H129</f>
        <v>0</v>
      </c>
      <c r="F144" s="82">
        <f>'AEO 2023 Table 52 Raw'!I129</f>
        <v>0</v>
      </c>
      <c r="G144" s="82">
        <f>'AEO 2023 Table 52 Raw'!J129</f>
        <v>0</v>
      </c>
      <c r="H144" s="82">
        <f>'AEO 2023 Table 52 Raw'!K129</f>
        <v>0</v>
      </c>
      <c r="I144" s="82">
        <f>'AEO 2023 Table 52 Raw'!L129</f>
        <v>0</v>
      </c>
      <c r="J144" s="82">
        <f>'AEO 2023 Table 52 Raw'!M129</f>
        <v>0</v>
      </c>
      <c r="K144" s="82">
        <f>'AEO 2023 Table 52 Raw'!N129</f>
        <v>0</v>
      </c>
      <c r="L144" s="82">
        <f>'AEO 2023 Table 52 Raw'!O129</f>
        <v>0</v>
      </c>
      <c r="M144" s="82">
        <f>'AEO 2023 Table 52 Raw'!P129</f>
        <v>0</v>
      </c>
      <c r="N144" s="82">
        <f>'AEO 2023 Table 52 Raw'!Q129</f>
        <v>0</v>
      </c>
      <c r="O144" s="82">
        <f>'AEO 2023 Table 52 Raw'!R129</f>
        <v>0</v>
      </c>
      <c r="P144" s="82">
        <f>'AEO 2023 Table 52 Raw'!S129</f>
        <v>0</v>
      </c>
      <c r="Q144" s="82">
        <f>'AEO 2023 Table 52 Raw'!T129</f>
        <v>0</v>
      </c>
      <c r="R144" s="82">
        <f>'AEO 2023 Table 52 Raw'!U129</f>
        <v>0</v>
      </c>
      <c r="S144" s="82">
        <f>'AEO 2023 Table 52 Raw'!V129</f>
        <v>0</v>
      </c>
      <c r="T144" s="82">
        <f>'AEO 2023 Table 52 Raw'!W129</f>
        <v>0</v>
      </c>
      <c r="U144" s="82">
        <f>'AEO 2023 Table 52 Raw'!X129</f>
        <v>0</v>
      </c>
      <c r="V144" s="82">
        <f>'AEO 2023 Table 52 Raw'!Y129</f>
        <v>0</v>
      </c>
      <c r="W144" s="82">
        <f>'AEO 2023 Table 52 Raw'!Z129</f>
        <v>0</v>
      </c>
      <c r="X144" s="82">
        <f>'AEO 2023 Table 52 Raw'!AA129</f>
        <v>0</v>
      </c>
      <c r="Y144" s="82">
        <f>'AEO 2023 Table 52 Raw'!AB129</f>
        <v>0</v>
      </c>
      <c r="Z144" s="82">
        <f>'AEO 2023 Table 52 Raw'!AC129</f>
        <v>0</v>
      </c>
      <c r="AA144" s="82">
        <f>'AEO 2023 Table 52 Raw'!AD129</f>
        <v>0</v>
      </c>
      <c r="AB144" s="82">
        <f>'AEO 2023 Table 52 Raw'!AE129</f>
        <v>0</v>
      </c>
      <c r="AC144" s="82">
        <f>'AEO 2023 Table 52 Raw'!AF129</f>
        <v>0</v>
      </c>
      <c r="AD144" s="82">
        <f>'AEO 2023 Table 52 Raw'!AG129</f>
        <v>0</v>
      </c>
      <c r="AE144" s="82">
        <f>'AEO 2023 Table 52 Raw'!AH129</f>
        <v>0</v>
      </c>
      <c r="AF144" s="88" t="str">
        <f>'AEO 2023 Table 52 Raw'!AI129</f>
        <v>- -</v>
      </c>
    </row>
    <row r="145" spans="1:32" ht="12" customHeight="1" x14ac:dyDescent="0.35">
      <c r="A145" s="77" t="s">
        <v>2065</v>
      </c>
      <c r="B145" s="81" t="s">
        <v>1940</v>
      </c>
      <c r="C145" s="82">
        <f>'AEO 2023 Table 52 Raw'!F130</f>
        <v>41.971260000000001</v>
      </c>
      <c r="D145" s="82">
        <f>'AEO 2023 Table 52 Raw'!G130</f>
        <v>42.175925999999997</v>
      </c>
      <c r="E145" s="82">
        <f>'AEO 2023 Table 52 Raw'!H130</f>
        <v>42.326363000000001</v>
      </c>
      <c r="F145" s="82">
        <f>'AEO 2023 Table 52 Raw'!I130</f>
        <v>42.691746000000002</v>
      </c>
      <c r="G145" s="82">
        <f>'AEO 2023 Table 52 Raw'!J130</f>
        <v>42.804993000000003</v>
      </c>
      <c r="H145" s="82">
        <f>'AEO 2023 Table 52 Raw'!K130</f>
        <v>42.939475999999999</v>
      </c>
      <c r="I145" s="82">
        <f>'AEO 2023 Table 52 Raw'!L130</f>
        <v>43.376987</v>
      </c>
      <c r="J145" s="82">
        <f>'AEO 2023 Table 52 Raw'!M130</f>
        <v>43.468654999999998</v>
      </c>
      <c r="K145" s="82">
        <f>'AEO 2023 Table 52 Raw'!N130</f>
        <v>43.545375999999997</v>
      </c>
      <c r="L145" s="82">
        <f>'AEO 2023 Table 52 Raw'!O130</f>
        <v>43.618400999999999</v>
      </c>
      <c r="M145" s="82">
        <f>'AEO 2023 Table 52 Raw'!P130</f>
        <v>43.686584000000003</v>
      </c>
      <c r="N145" s="82">
        <f>'AEO 2023 Table 52 Raw'!Q130</f>
        <v>43.765953000000003</v>
      </c>
      <c r="O145" s="82">
        <f>'AEO 2023 Table 52 Raw'!R130</f>
        <v>43.830981999999999</v>
      </c>
      <c r="P145" s="82">
        <f>'AEO 2023 Table 52 Raw'!S130</f>
        <v>43.905163000000002</v>
      </c>
      <c r="Q145" s="82">
        <f>'AEO 2023 Table 52 Raw'!T130</f>
        <v>43.979927000000004</v>
      </c>
      <c r="R145" s="82">
        <f>'AEO 2023 Table 52 Raw'!U130</f>
        <v>44.067878999999998</v>
      </c>
      <c r="S145" s="82">
        <f>'AEO 2023 Table 52 Raw'!V130</f>
        <v>44.152309000000002</v>
      </c>
      <c r="T145" s="82">
        <f>'AEO 2023 Table 52 Raw'!W130</f>
        <v>44.269607999999998</v>
      </c>
      <c r="U145" s="82">
        <f>'AEO 2023 Table 52 Raw'!X130</f>
        <v>44.340591000000003</v>
      </c>
      <c r="V145" s="82">
        <f>'AEO 2023 Table 52 Raw'!Y130</f>
        <v>44.419155000000003</v>
      </c>
      <c r="W145" s="82">
        <f>'AEO 2023 Table 52 Raw'!Z130</f>
        <v>44.493729000000002</v>
      </c>
      <c r="X145" s="82">
        <f>'AEO 2023 Table 52 Raw'!AA130</f>
        <v>44.564861000000001</v>
      </c>
      <c r="Y145" s="82">
        <f>'AEO 2023 Table 52 Raw'!AB130</f>
        <v>44.610275000000001</v>
      </c>
      <c r="Z145" s="82">
        <f>'AEO 2023 Table 52 Raw'!AC130</f>
        <v>44.662211999999997</v>
      </c>
      <c r="AA145" s="82">
        <f>'AEO 2023 Table 52 Raw'!AD130</f>
        <v>44.702418999999999</v>
      </c>
      <c r="AB145" s="82">
        <f>'AEO 2023 Table 52 Raw'!AE130</f>
        <v>44.754078</v>
      </c>
      <c r="AC145" s="82">
        <f>'AEO 2023 Table 52 Raw'!AF130</f>
        <v>44.802818000000002</v>
      </c>
      <c r="AD145" s="82">
        <f>'AEO 2023 Table 52 Raw'!AG130</f>
        <v>44.935749000000001</v>
      </c>
      <c r="AE145" s="82">
        <f>'AEO 2023 Table 52 Raw'!AH130</f>
        <v>44.958129999999997</v>
      </c>
      <c r="AF145" s="88">
        <f>'AEO 2023 Table 52 Raw'!AI130</f>
        <v>2E-3</v>
      </c>
    </row>
    <row r="146" spans="1:32" ht="12" customHeight="1" x14ac:dyDescent="0.35">
      <c r="A146" s="77" t="s">
        <v>2066</v>
      </c>
      <c r="B146" s="81" t="s">
        <v>1942</v>
      </c>
      <c r="C146" s="82">
        <f>'AEO 2023 Table 52 Raw'!F131</f>
        <v>0</v>
      </c>
      <c r="D146" s="82">
        <f>'AEO 2023 Table 52 Raw'!G131</f>
        <v>0</v>
      </c>
      <c r="E146" s="82">
        <f>'AEO 2023 Table 52 Raw'!H131</f>
        <v>0</v>
      </c>
      <c r="F146" s="82">
        <f>'AEO 2023 Table 52 Raw'!I131</f>
        <v>0</v>
      </c>
      <c r="G146" s="82">
        <f>'AEO 2023 Table 52 Raw'!J131</f>
        <v>0</v>
      </c>
      <c r="H146" s="82">
        <f>'AEO 2023 Table 52 Raw'!K131</f>
        <v>0</v>
      </c>
      <c r="I146" s="82">
        <f>'AEO 2023 Table 52 Raw'!L131</f>
        <v>0</v>
      </c>
      <c r="J146" s="82">
        <f>'AEO 2023 Table 52 Raw'!M131</f>
        <v>0</v>
      </c>
      <c r="K146" s="82">
        <f>'AEO 2023 Table 52 Raw'!N131</f>
        <v>0</v>
      </c>
      <c r="L146" s="82">
        <f>'AEO 2023 Table 52 Raw'!O131</f>
        <v>0</v>
      </c>
      <c r="M146" s="82">
        <f>'AEO 2023 Table 52 Raw'!P131</f>
        <v>0</v>
      </c>
      <c r="N146" s="82">
        <f>'AEO 2023 Table 52 Raw'!Q131</f>
        <v>0</v>
      </c>
      <c r="O146" s="82">
        <f>'AEO 2023 Table 52 Raw'!R131</f>
        <v>0</v>
      </c>
      <c r="P146" s="82">
        <f>'AEO 2023 Table 52 Raw'!S131</f>
        <v>0</v>
      </c>
      <c r="Q146" s="82">
        <f>'AEO 2023 Table 52 Raw'!T131</f>
        <v>0</v>
      </c>
      <c r="R146" s="82">
        <f>'AEO 2023 Table 52 Raw'!U131</f>
        <v>0</v>
      </c>
      <c r="S146" s="82">
        <f>'AEO 2023 Table 52 Raw'!V131</f>
        <v>0</v>
      </c>
      <c r="T146" s="82">
        <f>'AEO 2023 Table 52 Raw'!W131</f>
        <v>0</v>
      </c>
      <c r="U146" s="82">
        <f>'AEO 2023 Table 52 Raw'!X131</f>
        <v>0</v>
      </c>
      <c r="V146" s="82">
        <f>'AEO 2023 Table 52 Raw'!Y131</f>
        <v>0</v>
      </c>
      <c r="W146" s="82">
        <f>'AEO 2023 Table 52 Raw'!Z131</f>
        <v>0</v>
      </c>
      <c r="X146" s="82">
        <f>'AEO 2023 Table 52 Raw'!AA131</f>
        <v>0</v>
      </c>
      <c r="Y146" s="82">
        <f>'AEO 2023 Table 52 Raw'!AB131</f>
        <v>0</v>
      </c>
      <c r="Z146" s="82">
        <f>'AEO 2023 Table 52 Raw'!AC131</f>
        <v>0</v>
      </c>
      <c r="AA146" s="82">
        <f>'AEO 2023 Table 52 Raw'!AD131</f>
        <v>0</v>
      </c>
      <c r="AB146" s="82">
        <f>'AEO 2023 Table 52 Raw'!AE131</f>
        <v>0</v>
      </c>
      <c r="AC146" s="82">
        <f>'AEO 2023 Table 52 Raw'!AF131</f>
        <v>0</v>
      </c>
      <c r="AD146" s="82">
        <f>'AEO 2023 Table 52 Raw'!AG131</f>
        <v>0</v>
      </c>
      <c r="AE146" s="82">
        <f>'AEO 2023 Table 52 Raw'!AH131</f>
        <v>0</v>
      </c>
      <c r="AF146" s="88" t="str">
        <f>'AEO 2023 Table 52 Raw'!AI131</f>
        <v>- -</v>
      </c>
    </row>
    <row r="147" spans="1:32" ht="12" customHeight="1" x14ac:dyDescent="0.35">
      <c r="A147" s="77" t="s">
        <v>2067</v>
      </c>
      <c r="B147" s="81" t="s">
        <v>1944</v>
      </c>
      <c r="C147" s="82">
        <f>'AEO 2023 Table 52 Raw'!F132</f>
        <v>0</v>
      </c>
      <c r="D147" s="82">
        <f>'AEO 2023 Table 52 Raw'!G132</f>
        <v>0</v>
      </c>
      <c r="E147" s="82">
        <f>'AEO 2023 Table 52 Raw'!H132</f>
        <v>0</v>
      </c>
      <c r="F147" s="82">
        <f>'AEO 2023 Table 52 Raw'!I132</f>
        <v>0</v>
      </c>
      <c r="G147" s="82">
        <f>'AEO 2023 Table 52 Raw'!J132</f>
        <v>0</v>
      </c>
      <c r="H147" s="82">
        <f>'AEO 2023 Table 52 Raw'!K132</f>
        <v>0</v>
      </c>
      <c r="I147" s="82">
        <f>'AEO 2023 Table 52 Raw'!L132</f>
        <v>0</v>
      </c>
      <c r="J147" s="82">
        <f>'AEO 2023 Table 52 Raw'!M132</f>
        <v>0</v>
      </c>
      <c r="K147" s="82">
        <f>'AEO 2023 Table 52 Raw'!N132</f>
        <v>0</v>
      </c>
      <c r="L147" s="82">
        <f>'AEO 2023 Table 52 Raw'!O132</f>
        <v>0</v>
      </c>
      <c r="M147" s="82">
        <f>'AEO 2023 Table 52 Raw'!P132</f>
        <v>0</v>
      </c>
      <c r="N147" s="82">
        <f>'AEO 2023 Table 52 Raw'!Q132</f>
        <v>0</v>
      </c>
      <c r="O147" s="82">
        <f>'AEO 2023 Table 52 Raw'!R132</f>
        <v>0</v>
      </c>
      <c r="P147" s="82">
        <f>'AEO 2023 Table 52 Raw'!S132</f>
        <v>0</v>
      </c>
      <c r="Q147" s="82">
        <f>'AEO 2023 Table 52 Raw'!T132</f>
        <v>0</v>
      </c>
      <c r="R147" s="82">
        <f>'AEO 2023 Table 52 Raw'!U132</f>
        <v>0</v>
      </c>
      <c r="S147" s="82">
        <f>'AEO 2023 Table 52 Raw'!V132</f>
        <v>0</v>
      </c>
      <c r="T147" s="82">
        <f>'AEO 2023 Table 52 Raw'!W132</f>
        <v>0</v>
      </c>
      <c r="U147" s="82">
        <f>'AEO 2023 Table 52 Raw'!X132</f>
        <v>0</v>
      </c>
      <c r="V147" s="82">
        <f>'AEO 2023 Table 52 Raw'!Y132</f>
        <v>0</v>
      </c>
      <c r="W147" s="82">
        <f>'AEO 2023 Table 52 Raw'!Z132</f>
        <v>0</v>
      </c>
      <c r="X147" s="82">
        <f>'AEO 2023 Table 52 Raw'!AA132</f>
        <v>0</v>
      </c>
      <c r="Y147" s="82">
        <f>'AEO 2023 Table 52 Raw'!AB132</f>
        <v>0</v>
      </c>
      <c r="Z147" s="82">
        <f>'AEO 2023 Table 52 Raw'!AC132</f>
        <v>0</v>
      </c>
      <c r="AA147" s="82">
        <f>'AEO 2023 Table 52 Raw'!AD132</f>
        <v>0</v>
      </c>
      <c r="AB147" s="82">
        <f>'AEO 2023 Table 52 Raw'!AE132</f>
        <v>0</v>
      </c>
      <c r="AC147" s="82">
        <f>'AEO 2023 Table 52 Raw'!AF132</f>
        <v>0</v>
      </c>
      <c r="AD147" s="82">
        <f>'AEO 2023 Table 52 Raw'!AG132</f>
        <v>0</v>
      </c>
      <c r="AE147" s="82">
        <f>'AEO 2023 Table 52 Raw'!AH132</f>
        <v>0</v>
      </c>
      <c r="AF147" s="88" t="str">
        <f>'AEO 2023 Table 52 Raw'!AI132</f>
        <v>- -</v>
      </c>
    </row>
    <row r="148" spans="1:32" ht="12" customHeight="1" x14ac:dyDescent="0.35">
      <c r="A148" s="77" t="s">
        <v>2068</v>
      </c>
      <c r="B148" s="81" t="s">
        <v>1946</v>
      </c>
      <c r="C148" s="82">
        <f>'AEO 2023 Table 52 Raw'!F133</f>
        <v>0</v>
      </c>
      <c r="D148" s="82">
        <f>'AEO 2023 Table 52 Raw'!G133</f>
        <v>0</v>
      </c>
      <c r="E148" s="82">
        <f>'AEO 2023 Table 52 Raw'!H133</f>
        <v>0</v>
      </c>
      <c r="F148" s="82">
        <f>'AEO 2023 Table 52 Raw'!I133</f>
        <v>0</v>
      </c>
      <c r="G148" s="82">
        <f>'AEO 2023 Table 52 Raw'!J133</f>
        <v>0</v>
      </c>
      <c r="H148" s="82">
        <f>'AEO 2023 Table 52 Raw'!K133</f>
        <v>0</v>
      </c>
      <c r="I148" s="82">
        <f>'AEO 2023 Table 52 Raw'!L133</f>
        <v>0</v>
      </c>
      <c r="J148" s="82">
        <f>'AEO 2023 Table 52 Raw'!M133</f>
        <v>0</v>
      </c>
      <c r="K148" s="82">
        <f>'AEO 2023 Table 52 Raw'!N133</f>
        <v>0</v>
      </c>
      <c r="L148" s="82">
        <f>'AEO 2023 Table 52 Raw'!O133</f>
        <v>0</v>
      </c>
      <c r="M148" s="82">
        <f>'AEO 2023 Table 52 Raw'!P133</f>
        <v>0</v>
      </c>
      <c r="N148" s="82">
        <f>'AEO 2023 Table 52 Raw'!Q133</f>
        <v>0</v>
      </c>
      <c r="O148" s="82">
        <f>'AEO 2023 Table 52 Raw'!R133</f>
        <v>0</v>
      </c>
      <c r="P148" s="82">
        <f>'AEO 2023 Table 52 Raw'!S133</f>
        <v>0</v>
      </c>
      <c r="Q148" s="82">
        <f>'AEO 2023 Table 52 Raw'!T133</f>
        <v>0</v>
      </c>
      <c r="R148" s="82">
        <f>'AEO 2023 Table 52 Raw'!U133</f>
        <v>0</v>
      </c>
      <c r="S148" s="82">
        <f>'AEO 2023 Table 52 Raw'!V133</f>
        <v>0</v>
      </c>
      <c r="T148" s="82">
        <f>'AEO 2023 Table 52 Raw'!W133</f>
        <v>0</v>
      </c>
      <c r="U148" s="82">
        <f>'AEO 2023 Table 52 Raw'!X133</f>
        <v>0</v>
      </c>
      <c r="V148" s="82">
        <f>'AEO 2023 Table 52 Raw'!Y133</f>
        <v>0</v>
      </c>
      <c r="W148" s="82">
        <f>'AEO 2023 Table 52 Raw'!Z133</f>
        <v>0</v>
      </c>
      <c r="X148" s="82">
        <f>'AEO 2023 Table 52 Raw'!AA133</f>
        <v>0</v>
      </c>
      <c r="Y148" s="82">
        <f>'AEO 2023 Table 52 Raw'!AB133</f>
        <v>0</v>
      </c>
      <c r="Z148" s="82">
        <f>'AEO 2023 Table 52 Raw'!AC133</f>
        <v>0</v>
      </c>
      <c r="AA148" s="82">
        <f>'AEO 2023 Table 52 Raw'!AD133</f>
        <v>0</v>
      </c>
      <c r="AB148" s="82">
        <f>'AEO 2023 Table 52 Raw'!AE133</f>
        <v>0</v>
      </c>
      <c r="AC148" s="82">
        <f>'AEO 2023 Table 52 Raw'!AF133</f>
        <v>0</v>
      </c>
      <c r="AD148" s="82">
        <f>'AEO 2023 Table 52 Raw'!AG133</f>
        <v>0</v>
      </c>
      <c r="AE148" s="82">
        <f>'AEO 2023 Table 52 Raw'!AH133</f>
        <v>0</v>
      </c>
      <c r="AF148" s="88" t="str">
        <f>'AEO 2023 Table 52 Raw'!AI133</f>
        <v>- -</v>
      </c>
    </row>
    <row r="149" spans="1:32" ht="12" customHeight="1" x14ac:dyDescent="0.35">
      <c r="A149" s="77" t="s">
        <v>2069</v>
      </c>
      <c r="B149" s="81" t="s">
        <v>1948</v>
      </c>
      <c r="C149" s="82">
        <f>'AEO 2023 Table 52 Raw'!F134</f>
        <v>0</v>
      </c>
      <c r="D149" s="82">
        <f>'AEO 2023 Table 52 Raw'!G134</f>
        <v>0</v>
      </c>
      <c r="E149" s="82">
        <f>'AEO 2023 Table 52 Raw'!H134</f>
        <v>0</v>
      </c>
      <c r="F149" s="82">
        <f>'AEO 2023 Table 52 Raw'!I134</f>
        <v>0</v>
      </c>
      <c r="G149" s="82">
        <f>'AEO 2023 Table 52 Raw'!J134</f>
        <v>0</v>
      </c>
      <c r="H149" s="82">
        <f>'AEO 2023 Table 52 Raw'!K134</f>
        <v>0</v>
      </c>
      <c r="I149" s="82">
        <f>'AEO 2023 Table 52 Raw'!L134</f>
        <v>0</v>
      </c>
      <c r="J149" s="82">
        <f>'AEO 2023 Table 52 Raw'!M134</f>
        <v>0</v>
      </c>
      <c r="K149" s="82">
        <f>'AEO 2023 Table 52 Raw'!N134</f>
        <v>0</v>
      </c>
      <c r="L149" s="82">
        <f>'AEO 2023 Table 52 Raw'!O134</f>
        <v>0</v>
      </c>
      <c r="M149" s="82">
        <f>'AEO 2023 Table 52 Raw'!P134</f>
        <v>0</v>
      </c>
      <c r="N149" s="82">
        <f>'AEO 2023 Table 52 Raw'!Q134</f>
        <v>0</v>
      </c>
      <c r="O149" s="82">
        <f>'AEO 2023 Table 52 Raw'!R134</f>
        <v>0</v>
      </c>
      <c r="P149" s="82">
        <f>'AEO 2023 Table 52 Raw'!S134</f>
        <v>0</v>
      </c>
      <c r="Q149" s="82">
        <f>'AEO 2023 Table 52 Raw'!T134</f>
        <v>0</v>
      </c>
      <c r="R149" s="82">
        <f>'AEO 2023 Table 52 Raw'!U134</f>
        <v>0</v>
      </c>
      <c r="S149" s="82">
        <f>'AEO 2023 Table 52 Raw'!V134</f>
        <v>0</v>
      </c>
      <c r="T149" s="82">
        <f>'AEO 2023 Table 52 Raw'!W134</f>
        <v>0</v>
      </c>
      <c r="U149" s="82">
        <f>'AEO 2023 Table 52 Raw'!X134</f>
        <v>0</v>
      </c>
      <c r="V149" s="82">
        <f>'AEO 2023 Table 52 Raw'!Y134</f>
        <v>0</v>
      </c>
      <c r="W149" s="82">
        <f>'AEO 2023 Table 52 Raw'!Z134</f>
        <v>0</v>
      </c>
      <c r="X149" s="82">
        <f>'AEO 2023 Table 52 Raw'!AA134</f>
        <v>0</v>
      </c>
      <c r="Y149" s="82">
        <f>'AEO 2023 Table 52 Raw'!AB134</f>
        <v>0</v>
      </c>
      <c r="Z149" s="82">
        <f>'AEO 2023 Table 52 Raw'!AC134</f>
        <v>0</v>
      </c>
      <c r="AA149" s="82">
        <f>'AEO 2023 Table 52 Raw'!AD134</f>
        <v>0</v>
      </c>
      <c r="AB149" s="82">
        <f>'AEO 2023 Table 52 Raw'!AE134</f>
        <v>0</v>
      </c>
      <c r="AC149" s="82">
        <f>'AEO 2023 Table 52 Raw'!AF134</f>
        <v>0</v>
      </c>
      <c r="AD149" s="82">
        <f>'AEO 2023 Table 52 Raw'!AG134</f>
        <v>0</v>
      </c>
      <c r="AE149" s="82">
        <f>'AEO 2023 Table 52 Raw'!AH134</f>
        <v>0</v>
      </c>
      <c r="AF149" s="88" t="str">
        <f>'AEO 2023 Table 52 Raw'!AI134</f>
        <v>- -</v>
      </c>
    </row>
    <row r="150" spans="1:32" ht="15" customHeight="1" x14ac:dyDescent="0.35">
      <c r="A150" s="77" t="s">
        <v>2070</v>
      </c>
      <c r="B150" s="81" t="s">
        <v>1950</v>
      </c>
      <c r="C150" s="82">
        <f>'AEO 2023 Table 52 Raw'!F135</f>
        <v>58.511814000000001</v>
      </c>
      <c r="D150" s="82">
        <f>'AEO 2023 Table 52 Raw'!G135</f>
        <v>58.749538000000001</v>
      </c>
      <c r="E150" s="82">
        <f>'AEO 2023 Table 52 Raw'!H135</f>
        <v>59.014771000000003</v>
      </c>
      <c r="F150" s="82">
        <f>'AEO 2023 Table 52 Raw'!I135</f>
        <v>59.679749000000001</v>
      </c>
      <c r="G150" s="82">
        <f>'AEO 2023 Table 52 Raw'!J135</f>
        <v>60.055630000000001</v>
      </c>
      <c r="H150" s="82">
        <f>'AEO 2023 Table 52 Raw'!K135</f>
        <v>60.247729999999997</v>
      </c>
      <c r="I150" s="82">
        <f>'AEO 2023 Table 52 Raw'!L135</f>
        <v>60.651404999999997</v>
      </c>
      <c r="J150" s="82">
        <f>'AEO 2023 Table 52 Raw'!M135</f>
        <v>60.791420000000002</v>
      </c>
      <c r="K150" s="82">
        <f>'AEO 2023 Table 52 Raw'!N135</f>
        <v>60.891303999999998</v>
      </c>
      <c r="L150" s="82">
        <f>'AEO 2023 Table 52 Raw'!O135</f>
        <v>60.998984999999998</v>
      </c>
      <c r="M150" s="82">
        <f>'AEO 2023 Table 52 Raw'!P135</f>
        <v>61.120213</v>
      </c>
      <c r="N150" s="82">
        <f>'AEO 2023 Table 52 Raw'!Q135</f>
        <v>61.255423999999998</v>
      </c>
      <c r="O150" s="82">
        <f>'AEO 2023 Table 52 Raw'!R135</f>
        <v>61.333163999999996</v>
      </c>
      <c r="P150" s="82">
        <f>'AEO 2023 Table 52 Raw'!S135</f>
        <v>61.413035999999998</v>
      </c>
      <c r="Q150" s="82">
        <f>'AEO 2023 Table 52 Raw'!T135</f>
        <v>61.480328</v>
      </c>
      <c r="R150" s="82">
        <f>'AEO 2023 Table 52 Raw'!U135</f>
        <v>61.542931000000003</v>
      </c>
      <c r="S150" s="82">
        <f>'AEO 2023 Table 52 Raw'!V135</f>
        <v>61.600327</v>
      </c>
      <c r="T150" s="82">
        <f>'AEO 2023 Table 52 Raw'!W135</f>
        <v>61.673031000000002</v>
      </c>
      <c r="U150" s="82">
        <f>'AEO 2023 Table 52 Raw'!X135</f>
        <v>61.714767000000002</v>
      </c>
      <c r="V150" s="82">
        <f>'AEO 2023 Table 52 Raw'!Y135</f>
        <v>61.756962000000001</v>
      </c>
      <c r="W150" s="82">
        <f>'AEO 2023 Table 52 Raw'!Z135</f>
        <v>61.796646000000003</v>
      </c>
      <c r="X150" s="82">
        <f>'AEO 2023 Table 52 Raw'!AA135</f>
        <v>61.831516000000001</v>
      </c>
      <c r="Y150" s="82">
        <f>'AEO 2023 Table 52 Raw'!AB135</f>
        <v>61.847580000000001</v>
      </c>
      <c r="Z150" s="82">
        <f>'AEO 2023 Table 52 Raw'!AC135</f>
        <v>61.868015</v>
      </c>
      <c r="AA150" s="82">
        <f>'AEO 2023 Table 52 Raw'!AD135</f>
        <v>61.881847</v>
      </c>
      <c r="AB150" s="82">
        <f>'AEO 2023 Table 52 Raw'!AE135</f>
        <v>61.900196000000001</v>
      </c>
      <c r="AC150" s="82">
        <f>'AEO 2023 Table 52 Raw'!AF135</f>
        <v>61.918075999999999</v>
      </c>
      <c r="AD150" s="82">
        <f>'AEO 2023 Table 52 Raw'!AG135</f>
        <v>61.988686000000001</v>
      </c>
      <c r="AE150" s="82">
        <f>'AEO 2023 Table 52 Raw'!AH135</f>
        <v>61.997101000000001</v>
      </c>
      <c r="AF150" s="88">
        <f>'AEO 2023 Table 52 Raw'!AI135</f>
        <v>2E-3</v>
      </c>
    </row>
    <row r="151" spans="1:32" ht="15" customHeight="1" x14ac:dyDescent="0.35">
      <c r="A151" s="77" t="s">
        <v>2071</v>
      </c>
      <c r="B151" s="81" t="s">
        <v>1952</v>
      </c>
      <c r="C151" s="82">
        <f>'AEO 2023 Table 52 Raw'!F136</f>
        <v>0</v>
      </c>
      <c r="D151" s="82">
        <f>'AEO 2023 Table 52 Raw'!G136</f>
        <v>0</v>
      </c>
      <c r="E151" s="82">
        <f>'AEO 2023 Table 52 Raw'!H136</f>
        <v>0</v>
      </c>
      <c r="F151" s="82">
        <f>'AEO 2023 Table 52 Raw'!I136</f>
        <v>0</v>
      </c>
      <c r="G151" s="82">
        <f>'AEO 2023 Table 52 Raw'!J136</f>
        <v>0</v>
      </c>
      <c r="H151" s="82">
        <f>'AEO 2023 Table 52 Raw'!K136</f>
        <v>0</v>
      </c>
      <c r="I151" s="82">
        <f>'AEO 2023 Table 52 Raw'!L136</f>
        <v>0</v>
      </c>
      <c r="J151" s="82">
        <f>'AEO 2023 Table 52 Raw'!M136</f>
        <v>0</v>
      </c>
      <c r="K151" s="82">
        <f>'AEO 2023 Table 52 Raw'!N136</f>
        <v>0</v>
      </c>
      <c r="L151" s="82">
        <f>'AEO 2023 Table 52 Raw'!O136</f>
        <v>0</v>
      </c>
      <c r="M151" s="82">
        <f>'AEO 2023 Table 52 Raw'!P136</f>
        <v>0</v>
      </c>
      <c r="N151" s="82">
        <f>'AEO 2023 Table 52 Raw'!Q136</f>
        <v>0</v>
      </c>
      <c r="O151" s="82">
        <f>'AEO 2023 Table 52 Raw'!R136</f>
        <v>0</v>
      </c>
      <c r="P151" s="82">
        <f>'AEO 2023 Table 52 Raw'!S136</f>
        <v>0</v>
      </c>
      <c r="Q151" s="82">
        <f>'AEO 2023 Table 52 Raw'!T136</f>
        <v>0</v>
      </c>
      <c r="R151" s="82">
        <f>'AEO 2023 Table 52 Raw'!U136</f>
        <v>0</v>
      </c>
      <c r="S151" s="82">
        <f>'AEO 2023 Table 52 Raw'!V136</f>
        <v>0</v>
      </c>
      <c r="T151" s="82">
        <f>'AEO 2023 Table 52 Raw'!W136</f>
        <v>0</v>
      </c>
      <c r="U151" s="82">
        <f>'AEO 2023 Table 52 Raw'!X136</f>
        <v>0</v>
      </c>
      <c r="V151" s="82">
        <f>'AEO 2023 Table 52 Raw'!Y136</f>
        <v>0</v>
      </c>
      <c r="W151" s="82">
        <f>'AEO 2023 Table 52 Raw'!Z136</f>
        <v>0</v>
      </c>
      <c r="X151" s="82">
        <f>'AEO 2023 Table 52 Raw'!AA136</f>
        <v>0</v>
      </c>
      <c r="Y151" s="82">
        <f>'AEO 2023 Table 52 Raw'!AB136</f>
        <v>0</v>
      </c>
      <c r="Z151" s="82">
        <f>'AEO 2023 Table 52 Raw'!AC136</f>
        <v>0</v>
      </c>
      <c r="AA151" s="82">
        <f>'AEO 2023 Table 52 Raw'!AD136</f>
        <v>0</v>
      </c>
      <c r="AB151" s="82">
        <f>'AEO 2023 Table 52 Raw'!AE136</f>
        <v>0</v>
      </c>
      <c r="AC151" s="82">
        <f>'AEO 2023 Table 52 Raw'!AF136</f>
        <v>0</v>
      </c>
      <c r="AD151" s="82">
        <f>'AEO 2023 Table 52 Raw'!AG136</f>
        <v>0</v>
      </c>
      <c r="AE151" s="82">
        <f>'AEO 2023 Table 52 Raw'!AH136</f>
        <v>0</v>
      </c>
      <c r="AF151" s="88" t="str">
        <f>'AEO 2023 Table 52 Raw'!AI136</f>
        <v>- -</v>
      </c>
    </row>
    <row r="152" spans="1:32" ht="15" customHeight="1" x14ac:dyDescent="0.35">
      <c r="A152" s="77" t="s">
        <v>2072</v>
      </c>
      <c r="B152" s="81" t="s">
        <v>1954</v>
      </c>
      <c r="C152" s="82">
        <f>'AEO 2023 Table 52 Raw'!F137</f>
        <v>49.936591999999997</v>
      </c>
      <c r="D152" s="82">
        <f>'AEO 2023 Table 52 Raw'!G137</f>
        <v>50.283531000000004</v>
      </c>
      <c r="E152" s="82">
        <f>'AEO 2023 Table 52 Raw'!H137</f>
        <v>50.519325000000002</v>
      </c>
      <c r="F152" s="82">
        <f>'AEO 2023 Table 52 Raw'!I137</f>
        <v>50.835822999999998</v>
      </c>
      <c r="G152" s="82">
        <f>'AEO 2023 Table 52 Raw'!J137</f>
        <v>51.204056000000001</v>
      </c>
      <c r="H152" s="82">
        <f>'AEO 2023 Table 52 Raw'!K137</f>
        <v>51.358040000000003</v>
      </c>
      <c r="I152" s="82">
        <f>'AEO 2023 Table 52 Raw'!L137</f>
        <v>51.703868999999997</v>
      </c>
      <c r="J152" s="82">
        <f>'AEO 2023 Table 52 Raw'!M137</f>
        <v>51.781658</v>
      </c>
      <c r="K152" s="82">
        <f>'AEO 2023 Table 52 Raw'!N137</f>
        <v>51.852829</v>
      </c>
      <c r="L152" s="82">
        <f>'AEO 2023 Table 52 Raw'!O137</f>
        <v>51.922733000000001</v>
      </c>
      <c r="M152" s="82">
        <f>'AEO 2023 Table 52 Raw'!P137</f>
        <v>52.000366</v>
      </c>
      <c r="N152" s="82">
        <f>'AEO 2023 Table 52 Raw'!Q137</f>
        <v>52.120818999999997</v>
      </c>
      <c r="O152" s="82">
        <f>'AEO 2023 Table 52 Raw'!R137</f>
        <v>52.183326999999998</v>
      </c>
      <c r="P152" s="82">
        <f>'AEO 2023 Table 52 Raw'!S137</f>
        <v>52.251911</v>
      </c>
      <c r="Q152" s="82">
        <f>'AEO 2023 Table 52 Raw'!T137</f>
        <v>52.315764999999999</v>
      </c>
      <c r="R152" s="82">
        <f>'AEO 2023 Table 52 Raw'!U137</f>
        <v>52.381515999999998</v>
      </c>
      <c r="S152" s="82">
        <f>'AEO 2023 Table 52 Raw'!V137</f>
        <v>52.442669000000002</v>
      </c>
      <c r="T152" s="82">
        <f>'AEO 2023 Table 52 Raw'!W137</f>
        <v>52.523235</v>
      </c>
      <c r="U152" s="82">
        <f>'AEO 2023 Table 52 Raw'!X137</f>
        <v>52.563965000000003</v>
      </c>
      <c r="V152" s="82">
        <f>'AEO 2023 Table 52 Raw'!Y137</f>
        <v>52.605049000000001</v>
      </c>
      <c r="W152" s="82">
        <f>'AEO 2023 Table 52 Raw'!Z137</f>
        <v>52.640326999999999</v>
      </c>
      <c r="X152" s="82">
        <f>'AEO 2023 Table 52 Raw'!AA137</f>
        <v>52.671356000000003</v>
      </c>
      <c r="Y152" s="82">
        <f>'AEO 2023 Table 52 Raw'!AB137</f>
        <v>52.682648</v>
      </c>
      <c r="Z152" s="82">
        <f>'AEO 2023 Table 52 Raw'!AC137</f>
        <v>52.700851</v>
      </c>
      <c r="AA152" s="82">
        <f>'AEO 2023 Table 52 Raw'!AD137</f>
        <v>52.711852999999998</v>
      </c>
      <c r="AB152" s="82">
        <f>'AEO 2023 Table 52 Raw'!AE137</f>
        <v>52.727882000000001</v>
      </c>
      <c r="AC152" s="82">
        <f>'AEO 2023 Table 52 Raw'!AF137</f>
        <v>52.742733000000001</v>
      </c>
      <c r="AD152" s="82">
        <f>'AEO 2023 Table 52 Raw'!AG137</f>
        <v>52.813758999999997</v>
      </c>
      <c r="AE152" s="82">
        <f>'AEO 2023 Table 52 Raw'!AH137</f>
        <v>52.819153</v>
      </c>
      <c r="AF152" s="88">
        <f>'AEO 2023 Table 52 Raw'!AI137</f>
        <v>2E-3</v>
      </c>
    </row>
    <row r="153" spans="1:32" ht="15" customHeight="1" x14ac:dyDescent="0.35">
      <c r="A153" s="77" t="s">
        <v>2073</v>
      </c>
      <c r="B153" s="81" t="s">
        <v>1956</v>
      </c>
      <c r="C153" s="82">
        <f>'AEO 2023 Table 52 Raw'!F138</f>
        <v>0</v>
      </c>
      <c r="D153" s="82">
        <f>'AEO 2023 Table 52 Raw'!G138</f>
        <v>0</v>
      </c>
      <c r="E153" s="82">
        <f>'AEO 2023 Table 52 Raw'!H138</f>
        <v>0</v>
      </c>
      <c r="F153" s="82">
        <f>'AEO 2023 Table 52 Raw'!I138</f>
        <v>0</v>
      </c>
      <c r="G153" s="82">
        <f>'AEO 2023 Table 52 Raw'!J138</f>
        <v>0</v>
      </c>
      <c r="H153" s="82">
        <f>'AEO 2023 Table 52 Raw'!K138</f>
        <v>0</v>
      </c>
      <c r="I153" s="82">
        <f>'AEO 2023 Table 52 Raw'!L138</f>
        <v>0</v>
      </c>
      <c r="J153" s="82">
        <f>'AEO 2023 Table 52 Raw'!M138</f>
        <v>0</v>
      </c>
      <c r="K153" s="82">
        <f>'AEO 2023 Table 52 Raw'!N138</f>
        <v>0</v>
      </c>
      <c r="L153" s="82">
        <f>'AEO 2023 Table 52 Raw'!O138</f>
        <v>0</v>
      </c>
      <c r="M153" s="82">
        <f>'AEO 2023 Table 52 Raw'!P138</f>
        <v>0</v>
      </c>
      <c r="N153" s="82">
        <f>'AEO 2023 Table 52 Raw'!Q138</f>
        <v>0</v>
      </c>
      <c r="O153" s="82">
        <f>'AEO 2023 Table 52 Raw'!R138</f>
        <v>0</v>
      </c>
      <c r="P153" s="82">
        <f>'AEO 2023 Table 52 Raw'!S138</f>
        <v>0</v>
      </c>
      <c r="Q153" s="82">
        <f>'AEO 2023 Table 52 Raw'!T138</f>
        <v>0</v>
      </c>
      <c r="R153" s="82">
        <f>'AEO 2023 Table 52 Raw'!U138</f>
        <v>0</v>
      </c>
      <c r="S153" s="82">
        <f>'AEO 2023 Table 52 Raw'!V138</f>
        <v>0</v>
      </c>
      <c r="T153" s="82">
        <f>'AEO 2023 Table 52 Raw'!W138</f>
        <v>0</v>
      </c>
      <c r="U153" s="82">
        <f>'AEO 2023 Table 52 Raw'!X138</f>
        <v>0</v>
      </c>
      <c r="V153" s="82">
        <f>'AEO 2023 Table 52 Raw'!Y138</f>
        <v>0</v>
      </c>
      <c r="W153" s="82">
        <f>'AEO 2023 Table 52 Raw'!Z138</f>
        <v>0</v>
      </c>
      <c r="X153" s="82">
        <f>'AEO 2023 Table 52 Raw'!AA138</f>
        <v>0</v>
      </c>
      <c r="Y153" s="82">
        <f>'AEO 2023 Table 52 Raw'!AB138</f>
        <v>0</v>
      </c>
      <c r="Z153" s="82">
        <f>'AEO 2023 Table 52 Raw'!AC138</f>
        <v>0</v>
      </c>
      <c r="AA153" s="82">
        <f>'AEO 2023 Table 52 Raw'!AD138</f>
        <v>0</v>
      </c>
      <c r="AB153" s="82">
        <f>'AEO 2023 Table 52 Raw'!AE138</f>
        <v>0</v>
      </c>
      <c r="AC153" s="82">
        <f>'AEO 2023 Table 52 Raw'!AF138</f>
        <v>0</v>
      </c>
      <c r="AD153" s="82">
        <f>'AEO 2023 Table 52 Raw'!AG138</f>
        <v>0</v>
      </c>
      <c r="AE153" s="82">
        <f>'AEO 2023 Table 52 Raw'!AH138</f>
        <v>0</v>
      </c>
      <c r="AF153" s="88" t="str">
        <f>'AEO 2023 Table 52 Raw'!AI138</f>
        <v>- -</v>
      </c>
    </row>
    <row r="154" spans="1:32" ht="15" customHeight="1" x14ac:dyDescent="0.35">
      <c r="A154" s="77" t="s">
        <v>2074</v>
      </c>
      <c r="B154" s="81" t="s">
        <v>1958</v>
      </c>
      <c r="C154" s="82">
        <f>'AEO 2023 Table 52 Raw'!F139</f>
        <v>0</v>
      </c>
      <c r="D154" s="82">
        <f>'AEO 2023 Table 52 Raw'!G139</f>
        <v>0</v>
      </c>
      <c r="E154" s="82">
        <f>'AEO 2023 Table 52 Raw'!H139</f>
        <v>0</v>
      </c>
      <c r="F154" s="82">
        <f>'AEO 2023 Table 52 Raw'!I139</f>
        <v>0</v>
      </c>
      <c r="G154" s="82">
        <f>'AEO 2023 Table 52 Raw'!J139</f>
        <v>0</v>
      </c>
      <c r="H154" s="82">
        <f>'AEO 2023 Table 52 Raw'!K139</f>
        <v>0</v>
      </c>
      <c r="I154" s="82">
        <f>'AEO 2023 Table 52 Raw'!L139</f>
        <v>0</v>
      </c>
      <c r="J154" s="82">
        <f>'AEO 2023 Table 52 Raw'!M139</f>
        <v>0</v>
      </c>
      <c r="K154" s="82">
        <f>'AEO 2023 Table 52 Raw'!N139</f>
        <v>0</v>
      </c>
      <c r="L154" s="82">
        <f>'AEO 2023 Table 52 Raw'!O139</f>
        <v>0</v>
      </c>
      <c r="M154" s="82">
        <f>'AEO 2023 Table 52 Raw'!P139</f>
        <v>0</v>
      </c>
      <c r="N154" s="82">
        <f>'AEO 2023 Table 52 Raw'!Q139</f>
        <v>0</v>
      </c>
      <c r="O154" s="82">
        <f>'AEO 2023 Table 52 Raw'!R139</f>
        <v>0</v>
      </c>
      <c r="P154" s="82">
        <f>'AEO 2023 Table 52 Raw'!S139</f>
        <v>0</v>
      </c>
      <c r="Q154" s="82">
        <f>'AEO 2023 Table 52 Raw'!T139</f>
        <v>0</v>
      </c>
      <c r="R154" s="82">
        <f>'AEO 2023 Table 52 Raw'!U139</f>
        <v>0</v>
      </c>
      <c r="S154" s="82">
        <f>'AEO 2023 Table 52 Raw'!V139</f>
        <v>0</v>
      </c>
      <c r="T154" s="82">
        <f>'AEO 2023 Table 52 Raw'!W139</f>
        <v>0</v>
      </c>
      <c r="U154" s="82">
        <f>'AEO 2023 Table 52 Raw'!X139</f>
        <v>0</v>
      </c>
      <c r="V154" s="82">
        <f>'AEO 2023 Table 52 Raw'!Y139</f>
        <v>0</v>
      </c>
      <c r="W154" s="82">
        <f>'AEO 2023 Table 52 Raw'!Z139</f>
        <v>0</v>
      </c>
      <c r="X154" s="82">
        <f>'AEO 2023 Table 52 Raw'!AA139</f>
        <v>0</v>
      </c>
      <c r="Y154" s="82">
        <f>'AEO 2023 Table 52 Raw'!AB139</f>
        <v>0</v>
      </c>
      <c r="Z154" s="82">
        <f>'AEO 2023 Table 52 Raw'!AC139</f>
        <v>0</v>
      </c>
      <c r="AA154" s="82">
        <f>'AEO 2023 Table 52 Raw'!AD139</f>
        <v>0</v>
      </c>
      <c r="AB154" s="82">
        <f>'AEO 2023 Table 52 Raw'!AE139</f>
        <v>0</v>
      </c>
      <c r="AC154" s="82">
        <f>'AEO 2023 Table 52 Raw'!AF139</f>
        <v>0</v>
      </c>
      <c r="AD154" s="82">
        <f>'AEO 2023 Table 52 Raw'!AG139</f>
        <v>0</v>
      </c>
      <c r="AE154" s="82">
        <f>'AEO 2023 Table 52 Raw'!AH139</f>
        <v>0</v>
      </c>
      <c r="AF154" s="88" t="str">
        <f>'AEO 2023 Table 52 Raw'!AI139</f>
        <v>- -</v>
      </c>
    </row>
    <row r="155" spans="1:32" ht="15" customHeight="1" x14ac:dyDescent="0.35">
      <c r="A155" s="77" t="s">
        <v>2075</v>
      </c>
      <c r="B155" s="81" t="s">
        <v>1960</v>
      </c>
      <c r="C155" s="82">
        <f>'AEO 2023 Table 52 Raw'!F140</f>
        <v>0</v>
      </c>
      <c r="D155" s="82">
        <f>'AEO 2023 Table 52 Raw'!G140</f>
        <v>0</v>
      </c>
      <c r="E155" s="82">
        <f>'AEO 2023 Table 52 Raw'!H140</f>
        <v>0</v>
      </c>
      <c r="F155" s="82">
        <f>'AEO 2023 Table 52 Raw'!I140</f>
        <v>0</v>
      </c>
      <c r="G155" s="82">
        <f>'AEO 2023 Table 52 Raw'!J140</f>
        <v>0</v>
      </c>
      <c r="H155" s="82">
        <f>'AEO 2023 Table 52 Raw'!K140</f>
        <v>0</v>
      </c>
      <c r="I155" s="82">
        <f>'AEO 2023 Table 52 Raw'!L140</f>
        <v>0</v>
      </c>
      <c r="J155" s="82">
        <f>'AEO 2023 Table 52 Raw'!M140</f>
        <v>0</v>
      </c>
      <c r="K155" s="82">
        <f>'AEO 2023 Table 52 Raw'!N140</f>
        <v>0</v>
      </c>
      <c r="L155" s="82">
        <f>'AEO 2023 Table 52 Raw'!O140</f>
        <v>0</v>
      </c>
      <c r="M155" s="82">
        <f>'AEO 2023 Table 52 Raw'!P140</f>
        <v>0</v>
      </c>
      <c r="N155" s="82">
        <f>'AEO 2023 Table 52 Raw'!Q140</f>
        <v>0</v>
      </c>
      <c r="O155" s="82">
        <f>'AEO 2023 Table 52 Raw'!R140</f>
        <v>0</v>
      </c>
      <c r="P155" s="82">
        <f>'AEO 2023 Table 52 Raw'!S140</f>
        <v>0</v>
      </c>
      <c r="Q155" s="82">
        <f>'AEO 2023 Table 52 Raw'!T140</f>
        <v>0</v>
      </c>
      <c r="R155" s="82">
        <f>'AEO 2023 Table 52 Raw'!U140</f>
        <v>0</v>
      </c>
      <c r="S155" s="82">
        <f>'AEO 2023 Table 52 Raw'!V140</f>
        <v>0</v>
      </c>
      <c r="T155" s="82">
        <f>'AEO 2023 Table 52 Raw'!W140</f>
        <v>0</v>
      </c>
      <c r="U155" s="82">
        <f>'AEO 2023 Table 52 Raw'!X140</f>
        <v>0</v>
      </c>
      <c r="V155" s="82">
        <f>'AEO 2023 Table 52 Raw'!Y140</f>
        <v>0</v>
      </c>
      <c r="W155" s="82">
        <f>'AEO 2023 Table 52 Raw'!Z140</f>
        <v>0</v>
      </c>
      <c r="X155" s="82">
        <f>'AEO 2023 Table 52 Raw'!AA140</f>
        <v>0</v>
      </c>
      <c r="Y155" s="82">
        <f>'AEO 2023 Table 52 Raw'!AB140</f>
        <v>0</v>
      </c>
      <c r="Z155" s="82">
        <f>'AEO 2023 Table 52 Raw'!AC140</f>
        <v>0</v>
      </c>
      <c r="AA155" s="82">
        <f>'AEO 2023 Table 52 Raw'!AD140</f>
        <v>0</v>
      </c>
      <c r="AB155" s="82">
        <f>'AEO 2023 Table 52 Raw'!AE140</f>
        <v>0</v>
      </c>
      <c r="AC155" s="82">
        <f>'AEO 2023 Table 52 Raw'!AF140</f>
        <v>0</v>
      </c>
      <c r="AD155" s="82">
        <f>'AEO 2023 Table 52 Raw'!AG140</f>
        <v>0</v>
      </c>
      <c r="AE155" s="82">
        <f>'AEO 2023 Table 52 Raw'!AH140</f>
        <v>0</v>
      </c>
      <c r="AF155" s="88" t="str">
        <f>'AEO 2023 Table 52 Raw'!AI140</f>
        <v>- -</v>
      </c>
    </row>
    <row r="156" spans="1:32" ht="15" customHeight="1" x14ac:dyDescent="0.35">
      <c r="A156" s="77" t="s">
        <v>2076</v>
      </c>
      <c r="B156" s="81" t="s">
        <v>1962</v>
      </c>
      <c r="C156" s="82">
        <f>'AEO 2023 Table 52 Raw'!F141</f>
        <v>0</v>
      </c>
      <c r="D156" s="82">
        <f>'AEO 2023 Table 52 Raw'!G141</f>
        <v>0</v>
      </c>
      <c r="E156" s="82">
        <f>'AEO 2023 Table 52 Raw'!H141</f>
        <v>0</v>
      </c>
      <c r="F156" s="82">
        <f>'AEO 2023 Table 52 Raw'!I141</f>
        <v>0</v>
      </c>
      <c r="G156" s="82">
        <f>'AEO 2023 Table 52 Raw'!J141</f>
        <v>0</v>
      </c>
      <c r="H156" s="82">
        <f>'AEO 2023 Table 52 Raw'!K141</f>
        <v>0</v>
      </c>
      <c r="I156" s="82">
        <f>'AEO 2023 Table 52 Raw'!L141</f>
        <v>0</v>
      </c>
      <c r="J156" s="82">
        <f>'AEO 2023 Table 52 Raw'!M141</f>
        <v>0</v>
      </c>
      <c r="K156" s="82">
        <f>'AEO 2023 Table 52 Raw'!N141</f>
        <v>0</v>
      </c>
      <c r="L156" s="82">
        <f>'AEO 2023 Table 52 Raw'!O141</f>
        <v>0</v>
      </c>
      <c r="M156" s="82">
        <f>'AEO 2023 Table 52 Raw'!P141</f>
        <v>0</v>
      </c>
      <c r="N156" s="82">
        <f>'AEO 2023 Table 52 Raw'!Q141</f>
        <v>0</v>
      </c>
      <c r="O156" s="82">
        <f>'AEO 2023 Table 52 Raw'!R141</f>
        <v>0</v>
      </c>
      <c r="P156" s="82">
        <f>'AEO 2023 Table 52 Raw'!S141</f>
        <v>0</v>
      </c>
      <c r="Q156" s="82">
        <f>'AEO 2023 Table 52 Raw'!T141</f>
        <v>0</v>
      </c>
      <c r="R156" s="82">
        <f>'AEO 2023 Table 52 Raw'!U141</f>
        <v>0</v>
      </c>
      <c r="S156" s="82">
        <f>'AEO 2023 Table 52 Raw'!V141</f>
        <v>0</v>
      </c>
      <c r="T156" s="82">
        <f>'AEO 2023 Table 52 Raw'!W141</f>
        <v>0</v>
      </c>
      <c r="U156" s="82">
        <f>'AEO 2023 Table 52 Raw'!X141</f>
        <v>0</v>
      </c>
      <c r="V156" s="82">
        <f>'AEO 2023 Table 52 Raw'!Y141</f>
        <v>0</v>
      </c>
      <c r="W156" s="82">
        <f>'AEO 2023 Table 52 Raw'!Z141</f>
        <v>0</v>
      </c>
      <c r="X156" s="82">
        <f>'AEO 2023 Table 52 Raw'!AA141</f>
        <v>0</v>
      </c>
      <c r="Y156" s="82">
        <f>'AEO 2023 Table 52 Raw'!AB141</f>
        <v>0</v>
      </c>
      <c r="Z156" s="82">
        <f>'AEO 2023 Table 52 Raw'!AC141</f>
        <v>0</v>
      </c>
      <c r="AA156" s="82">
        <f>'AEO 2023 Table 52 Raw'!AD141</f>
        <v>0</v>
      </c>
      <c r="AB156" s="82">
        <f>'AEO 2023 Table 52 Raw'!AE141</f>
        <v>0</v>
      </c>
      <c r="AC156" s="82">
        <f>'AEO 2023 Table 52 Raw'!AF141</f>
        <v>0</v>
      </c>
      <c r="AD156" s="82">
        <f>'AEO 2023 Table 52 Raw'!AG141</f>
        <v>0</v>
      </c>
      <c r="AE156" s="82">
        <f>'AEO 2023 Table 52 Raw'!AH141</f>
        <v>0</v>
      </c>
      <c r="AF156" s="88" t="str">
        <f>'AEO 2023 Table 52 Raw'!AI141</f>
        <v>- -</v>
      </c>
    </row>
    <row r="157" spans="1:32" ht="15" customHeight="1" x14ac:dyDescent="0.35">
      <c r="B157" s="34" t="s">
        <v>25</v>
      </c>
      <c r="C157" s="82"/>
      <c r="D157" s="82"/>
      <c r="E157" s="82"/>
      <c r="F157" s="82"/>
      <c r="G157" s="82"/>
      <c r="H157" s="82"/>
      <c r="I157" s="82"/>
      <c r="J157" s="82"/>
      <c r="K157" s="82"/>
      <c r="L157" s="82"/>
      <c r="M157" s="82"/>
      <c r="N157" s="82"/>
      <c r="O157" s="82"/>
      <c r="P157" s="82"/>
      <c r="Q157" s="82"/>
      <c r="R157" s="82"/>
      <c r="S157" s="82"/>
      <c r="T157" s="82"/>
      <c r="U157" s="82"/>
      <c r="V157" s="82"/>
      <c r="W157" s="82"/>
      <c r="X157" s="82"/>
      <c r="Y157" s="82"/>
      <c r="Z157" s="82"/>
      <c r="AA157" s="82"/>
      <c r="AB157" s="82"/>
      <c r="AC157" s="82"/>
      <c r="AD157" s="82"/>
      <c r="AE157" s="82"/>
      <c r="AF157" s="88"/>
    </row>
    <row r="158" spans="1:32" ht="15" customHeight="1" x14ac:dyDescent="0.35">
      <c r="A158" s="77" t="s">
        <v>2077</v>
      </c>
      <c r="B158" s="81" t="s">
        <v>1932</v>
      </c>
      <c r="C158" s="82">
        <f>'AEO 2023 Table 52 Raw'!F143</f>
        <v>0</v>
      </c>
      <c r="D158" s="82">
        <f>'AEO 2023 Table 52 Raw'!G143</f>
        <v>0</v>
      </c>
      <c r="E158" s="82">
        <f>'AEO 2023 Table 52 Raw'!H143</f>
        <v>0</v>
      </c>
      <c r="F158" s="82">
        <f>'AEO 2023 Table 52 Raw'!I143</f>
        <v>0</v>
      </c>
      <c r="G158" s="82">
        <f>'AEO 2023 Table 52 Raw'!J143</f>
        <v>0</v>
      </c>
      <c r="H158" s="82">
        <f>'AEO 2023 Table 52 Raw'!K143</f>
        <v>0</v>
      </c>
      <c r="I158" s="82">
        <f>'AEO 2023 Table 52 Raw'!L143</f>
        <v>0</v>
      </c>
      <c r="J158" s="82">
        <f>'AEO 2023 Table 52 Raw'!M143</f>
        <v>0</v>
      </c>
      <c r="K158" s="82">
        <f>'AEO 2023 Table 52 Raw'!N143</f>
        <v>0</v>
      </c>
      <c r="L158" s="82">
        <f>'AEO 2023 Table 52 Raw'!O143</f>
        <v>0</v>
      </c>
      <c r="M158" s="82">
        <f>'AEO 2023 Table 52 Raw'!P143</f>
        <v>0</v>
      </c>
      <c r="N158" s="82">
        <f>'AEO 2023 Table 52 Raw'!Q143</f>
        <v>0</v>
      </c>
      <c r="O158" s="82">
        <f>'AEO 2023 Table 52 Raw'!R143</f>
        <v>0</v>
      </c>
      <c r="P158" s="82">
        <f>'AEO 2023 Table 52 Raw'!S143</f>
        <v>0</v>
      </c>
      <c r="Q158" s="82">
        <f>'AEO 2023 Table 52 Raw'!T143</f>
        <v>0</v>
      </c>
      <c r="R158" s="82">
        <f>'AEO 2023 Table 52 Raw'!U143</f>
        <v>0</v>
      </c>
      <c r="S158" s="82">
        <f>'AEO 2023 Table 52 Raw'!V143</f>
        <v>0</v>
      </c>
      <c r="T158" s="82">
        <f>'AEO 2023 Table 52 Raw'!W143</f>
        <v>0</v>
      </c>
      <c r="U158" s="82">
        <f>'AEO 2023 Table 52 Raw'!X143</f>
        <v>0</v>
      </c>
      <c r="V158" s="82">
        <f>'AEO 2023 Table 52 Raw'!Y143</f>
        <v>0</v>
      </c>
      <c r="W158" s="82">
        <f>'AEO 2023 Table 52 Raw'!Z143</f>
        <v>0</v>
      </c>
      <c r="X158" s="82">
        <f>'AEO 2023 Table 52 Raw'!AA143</f>
        <v>0</v>
      </c>
      <c r="Y158" s="82">
        <f>'AEO 2023 Table 52 Raw'!AB143</f>
        <v>0</v>
      </c>
      <c r="Z158" s="82">
        <f>'AEO 2023 Table 52 Raw'!AC143</f>
        <v>0</v>
      </c>
      <c r="AA158" s="82">
        <f>'AEO 2023 Table 52 Raw'!AD143</f>
        <v>0</v>
      </c>
      <c r="AB158" s="82">
        <f>'AEO 2023 Table 52 Raw'!AE143</f>
        <v>0</v>
      </c>
      <c r="AC158" s="82">
        <f>'AEO 2023 Table 52 Raw'!AF143</f>
        <v>0</v>
      </c>
      <c r="AD158" s="82">
        <f>'AEO 2023 Table 52 Raw'!AG143</f>
        <v>0</v>
      </c>
      <c r="AE158" s="82">
        <f>'AEO 2023 Table 52 Raw'!AH143</f>
        <v>0</v>
      </c>
      <c r="AF158" s="88" t="str">
        <f>'AEO 2023 Table 52 Raw'!AI143</f>
        <v>- -</v>
      </c>
    </row>
    <row r="159" spans="1:32" ht="15" customHeight="1" x14ac:dyDescent="0.35">
      <c r="A159" s="77" t="s">
        <v>2078</v>
      </c>
      <c r="B159" s="81" t="s">
        <v>1934</v>
      </c>
      <c r="C159" s="82">
        <f>'AEO 2023 Table 52 Raw'!F144</f>
        <v>0</v>
      </c>
      <c r="D159" s="82">
        <f>'AEO 2023 Table 52 Raw'!G144</f>
        <v>0</v>
      </c>
      <c r="E159" s="82">
        <f>'AEO 2023 Table 52 Raw'!H144</f>
        <v>0</v>
      </c>
      <c r="F159" s="82">
        <f>'AEO 2023 Table 52 Raw'!I144</f>
        <v>0</v>
      </c>
      <c r="G159" s="82">
        <f>'AEO 2023 Table 52 Raw'!J144</f>
        <v>0</v>
      </c>
      <c r="H159" s="82">
        <f>'AEO 2023 Table 52 Raw'!K144</f>
        <v>0</v>
      </c>
      <c r="I159" s="82">
        <f>'AEO 2023 Table 52 Raw'!L144</f>
        <v>0</v>
      </c>
      <c r="J159" s="82">
        <f>'AEO 2023 Table 52 Raw'!M144</f>
        <v>0</v>
      </c>
      <c r="K159" s="82">
        <f>'AEO 2023 Table 52 Raw'!N144</f>
        <v>0</v>
      </c>
      <c r="L159" s="82">
        <f>'AEO 2023 Table 52 Raw'!O144</f>
        <v>0</v>
      </c>
      <c r="M159" s="82">
        <f>'AEO 2023 Table 52 Raw'!P144</f>
        <v>0</v>
      </c>
      <c r="N159" s="82">
        <f>'AEO 2023 Table 52 Raw'!Q144</f>
        <v>0</v>
      </c>
      <c r="O159" s="82">
        <f>'AEO 2023 Table 52 Raw'!R144</f>
        <v>0</v>
      </c>
      <c r="P159" s="82">
        <f>'AEO 2023 Table 52 Raw'!S144</f>
        <v>0</v>
      </c>
      <c r="Q159" s="82">
        <f>'AEO 2023 Table 52 Raw'!T144</f>
        <v>0</v>
      </c>
      <c r="R159" s="82">
        <f>'AEO 2023 Table 52 Raw'!U144</f>
        <v>0</v>
      </c>
      <c r="S159" s="82">
        <f>'AEO 2023 Table 52 Raw'!V144</f>
        <v>0</v>
      </c>
      <c r="T159" s="82">
        <f>'AEO 2023 Table 52 Raw'!W144</f>
        <v>0</v>
      </c>
      <c r="U159" s="82">
        <f>'AEO 2023 Table 52 Raw'!X144</f>
        <v>0</v>
      </c>
      <c r="V159" s="82">
        <f>'AEO 2023 Table 52 Raw'!Y144</f>
        <v>0</v>
      </c>
      <c r="W159" s="82">
        <f>'AEO 2023 Table 52 Raw'!Z144</f>
        <v>0</v>
      </c>
      <c r="X159" s="82">
        <f>'AEO 2023 Table 52 Raw'!AA144</f>
        <v>0</v>
      </c>
      <c r="Y159" s="82">
        <f>'AEO 2023 Table 52 Raw'!AB144</f>
        <v>0</v>
      </c>
      <c r="Z159" s="82">
        <f>'AEO 2023 Table 52 Raw'!AC144</f>
        <v>0</v>
      </c>
      <c r="AA159" s="82">
        <f>'AEO 2023 Table 52 Raw'!AD144</f>
        <v>0</v>
      </c>
      <c r="AB159" s="82">
        <f>'AEO 2023 Table 52 Raw'!AE144</f>
        <v>0</v>
      </c>
      <c r="AC159" s="82">
        <f>'AEO 2023 Table 52 Raw'!AF144</f>
        <v>0</v>
      </c>
      <c r="AD159" s="82">
        <f>'AEO 2023 Table 52 Raw'!AG144</f>
        <v>0</v>
      </c>
      <c r="AE159" s="82">
        <f>'AEO 2023 Table 52 Raw'!AH144</f>
        <v>0</v>
      </c>
      <c r="AF159" s="88" t="str">
        <f>'AEO 2023 Table 52 Raw'!AI144</f>
        <v>- -</v>
      </c>
    </row>
    <row r="160" spans="1:32" ht="15" customHeight="1" x14ac:dyDescent="0.35">
      <c r="A160" s="77" t="s">
        <v>2079</v>
      </c>
      <c r="B160" s="81" t="s">
        <v>1936</v>
      </c>
      <c r="C160" s="82">
        <f>'AEO 2023 Table 52 Raw'!F145</f>
        <v>38.158092000000003</v>
      </c>
      <c r="D160" s="82">
        <f>'AEO 2023 Table 52 Raw'!G145</f>
        <v>38.382565</v>
      </c>
      <c r="E160" s="82">
        <f>'AEO 2023 Table 52 Raw'!H145</f>
        <v>38.536715999999998</v>
      </c>
      <c r="F160" s="82">
        <f>'AEO 2023 Table 52 Raw'!I145</f>
        <v>38.904159999999997</v>
      </c>
      <c r="G160" s="82">
        <f>'AEO 2023 Table 52 Raw'!J145</f>
        <v>38.983891</v>
      </c>
      <c r="H160" s="82">
        <f>'AEO 2023 Table 52 Raw'!K145</f>
        <v>39.107391</v>
      </c>
      <c r="I160" s="82">
        <f>'AEO 2023 Table 52 Raw'!L145</f>
        <v>39.565970999999998</v>
      </c>
      <c r="J160" s="82">
        <f>'AEO 2023 Table 52 Raw'!M145</f>
        <v>39.635544000000003</v>
      </c>
      <c r="K160" s="82">
        <f>'AEO 2023 Table 52 Raw'!N145</f>
        <v>39.706054999999999</v>
      </c>
      <c r="L160" s="82">
        <f>'AEO 2023 Table 52 Raw'!O145</f>
        <v>39.778236</v>
      </c>
      <c r="M160" s="82">
        <f>'AEO 2023 Table 52 Raw'!P145</f>
        <v>39.849133000000002</v>
      </c>
      <c r="N160" s="82">
        <f>'AEO 2023 Table 52 Raw'!Q145</f>
        <v>39.934356999999999</v>
      </c>
      <c r="O160" s="82">
        <f>'AEO 2023 Table 52 Raw'!R145</f>
        <v>40.000430999999999</v>
      </c>
      <c r="P160" s="82">
        <f>'AEO 2023 Table 52 Raw'!S145</f>
        <v>40.070296999999997</v>
      </c>
      <c r="Q160" s="82">
        <f>'AEO 2023 Table 52 Raw'!T145</f>
        <v>40.140759000000003</v>
      </c>
      <c r="R160" s="82">
        <f>'AEO 2023 Table 52 Raw'!U145</f>
        <v>40.216900000000003</v>
      </c>
      <c r="S160" s="82">
        <f>'AEO 2023 Table 52 Raw'!V145</f>
        <v>40.300418999999998</v>
      </c>
      <c r="T160" s="82">
        <f>'AEO 2023 Table 52 Raw'!W145</f>
        <v>40.407176999999997</v>
      </c>
      <c r="U160" s="82">
        <f>'AEO 2023 Table 52 Raw'!X145</f>
        <v>40.484749000000001</v>
      </c>
      <c r="V160" s="82">
        <f>'AEO 2023 Table 52 Raw'!Y145</f>
        <v>40.565975000000002</v>
      </c>
      <c r="W160" s="82">
        <f>'AEO 2023 Table 52 Raw'!Z145</f>
        <v>40.643512999999999</v>
      </c>
      <c r="X160" s="82">
        <f>'AEO 2023 Table 52 Raw'!AA145</f>
        <v>40.718207999999997</v>
      </c>
      <c r="Y160" s="82">
        <f>'AEO 2023 Table 52 Raw'!AB145</f>
        <v>40.768371999999999</v>
      </c>
      <c r="Z160" s="82">
        <f>'AEO 2023 Table 52 Raw'!AC145</f>
        <v>40.825901000000002</v>
      </c>
      <c r="AA160" s="82">
        <f>'AEO 2023 Table 52 Raw'!AD145</f>
        <v>40.869872999999998</v>
      </c>
      <c r="AB160" s="82">
        <f>'AEO 2023 Table 52 Raw'!AE145</f>
        <v>40.926833999999999</v>
      </c>
      <c r="AC160" s="82">
        <f>'AEO 2023 Table 52 Raw'!AF145</f>
        <v>40.980808000000003</v>
      </c>
      <c r="AD160" s="82">
        <f>'AEO 2023 Table 52 Raw'!AG145</f>
        <v>41.109543000000002</v>
      </c>
      <c r="AE160" s="82">
        <f>'AEO 2023 Table 52 Raw'!AH145</f>
        <v>41.137000999999998</v>
      </c>
      <c r="AF160" s="88">
        <f>'AEO 2023 Table 52 Raw'!AI145</f>
        <v>3.0000000000000001E-3</v>
      </c>
    </row>
    <row r="161" spans="1:32" ht="15" customHeight="1" x14ac:dyDescent="0.35">
      <c r="A161" s="77" t="s">
        <v>2080</v>
      </c>
      <c r="B161" s="81" t="s">
        <v>1938</v>
      </c>
      <c r="C161" s="82">
        <f>'AEO 2023 Table 52 Raw'!F146</f>
        <v>39.419826999999998</v>
      </c>
      <c r="D161" s="82">
        <f>'AEO 2023 Table 52 Raw'!G146</f>
        <v>39.610698999999997</v>
      </c>
      <c r="E161" s="82">
        <f>'AEO 2023 Table 52 Raw'!H146</f>
        <v>39.77496</v>
      </c>
      <c r="F161" s="82">
        <f>'AEO 2023 Table 52 Raw'!I146</f>
        <v>40.263466000000001</v>
      </c>
      <c r="G161" s="82">
        <f>'AEO 2023 Table 52 Raw'!J146</f>
        <v>40.345596</v>
      </c>
      <c r="H161" s="82">
        <f>'AEO 2023 Table 52 Raw'!K146</f>
        <v>40.468155000000003</v>
      </c>
      <c r="I161" s="82">
        <f>'AEO 2023 Table 52 Raw'!L146</f>
        <v>40.933520999999999</v>
      </c>
      <c r="J161" s="82">
        <f>'AEO 2023 Table 52 Raw'!M146</f>
        <v>41.005462999999999</v>
      </c>
      <c r="K161" s="82">
        <f>'AEO 2023 Table 52 Raw'!N146</f>
        <v>41.076061000000003</v>
      </c>
      <c r="L161" s="82">
        <f>'AEO 2023 Table 52 Raw'!O146</f>
        <v>41.147472</v>
      </c>
      <c r="M161" s="82">
        <f>'AEO 2023 Table 52 Raw'!P146</f>
        <v>41.214928</v>
      </c>
      <c r="N161" s="82">
        <f>'AEO 2023 Table 52 Raw'!Q146</f>
        <v>41.292526000000002</v>
      </c>
      <c r="O161" s="82">
        <f>'AEO 2023 Table 52 Raw'!R146</f>
        <v>41.353352000000001</v>
      </c>
      <c r="P161" s="82">
        <f>'AEO 2023 Table 52 Raw'!S146</f>
        <v>41.423096000000001</v>
      </c>
      <c r="Q161" s="82">
        <f>'AEO 2023 Table 52 Raw'!T146</f>
        <v>41.491863000000002</v>
      </c>
      <c r="R161" s="82">
        <f>'AEO 2023 Table 52 Raw'!U146</f>
        <v>41.576678999999999</v>
      </c>
      <c r="S161" s="82">
        <f>'AEO 2023 Table 52 Raw'!V146</f>
        <v>41.658123000000003</v>
      </c>
      <c r="T161" s="82">
        <f>'AEO 2023 Table 52 Raw'!W146</f>
        <v>41.762507999999997</v>
      </c>
      <c r="U161" s="82">
        <f>'AEO 2023 Table 52 Raw'!X146</f>
        <v>41.838431999999997</v>
      </c>
      <c r="V161" s="82">
        <f>'AEO 2023 Table 52 Raw'!Y146</f>
        <v>41.918498999999997</v>
      </c>
      <c r="W161" s="82">
        <f>'AEO 2023 Table 52 Raw'!Z146</f>
        <v>41.995331</v>
      </c>
      <c r="X161" s="82">
        <f>'AEO 2023 Table 52 Raw'!AA146</f>
        <v>42.069781999999996</v>
      </c>
      <c r="Y161" s="82">
        <f>'AEO 2023 Table 52 Raw'!AB146</f>
        <v>42.120536999999999</v>
      </c>
      <c r="Z161" s="82">
        <f>'AEO 2023 Table 52 Raw'!AC146</f>
        <v>42.177731000000001</v>
      </c>
      <c r="AA161" s="82">
        <f>'AEO 2023 Table 52 Raw'!AD146</f>
        <v>42.222073000000002</v>
      </c>
      <c r="AB161" s="82">
        <f>'AEO 2023 Table 52 Raw'!AE146</f>
        <v>42.279240000000001</v>
      </c>
      <c r="AC161" s="82">
        <f>'AEO 2023 Table 52 Raw'!AF146</f>
        <v>42.333382</v>
      </c>
      <c r="AD161" s="82">
        <f>'AEO 2023 Table 52 Raw'!AG146</f>
        <v>42.466766</v>
      </c>
      <c r="AE161" s="82">
        <f>'AEO 2023 Table 52 Raw'!AH146</f>
        <v>42.494822999999997</v>
      </c>
      <c r="AF161" s="88">
        <f>'AEO 2023 Table 52 Raw'!AI146</f>
        <v>3.0000000000000001E-3</v>
      </c>
    </row>
    <row r="162" spans="1:32" ht="15" customHeight="1" x14ac:dyDescent="0.35">
      <c r="A162" s="77" t="s">
        <v>2081</v>
      </c>
      <c r="B162" s="81" t="s">
        <v>1940</v>
      </c>
      <c r="C162" s="82">
        <f>'AEO 2023 Table 52 Raw'!F147</f>
        <v>41.747073999999998</v>
      </c>
      <c r="D162" s="82">
        <f>'AEO 2023 Table 52 Raw'!G147</f>
        <v>41.956511999999996</v>
      </c>
      <c r="E162" s="82">
        <f>'AEO 2023 Table 52 Raw'!H147</f>
        <v>42.108356000000001</v>
      </c>
      <c r="F162" s="82">
        <f>'AEO 2023 Table 52 Raw'!I147</f>
        <v>42.477806000000001</v>
      </c>
      <c r="G162" s="82">
        <f>'AEO 2023 Table 52 Raw'!J147</f>
        <v>42.591507</v>
      </c>
      <c r="H162" s="82">
        <f>'AEO 2023 Table 52 Raw'!K147</f>
        <v>42.723801000000002</v>
      </c>
      <c r="I162" s="82">
        <f>'AEO 2023 Table 52 Raw'!L147</f>
        <v>43.165694999999999</v>
      </c>
      <c r="J162" s="82">
        <f>'AEO 2023 Table 52 Raw'!M147</f>
        <v>43.255898000000002</v>
      </c>
      <c r="K162" s="82">
        <f>'AEO 2023 Table 52 Raw'!N147</f>
        <v>43.332203</v>
      </c>
      <c r="L162" s="82">
        <f>'AEO 2023 Table 52 Raw'!O147</f>
        <v>43.406573999999999</v>
      </c>
      <c r="M162" s="82">
        <f>'AEO 2023 Table 52 Raw'!P147</f>
        <v>43.476322000000003</v>
      </c>
      <c r="N162" s="82">
        <f>'AEO 2023 Table 52 Raw'!Q147</f>
        <v>43.557479999999998</v>
      </c>
      <c r="O162" s="82">
        <f>'AEO 2023 Table 52 Raw'!R147</f>
        <v>43.626553000000001</v>
      </c>
      <c r="P162" s="82">
        <f>'AEO 2023 Table 52 Raw'!S147</f>
        <v>43.704121000000001</v>
      </c>
      <c r="Q162" s="82">
        <f>'AEO 2023 Table 52 Raw'!T147</f>
        <v>43.785060999999999</v>
      </c>
      <c r="R162" s="82">
        <f>'AEO 2023 Table 52 Raw'!U147</f>
        <v>43.875369999999997</v>
      </c>
      <c r="S162" s="82">
        <f>'AEO 2023 Table 52 Raw'!V147</f>
        <v>43.965983999999999</v>
      </c>
      <c r="T162" s="82">
        <f>'AEO 2023 Table 52 Raw'!W147</f>
        <v>44.086857000000002</v>
      </c>
      <c r="U162" s="82">
        <f>'AEO 2023 Table 52 Raw'!X147</f>
        <v>44.158977999999998</v>
      </c>
      <c r="V162" s="82">
        <f>'AEO 2023 Table 52 Raw'!Y147</f>
        <v>44.238190000000003</v>
      </c>
      <c r="W162" s="82">
        <f>'AEO 2023 Table 52 Raw'!Z147</f>
        <v>44.312697999999997</v>
      </c>
      <c r="X162" s="82">
        <f>'AEO 2023 Table 52 Raw'!AA147</f>
        <v>44.383999000000003</v>
      </c>
      <c r="Y162" s="82">
        <f>'AEO 2023 Table 52 Raw'!AB147</f>
        <v>44.429504000000001</v>
      </c>
      <c r="Z162" s="82">
        <f>'AEO 2023 Table 52 Raw'!AC147</f>
        <v>44.481791999999999</v>
      </c>
      <c r="AA162" s="82">
        <f>'AEO 2023 Table 52 Raw'!AD147</f>
        <v>44.522101999999997</v>
      </c>
      <c r="AB162" s="82">
        <f>'AEO 2023 Table 52 Raw'!AE147</f>
        <v>44.574032000000003</v>
      </c>
      <c r="AC162" s="82">
        <f>'AEO 2023 Table 52 Raw'!AF147</f>
        <v>44.623348</v>
      </c>
      <c r="AD162" s="82">
        <f>'AEO 2023 Table 52 Raw'!AG147</f>
        <v>44.756985</v>
      </c>
      <c r="AE162" s="82">
        <f>'AEO 2023 Table 52 Raw'!AH147</f>
        <v>44.779651999999999</v>
      </c>
      <c r="AF162" s="88">
        <f>'AEO 2023 Table 52 Raw'!AI147</f>
        <v>3.0000000000000001E-3</v>
      </c>
    </row>
    <row r="163" spans="1:32" ht="12" customHeight="1" x14ac:dyDescent="0.35">
      <c r="A163" s="77" t="s">
        <v>2082</v>
      </c>
      <c r="B163" s="81" t="s">
        <v>1942</v>
      </c>
      <c r="C163" s="82">
        <f>'AEO 2023 Table 52 Raw'!F148</f>
        <v>0</v>
      </c>
      <c r="D163" s="82">
        <f>'AEO 2023 Table 52 Raw'!G148</f>
        <v>0</v>
      </c>
      <c r="E163" s="82">
        <f>'AEO 2023 Table 52 Raw'!H148</f>
        <v>0</v>
      </c>
      <c r="F163" s="82">
        <f>'AEO 2023 Table 52 Raw'!I148</f>
        <v>0</v>
      </c>
      <c r="G163" s="82">
        <f>'AEO 2023 Table 52 Raw'!J148</f>
        <v>0</v>
      </c>
      <c r="H163" s="82">
        <f>'AEO 2023 Table 52 Raw'!K148</f>
        <v>0</v>
      </c>
      <c r="I163" s="82">
        <f>'AEO 2023 Table 52 Raw'!L148</f>
        <v>0</v>
      </c>
      <c r="J163" s="82">
        <f>'AEO 2023 Table 52 Raw'!M148</f>
        <v>0</v>
      </c>
      <c r="K163" s="82">
        <f>'AEO 2023 Table 52 Raw'!N148</f>
        <v>0</v>
      </c>
      <c r="L163" s="82">
        <f>'AEO 2023 Table 52 Raw'!O148</f>
        <v>0</v>
      </c>
      <c r="M163" s="82">
        <f>'AEO 2023 Table 52 Raw'!P148</f>
        <v>0</v>
      </c>
      <c r="N163" s="82">
        <f>'AEO 2023 Table 52 Raw'!Q148</f>
        <v>0</v>
      </c>
      <c r="O163" s="82">
        <f>'AEO 2023 Table 52 Raw'!R148</f>
        <v>0</v>
      </c>
      <c r="P163" s="82">
        <f>'AEO 2023 Table 52 Raw'!S148</f>
        <v>0</v>
      </c>
      <c r="Q163" s="82">
        <f>'AEO 2023 Table 52 Raw'!T148</f>
        <v>0</v>
      </c>
      <c r="R163" s="82">
        <f>'AEO 2023 Table 52 Raw'!U148</f>
        <v>0</v>
      </c>
      <c r="S163" s="82">
        <f>'AEO 2023 Table 52 Raw'!V148</f>
        <v>0</v>
      </c>
      <c r="T163" s="82">
        <f>'AEO 2023 Table 52 Raw'!W148</f>
        <v>0</v>
      </c>
      <c r="U163" s="82">
        <f>'AEO 2023 Table 52 Raw'!X148</f>
        <v>0</v>
      </c>
      <c r="V163" s="82">
        <f>'AEO 2023 Table 52 Raw'!Y148</f>
        <v>0</v>
      </c>
      <c r="W163" s="82">
        <f>'AEO 2023 Table 52 Raw'!Z148</f>
        <v>0</v>
      </c>
      <c r="X163" s="82">
        <f>'AEO 2023 Table 52 Raw'!AA148</f>
        <v>0</v>
      </c>
      <c r="Y163" s="82">
        <f>'AEO 2023 Table 52 Raw'!AB148</f>
        <v>0</v>
      </c>
      <c r="Z163" s="82">
        <f>'AEO 2023 Table 52 Raw'!AC148</f>
        <v>0</v>
      </c>
      <c r="AA163" s="82">
        <f>'AEO 2023 Table 52 Raw'!AD148</f>
        <v>0</v>
      </c>
      <c r="AB163" s="82">
        <f>'AEO 2023 Table 52 Raw'!AE148</f>
        <v>0</v>
      </c>
      <c r="AC163" s="82">
        <f>'AEO 2023 Table 52 Raw'!AF148</f>
        <v>0</v>
      </c>
      <c r="AD163" s="82">
        <f>'AEO 2023 Table 52 Raw'!AG148</f>
        <v>0</v>
      </c>
      <c r="AE163" s="82">
        <f>'AEO 2023 Table 52 Raw'!AH148</f>
        <v>0</v>
      </c>
      <c r="AF163" s="88" t="str">
        <f>'AEO 2023 Table 52 Raw'!AI148</f>
        <v>- -</v>
      </c>
    </row>
    <row r="164" spans="1:32" ht="15" customHeight="1" x14ac:dyDescent="0.35">
      <c r="A164" s="77" t="s">
        <v>2083</v>
      </c>
      <c r="B164" s="81" t="s">
        <v>1944</v>
      </c>
      <c r="C164" s="82">
        <f>'AEO 2023 Table 52 Raw'!F149</f>
        <v>0</v>
      </c>
      <c r="D164" s="82">
        <f>'AEO 2023 Table 52 Raw'!G149</f>
        <v>0</v>
      </c>
      <c r="E164" s="82">
        <f>'AEO 2023 Table 52 Raw'!H149</f>
        <v>0</v>
      </c>
      <c r="F164" s="82">
        <f>'AEO 2023 Table 52 Raw'!I149</f>
        <v>0</v>
      </c>
      <c r="G164" s="82">
        <f>'AEO 2023 Table 52 Raw'!J149</f>
        <v>0</v>
      </c>
      <c r="H164" s="82">
        <f>'AEO 2023 Table 52 Raw'!K149</f>
        <v>0</v>
      </c>
      <c r="I164" s="82">
        <f>'AEO 2023 Table 52 Raw'!L149</f>
        <v>0</v>
      </c>
      <c r="J164" s="82">
        <f>'AEO 2023 Table 52 Raw'!M149</f>
        <v>0</v>
      </c>
      <c r="K164" s="82">
        <f>'AEO 2023 Table 52 Raw'!N149</f>
        <v>0</v>
      </c>
      <c r="L164" s="82">
        <f>'AEO 2023 Table 52 Raw'!O149</f>
        <v>0</v>
      </c>
      <c r="M164" s="82">
        <f>'AEO 2023 Table 52 Raw'!P149</f>
        <v>0</v>
      </c>
      <c r="N164" s="82">
        <f>'AEO 2023 Table 52 Raw'!Q149</f>
        <v>0</v>
      </c>
      <c r="O164" s="82">
        <f>'AEO 2023 Table 52 Raw'!R149</f>
        <v>0</v>
      </c>
      <c r="P164" s="82">
        <f>'AEO 2023 Table 52 Raw'!S149</f>
        <v>0</v>
      </c>
      <c r="Q164" s="82">
        <f>'AEO 2023 Table 52 Raw'!T149</f>
        <v>0</v>
      </c>
      <c r="R164" s="82">
        <f>'AEO 2023 Table 52 Raw'!U149</f>
        <v>0</v>
      </c>
      <c r="S164" s="82">
        <f>'AEO 2023 Table 52 Raw'!V149</f>
        <v>0</v>
      </c>
      <c r="T164" s="82">
        <f>'AEO 2023 Table 52 Raw'!W149</f>
        <v>0</v>
      </c>
      <c r="U164" s="82">
        <f>'AEO 2023 Table 52 Raw'!X149</f>
        <v>0</v>
      </c>
      <c r="V164" s="82">
        <f>'AEO 2023 Table 52 Raw'!Y149</f>
        <v>0</v>
      </c>
      <c r="W164" s="82">
        <f>'AEO 2023 Table 52 Raw'!Z149</f>
        <v>0</v>
      </c>
      <c r="X164" s="82">
        <f>'AEO 2023 Table 52 Raw'!AA149</f>
        <v>0</v>
      </c>
      <c r="Y164" s="82">
        <f>'AEO 2023 Table 52 Raw'!AB149</f>
        <v>0</v>
      </c>
      <c r="Z164" s="82">
        <f>'AEO 2023 Table 52 Raw'!AC149</f>
        <v>0</v>
      </c>
      <c r="AA164" s="82">
        <f>'AEO 2023 Table 52 Raw'!AD149</f>
        <v>0</v>
      </c>
      <c r="AB164" s="82">
        <f>'AEO 2023 Table 52 Raw'!AE149</f>
        <v>0</v>
      </c>
      <c r="AC164" s="82">
        <f>'AEO 2023 Table 52 Raw'!AF149</f>
        <v>0</v>
      </c>
      <c r="AD164" s="82">
        <f>'AEO 2023 Table 52 Raw'!AG149</f>
        <v>0</v>
      </c>
      <c r="AE164" s="82">
        <f>'AEO 2023 Table 52 Raw'!AH149</f>
        <v>0</v>
      </c>
      <c r="AF164" s="88" t="str">
        <f>'AEO 2023 Table 52 Raw'!AI149</f>
        <v>- -</v>
      </c>
    </row>
    <row r="165" spans="1:32" ht="15" customHeight="1" x14ac:dyDescent="0.35">
      <c r="A165" s="77" t="s">
        <v>2084</v>
      </c>
      <c r="B165" s="81" t="s">
        <v>1946</v>
      </c>
      <c r="C165" s="82">
        <f>'AEO 2023 Table 52 Raw'!F150</f>
        <v>0</v>
      </c>
      <c r="D165" s="82">
        <f>'AEO 2023 Table 52 Raw'!G150</f>
        <v>0</v>
      </c>
      <c r="E165" s="82">
        <f>'AEO 2023 Table 52 Raw'!H150</f>
        <v>0</v>
      </c>
      <c r="F165" s="82">
        <f>'AEO 2023 Table 52 Raw'!I150</f>
        <v>0</v>
      </c>
      <c r="G165" s="82">
        <f>'AEO 2023 Table 52 Raw'!J150</f>
        <v>0</v>
      </c>
      <c r="H165" s="82">
        <f>'AEO 2023 Table 52 Raw'!K150</f>
        <v>0</v>
      </c>
      <c r="I165" s="82">
        <f>'AEO 2023 Table 52 Raw'!L150</f>
        <v>0</v>
      </c>
      <c r="J165" s="82">
        <f>'AEO 2023 Table 52 Raw'!M150</f>
        <v>0</v>
      </c>
      <c r="K165" s="82">
        <f>'AEO 2023 Table 52 Raw'!N150</f>
        <v>0</v>
      </c>
      <c r="L165" s="82">
        <f>'AEO 2023 Table 52 Raw'!O150</f>
        <v>0</v>
      </c>
      <c r="M165" s="82">
        <f>'AEO 2023 Table 52 Raw'!P150</f>
        <v>0</v>
      </c>
      <c r="N165" s="82">
        <f>'AEO 2023 Table 52 Raw'!Q150</f>
        <v>0</v>
      </c>
      <c r="O165" s="82">
        <f>'AEO 2023 Table 52 Raw'!R150</f>
        <v>0</v>
      </c>
      <c r="P165" s="82">
        <f>'AEO 2023 Table 52 Raw'!S150</f>
        <v>0</v>
      </c>
      <c r="Q165" s="82">
        <f>'AEO 2023 Table 52 Raw'!T150</f>
        <v>0</v>
      </c>
      <c r="R165" s="82">
        <f>'AEO 2023 Table 52 Raw'!U150</f>
        <v>0</v>
      </c>
      <c r="S165" s="82">
        <f>'AEO 2023 Table 52 Raw'!V150</f>
        <v>0</v>
      </c>
      <c r="T165" s="82">
        <f>'AEO 2023 Table 52 Raw'!W150</f>
        <v>0</v>
      </c>
      <c r="U165" s="82">
        <f>'AEO 2023 Table 52 Raw'!X150</f>
        <v>0</v>
      </c>
      <c r="V165" s="82">
        <f>'AEO 2023 Table 52 Raw'!Y150</f>
        <v>0</v>
      </c>
      <c r="W165" s="82">
        <f>'AEO 2023 Table 52 Raw'!Z150</f>
        <v>0</v>
      </c>
      <c r="X165" s="82">
        <f>'AEO 2023 Table 52 Raw'!AA150</f>
        <v>0</v>
      </c>
      <c r="Y165" s="82">
        <f>'AEO 2023 Table 52 Raw'!AB150</f>
        <v>0</v>
      </c>
      <c r="Z165" s="82">
        <f>'AEO 2023 Table 52 Raw'!AC150</f>
        <v>0</v>
      </c>
      <c r="AA165" s="82">
        <f>'AEO 2023 Table 52 Raw'!AD150</f>
        <v>0</v>
      </c>
      <c r="AB165" s="82">
        <f>'AEO 2023 Table 52 Raw'!AE150</f>
        <v>0</v>
      </c>
      <c r="AC165" s="82">
        <f>'AEO 2023 Table 52 Raw'!AF150</f>
        <v>0</v>
      </c>
      <c r="AD165" s="82">
        <f>'AEO 2023 Table 52 Raw'!AG150</f>
        <v>0</v>
      </c>
      <c r="AE165" s="82">
        <f>'AEO 2023 Table 52 Raw'!AH150</f>
        <v>0</v>
      </c>
      <c r="AF165" s="88" t="str">
        <f>'AEO 2023 Table 52 Raw'!AI150</f>
        <v>- -</v>
      </c>
    </row>
    <row r="166" spans="1:32" ht="15" customHeight="1" x14ac:dyDescent="0.35">
      <c r="A166" s="77" t="s">
        <v>2085</v>
      </c>
      <c r="B166" s="81" t="s">
        <v>1948</v>
      </c>
      <c r="C166" s="82">
        <f>'AEO 2023 Table 52 Raw'!F151</f>
        <v>0</v>
      </c>
      <c r="D166" s="82">
        <f>'AEO 2023 Table 52 Raw'!G151</f>
        <v>0</v>
      </c>
      <c r="E166" s="82">
        <f>'AEO 2023 Table 52 Raw'!H151</f>
        <v>0</v>
      </c>
      <c r="F166" s="82">
        <f>'AEO 2023 Table 52 Raw'!I151</f>
        <v>0</v>
      </c>
      <c r="G166" s="82">
        <f>'AEO 2023 Table 52 Raw'!J151</f>
        <v>0</v>
      </c>
      <c r="H166" s="82">
        <f>'AEO 2023 Table 52 Raw'!K151</f>
        <v>0</v>
      </c>
      <c r="I166" s="82">
        <f>'AEO 2023 Table 52 Raw'!L151</f>
        <v>0</v>
      </c>
      <c r="J166" s="82">
        <f>'AEO 2023 Table 52 Raw'!M151</f>
        <v>0</v>
      </c>
      <c r="K166" s="82">
        <f>'AEO 2023 Table 52 Raw'!N151</f>
        <v>0</v>
      </c>
      <c r="L166" s="82">
        <f>'AEO 2023 Table 52 Raw'!O151</f>
        <v>0</v>
      </c>
      <c r="M166" s="82">
        <f>'AEO 2023 Table 52 Raw'!P151</f>
        <v>0</v>
      </c>
      <c r="N166" s="82">
        <f>'AEO 2023 Table 52 Raw'!Q151</f>
        <v>0</v>
      </c>
      <c r="O166" s="82">
        <f>'AEO 2023 Table 52 Raw'!R151</f>
        <v>0</v>
      </c>
      <c r="P166" s="82">
        <f>'AEO 2023 Table 52 Raw'!S151</f>
        <v>0</v>
      </c>
      <c r="Q166" s="82">
        <f>'AEO 2023 Table 52 Raw'!T151</f>
        <v>0</v>
      </c>
      <c r="R166" s="82">
        <f>'AEO 2023 Table 52 Raw'!U151</f>
        <v>0</v>
      </c>
      <c r="S166" s="82">
        <f>'AEO 2023 Table 52 Raw'!V151</f>
        <v>0</v>
      </c>
      <c r="T166" s="82">
        <f>'AEO 2023 Table 52 Raw'!W151</f>
        <v>0</v>
      </c>
      <c r="U166" s="82">
        <f>'AEO 2023 Table 52 Raw'!X151</f>
        <v>0</v>
      </c>
      <c r="V166" s="82">
        <f>'AEO 2023 Table 52 Raw'!Y151</f>
        <v>0</v>
      </c>
      <c r="W166" s="82">
        <f>'AEO 2023 Table 52 Raw'!Z151</f>
        <v>0</v>
      </c>
      <c r="X166" s="82">
        <f>'AEO 2023 Table 52 Raw'!AA151</f>
        <v>0</v>
      </c>
      <c r="Y166" s="82">
        <f>'AEO 2023 Table 52 Raw'!AB151</f>
        <v>0</v>
      </c>
      <c r="Z166" s="82">
        <f>'AEO 2023 Table 52 Raw'!AC151</f>
        <v>0</v>
      </c>
      <c r="AA166" s="82">
        <f>'AEO 2023 Table 52 Raw'!AD151</f>
        <v>0</v>
      </c>
      <c r="AB166" s="82">
        <f>'AEO 2023 Table 52 Raw'!AE151</f>
        <v>0</v>
      </c>
      <c r="AC166" s="82">
        <f>'AEO 2023 Table 52 Raw'!AF151</f>
        <v>0</v>
      </c>
      <c r="AD166" s="82">
        <f>'AEO 2023 Table 52 Raw'!AG151</f>
        <v>0</v>
      </c>
      <c r="AE166" s="82">
        <f>'AEO 2023 Table 52 Raw'!AH151</f>
        <v>0</v>
      </c>
      <c r="AF166" s="88" t="str">
        <f>'AEO 2023 Table 52 Raw'!AI151</f>
        <v>- -</v>
      </c>
    </row>
    <row r="167" spans="1:32" ht="15" customHeight="1" x14ac:dyDescent="0.35">
      <c r="A167" s="77" t="s">
        <v>2086</v>
      </c>
      <c r="B167" s="81" t="s">
        <v>1950</v>
      </c>
      <c r="C167" s="82">
        <f>'AEO 2023 Table 52 Raw'!F152</f>
        <v>55.377003000000002</v>
      </c>
      <c r="D167" s="82">
        <f>'AEO 2023 Table 52 Raw'!G152</f>
        <v>55.614758000000002</v>
      </c>
      <c r="E167" s="82">
        <f>'AEO 2023 Table 52 Raw'!H152</f>
        <v>55.890155999999998</v>
      </c>
      <c r="F167" s="82">
        <f>'AEO 2023 Table 52 Raw'!I152</f>
        <v>56.549003999999996</v>
      </c>
      <c r="G167" s="82">
        <f>'AEO 2023 Table 52 Raw'!J152</f>
        <v>56.910145</v>
      </c>
      <c r="H167" s="82">
        <f>'AEO 2023 Table 52 Raw'!K152</f>
        <v>57.103481000000002</v>
      </c>
      <c r="I167" s="82">
        <f>'AEO 2023 Table 52 Raw'!L152</f>
        <v>57.520747999999998</v>
      </c>
      <c r="J167" s="82">
        <f>'AEO 2023 Table 52 Raw'!M152</f>
        <v>57.661113999999998</v>
      </c>
      <c r="K167" s="82">
        <f>'AEO 2023 Table 52 Raw'!N152</f>
        <v>57.760714999999998</v>
      </c>
      <c r="L167" s="82">
        <f>'AEO 2023 Table 52 Raw'!O152</f>
        <v>57.871119999999998</v>
      </c>
      <c r="M167" s="82">
        <f>'AEO 2023 Table 52 Raw'!P152</f>
        <v>57.995331</v>
      </c>
      <c r="N167" s="82">
        <f>'AEO 2023 Table 52 Raw'!Q152</f>
        <v>58.137954999999998</v>
      </c>
      <c r="O167" s="82">
        <f>'AEO 2023 Table 52 Raw'!R152</f>
        <v>58.217094000000003</v>
      </c>
      <c r="P167" s="82">
        <f>'AEO 2023 Table 52 Raw'!S152</f>
        <v>58.297558000000002</v>
      </c>
      <c r="Q167" s="82">
        <f>'AEO 2023 Table 52 Raw'!T152</f>
        <v>58.363613000000001</v>
      </c>
      <c r="R167" s="82">
        <f>'AEO 2023 Table 52 Raw'!U152</f>
        <v>58.427250000000001</v>
      </c>
      <c r="S167" s="82">
        <f>'AEO 2023 Table 52 Raw'!V152</f>
        <v>58.486060999999999</v>
      </c>
      <c r="T167" s="82">
        <f>'AEO 2023 Table 52 Raw'!W152</f>
        <v>58.559733999999999</v>
      </c>
      <c r="U167" s="82">
        <f>'AEO 2023 Table 52 Raw'!X152</f>
        <v>58.602885999999998</v>
      </c>
      <c r="V167" s="82">
        <f>'AEO 2023 Table 52 Raw'!Y152</f>
        <v>58.645305999999998</v>
      </c>
      <c r="W167" s="82">
        <f>'AEO 2023 Table 52 Raw'!Z152</f>
        <v>58.685214999999999</v>
      </c>
      <c r="X167" s="82">
        <f>'AEO 2023 Table 52 Raw'!AA152</f>
        <v>58.720463000000002</v>
      </c>
      <c r="Y167" s="82">
        <f>'AEO 2023 Table 52 Raw'!AB152</f>
        <v>58.736587999999998</v>
      </c>
      <c r="Z167" s="82">
        <f>'AEO 2023 Table 52 Raw'!AC152</f>
        <v>58.757454000000003</v>
      </c>
      <c r="AA167" s="82">
        <f>'AEO 2023 Table 52 Raw'!AD152</f>
        <v>58.771385000000002</v>
      </c>
      <c r="AB167" s="82">
        <f>'AEO 2023 Table 52 Raw'!AE152</f>
        <v>58.789721999999998</v>
      </c>
      <c r="AC167" s="82">
        <f>'AEO 2023 Table 52 Raw'!AF152</f>
        <v>58.807654999999997</v>
      </c>
      <c r="AD167" s="82">
        <f>'AEO 2023 Table 52 Raw'!AG152</f>
        <v>58.875793000000002</v>
      </c>
      <c r="AE167" s="82">
        <f>'AEO 2023 Table 52 Raw'!AH152</f>
        <v>58.884402999999999</v>
      </c>
      <c r="AF167" s="88">
        <f>'AEO 2023 Table 52 Raw'!AI152</f>
        <v>2E-3</v>
      </c>
    </row>
    <row r="168" spans="1:32" ht="15" customHeight="1" x14ac:dyDescent="0.35">
      <c r="A168" s="77" t="s">
        <v>2087</v>
      </c>
      <c r="B168" s="81" t="s">
        <v>1952</v>
      </c>
      <c r="C168" s="82">
        <f>'AEO 2023 Table 52 Raw'!F153</f>
        <v>0</v>
      </c>
      <c r="D168" s="82">
        <f>'AEO 2023 Table 52 Raw'!G153</f>
        <v>0</v>
      </c>
      <c r="E168" s="82">
        <f>'AEO 2023 Table 52 Raw'!H153</f>
        <v>0</v>
      </c>
      <c r="F168" s="82">
        <f>'AEO 2023 Table 52 Raw'!I153</f>
        <v>0</v>
      </c>
      <c r="G168" s="82">
        <f>'AEO 2023 Table 52 Raw'!J153</f>
        <v>0</v>
      </c>
      <c r="H168" s="82">
        <f>'AEO 2023 Table 52 Raw'!K153</f>
        <v>0</v>
      </c>
      <c r="I168" s="82">
        <f>'AEO 2023 Table 52 Raw'!L153</f>
        <v>0</v>
      </c>
      <c r="J168" s="82">
        <f>'AEO 2023 Table 52 Raw'!M153</f>
        <v>0</v>
      </c>
      <c r="K168" s="82">
        <f>'AEO 2023 Table 52 Raw'!N153</f>
        <v>0</v>
      </c>
      <c r="L168" s="82">
        <f>'AEO 2023 Table 52 Raw'!O153</f>
        <v>0</v>
      </c>
      <c r="M168" s="82">
        <f>'AEO 2023 Table 52 Raw'!P153</f>
        <v>0</v>
      </c>
      <c r="N168" s="82">
        <f>'AEO 2023 Table 52 Raw'!Q153</f>
        <v>0</v>
      </c>
      <c r="O168" s="82">
        <f>'AEO 2023 Table 52 Raw'!R153</f>
        <v>0</v>
      </c>
      <c r="P168" s="82">
        <f>'AEO 2023 Table 52 Raw'!S153</f>
        <v>0</v>
      </c>
      <c r="Q168" s="82">
        <f>'AEO 2023 Table 52 Raw'!T153</f>
        <v>0</v>
      </c>
      <c r="R168" s="82">
        <f>'AEO 2023 Table 52 Raw'!U153</f>
        <v>0</v>
      </c>
      <c r="S168" s="82">
        <f>'AEO 2023 Table 52 Raw'!V153</f>
        <v>0</v>
      </c>
      <c r="T168" s="82">
        <f>'AEO 2023 Table 52 Raw'!W153</f>
        <v>0</v>
      </c>
      <c r="U168" s="82">
        <f>'AEO 2023 Table 52 Raw'!X153</f>
        <v>0</v>
      </c>
      <c r="V168" s="82">
        <f>'AEO 2023 Table 52 Raw'!Y153</f>
        <v>0</v>
      </c>
      <c r="W168" s="82">
        <f>'AEO 2023 Table 52 Raw'!Z153</f>
        <v>0</v>
      </c>
      <c r="X168" s="82">
        <f>'AEO 2023 Table 52 Raw'!AA153</f>
        <v>0</v>
      </c>
      <c r="Y168" s="82">
        <f>'AEO 2023 Table 52 Raw'!AB153</f>
        <v>0</v>
      </c>
      <c r="Z168" s="82">
        <f>'AEO 2023 Table 52 Raw'!AC153</f>
        <v>0</v>
      </c>
      <c r="AA168" s="82">
        <f>'AEO 2023 Table 52 Raw'!AD153</f>
        <v>0</v>
      </c>
      <c r="AB168" s="82">
        <f>'AEO 2023 Table 52 Raw'!AE153</f>
        <v>0</v>
      </c>
      <c r="AC168" s="82">
        <f>'AEO 2023 Table 52 Raw'!AF153</f>
        <v>0</v>
      </c>
      <c r="AD168" s="82">
        <f>'AEO 2023 Table 52 Raw'!AG153</f>
        <v>0</v>
      </c>
      <c r="AE168" s="82">
        <f>'AEO 2023 Table 52 Raw'!AH153</f>
        <v>0</v>
      </c>
      <c r="AF168" s="88" t="str">
        <f>'AEO 2023 Table 52 Raw'!AI153</f>
        <v>- -</v>
      </c>
    </row>
    <row r="169" spans="1:32" ht="15" customHeight="1" x14ac:dyDescent="0.35">
      <c r="A169" s="77" t="s">
        <v>2088</v>
      </c>
      <c r="B169" s="81" t="s">
        <v>1954</v>
      </c>
      <c r="C169" s="82">
        <f>'AEO 2023 Table 52 Raw'!F154</f>
        <v>46.803683999999997</v>
      </c>
      <c r="D169" s="82">
        <f>'AEO 2023 Table 52 Raw'!G154</f>
        <v>47.158745000000003</v>
      </c>
      <c r="E169" s="82">
        <f>'AEO 2023 Table 52 Raw'!H154</f>
        <v>47.384971999999998</v>
      </c>
      <c r="F169" s="82">
        <f>'AEO 2023 Table 52 Raw'!I154</f>
        <v>47.705813999999997</v>
      </c>
      <c r="G169" s="82">
        <f>'AEO 2023 Table 52 Raw'!J154</f>
        <v>48.065036999999997</v>
      </c>
      <c r="H169" s="82">
        <f>'AEO 2023 Table 52 Raw'!K154</f>
        <v>48.222256000000002</v>
      </c>
      <c r="I169" s="82">
        <f>'AEO 2023 Table 52 Raw'!L154</f>
        <v>48.57291</v>
      </c>
      <c r="J169" s="82">
        <f>'AEO 2023 Table 52 Raw'!M154</f>
        <v>48.648411000000003</v>
      </c>
      <c r="K169" s="82">
        <f>'AEO 2023 Table 52 Raw'!N154</f>
        <v>48.719203999999998</v>
      </c>
      <c r="L169" s="82">
        <f>'AEO 2023 Table 52 Raw'!O154</f>
        <v>48.789012999999997</v>
      </c>
      <c r="M169" s="82">
        <f>'AEO 2023 Table 52 Raw'!P154</f>
        <v>48.873142000000001</v>
      </c>
      <c r="N169" s="82">
        <f>'AEO 2023 Table 52 Raw'!Q154</f>
        <v>49.000805</v>
      </c>
      <c r="O169" s="82">
        <f>'AEO 2023 Table 52 Raw'!R154</f>
        <v>49.068370999999999</v>
      </c>
      <c r="P169" s="82">
        <f>'AEO 2023 Table 52 Raw'!S154</f>
        <v>49.138297999999999</v>
      </c>
      <c r="Q169" s="82">
        <f>'AEO 2023 Table 52 Raw'!T154</f>
        <v>49.207382000000003</v>
      </c>
      <c r="R169" s="82">
        <f>'AEO 2023 Table 52 Raw'!U154</f>
        <v>49.274436999999999</v>
      </c>
      <c r="S169" s="82">
        <f>'AEO 2023 Table 52 Raw'!V154</f>
        <v>49.337780000000002</v>
      </c>
      <c r="T169" s="82">
        <f>'AEO 2023 Table 52 Raw'!W154</f>
        <v>49.418922000000002</v>
      </c>
      <c r="U169" s="82">
        <f>'AEO 2023 Table 52 Raw'!X154</f>
        <v>49.457324999999997</v>
      </c>
      <c r="V169" s="82">
        <f>'AEO 2023 Table 52 Raw'!Y154</f>
        <v>49.496493999999998</v>
      </c>
      <c r="W169" s="82">
        <f>'AEO 2023 Table 52 Raw'!Z154</f>
        <v>49.532184999999998</v>
      </c>
      <c r="X169" s="82">
        <f>'AEO 2023 Table 52 Raw'!AA154</f>
        <v>49.563144999999999</v>
      </c>
      <c r="Y169" s="82">
        <f>'AEO 2023 Table 52 Raw'!AB154</f>
        <v>49.574351999999998</v>
      </c>
      <c r="Z169" s="82">
        <f>'AEO 2023 Table 52 Raw'!AC154</f>
        <v>49.592723999999997</v>
      </c>
      <c r="AA169" s="82">
        <f>'AEO 2023 Table 52 Raw'!AD154</f>
        <v>49.603679999999997</v>
      </c>
      <c r="AB169" s="82">
        <f>'AEO 2023 Table 52 Raw'!AE154</f>
        <v>49.619700999999999</v>
      </c>
      <c r="AC169" s="82">
        <f>'AEO 2023 Table 52 Raw'!AF154</f>
        <v>49.634483000000003</v>
      </c>
      <c r="AD169" s="82">
        <f>'AEO 2023 Table 52 Raw'!AG154</f>
        <v>49.706242000000003</v>
      </c>
      <c r="AE169" s="82">
        <f>'AEO 2023 Table 52 Raw'!AH154</f>
        <v>49.711669999999998</v>
      </c>
      <c r="AF169" s="88">
        <f>'AEO 2023 Table 52 Raw'!AI154</f>
        <v>2E-3</v>
      </c>
    </row>
    <row r="170" spans="1:32" ht="15" customHeight="1" x14ac:dyDescent="0.35">
      <c r="A170" s="77" t="s">
        <v>2089</v>
      </c>
      <c r="B170" s="81" t="s">
        <v>1956</v>
      </c>
      <c r="C170" s="82">
        <f>'AEO 2023 Table 52 Raw'!F155</f>
        <v>0</v>
      </c>
      <c r="D170" s="82">
        <f>'AEO 2023 Table 52 Raw'!G155</f>
        <v>0</v>
      </c>
      <c r="E170" s="82">
        <f>'AEO 2023 Table 52 Raw'!H155</f>
        <v>0</v>
      </c>
      <c r="F170" s="82">
        <f>'AEO 2023 Table 52 Raw'!I155</f>
        <v>0</v>
      </c>
      <c r="G170" s="82">
        <f>'AEO 2023 Table 52 Raw'!J155</f>
        <v>0</v>
      </c>
      <c r="H170" s="82">
        <f>'AEO 2023 Table 52 Raw'!K155</f>
        <v>0</v>
      </c>
      <c r="I170" s="82">
        <f>'AEO 2023 Table 52 Raw'!L155</f>
        <v>0</v>
      </c>
      <c r="J170" s="82">
        <f>'AEO 2023 Table 52 Raw'!M155</f>
        <v>0</v>
      </c>
      <c r="K170" s="82">
        <f>'AEO 2023 Table 52 Raw'!N155</f>
        <v>0</v>
      </c>
      <c r="L170" s="82">
        <f>'AEO 2023 Table 52 Raw'!O155</f>
        <v>0</v>
      </c>
      <c r="M170" s="82">
        <f>'AEO 2023 Table 52 Raw'!P155</f>
        <v>0</v>
      </c>
      <c r="N170" s="82">
        <f>'AEO 2023 Table 52 Raw'!Q155</f>
        <v>0</v>
      </c>
      <c r="O170" s="82">
        <f>'AEO 2023 Table 52 Raw'!R155</f>
        <v>0</v>
      </c>
      <c r="P170" s="82">
        <f>'AEO 2023 Table 52 Raw'!S155</f>
        <v>0</v>
      </c>
      <c r="Q170" s="82">
        <f>'AEO 2023 Table 52 Raw'!T155</f>
        <v>0</v>
      </c>
      <c r="R170" s="82">
        <f>'AEO 2023 Table 52 Raw'!U155</f>
        <v>0</v>
      </c>
      <c r="S170" s="82">
        <f>'AEO 2023 Table 52 Raw'!V155</f>
        <v>0</v>
      </c>
      <c r="T170" s="82">
        <f>'AEO 2023 Table 52 Raw'!W155</f>
        <v>0</v>
      </c>
      <c r="U170" s="82">
        <f>'AEO 2023 Table 52 Raw'!X155</f>
        <v>0</v>
      </c>
      <c r="V170" s="82">
        <f>'AEO 2023 Table 52 Raw'!Y155</f>
        <v>0</v>
      </c>
      <c r="W170" s="82">
        <f>'AEO 2023 Table 52 Raw'!Z155</f>
        <v>0</v>
      </c>
      <c r="X170" s="82">
        <f>'AEO 2023 Table 52 Raw'!AA155</f>
        <v>0</v>
      </c>
      <c r="Y170" s="82">
        <f>'AEO 2023 Table 52 Raw'!AB155</f>
        <v>0</v>
      </c>
      <c r="Z170" s="82">
        <f>'AEO 2023 Table 52 Raw'!AC155</f>
        <v>0</v>
      </c>
      <c r="AA170" s="82">
        <f>'AEO 2023 Table 52 Raw'!AD155</f>
        <v>0</v>
      </c>
      <c r="AB170" s="82">
        <f>'AEO 2023 Table 52 Raw'!AE155</f>
        <v>0</v>
      </c>
      <c r="AC170" s="82">
        <f>'AEO 2023 Table 52 Raw'!AF155</f>
        <v>0</v>
      </c>
      <c r="AD170" s="82">
        <f>'AEO 2023 Table 52 Raw'!AG155</f>
        <v>0</v>
      </c>
      <c r="AE170" s="82">
        <f>'AEO 2023 Table 52 Raw'!AH155</f>
        <v>0</v>
      </c>
      <c r="AF170" s="88" t="str">
        <f>'AEO 2023 Table 52 Raw'!AI155</f>
        <v>- -</v>
      </c>
    </row>
    <row r="171" spans="1:32" ht="15" customHeight="1" x14ac:dyDescent="0.35">
      <c r="A171" s="77" t="s">
        <v>2090</v>
      </c>
      <c r="B171" s="81" t="s">
        <v>1958</v>
      </c>
      <c r="C171" s="82">
        <f>'AEO 2023 Table 52 Raw'!F156</f>
        <v>0</v>
      </c>
      <c r="D171" s="82">
        <f>'AEO 2023 Table 52 Raw'!G156</f>
        <v>0</v>
      </c>
      <c r="E171" s="82">
        <f>'AEO 2023 Table 52 Raw'!H156</f>
        <v>0</v>
      </c>
      <c r="F171" s="82">
        <f>'AEO 2023 Table 52 Raw'!I156</f>
        <v>0</v>
      </c>
      <c r="G171" s="82">
        <f>'AEO 2023 Table 52 Raw'!J156</f>
        <v>0</v>
      </c>
      <c r="H171" s="82">
        <f>'AEO 2023 Table 52 Raw'!K156</f>
        <v>0</v>
      </c>
      <c r="I171" s="82">
        <f>'AEO 2023 Table 52 Raw'!L156</f>
        <v>0</v>
      </c>
      <c r="J171" s="82">
        <f>'AEO 2023 Table 52 Raw'!M156</f>
        <v>0</v>
      </c>
      <c r="K171" s="82">
        <f>'AEO 2023 Table 52 Raw'!N156</f>
        <v>0</v>
      </c>
      <c r="L171" s="82">
        <f>'AEO 2023 Table 52 Raw'!O156</f>
        <v>0</v>
      </c>
      <c r="M171" s="82">
        <f>'AEO 2023 Table 52 Raw'!P156</f>
        <v>0</v>
      </c>
      <c r="N171" s="82">
        <f>'AEO 2023 Table 52 Raw'!Q156</f>
        <v>0</v>
      </c>
      <c r="O171" s="82">
        <f>'AEO 2023 Table 52 Raw'!R156</f>
        <v>0</v>
      </c>
      <c r="P171" s="82">
        <f>'AEO 2023 Table 52 Raw'!S156</f>
        <v>0</v>
      </c>
      <c r="Q171" s="82">
        <f>'AEO 2023 Table 52 Raw'!T156</f>
        <v>0</v>
      </c>
      <c r="R171" s="82">
        <f>'AEO 2023 Table 52 Raw'!U156</f>
        <v>0</v>
      </c>
      <c r="S171" s="82">
        <f>'AEO 2023 Table 52 Raw'!V156</f>
        <v>0</v>
      </c>
      <c r="T171" s="82">
        <f>'AEO 2023 Table 52 Raw'!W156</f>
        <v>0</v>
      </c>
      <c r="U171" s="82">
        <f>'AEO 2023 Table 52 Raw'!X156</f>
        <v>0</v>
      </c>
      <c r="V171" s="82">
        <f>'AEO 2023 Table 52 Raw'!Y156</f>
        <v>0</v>
      </c>
      <c r="W171" s="82">
        <f>'AEO 2023 Table 52 Raw'!Z156</f>
        <v>0</v>
      </c>
      <c r="X171" s="82">
        <f>'AEO 2023 Table 52 Raw'!AA156</f>
        <v>0</v>
      </c>
      <c r="Y171" s="82">
        <f>'AEO 2023 Table 52 Raw'!AB156</f>
        <v>0</v>
      </c>
      <c r="Z171" s="82">
        <f>'AEO 2023 Table 52 Raw'!AC156</f>
        <v>0</v>
      </c>
      <c r="AA171" s="82">
        <f>'AEO 2023 Table 52 Raw'!AD156</f>
        <v>0</v>
      </c>
      <c r="AB171" s="82">
        <f>'AEO 2023 Table 52 Raw'!AE156</f>
        <v>0</v>
      </c>
      <c r="AC171" s="82">
        <f>'AEO 2023 Table 52 Raw'!AF156</f>
        <v>0</v>
      </c>
      <c r="AD171" s="82">
        <f>'AEO 2023 Table 52 Raw'!AG156</f>
        <v>0</v>
      </c>
      <c r="AE171" s="82">
        <f>'AEO 2023 Table 52 Raw'!AH156</f>
        <v>0</v>
      </c>
      <c r="AF171" s="88" t="str">
        <f>'AEO 2023 Table 52 Raw'!AI156</f>
        <v>- -</v>
      </c>
    </row>
    <row r="172" spans="1:32" ht="12" customHeight="1" x14ac:dyDescent="0.35">
      <c r="A172" s="77" t="s">
        <v>2091</v>
      </c>
      <c r="B172" s="81" t="s">
        <v>1960</v>
      </c>
      <c r="C172" s="82">
        <f>'AEO 2023 Table 52 Raw'!F157</f>
        <v>0</v>
      </c>
      <c r="D172" s="82">
        <f>'AEO 2023 Table 52 Raw'!G157</f>
        <v>0</v>
      </c>
      <c r="E172" s="82">
        <f>'AEO 2023 Table 52 Raw'!H157</f>
        <v>0</v>
      </c>
      <c r="F172" s="82">
        <f>'AEO 2023 Table 52 Raw'!I157</f>
        <v>0</v>
      </c>
      <c r="G172" s="82">
        <f>'AEO 2023 Table 52 Raw'!J157</f>
        <v>0</v>
      </c>
      <c r="H172" s="82">
        <f>'AEO 2023 Table 52 Raw'!K157</f>
        <v>0</v>
      </c>
      <c r="I172" s="82">
        <f>'AEO 2023 Table 52 Raw'!L157</f>
        <v>0</v>
      </c>
      <c r="J172" s="82">
        <f>'AEO 2023 Table 52 Raw'!M157</f>
        <v>0</v>
      </c>
      <c r="K172" s="82">
        <f>'AEO 2023 Table 52 Raw'!N157</f>
        <v>0</v>
      </c>
      <c r="L172" s="82">
        <f>'AEO 2023 Table 52 Raw'!O157</f>
        <v>0</v>
      </c>
      <c r="M172" s="82">
        <f>'AEO 2023 Table 52 Raw'!P157</f>
        <v>0</v>
      </c>
      <c r="N172" s="82">
        <f>'AEO 2023 Table 52 Raw'!Q157</f>
        <v>0</v>
      </c>
      <c r="O172" s="82">
        <f>'AEO 2023 Table 52 Raw'!R157</f>
        <v>0</v>
      </c>
      <c r="P172" s="82">
        <f>'AEO 2023 Table 52 Raw'!S157</f>
        <v>0</v>
      </c>
      <c r="Q172" s="82">
        <f>'AEO 2023 Table 52 Raw'!T157</f>
        <v>0</v>
      </c>
      <c r="R172" s="82">
        <f>'AEO 2023 Table 52 Raw'!U157</f>
        <v>0</v>
      </c>
      <c r="S172" s="82">
        <f>'AEO 2023 Table 52 Raw'!V157</f>
        <v>0</v>
      </c>
      <c r="T172" s="82">
        <f>'AEO 2023 Table 52 Raw'!W157</f>
        <v>0</v>
      </c>
      <c r="U172" s="82">
        <f>'AEO 2023 Table 52 Raw'!X157</f>
        <v>0</v>
      </c>
      <c r="V172" s="82">
        <f>'AEO 2023 Table 52 Raw'!Y157</f>
        <v>0</v>
      </c>
      <c r="W172" s="82">
        <f>'AEO 2023 Table 52 Raw'!Z157</f>
        <v>0</v>
      </c>
      <c r="X172" s="82">
        <f>'AEO 2023 Table 52 Raw'!AA157</f>
        <v>0</v>
      </c>
      <c r="Y172" s="82">
        <f>'AEO 2023 Table 52 Raw'!AB157</f>
        <v>0</v>
      </c>
      <c r="Z172" s="82">
        <f>'AEO 2023 Table 52 Raw'!AC157</f>
        <v>0</v>
      </c>
      <c r="AA172" s="82">
        <f>'AEO 2023 Table 52 Raw'!AD157</f>
        <v>0</v>
      </c>
      <c r="AB172" s="82">
        <f>'AEO 2023 Table 52 Raw'!AE157</f>
        <v>0</v>
      </c>
      <c r="AC172" s="82">
        <f>'AEO 2023 Table 52 Raw'!AF157</f>
        <v>0</v>
      </c>
      <c r="AD172" s="82">
        <f>'AEO 2023 Table 52 Raw'!AG157</f>
        <v>0</v>
      </c>
      <c r="AE172" s="82">
        <f>'AEO 2023 Table 52 Raw'!AH157</f>
        <v>0</v>
      </c>
      <c r="AF172" s="88" t="str">
        <f>'AEO 2023 Table 52 Raw'!AI157</f>
        <v>- -</v>
      </c>
    </row>
    <row r="173" spans="1:32" ht="15" customHeight="1" x14ac:dyDescent="0.35">
      <c r="A173" s="77" t="s">
        <v>2092</v>
      </c>
      <c r="B173" s="81" t="s">
        <v>1962</v>
      </c>
      <c r="C173" s="82">
        <f>'AEO 2023 Table 52 Raw'!F158</f>
        <v>0</v>
      </c>
      <c r="D173" s="82">
        <f>'AEO 2023 Table 52 Raw'!G158</f>
        <v>0</v>
      </c>
      <c r="E173" s="82">
        <f>'AEO 2023 Table 52 Raw'!H158</f>
        <v>0</v>
      </c>
      <c r="F173" s="82">
        <f>'AEO 2023 Table 52 Raw'!I158</f>
        <v>0</v>
      </c>
      <c r="G173" s="82">
        <f>'AEO 2023 Table 52 Raw'!J158</f>
        <v>0</v>
      </c>
      <c r="H173" s="82">
        <f>'AEO 2023 Table 52 Raw'!K158</f>
        <v>0</v>
      </c>
      <c r="I173" s="82">
        <f>'AEO 2023 Table 52 Raw'!L158</f>
        <v>0</v>
      </c>
      <c r="J173" s="82">
        <f>'AEO 2023 Table 52 Raw'!M158</f>
        <v>0</v>
      </c>
      <c r="K173" s="82">
        <f>'AEO 2023 Table 52 Raw'!N158</f>
        <v>0</v>
      </c>
      <c r="L173" s="82">
        <f>'AEO 2023 Table 52 Raw'!O158</f>
        <v>0</v>
      </c>
      <c r="M173" s="82">
        <f>'AEO 2023 Table 52 Raw'!P158</f>
        <v>0</v>
      </c>
      <c r="N173" s="82">
        <f>'AEO 2023 Table 52 Raw'!Q158</f>
        <v>0</v>
      </c>
      <c r="O173" s="82">
        <f>'AEO 2023 Table 52 Raw'!R158</f>
        <v>0</v>
      </c>
      <c r="P173" s="82">
        <f>'AEO 2023 Table 52 Raw'!S158</f>
        <v>0</v>
      </c>
      <c r="Q173" s="82">
        <f>'AEO 2023 Table 52 Raw'!T158</f>
        <v>0</v>
      </c>
      <c r="R173" s="82">
        <f>'AEO 2023 Table 52 Raw'!U158</f>
        <v>0</v>
      </c>
      <c r="S173" s="82">
        <f>'AEO 2023 Table 52 Raw'!V158</f>
        <v>0</v>
      </c>
      <c r="T173" s="82">
        <f>'AEO 2023 Table 52 Raw'!W158</f>
        <v>0</v>
      </c>
      <c r="U173" s="82">
        <f>'AEO 2023 Table 52 Raw'!X158</f>
        <v>0</v>
      </c>
      <c r="V173" s="82">
        <f>'AEO 2023 Table 52 Raw'!Y158</f>
        <v>0</v>
      </c>
      <c r="W173" s="82">
        <f>'AEO 2023 Table 52 Raw'!Z158</f>
        <v>0</v>
      </c>
      <c r="X173" s="82">
        <f>'AEO 2023 Table 52 Raw'!AA158</f>
        <v>0</v>
      </c>
      <c r="Y173" s="82">
        <f>'AEO 2023 Table 52 Raw'!AB158</f>
        <v>0</v>
      </c>
      <c r="Z173" s="82">
        <f>'AEO 2023 Table 52 Raw'!AC158</f>
        <v>0</v>
      </c>
      <c r="AA173" s="82">
        <f>'AEO 2023 Table 52 Raw'!AD158</f>
        <v>0</v>
      </c>
      <c r="AB173" s="82">
        <f>'AEO 2023 Table 52 Raw'!AE158</f>
        <v>0</v>
      </c>
      <c r="AC173" s="82">
        <f>'AEO 2023 Table 52 Raw'!AF158</f>
        <v>0</v>
      </c>
      <c r="AD173" s="82">
        <f>'AEO 2023 Table 52 Raw'!AG158</f>
        <v>0</v>
      </c>
      <c r="AE173" s="82">
        <f>'AEO 2023 Table 52 Raw'!AH158</f>
        <v>0</v>
      </c>
      <c r="AF173" s="88" t="str">
        <f>'AEO 2023 Table 52 Raw'!AI158</f>
        <v>- -</v>
      </c>
    </row>
    <row r="174" spans="1:32" ht="15" customHeight="1" x14ac:dyDescent="0.35">
      <c r="C174" s="82"/>
      <c r="D174" s="82"/>
      <c r="E174" s="82"/>
      <c r="F174" s="82"/>
      <c r="G174" s="82"/>
      <c r="H174" s="82"/>
      <c r="I174" s="82"/>
      <c r="J174" s="82"/>
      <c r="K174" s="82"/>
      <c r="L174" s="82"/>
      <c r="M174" s="82"/>
      <c r="N174" s="82"/>
      <c r="O174" s="82"/>
      <c r="P174" s="82"/>
      <c r="Q174" s="82"/>
      <c r="R174" s="82"/>
      <c r="S174" s="82"/>
      <c r="T174" s="82"/>
      <c r="U174" s="82"/>
      <c r="V174" s="82"/>
      <c r="W174" s="82"/>
      <c r="X174" s="82"/>
      <c r="Y174" s="82"/>
      <c r="Z174" s="82"/>
      <c r="AA174" s="82"/>
      <c r="AB174" s="82"/>
      <c r="AC174" s="82"/>
      <c r="AD174" s="82"/>
      <c r="AE174" s="82"/>
      <c r="AF174" s="88"/>
    </row>
    <row r="175" spans="1:32" ht="15" customHeight="1" x14ac:dyDescent="0.35">
      <c r="B175" s="34" t="s">
        <v>24</v>
      </c>
      <c r="C175" s="82"/>
      <c r="D175" s="82"/>
      <c r="E175" s="82"/>
      <c r="F175" s="82"/>
      <c r="G175" s="82"/>
      <c r="H175" s="82"/>
      <c r="I175" s="82"/>
      <c r="J175" s="82"/>
      <c r="K175" s="82"/>
      <c r="L175" s="82"/>
      <c r="M175" s="82"/>
      <c r="N175" s="82"/>
      <c r="O175" s="82"/>
      <c r="P175" s="82"/>
      <c r="Q175" s="82"/>
      <c r="R175" s="82"/>
      <c r="S175" s="82"/>
      <c r="T175" s="82"/>
      <c r="U175" s="82"/>
      <c r="V175" s="82"/>
      <c r="W175" s="82"/>
      <c r="X175" s="82"/>
      <c r="Y175" s="82"/>
      <c r="Z175" s="82"/>
      <c r="AA175" s="82"/>
      <c r="AB175" s="82"/>
      <c r="AC175" s="82"/>
      <c r="AD175" s="82"/>
      <c r="AE175" s="82"/>
      <c r="AF175" s="88"/>
    </row>
    <row r="176" spans="1:32" ht="15" customHeight="1" x14ac:dyDescent="0.35">
      <c r="A176" s="77" t="s">
        <v>2093</v>
      </c>
      <c r="B176" s="81" t="s">
        <v>1932</v>
      </c>
      <c r="C176" s="82">
        <f>'AEO 2023 Table 52 Raw'!F160</f>
        <v>55.232948</v>
      </c>
      <c r="D176" s="82">
        <f>'AEO 2023 Table 52 Raw'!G160</f>
        <v>54.388030999999998</v>
      </c>
      <c r="E176" s="82">
        <f>'AEO 2023 Table 52 Raw'!H160</f>
        <v>53.575172000000002</v>
      </c>
      <c r="F176" s="82">
        <f>'AEO 2023 Table 52 Raw'!I160</f>
        <v>52.709549000000003</v>
      </c>
      <c r="G176" s="82">
        <f>'AEO 2023 Table 52 Raw'!J160</f>
        <v>52.09111</v>
      </c>
      <c r="H176" s="82">
        <f>'AEO 2023 Table 52 Raw'!K160</f>
        <v>51.480820000000001</v>
      </c>
      <c r="I176" s="82">
        <f>'AEO 2023 Table 52 Raw'!L160</f>
        <v>51.026572999999999</v>
      </c>
      <c r="J176" s="82">
        <f>'AEO 2023 Table 52 Raw'!M160</f>
        <v>50.540622999999997</v>
      </c>
      <c r="K176" s="82">
        <f>'AEO 2023 Table 52 Raw'!N160</f>
        <v>50.226433</v>
      </c>
      <c r="L176" s="82">
        <f>'AEO 2023 Table 52 Raw'!O160</f>
        <v>50.150725999999999</v>
      </c>
      <c r="M176" s="82">
        <f>'AEO 2023 Table 52 Raw'!P160</f>
        <v>49.983280000000001</v>
      </c>
      <c r="N176" s="82">
        <f>'AEO 2023 Table 52 Raw'!Q160</f>
        <v>49.819305</v>
      </c>
      <c r="O176" s="82">
        <f>'AEO 2023 Table 52 Raw'!R160</f>
        <v>49.652321000000001</v>
      </c>
      <c r="P176" s="82">
        <f>'AEO 2023 Table 52 Raw'!S160</f>
        <v>49.490783999999998</v>
      </c>
      <c r="Q176" s="82">
        <f>'AEO 2023 Table 52 Raw'!T160</f>
        <v>49.388119000000003</v>
      </c>
      <c r="R176" s="82">
        <f>'AEO 2023 Table 52 Raw'!U160</f>
        <v>49.303009000000003</v>
      </c>
      <c r="S176" s="82">
        <f>'AEO 2023 Table 52 Raw'!V160</f>
        <v>49.226280000000003</v>
      </c>
      <c r="T176" s="82">
        <f>'AEO 2023 Table 52 Raw'!W160</f>
        <v>49.160136999999999</v>
      </c>
      <c r="U176" s="82">
        <f>'AEO 2023 Table 52 Raw'!X160</f>
        <v>49.117778999999999</v>
      </c>
      <c r="V176" s="82">
        <f>'AEO 2023 Table 52 Raw'!Y160</f>
        <v>49.077812000000002</v>
      </c>
      <c r="W176" s="82">
        <f>'AEO 2023 Table 52 Raw'!Z160</f>
        <v>49.041103</v>
      </c>
      <c r="X176" s="82">
        <f>'AEO 2023 Table 52 Raw'!AA160</f>
        <v>49.008423000000001</v>
      </c>
      <c r="Y176" s="82">
        <f>'AEO 2023 Table 52 Raw'!AB160</f>
        <v>48.991230000000002</v>
      </c>
      <c r="Z176" s="82">
        <f>'AEO 2023 Table 52 Raw'!AC160</f>
        <v>48.974136000000001</v>
      </c>
      <c r="AA176" s="82">
        <f>'AEO 2023 Table 52 Raw'!AD160</f>
        <v>48.960845999999997</v>
      </c>
      <c r="AB176" s="82">
        <f>'AEO 2023 Table 52 Raw'!AE160</f>
        <v>48.946697</v>
      </c>
      <c r="AC176" s="82">
        <f>'AEO 2023 Table 52 Raw'!AF160</f>
        <v>48.935760000000002</v>
      </c>
      <c r="AD176" s="82">
        <f>'AEO 2023 Table 52 Raw'!AG160</f>
        <v>48.934798999999998</v>
      </c>
      <c r="AE176" s="82">
        <f>'AEO 2023 Table 52 Raw'!AH160</f>
        <v>48.904705</v>
      </c>
      <c r="AF176" s="88">
        <f>'AEO 2023 Table 52 Raw'!AI160</f>
        <v>-4.0000000000000001E-3</v>
      </c>
    </row>
    <row r="177" spans="1:32" ht="15" customHeight="1" x14ac:dyDescent="0.35">
      <c r="A177" s="77" t="s">
        <v>2094</v>
      </c>
      <c r="B177" s="81" t="s">
        <v>1934</v>
      </c>
      <c r="C177" s="82">
        <f>'AEO 2023 Table 52 Raw'!F161</f>
        <v>45.756019999999999</v>
      </c>
      <c r="D177" s="82">
        <f>'AEO 2023 Table 52 Raw'!G161</f>
        <v>44.892319000000001</v>
      </c>
      <c r="E177" s="82">
        <f>'AEO 2023 Table 52 Raw'!H161</f>
        <v>44.039836999999999</v>
      </c>
      <c r="F177" s="82">
        <f>'AEO 2023 Table 52 Raw'!I161</f>
        <v>43.083953999999999</v>
      </c>
      <c r="G177" s="82">
        <f>'AEO 2023 Table 52 Raw'!J161</f>
        <v>42.433052000000004</v>
      </c>
      <c r="H177" s="82">
        <f>'AEO 2023 Table 52 Raw'!K161</f>
        <v>41.815033</v>
      </c>
      <c r="I177" s="82">
        <f>'AEO 2023 Table 52 Raw'!L161</f>
        <v>41.367077000000002</v>
      </c>
      <c r="J177" s="82">
        <f>'AEO 2023 Table 52 Raw'!M161</f>
        <v>40.881385999999999</v>
      </c>
      <c r="K177" s="82">
        <f>'AEO 2023 Table 52 Raw'!N161</f>
        <v>40.572173999999997</v>
      </c>
      <c r="L177" s="82">
        <f>'AEO 2023 Table 52 Raw'!O161</f>
        <v>40.502293000000002</v>
      </c>
      <c r="M177" s="82">
        <f>'AEO 2023 Table 52 Raw'!P161</f>
        <v>40.346355000000003</v>
      </c>
      <c r="N177" s="82">
        <f>'AEO 2023 Table 52 Raw'!Q161</f>
        <v>40.194274999999998</v>
      </c>
      <c r="O177" s="82">
        <f>'AEO 2023 Table 52 Raw'!R161</f>
        <v>40.036659</v>
      </c>
      <c r="P177" s="82">
        <f>'AEO 2023 Table 52 Raw'!S161</f>
        <v>39.887497000000003</v>
      </c>
      <c r="Q177" s="82">
        <f>'AEO 2023 Table 52 Raw'!T161</f>
        <v>39.798695000000002</v>
      </c>
      <c r="R177" s="82">
        <f>'AEO 2023 Table 52 Raw'!U161</f>
        <v>39.720210999999999</v>
      </c>
      <c r="S177" s="82">
        <f>'AEO 2023 Table 52 Raw'!V161</f>
        <v>39.650165999999999</v>
      </c>
      <c r="T177" s="82">
        <f>'AEO 2023 Table 52 Raw'!W161</f>
        <v>39.592590000000001</v>
      </c>
      <c r="U177" s="82">
        <f>'AEO 2023 Table 52 Raw'!X161</f>
        <v>39.55312</v>
      </c>
      <c r="V177" s="82">
        <f>'AEO 2023 Table 52 Raw'!Y161</f>
        <v>39.517662000000001</v>
      </c>
      <c r="W177" s="82">
        <f>'AEO 2023 Table 52 Raw'!Z161</f>
        <v>39.484585000000003</v>
      </c>
      <c r="X177" s="82">
        <f>'AEO 2023 Table 52 Raw'!AA161</f>
        <v>39.454838000000002</v>
      </c>
      <c r="Y177" s="82">
        <f>'AEO 2023 Table 52 Raw'!AB161</f>
        <v>39.435187999999997</v>
      </c>
      <c r="Z177" s="82">
        <f>'AEO 2023 Table 52 Raw'!AC161</f>
        <v>39.419097999999998</v>
      </c>
      <c r="AA177" s="82">
        <f>'AEO 2023 Table 52 Raw'!AD161</f>
        <v>39.405014000000001</v>
      </c>
      <c r="AB177" s="82">
        <f>'AEO 2023 Table 52 Raw'!AE161</f>
        <v>39.389969000000001</v>
      </c>
      <c r="AC177" s="82">
        <f>'AEO 2023 Table 52 Raw'!AF161</f>
        <v>39.378234999999997</v>
      </c>
      <c r="AD177" s="82">
        <f>'AEO 2023 Table 52 Raw'!AG161</f>
        <v>39.379973999999997</v>
      </c>
      <c r="AE177" s="82">
        <f>'AEO 2023 Table 52 Raw'!AH161</f>
        <v>39.347160000000002</v>
      </c>
      <c r="AF177" s="88">
        <f>'AEO 2023 Table 52 Raw'!AI161</f>
        <v>-5.0000000000000001E-3</v>
      </c>
    </row>
    <row r="178" spans="1:32" ht="15" customHeight="1" x14ac:dyDescent="0.35">
      <c r="A178" s="77" t="s">
        <v>2095</v>
      </c>
      <c r="B178" s="81" t="s">
        <v>1936</v>
      </c>
      <c r="C178" s="82">
        <f>'AEO 2023 Table 52 Raw'!F162</f>
        <v>35.157981999999997</v>
      </c>
      <c r="D178" s="82">
        <f>'AEO 2023 Table 52 Raw'!G162</f>
        <v>34.386809999999997</v>
      </c>
      <c r="E178" s="82">
        <f>'AEO 2023 Table 52 Raw'!H162</f>
        <v>33.688369999999999</v>
      </c>
      <c r="F178" s="82">
        <f>'AEO 2023 Table 52 Raw'!I162</f>
        <v>32.900931999999997</v>
      </c>
      <c r="G178" s="82">
        <f>'AEO 2023 Table 52 Raw'!J162</f>
        <v>32.346245000000003</v>
      </c>
      <c r="H178" s="82">
        <f>'AEO 2023 Table 52 Raw'!K162</f>
        <v>31.813713</v>
      </c>
      <c r="I178" s="82">
        <f>'AEO 2023 Table 52 Raw'!L162</f>
        <v>31.424240000000001</v>
      </c>
      <c r="J178" s="82">
        <f>'AEO 2023 Table 52 Raw'!M162</f>
        <v>31.002295</v>
      </c>
      <c r="K178" s="82">
        <f>'AEO 2023 Table 52 Raw'!N162</f>
        <v>30.733630999999999</v>
      </c>
      <c r="L178" s="82">
        <f>'AEO 2023 Table 52 Raw'!O162</f>
        <v>30.677706000000001</v>
      </c>
      <c r="M178" s="82">
        <f>'AEO 2023 Table 52 Raw'!P162</f>
        <v>30.554538999999998</v>
      </c>
      <c r="N178" s="82">
        <f>'AEO 2023 Table 52 Raw'!Q162</f>
        <v>30.432556000000002</v>
      </c>
      <c r="O178" s="82">
        <f>'AEO 2023 Table 52 Raw'!R162</f>
        <v>30.288813000000001</v>
      </c>
      <c r="P178" s="82">
        <f>'AEO 2023 Table 52 Raw'!S162</f>
        <v>30.145399000000001</v>
      </c>
      <c r="Q178" s="82">
        <f>'AEO 2023 Table 52 Raw'!T162</f>
        <v>30.055208</v>
      </c>
      <c r="R178" s="82">
        <f>'AEO 2023 Table 52 Raw'!U162</f>
        <v>29.971830000000001</v>
      </c>
      <c r="S178" s="82">
        <f>'AEO 2023 Table 52 Raw'!V162</f>
        <v>29.899954000000001</v>
      </c>
      <c r="T178" s="82">
        <f>'AEO 2023 Table 52 Raw'!W162</f>
        <v>29.833684999999999</v>
      </c>
      <c r="U178" s="82">
        <f>'AEO 2023 Table 52 Raw'!X162</f>
        <v>29.796274</v>
      </c>
      <c r="V178" s="82">
        <f>'AEO 2023 Table 52 Raw'!Y162</f>
        <v>29.761219000000001</v>
      </c>
      <c r="W178" s="82">
        <f>'AEO 2023 Table 52 Raw'!Z162</f>
        <v>29.729075999999999</v>
      </c>
      <c r="X178" s="82">
        <f>'AEO 2023 Table 52 Raw'!AA162</f>
        <v>29.701401000000001</v>
      </c>
      <c r="Y178" s="82">
        <f>'AEO 2023 Table 52 Raw'!AB162</f>
        <v>29.687569</v>
      </c>
      <c r="Z178" s="82">
        <f>'AEO 2023 Table 52 Raw'!AC162</f>
        <v>29.674997000000001</v>
      </c>
      <c r="AA178" s="82">
        <f>'AEO 2023 Table 52 Raw'!AD162</f>
        <v>29.664588999999999</v>
      </c>
      <c r="AB178" s="82">
        <f>'AEO 2023 Table 52 Raw'!AE162</f>
        <v>29.652922</v>
      </c>
      <c r="AC178" s="82">
        <f>'AEO 2023 Table 52 Raw'!AF162</f>
        <v>29.644255000000001</v>
      </c>
      <c r="AD178" s="82">
        <f>'AEO 2023 Table 52 Raw'!AG162</f>
        <v>29.640205000000002</v>
      </c>
      <c r="AE178" s="82">
        <f>'AEO 2023 Table 52 Raw'!AH162</f>
        <v>29.614502000000002</v>
      </c>
      <c r="AF178" s="88">
        <f>'AEO 2023 Table 52 Raw'!AI162</f>
        <v>-6.0000000000000001E-3</v>
      </c>
    </row>
    <row r="179" spans="1:32" ht="15" customHeight="1" x14ac:dyDescent="0.35">
      <c r="A179" s="77" t="s">
        <v>2096</v>
      </c>
      <c r="B179" s="81" t="s">
        <v>1938</v>
      </c>
      <c r="C179" s="82">
        <f>'AEO 2023 Table 52 Raw'!F163</f>
        <v>36.884987000000002</v>
      </c>
      <c r="D179" s="82">
        <f>'AEO 2023 Table 52 Raw'!G163</f>
        <v>36.167594999999999</v>
      </c>
      <c r="E179" s="82">
        <f>'AEO 2023 Table 52 Raw'!H163</f>
        <v>35.471935000000002</v>
      </c>
      <c r="F179" s="82">
        <f>'AEO 2023 Table 52 Raw'!I163</f>
        <v>34.669586000000002</v>
      </c>
      <c r="G179" s="82">
        <f>'AEO 2023 Table 52 Raw'!J163</f>
        <v>34.085819000000001</v>
      </c>
      <c r="H179" s="82">
        <f>'AEO 2023 Table 52 Raw'!K163</f>
        <v>33.533962000000002</v>
      </c>
      <c r="I179" s="82">
        <f>'AEO 2023 Table 52 Raw'!L163</f>
        <v>33.086478999999997</v>
      </c>
      <c r="J179" s="82">
        <f>'AEO 2023 Table 52 Raw'!M163</f>
        <v>32.642330000000001</v>
      </c>
      <c r="K179" s="82">
        <f>'AEO 2023 Table 52 Raw'!N163</f>
        <v>32.355567999999998</v>
      </c>
      <c r="L179" s="82">
        <f>'AEO 2023 Table 52 Raw'!O163</f>
        <v>32.292994999999998</v>
      </c>
      <c r="M179" s="82">
        <f>'AEO 2023 Table 52 Raw'!P163</f>
        <v>32.161693999999997</v>
      </c>
      <c r="N179" s="82">
        <f>'AEO 2023 Table 52 Raw'!Q163</f>
        <v>32.027683000000003</v>
      </c>
      <c r="O179" s="82">
        <f>'AEO 2023 Table 52 Raw'!R163</f>
        <v>31.877935000000001</v>
      </c>
      <c r="P179" s="82">
        <f>'AEO 2023 Table 52 Raw'!S163</f>
        <v>31.730274000000001</v>
      </c>
      <c r="Q179" s="82">
        <f>'AEO 2023 Table 52 Raw'!T163</f>
        <v>31.636323999999998</v>
      </c>
      <c r="R179" s="82">
        <f>'AEO 2023 Table 52 Raw'!U163</f>
        <v>31.553930000000001</v>
      </c>
      <c r="S179" s="82">
        <f>'AEO 2023 Table 52 Raw'!V163</f>
        <v>31.480257000000002</v>
      </c>
      <c r="T179" s="82">
        <f>'AEO 2023 Table 52 Raw'!W163</f>
        <v>31.413141</v>
      </c>
      <c r="U179" s="82">
        <f>'AEO 2023 Table 52 Raw'!X163</f>
        <v>31.370685999999999</v>
      </c>
      <c r="V179" s="82">
        <f>'AEO 2023 Table 52 Raw'!Y163</f>
        <v>31.333431000000001</v>
      </c>
      <c r="W179" s="82">
        <f>'AEO 2023 Table 52 Raw'!Z163</f>
        <v>31.300733999999999</v>
      </c>
      <c r="X179" s="82">
        <f>'AEO 2023 Table 52 Raw'!AA163</f>
        <v>31.269283000000001</v>
      </c>
      <c r="Y179" s="82">
        <f>'AEO 2023 Table 52 Raw'!AB163</f>
        <v>31.253541999999999</v>
      </c>
      <c r="Z179" s="82">
        <f>'AEO 2023 Table 52 Raw'!AC163</f>
        <v>31.238067999999998</v>
      </c>
      <c r="AA179" s="82">
        <f>'AEO 2023 Table 52 Raw'!AD163</f>
        <v>31.227575000000002</v>
      </c>
      <c r="AB179" s="82">
        <f>'AEO 2023 Table 52 Raw'!AE163</f>
        <v>31.214442999999999</v>
      </c>
      <c r="AC179" s="82">
        <f>'AEO 2023 Table 52 Raw'!AF163</f>
        <v>31.202717</v>
      </c>
      <c r="AD179" s="82">
        <f>'AEO 2023 Table 52 Raw'!AG163</f>
        <v>31.191544</v>
      </c>
      <c r="AE179" s="82">
        <f>'AEO 2023 Table 52 Raw'!AH163</f>
        <v>31.162241000000002</v>
      </c>
      <c r="AF179" s="88">
        <f>'AEO 2023 Table 52 Raw'!AI163</f>
        <v>-6.0000000000000001E-3</v>
      </c>
    </row>
    <row r="180" spans="1:32" ht="15" customHeight="1" x14ac:dyDescent="0.35">
      <c r="A180" s="77" t="s">
        <v>2097</v>
      </c>
      <c r="B180" s="81" t="s">
        <v>1940</v>
      </c>
      <c r="C180" s="82">
        <f>'AEO 2023 Table 52 Raw'!F164</f>
        <v>0</v>
      </c>
      <c r="D180" s="82">
        <f>'AEO 2023 Table 52 Raw'!G164</f>
        <v>0</v>
      </c>
      <c r="E180" s="82">
        <f>'AEO 2023 Table 52 Raw'!H164</f>
        <v>0</v>
      </c>
      <c r="F180" s="82">
        <f>'AEO 2023 Table 52 Raw'!I164</f>
        <v>0</v>
      </c>
      <c r="G180" s="82">
        <f>'AEO 2023 Table 52 Raw'!J164</f>
        <v>0</v>
      </c>
      <c r="H180" s="82">
        <f>'AEO 2023 Table 52 Raw'!K164</f>
        <v>0</v>
      </c>
      <c r="I180" s="82">
        <f>'AEO 2023 Table 52 Raw'!L164</f>
        <v>0</v>
      </c>
      <c r="J180" s="82">
        <f>'AEO 2023 Table 52 Raw'!M164</f>
        <v>0</v>
      </c>
      <c r="K180" s="82">
        <f>'AEO 2023 Table 52 Raw'!N164</f>
        <v>0</v>
      </c>
      <c r="L180" s="82">
        <f>'AEO 2023 Table 52 Raw'!O164</f>
        <v>0</v>
      </c>
      <c r="M180" s="82">
        <f>'AEO 2023 Table 52 Raw'!P164</f>
        <v>0</v>
      </c>
      <c r="N180" s="82">
        <f>'AEO 2023 Table 52 Raw'!Q164</f>
        <v>0</v>
      </c>
      <c r="O180" s="82">
        <f>'AEO 2023 Table 52 Raw'!R164</f>
        <v>0</v>
      </c>
      <c r="P180" s="82">
        <f>'AEO 2023 Table 52 Raw'!S164</f>
        <v>0</v>
      </c>
      <c r="Q180" s="82">
        <f>'AEO 2023 Table 52 Raw'!T164</f>
        <v>0</v>
      </c>
      <c r="R180" s="82">
        <f>'AEO 2023 Table 52 Raw'!U164</f>
        <v>0</v>
      </c>
      <c r="S180" s="82">
        <f>'AEO 2023 Table 52 Raw'!V164</f>
        <v>0</v>
      </c>
      <c r="T180" s="82">
        <f>'AEO 2023 Table 52 Raw'!W164</f>
        <v>0</v>
      </c>
      <c r="U180" s="82">
        <f>'AEO 2023 Table 52 Raw'!X164</f>
        <v>0</v>
      </c>
      <c r="V180" s="82">
        <f>'AEO 2023 Table 52 Raw'!Y164</f>
        <v>0</v>
      </c>
      <c r="W180" s="82">
        <f>'AEO 2023 Table 52 Raw'!Z164</f>
        <v>0</v>
      </c>
      <c r="X180" s="82">
        <f>'AEO 2023 Table 52 Raw'!AA164</f>
        <v>0</v>
      </c>
      <c r="Y180" s="82">
        <f>'AEO 2023 Table 52 Raw'!AB164</f>
        <v>0</v>
      </c>
      <c r="Z180" s="82">
        <f>'AEO 2023 Table 52 Raw'!AC164</f>
        <v>0</v>
      </c>
      <c r="AA180" s="82">
        <f>'AEO 2023 Table 52 Raw'!AD164</f>
        <v>0</v>
      </c>
      <c r="AB180" s="82">
        <f>'AEO 2023 Table 52 Raw'!AE164</f>
        <v>0</v>
      </c>
      <c r="AC180" s="82">
        <f>'AEO 2023 Table 52 Raw'!AF164</f>
        <v>0</v>
      </c>
      <c r="AD180" s="82">
        <f>'AEO 2023 Table 52 Raw'!AG164</f>
        <v>0</v>
      </c>
      <c r="AE180" s="82">
        <f>'AEO 2023 Table 52 Raw'!AH164</f>
        <v>0</v>
      </c>
      <c r="AF180" s="88" t="str">
        <f>'AEO 2023 Table 52 Raw'!AI164</f>
        <v>- -</v>
      </c>
    </row>
    <row r="181" spans="1:32" ht="12" customHeight="1" x14ac:dyDescent="0.35">
      <c r="A181" s="77" t="s">
        <v>2098</v>
      </c>
      <c r="B181" s="81" t="s">
        <v>1942</v>
      </c>
      <c r="C181" s="82">
        <f>'AEO 2023 Table 52 Raw'!F165</f>
        <v>77.200455000000005</v>
      </c>
      <c r="D181" s="82">
        <f>'AEO 2023 Table 52 Raw'!G165</f>
        <v>76.338036000000002</v>
      </c>
      <c r="E181" s="82">
        <f>'AEO 2023 Table 52 Raw'!H165</f>
        <v>75.476021000000003</v>
      </c>
      <c r="F181" s="82">
        <f>'AEO 2023 Table 52 Raw'!I165</f>
        <v>74.630324999999999</v>
      </c>
      <c r="G181" s="82">
        <f>'AEO 2023 Table 52 Raw'!J165</f>
        <v>74.048347000000007</v>
      </c>
      <c r="H181" s="82">
        <f>'AEO 2023 Table 52 Raw'!K165</f>
        <v>73.480782000000005</v>
      </c>
      <c r="I181" s="82">
        <f>'AEO 2023 Table 52 Raw'!L165</f>
        <v>73.068747999999999</v>
      </c>
      <c r="J181" s="82">
        <f>'AEO 2023 Table 52 Raw'!M165</f>
        <v>72.592354</v>
      </c>
      <c r="K181" s="82">
        <f>'AEO 2023 Table 52 Raw'!N165</f>
        <v>72.291229000000001</v>
      </c>
      <c r="L181" s="82">
        <f>'AEO 2023 Table 52 Raw'!O165</f>
        <v>72.231055999999995</v>
      </c>
      <c r="M181" s="82">
        <f>'AEO 2023 Table 52 Raw'!P165</f>
        <v>72.077704999999995</v>
      </c>
      <c r="N181" s="82">
        <f>'AEO 2023 Table 52 Raw'!Q165</f>
        <v>71.926979000000003</v>
      </c>
      <c r="O181" s="82">
        <f>'AEO 2023 Table 52 Raw'!R165</f>
        <v>71.771141</v>
      </c>
      <c r="P181" s="82">
        <f>'AEO 2023 Table 52 Raw'!S165</f>
        <v>71.622200000000007</v>
      </c>
      <c r="Q181" s="82">
        <f>'AEO 2023 Table 52 Raw'!T165</f>
        <v>71.534142000000003</v>
      </c>
      <c r="R181" s="82">
        <f>'AEO 2023 Table 52 Raw'!U165</f>
        <v>71.454825999999997</v>
      </c>
      <c r="S181" s="82">
        <f>'AEO 2023 Table 52 Raw'!V165</f>
        <v>71.383315999999994</v>
      </c>
      <c r="T181" s="82">
        <f>'AEO 2023 Table 52 Raw'!W165</f>
        <v>71.323029000000005</v>
      </c>
      <c r="U181" s="82">
        <f>'AEO 2023 Table 52 Raw'!X165</f>
        <v>71.284035000000003</v>
      </c>
      <c r="V181" s="82">
        <f>'AEO 2023 Table 52 Raw'!Y165</f>
        <v>71.250359000000003</v>
      </c>
      <c r="W181" s="82">
        <f>'AEO 2023 Table 52 Raw'!Z165</f>
        <v>71.217110000000005</v>
      </c>
      <c r="X181" s="82">
        <f>'AEO 2023 Table 52 Raw'!AA165</f>
        <v>71.187004000000002</v>
      </c>
      <c r="Y181" s="82">
        <f>'AEO 2023 Table 52 Raw'!AB165</f>
        <v>71.170524999999998</v>
      </c>
      <c r="Z181" s="82">
        <f>'AEO 2023 Table 52 Raw'!AC165</f>
        <v>71.156295999999998</v>
      </c>
      <c r="AA181" s="82">
        <f>'AEO 2023 Table 52 Raw'!AD165</f>
        <v>71.143364000000005</v>
      </c>
      <c r="AB181" s="82">
        <f>'AEO 2023 Table 52 Raw'!AE165</f>
        <v>71.131073000000001</v>
      </c>
      <c r="AC181" s="82">
        <f>'AEO 2023 Table 52 Raw'!AF165</f>
        <v>71.120345999999998</v>
      </c>
      <c r="AD181" s="82">
        <f>'AEO 2023 Table 52 Raw'!AG165</f>
        <v>71.122566000000006</v>
      </c>
      <c r="AE181" s="82">
        <f>'AEO 2023 Table 52 Raw'!AH165</f>
        <v>71.091965000000002</v>
      </c>
      <c r="AF181" s="88">
        <f>'AEO 2023 Table 52 Raw'!AI165</f>
        <v>-3.0000000000000001E-3</v>
      </c>
    </row>
    <row r="182" spans="1:32" ht="12" customHeight="1" x14ac:dyDescent="0.35">
      <c r="A182" s="77" t="s">
        <v>2099</v>
      </c>
      <c r="B182" s="81" t="s">
        <v>1944</v>
      </c>
      <c r="C182" s="82">
        <f>'AEO 2023 Table 52 Raw'!F166</f>
        <v>34.836765</v>
      </c>
      <c r="D182" s="82">
        <f>'AEO 2023 Table 52 Raw'!G166</f>
        <v>34.123550000000002</v>
      </c>
      <c r="E182" s="82">
        <f>'AEO 2023 Table 52 Raw'!H166</f>
        <v>33.442421000000003</v>
      </c>
      <c r="F182" s="82">
        <f>'AEO 2023 Table 52 Raw'!I166</f>
        <v>32.685172999999999</v>
      </c>
      <c r="G182" s="82">
        <f>'AEO 2023 Table 52 Raw'!J166</f>
        <v>32.107357</v>
      </c>
      <c r="H182" s="82">
        <f>'AEO 2023 Table 52 Raw'!K166</f>
        <v>31.551485</v>
      </c>
      <c r="I182" s="82">
        <f>'AEO 2023 Table 52 Raw'!L166</f>
        <v>31.123204999999999</v>
      </c>
      <c r="J182" s="82">
        <f>'AEO 2023 Table 52 Raw'!M166</f>
        <v>30.685666999999999</v>
      </c>
      <c r="K182" s="82">
        <f>'AEO 2023 Table 52 Raw'!N166</f>
        <v>30.402723000000002</v>
      </c>
      <c r="L182" s="82">
        <f>'AEO 2023 Table 52 Raw'!O166</f>
        <v>30.339417000000001</v>
      </c>
      <c r="M182" s="82">
        <f>'AEO 2023 Table 52 Raw'!P166</f>
        <v>30.208755</v>
      </c>
      <c r="N182" s="82">
        <f>'AEO 2023 Table 52 Raw'!Q166</f>
        <v>30.075064000000001</v>
      </c>
      <c r="O182" s="82">
        <f>'AEO 2023 Table 52 Raw'!R166</f>
        <v>29.927164000000001</v>
      </c>
      <c r="P182" s="82">
        <f>'AEO 2023 Table 52 Raw'!S166</f>
        <v>29.779409000000001</v>
      </c>
      <c r="Q182" s="82">
        <f>'AEO 2023 Table 52 Raw'!T166</f>
        <v>29.689717999999999</v>
      </c>
      <c r="R182" s="82">
        <f>'AEO 2023 Table 52 Raw'!U166</f>
        <v>29.609069999999999</v>
      </c>
      <c r="S182" s="82">
        <f>'AEO 2023 Table 52 Raw'!V166</f>
        <v>29.537220000000001</v>
      </c>
      <c r="T182" s="82">
        <f>'AEO 2023 Table 52 Raw'!W166</f>
        <v>29.471073000000001</v>
      </c>
      <c r="U182" s="82">
        <f>'AEO 2023 Table 52 Raw'!X166</f>
        <v>29.431312999999999</v>
      </c>
      <c r="V182" s="82">
        <f>'AEO 2023 Table 52 Raw'!Y166</f>
        <v>29.39678</v>
      </c>
      <c r="W182" s="82">
        <f>'AEO 2023 Table 52 Raw'!Z166</f>
        <v>29.365905999999999</v>
      </c>
      <c r="X182" s="82">
        <f>'AEO 2023 Table 52 Raw'!AA166</f>
        <v>29.336110999999999</v>
      </c>
      <c r="Y182" s="82">
        <f>'AEO 2023 Table 52 Raw'!AB166</f>
        <v>29.321885999999999</v>
      </c>
      <c r="Z182" s="82">
        <f>'AEO 2023 Table 52 Raw'!AC166</f>
        <v>29.306910999999999</v>
      </c>
      <c r="AA182" s="82">
        <f>'AEO 2023 Table 52 Raw'!AD166</f>
        <v>29.296381</v>
      </c>
      <c r="AB182" s="82">
        <f>'AEO 2023 Table 52 Raw'!AE166</f>
        <v>29.285345</v>
      </c>
      <c r="AC182" s="82">
        <f>'AEO 2023 Table 52 Raw'!AF166</f>
        <v>29.273655000000002</v>
      </c>
      <c r="AD182" s="82">
        <f>'AEO 2023 Table 52 Raw'!AG166</f>
        <v>29.267749999999999</v>
      </c>
      <c r="AE182" s="82">
        <f>'AEO 2023 Table 52 Raw'!AH166</f>
        <v>29.239349000000001</v>
      </c>
      <c r="AF182" s="88">
        <f>'AEO 2023 Table 52 Raw'!AI166</f>
        <v>-6.0000000000000001E-3</v>
      </c>
    </row>
    <row r="183" spans="1:32" ht="15" customHeight="1" x14ac:dyDescent="0.35">
      <c r="A183" s="77" t="s">
        <v>2100</v>
      </c>
      <c r="B183" s="81" t="s">
        <v>1946</v>
      </c>
      <c r="C183" s="82">
        <f>'AEO 2023 Table 52 Raw'!F167</f>
        <v>49.186957999999997</v>
      </c>
      <c r="D183" s="82">
        <f>'AEO 2023 Table 52 Raw'!G167</f>
        <v>48.185032</v>
      </c>
      <c r="E183" s="82">
        <f>'AEO 2023 Table 52 Raw'!H167</f>
        <v>47.255763999999999</v>
      </c>
      <c r="F183" s="82">
        <f>'AEO 2023 Table 52 Raw'!I167</f>
        <v>46.240070000000003</v>
      </c>
      <c r="G183" s="82">
        <f>'AEO 2023 Table 52 Raw'!J167</f>
        <v>45.474482999999999</v>
      </c>
      <c r="H183" s="82">
        <f>'AEO 2023 Table 52 Raw'!K167</f>
        <v>44.748336999999999</v>
      </c>
      <c r="I183" s="82">
        <f>'AEO 2023 Table 52 Raw'!L167</f>
        <v>44.157646</v>
      </c>
      <c r="J183" s="82">
        <f>'AEO 2023 Table 52 Raw'!M167</f>
        <v>43.581004999999998</v>
      </c>
      <c r="K183" s="82">
        <f>'AEO 2023 Table 52 Raw'!N167</f>
        <v>43.192450999999998</v>
      </c>
      <c r="L183" s="82">
        <f>'AEO 2023 Table 52 Raw'!O167</f>
        <v>43.081992999999997</v>
      </c>
      <c r="M183" s="82">
        <f>'AEO 2023 Table 52 Raw'!P167</f>
        <v>42.904452999999997</v>
      </c>
      <c r="N183" s="82">
        <f>'AEO 2023 Table 52 Raw'!Q167</f>
        <v>42.735518999999996</v>
      </c>
      <c r="O183" s="82">
        <f>'AEO 2023 Table 52 Raw'!R167</f>
        <v>42.559750000000001</v>
      </c>
      <c r="P183" s="82">
        <f>'AEO 2023 Table 52 Raw'!S167</f>
        <v>42.391640000000002</v>
      </c>
      <c r="Q183" s="82">
        <f>'AEO 2023 Table 52 Raw'!T167</f>
        <v>42.283188000000003</v>
      </c>
      <c r="R183" s="82">
        <f>'AEO 2023 Table 52 Raw'!U167</f>
        <v>42.182400000000001</v>
      </c>
      <c r="S183" s="82">
        <f>'AEO 2023 Table 52 Raw'!V167</f>
        <v>42.093463999999997</v>
      </c>
      <c r="T183" s="82">
        <f>'AEO 2023 Table 52 Raw'!W167</f>
        <v>42.014687000000002</v>
      </c>
      <c r="U183" s="82">
        <f>'AEO 2023 Table 52 Raw'!X167</f>
        <v>41.963206999999997</v>
      </c>
      <c r="V183" s="82">
        <f>'AEO 2023 Table 52 Raw'!Y167</f>
        <v>41.914776000000003</v>
      </c>
      <c r="W183" s="82">
        <f>'AEO 2023 Table 52 Raw'!Z167</f>
        <v>41.86974</v>
      </c>
      <c r="X183" s="82">
        <f>'AEO 2023 Table 52 Raw'!AA167</f>
        <v>41.829143999999999</v>
      </c>
      <c r="Y183" s="82">
        <f>'AEO 2023 Table 52 Raw'!AB167</f>
        <v>41.801246999999996</v>
      </c>
      <c r="Z183" s="82">
        <f>'AEO 2023 Table 52 Raw'!AC167</f>
        <v>41.776530999999999</v>
      </c>
      <c r="AA183" s="82">
        <f>'AEO 2023 Table 52 Raw'!AD167</f>
        <v>41.753746</v>
      </c>
      <c r="AB183" s="82">
        <f>'AEO 2023 Table 52 Raw'!AE167</f>
        <v>41.731831</v>
      </c>
      <c r="AC183" s="82">
        <f>'AEO 2023 Table 52 Raw'!AF167</f>
        <v>41.711905999999999</v>
      </c>
      <c r="AD183" s="82">
        <f>'AEO 2023 Table 52 Raw'!AG167</f>
        <v>41.700747999999997</v>
      </c>
      <c r="AE183" s="82">
        <f>'AEO 2023 Table 52 Raw'!AH167</f>
        <v>41.662357</v>
      </c>
      <c r="AF183" s="88">
        <f>'AEO 2023 Table 52 Raw'!AI167</f>
        <v>-6.0000000000000001E-3</v>
      </c>
    </row>
    <row r="184" spans="1:32" ht="15" customHeight="1" x14ac:dyDescent="0.35">
      <c r="A184" s="77" t="s">
        <v>2101</v>
      </c>
      <c r="B184" s="81" t="s">
        <v>1948</v>
      </c>
      <c r="C184" s="82">
        <f>'AEO 2023 Table 52 Raw'!F168</f>
        <v>0</v>
      </c>
      <c r="D184" s="82">
        <f>'AEO 2023 Table 52 Raw'!G168</f>
        <v>0</v>
      </c>
      <c r="E184" s="82">
        <f>'AEO 2023 Table 52 Raw'!H168</f>
        <v>0</v>
      </c>
      <c r="F184" s="82">
        <f>'AEO 2023 Table 52 Raw'!I168</f>
        <v>0</v>
      </c>
      <c r="G184" s="82">
        <f>'AEO 2023 Table 52 Raw'!J168</f>
        <v>0</v>
      </c>
      <c r="H184" s="82">
        <f>'AEO 2023 Table 52 Raw'!K168</f>
        <v>0</v>
      </c>
      <c r="I184" s="82">
        <f>'AEO 2023 Table 52 Raw'!L168</f>
        <v>0</v>
      </c>
      <c r="J184" s="82">
        <f>'AEO 2023 Table 52 Raw'!M168</f>
        <v>0</v>
      </c>
      <c r="K184" s="82">
        <f>'AEO 2023 Table 52 Raw'!N168</f>
        <v>0</v>
      </c>
      <c r="L184" s="82">
        <f>'AEO 2023 Table 52 Raw'!O168</f>
        <v>0</v>
      </c>
      <c r="M184" s="82">
        <f>'AEO 2023 Table 52 Raw'!P168</f>
        <v>0</v>
      </c>
      <c r="N184" s="82">
        <f>'AEO 2023 Table 52 Raw'!Q168</f>
        <v>0</v>
      </c>
      <c r="O184" s="82">
        <f>'AEO 2023 Table 52 Raw'!R168</f>
        <v>0</v>
      </c>
      <c r="P184" s="82">
        <f>'AEO 2023 Table 52 Raw'!S168</f>
        <v>0</v>
      </c>
      <c r="Q184" s="82">
        <f>'AEO 2023 Table 52 Raw'!T168</f>
        <v>0</v>
      </c>
      <c r="R184" s="82">
        <f>'AEO 2023 Table 52 Raw'!U168</f>
        <v>0</v>
      </c>
      <c r="S184" s="82">
        <f>'AEO 2023 Table 52 Raw'!V168</f>
        <v>0</v>
      </c>
      <c r="T184" s="82">
        <f>'AEO 2023 Table 52 Raw'!W168</f>
        <v>0</v>
      </c>
      <c r="U184" s="82">
        <f>'AEO 2023 Table 52 Raw'!X168</f>
        <v>0</v>
      </c>
      <c r="V184" s="82">
        <f>'AEO 2023 Table 52 Raw'!Y168</f>
        <v>0</v>
      </c>
      <c r="W184" s="82">
        <f>'AEO 2023 Table 52 Raw'!Z168</f>
        <v>0</v>
      </c>
      <c r="X184" s="82">
        <f>'AEO 2023 Table 52 Raw'!AA168</f>
        <v>0</v>
      </c>
      <c r="Y184" s="82">
        <f>'AEO 2023 Table 52 Raw'!AB168</f>
        <v>0</v>
      </c>
      <c r="Z184" s="82">
        <f>'AEO 2023 Table 52 Raw'!AC168</f>
        <v>0</v>
      </c>
      <c r="AA184" s="82">
        <f>'AEO 2023 Table 52 Raw'!AD168</f>
        <v>0</v>
      </c>
      <c r="AB184" s="82">
        <f>'AEO 2023 Table 52 Raw'!AE168</f>
        <v>0</v>
      </c>
      <c r="AC184" s="82">
        <f>'AEO 2023 Table 52 Raw'!AF168</f>
        <v>0</v>
      </c>
      <c r="AD184" s="82">
        <f>'AEO 2023 Table 52 Raw'!AG168</f>
        <v>0</v>
      </c>
      <c r="AE184" s="82">
        <f>'AEO 2023 Table 52 Raw'!AH168</f>
        <v>0</v>
      </c>
      <c r="AF184" s="88" t="str">
        <f>'AEO 2023 Table 52 Raw'!AI168</f>
        <v>- -</v>
      </c>
    </row>
    <row r="185" spans="1:32" ht="15" customHeight="1" x14ac:dyDescent="0.35">
      <c r="A185" s="77" t="s">
        <v>2102</v>
      </c>
      <c r="B185" s="81" t="s">
        <v>1950</v>
      </c>
      <c r="C185" s="82">
        <f>'AEO 2023 Table 52 Raw'!F169</f>
        <v>0</v>
      </c>
      <c r="D185" s="82">
        <f>'AEO 2023 Table 52 Raw'!G169</f>
        <v>0</v>
      </c>
      <c r="E185" s="82">
        <f>'AEO 2023 Table 52 Raw'!H169</f>
        <v>0</v>
      </c>
      <c r="F185" s="82">
        <f>'AEO 2023 Table 52 Raw'!I169</f>
        <v>0</v>
      </c>
      <c r="G185" s="82">
        <f>'AEO 2023 Table 52 Raw'!J169</f>
        <v>0</v>
      </c>
      <c r="H185" s="82">
        <f>'AEO 2023 Table 52 Raw'!K169</f>
        <v>0</v>
      </c>
      <c r="I185" s="82">
        <f>'AEO 2023 Table 52 Raw'!L169</f>
        <v>0</v>
      </c>
      <c r="J185" s="82">
        <f>'AEO 2023 Table 52 Raw'!M169</f>
        <v>0</v>
      </c>
      <c r="K185" s="82">
        <f>'AEO 2023 Table 52 Raw'!N169</f>
        <v>0</v>
      </c>
      <c r="L185" s="82">
        <f>'AEO 2023 Table 52 Raw'!O169</f>
        <v>0</v>
      </c>
      <c r="M185" s="82">
        <f>'AEO 2023 Table 52 Raw'!P169</f>
        <v>0</v>
      </c>
      <c r="N185" s="82">
        <f>'AEO 2023 Table 52 Raw'!Q169</f>
        <v>0</v>
      </c>
      <c r="O185" s="82">
        <f>'AEO 2023 Table 52 Raw'!R169</f>
        <v>0</v>
      </c>
      <c r="P185" s="82">
        <f>'AEO 2023 Table 52 Raw'!S169</f>
        <v>0</v>
      </c>
      <c r="Q185" s="82">
        <f>'AEO 2023 Table 52 Raw'!T169</f>
        <v>0</v>
      </c>
      <c r="R185" s="82">
        <f>'AEO 2023 Table 52 Raw'!U169</f>
        <v>0</v>
      </c>
      <c r="S185" s="82">
        <f>'AEO 2023 Table 52 Raw'!V169</f>
        <v>0</v>
      </c>
      <c r="T185" s="82">
        <f>'AEO 2023 Table 52 Raw'!W169</f>
        <v>0</v>
      </c>
      <c r="U185" s="82">
        <f>'AEO 2023 Table 52 Raw'!X169</f>
        <v>0</v>
      </c>
      <c r="V185" s="82">
        <f>'AEO 2023 Table 52 Raw'!Y169</f>
        <v>0</v>
      </c>
      <c r="W185" s="82">
        <f>'AEO 2023 Table 52 Raw'!Z169</f>
        <v>0</v>
      </c>
      <c r="X185" s="82">
        <f>'AEO 2023 Table 52 Raw'!AA169</f>
        <v>0</v>
      </c>
      <c r="Y185" s="82">
        <f>'AEO 2023 Table 52 Raw'!AB169</f>
        <v>0</v>
      </c>
      <c r="Z185" s="82">
        <f>'AEO 2023 Table 52 Raw'!AC169</f>
        <v>0</v>
      </c>
      <c r="AA185" s="82">
        <f>'AEO 2023 Table 52 Raw'!AD169</f>
        <v>0</v>
      </c>
      <c r="AB185" s="82">
        <f>'AEO 2023 Table 52 Raw'!AE169</f>
        <v>0</v>
      </c>
      <c r="AC185" s="82">
        <f>'AEO 2023 Table 52 Raw'!AF169</f>
        <v>0</v>
      </c>
      <c r="AD185" s="82">
        <f>'AEO 2023 Table 52 Raw'!AG169</f>
        <v>0</v>
      </c>
      <c r="AE185" s="82">
        <f>'AEO 2023 Table 52 Raw'!AH169</f>
        <v>0</v>
      </c>
      <c r="AF185" s="88" t="str">
        <f>'AEO 2023 Table 52 Raw'!AI169</f>
        <v>- -</v>
      </c>
    </row>
    <row r="186" spans="1:32" ht="15" customHeight="1" x14ac:dyDescent="0.35">
      <c r="A186" s="77" t="s">
        <v>2103</v>
      </c>
      <c r="B186" s="81" t="s">
        <v>1952</v>
      </c>
      <c r="C186" s="82">
        <f>'AEO 2023 Table 52 Raw'!F170</f>
        <v>0</v>
      </c>
      <c r="D186" s="82">
        <f>'AEO 2023 Table 52 Raw'!G170</f>
        <v>0</v>
      </c>
      <c r="E186" s="82">
        <f>'AEO 2023 Table 52 Raw'!H170</f>
        <v>0</v>
      </c>
      <c r="F186" s="82">
        <f>'AEO 2023 Table 52 Raw'!I170</f>
        <v>0</v>
      </c>
      <c r="G186" s="82">
        <f>'AEO 2023 Table 52 Raw'!J170</f>
        <v>0</v>
      </c>
      <c r="H186" s="82">
        <f>'AEO 2023 Table 52 Raw'!K170</f>
        <v>0</v>
      </c>
      <c r="I186" s="82">
        <f>'AEO 2023 Table 52 Raw'!L170</f>
        <v>0</v>
      </c>
      <c r="J186" s="82">
        <f>'AEO 2023 Table 52 Raw'!M170</f>
        <v>0</v>
      </c>
      <c r="K186" s="82">
        <f>'AEO 2023 Table 52 Raw'!N170</f>
        <v>0</v>
      </c>
      <c r="L186" s="82">
        <f>'AEO 2023 Table 52 Raw'!O170</f>
        <v>0</v>
      </c>
      <c r="M186" s="82">
        <f>'AEO 2023 Table 52 Raw'!P170</f>
        <v>0</v>
      </c>
      <c r="N186" s="82">
        <f>'AEO 2023 Table 52 Raw'!Q170</f>
        <v>0</v>
      </c>
      <c r="O186" s="82">
        <f>'AEO 2023 Table 52 Raw'!R170</f>
        <v>0</v>
      </c>
      <c r="P186" s="82">
        <f>'AEO 2023 Table 52 Raw'!S170</f>
        <v>0</v>
      </c>
      <c r="Q186" s="82">
        <f>'AEO 2023 Table 52 Raw'!T170</f>
        <v>0</v>
      </c>
      <c r="R186" s="82">
        <f>'AEO 2023 Table 52 Raw'!U170</f>
        <v>0</v>
      </c>
      <c r="S186" s="82">
        <f>'AEO 2023 Table 52 Raw'!V170</f>
        <v>0</v>
      </c>
      <c r="T186" s="82">
        <f>'AEO 2023 Table 52 Raw'!W170</f>
        <v>0</v>
      </c>
      <c r="U186" s="82">
        <f>'AEO 2023 Table 52 Raw'!X170</f>
        <v>0</v>
      </c>
      <c r="V186" s="82">
        <f>'AEO 2023 Table 52 Raw'!Y170</f>
        <v>0</v>
      </c>
      <c r="W186" s="82">
        <f>'AEO 2023 Table 52 Raw'!Z170</f>
        <v>0</v>
      </c>
      <c r="X186" s="82">
        <f>'AEO 2023 Table 52 Raw'!AA170</f>
        <v>0</v>
      </c>
      <c r="Y186" s="82">
        <f>'AEO 2023 Table 52 Raw'!AB170</f>
        <v>0</v>
      </c>
      <c r="Z186" s="82">
        <f>'AEO 2023 Table 52 Raw'!AC170</f>
        <v>0</v>
      </c>
      <c r="AA186" s="82">
        <f>'AEO 2023 Table 52 Raw'!AD170</f>
        <v>0</v>
      </c>
      <c r="AB186" s="82">
        <f>'AEO 2023 Table 52 Raw'!AE170</f>
        <v>0</v>
      </c>
      <c r="AC186" s="82">
        <f>'AEO 2023 Table 52 Raw'!AF170</f>
        <v>0</v>
      </c>
      <c r="AD186" s="82">
        <f>'AEO 2023 Table 52 Raw'!AG170</f>
        <v>0</v>
      </c>
      <c r="AE186" s="82">
        <f>'AEO 2023 Table 52 Raw'!AH170</f>
        <v>0</v>
      </c>
      <c r="AF186" s="88" t="str">
        <f>'AEO 2023 Table 52 Raw'!AI170</f>
        <v>- -</v>
      </c>
    </row>
    <row r="187" spans="1:32" ht="15" customHeight="1" x14ac:dyDescent="0.35">
      <c r="A187" s="77" t="s">
        <v>2104</v>
      </c>
      <c r="B187" s="81" t="s">
        <v>1954</v>
      </c>
      <c r="C187" s="82">
        <f>'AEO 2023 Table 52 Raw'!F171</f>
        <v>0</v>
      </c>
      <c r="D187" s="82">
        <f>'AEO 2023 Table 52 Raw'!G171</f>
        <v>0</v>
      </c>
      <c r="E187" s="82">
        <f>'AEO 2023 Table 52 Raw'!H171</f>
        <v>0</v>
      </c>
      <c r="F187" s="82">
        <f>'AEO 2023 Table 52 Raw'!I171</f>
        <v>0</v>
      </c>
      <c r="G187" s="82">
        <f>'AEO 2023 Table 52 Raw'!J171</f>
        <v>0</v>
      </c>
      <c r="H187" s="82">
        <f>'AEO 2023 Table 52 Raw'!K171</f>
        <v>0</v>
      </c>
      <c r="I187" s="82">
        <f>'AEO 2023 Table 52 Raw'!L171</f>
        <v>0</v>
      </c>
      <c r="J187" s="82">
        <f>'AEO 2023 Table 52 Raw'!M171</f>
        <v>0</v>
      </c>
      <c r="K187" s="82">
        <f>'AEO 2023 Table 52 Raw'!N171</f>
        <v>0</v>
      </c>
      <c r="L187" s="82">
        <f>'AEO 2023 Table 52 Raw'!O171</f>
        <v>0</v>
      </c>
      <c r="M187" s="82">
        <f>'AEO 2023 Table 52 Raw'!P171</f>
        <v>0</v>
      </c>
      <c r="N187" s="82">
        <f>'AEO 2023 Table 52 Raw'!Q171</f>
        <v>0</v>
      </c>
      <c r="O187" s="82">
        <f>'AEO 2023 Table 52 Raw'!R171</f>
        <v>0</v>
      </c>
      <c r="P187" s="82">
        <f>'AEO 2023 Table 52 Raw'!S171</f>
        <v>0</v>
      </c>
      <c r="Q187" s="82">
        <f>'AEO 2023 Table 52 Raw'!T171</f>
        <v>0</v>
      </c>
      <c r="R187" s="82">
        <f>'AEO 2023 Table 52 Raw'!U171</f>
        <v>0</v>
      </c>
      <c r="S187" s="82">
        <f>'AEO 2023 Table 52 Raw'!V171</f>
        <v>0</v>
      </c>
      <c r="T187" s="82">
        <f>'AEO 2023 Table 52 Raw'!W171</f>
        <v>0</v>
      </c>
      <c r="U187" s="82">
        <f>'AEO 2023 Table 52 Raw'!X171</f>
        <v>0</v>
      </c>
      <c r="V187" s="82">
        <f>'AEO 2023 Table 52 Raw'!Y171</f>
        <v>0</v>
      </c>
      <c r="W187" s="82">
        <f>'AEO 2023 Table 52 Raw'!Z171</f>
        <v>0</v>
      </c>
      <c r="X187" s="82">
        <f>'AEO 2023 Table 52 Raw'!AA171</f>
        <v>0</v>
      </c>
      <c r="Y187" s="82">
        <f>'AEO 2023 Table 52 Raw'!AB171</f>
        <v>0</v>
      </c>
      <c r="Z187" s="82">
        <f>'AEO 2023 Table 52 Raw'!AC171</f>
        <v>0</v>
      </c>
      <c r="AA187" s="82">
        <f>'AEO 2023 Table 52 Raw'!AD171</f>
        <v>0</v>
      </c>
      <c r="AB187" s="82">
        <f>'AEO 2023 Table 52 Raw'!AE171</f>
        <v>0</v>
      </c>
      <c r="AC187" s="82">
        <f>'AEO 2023 Table 52 Raw'!AF171</f>
        <v>0</v>
      </c>
      <c r="AD187" s="82">
        <f>'AEO 2023 Table 52 Raw'!AG171</f>
        <v>0</v>
      </c>
      <c r="AE187" s="82">
        <f>'AEO 2023 Table 52 Raw'!AH171</f>
        <v>0</v>
      </c>
      <c r="AF187" s="88" t="str">
        <f>'AEO 2023 Table 52 Raw'!AI171</f>
        <v>- -</v>
      </c>
    </row>
    <row r="188" spans="1:32" ht="12" customHeight="1" x14ac:dyDescent="0.35">
      <c r="A188" s="77" t="s">
        <v>2105</v>
      </c>
      <c r="B188" s="81" t="s">
        <v>1956</v>
      </c>
      <c r="C188" s="82">
        <f>'AEO 2023 Table 52 Raw'!F172</f>
        <v>0</v>
      </c>
      <c r="D188" s="82">
        <f>'AEO 2023 Table 52 Raw'!G172</f>
        <v>0</v>
      </c>
      <c r="E188" s="82">
        <f>'AEO 2023 Table 52 Raw'!H172</f>
        <v>0</v>
      </c>
      <c r="F188" s="82">
        <f>'AEO 2023 Table 52 Raw'!I172</f>
        <v>0</v>
      </c>
      <c r="G188" s="82">
        <f>'AEO 2023 Table 52 Raw'!J172</f>
        <v>0</v>
      </c>
      <c r="H188" s="82">
        <f>'AEO 2023 Table 52 Raw'!K172</f>
        <v>0</v>
      </c>
      <c r="I188" s="82">
        <f>'AEO 2023 Table 52 Raw'!L172</f>
        <v>0</v>
      </c>
      <c r="J188" s="82">
        <f>'AEO 2023 Table 52 Raw'!M172</f>
        <v>0</v>
      </c>
      <c r="K188" s="82">
        <f>'AEO 2023 Table 52 Raw'!N172</f>
        <v>0</v>
      </c>
      <c r="L188" s="82">
        <f>'AEO 2023 Table 52 Raw'!O172</f>
        <v>0</v>
      </c>
      <c r="M188" s="82">
        <f>'AEO 2023 Table 52 Raw'!P172</f>
        <v>0</v>
      </c>
      <c r="N188" s="82">
        <f>'AEO 2023 Table 52 Raw'!Q172</f>
        <v>0</v>
      </c>
      <c r="O188" s="82">
        <f>'AEO 2023 Table 52 Raw'!R172</f>
        <v>0</v>
      </c>
      <c r="P188" s="82">
        <f>'AEO 2023 Table 52 Raw'!S172</f>
        <v>0</v>
      </c>
      <c r="Q188" s="82">
        <f>'AEO 2023 Table 52 Raw'!T172</f>
        <v>0</v>
      </c>
      <c r="R188" s="82">
        <f>'AEO 2023 Table 52 Raw'!U172</f>
        <v>0</v>
      </c>
      <c r="S188" s="82">
        <f>'AEO 2023 Table 52 Raw'!V172</f>
        <v>0</v>
      </c>
      <c r="T188" s="82">
        <f>'AEO 2023 Table 52 Raw'!W172</f>
        <v>0</v>
      </c>
      <c r="U188" s="82">
        <f>'AEO 2023 Table 52 Raw'!X172</f>
        <v>0</v>
      </c>
      <c r="V188" s="82">
        <f>'AEO 2023 Table 52 Raw'!Y172</f>
        <v>0</v>
      </c>
      <c r="W188" s="82">
        <f>'AEO 2023 Table 52 Raw'!Z172</f>
        <v>0</v>
      </c>
      <c r="X188" s="82">
        <f>'AEO 2023 Table 52 Raw'!AA172</f>
        <v>0</v>
      </c>
      <c r="Y188" s="82">
        <f>'AEO 2023 Table 52 Raw'!AB172</f>
        <v>0</v>
      </c>
      <c r="Z188" s="82">
        <f>'AEO 2023 Table 52 Raw'!AC172</f>
        <v>0</v>
      </c>
      <c r="AA188" s="82">
        <f>'AEO 2023 Table 52 Raw'!AD172</f>
        <v>0</v>
      </c>
      <c r="AB188" s="82">
        <f>'AEO 2023 Table 52 Raw'!AE172</f>
        <v>0</v>
      </c>
      <c r="AC188" s="82">
        <f>'AEO 2023 Table 52 Raw'!AF172</f>
        <v>0</v>
      </c>
      <c r="AD188" s="82">
        <f>'AEO 2023 Table 52 Raw'!AG172</f>
        <v>0</v>
      </c>
      <c r="AE188" s="82">
        <f>'AEO 2023 Table 52 Raw'!AH172</f>
        <v>0</v>
      </c>
      <c r="AF188" s="88" t="str">
        <f>'AEO 2023 Table 52 Raw'!AI172</f>
        <v>- -</v>
      </c>
    </row>
    <row r="189" spans="1:32" ht="15" customHeight="1" x14ac:dyDescent="0.35">
      <c r="A189" s="77" t="s">
        <v>2106</v>
      </c>
      <c r="B189" s="81" t="s">
        <v>1958</v>
      </c>
      <c r="C189" s="82">
        <f>'AEO 2023 Table 52 Raw'!F173</f>
        <v>0</v>
      </c>
      <c r="D189" s="82">
        <f>'AEO 2023 Table 52 Raw'!G173</f>
        <v>0</v>
      </c>
      <c r="E189" s="82">
        <f>'AEO 2023 Table 52 Raw'!H173</f>
        <v>0</v>
      </c>
      <c r="F189" s="82">
        <f>'AEO 2023 Table 52 Raw'!I173</f>
        <v>0</v>
      </c>
      <c r="G189" s="82">
        <f>'AEO 2023 Table 52 Raw'!J173</f>
        <v>0</v>
      </c>
      <c r="H189" s="82">
        <f>'AEO 2023 Table 52 Raw'!K173</f>
        <v>0</v>
      </c>
      <c r="I189" s="82">
        <f>'AEO 2023 Table 52 Raw'!L173</f>
        <v>0</v>
      </c>
      <c r="J189" s="82">
        <f>'AEO 2023 Table 52 Raw'!M173</f>
        <v>0</v>
      </c>
      <c r="K189" s="82">
        <f>'AEO 2023 Table 52 Raw'!N173</f>
        <v>0</v>
      </c>
      <c r="L189" s="82">
        <f>'AEO 2023 Table 52 Raw'!O173</f>
        <v>0</v>
      </c>
      <c r="M189" s="82">
        <f>'AEO 2023 Table 52 Raw'!P173</f>
        <v>0</v>
      </c>
      <c r="N189" s="82">
        <f>'AEO 2023 Table 52 Raw'!Q173</f>
        <v>0</v>
      </c>
      <c r="O189" s="82">
        <f>'AEO 2023 Table 52 Raw'!R173</f>
        <v>0</v>
      </c>
      <c r="P189" s="82">
        <f>'AEO 2023 Table 52 Raw'!S173</f>
        <v>0</v>
      </c>
      <c r="Q189" s="82">
        <f>'AEO 2023 Table 52 Raw'!T173</f>
        <v>0</v>
      </c>
      <c r="R189" s="82">
        <f>'AEO 2023 Table 52 Raw'!U173</f>
        <v>0</v>
      </c>
      <c r="S189" s="82">
        <f>'AEO 2023 Table 52 Raw'!V173</f>
        <v>0</v>
      </c>
      <c r="T189" s="82">
        <f>'AEO 2023 Table 52 Raw'!W173</f>
        <v>0</v>
      </c>
      <c r="U189" s="82">
        <f>'AEO 2023 Table 52 Raw'!X173</f>
        <v>0</v>
      </c>
      <c r="V189" s="82">
        <f>'AEO 2023 Table 52 Raw'!Y173</f>
        <v>0</v>
      </c>
      <c r="W189" s="82">
        <f>'AEO 2023 Table 52 Raw'!Z173</f>
        <v>0</v>
      </c>
      <c r="X189" s="82">
        <f>'AEO 2023 Table 52 Raw'!AA173</f>
        <v>0</v>
      </c>
      <c r="Y189" s="82">
        <f>'AEO 2023 Table 52 Raw'!AB173</f>
        <v>0</v>
      </c>
      <c r="Z189" s="82">
        <f>'AEO 2023 Table 52 Raw'!AC173</f>
        <v>0</v>
      </c>
      <c r="AA189" s="82">
        <f>'AEO 2023 Table 52 Raw'!AD173</f>
        <v>0</v>
      </c>
      <c r="AB189" s="82">
        <f>'AEO 2023 Table 52 Raw'!AE173</f>
        <v>0</v>
      </c>
      <c r="AC189" s="82">
        <f>'AEO 2023 Table 52 Raw'!AF173</f>
        <v>0</v>
      </c>
      <c r="AD189" s="82">
        <f>'AEO 2023 Table 52 Raw'!AG173</f>
        <v>0</v>
      </c>
      <c r="AE189" s="82">
        <f>'AEO 2023 Table 52 Raw'!AH173</f>
        <v>0</v>
      </c>
      <c r="AF189" s="88" t="str">
        <f>'AEO 2023 Table 52 Raw'!AI173</f>
        <v>- -</v>
      </c>
    </row>
    <row r="190" spans="1:32" ht="15" customHeight="1" x14ac:dyDescent="0.35">
      <c r="A190" s="77" t="s">
        <v>2107</v>
      </c>
      <c r="B190" s="81" t="s">
        <v>1960</v>
      </c>
      <c r="C190" s="82">
        <f>'AEO 2023 Table 52 Raw'!F174</f>
        <v>0</v>
      </c>
      <c r="D190" s="82">
        <f>'AEO 2023 Table 52 Raw'!G174</f>
        <v>0</v>
      </c>
      <c r="E190" s="82">
        <f>'AEO 2023 Table 52 Raw'!H174</f>
        <v>0</v>
      </c>
      <c r="F190" s="82">
        <f>'AEO 2023 Table 52 Raw'!I174</f>
        <v>0</v>
      </c>
      <c r="G190" s="82">
        <f>'AEO 2023 Table 52 Raw'!J174</f>
        <v>0</v>
      </c>
      <c r="H190" s="82">
        <f>'AEO 2023 Table 52 Raw'!K174</f>
        <v>0</v>
      </c>
      <c r="I190" s="82">
        <f>'AEO 2023 Table 52 Raw'!L174</f>
        <v>0</v>
      </c>
      <c r="J190" s="82">
        <f>'AEO 2023 Table 52 Raw'!M174</f>
        <v>0</v>
      </c>
      <c r="K190" s="82">
        <f>'AEO 2023 Table 52 Raw'!N174</f>
        <v>0</v>
      </c>
      <c r="L190" s="82">
        <f>'AEO 2023 Table 52 Raw'!O174</f>
        <v>0</v>
      </c>
      <c r="M190" s="82">
        <f>'AEO 2023 Table 52 Raw'!P174</f>
        <v>0</v>
      </c>
      <c r="N190" s="82">
        <f>'AEO 2023 Table 52 Raw'!Q174</f>
        <v>0</v>
      </c>
      <c r="O190" s="82">
        <f>'AEO 2023 Table 52 Raw'!R174</f>
        <v>0</v>
      </c>
      <c r="P190" s="82">
        <f>'AEO 2023 Table 52 Raw'!S174</f>
        <v>0</v>
      </c>
      <c r="Q190" s="82">
        <f>'AEO 2023 Table 52 Raw'!T174</f>
        <v>0</v>
      </c>
      <c r="R190" s="82">
        <f>'AEO 2023 Table 52 Raw'!U174</f>
        <v>0</v>
      </c>
      <c r="S190" s="82">
        <f>'AEO 2023 Table 52 Raw'!V174</f>
        <v>0</v>
      </c>
      <c r="T190" s="82">
        <f>'AEO 2023 Table 52 Raw'!W174</f>
        <v>0</v>
      </c>
      <c r="U190" s="82">
        <f>'AEO 2023 Table 52 Raw'!X174</f>
        <v>0</v>
      </c>
      <c r="V190" s="82">
        <f>'AEO 2023 Table 52 Raw'!Y174</f>
        <v>0</v>
      </c>
      <c r="W190" s="82">
        <f>'AEO 2023 Table 52 Raw'!Z174</f>
        <v>0</v>
      </c>
      <c r="X190" s="82">
        <f>'AEO 2023 Table 52 Raw'!AA174</f>
        <v>0</v>
      </c>
      <c r="Y190" s="82">
        <f>'AEO 2023 Table 52 Raw'!AB174</f>
        <v>0</v>
      </c>
      <c r="Z190" s="82">
        <f>'AEO 2023 Table 52 Raw'!AC174</f>
        <v>0</v>
      </c>
      <c r="AA190" s="82">
        <f>'AEO 2023 Table 52 Raw'!AD174</f>
        <v>0</v>
      </c>
      <c r="AB190" s="82">
        <f>'AEO 2023 Table 52 Raw'!AE174</f>
        <v>0</v>
      </c>
      <c r="AC190" s="82">
        <f>'AEO 2023 Table 52 Raw'!AF174</f>
        <v>0</v>
      </c>
      <c r="AD190" s="82">
        <f>'AEO 2023 Table 52 Raw'!AG174</f>
        <v>0</v>
      </c>
      <c r="AE190" s="82">
        <f>'AEO 2023 Table 52 Raw'!AH174</f>
        <v>0</v>
      </c>
      <c r="AF190" s="88" t="str">
        <f>'AEO 2023 Table 52 Raw'!AI174</f>
        <v>- -</v>
      </c>
    </row>
    <row r="191" spans="1:32" ht="15" customHeight="1" x14ac:dyDescent="0.35">
      <c r="A191" s="77" t="s">
        <v>2108</v>
      </c>
      <c r="B191" s="81" t="s">
        <v>1962</v>
      </c>
      <c r="C191" s="82">
        <f>'AEO 2023 Table 52 Raw'!F175</f>
        <v>0</v>
      </c>
      <c r="D191" s="82">
        <f>'AEO 2023 Table 52 Raw'!G175</f>
        <v>0</v>
      </c>
      <c r="E191" s="82">
        <f>'AEO 2023 Table 52 Raw'!H175</f>
        <v>0</v>
      </c>
      <c r="F191" s="82">
        <f>'AEO 2023 Table 52 Raw'!I175</f>
        <v>0</v>
      </c>
      <c r="G191" s="82">
        <f>'AEO 2023 Table 52 Raw'!J175</f>
        <v>0</v>
      </c>
      <c r="H191" s="82">
        <f>'AEO 2023 Table 52 Raw'!K175</f>
        <v>0</v>
      </c>
      <c r="I191" s="82">
        <f>'AEO 2023 Table 52 Raw'!L175</f>
        <v>0</v>
      </c>
      <c r="J191" s="82">
        <f>'AEO 2023 Table 52 Raw'!M175</f>
        <v>0</v>
      </c>
      <c r="K191" s="82">
        <f>'AEO 2023 Table 52 Raw'!N175</f>
        <v>0</v>
      </c>
      <c r="L191" s="82">
        <f>'AEO 2023 Table 52 Raw'!O175</f>
        <v>0</v>
      </c>
      <c r="M191" s="82">
        <f>'AEO 2023 Table 52 Raw'!P175</f>
        <v>0</v>
      </c>
      <c r="N191" s="82">
        <f>'AEO 2023 Table 52 Raw'!Q175</f>
        <v>0</v>
      </c>
      <c r="O191" s="82">
        <f>'AEO 2023 Table 52 Raw'!R175</f>
        <v>0</v>
      </c>
      <c r="P191" s="82">
        <f>'AEO 2023 Table 52 Raw'!S175</f>
        <v>0</v>
      </c>
      <c r="Q191" s="82">
        <f>'AEO 2023 Table 52 Raw'!T175</f>
        <v>0</v>
      </c>
      <c r="R191" s="82">
        <f>'AEO 2023 Table 52 Raw'!U175</f>
        <v>0</v>
      </c>
      <c r="S191" s="82">
        <f>'AEO 2023 Table 52 Raw'!V175</f>
        <v>0</v>
      </c>
      <c r="T191" s="82">
        <f>'AEO 2023 Table 52 Raw'!W175</f>
        <v>0</v>
      </c>
      <c r="U191" s="82">
        <f>'AEO 2023 Table 52 Raw'!X175</f>
        <v>0</v>
      </c>
      <c r="V191" s="82">
        <f>'AEO 2023 Table 52 Raw'!Y175</f>
        <v>0</v>
      </c>
      <c r="W191" s="82">
        <f>'AEO 2023 Table 52 Raw'!Z175</f>
        <v>0</v>
      </c>
      <c r="X191" s="82">
        <f>'AEO 2023 Table 52 Raw'!AA175</f>
        <v>0</v>
      </c>
      <c r="Y191" s="82">
        <f>'AEO 2023 Table 52 Raw'!AB175</f>
        <v>0</v>
      </c>
      <c r="Z191" s="82">
        <f>'AEO 2023 Table 52 Raw'!AC175</f>
        <v>0</v>
      </c>
      <c r="AA191" s="82">
        <f>'AEO 2023 Table 52 Raw'!AD175</f>
        <v>0</v>
      </c>
      <c r="AB191" s="82">
        <f>'AEO 2023 Table 52 Raw'!AE175</f>
        <v>0</v>
      </c>
      <c r="AC191" s="82">
        <f>'AEO 2023 Table 52 Raw'!AF175</f>
        <v>0</v>
      </c>
      <c r="AD191" s="82">
        <f>'AEO 2023 Table 52 Raw'!AG175</f>
        <v>0</v>
      </c>
      <c r="AE191" s="82">
        <f>'AEO 2023 Table 52 Raw'!AH175</f>
        <v>0</v>
      </c>
      <c r="AF191" s="88" t="str">
        <f>'AEO 2023 Table 52 Raw'!AI175</f>
        <v>- -</v>
      </c>
    </row>
    <row r="192" spans="1:32" ht="15" customHeight="1" x14ac:dyDescent="0.35">
      <c r="C192" s="82"/>
      <c r="D192" s="82"/>
      <c r="E192" s="82"/>
      <c r="F192" s="82"/>
      <c r="G192" s="82"/>
      <c r="H192" s="82"/>
      <c r="I192" s="82"/>
      <c r="J192" s="82"/>
      <c r="K192" s="82"/>
      <c r="L192" s="82"/>
      <c r="M192" s="82"/>
      <c r="N192" s="82"/>
      <c r="O192" s="82"/>
      <c r="P192" s="82"/>
      <c r="Q192" s="82"/>
      <c r="R192" s="82"/>
      <c r="S192" s="82"/>
      <c r="T192" s="82"/>
      <c r="U192" s="82"/>
      <c r="V192" s="82"/>
      <c r="W192" s="82"/>
      <c r="X192" s="82"/>
      <c r="Y192" s="82"/>
      <c r="Z192" s="82"/>
      <c r="AA192" s="82"/>
      <c r="AB192" s="82"/>
      <c r="AC192" s="82"/>
      <c r="AD192" s="82"/>
      <c r="AE192" s="82"/>
      <c r="AF192" s="88"/>
    </row>
    <row r="193" spans="1:32" ht="15" customHeight="1" x14ac:dyDescent="0.35">
      <c r="B193" s="34" t="s">
        <v>23</v>
      </c>
      <c r="C193" s="82"/>
      <c r="D193" s="82"/>
      <c r="E193" s="82"/>
      <c r="F193" s="82"/>
      <c r="G193" s="82"/>
      <c r="H193" s="82"/>
      <c r="I193" s="82"/>
      <c r="J193" s="82"/>
      <c r="K193" s="82"/>
      <c r="L193" s="82"/>
      <c r="M193" s="82"/>
      <c r="N193" s="82"/>
      <c r="O193" s="82"/>
      <c r="P193" s="82"/>
      <c r="Q193" s="82"/>
      <c r="R193" s="82"/>
      <c r="S193" s="82"/>
      <c r="T193" s="82"/>
      <c r="U193" s="82"/>
      <c r="V193" s="82"/>
      <c r="W193" s="82"/>
      <c r="X193" s="82"/>
      <c r="Y193" s="82"/>
      <c r="Z193" s="82"/>
      <c r="AA193" s="82"/>
      <c r="AB193" s="82"/>
      <c r="AC193" s="82"/>
      <c r="AD193" s="82"/>
      <c r="AE193" s="82"/>
      <c r="AF193" s="88"/>
    </row>
    <row r="194" spans="1:32" ht="12" customHeight="1" x14ac:dyDescent="0.35">
      <c r="A194" s="77" t="s">
        <v>2109</v>
      </c>
      <c r="B194" s="81" t="s">
        <v>1932</v>
      </c>
      <c r="C194" s="82">
        <f>'AEO 2023 Table 52 Raw'!F177</f>
        <v>0</v>
      </c>
      <c r="D194" s="82">
        <f>'AEO 2023 Table 52 Raw'!G177</f>
        <v>0</v>
      </c>
      <c r="E194" s="82">
        <f>'AEO 2023 Table 52 Raw'!H177</f>
        <v>0</v>
      </c>
      <c r="F194" s="82">
        <f>'AEO 2023 Table 52 Raw'!I177</f>
        <v>0</v>
      </c>
      <c r="G194" s="82">
        <f>'AEO 2023 Table 52 Raw'!J177</f>
        <v>0</v>
      </c>
      <c r="H194" s="82">
        <f>'AEO 2023 Table 52 Raw'!K177</f>
        <v>0</v>
      </c>
      <c r="I194" s="82">
        <f>'AEO 2023 Table 52 Raw'!L177</f>
        <v>0</v>
      </c>
      <c r="J194" s="82">
        <f>'AEO 2023 Table 52 Raw'!M177</f>
        <v>0</v>
      </c>
      <c r="K194" s="82">
        <f>'AEO 2023 Table 52 Raw'!N177</f>
        <v>0</v>
      </c>
      <c r="L194" s="82">
        <f>'AEO 2023 Table 52 Raw'!O177</f>
        <v>0</v>
      </c>
      <c r="M194" s="82">
        <f>'AEO 2023 Table 52 Raw'!P177</f>
        <v>0</v>
      </c>
      <c r="N194" s="82">
        <f>'AEO 2023 Table 52 Raw'!Q177</f>
        <v>0</v>
      </c>
      <c r="O194" s="82">
        <f>'AEO 2023 Table 52 Raw'!R177</f>
        <v>0</v>
      </c>
      <c r="P194" s="82">
        <f>'AEO 2023 Table 52 Raw'!S177</f>
        <v>0</v>
      </c>
      <c r="Q194" s="82">
        <f>'AEO 2023 Table 52 Raw'!T177</f>
        <v>0</v>
      </c>
      <c r="R194" s="82">
        <f>'AEO 2023 Table 52 Raw'!U177</f>
        <v>0</v>
      </c>
      <c r="S194" s="82">
        <f>'AEO 2023 Table 52 Raw'!V177</f>
        <v>0</v>
      </c>
      <c r="T194" s="82">
        <f>'AEO 2023 Table 52 Raw'!W177</f>
        <v>0</v>
      </c>
      <c r="U194" s="82">
        <f>'AEO 2023 Table 52 Raw'!X177</f>
        <v>0</v>
      </c>
      <c r="V194" s="82">
        <f>'AEO 2023 Table 52 Raw'!Y177</f>
        <v>0</v>
      </c>
      <c r="W194" s="82">
        <f>'AEO 2023 Table 52 Raw'!Z177</f>
        <v>0</v>
      </c>
      <c r="X194" s="82">
        <f>'AEO 2023 Table 52 Raw'!AA177</f>
        <v>0</v>
      </c>
      <c r="Y194" s="82">
        <f>'AEO 2023 Table 52 Raw'!AB177</f>
        <v>0</v>
      </c>
      <c r="Z194" s="82">
        <f>'AEO 2023 Table 52 Raw'!AC177</f>
        <v>0</v>
      </c>
      <c r="AA194" s="82">
        <f>'AEO 2023 Table 52 Raw'!AD177</f>
        <v>0</v>
      </c>
      <c r="AB194" s="82">
        <f>'AEO 2023 Table 52 Raw'!AE177</f>
        <v>0</v>
      </c>
      <c r="AC194" s="82">
        <f>'AEO 2023 Table 52 Raw'!AF177</f>
        <v>0</v>
      </c>
      <c r="AD194" s="82">
        <f>'AEO 2023 Table 52 Raw'!AG177</f>
        <v>0</v>
      </c>
      <c r="AE194" s="82">
        <f>'AEO 2023 Table 52 Raw'!AH177</f>
        <v>0</v>
      </c>
      <c r="AF194" s="88" t="str">
        <f>'AEO 2023 Table 52 Raw'!AI177</f>
        <v>- -</v>
      </c>
    </row>
    <row r="195" spans="1:32" ht="15" customHeight="1" x14ac:dyDescent="0.35">
      <c r="A195" s="77" t="s">
        <v>2110</v>
      </c>
      <c r="B195" s="81" t="s">
        <v>1934</v>
      </c>
      <c r="C195" s="82">
        <f>'AEO 2023 Table 52 Raw'!F178</f>
        <v>51.211357</v>
      </c>
      <c r="D195" s="82">
        <f>'AEO 2023 Table 52 Raw'!G178</f>
        <v>49.964764000000002</v>
      </c>
      <c r="E195" s="82">
        <f>'AEO 2023 Table 52 Raw'!H178</f>
        <v>48.803382999999997</v>
      </c>
      <c r="F195" s="82">
        <f>'AEO 2023 Table 52 Raw'!I178</f>
        <v>47.439003</v>
      </c>
      <c r="G195" s="82">
        <f>'AEO 2023 Table 52 Raw'!J178</f>
        <v>46.482326999999998</v>
      </c>
      <c r="H195" s="82">
        <f>'AEO 2023 Table 52 Raw'!K178</f>
        <v>45.582855000000002</v>
      </c>
      <c r="I195" s="82">
        <f>'AEO 2023 Table 52 Raw'!L178</f>
        <v>44.857844999999998</v>
      </c>
      <c r="J195" s="82">
        <f>'AEO 2023 Table 52 Raw'!M178</f>
        <v>44.160488000000001</v>
      </c>
      <c r="K195" s="82">
        <f>'AEO 2023 Table 52 Raw'!N178</f>
        <v>43.689301</v>
      </c>
      <c r="L195" s="82">
        <f>'AEO 2023 Table 52 Raw'!O178</f>
        <v>43.544818999999997</v>
      </c>
      <c r="M195" s="82">
        <f>'AEO 2023 Table 52 Raw'!P178</f>
        <v>43.3232</v>
      </c>
      <c r="N195" s="82">
        <f>'AEO 2023 Table 52 Raw'!Q178</f>
        <v>43.113331000000002</v>
      </c>
      <c r="O195" s="82">
        <f>'AEO 2023 Table 52 Raw'!R178</f>
        <v>42.905147999999997</v>
      </c>
      <c r="P195" s="82">
        <f>'AEO 2023 Table 52 Raw'!S178</f>
        <v>42.708927000000003</v>
      </c>
      <c r="Q195" s="82">
        <f>'AEO 2023 Table 52 Raw'!T178</f>
        <v>42.578128999999997</v>
      </c>
      <c r="R195" s="82">
        <f>'AEO 2023 Table 52 Raw'!U178</f>
        <v>42.463771999999999</v>
      </c>
      <c r="S195" s="82">
        <f>'AEO 2023 Table 52 Raw'!V178</f>
        <v>42.361834999999999</v>
      </c>
      <c r="T195" s="82">
        <f>'AEO 2023 Table 52 Raw'!W178</f>
        <v>42.274096999999998</v>
      </c>
      <c r="U195" s="82">
        <f>'AEO 2023 Table 52 Raw'!X178</f>
        <v>42.207607000000003</v>
      </c>
      <c r="V195" s="82">
        <f>'AEO 2023 Table 52 Raw'!Y178</f>
        <v>42.147491000000002</v>
      </c>
      <c r="W195" s="82">
        <f>'AEO 2023 Table 52 Raw'!Z178</f>
        <v>42.091385000000002</v>
      </c>
      <c r="X195" s="82">
        <f>'AEO 2023 Table 52 Raw'!AA178</f>
        <v>42.040241000000002</v>
      </c>
      <c r="Y195" s="82">
        <f>'AEO 2023 Table 52 Raw'!AB178</f>
        <v>42.001209000000003</v>
      </c>
      <c r="Z195" s="82">
        <f>'AEO 2023 Table 52 Raw'!AC178</f>
        <v>41.966808</v>
      </c>
      <c r="AA195" s="82">
        <f>'AEO 2023 Table 52 Raw'!AD178</f>
        <v>41.935668999999997</v>
      </c>
      <c r="AB195" s="82">
        <f>'AEO 2023 Table 52 Raw'!AE178</f>
        <v>41.903964999999999</v>
      </c>
      <c r="AC195" s="82">
        <f>'AEO 2023 Table 52 Raw'!AF178</f>
        <v>41.876579</v>
      </c>
      <c r="AD195" s="82">
        <f>'AEO 2023 Table 52 Raw'!AG178</f>
        <v>41.864593999999997</v>
      </c>
      <c r="AE195" s="82">
        <f>'AEO 2023 Table 52 Raw'!AH178</f>
        <v>41.817847999999998</v>
      </c>
      <c r="AF195" s="88">
        <f>'AEO 2023 Table 52 Raw'!AI178</f>
        <v>-7.0000000000000001E-3</v>
      </c>
    </row>
    <row r="196" spans="1:32" ht="15" customHeight="1" x14ac:dyDescent="0.35">
      <c r="A196" s="77" t="s">
        <v>2111</v>
      </c>
      <c r="B196" s="81" t="s">
        <v>1936</v>
      </c>
      <c r="C196" s="82">
        <f>'AEO 2023 Table 52 Raw'!F179</f>
        <v>40.261406000000001</v>
      </c>
      <c r="D196" s="82">
        <f>'AEO 2023 Table 52 Raw'!G179</f>
        <v>39.124805000000002</v>
      </c>
      <c r="E196" s="82">
        <f>'AEO 2023 Table 52 Raw'!H179</f>
        <v>38.148609</v>
      </c>
      <c r="F196" s="82">
        <f>'AEO 2023 Table 52 Raw'!I179</f>
        <v>36.985785999999997</v>
      </c>
      <c r="G196" s="82">
        <f>'AEO 2023 Table 52 Raw'!J179</f>
        <v>36.149208000000002</v>
      </c>
      <c r="H196" s="82">
        <f>'AEO 2023 Table 52 Raw'!K179</f>
        <v>35.354149</v>
      </c>
      <c r="I196" s="82">
        <f>'AEO 2023 Table 52 Raw'!L179</f>
        <v>34.679465999999998</v>
      </c>
      <c r="J196" s="82">
        <f>'AEO 2023 Table 52 Raw'!M179</f>
        <v>34.058253999999998</v>
      </c>
      <c r="K196" s="82">
        <f>'AEO 2023 Table 52 Raw'!N179</f>
        <v>33.637416999999999</v>
      </c>
      <c r="L196" s="82">
        <f>'AEO 2023 Table 52 Raw'!O179</f>
        <v>33.512259999999998</v>
      </c>
      <c r="M196" s="82">
        <f>'AEO 2023 Table 52 Raw'!P179</f>
        <v>33.329582000000002</v>
      </c>
      <c r="N196" s="82">
        <f>'AEO 2023 Table 52 Raw'!Q179</f>
        <v>33.152656999999998</v>
      </c>
      <c r="O196" s="82">
        <f>'AEO 2023 Table 52 Raw'!R179</f>
        <v>32.955505000000002</v>
      </c>
      <c r="P196" s="82">
        <f>'AEO 2023 Table 52 Raw'!S179</f>
        <v>32.763663999999999</v>
      </c>
      <c r="Q196" s="82">
        <f>'AEO 2023 Table 52 Raw'!T179</f>
        <v>32.630848</v>
      </c>
      <c r="R196" s="82">
        <f>'AEO 2023 Table 52 Raw'!U179</f>
        <v>32.509917999999999</v>
      </c>
      <c r="S196" s="82">
        <f>'AEO 2023 Table 52 Raw'!V179</f>
        <v>32.406193000000002</v>
      </c>
      <c r="T196" s="82">
        <f>'AEO 2023 Table 52 Raw'!W179</f>
        <v>32.309753000000001</v>
      </c>
      <c r="U196" s="82">
        <f>'AEO 2023 Table 52 Raw'!X179</f>
        <v>32.245280999999999</v>
      </c>
      <c r="V196" s="82">
        <f>'AEO 2023 Table 52 Raw'!Y179</f>
        <v>32.184879000000002</v>
      </c>
      <c r="W196" s="82">
        <f>'AEO 2023 Table 52 Raw'!Z179</f>
        <v>32.129477999999999</v>
      </c>
      <c r="X196" s="82">
        <f>'AEO 2023 Table 52 Raw'!AA179</f>
        <v>32.080489999999998</v>
      </c>
      <c r="Y196" s="82">
        <f>'AEO 2023 Table 52 Raw'!AB179</f>
        <v>32.048676</v>
      </c>
      <c r="Z196" s="82">
        <f>'AEO 2023 Table 52 Raw'!AC179</f>
        <v>32.018383</v>
      </c>
      <c r="AA196" s="82">
        <f>'AEO 2023 Table 52 Raw'!AD179</f>
        <v>31.992125999999999</v>
      </c>
      <c r="AB196" s="82">
        <f>'AEO 2023 Table 52 Raw'!AE179</f>
        <v>31.964386000000001</v>
      </c>
      <c r="AC196" s="82">
        <f>'AEO 2023 Table 52 Raw'!AF179</f>
        <v>31.940501999999999</v>
      </c>
      <c r="AD196" s="82">
        <f>'AEO 2023 Table 52 Raw'!AG179</f>
        <v>31.918061999999999</v>
      </c>
      <c r="AE196" s="82">
        <f>'AEO 2023 Table 52 Raw'!AH179</f>
        <v>31.878589999999999</v>
      </c>
      <c r="AF196" s="88">
        <f>'AEO 2023 Table 52 Raw'!AI179</f>
        <v>-8.0000000000000002E-3</v>
      </c>
    </row>
    <row r="197" spans="1:32" ht="15" customHeight="1" x14ac:dyDescent="0.35">
      <c r="A197" s="77" t="s">
        <v>2112</v>
      </c>
      <c r="B197" s="81" t="s">
        <v>1938</v>
      </c>
      <c r="C197" s="82">
        <f>'AEO 2023 Table 52 Raw'!F180</f>
        <v>42.084927</v>
      </c>
      <c r="D197" s="82">
        <f>'AEO 2023 Table 52 Raw'!G180</f>
        <v>41.024039999999999</v>
      </c>
      <c r="E197" s="82">
        <f>'AEO 2023 Table 52 Raw'!H180</f>
        <v>40.056980000000003</v>
      </c>
      <c r="F197" s="82">
        <f>'AEO 2023 Table 52 Raw'!I180</f>
        <v>38.887360000000001</v>
      </c>
      <c r="G197" s="82">
        <f>'AEO 2023 Table 52 Raw'!J180</f>
        <v>38.013451000000003</v>
      </c>
      <c r="H197" s="82">
        <f>'AEO 2023 Table 52 Raw'!K180</f>
        <v>37.196274000000003</v>
      </c>
      <c r="I197" s="82">
        <f>'AEO 2023 Table 52 Raw'!L180</f>
        <v>36.474570999999997</v>
      </c>
      <c r="J197" s="82">
        <f>'AEO 2023 Table 52 Raw'!M180</f>
        <v>35.824928</v>
      </c>
      <c r="K197" s="82">
        <f>'AEO 2023 Table 52 Raw'!N180</f>
        <v>35.381065</v>
      </c>
      <c r="L197" s="82">
        <f>'AEO 2023 Table 52 Raw'!O180</f>
        <v>35.246704000000001</v>
      </c>
      <c r="M197" s="82">
        <f>'AEO 2023 Table 52 Raw'!P180</f>
        <v>35.053932000000003</v>
      </c>
      <c r="N197" s="82">
        <f>'AEO 2023 Table 52 Raw'!Q180</f>
        <v>34.863655000000001</v>
      </c>
      <c r="O197" s="82">
        <f>'AEO 2023 Table 52 Raw'!R180</f>
        <v>34.662337999999998</v>
      </c>
      <c r="P197" s="82">
        <f>'AEO 2023 Table 52 Raw'!S180</f>
        <v>34.466414999999998</v>
      </c>
      <c r="Q197" s="82">
        <f>'AEO 2023 Table 52 Raw'!T180</f>
        <v>34.329341999999997</v>
      </c>
      <c r="R197" s="82">
        <f>'AEO 2023 Table 52 Raw'!U180</f>
        <v>34.208548999999998</v>
      </c>
      <c r="S197" s="82">
        <f>'AEO 2023 Table 52 Raw'!V180</f>
        <v>34.101700000000001</v>
      </c>
      <c r="T197" s="82">
        <f>'AEO 2023 Table 52 Raw'!W180</f>
        <v>34.003281000000001</v>
      </c>
      <c r="U197" s="82">
        <f>'AEO 2023 Table 52 Raw'!X180</f>
        <v>33.932980000000001</v>
      </c>
      <c r="V197" s="82">
        <f>'AEO 2023 Table 52 Raw'!Y180</f>
        <v>33.869498999999998</v>
      </c>
      <c r="W197" s="82">
        <f>'AEO 2023 Table 52 Raw'!Z180</f>
        <v>33.812531</v>
      </c>
      <c r="X197" s="82">
        <f>'AEO 2023 Table 52 Raw'!AA180</f>
        <v>33.758904000000001</v>
      </c>
      <c r="Y197" s="82">
        <f>'AEO 2023 Table 52 Raw'!AB180</f>
        <v>33.724518000000003</v>
      </c>
      <c r="Z197" s="82">
        <f>'AEO 2023 Table 52 Raw'!AC180</f>
        <v>33.690907000000003</v>
      </c>
      <c r="AA197" s="82">
        <f>'AEO 2023 Table 52 Raw'!AD180</f>
        <v>33.664000999999999</v>
      </c>
      <c r="AB197" s="82">
        <f>'AEO 2023 Table 52 Raw'!AE180</f>
        <v>33.634304</v>
      </c>
      <c r="AC197" s="82">
        <f>'AEO 2023 Table 52 Raw'!AF180</f>
        <v>33.606898999999999</v>
      </c>
      <c r="AD197" s="82">
        <f>'AEO 2023 Table 52 Raw'!AG180</f>
        <v>33.575530999999998</v>
      </c>
      <c r="AE197" s="82">
        <f>'AEO 2023 Table 52 Raw'!AH180</f>
        <v>33.532283999999997</v>
      </c>
      <c r="AF197" s="88">
        <f>'AEO 2023 Table 52 Raw'!AI180</f>
        <v>-8.0000000000000002E-3</v>
      </c>
    </row>
    <row r="198" spans="1:32" ht="15" customHeight="1" x14ac:dyDescent="0.35">
      <c r="A198" s="77" t="s">
        <v>2113</v>
      </c>
      <c r="B198" s="81" t="s">
        <v>1940</v>
      </c>
      <c r="C198" s="82">
        <f>'AEO 2023 Table 52 Raw'!F181</f>
        <v>45.905712000000001</v>
      </c>
      <c r="D198" s="82">
        <f>'AEO 2023 Table 52 Raw'!G181</f>
        <v>44.729897000000001</v>
      </c>
      <c r="E198" s="82">
        <f>'AEO 2023 Table 52 Raw'!H181</f>
        <v>43.685982000000003</v>
      </c>
      <c r="F198" s="82">
        <f>'AEO 2023 Table 52 Raw'!I181</f>
        <v>42.433571000000001</v>
      </c>
      <c r="G198" s="82">
        <f>'AEO 2023 Table 52 Raw'!J181</f>
        <v>41.447285000000001</v>
      </c>
      <c r="H198" s="82">
        <f>'AEO 2023 Table 52 Raw'!K181</f>
        <v>40.517291999999998</v>
      </c>
      <c r="I198" s="82">
        <f>'AEO 2023 Table 52 Raw'!L181</f>
        <v>39.716678999999999</v>
      </c>
      <c r="J198" s="82">
        <f>'AEO 2023 Table 52 Raw'!M181</f>
        <v>38.985874000000003</v>
      </c>
      <c r="K198" s="82">
        <f>'AEO 2023 Table 52 Raw'!N181</f>
        <v>38.48019</v>
      </c>
      <c r="L198" s="82">
        <f>'AEO 2023 Table 52 Raw'!O181</f>
        <v>38.318736999999999</v>
      </c>
      <c r="M198" s="82">
        <f>'AEO 2023 Table 52 Raw'!P181</f>
        <v>38.097610000000003</v>
      </c>
      <c r="N198" s="82">
        <f>'AEO 2023 Table 52 Raw'!Q181</f>
        <v>37.880004999999997</v>
      </c>
      <c r="O198" s="82">
        <f>'AEO 2023 Table 52 Raw'!R181</f>
        <v>37.660300999999997</v>
      </c>
      <c r="P198" s="82">
        <f>'AEO 2023 Table 52 Raw'!S181</f>
        <v>37.446457000000002</v>
      </c>
      <c r="Q198" s="82">
        <f>'AEO 2023 Table 52 Raw'!T181</f>
        <v>37.299106999999999</v>
      </c>
      <c r="R198" s="82">
        <f>'AEO 2023 Table 52 Raw'!U181</f>
        <v>37.168404000000002</v>
      </c>
      <c r="S198" s="82">
        <f>'AEO 2023 Table 52 Raw'!V181</f>
        <v>37.048923000000002</v>
      </c>
      <c r="T198" s="82">
        <f>'AEO 2023 Table 52 Raw'!W181</f>
        <v>36.937916000000001</v>
      </c>
      <c r="U198" s="82">
        <f>'AEO 2023 Table 52 Raw'!X181</f>
        <v>36.862102999999998</v>
      </c>
      <c r="V198" s="82">
        <f>'AEO 2023 Table 52 Raw'!Y181</f>
        <v>36.790657000000003</v>
      </c>
      <c r="W198" s="82">
        <f>'AEO 2023 Table 52 Raw'!Z181</f>
        <v>36.724719999999998</v>
      </c>
      <c r="X198" s="82">
        <f>'AEO 2023 Table 52 Raw'!AA181</f>
        <v>36.665840000000003</v>
      </c>
      <c r="Y198" s="82">
        <f>'AEO 2023 Table 52 Raw'!AB181</f>
        <v>36.624549999999999</v>
      </c>
      <c r="Z198" s="82">
        <f>'AEO 2023 Table 52 Raw'!AC181</f>
        <v>36.584983999999999</v>
      </c>
      <c r="AA198" s="82">
        <f>'AEO 2023 Table 52 Raw'!AD181</f>
        <v>36.550376999999997</v>
      </c>
      <c r="AB198" s="82">
        <f>'AEO 2023 Table 52 Raw'!AE181</f>
        <v>36.515082999999997</v>
      </c>
      <c r="AC198" s="82">
        <f>'AEO 2023 Table 52 Raw'!AF181</f>
        <v>36.482692999999998</v>
      </c>
      <c r="AD198" s="82">
        <f>'AEO 2023 Table 52 Raw'!AG181</f>
        <v>36.451262999999997</v>
      </c>
      <c r="AE198" s="82">
        <f>'AEO 2023 Table 52 Raw'!AH181</f>
        <v>36.403030000000001</v>
      </c>
      <c r="AF198" s="88">
        <f>'AEO 2023 Table 52 Raw'!AI181</f>
        <v>-8.0000000000000002E-3</v>
      </c>
    </row>
    <row r="199" spans="1:32" ht="15" customHeight="1" x14ac:dyDescent="0.35">
      <c r="A199" s="77" t="s">
        <v>2114</v>
      </c>
      <c r="B199" s="81" t="s">
        <v>1942</v>
      </c>
      <c r="C199" s="82">
        <f>'AEO 2023 Table 52 Raw'!F182</f>
        <v>82.316597000000002</v>
      </c>
      <c r="D199" s="82">
        <f>'AEO 2023 Table 52 Raw'!G182</f>
        <v>81.083472999999998</v>
      </c>
      <c r="E199" s="82">
        <f>'AEO 2023 Table 52 Raw'!H182</f>
        <v>79.924369999999996</v>
      </c>
      <c r="F199" s="82">
        <f>'AEO 2023 Table 52 Raw'!I182</f>
        <v>78.718711999999996</v>
      </c>
      <c r="G199" s="82">
        <f>'AEO 2023 Table 52 Raw'!J182</f>
        <v>77.853210000000004</v>
      </c>
      <c r="H199" s="82">
        <f>'AEO 2023 Table 52 Raw'!K182</f>
        <v>77.025115999999997</v>
      </c>
      <c r="I199" s="82">
        <f>'AEO 2023 Table 52 Raw'!L182</f>
        <v>76.371132000000003</v>
      </c>
      <c r="J199" s="82">
        <f>'AEO 2023 Table 52 Raw'!M182</f>
        <v>75.693634000000003</v>
      </c>
      <c r="K199" s="82">
        <f>'AEO 2023 Table 52 Raw'!N182</f>
        <v>75.237983999999997</v>
      </c>
      <c r="L199" s="82">
        <f>'AEO 2023 Table 52 Raw'!O182</f>
        <v>75.106728000000004</v>
      </c>
      <c r="M199" s="82">
        <f>'AEO 2023 Table 52 Raw'!P182</f>
        <v>74.892143000000004</v>
      </c>
      <c r="N199" s="82">
        <f>'AEO 2023 Table 52 Raw'!Q182</f>
        <v>74.688018999999997</v>
      </c>
      <c r="O199" s="82">
        <f>'AEO 2023 Table 52 Raw'!R182</f>
        <v>74.485352000000006</v>
      </c>
      <c r="P199" s="82">
        <f>'AEO 2023 Table 52 Raw'!S182</f>
        <v>74.294678000000005</v>
      </c>
      <c r="Q199" s="82">
        <f>'AEO 2023 Table 52 Raw'!T182</f>
        <v>74.168921999999995</v>
      </c>
      <c r="R199" s="82">
        <f>'AEO 2023 Table 52 Raw'!U182</f>
        <v>74.056472999999997</v>
      </c>
      <c r="S199" s="82">
        <f>'AEO 2023 Table 52 Raw'!V182</f>
        <v>73.954421999999994</v>
      </c>
      <c r="T199" s="82">
        <f>'AEO 2023 Table 52 Raw'!W182</f>
        <v>73.867508000000001</v>
      </c>
      <c r="U199" s="82">
        <f>'AEO 2023 Table 52 Raw'!X182</f>
        <v>73.803955000000002</v>
      </c>
      <c r="V199" s="82">
        <f>'AEO 2023 Table 52 Raw'!Y182</f>
        <v>73.747451999999996</v>
      </c>
      <c r="W199" s="82">
        <f>'AEO 2023 Table 52 Raw'!Z182</f>
        <v>73.692902000000004</v>
      </c>
      <c r="X199" s="82">
        <f>'AEO 2023 Table 52 Raw'!AA182</f>
        <v>73.642944</v>
      </c>
      <c r="Y199" s="82">
        <f>'AEO 2023 Table 52 Raw'!AB182</f>
        <v>73.608161999999993</v>
      </c>
      <c r="Z199" s="82">
        <f>'AEO 2023 Table 52 Raw'!AC182</f>
        <v>73.576713999999996</v>
      </c>
      <c r="AA199" s="82">
        <f>'AEO 2023 Table 52 Raw'!AD182</f>
        <v>73.547638000000006</v>
      </c>
      <c r="AB199" s="82">
        <f>'AEO 2023 Table 52 Raw'!AE182</f>
        <v>73.519608000000005</v>
      </c>
      <c r="AC199" s="82">
        <f>'AEO 2023 Table 52 Raw'!AF182</f>
        <v>73.494086999999993</v>
      </c>
      <c r="AD199" s="82">
        <f>'AEO 2023 Table 52 Raw'!AG182</f>
        <v>73.481628000000001</v>
      </c>
      <c r="AE199" s="82">
        <f>'AEO 2023 Table 52 Raw'!AH182</f>
        <v>73.437629999999999</v>
      </c>
      <c r="AF199" s="88">
        <f>'AEO 2023 Table 52 Raw'!AI182</f>
        <v>-4.0000000000000001E-3</v>
      </c>
    </row>
    <row r="200" spans="1:32" ht="12" customHeight="1" x14ac:dyDescent="0.35">
      <c r="A200" s="77" t="s">
        <v>2115</v>
      </c>
      <c r="B200" s="81" t="s">
        <v>1944</v>
      </c>
      <c r="C200" s="82">
        <f>'AEO 2023 Table 52 Raw'!F183</f>
        <v>40.058383999999997</v>
      </c>
      <c r="D200" s="82">
        <f>'AEO 2023 Table 52 Raw'!G183</f>
        <v>38.997855999999999</v>
      </c>
      <c r="E200" s="82">
        <f>'AEO 2023 Table 52 Raw'!H183</f>
        <v>38.044505999999998</v>
      </c>
      <c r="F200" s="82">
        <f>'AEO 2023 Table 52 Raw'!I183</f>
        <v>36.916904000000002</v>
      </c>
      <c r="G200" s="82">
        <f>'AEO 2023 Table 52 Raw'!J183</f>
        <v>36.048518999999999</v>
      </c>
      <c r="H200" s="82">
        <f>'AEO 2023 Table 52 Raw'!K183</f>
        <v>35.222918999999997</v>
      </c>
      <c r="I200" s="82">
        <f>'AEO 2023 Table 52 Raw'!L183</f>
        <v>34.520755999999999</v>
      </c>
      <c r="J200" s="82">
        <f>'AEO 2023 Table 52 Raw'!M183</f>
        <v>33.877220000000001</v>
      </c>
      <c r="K200" s="82">
        <f>'AEO 2023 Table 52 Raw'!N183</f>
        <v>33.436649000000003</v>
      </c>
      <c r="L200" s="82">
        <f>'AEO 2023 Table 52 Raw'!O183</f>
        <v>33.301189000000001</v>
      </c>
      <c r="M200" s="82">
        <f>'AEO 2023 Table 52 Raw'!P183</f>
        <v>33.107559000000002</v>
      </c>
      <c r="N200" s="82">
        <f>'AEO 2023 Table 52 Raw'!Q183</f>
        <v>32.915958000000003</v>
      </c>
      <c r="O200" s="82">
        <f>'AEO 2023 Table 52 Raw'!R183</f>
        <v>32.715358999999999</v>
      </c>
      <c r="P200" s="82">
        <f>'AEO 2023 Table 52 Raw'!S183</f>
        <v>32.516689</v>
      </c>
      <c r="Q200" s="82">
        <f>'AEO 2023 Table 52 Raw'!T183</f>
        <v>32.382961000000002</v>
      </c>
      <c r="R200" s="82">
        <f>'AEO 2023 Table 52 Raw'!U183</f>
        <v>32.263767000000001</v>
      </c>
      <c r="S200" s="82">
        <f>'AEO 2023 Table 52 Raw'!V183</f>
        <v>32.157257000000001</v>
      </c>
      <c r="T200" s="82">
        <f>'AEO 2023 Table 52 Raw'!W183</f>
        <v>32.055903999999998</v>
      </c>
      <c r="U200" s="82">
        <f>'AEO 2023 Table 52 Raw'!X183</f>
        <v>31.987219</v>
      </c>
      <c r="V200" s="82">
        <f>'AEO 2023 Table 52 Raw'!Y183</f>
        <v>31.925529000000001</v>
      </c>
      <c r="W200" s="82">
        <f>'AEO 2023 Table 52 Raw'!Z183</f>
        <v>31.868763000000001</v>
      </c>
      <c r="X200" s="82">
        <f>'AEO 2023 Table 52 Raw'!AA183</f>
        <v>31.815602999999999</v>
      </c>
      <c r="Y200" s="82">
        <f>'AEO 2023 Table 52 Raw'!AB183</f>
        <v>31.782693999999999</v>
      </c>
      <c r="Z200" s="82">
        <f>'AEO 2023 Table 52 Raw'!AC183</f>
        <v>31.749742999999999</v>
      </c>
      <c r="AA200" s="82">
        <f>'AEO 2023 Table 52 Raw'!AD183</f>
        <v>31.722785999999999</v>
      </c>
      <c r="AB200" s="82">
        <f>'AEO 2023 Table 52 Raw'!AE183</f>
        <v>31.695343000000001</v>
      </c>
      <c r="AC200" s="82">
        <f>'AEO 2023 Table 52 Raw'!AF183</f>
        <v>31.667992000000002</v>
      </c>
      <c r="AD200" s="82">
        <f>'AEO 2023 Table 52 Raw'!AG183</f>
        <v>31.638506</v>
      </c>
      <c r="AE200" s="82">
        <f>'AEO 2023 Table 52 Raw'!AH183</f>
        <v>31.595388</v>
      </c>
      <c r="AF200" s="88">
        <f>'AEO 2023 Table 52 Raw'!AI183</f>
        <v>-8.0000000000000002E-3</v>
      </c>
    </row>
    <row r="201" spans="1:32" ht="15" customHeight="1" x14ac:dyDescent="0.35">
      <c r="A201" s="77" t="s">
        <v>2116</v>
      </c>
      <c r="B201" s="81" t="s">
        <v>1946</v>
      </c>
      <c r="C201" s="82">
        <f>'AEO 2023 Table 52 Raw'!F184</f>
        <v>55.475051999999998</v>
      </c>
      <c r="D201" s="82">
        <f>'AEO 2023 Table 52 Raw'!G184</f>
        <v>54.038558999999999</v>
      </c>
      <c r="E201" s="82">
        <f>'AEO 2023 Table 52 Raw'!H184</f>
        <v>52.765770000000003</v>
      </c>
      <c r="F201" s="82">
        <f>'AEO 2023 Table 52 Raw'!I184</f>
        <v>51.318939</v>
      </c>
      <c r="G201" s="82">
        <f>'AEO 2023 Table 52 Raw'!J184</f>
        <v>50.205593</v>
      </c>
      <c r="H201" s="82">
        <f>'AEO 2023 Table 52 Raw'!K184</f>
        <v>49.159270999999997</v>
      </c>
      <c r="I201" s="82">
        <f>'AEO 2023 Table 52 Raw'!L184</f>
        <v>48.253162000000003</v>
      </c>
      <c r="J201" s="82">
        <f>'AEO 2023 Table 52 Raw'!M184</f>
        <v>47.430118999999998</v>
      </c>
      <c r="K201" s="82">
        <f>'AEO 2023 Table 52 Raw'!N184</f>
        <v>46.851863999999999</v>
      </c>
      <c r="L201" s="82">
        <f>'AEO 2023 Table 52 Raw'!O184</f>
        <v>46.653163999999997</v>
      </c>
      <c r="M201" s="82">
        <f>'AEO 2023 Table 52 Raw'!P184</f>
        <v>46.400390999999999</v>
      </c>
      <c r="N201" s="82">
        <f>'AEO 2023 Table 52 Raw'!Q184</f>
        <v>46.165168999999999</v>
      </c>
      <c r="O201" s="82">
        <f>'AEO 2023 Table 52 Raw'!R184</f>
        <v>45.930225</v>
      </c>
      <c r="P201" s="82">
        <f>'AEO 2023 Table 52 Raw'!S184</f>
        <v>45.708672</v>
      </c>
      <c r="Q201" s="82">
        <f>'AEO 2023 Table 52 Raw'!T184</f>
        <v>45.552531999999999</v>
      </c>
      <c r="R201" s="82">
        <f>'AEO 2023 Table 52 Raw'!U184</f>
        <v>45.407944000000001</v>
      </c>
      <c r="S201" s="82">
        <f>'AEO 2023 Table 52 Raw'!V184</f>
        <v>45.281894999999999</v>
      </c>
      <c r="T201" s="82">
        <f>'AEO 2023 Table 52 Raw'!W184</f>
        <v>45.169215999999999</v>
      </c>
      <c r="U201" s="82">
        <f>'AEO 2023 Table 52 Raw'!X184</f>
        <v>45.087195999999999</v>
      </c>
      <c r="V201" s="82">
        <f>'AEO 2023 Table 52 Raw'!Y184</f>
        <v>45.010669999999998</v>
      </c>
      <c r="W201" s="82">
        <f>'AEO 2023 Table 52 Raw'!Z184</f>
        <v>44.939540999999998</v>
      </c>
      <c r="X201" s="82">
        <f>'AEO 2023 Table 52 Raw'!AA184</f>
        <v>44.874595999999997</v>
      </c>
      <c r="Y201" s="82">
        <f>'AEO 2023 Table 52 Raw'!AB184</f>
        <v>44.824055000000001</v>
      </c>
      <c r="Z201" s="82">
        <f>'AEO 2023 Table 52 Raw'!AC184</f>
        <v>44.778202</v>
      </c>
      <c r="AA201" s="82">
        <f>'AEO 2023 Table 52 Raw'!AD184</f>
        <v>44.735492999999998</v>
      </c>
      <c r="AB201" s="82">
        <f>'AEO 2023 Table 52 Raw'!AE184</f>
        <v>44.694125999999997</v>
      </c>
      <c r="AC201" s="82">
        <f>'AEO 2023 Table 52 Raw'!AF184</f>
        <v>44.655856999999997</v>
      </c>
      <c r="AD201" s="82">
        <f>'AEO 2023 Table 52 Raw'!AG184</f>
        <v>44.627937000000003</v>
      </c>
      <c r="AE201" s="82">
        <f>'AEO 2023 Table 52 Raw'!AH184</f>
        <v>44.573214999999998</v>
      </c>
      <c r="AF201" s="88">
        <f>'AEO 2023 Table 52 Raw'!AI184</f>
        <v>-8.0000000000000002E-3</v>
      </c>
    </row>
    <row r="202" spans="1:32" ht="15" customHeight="1" x14ac:dyDescent="0.35">
      <c r="A202" s="77" t="s">
        <v>2117</v>
      </c>
      <c r="B202" s="81" t="s">
        <v>1948</v>
      </c>
      <c r="C202" s="82">
        <f>'AEO 2023 Table 52 Raw'!F185</f>
        <v>54.745201000000002</v>
      </c>
      <c r="D202" s="82">
        <f>'AEO 2023 Table 52 Raw'!G185</f>
        <v>53.049067999999998</v>
      </c>
      <c r="E202" s="82">
        <f>'AEO 2023 Table 52 Raw'!H185</f>
        <v>51.651195999999999</v>
      </c>
      <c r="F202" s="82">
        <f>'AEO 2023 Table 52 Raw'!I185</f>
        <v>50.051937000000002</v>
      </c>
      <c r="G202" s="82">
        <f>'AEO 2023 Table 52 Raw'!J185</f>
        <v>48.906897999999998</v>
      </c>
      <c r="H202" s="82">
        <f>'AEO 2023 Table 52 Raw'!K185</f>
        <v>47.768650000000001</v>
      </c>
      <c r="I202" s="82">
        <f>'AEO 2023 Table 52 Raw'!L185</f>
        <v>46.864821999999997</v>
      </c>
      <c r="J202" s="82">
        <f>'AEO 2023 Table 52 Raw'!M185</f>
        <v>45.977412999999999</v>
      </c>
      <c r="K202" s="82">
        <f>'AEO 2023 Table 52 Raw'!N185</f>
        <v>45.372166</v>
      </c>
      <c r="L202" s="82">
        <f>'AEO 2023 Table 52 Raw'!O185</f>
        <v>45.189425999999997</v>
      </c>
      <c r="M202" s="82">
        <f>'AEO 2023 Table 52 Raw'!P185</f>
        <v>44.94791</v>
      </c>
      <c r="N202" s="82">
        <f>'AEO 2023 Table 52 Raw'!Q185</f>
        <v>44.725441000000004</v>
      </c>
      <c r="O202" s="82">
        <f>'AEO 2023 Table 52 Raw'!R185</f>
        <v>44.462048000000003</v>
      </c>
      <c r="P202" s="82">
        <f>'AEO 2023 Table 52 Raw'!S185</f>
        <v>44.221415999999998</v>
      </c>
      <c r="Q202" s="82">
        <f>'AEO 2023 Table 52 Raw'!T185</f>
        <v>44.048957999999999</v>
      </c>
      <c r="R202" s="82">
        <f>'AEO 2023 Table 52 Raw'!U185</f>
        <v>43.890957</v>
      </c>
      <c r="S202" s="82">
        <f>'AEO 2023 Table 52 Raw'!V185</f>
        <v>43.743899999999996</v>
      </c>
      <c r="T202" s="82">
        <f>'AEO 2023 Table 52 Raw'!W185</f>
        <v>43.610104</v>
      </c>
      <c r="U202" s="82">
        <f>'AEO 2023 Table 52 Raw'!X185</f>
        <v>43.50206</v>
      </c>
      <c r="V202" s="82">
        <f>'AEO 2023 Table 52 Raw'!Y185</f>
        <v>43.403606000000003</v>
      </c>
      <c r="W202" s="82">
        <f>'AEO 2023 Table 52 Raw'!Z185</f>
        <v>43.310203999999999</v>
      </c>
      <c r="X202" s="82">
        <f>'AEO 2023 Table 52 Raw'!AA185</f>
        <v>43.219276000000001</v>
      </c>
      <c r="Y202" s="82">
        <f>'AEO 2023 Table 52 Raw'!AB185</f>
        <v>43.149006</v>
      </c>
      <c r="Z202" s="82">
        <f>'AEO 2023 Table 52 Raw'!AC185</f>
        <v>43.081023999999999</v>
      </c>
      <c r="AA202" s="82">
        <f>'AEO 2023 Table 52 Raw'!AD185</f>
        <v>43.017288000000001</v>
      </c>
      <c r="AB202" s="82">
        <f>'AEO 2023 Table 52 Raw'!AE185</f>
        <v>42.956688</v>
      </c>
      <c r="AC202" s="82">
        <f>'AEO 2023 Table 52 Raw'!AF185</f>
        <v>42.898086999999997</v>
      </c>
      <c r="AD202" s="82">
        <f>'AEO 2023 Table 52 Raw'!AG185</f>
        <v>42.848305000000003</v>
      </c>
      <c r="AE202" s="82">
        <f>'AEO 2023 Table 52 Raw'!AH185</f>
        <v>42.790733000000003</v>
      </c>
      <c r="AF202" s="88">
        <f>'AEO 2023 Table 52 Raw'!AI185</f>
        <v>-8.9999999999999993E-3</v>
      </c>
    </row>
    <row r="203" spans="1:32" ht="15" customHeight="1" x14ac:dyDescent="0.35">
      <c r="A203" s="77" t="s">
        <v>2118</v>
      </c>
      <c r="B203" s="81" t="s">
        <v>1950</v>
      </c>
      <c r="C203" s="82">
        <f>'AEO 2023 Table 52 Raw'!F186</f>
        <v>68.815680999999998</v>
      </c>
      <c r="D203" s="82">
        <f>'AEO 2023 Table 52 Raw'!G186</f>
        <v>66.823586000000006</v>
      </c>
      <c r="E203" s="82">
        <f>'AEO 2023 Table 52 Raw'!H186</f>
        <v>65.086585999999997</v>
      </c>
      <c r="F203" s="82">
        <f>'AEO 2023 Table 52 Raw'!I186</f>
        <v>63.279991000000003</v>
      </c>
      <c r="G203" s="82">
        <f>'AEO 2023 Table 52 Raw'!J186</f>
        <v>61.905532999999998</v>
      </c>
      <c r="H203" s="82">
        <f>'AEO 2023 Table 52 Raw'!K186</f>
        <v>60.595795000000003</v>
      </c>
      <c r="I203" s="82">
        <f>'AEO 2023 Table 52 Raw'!L186</f>
        <v>59.514290000000003</v>
      </c>
      <c r="J203" s="82">
        <f>'AEO 2023 Table 52 Raw'!M186</f>
        <v>58.438521999999999</v>
      </c>
      <c r="K203" s="82">
        <f>'AEO 2023 Table 52 Raw'!N186</f>
        <v>57.679932000000001</v>
      </c>
      <c r="L203" s="82">
        <f>'AEO 2023 Table 52 Raw'!O186</f>
        <v>57.435085000000001</v>
      </c>
      <c r="M203" s="82">
        <f>'AEO 2023 Table 52 Raw'!P186</f>
        <v>57.125469000000002</v>
      </c>
      <c r="N203" s="82">
        <f>'AEO 2023 Table 52 Raw'!Q186</f>
        <v>56.843456000000003</v>
      </c>
      <c r="O203" s="82">
        <f>'AEO 2023 Table 52 Raw'!R186</f>
        <v>56.523941000000001</v>
      </c>
      <c r="P203" s="82">
        <f>'AEO 2023 Table 52 Raw'!S186</f>
        <v>56.220295</v>
      </c>
      <c r="Q203" s="82">
        <f>'AEO 2023 Table 52 Raw'!T186</f>
        <v>55.991382999999999</v>
      </c>
      <c r="R203" s="82">
        <f>'AEO 2023 Table 52 Raw'!U186</f>
        <v>55.779068000000002</v>
      </c>
      <c r="S203" s="82">
        <f>'AEO 2023 Table 52 Raw'!V186</f>
        <v>55.583195000000003</v>
      </c>
      <c r="T203" s="82">
        <f>'AEO 2023 Table 52 Raw'!W186</f>
        <v>55.402081000000003</v>
      </c>
      <c r="U203" s="82">
        <f>'AEO 2023 Table 52 Raw'!X186</f>
        <v>55.260852999999997</v>
      </c>
      <c r="V203" s="82">
        <f>'AEO 2023 Table 52 Raw'!Y186</f>
        <v>55.130032</v>
      </c>
      <c r="W203" s="82">
        <f>'AEO 2023 Table 52 Raw'!Z186</f>
        <v>55.007423000000003</v>
      </c>
      <c r="X203" s="82">
        <f>'AEO 2023 Table 52 Raw'!AA186</f>
        <v>54.892100999999997</v>
      </c>
      <c r="Y203" s="82">
        <f>'AEO 2023 Table 52 Raw'!AB186</f>
        <v>54.799194</v>
      </c>
      <c r="Z203" s="82">
        <f>'AEO 2023 Table 52 Raw'!AC186</f>
        <v>54.713279999999997</v>
      </c>
      <c r="AA203" s="82">
        <f>'AEO 2023 Table 52 Raw'!AD186</f>
        <v>54.632548999999997</v>
      </c>
      <c r="AB203" s="82">
        <f>'AEO 2023 Table 52 Raw'!AE186</f>
        <v>54.553722</v>
      </c>
      <c r="AC203" s="82">
        <f>'AEO 2023 Table 52 Raw'!AF186</f>
        <v>54.477901000000003</v>
      </c>
      <c r="AD203" s="82">
        <f>'AEO 2023 Table 52 Raw'!AG186</f>
        <v>54.406028999999997</v>
      </c>
      <c r="AE203" s="82">
        <f>'AEO 2023 Table 52 Raw'!AH186</f>
        <v>54.332169</v>
      </c>
      <c r="AF203" s="88">
        <f>'AEO 2023 Table 52 Raw'!AI186</f>
        <v>-8.0000000000000002E-3</v>
      </c>
    </row>
    <row r="204" spans="1:32" ht="12" customHeight="1" x14ac:dyDescent="0.35">
      <c r="A204" s="77" t="s">
        <v>2119</v>
      </c>
      <c r="B204" s="81" t="s">
        <v>1952</v>
      </c>
      <c r="C204" s="82">
        <f>'AEO 2023 Table 52 Raw'!F187</f>
        <v>43.196724000000003</v>
      </c>
      <c r="D204" s="82">
        <f>'AEO 2023 Table 52 Raw'!G187</f>
        <v>41.858500999999997</v>
      </c>
      <c r="E204" s="82">
        <f>'AEO 2023 Table 52 Raw'!H187</f>
        <v>40.709564</v>
      </c>
      <c r="F204" s="82">
        <f>'AEO 2023 Table 52 Raw'!I187</f>
        <v>39.748753000000001</v>
      </c>
      <c r="G204" s="82">
        <f>'AEO 2023 Table 52 Raw'!J187</f>
        <v>38.867137999999997</v>
      </c>
      <c r="H204" s="82">
        <f>'AEO 2023 Table 52 Raw'!K187</f>
        <v>38.021481000000001</v>
      </c>
      <c r="I204" s="82">
        <f>'AEO 2023 Table 52 Raw'!L187</f>
        <v>37.374470000000002</v>
      </c>
      <c r="J204" s="82">
        <f>'AEO 2023 Table 52 Raw'!M187</f>
        <v>36.740887000000001</v>
      </c>
      <c r="K204" s="82">
        <f>'AEO 2023 Table 52 Raw'!N187</f>
        <v>36.293472000000001</v>
      </c>
      <c r="L204" s="82">
        <f>'AEO 2023 Table 52 Raw'!O187</f>
        <v>36.172564999999999</v>
      </c>
      <c r="M204" s="82">
        <f>'AEO 2023 Table 52 Raw'!P187</f>
        <v>36.001606000000002</v>
      </c>
      <c r="N204" s="82">
        <f>'AEO 2023 Table 52 Raw'!Q187</f>
        <v>35.845936000000002</v>
      </c>
      <c r="O204" s="82">
        <f>'AEO 2023 Table 52 Raw'!R187</f>
        <v>35.639107000000003</v>
      </c>
      <c r="P204" s="82">
        <f>'AEO 2023 Table 52 Raw'!S187</f>
        <v>35.435977999999999</v>
      </c>
      <c r="Q204" s="82">
        <f>'AEO 2023 Table 52 Raw'!T187</f>
        <v>35.285046000000001</v>
      </c>
      <c r="R204" s="82">
        <f>'AEO 2023 Table 52 Raw'!U187</f>
        <v>35.147381000000003</v>
      </c>
      <c r="S204" s="82">
        <f>'AEO 2023 Table 52 Raw'!V187</f>
        <v>35.019829000000001</v>
      </c>
      <c r="T204" s="82">
        <f>'AEO 2023 Table 52 Raw'!W187</f>
        <v>34.901161000000002</v>
      </c>
      <c r="U204" s="82">
        <f>'AEO 2023 Table 52 Raw'!X187</f>
        <v>34.811649000000003</v>
      </c>
      <c r="V204" s="82">
        <f>'AEO 2023 Table 52 Raw'!Y187</f>
        <v>34.732017999999997</v>
      </c>
      <c r="W204" s="82">
        <f>'AEO 2023 Table 52 Raw'!Z187</f>
        <v>34.655940999999999</v>
      </c>
      <c r="X204" s="82">
        <f>'AEO 2023 Table 52 Raw'!AA187</f>
        <v>34.585827000000002</v>
      </c>
      <c r="Y204" s="82">
        <f>'AEO 2023 Table 52 Raw'!AB187</f>
        <v>34.529544999999999</v>
      </c>
      <c r="Z204" s="82">
        <f>'AEO 2023 Table 52 Raw'!AC187</f>
        <v>34.476646000000002</v>
      </c>
      <c r="AA204" s="82">
        <f>'AEO 2023 Table 52 Raw'!AD187</f>
        <v>34.428635</v>
      </c>
      <c r="AB204" s="82">
        <f>'AEO 2023 Table 52 Raw'!AE187</f>
        <v>34.380180000000003</v>
      </c>
      <c r="AC204" s="82">
        <f>'AEO 2023 Table 52 Raw'!AF187</f>
        <v>34.336246000000003</v>
      </c>
      <c r="AD204" s="82">
        <f>'AEO 2023 Table 52 Raw'!AG187</f>
        <v>34.294468000000002</v>
      </c>
      <c r="AE204" s="82">
        <f>'AEO 2023 Table 52 Raw'!AH187</f>
        <v>34.247753000000003</v>
      </c>
      <c r="AF204" s="88">
        <f>'AEO 2023 Table 52 Raw'!AI187</f>
        <v>-8.0000000000000002E-3</v>
      </c>
    </row>
    <row r="205" spans="1:32" ht="15" customHeight="1" x14ac:dyDescent="0.35">
      <c r="A205" s="77" t="s">
        <v>2120</v>
      </c>
      <c r="B205" s="81" t="s">
        <v>1954</v>
      </c>
      <c r="C205" s="82">
        <f>'AEO 2023 Table 52 Raw'!F188</f>
        <v>0</v>
      </c>
      <c r="D205" s="82">
        <f>'AEO 2023 Table 52 Raw'!G188</f>
        <v>0</v>
      </c>
      <c r="E205" s="82">
        <f>'AEO 2023 Table 52 Raw'!H188</f>
        <v>0</v>
      </c>
      <c r="F205" s="82">
        <f>'AEO 2023 Table 52 Raw'!I188</f>
        <v>0</v>
      </c>
      <c r="G205" s="82">
        <f>'AEO 2023 Table 52 Raw'!J188</f>
        <v>0</v>
      </c>
      <c r="H205" s="82">
        <f>'AEO 2023 Table 52 Raw'!K188</f>
        <v>0</v>
      </c>
      <c r="I205" s="82">
        <f>'AEO 2023 Table 52 Raw'!L188</f>
        <v>0</v>
      </c>
      <c r="J205" s="82">
        <f>'AEO 2023 Table 52 Raw'!M188</f>
        <v>0</v>
      </c>
      <c r="K205" s="82">
        <f>'AEO 2023 Table 52 Raw'!N188</f>
        <v>0</v>
      </c>
      <c r="L205" s="82">
        <f>'AEO 2023 Table 52 Raw'!O188</f>
        <v>0</v>
      </c>
      <c r="M205" s="82">
        <f>'AEO 2023 Table 52 Raw'!P188</f>
        <v>0</v>
      </c>
      <c r="N205" s="82">
        <f>'AEO 2023 Table 52 Raw'!Q188</f>
        <v>0</v>
      </c>
      <c r="O205" s="82">
        <f>'AEO 2023 Table 52 Raw'!R188</f>
        <v>0</v>
      </c>
      <c r="P205" s="82">
        <f>'AEO 2023 Table 52 Raw'!S188</f>
        <v>0</v>
      </c>
      <c r="Q205" s="82">
        <f>'AEO 2023 Table 52 Raw'!T188</f>
        <v>0</v>
      </c>
      <c r="R205" s="82">
        <f>'AEO 2023 Table 52 Raw'!U188</f>
        <v>0</v>
      </c>
      <c r="S205" s="82">
        <f>'AEO 2023 Table 52 Raw'!V188</f>
        <v>0</v>
      </c>
      <c r="T205" s="82">
        <f>'AEO 2023 Table 52 Raw'!W188</f>
        <v>0</v>
      </c>
      <c r="U205" s="82">
        <f>'AEO 2023 Table 52 Raw'!X188</f>
        <v>0</v>
      </c>
      <c r="V205" s="82">
        <f>'AEO 2023 Table 52 Raw'!Y188</f>
        <v>0</v>
      </c>
      <c r="W205" s="82">
        <f>'AEO 2023 Table 52 Raw'!Z188</f>
        <v>0</v>
      </c>
      <c r="X205" s="82">
        <f>'AEO 2023 Table 52 Raw'!AA188</f>
        <v>0</v>
      </c>
      <c r="Y205" s="82">
        <f>'AEO 2023 Table 52 Raw'!AB188</f>
        <v>0</v>
      </c>
      <c r="Z205" s="82">
        <f>'AEO 2023 Table 52 Raw'!AC188</f>
        <v>0</v>
      </c>
      <c r="AA205" s="82">
        <f>'AEO 2023 Table 52 Raw'!AD188</f>
        <v>0</v>
      </c>
      <c r="AB205" s="82">
        <f>'AEO 2023 Table 52 Raw'!AE188</f>
        <v>0</v>
      </c>
      <c r="AC205" s="82">
        <f>'AEO 2023 Table 52 Raw'!AF188</f>
        <v>0</v>
      </c>
      <c r="AD205" s="82">
        <f>'AEO 2023 Table 52 Raw'!AG188</f>
        <v>0</v>
      </c>
      <c r="AE205" s="82">
        <f>'AEO 2023 Table 52 Raw'!AH188</f>
        <v>0</v>
      </c>
      <c r="AF205" s="88" t="str">
        <f>'AEO 2023 Table 52 Raw'!AI188</f>
        <v>- -</v>
      </c>
    </row>
    <row r="206" spans="1:32" ht="15" customHeight="1" x14ac:dyDescent="0.35">
      <c r="A206" s="77" t="s">
        <v>2121</v>
      </c>
      <c r="B206" s="81" t="s">
        <v>1956</v>
      </c>
      <c r="C206" s="82">
        <f>'AEO 2023 Table 52 Raw'!F189</f>
        <v>60.558059999999998</v>
      </c>
      <c r="D206" s="82">
        <f>'AEO 2023 Table 52 Raw'!G189</f>
        <v>58.743403999999998</v>
      </c>
      <c r="E206" s="82">
        <f>'AEO 2023 Table 52 Raw'!H189</f>
        <v>57.220500999999999</v>
      </c>
      <c r="F206" s="82">
        <f>'AEO 2023 Table 52 Raw'!I189</f>
        <v>55.515098999999999</v>
      </c>
      <c r="G206" s="82">
        <f>'AEO 2023 Table 52 Raw'!J189</f>
        <v>54.413231000000003</v>
      </c>
      <c r="H206" s="82">
        <f>'AEO 2023 Table 52 Raw'!K189</f>
        <v>53.234935999999998</v>
      </c>
      <c r="I206" s="82">
        <f>'AEO 2023 Table 52 Raw'!L189</f>
        <v>52.284889</v>
      </c>
      <c r="J206" s="82">
        <f>'AEO 2023 Table 52 Raw'!M189</f>
        <v>51.352615</v>
      </c>
      <c r="K206" s="82">
        <f>'AEO 2023 Table 52 Raw'!N189</f>
        <v>50.704926</v>
      </c>
      <c r="L206" s="82">
        <f>'AEO 2023 Table 52 Raw'!O189</f>
        <v>50.496341999999999</v>
      </c>
      <c r="M206" s="82">
        <f>'AEO 2023 Table 52 Raw'!P189</f>
        <v>50.227024</v>
      </c>
      <c r="N206" s="82">
        <f>'AEO 2023 Table 52 Raw'!Q189</f>
        <v>49.981712000000002</v>
      </c>
      <c r="O206" s="82">
        <f>'AEO 2023 Table 52 Raw'!R189</f>
        <v>49.706786999999998</v>
      </c>
      <c r="P206" s="82">
        <f>'AEO 2023 Table 52 Raw'!S189</f>
        <v>49.445380999999998</v>
      </c>
      <c r="Q206" s="82">
        <f>'AEO 2023 Table 52 Raw'!T189</f>
        <v>49.252533</v>
      </c>
      <c r="R206" s="82">
        <f>'AEO 2023 Table 52 Raw'!U189</f>
        <v>49.074291000000002</v>
      </c>
      <c r="S206" s="82">
        <f>'AEO 2023 Table 52 Raw'!V189</f>
        <v>48.913012999999999</v>
      </c>
      <c r="T206" s="82">
        <f>'AEO 2023 Table 52 Raw'!W189</f>
        <v>48.768757000000001</v>
      </c>
      <c r="U206" s="82">
        <f>'AEO 2023 Table 52 Raw'!X189</f>
        <v>48.650081999999998</v>
      </c>
      <c r="V206" s="82">
        <f>'AEO 2023 Table 52 Raw'!Y189</f>
        <v>48.540058000000002</v>
      </c>
      <c r="W206" s="82">
        <f>'AEO 2023 Table 52 Raw'!Z189</f>
        <v>48.437266999999999</v>
      </c>
      <c r="X206" s="82">
        <f>'AEO 2023 Table 52 Raw'!AA189</f>
        <v>48.340632999999997</v>
      </c>
      <c r="Y206" s="82">
        <f>'AEO 2023 Table 52 Raw'!AB189</f>
        <v>48.264580000000002</v>
      </c>
      <c r="Z206" s="82">
        <f>'AEO 2023 Table 52 Raw'!AC189</f>
        <v>48.191006000000002</v>
      </c>
      <c r="AA206" s="82">
        <f>'AEO 2023 Table 52 Raw'!AD189</f>
        <v>48.123936</v>
      </c>
      <c r="AB206" s="82">
        <f>'AEO 2023 Table 52 Raw'!AE189</f>
        <v>48.056888999999998</v>
      </c>
      <c r="AC206" s="82">
        <f>'AEO 2023 Table 52 Raw'!AF189</f>
        <v>47.995387999999998</v>
      </c>
      <c r="AD206" s="82">
        <f>'AEO 2023 Table 52 Raw'!AG189</f>
        <v>47.938873000000001</v>
      </c>
      <c r="AE206" s="82">
        <f>'AEO 2023 Table 52 Raw'!AH189</f>
        <v>47.876967999999998</v>
      </c>
      <c r="AF206" s="88">
        <f>'AEO 2023 Table 52 Raw'!AI189</f>
        <v>-8.0000000000000002E-3</v>
      </c>
    </row>
    <row r="207" spans="1:32" ht="15" customHeight="1" x14ac:dyDescent="0.35">
      <c r="A207" s="77" t="s">
        <v>2122</v>
      </c>
      <c r="B207" s="81" t="s">
        <v>1958</v>
      </c>
      <c r="C207" s="82">
        <f>'AEO 2023 Table 52 Raw'!F190</f>
        <v>98.219550999999996</v>
      </c>
      <c r="D207" s="82">
        <f>'AEO 2023 Table 52 Raw'!G190</f>
        <v>95.693008000000006</v>
      </c>
      <c r="E207" s="82">
        <f>'AEO 2023 Table 52 Raw'!H190</f>
        <v>93.615050999999994</v>
      </c>
      <c r="F207" s="82">
        <f>'AEO 2023 Table 52 Raw'!I190</f>
        <v>91.350998000000004</v>
      </c>
      <c r="G207" s="82">
        <f>'AEO 2023 Table 52 Raw'!J190</f>
        <v>89.651672000000005</v>
      </c>
      <c r="H207" s="82">
        <f>'AEO 2023 Table 52 Raw'!K190</f>
        <v>88.032844999999995</v>
      </c>
      <c r="I207" s="82">
        <f>'AEO 2023 Table 52 Raw'!L190</f>
        <v>86.680351000000002</v>
      </c>
      <c r="J207" s="82">
        <f>'AEO 2023 Table 52 Raw'!M190</f>
        <v>85.411727999999997</v>
      </c>
      <c r="K207" s="82">
        <f>'AEO 2023 Table 52 Raw'!N190</f>
        <v>84.498778999999999</v>
      </c>
      <c r="L207" s="82">
        <f>'AEO 2023 Table 52 Raw'!O190</f>
        <v>84.177566999999996</v>
      </c>
      <c r="M207" s="82">
        <f>'AEO 2023 Table 52 Raw'!P190</f>
        <v>83.802986000000004</v>
      </c>
      <c r="N207" s="82">
        <f>'AEO 2023 Table 52 Raw'!Q190</f>
        <v>83.449744999999993</v>
      </c>
      <c r="O207" s="82">
        <f>'AEO 2023 Table 52 Raw'!R190</f>
        <v>83.065605000000005</v>
      </c>
      <c r="P207" s="82">
        <f>'AEO 2023 Table 52 Raw'!S190</f>
        <v>82.704139999999995</v>
      </c>
      <c r="Q207" s="82">
        <f>'AEO 2023 Table 52 Raw'!T190</f>
        <v>82.435378999999998</v>
      </c>
      <c r="R207" s="82">
        <f>'AEO 2023 Table 52 Raw'!U190</f>
        <v>82.193481000000006</v>
      </c>
      <c r="S207" s="82">
        <f>'AEO 2023 Table 52 Raw'!V190</f>
        <v>81.974616999999995</v>
      </c>
      <c r="T207" s="82">
        <f>'AEO 2023 Table 52 Raw'!W190</f>
        <v>81.770438999999996</v>
      </c>
      <c r="U207" s="82">
        <f>'AEO 2023 Table 52 Raw'!X190</f>
        <v>81.609840000000005</v>
      </c>
      <c r="V207" s="82">
        <f>'AEO 2023 Table 52 Raw'!Y190</f>
        <v>81.459343000000004</v>
      </c>
      <c r="W207" s="82">
        <f>'AEO 2023 Table 52 Raw'!Z190</f>
        <v>81.318611000000004</v>
      </c>
      <c r="X207" s="82">
        <f>'AEO 2023 Table 52 Raw'!AA190</f>
        <v>81.187836000000004</v>
      </c>
      <c r="Y207" s="82">
        <f>'AEO 2023 Table 52 Raw'!AB190</f>
        <v>81.079848999999996</v>
      </c>
      <c r="Z207" s="82">
        <f>'AEO 2023 Table 52 Raw'!AC190</f>
        <v>80.978309999999993</v>
      </c>
      <c r="AA207" s="82">
        <f>'AEO 2023 Table 52 Raw'!AD190</f>
        <v>80.884270000000001</v>
      </c>
      <c r="AB207" s="82">
        <f>'AEO 2023 Table 52 Raw'!AE190</f>
        <v>80.790947000000003</v>
      </c>
      <c r="AC207" s="82">
        <f>'AEO 2023 Table 52 Raw'!AF190</f>
        <v>80.704635999999994</v>
      </c>
      <c r="AD207" s="82">
        <f>'AEO 2023 Table 52 Raw'!AG190</f>
        <v>80.622748999999999</v>
      </c>
      <c r="AE207" s="82">
        <f>'AEO 2023 Table 52 Raw'!AH190</f>
        <v>80.538314999999997</v>
      </c>
      <c r="AF207" s="88">
        <f>'AEO 2023 Table 52 Raw'!AI190</f>
        <v>-7.0000000000000001E-3</v>
      </c>
    </row>
    <row r="208" spans="1:32" ht="15" customHeight="1" x14ac:dyDescent="0.35">
      <c r="A208" s="77" t="s">
        <v>2123</v>
      </c>
      <c r="B208" s="81" t="s">
        <v>1960</v>
      </c>
      <c r="C208" s="82">
        <f>'AEO 2023 Table 52 Raw'!F191</f>
        <v>45.402324999999998</v>
      </c>
      <c r="D208" s="82">
        <f>'AEO 2023 Table 52 Raw'!G191</f>
        <v>44.210746999999998</v>
      </c>
      <c r="E208" s="82">
        <f>'AEO 2023 Table 52 Raw'!H191</f>
        <v>43.263241000000001</v>
      </c>
      <c r="F208" s="82">
        <f>'AEO 2023 Table 52 Raw'!I191</f>
        <v>42.183388000000001</v>
      </c>
      <c r="G208" s="82">
        <f>'AEO 2023 Table 52 Raw'!J191</f>
        <v>41.346480999999997</v>
      </c>
      <c r="H208" s="82">
        <f>'AEO 2023 Table 52 Raw'!K191</f>
        <v>40.497711000000002</v>
      </c>
      <c r="I208" s="82">
        <f>'AEO 2023 Table 52 Raw'!L191</f>
        <v>39.793858</v>
      </c>
      <c r="J208" s="82">
        <f>'AEO 2023 Table 52 Raw'!M191</f>
        <v>39.132804999999998</v>
      </c>
      <c r="K208" s="82">
        <f>'AEO 2023 Table 52 Raw'!N191</f>
        <v>38.679352000000002</v>
      </c>
      <c r="L208" s="82">
        <f>'AEO 2023 Table 52 Raw'!O191</f>
        <v>38.556930999999999</v>
      </c>
      <c r="M208" s="82">
        <f>'AEO 2023 Table 52 Raw'!P191</f>
        <v>38.378517000000002</v>
      </c>
      <c r="N208" s="82">
        <f>'AEO 2023 Table 52 Raw'!Q191</f>
        <v>38.204807000000002</v>
      </c>
      <c r="O208" s="82">
        <f>'AEO 2023 Table 52 Raw'!R191</f>
        <v>37.982616</v>
      </c>
      <c r="P208" s="82">
        <f>'AEO 2023 Table 52 Raw'!S191</f>
        <v>37.76688</v>
      </c>
      <c r="Q208" s="82">
        <f>'AEO 2023 Table 52 Raw'!T191</f>
        <v>37.6096</v>
      </c>
      <c r="R208" s="82">
        <f>'AEO 2023 Table 52 Raw'!U191</f>
        <v>37.459240000000001</v>
      </c>
      <c r="S208" s="82">
        <f>'AEO 2023 Table 52 Raw'!V191</f>
        <v>37.325291</v>
      </c>
      <c r="T208" s="82">
        <f>'AEO 2023 Table 52 Raw'!W191</f>
        <v>37.203899</v>
      </c>
      <c r="U208" s="82">
        <f>'AEO 2023 Table 52 Raw'!X191</f>
        <v>37.111258999999997</v>
      </c>
      <c r="V208" s="82">
        <f>'AEO 2023 Table 52 Raw'!Y191</f>
        <v>37.027752</v>
      </c>
      <c r="W208" s="82">
        <f>'AEO 2023 Table 52 Raw'!Z191</f>
        <v>36.948284000000001</v>
      </c>
      <c r="X208" s="82">
        <f>'AEO 2023 Table 52 Raw'!AA191</f>
        <v>36.875445999999997</v>
      </c>
      <c r="Y208" s="82">
        <f>'AEO 2023 Table 52 Raw'!AB191</f>
        <v>36.820430999999999</v>
      </c>
      <c r="Z208" s="82">
        <f>'AEO 2023 Table 52 Raw'!AC191</f>
        <v>36.765658999999999</v>
      </c>
      <c r="AA208" s="82">
        <f>'AEO 2023 Table 52 Raw'!AD191</f>
        <v>36.717151999999999</v>
      </c>
      <c r="AB208" s="82">
        <f>'AEO 2023 Table 52 Raw'!AE191</f>
        <v>36.667057</v>
      </c>
      <c r="AC208" s="82">
        <f>'AEO 2023 Table 52 Raw'!AF191</f>
        <v>36.622509000000001</v>
      </c>
      <c r="AD208" s="82">
        <f>'AEO 2023 Table 52 Raw'!AG191</f>
        <v>36.594200000000001</v>
      </c>
      <c r="AE208" s="82">
        <f>'AEO 2023 Table 52 Raw'!AH191</f>
        <v>36.547908999999997</v>
      </c>
      <c r="AF208" s="88">
        <f>'AEO 2023 Table 52 Raw'!AI191</f>
        <v>-8.0000000000000002E-3</v>
      </c>
    </row>
    <row r="209" spans="1:32" ht="12" customHeight="1" x14ac:dyDescent="0.35">
      <c r="A209" s="77" t="s">
        <v>2124</v>
      </c>
      <c r="B209" s="81" t="s">
        <v>1962</v>
      </c>
      <c r="C209" s="82">
        <f>'AEO 2023 Table 52 Raw'!F192</f>
        <v>66.663673000000003</v>
      </c>
      <c r="D209" s="82">
        <f>'AEO 2023 Table 52 Raw'!G192</f>
        <v>64.980850000000004</v>
      </c>
      <c r="E209" s="82">
        <f>'AEO 2023 Table 52 Raw'!H192</f>
        <v>63.505164999999998</v>
      </c>
      <c r="F209" s="82">
        <f>'AEO 2023 Table 52 Raw'!I192</f>
        <v>61.913826</v>
      </c>
      <c r="G209" s="82">
        <f>'AEO 2023 Table 52 Raw'!J192</f>
        <v>60.721874</v>
      </c>
      <c r="H209" s="82">
        <f>'AEO 2023 Table 52 Raw'!K192</f>
        <v>59.561641999999999</v>
      </c>
      <c r="I209" s="82">
        <f>'AEO 2023 Table 52 Raw'!L192</f>
        <v>58.646946</v>
      </c>
      <c r="J209" s="82">
        <f>'AEO 2023 Table 52 Raw'!M192</f>
        <v>57.729911999999999</v>
      </c>
      <c r="K209" s="82">
        <f>'AEO 2023 Table 52 Raw'!N192</f>
        <v>57.096676000000002</v>
      </c>
      <c r="L209" s="82">
        <f>'AEO 2023 Table 52 Raw'!O192</f>
        <v>56.904727999999999</v>
      </c>
      <c r="M209" s="82">
        <f>'AEO 2023 Table 52 Raw'!P192</f>
        <v>56.656348999999999</v>
      </c>
      <c r="N209" s="82">
        <f>'AEO 2023 Table 52 Raw'!Q192</f>
        <v>56.435665</v>
      </c>
      <c r="O209" s="82">
        <f>'AEO 2023 Table 52 Raw'!R192</f>
        <v>56.168368999999998</v>
      </c>
      <c r="P209" s="82">
        <f>'AEO 2023 Table 52 Raw'!S192</f>
        <v>55.911704999999998</v>
      </c>
      <c r="Q209" s="82">
        <f>'AEO 2023 Table 52 Raw'!T192</f>
        <v>55.722065000000001</v>
      </c>
      <c r="R209" s="82">
        <f>'AEO 2023 Table 52 Raw'!U192</f>
        <v>55.547367000000001</v>
      </c>
      <c r="S209" s="82">
        <f>'AEO 2023 Table 52 Raw'!V192</f>
        <v>55.386096999999999</v>
      </c>
      <c r="T209" s="82">
        <f>'AEO 2023 Table 52 Raw'!W192</f>
        <v>55.241416999999998</v>
      </c>
      <c r="U209" s="82">
        <f>'AEO 2023 Table 52 Raw'!X192</f>
        <v>55.124637999999997</v>
      </c>
      <c r="V209" s="82">
        <f>'AEO 2023 Table 52 Raw'!Y192</f>
        <v>55.015064000000002</v>
      </c>
      <c r="W209" s="82">
        <f>'AEO 2023 Table 52 Raw'!Z192</f>
        <v>54.911887999999998</v>
      </c>
      <c r="X209" s="82">
        <f>'AEO 2023 Table 52 Raw'!AA192</f>
        <v>54.816177000000003</v>
      </c>
      <c r="Y209" s="82">
        <f>'AEO 2023 Table 52 Raw'!AB192</f>
        <v>54.737591000000002</v>
      </c>
      <c r="Z209" s="82">
        <f>'AEO 2023 Table 52 Raw'!AC192</f>
        <v>54.665286999999999</v>
      </c>
      <c r="AA209" s="82">
        <f>'AEO 2023 Table 52 Raw'!AD192</f>
        <v>54.595675999999997</v>
      </c>
      <c r="AB209" s="82">
        <f>'AEO 2023 Table 52 Raw'!AE192</f>
        <v>54.529327000000002</v>
      </c>
      <c r="AC209" s="82">
        <f>'AEO 2023 Table 52 Raw'!AF192</f>
        <v>54.465316999999999</v>
      </c>
      <c r="AD209" s="82">
        <f>'AEO 2023 Table 52 Raw'!AG192</f>
        <v>54.408912999999998</v>
      </c>
      <c r="AE209" s="82">
        <f>'AEO 2023 Table 52 Raw'!AH192</f>
        <v>54.346138000000003</v>
      </c>
      <c r="AF209" s="88">
        <f>'AEO 2023 Table 52 Raw'!AI192</f>
        <v>-7.0000000000000001E-3</v>
      </c>
    </row>
    <row r="210" spans="1:32" ht="15" customHeight="1" x14ac:dyDescent="0.35">
      <c r="C210" s="82"/>
      <c r="D210" s="82"/>
      <c r="E210" s="82"/>
      <c r="F210" s="82"/>
      <c r="G210" s="82"/>
      <c r="H210" s="82"/>
      <c r="I210" s="82"/>
      <c r="J210" s="82"/>
      <c r="K210" s="82"/>
      <c r="L210" s="82"/>
      <c r="M210" s="82"/>
      <c r="N210" s="82"/>
      <c r="O210" s="82"/>
      <c r="P210" s="82"/>
      <c r="Q210" s="82"/>
      <c r="R210" s="82"/>
      <c r="S210" s="82"/>
      <c r="T210" s="82"/>
      <c r="U210" s="82"/>
      <c r="V210" s="82"/>
      <c r="W210" s="82"/>
      <c r="X210" s="82"/>
      <c r="Y210" s="82"/>
      <c r="Z210" s="82"/>
      <c r="AA210" s="82"/>
      <c r="AB210" s="82"/>
      <c r="AC210" s="82"/>
      <c r="AD210" s="82"/>
      <c r="AE210" s="82"/>
      <c r="AF210" s="88"/>
    </row>
    <row r="211" spans="1:32" ht="15" customHeight="1" x14ac:dyDescent="0.35">
      <c r="B211" s="34" t="s">
        <v>200</v>
      </c>
      <c r="C211" s="82"/>
      <c r="D211" s="82"/>
      <c r="E211" s="82"/>
      <c r="F211" s="82"/>
      <c r="G211" s="82"/>
      <c r="H211" s="82"/>
      <c r="I211" s="82"/>
      <c r="J211" s="82"/>
      <c r="K211" s="82"/>
      <c r="L211" s="82"/>
      <c r="M211" s="82"/>
      <c r="N211" s="82"/>
      <c r="O211" s="82"/>
      <c r="P211" s="82"/>
      <c r="Q211" s="82"/>
      <c r="R211" s="82"/>
      <c r="S211" s="82"/>
      <c r="T211" s="82"/>
      <c r="U211" s="82"/>
      <c r="V211" s="82"/>
      <c r="W211" s="82"/>
      <c r="X211" s="82"/>
      <c r="Y211" s="82"/>
      <c r="Z211" s="82"/>
      <c r="AA211" s="82"/>
      <c r="AB211" s="82"/>
      <c r="AC211" s="82"/>
      <c r="AD211" s="82"/>
      <c r="AE211" s="82"/>
      <c r="AF211" s="88"/>
    </row>
    <row r="212" spans="1:32" ht="15" customHeight="1" x14ac:dyDescent="0.35">
      <c r="A212" s="77" t="s">
        <v>2125</v>
      </c>
      <c r="B212" s="81" t="s">
        <v>1932</v>
      </c>
      <c r="C212" s="82">
        <f>'AEO 2023 Table 52 Raw'!F194</f>
        <v>0</v>
      </c>
      <c r="D212" s="82">
        <f>'AEO 2023 Table 52 Raw'!G194</f>
        <v>0</v>
      </c>
      <c r="E212" s="82">
        <f>'AEO 2023 Table 52 Raw'!H194</f>
        <v>0</v>
      </c>
      <c r="F212" s="82">
        <f>'AEO 2023 Table 52 Raw'!I194</f>
        <v>0</v>
      </c>
      <c r="G212" s="82">
        <f>'AEO 2023 Table 52 Raw'!J194</f>
        <v>0</v>
      </c>
      <c r="H212" s="82">
        <f>'AEO 2023 Table 52 Raw'!K194</f>
        <v>0</v>
      </c>
      <c r="I212" s="82">
        <f>'AEO 2023 Table 52 Raw'!L194</f>
        <v>0</v>
      </c>
      <c r="J212" s="82">
        <f>'AEO 2023 Table 52 Raw'!M194</f>
        <v>0</v>
      </c>
      <c r="K212" s="82">
        <f>'AEO 2023 Table 52 Raw'!N194</f>
        <v>0</v>
      </c>
      <c r="L212" s="82">
        <f>'AEO 2023 Table 52 Raw'!O194</f>
        <v>0</v>
      </c>
      <c r="M212" s="82">
        <f>'AEO 2023 Table 52 Raw'!P194</f>
        <v>0</v>
      </c>
      <c r="N212" s="82">
        <f>'AEO 2023 Table 52 Raw'!Q194</f>
        <v>0</v>
      </c>
      <c r="O212" s="82">
        <f>'AEO 2023 Table 52 Raw'!R194</f>
        <v>0</v>
      </c>
      <c r="P212" s="82">
        <f>'AEO 2023 Table 52 Raw'!S194</f>
        <v>0</v>
      </c>
      <c r="Q212" s="82">
        <f>'AEO 2023 Table 52 Raw'!T194</f>
        <v>0</v>
      </c>
      <c r="R212" s="82">
        <f>'AEO 2023 Table 52 Raw'!U194</f>
        <v>0</v>
      </c>
      <c r="S212" s="82">
        <f>'AEO 2023 Table 52 Raw'!V194</f>
        <v>0</v>
      </c>
      <c r="T212" s="82">
        <f>'AEO 2023 Table 52 Raw'!W194</f>
        <v>0</v>
      </c>
      <c r="U212" s="82">
        <f>'AEO 2023 Table 52 Raw'!X194</f>
        <v>0</v>
      </c>
      <c r="V212" s="82">
        <f>'AEO 2023 Table 52 Raw'!Y194</f>
        <v>0</v>
      </c>
      <c r="W212" s="82">
        <f>'AEO 2023 Table 52 Raw'!Z194</f>
        <v>0</v>
      </c>
      <c r="X212" s="82">
        <f>'AEO 2023 Table 52 Raw'!AA194</f>
        <v>0</v>
      </c>
      <c r="Y212" s="82">
        <f>'AEO 2023 Table 52 Raw'!AB194</f>
        <v>0</v>
      </c>
      <c r="Z212" s="82">
        <f>'AEO 2023 Table 52 Raw'!AC194</f>
        <v>0</v>
      </c>
      <c r="AA212" s="82">
        <f>'AEO 2023 Table 52 Raw'!AD194</f>
        <v>0</v>
      </c>
      <c r="AB212" s="82">
        <f>'AEO 2023 Table 52 Raw'!AE194</f>
        <v>0</v>
      </c>
      <c r="AC212" s="82">
        <f>'AEO 2023 Table 52 Raw'!AF194</f>
        <v>0</v>
      </c>
      <c r="AD212" s="82">
        <f>'AEO 2023 Table 52 Raw'!AG194</f>
        <v>0</v>
      </c>
      <c r="AE212" s="82">
        <f>'AEO 2023 Table 52 Raw'!AH194</f>
        <v>0</v>
      </c>
      <c r="AF212" s="88" t="str">
        <f>'AEO 2023 Table 52 Raw'!AI194</f>
        <v>- -</v>
      </c>
    </row>
    <row r="213" spans="1:32" ht="15" customHeight="1" x14ac:dyDescent="0.35">
      <c r="A213" s="77" t="s">
        <v>2126</v>
      </c>
      <c r="B213" s="81" t="s">
        <v>1934</v>
      </c>
      <c r="C213" s="82">
        <f>'AEO 2023 Table 52 Raw'!F195</f>
        <v>55.670811</v>
      </c>
      <c r="D213" s="82">
        <f>'AEO 2023 Table 52 Raw'!G195</f>
        <v>54.113300000000002</v>
      </c>
      <c r="E213" s="82">
        <f>'AEO 2023 Table 52 Raw'!H195</f>
        <v>52.740692000000003</v>
      </c>
      <c r="F213" s="82">
        <f>'AEO 2023 Table 52 Raw'!I195</f>
        <v>51.194923000000003</v>
      </c>
      <c r="G213" s="82">
        <f>'AEO 2023 Table 52 Raw'!J195</f>
        <v>49.990344999999998</v>
      </c>
      <c r="H213" s="82">
        <f>'AEO 2023 Table 52 Raw'!K195</f>
        <v>48.885120000000001</v>
      </c>
      <c r="I213" s="82">
        <f>'AEO 2023 Table 52 Raw'!L195</f>
        <v>47.976429000000003</v>
      </c>
      <c r="J213" s="82">
        <f>'AEO 2023 Table 52 Raw'!M195</f>
        <v>47.086661999999997</v>
      </c>
      <c r="K213" s="82">
        <f>'AEO 2023 Table 52 Raw'!N195</f>
        <v>46.468304000000003</v>
      </c>
      <c r="L213" s="82">
        <f>'AEO 2023 Table 52 Raw'!O195</f>
        <v>46.256855000000002</v>
      </c>
      <c r="M213" s="82">
        <f>'AEO 2023 Table 52 Raw'!P195</f>
        <v>45.982062999999997</v>
      </c>
      <c r="N213" s="82">
        <f>'AEO 2023 Table 52 Raw'!Q195</f>
        <v>45.725571000000002</v>
      </c>
      <c r="O213" s="82">
        <f>'AEO 2023 Table 52 Raw'!R195</f>
        <v>45.476269000000002</v>
      </c>
      <c r="P213" s="82">
        <f>'AEO 2023 Table 52 Raw'!S195</f>
        <v>45.244041000000003</v>
      </c>
      <c r="Q213" s="82">
        <f>'AEO 2023 Table 52 Raw'!T195</f>
        <v>45.081226000000001</v>
      </c>
      <c r="R213" s="82">
        <f>'AEO 2023 Table 52 Raw'!U195</f>
        <v>44.933230999999999</v>
      </c>
      <c r="S213" s="82">
        <f>'AEO 2023 Table 52 Raw'!V195</f>
        <v>44.799931000000001</v>
      </c>
      <c r="T213" s="82">
        <f>'AEO 2023 Table 52 Raw'!W195</f>
        <v>44.682648</v>
      </c>
      <c r="U213" s="82">
        <f>'AEO 2023 Table 52 Raw'!X195</f>
        <v>44.591251</v>
      </c>
      <c r="V213" s="82">
        <f>'AEO 2023 Table 52 Raw'!Y195</f>
        <v>44.507980000000003</v>
      </c>
      <c r="W213" s="82">
        <f>'AEO 2023 Table 52 Raw'!Z195</f>
        <v>44.430672000000001</v>
      </c>
      <c r="X213" s="82">
        <f>'AEO 2023 Table 52 Raw'!AA195</f>
        <v>44.359881999999999</v>
      </c>
      <c r="Y213" s="82">
        <f>'AEO 2023 Table 52 Raw'!AB195</f>
        <v>44.303268000000003</v>
      </c>
      <c r="Z213" s="82">
        <f>'AEO 2023 Table 52 Raw'!AC195</f>
        <v>44.252814999999998</v>
      </c>
      <c r="AA213" s="82">
        <f>'AEO 2023 Table 52 Raw'!AD195</f>
        <v>44.206158000000002</v>
      </c>
      <c r="AB213" s="82">
        <f>'AEO 2023 Table 52 Raw'!AE195</f>
        <v>44.159348000000001</v>
      </c>
      <c r="AC213" s="82">
        <f>'AEO 2023 Table 52 Raw'!AF195</f>
        <v>44.117775000000002</v>
      </c>
      <c r="AD213" s="82">
        <f>'AEO 2023 Table 52 Raw'!AG195</f>
        <v>44.088420999999997</v>
      </c>
      <c r="AE213" s="82">
        <f>'AEO 2023 Table 52 Raw'!AH195</f>
        <v>44.028618000000002</v>
      </c>
      <c r="AF213" s="88">
        <f>'AEO 2023 Table 52 Raw'!AI195</f>
        <v>-8.0000000000000002E-3</v>
      </c>
    </row>
    <row r="214" spans="1:32" ht="15" customHeight="1" x14ac:dyDescent="0.35">
      <c r="A214" s="77" t="s">
        <v>2127</v>
      </c>
      <c r="B214" s="81" t="s">
        <v>1936</v>
      </c>
      <c r="C214" s="82">
        <f>'AEO 2023 Table 52 Raw'!F196</f>
        <v>45.36927</v>
      </c>
      <c r="D214" s="82">
        <f>'AEO 2023 Table 52 Raw'!G196</f>
        <v>43.887573000000003</v>
      </c>
      <c r="E214" s="82">
        <f>'AEO 2023 Table 52 Raw'!H196</f>
        <v>42.639530000000001</v>
      </c>
      <c r="F214" s="82">
        <f>'AEO 2023 Table 52 Raw'!I196</f>
        <v>41.222552999999998</v>
      </c>
      <c r="G214" s="82">
        <f>'AEO 2023 Table 52 Raw'!J196</f>
        <v>40.094051</v>
      </c>
      <c r="H214" s="82">
        <f>'AEO 2023 Table 52 Raw'!K196</f>
        <v>39.056823999999999</v>
      </c>
      <c r="I214" s="82">
        <f>'AEO 2023 Table 52 Raw'!L196</f>
        <v>38.186478000000001</v>
      </c>
      <c r="J214" s="82">
        <f>'AEO 2023 Table 52 Raw'!M196</f>
        <v>37.349964</v>
      </c>
      <c r="K214" s="82">
        <f>'AEO 2023 Table 52 Raw'!N196</f>
        <v>36.764515000000003</v>
      </c>
      <c r="L214" s="82">
        <f>'AEO 2023 Table 52 Raw'!O196</f>
        <v>36.56324</v>
      </c>
      <c r="M214" s="82">
        <f>'AEO 2023 Table 52 Raw'!P196</f>
        <v>36.315989999999999</v>
      </c>
      <c r="N214" s="82">
        <f>'AEO 2023 Table 52 Raw'!Q196</f>
        <v>36.085284999999999</v>
      </c>
      <c r="O214" s="82">
        <f>'AEO 2023 Table 52 Raw'!R196</f>
        <v>35.849148</v>
      </c>
      <c r="P214" s="82">
        <f>'AEO 2023 Table 52 Raw'!S196</f>
        <v>35.626316000000003</v>
      </c>
      <c r="Q214" s="82">
        <f>'AEO 2023 Table 52 Raw'!T196</f>
        <v>35.466045000000001</v>
      </c>
      <c r="R214" s="82">
        <f>'AEO 2023 Table 52 Raw'!U196</f>
        <v>35.319626</v>
      </c>
      <c r="S214" s="82">
        <f>'AEO 2023 Table 52 Raw'!V196</f>
        <v>35.189022000000001</v>
      </c>
      <c r="T214" s="82">
        <f>'AEO 2023 Table 52 Raw'!W196</f>
        <v>35.068565</v>
      </c>
      <c r="U214" s="82">
        <f>'AEO 2023 Table 52 Raw'!X196</f>
        <v>34.980801</v>
      </c>
      <c r="V214" s="82">
        <f>'AEO 2023 Table 52 Raw'!Y196</f>
        <v>34.899338</v>
      </c>
      <c r="W214" s="82">
        <f>'AEO 2023 Table 52 Raw'!Z196</f>
        <v>34.824218999999999</v>
      </c>
      <c r="X214" s="82">
        <f>'AEO 2023 Table 52 Raw'!AA196</f>
        <v>34.756298000000001</v>
      </c>
      <c r="Y214" s="82">
        <f>'AEO 2023 Table 52 Raw'!AB196</f>
        <v>34.704369</v>
      </c>
      <c r="Z214" s="82">
        <f>'AEO 2023 Table 52 Raw'!AC196</f>
        <v>34.656883000000001</v>
      </c>
      <c r="AA214" s="82">
        <f>'AEO 2023 Table 52 Raw'!AD196</f>
        <v>34.612876999999997</v>
      </c>
      <c r="AB214" s="82">
        <f>'AEO 2023 Table 52 Raw'!AE196</f>
        <v>34.568973999999997</v>
      </c>
      <c r="AC214" s="82">
        <f>'AEO 2023 Table 52 Raw'!AF196</f>
        <v>34.530059999999999</v>
      </c>
      <c r="AD214" s="82">
        <f>'AEO 2023 Table 52 Raw'!AG196</f>
        <v>34.495716000000002</v>
      </c>
      <c r="AE214" s="82">
        <f>'AEO 2023 Table 52 Raw'!AH196</f>
        <v>34.441544</v>
      </c>
      <c r="AF214" s="88">
        <f>'AEO 2023 Table 52 Raw'!AI196</f>
        <v>-0.01</v>
      </c>
    </row>
    <row r="215" spans="1:32" ht="15" customHeight="1" x14ac:dyDescent="0.35">
      <c r="A215" s="77" t="s">
        <v>2128</v>
      </c>
      <c r="B215" s="81" t="s">
        <v>1938</v>
      </c>
      <c r="C215" s="82">
        <f>'AEO 2023 Table 52 Raw'!F197</f>
        <v>47.015861999999998</v>
      </c>
      <c r="D215" s="82">
        <f>'AEO 2023 Table 52 Raw'!G197</f>
        <v>45.571658999999997</v>
      </c>
      <c r="E215" s="82">
        <f>'AEO 2023 Table 52 Raw'!H197</f>
        <v>44.324482000000003</v>
      </c>
      <c r="F215" s="82">
        <f>'AEO 2023 Table 52 Raw'!I197</f>
        <v>42.898353999999998</v>
      </c>
      <c r="G215" s="82">
        <f>'AEO 2023 Table 52 Raw'!J197</f>
        <v>41.747912999999997</v>
      </c>
      <c r="H215" s="82">
        <f>'AEO 2023 Table 52 Raw'!K197</f>
        <v>40.696106</v>
      </c>
      <c r="I215" s="82">
        <f>'AEO 2023 Table 52 Raw'!L197</f>
        <v>39.795775999999996</v>
      </c>
      <c r="J215" s="82">
        <f>'AEO 2023 Table 52 Raw'!M197</f>
        <v>38.942326000000001</v>
      </c>
      <c r="K215" s="82">
        <f>'AEO 2023 Table 52 Raw'!N197</f>
        <v>38.343029000000001</v>
      </c>
      <c r="L215" s="82">
        <f>'AEO 2023 Table 52 Raw'!O197</f>
        <v>38.136786999999998</v>
      </c>
      <c r="M215" s="82">
        <f>'AEO 2023 Table 52 Raw'!P197</f>
        <v>37.883335000000002</v>
      </c>
      <c r="N215" s="82">
        <f>'AEO 2023 Table 52 Raw'!Q197</f>
        <v>37.643906000000001</v>
      </c>
      <c r="O215" s="82">
        <f>'AEO 2023 Table 52 Raw'!R197</f>
        <v>37.404037000000002</v>
      </c>
      <c r="P215" s="82">
        <f>'AEO 2023 Table 52 Raw'!S197</f>
        <v>37.178241999999997</v>
      </c>
      <c r="Q215" s="82">
        <f>'AEO 2023 Table 52 Raw'!T197</f>
        <v>37.013877999999998</v>
      </c>
      <c r="R215" s="82">
        <f>'AEO 2023 Table 52 Raw'!U197</f>
        <v>36.867553999999998</v>
      </c>
      <c r="S215" s="82">
        <f>'AEO 2023 Table 52 Raw'!V197</f>
        <v>36.735377999999997</v>
      </c>
      <c r="T215" s="82">
        <f>'AEO 2023 Table 52 Raw'!W197</f>
        <v>36.614100999999998</v>
      </c>
      <c r="U215" s="82">
        <f>'AEO 2023 Table 52 Raw'!X197</f>
        <v>36.521210000000004</v>
      </c>
      <c r="V215" s="82">
        <f>'AEO 2023 Table 52 Raw'!Y197</f>
        <v>36.437817000000003</v>
      </c>
      <c r="W215" s="82">
        <f>'AEO 2023 Table 52 Raw'!Z197</f>
        <v>36.362389</v>
      </c>
      <c r="X215" s="82">
        <f>'AEO 2023 Table 52 Raw'!AA197</f>
        <v>36.290981000000002</v>
      </c>
      <c r="Y215" s="82">
        <f>'AEO 2023 Table 52 Raw'!AB197</f>
        <v>36.237659000000001</v>
      </c>
      <c r="Z215" s="82">
        <f>'AEO 2023 Table 52 Raw'!AC197</f>
        <v>36.187614000000004</v>
      </c>
      <c r="AA215" s="82">
        <f>'AEO 2023 Table 52 Raw'!AD197</f>
        <v>36.143996999999999</v>
      </c>
      <c r="AB215" s="82">
        <f>'AEO 2023 Table 52 Raw'!AE197</f>
        <v>36.099037000000003</v>
      </c>
      <c r="AC215" s="82">
        <f>'AEO 2023 Table 52 Raw'!AF197</f>
        <v>36.057471999999997</v>
      </c>
      <c r="AD215" s="82">
        <f>'AEO 2023 Table 52 Raw'!AG197</f>
        <v>36.018237999999997</v>
      </c>
      <c r="AE215" s="82">
        <f>'AEO 2023 Table 52 Raw'!AH197</f>
        <v>35.961185</v>
      </c>
      <c r="AF215" s="88">
        <f>'AEO 2023 Table 52 Raw'!AI197</f>
        <v>-0.01</v>
      </c>
    </row>
    <row r="216" spans="1:32" ht="15" customHeight="1" x14ac:dyDescent="0.35">
      <c r="A216" s="77" t="s">
        <v>2129</v>
      </c>
      <c r="B216" s="81" t="s">
        <v>1940</v>
      </c>
      <c r="C216" s="82">
        <f>'AEO 2023 Table 52 Raw'!F198</f>
        <v>50.031058999999999</v>
      </c>
      <c r="D216" s="82">
        <f>'AEO 2023 Table 52 Raw'!G198</f>
        <v>48.520896999999998</v>
      </c>
      <c r="E216" s="82">
        <f>'AEO 2023 Table 52 Raw'!H198</f>
        <v>47.224601999999997</v>
      </c>
      <c r="F216" s="82">
        <f>'AEO 2023 Table 52 Raw'!I198</f>
        <v>45.746482999999998</v>
      </c>
      <c r="G216" s="82">
        <f>'AEO 2023 Table 52 Raw'!J198</f>
        <v>44.531897999999998</v>
      </c>
      <c r="H216" s="82">
        <f>'AEO 2023 Table 52 Raw'!K198</f>
        <v>43.416041999999997</v>
      </c>
      <c r="I216" s="82">
        <f>'AEO 2023 Table 52 Raw'!L198</f>
        <v>42.470160999999997</v>
      </c>
      <c r="J216" s="82">
        <f>'AEO 2023 Table 52 Raw'!M198</f>
        <v>41.569073000000003</v>
      </c>
      <c r="K216" s="82">
        <f>'AEO 2023 Table 52 Raw'!N198</f>
        <v>40.93486</v>
      </c>
      <c r="L216" s="82">
        <f>'AEO 2023 Table 52 Raw'!O198</f>
        <v>40.713935999999997</v>
      </c>
      <c r="M216" s="82">
        <f>'AEO 2023 Table 52 Raw'!P198</f>
        <v>40.443618999999998</v>
      </c>
      <c r="N216" s="82">
        <f>'AEO 2023 Table 52 Raw'!Q198</f>
        <v>40.187137999999997</v>
      </c>
      <c r="O216" s="82">
        <f>'AEO 2023 Table 52 Raw'!R198</f>
        <v>39.935799000000003</v>
      </c>
      <c r="P216" s="82">
        <f>'AEO 2023 Table 52 Raw'!S198</f>
        <v>39.698528000000003</v>
      </c>
      <c r="Q216" s="82">
        <f>'AEO 2023 Table 52 Raw'!T198</f>
        <v>39.527664000000001</v>
      </c>
      <c r="R216" s="82">
        <f>'AEO 2023 Table 52 Raw'!U198</f>
        <v>39.373821</v>
      </c>
      <c r="S216" s="82">
        <f>'AEO 2023 Table 52 Raw'!V198</f>
        <v>39.233013</v>
      </c>
      <c r="T216" s="82">
        <f>'AEO 2023 Table 52 Raw'!W198</f>
        <v>39.103779000000003</v>
      </c>
      <c r="U216" s="82">
        <f>'AEO 2023 Table 52 Raw'!X198</f>
        <v>39.008484000000003</v>
      </c>
      <c r="V216" s="82">
        <f>'AEO 2023 Table 52 Raw'!Y198</f>
        <v>38.919449</v>
      </c>
      <c r="W216" s="82">
        <f>'AEO 2023 Table 52 Raw'!Z198</f>
        <v>38.837231000000003</v>
      </c>
      <c r="X216" s="82">
        <f>'AEO 2023 Table 52 Raw'!AA198</f>
        <v>38.762714000000003</v>
      </c>
      <c r="Y216" s="82">
        <f>'AEO 2023 Table 52 Raw'!AB198</f>
        <v>38.705658</v>
      </c>
      <c r="Z216" s="82">
        <f>'AEO 2023 Table 52 Raw'!AC198</f>
        <v>38.652400999999998</v>
      </c>
      <c r="AA216" s="82">
        <f>'AEO 2023 Table 52 Raw'!AD198</f>
        <v>38.603870000000001</v>
      </c>
      <c r="AB216" s="82">
        <f>'AEO 2023 Table 52 Raw'!AE198</f>
        <v>38.555874000000003</v>
      </c>
      <c r="AC216" s="82">
        <f>'AEO 2023 Table 52 Raw'!AF198</f>
        <v>38.511597000000002</v>
      </c>
      <c r="AD216" s="82">
        <f>'AEO 2023 Table 52 Raw'!AG198</f>
        <v>38.470734</v>
      </c>
      <c r="AE216" s="82">
        <f>'AEO 2023 Table 52 Raw'!AH198</f>
        <v>38.410896000000001</v>
      </c>
      <c r="AF216" s="88">
        <f>'AEO 2023 Table 52 Raw'!AI198</f>
        <v>-8.9999999999999993E-3</v>
      </c>
    </row>
    <row r="217" spans="1:32" ht="15" customHeight="1" x14ac:dyDescent="0.35">
      <c r="A217" s="77" t="s">
        <v>2130</v>
      </c>
      <c r="B217" s="81" t="s">
        <v>1942</v>
      </c>
      <c r="C217" s="82">
        <f>'AEO 2023 Table 52 Raw'!F199</f>
        <v>87.404624999999996</v>
      </c>
      <c r="D217" s="82">
        <f>'AEO 2023 Table 52 Raw'!G199</f>
        <v>85.837378999999999</v>
      </c>
      <c r="E217" s="82">
        <f>'AEO 2023 Table 52 Raw'!H199</f>
        <v>84.444534000000004</v>
      </c>
      <c r="F217" s="82">
        <f>'AEO 2023 Table 52 Raw'!I199</f>
        <v>82.968558999999999</v>
      </c>
      <c r="G217" s="82">
        <f>'AEO 2023 Table 52 Raw'!J199</f>
        <v>81.821074999999993</v>
      </c>
      <c r="H217" s="82">
        <f>'AEO 2023 Table 52 Raw'!K199</f>
        <v>80.746323000000004</v>
      </c>
      <c r="I217" s="82">
        <f>'AEO 2023 Table 52 Raw'!L199</f>
        <v>79.879920999999996</v>
      </c>
      <c r="J217" s="82">
        <f>'AEO 2023 Table 52 Raw'!M199</f>
        <v>78.990486000000004</v>
      </c>
      <c r="K217" s="82">
        <f>'AEO 2023 Table 52 Raw'!N199</f>
        <v>78.374122999999997</v>
      </c>
      <c r="L217" s="82">
        <f>'AEO 2023 Table 52 Raw'!O199</f>
        <v>78.170135000000002</v>
      </c>
      <c r="M217" s="82">
        <f>'AEO 2023 Table 52 Raw'!P199</f>
        <v>77.894256999999996</v>
      </c>
      <c r="N217" s="82">
        <f>'AEO 2023 Table 52 Raw'!Q199</f>
        <v>77.635238999999999</v>
      </c>
      <c r="O217" s="82">
        <f>'AEO 2023 Table 52 Raw'!R199</f>
        <v>77.384048000000007</v>
      </c>
      <c r="P217" s="82">
        <f>'AEO 2023 Table 52 Raw'!S199</f>
        <v>77.149742000000003</v>
      </c>
      <c r="Q217" s="82">
        <f>'AEO 2023 Table 52 Raw'!T199</f>
        <v>76.985802000000007</v>
      </c>
      <c r="R217" s="82">
        <f>'AEO 2023 Table 52 Raw'!U199</f>
        <v>76.837204</v>
      </c>
      <c r="S217" s="82">
        <f>'AEO 2023 Table 52 Raw'!V199</f>
        <v>76.701697999999993</v>
      </c>
      <c r="T217" s="82">
        <f>'AEO 2023 Table 52 Raw'!W199</f>
        <v>76.582808999999997</v>
      </c>
      <c r="U217" s="82">
        <f>'AEO 2023 Table 52 Raw'!X199</f>
        <v>76.491341000000006</v>
      </c>
      <c r="V217" s="82">
        <f>'AEO 2023 Table 52 Raw'!Y199</f>
        <v>76.409369999999996</v>
      </c>
      <c r="W217" s="82">
        <f>'AEO 2023 Table 52 Raw'!Z199</f>
        <v>76.331603999999999</v>
      </c>
      <c r="X217" s="82">
        <f>'AEO 2023 Table 52 Raw'!AA199</f>
        <v>76.260077999999993</v>
      </c>
      <c r="Y217" s="82">
        <f>'AEO 2023 Table 52 Raw'!AB199</f>
        <v>76.205771999999996</v>
      </c>
      <c r="Z217" s="82">
        <f>'AEO 2023 Table 52 Raw'!AC199</f>
        <v>76.156143</v>
      </c>
      <c r="AA217" s="82">
        <f>'AEO 2023 Table 52 Raw'!AD199</f>
        <v>76.109855999999994</v>
      </c>
      <c r="AB217" s="82">
        <f>'AEO 2023 Table 52 Raw'!AE199</f>
        <v>76.065048000000004</v>
      </c>
      <c r="AC217" s="82">
        <f>'AEO 2023 Table 52 Raw'!AF199</f>
        <v>76.023758000000001</v>
      </c>
      <c r="AD217" s="82">
        <f>'AEO 2023 Table 52 Raw'!AG199</f>
        <v>75.994247000000001</v>
      </c>
      <c r="AE217" s="82">
        <f>'AEO 2023 Table 52 Raw'!AH199</f>
        <v>75.935951000000003</v>
      </c>
      <c r="AF217" s="88">
        <f>'AEO 2023 Table 52 Raw'!AI199</f>
        <v>-5.0000000000000001E-3</v>
      </c>
    </row>
    <row r="218" spans="1:32" ht="15" customHeight="1" x14ac:dyDescent="0.35">
      <c r="A218" s="77" t="s">
        <v>2131</v>
      </c>
      <c r="B218" s="81" t="s">
        <v>1944</v>
      </c>
      <c r="C218" s="82">
        <f>'AEO 2023 Table 52 Raw'!F200</f>
        <v>44.948681000000001</v>
      </c>
      <c r="D218" s="82">
        <f>'AEO 2023 Table 52 Raw'!G200</f>
        <v>43.511814000000001</v>
      </c>
      <c r="E218" s="82">
        <f>'AEO 2023 Table 52 Raw'!H200</f>
        <v>42.279957000000003</v>
      </c>
      <c r="F218" s="82">
        <f>'AEO 2023 Table 52 Raw'!I200</f>
        <v>40.884101999999999</v>
      </c>
      <c r="G218" s="82">
        <f>'AEO 2023 Table 52 Raw'!J200</f>
        <v>39.739792000000001</v>
      </c>
      <c r="H218" s="82">
        <f>'AEO 2023 Table 52 Raw'!K200</f>
        <v>38.688042000000003</v>
      </c>
      <c r="I218" s="82">
        <f>'AEO 2023 Table 52 Raw'!L200</f>
        <v>37.794662000000002</v>
      </c>
      <c r="J218" s="82">
        <f>'AEO 2023 Table 52 Raw'!M200</f>
        <v>36.948227000000003</v>
      </c>
      <c r="K218" s="82">
        <f>'AEO 2023 Table 52 Raw'!N200</f>
        <v>36.353000999999999</v>
      </c>
      <c r="L218" s="82">
        <f>'AEO 2023 Table 52 Raw'!O200</f>
        <v>36.146168000000003</v>
      </c>
      <c r="M218" s="82">
        <f>'AEO 2023 Table 52 Raw'!P200</f>
        <v>35.894477999999999</v>
      </c>
      <c r="N218" s="82">
        <f>'AEO 2023 Table 52 Raw'!Q200</f>
        <v>35.656578000000003</v>
      </c>
      <c r="O218" s="82">
        <f>'AEO 2023 Table 52 Raw'!R200</f>
        <v>35.419338000000003</v>
      </c>
      <c r="P218" s="82">
        <f>'AEO 2023 Table 52 Raw'!S200</f>
        <v>35.194285999999998</v>
      </c>
      <c r="Q218" s="82">
        <f>'AEO 2023 Table 52 Raw'!T200</f>
        <v>35.033344</v>
      </c>
      <c r="R218" s="82">
        <f>'AEO 2023 Table 52 Raw'!U200</f>
        <v>34.888618000000001</v>
      </c>
      <c r="S218" s="82">
        <f>'AEO 2023 Table 52 Raw'!V200</f>
        <v>34.757888999999999</v>
      </c>
      <c r="T218" s="82">
        <f>'AEO 2023 Table 52 Raw'!W200</f>
        <v>34.636718999999999</v>
      </c>
      <c r="U218" s="82">
        <f>'AEO 2023 Table 52 Raw'!X200</f>
        <v>34.545577999999999</v>
      </c>
      <c r="V218" s="82">
        <f>'AEO 2023 Table 52 Raw'!Y200</f>
        <v>34.463917000000002</v>
      </c>
      <c r="W218" s="82">
        <f>'AEO 2023 Table 52 Raw'!Z200</f>
        <v>34.388699000000003</v>
      </c>
      <c r="X218" s="82">
        <f>'AEO 2023 Table 52 Raw'!AA200</f>
        <v>34.317577</v>
      </c>
      <c r="Y218" s="82">
        <f>'AEO 2023 Table 52 Raw'!AB200</f>
        <v>34.265799999999999</v>
      </c>
      <c r="Z218" s="82">
        <f>'AEO 2023 Table 52 Raw'!AC200</f>
        <v>34.216129000000002</v>
      </c>
      <c r="AA218" s="82">
        <f>'AEO 2023 Table 52 Raw'!AD200</f>
        <v>34.172482000000002</v>
      </c>
      <c r="AB218" s="82">
        <f>'AEO 2023 Table 52 Raw'!AE200</f>
        <v>34.129494000000001</v>
      </c>
      <c r="AC218" s="82">
        <f>'AEO 2023 Table 52 Raw'!AF200</f>
        <v>34.087947999999997</v>
      </c>
      <c r="AD218" s="82">
        <f>'AEO 2023 Table 52 Raw'!AG200</f>
        <v>34.049747000000004</v>
      </c>
      <c r="AE218" s="82">
        <f>'AEO 2023 Table 52 Raw'!AH200</f>
        <v>33.992794000000004</v>
      </c>
      <c r="AF218" s="88">
        <f>'AEO 2023 Table 52 Raw'!AI200</f>
        <v>-0.01</v>
      </c>
    </row>
    <row r="219" spans="1:32" ht="15" customHeight="1" x14ac:dyDescent="0.35">
      <c r="A219" s="77" t="s">
        <v>2132</v>
      </c>
      <c r="B219" s="81" t="s">
        <v>1946</v>
      </c>
      <c r="C219" s="82">
        <f>'AEO 2023 Table 52 Raw'!F201</f>
        <v>58.397551999999997</v>
      </c>
      <c r="D219" s="82">
        <f>'AEO 2023 Table 52 Raw'!G201</f>
        <v>56.746245999999999</v>
      </c>
      <c r="E219" s="82">
        <f>'AEO 2023 Table 52 Raw'!H201</f>
        <v>55.325648999999999</v>
      </c>
      <c r="F219" s="82">
        <f>'AEO 2023 Table 52 Raw'!I201</f>
        <v>53.742404999999998</v>
      </c>
      <c r="G219" s="82">
        <f>'AEO 2023 Table 52 Raw'!J201</f>
        <v>52.458931</v>
      </c>
      <c r="H219" s="82">
        <f>'AEO 2023 Table 52 Raw'!K201</f>
        <v>51.279350000000001</v>
      </c>
      <c r="I219" s="82">
        <f>'AEO 2023 Table 52 Raw'!L201</f>
        <v>50.277470000000001</v>
      </c>
      <c r="J219" s="82">
        <f>'AEO 2023 Table 52 Raw'!M201</f>
        <v>49.326397</v>
      </c>
      <c r="K219" s="82">
        <f>'AEO 2023 Table 52 Raw'!N201</f>
        <v>48.653056999999997</v>
      </c>
      <c r="L219" s="82">
        <f>'AEO 2023 Table 52 Raw'!O201</f>
        <v>48.412734999999998</v>
      </c>
      <c r="M219" s="82">
        <f>'AEO 2023 Table 52 Raw'!P201</f>
        <v>48.124572999999998</v>
      </c>
      <c r="N219" s="82">
        <f>'AEO 2023 Table 52 Raw'!Q201</f>
        <v>47.858604</v>
      </c>
      <c r="O219" s="82">
        <f>'AEO 2023 Table 52 Raw'!R201</f>
        <v>47.599052</v>
      </c>
      <c r="P219" s="82">
        <f>'AEO 2023 Table 52 Raw'!S201</f>
        <v>47.357154999999999</v>
      </c>
      <c r="Q219" s="82">
        <f>'AEO 2023 Table 52 Raw'!T201</f>
        <v>47.182636000000002</v>
      </c>
      <c r="R219" s="82">
        <f>'AEO 2023 Table 52 Raw'!U201</f>
        <v>47.02158</v>
      </c>
      <c r="S219" s="82">
        <f>'AEO 2023 Table 52 Raw'!V201</f>
        <v>46.877276999999999</v>
      </c>
      <c r="T219" s="82">
        <f>'AEO 2023 Table 52 Raw'!W201</f>
        <v>46.746178</v>
      </c>
      <c r="U219" s="82">
        <f>'AEO 2023 Table 52 Raw'!X201</f>
        <v>46.647320000000001</v>
      </c>
      <c r="V219" s="82">
        <f>'AEO 2023 Table 52 Raw'!Y201</f>
        <v>46.555435000000003</v>
      </c>
      <c r="W219" s="82">
        <f>'AEO 2023 Table 52 Raw'!Z201</f>
        <v>46.470275999999998</v>
      </c>
      <c r="X219" s="82">
        <f>'AEO 2023 Table 52 Raw'!AA201</f>
        <v>46.392380000000003</v>
      </c>
      <c r="Y219" s="82">
        <f>'AEO 2023 Table 52 Raw'!AB201</f>
        <v>46.330283999999999</v>
      </c>
      <c r="Z219" s="82">
        <f>'AEO 2023 Table 52 Raw'!AC201</f>
        <v>46.273578999999998</v>
      </c>
      <c r="AA219" s="82">
        <f>'AEO 2023 Table 52 Raw'!AD201</f>
        <v>46.220669000000001</v>
      </c>
      <c r="AB219" s="82">
        <f>'AEO 2023 Table 52 Raw'!AE201</f>
        <v>46.169345999999997</v>
      </c>
      <c r="AC219" s="82">
        <f>'AEO 2023 Table 52 Raw'!AF201</f>
        <v>46.121879999999997</v>
      </c>
      <c r="AD219" s="82">
        <f>'AEO 2023 Table 52 Raw'!AG201</f>
        <v>46.082588000000001</v>
      </c>
      <c r="AE219" s="82">
        <f>'AEO 2023 Table 52 Raw'!AH201</f>
        <v>46.019150000000003</v>
      </c>
      <c r="AF219" s="88">
        <f>'AEO 2023 Table 52 Raw'!AI201</f>
        <v>-8.0000000000000002E-3</v>
      </c>
    </row>
    <row r="220" spans="1:32" ht="15" customHeight="1" x14ac:dyDescent="0.35">
      <c r="A220" s="77" t="s">
        <v>2133</v>
      </c>
      <c r="B220" s="81" t="s">
        <v>1948</v>
      </c>
      <c r="C220" s="82">
        <f>'AEO 2023 Table 52 Raw'!F202</f>
        <v>0</v>
      </c>
      <c r="D220" s="82">
        <f>'AEO 2023 Table 52 Raw'!G202</f>
        <v>0</v>
      </c>
      <c r="E220" s="82">
        <f>'AEO 2023 Table 52 Raw'!H202</f>
        <v>0</v>
      </c>
      <c r="F220" s="82">
        <f>'AEO 2023 Table 52 Raw'!I202</f>
        <v>0</v>
      </c>
      <c r="G220" s="82">
        <f>'AEO 2023 Table 52 Raw'!J202</f>
        <v>0</v>
      </c>
      <c r="H220" s="82">
        <f>'AEO 2023 Table 52 Raw'!K202</f>
        <v>0</v>
      </c>
      <c r="I220" s="82">
        <f>'AEO 2023 Table 52 Raw'!L202</f>
        <v>0</v>
      </c>
      <c r="J220" s="82">
        <f>'AEO 2023 Table 52 Raw'!M202</f>
        <v>0</v>
      </c>
      <c r="K220" s="82">
        <f>'AEO 2023 Table 52 Raw'!N202</f>
        <v>0</v>
      </c>
      <c r="L220" s="82">
        <f>'AEO 2023 Table 52 Raw'!O202</f>
        <v>0</v>
      </c>
      <c r="M220" s="82">
        <f>'AEO 2023 Table 52 Raw'!P202</f>
        <v>0</v>
      </c>
      <c r="N220" s="82">
        <f>'AEO 2023 Table 52 Raw'!Q202</f>
        <v>0</v>
      </c>
      <c r="O220" s="82">
        <f>'AEO 2023 Table 52 Raw'!R202</f>
        <v>0</v>
      </c>
      <c r="P220" s="82">
        <f>'AEO 2023 Table 52 Raw'!S202</f>
        <v>0</v>
      </c>
      <c r="Q220" s="82">
        <f>'AEO 2023 Table 52 Raw'!T202</f>
        <v>0</v>
      </c>
      <c r="R220" s="82">
        <f>'AEO 2023 Table 52 Raw'!U202</f>
        <v>0</v>
      </c>
      <c r="S220" s="82">
        <f>'AEO 2023 Table 52 Raw'!V202</f>
        <v>0</v>
      </c>
      <c r="T220" s="82">
        <f>'AEO 2023 Table 52 Raw'!W202</f>
        <v>0</v>
      </c>
      <c r="U220" s="82">
        <f>'AEO 2023 Table 52 Raw'!X202</f>
        <v>0</v>
      </c>
      <c r="V220" s="82">
        <f>'AEO 2023 Table 52 Raw'!Y202</f>
        <v>0</v>
      </c>
      <c r="W220" s="82">
        <f>'AEO 2023 Table 52 Raw'!Z202</f>
        <v>0</v>
      </c>
      <c r="X220" s="82">
        <f>'AEO 2023 Table 52 Raw'!AA202</f>
        <v>0</v>
      </c>
      <c r="Y220" s="82">
        <f>'AEO 2023 Table 52 Raw'!AB202</f>
        <v>0</v>
      </c>
      <c r="Z220" s="82">
        <f>'AEO 2023 Table 52 Raw'!AC202</f>
        <v>0</v>
      </c>
      <c r="AA220" s="82">
        <f>'AEO 2023 Table 52 Raw'!AD202</f>
        <v>0</v>
      </c>
      <c r="AB220" s="82">
        <f>'AEO 2023 Table 52 Raw'!AE202</f>
        <v>0</v>
      </c>
      <c r="AC220" s="82">
        <f>'AEO 2023 Table 52 Raw'!AF202</f>
        <v>0</v>
      </c>
      <c r="AD220" s="82">
        <f>'AEO 2023 Table 52 Raw'!AG202</f>
        <v>0</v>
      </c>
      <c r="AE220" s="82">
        <f>'AEO 2023 Table 52 Raw'!AH202</f>
        <v>0</v>
      </c>
      <c r="AF220" s="88" t="str">
        <f>'AEO 2023 Table 52 Raw'!AI202</f>
        <v>- -</v>
      </c>
    </row>
    <row r="221" spans="1:32" ht="15" customHeight="1" x14ac:dyDescent="0.35">
      <c r="A221" s="77" t="s">
        <v>2134</v>
      </c>
      <c r="B221" s="81" t="s">
        <v>1950</v>
      </c>
      <c r="C221" s="82">
        <f>'AEO 2023 Table 52 Raw'!F203</f>
        <v>68.765761999999995</v>
      </c>
      <c r="D221" s="82">
        <f>'AEO 2023 Table 52 Raw'!G203</f>
        <v>66.797072999999997</v>
      </c>
      <c r="E221" s="82">
        <f>'AEO 2023 Table 52 Raw'!H203</f>
        <v>65.100166000000002</v>
      </c>
      <c r="F221" s="82">
        <f>'AEO 2023 Table 52 Raw'!I203</f>
        <v>63.365242000000002</v>
      </c>
      <c r="G221" s="82">
        <f>'AEO 2023 Table 52 Raw'!J203</f>
        <v>62.094226999999997</v>
      </c>
      <c r="H221" s="82">
        <f>'AEO 2023 Table 52 Raw'!K203</f>
        <v>60.787357</v>
      </c>
      <c r="I221" s="82">
        <f>'AEO 2023 Table 52 Raw'!L203</f>
        <v>59.716076000000001</v>
      </c>
      <c r="J221" s="82">
        <f>'AEO 2023 Table 52 Raw'!M203</f>
        <v>58.638275</v>
      </c>
      <c r="K221" s="82">
        <f>'AEO 2023 Table 52 Raw'!N203</f>
        <v>57.875889000000001</v>
      </c>
      <c r="L221" s="82">
        <f>'AEO 2023 Table 52 Raw'!O203</f>
        <v>57.629474999999999</v>
      </c>
      <c r="M221" s="82">
        <f>'AEO 2023 Table 52 Raw'!P203</f>
        <v>57.319705999999996</v>
      </c>
      <c r="N221" s="82">
        <f>'AEO 2023 Table 52 Raw'!Q203</f>
        <v>57.036361999999997</v>
      </c>
      <c r="O221" s="82">
        <f>'AEO 2023 Table 52 Raw'!R203</f>
        <v>56.71508</v>
      </c>
      <c r="P221" s="82">
        <f>'AEO 2023 Table 52 Raw'!S203</f>
        <v>56.408520000000003</v>
      </c>
      <c r="Q221" s="82">
        <f>'AEO 2023 Table 52 Raw'!T203</f>
        <v>56.179229999999997</v>
      </c>
      <c r="R221" s="82">
        <f>'AEO 2023 Table 52 Raw'!U203</f>
        <v>55.967410999999998</v>
      </c>
      <c r="S221" s="82">
        <f>'AEO 2023 Table 52 Raw'!V203</f>
        <v>55.771026999999997</v>
      </c>
      <c r="T221" s="82">
        <f>'AEO 2023 Table 52 Raw'!W203</f>
        <v>55.589084999999997</v>
      </c>
      <c r="U221" s="82">
        <f>'AEO 2023 Table 52 Raw'!X203</f>
        <v>55.446804</v>
      </c>
      <c r="V221" s="82">
        <f>'AEO 2023 Table 52 Raw'!Y203</f>
        <v>55.315094000000002</v>
      </c>
      <c r="W221" s="82">
        <f>'AEO 2023 Table 52 Raw'!Z203</f>
        <v>55.191833000000003</v>
      </c>
      <c r="X221" s="82">
        <f>'AEO 2023 Table 52 Raw'!AA203</f>
        <v>55.075890000000001</v>
      </c>
      <c r="Y221" s="82">
        <f>'AEO 2023 Table 52 Raw'!AB203</f>
        <v>54.982010000000002</v>
      </c>
      <c r="Z221" s="82">
        <f>'AEO 2023 Table 52 Raw'!AC203</f>
        <v>54.895363000000003</v>
      </c>
      <c r="AA221" s="82">
        <f>'AEO 2023 Table 52 Raw'!AD203</f>
        <v>54.813876999999998</v>
      </c>
      <c r="AB221" s="82">
        <f>'AEO 2023 Table 52 Raw'!AE203</f>
        <v>54.734287000000002</v>
      </c>
      <c r="AC221" s="82">
        <f>'AEO 2023 Table 52 Raw'!AF203</f>
        <v>54.657756999999997</v>
      </c>
      <c r="AD221" s="82">
        <f>'AEO 2023 Table 52 Raw'!AG203</f>
        <v>54.585953000000003</v>
      </c>
      <c r="AE221" s="82">
        <f>'AEO 2023 Table 52 Raw'!AH203</f>
        <v>54.511310999999999</v>
      </c>
      <c r="AF221" s="88">
        <f>'AEO 2023 Table 52 Raw'!AI203</f>
        <v>-8.0000000000000002E-3</v>
      </c>
    </row>
    <row r="222" spans="1:32" ht="15" customHeight="1" x14ac:dyDescent="0.35">
      <c r="A222" s="77" t="s">
        <v>2135</v>
      </c>
      <c r="B222" s="81" t="s">
        <v>1952</v>
      </c>
      <c r="C222" s="82">
        <f>'AEO 2023 Table 52 Raw'!F204</f>
        <v>0</v>
      </c>
      <c r="D222" s="82">
        <f>'AEO 2023 Table 52 Raw'!G204</f>
        <v>0</v>
      </c>
      <c r="E222" s="82">
        <f>'AEO 2023 Table 52 Raw'!H204</f>
        <v>0</v>
      </c>
      <c r="F222" s="82">
        <f>'AEO 2023 Table 52 Raw'!I204</f>
        <v>0</v>
      </c>
      <c r="G222" s="82">
        <f>'AEO 2023 Table 52 Raw'!J204</f>
        <v>0</v>
      </c>
      <c r="H222" s="82">
        <f>'AEO 2023 Table 52 Raw'!K204</f>
        <v>0</v>
      </c>
      <c r="I222" s="82">
        <f>'AEO 2023 Table 52 Raw'!L204</f>
        <v>0</v>
      </c>
      <c r="J222" s="82">
        <f>'AEO 2023 Table 52 Raw'!M204</f>
        <v>0</v>
      </c>
      <c r="K222" s="82">
        <f>'AEO 2023 Table 52 Raw'!N204</f>
        <v>40.397888000000002</v>
      </c>
      <c r="L222" s="82">
        <f>'AEO 2023 Table 52 Raw'!O204</f>
        <v>40.216484000000001</v>
      </c>
      <c r="M222" s="82">
        <f>'AEO 2023 Table 52 Raw'!P204</f>
        <v>39.995544000000002</v>
      </c>
      <c r="N222" s="82">
        <f>'AEO 2023 Table 52 Raw'!Q204</f>
        <v>39.795433000000003</v>
      </c>
      <c r="O222" s="82">
        <f>'AEO 2023 Table 52 Raw'!R204</f>
        <v>39.549968999999997</v>
      </c>
      <c r="P222" s="82">
        <f>'AEO 2023 Table 52 Raw'!S204</f>
        <v>39.312859000000003</v>
      </c>
      <c r="Q222" s="82">
        <f>'AEO 2023 Table 52 Raw'!T204</f>
        <v>39.131740999999998</v>
      </c>
      <c r="R222" s="82">
        <f>'AEO 2023 Table 52 Raw'!U204</f>
        <v>38.966278000000003</v>
      </c>
      <c r="S222" s="82">
        <f>'AEO 2023 Table 52 Raw'!V204</f>
        <v>38.813609999999997</v>
      </c>
      <c r="T222" s="82">
        <f>'AEO 2023 Table 52 Raw'!W204</f>
        <v>38.671470999999997</v>
      </c>
      <c r="U222" s="82">
        <f>'AEO 2023 Table 52 Raw'!X204</f>
        <v>38.559852999999997</v>
      </c>
      <c r="V222" s="82">
        <f>'AEO 2023 Table 52 Raw'!Y204</f>
        <v>38.459301000000004</v>
      </c>
      <c r="W222" s="82">
        <f>'AEO 2023 Table 52 Raw'!Z204</f>
        <v>38.363911000000002</v>
      </c>
      <c r="X222" s="82">
        <f>'AEO 2023 Table 52 Raw'!AA204</f>
        <v>38.275905999999999</v>
      </c>
      <c r="Y222" s="82">
        <f>'AEO 2023 Table 52 Raw'!AB204</f>
        <v>38.203387999999997</v>
      </c>
      <c r="Z222" s="82">
        <f>'AEO 2023 Table 52 Raw'!AC204</f>
        <v>38.135429000000002</v>
      </c>
      <c r="AA222" s="82">
        <f>'AEO 2023 Table 52 Raw'!AD204</f>
        <v>38.073185000000002</v>
      </c>
      <c r="AB222" s="82">
        <f>'AEO 2023 Table 52 Raw'!AE204</f>
        <v>38.010807</v>
      </c>
      <c r="AC222" s="82">
        <f>'AEO 2023 Table 52 Raw'!AF204</f>
        <v>37.953814999999999</v>
      </c>
      <c r="AD222" s="82">
        <f>'AEO 2023 Table 52 Raw'!AG204</f>
        <v>37.897995000000002</v>
      </c>
      <c r="AE222" s="82">
        <f>'AEO 2023 Table 52 Raw'!AH204</f>
        <v>37.839511999999999</v>
      </c>
      <c r="AF222" s="88" t="str">
        <f>'AEO 2023 Table 52 Raw'!AI204</f>
        <v>- -</v>
      </c>
    </row>
    <row r="223" spans="1:32" ht="15" customHeight="1" x14ac:dyDescent="0.35">
      <c r="A223" s="77" t="s">
        <v>2136</v>
      </c>
      <c r="B223" s="81" t="s">
        <v>1954</v>
      </c>
      <c r="C223" s="82">
        <f>'AEO 2023 Table 52 Raw'!F205</f>
        <v>0</v>
      </c>
      <c r="D223" s="82">
        <f>'AEO 2023 Table 52 Raw'!G205</f>
        <v>0</v>
      </c>
      <c r="E223" s="82">
        <f>'AEO 2023 Table 52 Raw'!H205</f>
        <v>0</v>
      </c>
      <c r="F223" s="82">
        <f>'AEO 2023 Table 52 Raw'!I205</f>
        <v>0</v>
      </c>
      <c r="G223" s="82">
        <f>'AEO 2023 Table 52 Raw'!J205</f>
        <v>0</v>
      </c>
      <c r="H223" s="82">
        <f>'AEO 2023 Table 52 Raw'!K205</f>
        <v>0</v>
      </c>
      <c r="I223" s="82">
        <f>'AEO 2023 Table 52 Raw'!L205</f>
        <v>0</v>
      </c>
      <c r="J223" s="82">
        <f>'AEO 2023 Table 52 Raw'!M205</f>
        <v>0</v>
      </c>
      <c r="K223" s="82">
        <f>'AEO 2023 Table 52 Raw'!N205</f>
        <v>0</v>
      </c>
      <c r="L223" s="82">
        <f>'AEO 2023 Table 52 Raw'!O205</f>
        <v>0</v>
      </c>
      <c r="M223" s="82">
        <f>'AEO 2023 Table 52 Raw'!P205</f>
        <v>0</v>
      </c>
      <c r="N223" s="82">
        <f>'AEO 2023 Table 52 Raw'!Q205</f>
        <v>0</v>
      </c>
      <c r="O223" s="82">
        <f>'AEO 2023 Table 52 Raw'!R205</f>
        <v>0</v>
      </c>
      <c r="P223" s="82">
        <f>'AEO 2023 Table 52 Raw'!S205</f>
        <v>0</v>
      </c>
      <c r="Q223" s="82">
        <f>'AEO 2023 Table 52 Raw'!T205</f>
        <v>0</v>
      </c>
      <c r="R223" s="82">
        <f>'AEO 2023 Table 52 Raw'!U205</f>
        <v>0</v>
      </c>
      <c r="S223" s="82">
        <f>'AEO 2023 Table 52 Raw'!V205</f>
        <v>0</v>
      </c>
      <c r="T223" s="82">
        <f>'AEO 2023 Table 52 Raw'!W205</f>
        <v>0</v>
      </c>
      <c r="U223" s="82">
        <f>'AEO 2023 Table 52 Raw'!X205</f>
        <v>0</v>
      </c>
      <c r="V223" s="82">
        <f>'AEO 2023 Table 52 Raw'!Y205</f>
        <v>0</v>
      </c>
      <c r="W223" s="82">
        <f>'AEO 2023 Table 52 Raw'!Z205</f>
        <v>0</v>
      </c>
      <c r="X223" s="82">
        <f>'AEO 2023 Table 52 Raw'!AA205</f>
        <v>0</v>
      </c>
      <c r="Y223" s="82">
        <f>'AEO 2023 Table 52 Raw'!AB205</f>
        <v>0</v>
      </c>
      <c r="Z223" s="82">
        <f>'AEO 2023 Table 52 Raw'!AC205</f>
        <v>0</v>
      </c>
      <c r="AA223" s="82">
        <f>'AEO 2023 Table 52 Raw'!AD205</f>
        <v>0</v>
      </c>
      <c r="AB223" s="82">
        <f>'AEO 2023 Table 52 Raw'!AE205</f>
        <v>0</v>
      </c>
      <c r="AC223" s="82">
        <f>'AEO 2023 Table 52 Raw'!AF205</f>
        <v>0</v>
      </c>
      <c r="AD223" s="82">
        <f>'AEO 2023 Table 52 Raw'!AG205</f>
        <v>0</v>
      </c>
      <c r="AE223" s="82">
        <f>'AEO 2023 Table 52 Raw'!AH205</f>
        <v>0</v>
      </c>
      <c r="AF223" s="88" t="str">
        <f>'AEO 2023 Table 52 Raw'!AI205</f>
        <v>- -</v>
      </c>
    </row>
    <row r="224" spans="1:32" ht="15" customHeight="1" x14ac:dyDescent="0.35">
      <c r="A224" s="77" t="s">
        <v>2137</v>
      </c>
      <c r="B224" s="81" t="s">
        <v>1956</v>
      </c>
      <c r="C224" s="82">
        <f>'AEO 2023 Table 52 Raw'!F206</f>
        <v>61.912250999999998</v>
      </c>
      <c r="D224" s="82">
        <f>'AEO 2023 Table 52 Raw'!G206</f>
        <v>60.059688999999999</v>
      </c>
      <c r="E224" s="82">
        <f>'AEO 2023 Table 52 Raw'!H206</f>
        <v>58.504550999999999</v>
      </c>
      <c r="F224" s="82">
        <f>'AEO 2023 Table 52 Raw'!I206</f>
        <v>56.792586999999997</v>
      </c>
      <c r="G224" s="82">
        <f>'AEO 2023 Table 52 Raw'!J206</f>
        <v>55.752853000000002</v>
      </c>
      <c r="H224" s="82">
        <f>'AEO 2023 Table 52 Raw'!K206</f>
        <v>54.510826000000002</v>
      </c>
      <c r="I224" s="82">
        <f>'AEO 2023 Table 52 Raw'!L206</f>
        <v>53.501137</v>
      </c>
      <c r="J224" s="82">
        <f>'AEO 2023 Table 52 Raw'!M206</f>
        <v>52.501956999999997</v>
      </c>
      <c r="K224" s="82">
        <f>'AEO 2023 Table 52 Raw'!N206</f>
        <v>51.805644999999998</v>
      </c>
      <c r="L224" s="82">
        <f>'AEO 2023 Table 52 Raw'!O206</f>
        <v>51.579506000000002</v>
      </c>
      <c r="M224" s="82">
        <f>'AEO 2023 Table 52 Raw'!P206</f>
        <v>51.297550000000001</v>
      </c>
      <c r="N224" s="82">
        <f>'AEO 2023 Table 52 Raw'!Q206</f>
        <v>51.039917000000003</v>
      </c>
      <c r="O224" s="82">
        <f>'AEO 2023 Table 52 Raw'!R206</f>
        <v>50.748897999999997</v>
      </c>
      <c r="P224" s="82">
        <f>'AEO 2023 Table 52 Raw'!S206</f>
        <v>50.473038000000003</v>
      </c>
      <c r="Q224" s="82">
        <f>'AEO 2023 Table 52 Raw'!T206</f>
        <v>50.269458999999998</v>
      </c>
      <c r="R224" s="82">
        <f>'AEO 2023 Table 52 Raw'!U206</f>
        <v>50.08173</v>
      </c>
      <c r="S224" s="82">
        <f>'AEO 2023 Table 52 Raw'!V206</f>
        <v>49.909790000000001</v>
      </c>
      <c r="T224" s="82">
        <f>'AEO 2023 Table 52 Raw'!W206</f>
        <v>49.750529999999998</v>
      </c>
      <c r="U224" s="82">
        <f>'AEO 2023 Table 52 Raw'!X206</f>
        <v>49.623210999999998</v>
      </c>
      <c r="V224" s="82">
        <f>'AEO 2023 Table 52 Raw'!Y206</f>
        <v>49.505313999999998</v>
      </c>
      <c r="W224" s="82">
        <f>'AEO 2023 Table 52 Raw'!Z206</f>
        <v>49.395144999999999</v>
      </c>
      <c r="X224" s="82">
        <f>'AEO 2023 Table 52 Raw'!AA206</f>
        <v>49.291446999999998</v>
      </c>
      <c r="Y224" s="82">
        <f>'AEO 2023 Table 52 Raw'!AB206</f>
        <v>49.208343999999997</v>
      </c>
      <c r="Z224" s="82">
        <f>'AEO 2023 Table 52 Raw'!AC206</f>
        <v>49.128608999999997</v>
      </c>
      <c r="AA224" s="82">
        <f>'AEO 2023 Table 52 Raw'!AD206</f>
        <v>49.055301999999998</v>
      </c>
      <c r="AB224" s="82">
        <f>'AEO 2023 Table 52 Raw'!AE206</f>
        <v>48.982117000000002</v>
      </c>
      <c r="AC224" s="82">
        <f>'AEO 2023 Table 52 Raw'!AF206</f>
        <v>48.914867000000001</v>
      </c>
      <c r="AD224" s="82">
        <f>'AEO 2023 Table 52 Raw'!AG206</f>
        <v>48.852451000000002</v>
      </c>
      <c r="AE224" s="82">
        <f>'AEO 2023 Table 52 Raw'!AH206</f>
        <v>48.785148999999997</v>
      </c>
      <c r="AF224" s="88">
        <f>'AEO 2023 Table 52 Raw'!AI206</f>
        <v>-8.0000000000000002E-3</v>
      </c>
    </row>
    <row r="225" spans="1:32" ht="15" customHeight="1" x14ac:dyDescent="0.35">
      <c r="A225" s="77" t="s">
        <v>2138</v>
      </c>
      <c r="B225" s="81" t="s">
        <v>1958</v>
      </c>
      <c r="C225" s="82">
        <f>'AEO 2023 Table 52 Raw'!F207</f>
        <v>95.688323999999994</v>
      </c>
      <c r="D225" s="82">
        <f>'AEO 2023 Table 52 Raw'!G207</f>
        <v>93.425338999999994</v>
      </c>
      <c r="E225" s="82">
        <f>'AEO 2023 Table 52 Raw'!H207</f>
        <v>91.534453999999997</v>
      </c>
      <c r="F225" s="82">
        <f>'AEO 2023 Table 52 Raw'!I207</f>
        <v>89.568520000000007</v>
      </c>
      <c r="G225" s="82">
        <f>'AEO 2023 Table 52 Raw'!J207</f>
        <v>88.183700999999999</v>
      </c>
      <c r="H225" s="82">
        <f>'AEO 2023 Table 52 Raw'!K207</f>
        <v>86.716651999999996</v>
      </c>
      <c r="I225" s="82">
        <f>'AEO 2023 Table 52 Raw'!L207</f>
        <v>85.502716000000007</v>
      </c>
      <c r="J225" s="82">
        <f>'AEO 2023 Table 52 Raw'!M207</f>
        <v>84.323104999999998</v>
      </c>
      <c r="K225" s="82">
        <f>'AEO 2023 Table 52 Raw'!N207</f>
        <v>83.475196999999994</v>
      </c>
      <c r="L225" s="82">
        <f>'AEO 2023 Table 52 Raw'!O207</f>
        <v>83.188407999999995</v>
      </c>
      <c r="M225" s="82">
        <f>'AEO 2023 Table 52 Raw'!P207</f>
        <v>82.840812999999997</v>
      </c>
      <c r="N225" s="82">
        <f>'AEO 2023 Table 52 Raw'!Q207</f>
        <v>82.514686999999995</v>
      </c>
      <c r="O225" s="82">
        <f>'AEO 2023 Table 52 Raw'!R207</f>
        <v>82.155579000000003</v>
      </c>
      <c r="P225" s="82">
        <f>'AEO 2023 Table 52 Raw'!S207</f>
        <v>81.813995000000006</v>
      </c>
      <c r="Q225" s="82">
        <f>'AEO 2023 Table 52 Raw'!T207</f>
        <v>81.559189000000003</v>
      </c>
      <c r="R225" s="82">
        <f>'AEO 2023 Table 52 Raw'!U207</f>
        <v>81.327415000000002</v>
      </c>
      <c r="S225" s="82">
        <f>'AEO 2023 Table 52 Raw'!V207</f>
        <v>81.115509000000003</v>
      </c>
      <c r="T225" s="82">
        <f>'AEO 2023 Table 52 Raw'!W207</f>
        <v>80.916786000000002</v>
      </c>
      <c r="U225" s="82">
        <f>'AEO 2023 Table 52 Raw'!X207</f>
        <v>80.762992999999994</v>
      </c>
      <c r="V225" s="82">
        <f>'AEO 2023 Table 52 Raw'!Y207</f>
        <v>80.619003000000006</v>
      </c>
      <c r="W225" s="82">
        <f>'AEO 2023 Table 52 Raw'!Z207</f>
        <v>80.484924000000007</v>
      </c>
      <c r="X225" s="82">
        <f>'AEO 2023 Table 52 Raw'!AA207</f>
        <v>80.360527000000005</v>
      </c>
      <c r="Y225" s="82">
        <f>'AEO 2023 Table 52 Raw'!AB207</f>
        <v>80.258430000000004</v>
      </c>
      <c r="Z225" s="82">
        <f>'AEO 2023 Table 52 Raw'!AC207</f>
        <v>80.162497999999999</v>
      </c>
      <c r="AA225" s="82">
        <f>'AEO 2023 Table 52 Raw'!AD207</f>
        <v>80.073813999999999</v>
      </c>
      <c r="AB225" s="82">
        <f>'AEO 2023 Table 52 Raw'!AE207</f>
        <v>79.985611000000006</v>
      </c>
      <c r="AC225" s="82">
        <f>'AEO 2023 Table 52 Raw'!AF207</f>
        <v>79.904128999999998</v>
      </c>
      <c r="AD225" s="82">
        <f>'AEO 2023 Table 52 Raw'!AG207</f>
        <v>79.826408000000001</v>
      </c>
      <c r="AE225" s="82">
        <f>'AEO 2023 Table 52 Raw'!AH207</f>
        <v>79.746178</v>
      </c>
      <c r="AF225" s="88">
        <f>'AEO 2023 Table 52 Raw'!AI207</f>
        <v>-6.0000000000000001E-3</v>
      </c>
    </row>
    <row r="226" spans="1:32" ht="15" customHeight="1" x14ac:dyDescent="0.35">
      <c r="A226" s="77" t="s">
        <v>2139</v>
      </c>
      <c r="B226" s="81" t="s">
        <v>1960</v>
      </c>
      <c r="C226" s="82">
        <f>'AEO 2023 Table 52 Raw'!F208</f>
        <v>49.486420000000003</v>
      </c>
      <c r="D226" s="82">
        <f>'AEO 2023 Table 52 Raw'!G208</f>
        <v>47.998038999999999</v>
      </c>
      <c r="E226" s="82">
        <f>'AEO 2023 Table 52 Raw'!H208</f>
        <v>46.78933</v>
      </c>
      <c r="F226" s="82">
        <f>'AEO 2023 Table 52 Raw'!I208</f>
        <v>45.456383000000002</v>
      </c>
      <c r="G226" s="82">
        <f>'AEO 2023 Table 52 Raw'!J208</f>
        <v>44.443489</v>
      </c>
      <c r="H226" s="82">
        <f>'AEO 2023 Table 52 Raw'!K208</f>
        <v>43.408771999999999</v>
      </c>
      <c r="I226" s="82">
        <f>'AEO 2023 Table 52 Raw'!L208</f>
        <v>42.571953000000001</v>
      </c>
      <c r="J226" s="82">
        <f>'AEO 2023 Table 52 Raw'!M208</f>
        <v>41.744461000000001</v>
      </c>
      <c r="K226" s="82">
        <f>'AEO 2023 Table 52 Raw'!N208</f>
        <v>41.162982999999997</v>
      </c>
      <c r="L226" s="82">
        <f>'AEO 2023 Table 52 Raw'!O208</f>
        <v>40.983989999999999</v>
      </c>
      <c r="M226" s="82">
        <f>'AEO 2023 Table 52 Raw'!P208</f>
        <v>40.761436000000003</v>
      </c>
      <c r="N226" s="82">
        <f>'AEO 2023 Table 52 Raw'!Q208</f>
        <v>40.554282999999998</v>
      </c>
      <c r="O226" s="82">
        <f>'AEO 2023 Table 52 Raw'!R208</f>
        <v>40.303268000000003</v>
      </c>
      <c r="P226" s="82">
        <f>'AEO 2023 Table 52 Raw'!S208</f>
        <v>40.061256</v>
      </c>
      <c r="Q226" s="82">
        <f>'AEO 2023 Table 52 Raw'!T208</f>
        <v>39.879513000000003</v>
      </c>
      <c r="R226" s="82">
        <f>'AEO 2023 Table 52 Raw'!U208</f>
        <v>39.710177999999999</v>
      </c>
      <c r="S226" s="82">
        <f>'AEO 2023 Table 52 Raw'!V208</f>
        <v>39.558177999999998</v>
      </c>
      <c r="T226" s="82">
        <f>'AEO 2023 Table 52 Raw'!W208</f>
        <v>39.417003999999999</v>
      </c>
      <c r="U226" s="82">
        <f>'AEO 2023 Table 52 Raw'!X208</f>
        <v>39.305152999999997</v>
      </c>
      <c r="V226" s="82">
        <f>'AEO 2023 Table 52 Raw'!Y208</f>
        <v>39.203628999999999</v>
      </c>
      <c r="W226" s="82">
        <f>'AEO 2023 Table 52 Raw'!Z208</f>
        <v>39.107246000000004</v>
      </c>
      <c r="X226" s="82">
        <f>'AEO 2023 Table 52 Raw'!AA208</f>
        <v>39.018428999999998</v>
      </c>
      <c r="Y226" s="82">
        <f>'AEO 2023 Table 52 Raw'!AB208</f>
        <v>38.947510000000001</v>
      </c>
      <c r="Z226" s="82">
        <f>'AEO 2023 Table 52 Raw'!AC208</f>
        <v>38.878760999999997</v>
      </c>
      <c r="AA226" s="82">
        <f>'AEO 2023 Table 52 Raw'!AD208</f>
        <v>38.816254000000001</v>
      </c>
      <c r="AB226" s="82">
        <f>'AEO 2023 Table 52 Raw'!AE208</f>
        <v>38.753033000000002</v>
      </c>
      <c r="AC226" s="82">
        <f>'AEO 2023 Table 52 Raw'!AF208</f>
        <v>38.695728000000003</v>
      </c>
      <c r="AD226" s="82">
        <f>'AEO 2023 Table 52 Raw'!AG208</f>
        <v>38.647506999999997</v>
      </c>
      <c r="AE226" s="82">
        <f>'AEO 2023 Table 52 Raw'!AH208</f>
        <v>38.589233</v>
      </c>
      <c r="AF226" s="88">
        <f>'AEO 2023 Table 52 Raw'!AI208</f>
        <v>-8.9999999999999993E-3</v>
      </c>
    </row>
    <row r="227" spans="1:32" ht="15" customHeight="1" x14ac:dyDescent="0.35">
      <c r="A227" s="77" t="s">
        <v>2140</v>
      </c>
      <c r="B227" s="81" t="s">
        <v>1962</v>
      </c>
      <c r="C227" s="82">
        <f>'AEO 2023 Table 52 Raw'!F209</f>
        <v>68.176140000000004</v>
      </c>
      <c r="D227" s="82">
        <f>'AEO 2023 Table 52 Raw'!G209</f>
        <v>66.399665999999996</v>
      </c>
      <c r="E227" s="82">
        <f>'AEO 2023 Table 52 Raw'!H209</f>
        <v>64.873717999999997</v>
      </c>
      <c r="F227" s="82">
        <f>'AEO 2023 Table 52 Raw'!I209</f>
        <v>63.252056000000003</v>
      </c>
      <c r="G227" s="82">
        <f>'AEO 2023 Table 52 Raw'!J209</f>
        <v>62.025539000000002</v>
      </c>
      <c r="H227" s="82">
        <f>'AEO 2023 Table 52 Raw'!K209</f>
        <v>60.804175999999998</v>
      </c>
      <c r="I227" s="82">
        <f>'AEO 2023 Table 52 Raw'!L209</f>
        <v>59.820006999999997</v>
      </c>
      <c r="J227" s="82">
        <f>'AEO 2023 Table 52 Raw'!M209</f>
        <v>58.835853999999998</v>
      </c>
      <c r="K227" s="82">
        <f>'AEO 2023 Table 52 Raw'!N209</f>
        <v>58.149344999999997</v>
      </c>
      <c r="L227" s="82">
        <f>'AEO 2023 Table 52 Raw'!O209</f>
        <v>57.93338</v>
      </c>
      <c r="M227" s="82">
        <f>'AEO 2023 Table 52 Raw'!P209</f>
        <v>57.664627000000003</v>
      </c>
      <c r="N227" s="82">
        <f>'AEO 2023 Table 52 Raw'!Q209</f>
        <v>57.423206</v>
      </c>
      <c r="O227" s="82">
        <f>'AEO 2023 Table 52 Raw'!R209</f>
        <v>57.138843999999999</v>
      </c>
      <c r="P227" s="82">
        <f>'AEO 2023 Table 52 Raw'!S209</f>
        <v>56.867167999999999</v>
      </c>
      <c r="Q227" s="82">
        <f>'AEO 2023 Table 52 Raw'!T209</f>
        <v>56.664791000000001</v>
      </c>
      <c r="R227" s="82">
        <f>'AEO 2023 Table 52 Raw'!U209</f>
        <v>56.480021999999998</v>
      </c>
      <c r="S227" s="82">
        <f>'AEO 2023 Table 52 Raw'!V209</f>
        <v>56.309372000000003</v>
      </c>
      <c r="T227" s="82">
        <f>'AEO 2023 Table 52 Raw'!W209</f>
        <v>56.154060000000001</v>
      </c>
      <c r="U227" s="82">
        <f>'AEO 2023 Table 52 Raw'!X209</f>
        <v>56.028064999999998</v>
      </c>
      <c r="V227" s="82">
        <f>'AEO 2023 Table 52 Raw'!Y209</f>
        <v>55.910556999999997</v>
      </c>
      <c r="W227" s="82">
        <f>'AEO 2023 Table 52 Raw'!Z209</f>
        <v>55.800293000000003</v>
      </c>
      <c r="X227" s="82">
        <f>'AEO 2023 Table 52 Raw'!AA209</f>
        <v>55.697853000000002</v>
      </c>
      <c r="Y227" s="82">
        <f>'AEO 2023 Table 52 Raw'!AB209</f>
        <v>55.612682</v>
      </c>
      <c r="Z227" s="82">
        <f>'AEO 2023 Table 52 Raw'!AC209</f>
        <v>55.534416</v>
      </c>
      <c r="AA227" s="82">
        <f>'AEO 2023 Table 52 Raw'!AD209</f>
        <v>55.458987999999998</v>
      </c>
      <c r="AB227" s="82">
        <f>'AEO 2023 Table 52 Raw'!AE209</f>
        <v>55.386944</v>
      </c>
      <c r="AC227" s="82">
        <f>'AEO 2023 Table 52 Raw'!AF209</f>
        <v>55.317580999999997</v>
      </c>
      <c r="AD227" s="82">
        <f>'AEO 2023 Table 52 Raw'!AG209</f>
        <v>55.255135000000003</v>
      </c>
      <c r="AE227" s="82">
        <f>'AEO 2023 Table 52 Raw'!AH209</f>
        <v>55.187289999999997</v>
      </c>
      <c r="AF227" s="88">
        <f>'AEO 2023 Table 52 Raw'!AI209</f>
        <v>-8.0000000000000002E-3</v>
      </c>
    </row>
    <row r="228" spans="1:32" ht="15" customHeight="1" x14ac:dyDescent="0.35">
      <c r="C228" s="82"/>
      <c r="D228" s="82"/>
      <c r="E228" s="82"/>
      <c r="F228" s="82"/>
      <c r="G228" s="82"/>
      <c r="H228" s="82"/>
      <c r="I228" s="82"/>
      <c r="J228" s="82"/>
      <c r="K228" s="82"/>
      <c r="L228" s="82"/>
      <c r="M228" s="82"/>
      <c r="N228" s="82"/>
      <c r="O228" s="82"/>
      <c r="P228" s="82"/>
      <c r="Q228" s="82"/>
      <c r="R228" s="82"/>
      <c r="S228" s="82"/>
      <c r="T228" s="82"/>
      <c r="U228" s="82"/>
      <c r="V228" s="82"/>
      <c r="W228" s="82"/>
      <c r="X228" s="82"/>
      <c r="Y228" s="82"/>
      <c r="Z228" s="82"/>
      <c r="AA228" s="82"/>
      <c r="AB228" s="82"/>
      <c r="AC228" s="82"/>
      <c r="AD228" s="82"/>
      <c r="AE228" s="82"/>
      <c r="AF228" s="88"/>
    </row>
    <row r="229" spans="1:32" ht="15" customHeight="1" x14ac:dyDescent="0.35">
      <c r="B229" s="34" t="s">
        <v>22</v>
      </c>
      <c r="C229" s="82"/>
      <c r="D229" s="82"/>
      <c r="E229" s="82"/>
      <c r="F229" s="82"/>
      <c r="G229" s="82"/>
      <c r="H229" s="82"/>
      <c r="I229" s="82"/>
      <c r="J229" s="82"/>
      <c r="K229" s="82"/>
      <c r="L229" s="82"/>
      <c r="M229" s="82"/>
      <c r="N229" s="82"/>
      <c r="O229" s="82"/>
      <c r="P229" s="82"/>
      <c r="Q229" s="82"/>
      <c r="R229" s="82"/>
      <c r="S229" s="82"/>
      <c r="T229" s="82"/>
      <c r="U229" s="82"/>
      <c r="V229" s="82"/>
      <c r="W229" s="82"/>
      <c r="X229" s="82"/>
      <c r="Y229" s="82"/>
      <c r="Z229" s="82"/>
      <c r="AA229" s="82"/>
      <c r="AB229" s="82"/>
      <c r="AC229" s="82"/>
      <c r="AD229" s="82"/>
      <c r="AE229" s="82"/>
      <c r="AF229" s="88"/>
    </row>
    <row r="230" spans="1:32" ht="15" customHeight="1" x14ac:dyDescent="0.35">
      <c r="A230" s="77" t="s">
        <v>2141</v>
      </c>
      <c r="B230" s="81" t="s">
        <v>1932</v>
      </c>
      <c r="C230" s="82">
        <f>'AEO 2023 Table 52 Raw'!F211</f>
        <v>0</v>
      </c>
      <c r="D230" s="82">
        <f>'AEO 2023 Table 52 Raw'!G211</f>
        <v>0</v>
      </c>
      <c r="E230" s="82">
        <f>'AEO 2023 Table 52 Raw'!H211</f>
        <v>0</v>
      </c>
      <c r="F230" s="82">
        <f>'AEO 2023 Table 52 Raw'!I211</f>
        <v>0</v>
      </c>
      <c r="G230" s="82">
        <f>'AEO 2023 Table 52 Raw'!J211</f>
        <v>0</v>
      </c>
      <c r="H230" s="82">
        <f>'AEO 2023 Table 52 Raw'!K211</f>
        <v>0</v>
      </c>
      <c r="I230" s="82">
        <f>'AEO 2023 Table 52 Raw'!L211</f>
        <v>0</v>
      </c>
      <c r="J230" s="82">
        <f>'AEO 2023 Table 52 Raw'!M211</f>
        <v>0</v>
      </c>
      <c r="K230" s="82">
        <f>'AEO 2023 Table 52 Raw'!N211</f>
        <v>0</v>
      </c>
      <c r="L230" s="82">
        <f>'AEO 2023 Table 52 Raw'!O211</f>
        <v>0</v>
      </c>
      <c r="M230" s="82">
        <f>'AEO 2023 Table 52 Raw'!P211</f>
        <v>0</v>
      </c>
      <c r="N230" s="82">
        <f>'AEO 2023 Table 52 Raw'!Q211</f>
        <v>0</v>
      </c>
      <c r="O230" s="82">
        <f>'AEO 2023 Table 52 Raw'!R211</f>
        <v>0</v>
      </c>
      <c r="P230" s="82">
        <f>'AEO 2023 Table 52 Raw'!S211</f>
        <v>0</v>
      </c>
      <c r="Q230" s="82">
        <f>'AEO 2023 Table 52 Raw'!T211</f>
        <v>0</v>
      </c>
      <c r="R230" s="82">
        <f>'AEO 2023 Table 52 Raw'!U211</f>
        <v>0</v>
      </c>
      <c r="S230" s="82">
        <f>'AEO 2023 Table 52 Raw'!V211</f>
        <v>0</v>
      </c>
      <c r="T230" s="82">
        <f>'AEO 2023 Table 52 Raw'!W211</f>
        <v>0</v>
      </c>
      <c r="U230" s="82">
        <f>'AEO 2023 Table 52 Raw'!X211</f>
        <v>0</v>
      </c>
      <c r="V230" s="82">
        <f>'AEO 2023 Table 52 Raw'!Y211</f>
        <v>0</v>
      </c>
      <c r="W230" s="82">
        <f>'AEO 2023 Table 52 Raw'!Z211</f>
        <v>0</v>
      </c>
      <c r="X230" s="82">
        <f>'AEO 2023 Table 52 Raw'!AA211</f>
        <v>0</v>
      </c>
      <c r="Y230" s="82">
        <f>'AEO 2023 Table 52 Raw'!AB211</f>
        <v>0</v>
      </c>
      <c r="Z230" s="82">
        <f>'AEO 2023 Table 52 Raw'!AC211</f>
        <v>0</v>
      </c>
      <c r="AA230" s="82">
        <f>'AEO 2023 Table 52 Raw'!AD211</f>
        <v>0</v>
      </c>
      <c r="AB230" s="82">
        <f>'AEO 2023 Table 52 Raw'!AE211</f>
        <v>0</v>
      </c>
      <c r="AC230" s="82">
        <f>'AEO 2023 Table 52 Raw'!AF211</f>
        <v>0</v>
      </c>
      <c r="AD230" s="82">
        <f>'AEO 2023 Table 52 Raw'!AG211</f>
        <v>0</v>
      </c>
      <c r="AE230" s="82">
        <f>'AEO 2023 Table 52 Raw'!AH211</f>
        <v>0</v>
      </c>
      <c r="AF230" s="88" t="str">
        <f>'AEO 2023 Table 52 Raw'!AI211</f>
        <v>- -</v>
      </c>
    </row>
    <row r="231" spans="1:32" ht="15" customHeight="1" x14ac:dyDescent="0.35">
      <c r="A231" s="77" t="s">
        <v>2142</v>
      </c>
      <c r="B231" s="81" t="s">
        <v>1934</v>
      </c>
      <c r="C231" s="82">
        <f>'AEO 2023 Table 52 Raw'!F212</f>
        <v>0</v>
      </c>
      <c r="D231" s="82">
        <f>'AEO 2023 Table 52 Raw'!G212</f>
        <v>0</v>
      </c>
      <c r="E231" s="82">
        <f>'AEO 2023 Table 52 Raw'!H212</f>
        <v>0</v>
      </c>
      <c r="F231" s="82">
        <f>'AEO 2023 Table 52 Raw'!I212</f>
        <v>0</v>
      </c>
      <c r="G231" s="82">
        <f>'AEO 2023 Table 52 Raw'!J212</f>
        <v>0</v>
      </c>
      <c r="H231" s="82">
        <f>'AEO 2023 Table 52 Raw'!K212</f>
        <v>0</v>
      </c>
      <c r="I231" s="82">
        <f>'AEO 2023 Table 52 Raw'!L212</f>
        <v>0</v>
      </c>
      <c r="J231" s="82">
        <f>'AEO 2023 Table 52 Raw'!M212</f>
        <v>0</v>
      </c>
      <c r="K231" s="82">
        <f>'AEO 2023 Table 52 Raw'!N212</f>
        <v>0</v>
      </c>
      <c r="L231" s="82">
        <f>'AEO 2023 Table 52 Raw'!O212</f>
        <v>0</v>
      </c>
      <c r="M231" s="82">
        <f>'AEO 2023 Table 52 Raw'!P212</f>
        <v>0</v>
      </c>
      <c r="N231" s="82">
        <f>'AEO 2023 Table 52 Raw'!Q212</f>
        <v>0</v>
      </c>
      <c r="O231" s="82">
        <f>'AEO 2023 Table 52 Raw'!R212</f>
        <v>0</v>
      </c>
      <c r="P231" s="82">
        <f>'AEO 2023 Table 52 Raw'!S212</f>
        <v>0</v>
      </c>
      <c r="Q231" s="82">
        <f>'AEO 2023 Table 52 Raw'!T212</f>
        <v>0</v>
      </c>
      <c r="R231" s="82">
        <f>'AEO 2023 Table 52 Raw'!U212</f>
        <v>0</v>
      </c>
      <c r="S231" s="82">
        <f>'AEO 2023 Table 52 Raw'!V212</f>
        <v>0</v>
      </c>
      <c r="T231" s="82">
        <f>'AEO 2023 Table 52 Raw'!W212</f>
        <v>0</v>
      </c>
      <c r="U231" s="82">
        <f>'AEO 2023 Table 52 Raw'!X212</f>
        <v>0</v>
      </c>
      <c r="V231" s="82">
        <f>'AEO 2023 Table 52 Raw'!Y212</f>
        <v>0</v>
      </c>
      <c r="W231" s="82">
        <f>'AEO 2023 Table 52 Raw'!Z212</f>
        <v>0</v>
      </c>
      <c r="X231" s="82">
        <f>'AEO 2023 Table 52 Raw'!AA212</f>
        <v>0</v>
      </c>
      <c r="Y231" s="82">
        <f>'AEO 2023 Table 52 Raw'!AB212</f>
        <v>0</v>
      </c>
      <c r="Z231" s="82">
        <f>'AEO 2023 Table 52 Raw'!AC212</f>
        <v>0</v>
      </c>
      <c r="AA231" s="82">
        <f>'AEO 2023 Table 52 Raw'!AD212</f>
        <v>0</v>
      </c>
      <c r="AB231" s="82">
        <f>'AEO 2023 Table 52 Raw'!AE212</f>
        <v>0</v>
      </c>
      <c r="AC231" s="82">
        <f>'AEO 2023 Table 52 Raw'!AF212</f>
        <v>0</v>
      </c>
      <c r="AD231" s="82">
        <f>'AEO 2023 Table 52 Raw'!AG212</f>
        <v>0</v>
      </c>
      <c r="AE231" s="82">
        <f>'AEO 2023 Table 52 Raw'!AH212</f>
        <v>0</v>
      </c>
      <c r="AF231" s="88" t="str">
        <f>'AEO 2023 Table 52 Raw'!AI212</f>
        <v>- -</v>
      </c>
    </row>
    <row r="232" spans="1:32" ht="15" customHeight="1" x14ac:dyDescent="0.35">
      <c r="A232" s="77" t="s">
        <v>2143</v>
      </c>
      <c r="B232" s="81" t="s">
        <v>1936</v>
      </c>
      <c r="C232" s="82">
        <f>'AEO 2023 Table 52 Raw'!F213</f>
        <v>0</v>
      </c>
      <c r="D232" s="82">
        <f>'AEO 2023 Table 52 Raw'!G213</f>
        <v>0</v>
      </c>
      <c r="E232" s="82">
        <f>'AEO 2023 Table 52 Raw'!H213</f>
        <v>0</v>
      </c>
      <c r="F232" s="82">
        <f>'AEO 2023 Table 52 Raw'!I213</f>
        <v>0</v>
      </c>
      <c r="G232" s="82">
        <f>'AEO 2023 Table 52 Raw'!J213</f>
        <v>0</v>
      </c>
      <c r="H232" s="82">
        <f>'AEO 2023 Table 52 Raw'!K213</f>
        <v>0</v>
      </c>
      <c r="I232" s="82">
        <f>'AEO 2023 Table 52 Raw'!L213</f>
        <v>0</v>
      </c>
      <c r="J232" s="82">
        <f>'AEO 2023 Table 52 Raw'!M213</f>
        <v>0</v>
      </c>
      <c r="K232" s="82">
        <f>'AEO 2023 Table 52 Raw'!N213</f>
        <v>0</v>
      </c>
      <c r="L232" s="82">
        <f>'AEO 2023 Table 52 Raw'!O213</f>
        <v>0</v>
      </c>
      <c r="M232" s="82">
        <f>'AEO 2023 Table 52 Raw'!P213</f>
        <v>0</v>
      </c>
      <c r="N232" s="82">
        <f>'AEO 2023 Table 52 Raw'!Q213</f>
        <v>0</v>
      </c>
      <c r="O232" s="82">
        <f>'AEO 2023 Table 52 Raw'!R213</f>
        <v>0</v>
      </c>
      <c r="P232" s="82">
        <f>'AEO 2023 Table 52 Raw'!S213</f>
        <v>0</v>
      </c>
      <c r="Q232" s="82">
        <f>'AEO 2023 Table 52 Raw'!T213</f>
        <v>0</v>
      </c>
      <c r="R232" s="82">
        <f>'AEO 2023 Table 52 Raw'!U213</f>
        <v>0</v>
      </c>
      <c r="S232" s="82">
        <f>'AEO 2023 Table 52 Raw'!V213</f>
        <v>0</v>
      </c>
      <c r="T232" s="82">
        <f>'AEO 2023 Table 52 Raw'!W213</f>
        <v>0</v>
      </c>
      <c r="U232" s="82">
        <f>'AEO 2023 Table 52 Raw'!X213</f>
        <v>0</v>
      </c>
      <c r="V232" s="82">
        <f>'AEO 2023 Table 52 Raw'!Y213</f>
        <v>0</v>
      </c>
      <c r="W232" s="82">
        <f>'AEO 2023 Table 52 Raw'!Z213</f>
        <v>0</v>
      </c>
      <c r="X232" s="82">
        <f>'AEO 2023 Table 52 Raw'!AA213</f>
        <v>0</v>
      </c>
      <c r="Y232" s="82">
        <f>'AEO 2023 Table 52 Raw'!AB213</f>
        <v>0</v>
      </c>
      <c r="Z232" s="82">
        <f>'AEO 2023 Table 52 Raw'!AC213</f>
        <v>0</v>
      </c>
      <c r="AA232" s="82">
        <f>'AEO 2023 Table 52 Raw'!AD213</f>
        <v>0</v>
      </c>
      <c r="AB232" s="82">
        <f>'AEO 2023 Table 52 Raw'!AE213</f>
        <v>0</v>
      </c>
      <c r="AC232" s="82">
        <f>'AEO 2023 Table 52 Raw'!AF213</f>
        <v>0</v>
      </c>
      <c r="AD232" s="82">
        <f>'AEO 2023 Table 52 Raw'!AG213</f>
        <v>0</v>
      </c>
      <c r="AE232" s="82">
        <f>'AEO 2023 Table 52 Raw'!AH213</f>
        <v>0</v>
      </c>
      <c r="AF232" s="88" t="str">
        <f>'AEO 2023 Table 52 Raw'!AI213</f>
        <v>- -</v>
      </c>
    </row>
    <row r="233" spans="1:32" ht="15" customHeight="1" x14ac:dyDescent="0.35">
      <c r="A233" s="77" t="s">
        <v>2144</v>
      </c>
      <c r="B233" s="81" t="s">
        <v>1938</v>
      </c>
      <c r="C233" s="82">
        <f>'AEO 2023 Table 52 Raw'!F214</f>
        <v>0</v>
      </c>
      <c r="D233" s="82">
        <f>'AEO 2023 Table 52 Raw'!G214</f>
        <v>0</v>
      </c>
      <c r="E233" s="82">
        <f>'AEO 2023 Table 52 Raw'!H214</f>
        <v>0</v>
      </c>
      <c r="F233" s="82">
        <f>'AEO 2023 Table 52 Raw'!I214</f>
        <v>0</v>
      </c>
      <c r="G233" s="82">
        <f>'AEO 2023 Table 52 Raw'!J214</f>
        <v>0</v>
      </c>
      <c r="H233" s="82">
        <f>'AEO 2023 Table 52 Raw'!K214</f>
        <v>0</v>
      </c>
      <c r="I233" s="82">
        <f>'AEO 2023 Table 52 Raw'!L214</f>
        <v>0</v>
      </c>
      <c r="J233" s="82">
        <f>'AEO 2023 Table 52 Raw'!M214</f>
        <v>0</v>
      </c>
      <c r="K233" s="82">
        <f>'AEO 2023 Table 52 Raw'!N214</f>
        <v>0</v>
      </c>
      <c r="L233" s="82">
        <f>'AEO 2023 Table 52 Raw'!O214</f>
        <v>0</v>
      </c>
      <c r="M233" s="82">
        <f>'AEO 2023 Table 52 Raw'!P214</f>
        <v>0</v>
      </c>
      <c r="N233" s="82">
        <f>'AEO 2023 Table 52 Raw'!Q214</f>
        <v>0</v>
      </c>
      <c r="O233" s="82">
        <f>'AEO 2023 Table 52 Raw'!R214</f>
        <v>0</v>
      </c>
      <c r="P233" s="82">
        <f>'AEO 2023 Table 52 Raw'!S214</f>
        <v>0</v>
      </c>
      <c r="Q233" s="82">
        <f>'AEO 2023 Table 52 Raw'!T214</f>
        <v>0</v>
      </c>
      <c r="R233" s="82">
        <f>'AEO 2023 Table 52 Raw'!U214</f>
        <v>0</v>
      </c>
      <c r="S233" s="82">
        <f>'AEO 2023 Table 52 Raw'!V214</f>
        <v>0</v>
      </c>
      <c r="T233" s="82">
        <f>'AEO 2023 Table 52 Raw'!W214</f>
        <v>0</v>
      </c>
      <c r="U233" s="82">
        <f>'AEO 2023 Table 52 Raw'!X214</f>
        <v>0</v>
      </c>
      <c r="V233" s="82">
        <f>'AEO 2023 Table 52 Raw'!Y214</f>
        <v>0</v>
      </c>
      <c r="W233" s="82">
        <f>'AEO 2023 Table 52 Raw'!Z214</f>
        <v>0</v>
      </c>
      <c r="X233" s="82">
        <f>'AEO 2023 Table 52 Raw'!AA214</f>
        <v>0</v>
      </c>
      <c r="Y233" s="82">
        <f>'AEO 2023 Table 52 Raw'!AB214</f>
        <v>0</v>
      </c>
      <c r="Z233" s="82">
        <f>'AEO 2023 Table 52 Raw'!AC214</f>
        <v>0</v>
      </c>
      <c r="AA233" s="82">
        <f>'AEO 2023 Table 52 Raw'!AD214</f>
        <v>0</v>
      </c>
      <c r="AB233" s="82">
        <f>'AEO 2023 Table 52 Raw'!AE214</f>
        <v>0</v>
      </c>
      <c r="AC233" s="82">
        <f>'AEO 2023 Table 52 Raw'!AF214</f>
        <v>0</v>
      </c>
      <c r="AD233" s="82">
        <f>'AEO 2023 Table 52 Raw'!AG214</f>
        <v>0</v>
      </c>
      <c r="AE233" s="82">
        <f>'AEO 2023 Table 52 Raw'!AH214</f>
        <v>0</v>
      </c>
      <c r="AF233" s="88" t="str">
        <f>'AEO 2023 Table 52 Raw'!AI214</f>
        <v>- -</v>
      </c>
    </row>
    <row r="234" spans="1:32" ht="15" customHeight="1" x14ac:dyDescent="0.35">
      <c r="A234" s="77" t="s">
        <v>2145</v>
      </c>
      <c r="B234" s="81" t="s">
        <v>1940</v>
      </c>
      <c r="C234" s="82">
        <f>'AEO 2023 Table 52 Raw'!F215</f>
        <v>0</v>
      </c>
      <c r="D234" s="82">
        <f>'AEO 2023 Table 52 Raw'!G215</f>
        <v>0</v>
      </c>
      <c r="E234" s="82">
        <f>'AEO 2023 Table 52 Raw'!H215</f>
        <v>0</v>
      </c>
      <c r="F234" s="82">
        <f>'AEO 2023 Table 52 Raw'!I215</f>
        <v>0</v>
      </c>
      <c r="G234" s="82">
        <f>'AEO 2023 Table 52 Raw'!J215</f>
        <v>0</v>
      </c>
      <c r="H234" s="82">
        <f>'AEO 2023 Table 52 Raw'!K215</f>
        <v>0</v>
      </c>
      <c r="I234" s="82">
        <f>'AEO 2023 Table 52 Raw'!L215</f>
        <v>0</v>
      </c>
      <c r="J234" s="82">
        <f>'AEO 2023 Table 52 Raw'!M215</f>
        <v>0</v>
      </c>
      <c r="K234" s="82">
        <f>'AEO 2023 Table 52 Raw'!N215</f>
        <v>0</v>
      </c>
      <c r="L234" s="82">
        <f>'AEO 2023 Table 52 Raw'!O215</f>
        <v>0</v>
      </c>
      <c r="M234" s="82">
        <f>'AEO 2023 Table 52 Raw'!P215</f>
        <v>0</v>
      </c>
      <c r="N234" s="82">
        <f>'AEO 2023 Table 52 Raw'!Q215</f>
        <v>0</v>
      </c>
      <c r="O234" s="82">
        <f>'AEO 2023 Table 52 Raw'!R215</f>
        <v>0</v>
      </c>
      <c r="P234" s="82">
        <f>'AEO 2023 Table 52 Raw'!S215</f>
        <v>0</v>
      </c>
      <c r="Q234" s="82">
        <f>'AEO 2023 Table 52 Raw'!T215</f>
        <v>0</v>
      </c>
      <c r="R234" s="82">
        <f>'AEO 2023 Table 52 Raw'!U215</f>
        <v>0</v>
      </c>
      <c r="S234" s="82">
        <f>'AEO 2023 Table 52 Raw'!V215</f>
        <v>0</v>
      </c>
      <c r="T234" s="82">
        <f>'AEO 2023 Table 52 Raw'!W215</f>
        <v>0</v>
      </c>
      <c r="U234" s="82">
        <f>'AEO 2023 Table 52 Raw'!X215</f>
        <v>0</v>
      </c>
      <c r="V234" s="82">
        <f>'AEO 2023 Table 52 Raw'!Y215</f>
        <v>0</v>
      </c>
      <c r="W234" s="82">
        <f>'AEO 2023 Table 52 Raw'!Z215</f>
        <v>0</v>
      </c>
      <c r="X234" s="82">
        <f>'AEO 2023 Table 52 Raw'!AA215</f>
        <v>0</v>
      </c>
      <c r="Y234" s="82">
        <f>'AEO 2023 Table 52 Raw'!AB215</f>
        <v>0</v>
      </c>
      <c r="Z234" s="82">
        <f>'AEO 2023 Table 52 Raw'!AC215</f>
        <v>0</v>
      </c>
      <c r="AA234" s="82">
        <f>'AEO 2023 Table 52 Raw'!AD215</f>
        <v>0</v>
      </c>
      <c r="AB234" s="82">
        <f>'AEO 2023 Table 52 Raw'!AE215</f>
        <v>0</v>
      </c>
      <c r="AC234" s="82">
        <f>'AEO 2023 Table 52 Raw'!AF215</f>
        <v>0</v>
      </c>
      <c r="AD234" s="82">
        <f>'AEO 2023 Table 52 Raw'!AG215</f>
        <v>0</v>
      </c>
      <c r="AE234" s="82">
        <f>'AEO 2023 Table 52 Raw'!AH215</f>
        <v>0</v>
      </c>
      <c r="AF234" s="88" t="str">
        <f>'AEO 2023 Table 52 Raw'!AI215</f>
        <v>- -</v>
      </c>
    </row>
    <row r="235" spans="1:32" ht="15" customHeight="1" x14ac:dyDescent="0.35">
      <c r="A235" s="77" t="s">
        <v>2146</v>
      </c>
      <c r="B235" s="81" t="s">
        <v>1942</v>
      </c>
      <c r="C235" s="82">
        <f>'AEO 2023 Table 52 Raw'!F216</f>
        <v>0</v>
      </c>
      <c r="D235" s="82">
        <f>'AEO 2023 Table 52 Raw'!G216</f>
        <v>0</v>
      </c>
      <c r="E235" s="82">
        <f>'AEO 2023 Table 52 Raw'!H216</f>
        <v>0</v>
      </c>
      <c r="F235" s="82">
        <f>'AEO 2023 Table 52 Raw'!I216</f>
        <v>0</v>
      </c>
      <c r="G235" s="82">
        <f>'AEO 2023 Table 52 Raw'!J216</f>
        <v>0</v>
      </c>
      <c r="H235" s="82">
        <f>'AEO 2023 Table 52 Raw'!K216</f>
        <v>0</v>
      </c>
      <c r="I235" s="82">
        <f>'AEO 2023 Table 52 Raw'!L216</f>
        <v>0</v>
      </c>
      <c r="J235" s="82">
        <f>'AEO 2023 Table 52 Raw'!M216</f>
        <v>0</v>
      </c>
      <c r="K235" s="82">
        <f>'AEO 2023 Table 52 Raw'!N216</f>
        <v>0</v>
      </c>
      <c r="L235" s="82">
        <f>'AEO 2023 Table 52 Raw'!O216</f>
        <v>0</v>
      </c>
      <c r="M235" s="82">
        <f>'AEO 2023 Table 52 Raw'!P216</f>
        <v>0</v>
      </c>
      <c r="N235" s="82">
        <f>'AEO 2023 Table 52 Raw'!Q216</f>
        <v>0</v>
      </c>
      <c r="O235" s="82">
        <f>'AEO 2023 Table 52 Raw'!R216</f>
        <v>0</v>
      </c>
      <c r="P235" s="82">
        <f>'AEO 2023 Table 52 Raw'!S216</f>
        <v>0</v>
      </c>
      <c r="Q235" s="82">
        <f>'AEO 2023 Table 52 Raw'!T216</f>
        <v>0</v>
      </c>
      <c r="R235" s="82">
        <f>'AEO 2023 Table 52 Raw'!U216</f>
        <v>0</v>
      </c>
      <c r="S235" s="82">
        <f>'AEO 2023 Table 52 Raw'!V216</f>
        <v>0</v>
      </c>
      <c r="T235" s="82">
        <f>'AEO 2023 Table 52 Raw'!W216</f>
        <v>0</v>
      </c>
      <c r="U235" s="82">
        <f>'AEO 2023 Table 52 Raw'!X216</f>
        <v>0</v>
      </c>
      <c r="V235" s="82">
        <f>'AEO 2023 Table 52 Raw'!Y216</f>
        <v>0</v>
      </c>
      <c r="W235" s="82">
        <f>'AEO 2023 Table 52 Raw'!Z216</f>
        <v>0</v>
      </c>
      <c r="X235" s="82">
        <f>'AEO 2023 Table 52 Raw'!AA216</f>
        <v>0</v>
      </c>
      <c r="Y235" s="82">
        <f>'AEO 2023 Table 52 Raw'!AB216</f>
        <v>0</v>
      </c>
      <c r="Z235" s="82">
        <f>'AEO 2023 Table 52 Raw'!AC216</f>
        <v>0</v>
      </c>
      <c r="AA235" s="82">
        <f>'AEO 2023 Table 52 Raw'!AD216</f>
        <v>0</v>
      </c>
      <c r="AB235" s="82">
        <f>'AEO 2023 Table 52 Raw'!AE216</f>
        <v>0</v>
      </c>
      <c r="AC235" s="82">
        <f>'AEO 2023 Table 52 Raw'!AF216</f>
        <v>0</v>
      </c>
      <c r="AD235" s="82">
        <f>'AEO 2023 Table 52 Raw'!AG216</f>
        <v>0</v>
      </c>
      <c r="AE235" s="82">
        <f>'AEO 2023 Table 52 Raw'!AH216</f>
        <v>0</v>
      </c>
      <c r="AF235" s="88" t="str">
        <f>'AEO 2023 Table 52 Raw'!AI216</f>
        <v>- -</v>
      </c>
    </row>
    <row r="236" spans="1:32" ht="15" customHeight="1" x14ac:dyDescent="0.35">
      <c r="A236" s="77" t="s">
        <v>2147</v>
      </c>
      <c r="B236" s="81" t="s">
        <v>1944</v>
      </c>
      <c r="C236" s="82">
        <f>'AEO 2023 Table 52 Raw'!F217</f>
        <v>0</v>
      </c>
      <c r="D236" s="82">
        <f>'AEO 2023 Table 52 Raw'!G217</f>
        <v>0</v>
      </c>
      <c r="E236" s="82">
        <f>'AEO 2023 Table 52 Raw'!H217</f>
        <v>0</v>
      </c>
      <c r="F236" s="82">
        <f>'AEO 2023 Table 52 Raw'!I217</f>
        <v>0</v>
      </c>
      <c r="G236" s="82">
        <f>'AEO 2023 Table 52 Raw'!J217</f>
        <v>0</v>
      </c>
      <c r="H236" s="82">
        <f>'AEO 2023 Table 52 Raw'!K217</f>
        <v>0</v>
      </c>
      <c r="I236" s="82">
        <f>'AEO 2023 Table 52 Raw'!L217</f>
        <v>0</v>
      </c>
      <c r="J236" s="82">
        <f>'AEO 2023 Table 52 Raw'!M217</f>
        <v>0</v>
      </c>
      <c r="K236" s="82">
        <f>'AEO 2023 Table 52 Raw'!N217</f>
        <v>0</v>
      </c>
      <c r="L236" s="82">
        <f>'AEO 2023 Table 52 Raw'!O217</f>
        <v>0</v>
      </c>
      <c r="M236" s="82">
        <f>'AEO 2023 Table 52 Raw'!P217</f>
        <v>0</v>
      </c>
      <c r="N236" s="82">
        <f>'AEO 2023 Table 52 Raw'!Q217</f>
        <v>0</v>
      </c>
      <c r="O236" s="82">
        <f>'AEO 2023 Table 52 Raw'!R217</f>
        <v>0</v>
      </c>
      <c r="P236" s="82">
        <f>'AEO 2023 Table 52 Raw'!S217</f>
        <v>0</v>
      </c>
      <c r="Q236" s="82">
        <f>'AEO 2023 Table 52 Raw'!T217</f>
        <v>0</v>
      </c>
      <c r="R236" s="82">
        <f>'AEO 2023 Table 52 Raw'!U217</f>
        <v>0</v>
      </c>
      <c r="S236" s="82">
        <f>'AEO 2023 Table 52 Raw'!V217</f>
        <v>0</v>
      </c>
      <c r="T236" s="82">
        <f>'AEO 2023 Table 52 Raw'!W217</f>
        <v>0</v>
      </c>
      <c r="U236" s="82">
        <f>'AEO 2023 Table 52 Raw'!X217</f>
        <v>0</v>
      </c>
      <c r="V236" s="82">
        <f>'AEO 2023 Table 52 Raw'!Y217</f>
        <v>0</v>
      </c>
      <c r="W236" s="82">
        <f>'AEO 2023 Table 52 Raw'!Z217</f>
        <v>0</v>
      </c>
      <c r="X236" s="82">
        <f>'AEO 2023 Table 52 Raw'!AA217</f>
        <v>0</v>
      </c>
      <c r="Y236" s="82">
        <f>'AEO 2023 Table 52 Raw'!AB217</f>
        <v>0</v>
      </c>
      <c r="Z236" s="82">
        <f>'AEO 2023 Table 52 Raw'!AC217</f>
        <v>0</v>
      </c>
      <c r="AA236" s="82">
        <f>'AEO 2023 Table 52 Raw'!AD217</f>
        <v>0</v>
      </c>
      <c r="AB236" s="82">
        <f>'AEO 2023 Table 52 Raw'!AE217</f>
        <v>0</v>
      </c>
      <c r="AC236" s="82">
        <f>'AEO 2023 Table 52 Raw'!AF217</f>
        <v>0</v>
      </c>
      <c r="AD236" s="82">
        <f>'AEO 2023 Table 52 Raw'!AG217</f>
        <v>0</v>
      </c>
      <c r="AE236" s="82">
        <f>'AEO 2023 Table 52 Raw'!AH217</f>
        <v>0</v>
      </c>
      <c r="AF236" s="88" t="str">
        <f>'AEO 2023 Table 52 Raw'!AI217</f>
        <v>- -</v>
      </c>
    </row>
    <row r="237" spans="1:32" ht="15" customHeight="1" x14ac:dyDescent="0.35">
      <c r="A237" s="77" t="s">
        <v>2148</v>
      </c>
      <c r="B237" s="81" t="s">
        <v>1946</v>
      </c>
      <c r="C237" s="82">
        <f>'AEO 2023 Table 52 Raw'!F218</f>
        <v>0</v>
      </c>
      <c r="D237" s="82">
        <f>'AEO 2023 Table 52 Raw'!G218</f>
        <v>0</v>
      </c>
      <c r="E237" s="82">
        <f>'AEO 2023 Table 52 Raw'!H218</f>
        <v>0</v>
      </c>
      <c r="F237" s="82">
        <f>'AEO 2023 Table 52 Raw'!I218</f>
        <v>0</v>
      </c>
      <c r="G237" s="82">
        <f>'AEO 2023 Table 52 Raw'!J218</f>
        <v>0</v>
      </c>
      <c r="H237" s="82">
        <f>'AEO 2023 Table 52 Raw'!K218</f>
        <v>0</v>
      </c>
      <c r="I237" s="82">
        <f>'AEO 2023 Table 52 Raw'!L218</f>
        <v>0</v>
      </c>
      <c r="J237" s="82">
        <f>'AEO 2023 Table 52 Raw'!M218</f>
        <v>0</v>
      </c>
      <c r="K237" s="82">
        <f>'AEO 2023 Table 52 Raw'!N218</f>
        <v>0</v>
      </c>
      <c r="L237" s="82">
        <f>'AEO 2023 Table 52 Raw'!O218</f>
        <v>0</v>
      </c>
      <c r="M237" s="82">
        <f>'AEO 2023 Table 52 Raw'!P218</f>
        <v>0</v>
      </c>
      <c r="N237" s="82">
        <f>'AEO 2023 Table 52 Raw'!Q218</f>
        <v>0</v>
      </c>
      <c r="O237" s="82">
        <f>'AEO 2023 Table 52 Raw'!R218</f>
        <v>0</v>
      </c>
      <c r="P237" s="82">
        <f>'AEO 2023 Table 52 Raw'!S218</f>
        <v>0</v>
      </c>
      <c r="Q237" s="82">
        <f>'AEO 2023 Table 52 Raw'!T218</f>
        <v>0</v>
      </c>
      <c r="R237" s="82">
        <f>'AEO 2023 Table 52 Raw'!U218</f>
        <v>0</v>
      </c>
      <c r="S237" s="82">
        <f>'AEO 2023 Table 52 Raw'!V218</f>
        <v>0</v>
      </c>
      <c r="T237" s="82">
        <f>'AEO 2023 Table 52 Raw'!W218</f>
        <v>0</v>
      </c>
      <c r="U237" s="82">
        <f>'AEO 2023 Table 52 Raw'!X218</f>
        <v>0</v>
      </c>
      <c r="V237" s="82">
        <f>'AEO 2023 Table 52 Raw'!Y218</f>
        <v>0</v>
      </c>
      <c r="W237" s="82">
        <f>'AEO 2023 Table 52 Raw'!Z218</f>
        <v>0</v>
      </c>
      <c r="X237" s="82">
        <f>'AEO 2023 Table 52 Raw'!AA218</f>
        <v>0</v>
      </c>
      <c r="Y237" s="82">
        <f>'AEO 2023 Table 52 Raw'!AB218</f>
        <v>0</v>
      </c>
      <c r="Z237" s="82">
        <f>'AEO 2023 Table 52 Raw'!AC218</f>
        <v>0</v>
      </c>
      <c r="AA237" s="82">
        <f>'AEO 2023 Table 52 Raw'!AD218</f>
        <v>0</v>
      </c>
      <c r="AB237" s="82">
        <f>'AEO 2023 Table 52 Raw'!AE218</f>
        <v>0</v>
      </c>
      <c r="AC237" s="82">
        <f>'AEO 2023 Table 52 Raw'!AF218</f>
        <v>0</v>
      </c>
      <c r="AD237" s="82">
        <f>'AEO 2023 Table 52 Raw'!AG218</f>
        <v>0</v>
      </c>
      <c r="AE237" s="82">
        <f>'AEO 2023 Table 52 Raw'!AH218</f>
        <v>0</v>
      </c>
      <c r="AF237" s="88" t="str">
        <f>'AEO 2023 Table 52 Raw'!AI218</f>
        <v>- -</v>
      </c>
    </row>
    <row r="238" spans="1:32" ht="15" customHeight="1" x14ac:dyDescent="0.35">
      <c r="A238" s="77" t="s">
        <v>2149</v>
      </c>
      <c r="B238" s="81" t="s">
        <v>1948</v>
      </c>
      <c r="C238" s="82">
        <f>'AEO 2023 Table 52 Raw'!F219</f>
        <v>0</v>
      </c>
      <c r="D238" s="82">
        <f>'AEO 2023 Table 52 Raw'!G219</f>
        <v>0</v>
      </c>
      <c r="E238" s="82">
        <f>'AEO 2023 Table 52 Raw'!H219</f>
        <v>0</v>
      </c>
      <c r="F238" s="82">
        <f>'AEO 2023 Table 52 Raw'!I219</f>
        <v>0</v>
      </c>
      <c r="G238" s="82">
        <f>'AEO 2023 Table 52 Raw'!J219</f>
        <v>0</v>
      </c>
      <c r="H238" s="82">
        <f>'AEO 2023 Table 52 Raw'!K219</f>
        <v>0</v>
      </c>
      <c r="I238" s="82">
        <f>'AEO 2023 Table 52 Raw'!L219</f>
        <v>0</v>
      </c>
      <c r="J238" s="82">
        <f>'AEO 2023 Table 52 Raw'!M219</f>
        <v>0</v>
      </c>
      <c r="K238" s="82">
        <f>'AEO 2023 Table 52 Raw'!N219</f>
        <v>0</v>
      </c>
      <c r="L238" s="82">
        <f>'AEO 2023 Table 52 Raw'!O219</f>
        <v>0</v>
      </c>
      <c r="M238" s="82">
        <f>'AEO 2023 Table 52 Raw'!P219</f>
        <v>0</v>
      </c>
      <c r="N238" s="82">
        <f>'AEO 2023 Table 52 Raw'!Q219</f>
        <v>0</v>
      </c>
      <c r="O238" s="82">
        <f>'AEO 2023 Table 52 Raw'!R219</f>
        <v>0</v>
      </c>
      <c r="P238" s="82">
        <f>'AEO 2023 Table 52 Raw'!S219</f>
        <v>0</v>
      </c>
      <c r="Q238" s="82">
        <f>'AEO 2023 Table 52 Raw'!T219</f>
        <v>0</v>
      </c>
      <c r="R238" s="82">
        <f>'AEO 2023 Table 52 Raw'!U219</f>
        <v>0</v>
      </c>
      <c r="S238" s="82">
        <f>'AEO 2023 Table 52 Raw'!V219</f>
        <v>0</v>
      </c>
      <c r="T238" s="82">
        <f>'AEO 2023 Table 52 Raw'!W219</f>
        <v>0</v>
      </c>
      <c r="U238" s="82">
        <f>'AEO 2023 Table 52 Raw'!X219</f>
        <v>0</v>
      </c>
      <c r="V238" s="82">
        <f>'AEO 2023 Table 52 Raw'!Y219</f>
        <v>0</v>
      </c>
      <c r="W238" s="82">
        <f>'AEO 2023 Table 52 Raw'!Z219</f>
        <v>0</v>
      </c>
      <c r="X238" s="82">
        <f>'AEO 2023 Table 52 Raw'!AA219</f>
        <v>0</v>
      </c>
      <c r="Y238" s="82">
        <f>'AEO 2023 Table 52 Raw'!AB219</f>
        <v>0</v>
      </c>
      <c r="Z238" s="82">
        <f>'AEO 2023 Table 52 Raw'!AC219</f>
        <v>0</v>
      </c>
      <c r="AA238" s="82">
        <f>'AEO 2023 Table 52 Raw'!AD219</f>
        <v>0</v>
      </c>
      <c r="AB238" s="82">
        <f>'AEO 2023 Table 52 Raw'!AE219</f>
        <v>0</v>
      </c>
      <c r="AC238" s="82">
        <f>'AEO 2023 Table 52 Raw'!AF219</f>
        <v>0</v>
      </c>
      <c r="AD238" s="82">
        <f>'AEO 2023 Table 52 Raw'!AG219</f>
        <v>0</v>
      </c>
      <c r="AE238" s="82">
        <f>'AEO 2023 Table 52 Raw'!AH219</f>
        <v>0</v>
      </c>
      <c r="AF238" s="88" t="str">
        <f>'AEO 2023 Table 52 Raw'!AI219</f>
        <v>- -</v>
      </c>
    </row>
    <row r="239" spans="1:32" ht="15" customHeight="1" x14ac:dyDescent="0.35">
      <c r="A239" s="77" t="s">
        <v>2150</v>
      </c>
      <c r="B239" s="81" t="s">
        <v>1950</v>
      </c>
      <c r="C239" s="82">
        <f>'AEO 2023 Table 52 Raw'!F220</f>
        <v>0</v>
      </c>
      <c r="D239" s="82">
        <f>'AEO 2023 Table 52 Raw'!G220</f>
        <v>0</v>
      </c>
      <c r="E239" s="82">
        <f>'AEO 2023 Table 52 Raw'!H220</f>
        <v>0</v>
      </c>
      <c r="F239" s="82">
        <f>'AEO 2023 Table 52 Raw'!I220</f>
        <v>0</v>
      </c>
      <c r="G239" s="82">
        <f>'AEO 2023 Table 52 Raw'!J220</f>
        <v>0</v>
      </c>
      <c r="H239" s="82">
        <f>'AEO 2023 Table 52 Raw'!K220</f>
        <v>0</v>
      </c>
      <c r="I239" s="82">
        <f>'AEO 2023 Table 52 Raw'!L220</f>
        <v>0</v>
      </c>
      <c r="J239" s="82">
        <f>'AEO 2023 Table 52 Raw'!M220</f>
        <v>0</v>
      </c>
      <c r="K239" s="82">
        <f>'AEO 2023 Table 52 Raw'!N220</f>
        <v>0</v>
      </c>
      <c r="L239" s="82">
        <f>'AEO 2023 Table 52 Raw'!O220</f>
        <v>0</v>
      </c>
      <c r="M239" s="82">
        <f>'AEO 2023 Table 52 Raw'!P220</f>
        <v>0</v>
      </c>
      <c r="N239" s="82">
        <f>'AEO 2023 Table 52 Raw'!Q220</f>
        <v>0</v>
      </c>
      <c r="O239" s="82">
        <f>'AEO 2023 Table 52 Raw'!R220</f>
        <v>0</v>
      </c>
      <c r="P239" s="82">
        <f>'AEO 2023 Table 52 Raw'!S220</f>
        <v>0</v>
      </c>
      <c r="Q239" s="82">
        <f>'AEO 2023 Table 52 Raw'!T220</f>
        <v>0</v>
      </c>
      <c r="R239" s="82">
        <f>'AEO 2023 Table 52 Raw'!U220</f>
        <v>0</v>
      </c>
      <c r="S239" s="82">
        <f>'AEO 2023 Table 52 Raw'!V220</f>
        <v>0</v>
      </c>
      <c r="T239" s="82">
        <f>'AEO 2023 Table 52 Raw'!W220</f>
        <v>0</v>
      </c>
      <c r="U239" s="82">
        <f>'AEO 2023 Table 52 Raw'!X220</f>
        <v>0</v>
      </c>
      <c r="V239" s="82">
        <f>'AEO 2023 Table 52 Raw'!Y220</f>
        <v>0</v>
      </c>
      <c r="W239" s="82">
        <f>'AEO 2023 Table 52 Raw'!Z220</f>
        <v>0</v>
      </c>
      <c r="X239" s="82">
        <f>'AEO 2023 Table 52 Raw'!AA220</f>
        <v>0</v>
      </c>
      <c r="Y239" s="82">
        <f>'AEO 2023 Table 52 Raw'!AB220</f>
        <v>0</v>
      </c>
      <c r="Z239" s="82">
        <f>'AEO 2023 Table 52 Raw'!AC220</f>
        <v>0</v>
      </c>
      <c r="AA239" s="82">
        <f>'AEO 2023 Table 52 Raw'!AD220</f>
        <v>0</v>
      </c>
      <c r="AB239" s="82">
        <f>'AEO 2023 Table 52 Raw'!AE220</f>
        <v>0</v>
      </c>
      <c r="AC239" s="82">
        <f>'AEO 2023 Table 52 Raw'!AF220</f>
        <v>0</v>
      </c>
      <c r="AD239" s="82">
        <f>'AEO 2023 Table 52 Raw'!AG220</f>
        <v>0</v>
      </c>
      <c r="AE239" s="82">
        <f>'AEO 2023 Table 52 Raw'!AH220</f>
        <v>0</v>
      </c>
      <c r="AF239" s="88" t="str">
        <f>'AEO 2023 Table 52 Raw'!AI220</f>
        <v>- -</v>
      </c>
    </row>
    <row r="240" spans="1:32" ht="15" customHeight="1" x14ac:dyDescent="0.35">
      <c r="A240" s="77" t="s">
        <v>2151</v>
      </c>
      <c r="B240" s="81" t="s">
        <v>1952</v>
      </c>
      <c r="C240" s="82">
        <f>'AEO 2023 Table 52 Raw'!F221</f>
        <v>0</v>
      </c>
      <c r="D240" s="82">
        <f>'AEO 2023 Table 52 Raw'!G221</f>
        <v>0</v>
      </c>
      <c r="E240" s="82">
        <f>'AEO 2023 Table 52 Raw'!H221</f>
        <v>0</v>
      </c>
      <c r="F240" s="82">
        <f>'AEO 2023 Table 52 Raw'!I221</f>
        <v>0</v>
      </c>
      <c r="G240" s="82">
        <f>'AEO 2023 Table 52 Raw'!J221</f>
        <v>0</v>
      </c>
      <c r="H240" s="82">
        <f>'AEO 2023 Table 52 Raw'!K221</f>
        <v>0</v>
      </c>
      <c r="I240" s="82">
        <f>'AEO 2023 Table 52 Raw'!L221</f>
        <v>0</v>
      </c>
      <c r="J240" s="82">
        <f>'AEO 2023 Table 52 Raw'!M221</f>
        <v>0</v>
      </c>
      <c r="K240" s="82">
        <f>'AEO 2023 Table 52 Raw'!N221</f>
        <v>0</v>
      </c>
      <c r="L240" s="82">
        <f>'AEO 2023 Table 52 Raw'!O221</f>
        <v>0</v>
      </c>
      <c r="M240" s="82">
        <f>'AEO 2023 Table 52 Raw'!P221</f>
        <v>0</v>
      </c>
      <c r="N240" s="82">
        <f>'AEO 2023 Table 52 Raw'!Q221</f>
        <v>0</v>
      </c>
      <c r="O240" s="82">
        <f>'AEO 2023 Table 52 Raw'!R221</f>
        <v>0</v>
      </c>
      <c r="P240" s="82">
        <f>'AEO 2023 Table 52 Raw'!S221</f>
        <v>0</v>
      </c>
      <c r="Q240" s="82">
        <f>'AEO 2023 Table 52 Raw'!T221</f>
        <v>0</v>
      </c>
      <c r="R240" s="82">
        <f>'AEO 2023 Table 52 Raw'!U221</f>
        <v>0</v>
      </c>
      <c r="S240" s="82">
        <f>'AEO 2023 Table 52 Raw'!V221</f>
        <v>0</v>
      </c>
      <c r="T240" s="82">
        <f>'AEO 2023 Table 52 Raw'!W221</f>
        <v>0</v>
      </c>
      <c r="U240" s="82">
        <f>'AEO 2023 Table 52 Raw'!X221</f>
        <v>0</v>
      </c>
      <c r="V240" s="82">
        <f>'AEO 2023 Table 52 Raw'!Y221</f>
        <v>0</v>
      </c>
      <c r="W240" s="82">
        <f>'AEO 2023 Table 52 Raw'!Z221</f>
        <v>0</v>
      </c>
      <c r="X240" s="82">
        <f>'AEO 2023 Table 52 Raw'!AA221</f>
        <v>0</v>
      </c>
      <c r="Y240" s="82">
        <f>'AEO 2023 Table 52 Raw'!AB221</f>
        <v>0</v>
      </c>
      <c r="Z240" s="82">
        <f>'AEO 2023 Table 52 Raw'!AC221</f>
        <v>0</v>
      </c>
      <c r="AA240" s="82">
        <f>'AEO 2023 Table 52 Raw'!AD221</f>
        <v>0</v>
      </c>
      <c r="AB240" s="82">
        <f>'AEO 2023 Table 52 Raw'!AE221</f>
        <v>0</v>
      </c>
      <c r="AC240" s="82">
        <f>'AEO 2023 Table 52 Raw'!AF221</f>
        <v>0</v>
      </c>
      <c r="AD240" s="82">
        <f>'AEO 2023 Table 52 Raw'!AG221</f>
        <v>0</v>
      </c>
      <c r="AE240" s="82">
        <f>'AEO 2023 Table 52 Raw'!AH221</f>
        <v>0</v>
      </c>
      <c r="AF240" s="88" t="str">
        <f>'AEO 2023 Table 52 Raw'!AI221</f>
        <v>- -</v>
      </c>
    </row>
    <row r="241" spans="1:32" ht="15" customHeight="1" x14ac:dyDescent="0.35">
      <c r="A241" s="77" t="s">
        <v>2152</v>
      </c>
      <c r="B241" s="81" t="s">
        <v>1954</v>
      </c>
      <c r="C241" s="82">
        <f>'AEO 2023 Table 52 Raw'!F222</f>
        <v>0</v>
      </c>
      <c r="D241" s="82">
        <f>'AEO 2023 Table 52 Raw'!G222</f>
        <v>0</v>
      </c>
      <c r="E241" s="82">
        <f>'AEO 2023 Table 52 Raw'!H222</f>
        <v>0</v>
      </c>
      <c r="F241" s="82">
        <f>'AEO 2023 Table 52 Raw'!I222</f>
        <v>0</v>
      </c>
      <c r="G241" s="82">
        <f>'AEO 2023 Table 52 Raw'!J222</f>
        <v>0</v>
      </c>
      <c r="H241" s="82">
        <f>'AEO 2023 Table 52 Raw'!K222</f>
        <v>0</v>
      </c>
      <c r="I241" s="82">
        <f>'AEO 2023 Table 52 Raw'!L222</f>
        <v>0</v>
      </c>
      <c r="J241" s="82">
        <f>'AEO 2023 Table 52 Raw'!M222</f>
        <v>0</v>
      </c>
      <c r="K241" s="82">
        <f>'AEO 2023 Table 52 Raw'!N222</f>
        <v>0</v>
      </c>
      <c r="L241" s="82">
        <f>'AEO 2023 Table 52 Raw'!O222</f>
        <v>0</v>
      </c>
      <c r="M241" s="82">
        <f>'AEO 2023 Table 52 Raw'!P222</f>
        <v>0</v>
      </c>
      <c r="N241" s="82">
        <f>'AEO 2023 Table 52 Raw'!Q222</f>
        <v>0</v>
      </c>
      <c r="O241" s="82">
        <f>'AEO 2023 Table 52 Raw'!R222</f>
        <v>0</v>
      </c>
      <c r="P241" s="82">
        <f>'AEO 2023 Table 52 Raw'!S222</f>
        <v>0</v>
      </c>
      <c r="Q241" s="82">
        <f>'AEO 2023 Table 52 Raw'!T222</f>
        <v>0</v>
      </c>
      <c r="R241" s="82">
        <f>'AEO 2023 Table 52 Raw'!U222</f>
        <v>0</v>
      </c>
      <c r="S241" s="82">
        <f>'AEO 2023 Table 52 Raw'!V222</f>
        <v>0</v>
      </c>
      <c r="T241" s="82">
        <f>'AEO 2023 Table 52 Raw'!W222</f>
        <v>0</v>
      </c>
      <c r="U241" s="82">
        <f>'AEO 2023 Table 52 Raw'!X222</f>
        <v>0</v>
      </c>
      <c r="V241" s="82">
        <f>'AEO 2023 Table 52 Raw'!Y222</f>
        <v>0</v>
      </c>
      <c r="W241" s="82">
        <f>'AEO 2023 Table 52 Raw'!Z222</f>
        <v>0</v>
      </c>
      <c r="X241" s="82">
        <f>'AEO 2023 Table 52 Raw'!AA222</f>
        <v>0</v>
      </c>
      <c r="Y241" s="82">
        <f>'AEO 2023 Table 52 Raw'!AB222</f>
        <v>0</v>
      </c>
      <c r="Z241" s="82">
        <f>'AEO 2023 Table 52 Raw'!AC222</f>
        <v>0</v>
      </c>
      <c r="AA241" s="82">
        <f>'AEO 2023 Table 52 Raw'!AD222</f>
        <v>0</v>
      </c>
      <c r="AB241" s="82">
        <f>'AEO 2023 Table 52 Raw'!AE222</f>
        <v>0</v>
      </c>
      <c r="AC241" s="82">
        <f>'AEO 2023 Table 52 Raw'!AF222</f>
        <v>0</v>
      </c>
      <c r="AD241" s="82">
        <f>'AEO 2023 Table 52 Raw'!AG222</f>
        <v>0</v>
      </c>
      <c r="AE241" s="82">
        <f>'AEO 2023 Table 52 Raw'!AH222</f>
        <v>0</v>
      </c>
      <c r="AF241" s="88" t="str">
        <f>'AEO 2023 Table 52 Raw'!AI222</f>
        <v>- -</v>
      </c>
    </row>
    <row r="242" spans="1:32" ht="15" customHeight="1" x14ac:dyDescent="0.35">
      <c r="A242" s="77" t="s">
        <v>2153</v>
      </c>
      <c r="B242" s="81" t="s">
        <v>1956</v>
      </c>
      <c r="C242" s="82">
        <f>'AEO 2023 Table 52 Raw'!F223</f>
        <v>0</v>
      </c>
      <c r="D242" s="82">
        <f>'AEO 2023 Table 52 Raw'!G223</f>
        <v>0</v>
      </c>
      <c r="E242" s="82">
        <f>'AEO 2023 Table 52 Raw'!H223</f>
        <v>0</v>
      </c>
      <c r="F242" s="82">
        <f>'AEO 2023 Table 52 Raw'!I223</f>
        <v>0</v>
      </c>
      <c r="G242" s="82">
        <f>'AEO 2023 Table 52 Raw'!J223</f>
        <v>0</v>
      </c>
      <c r="H242" s="82">
        <f>'AEO 2023 Table 52 Raw'!K223</f>
        <v>0</v>
      </c>
      <c r="I242" s="82">
        <f>'AEO 2023 Table 52 Raw'!L223</f>
        <v>0</v>
      </c>
      <c r="J242" s="82">
        <f>'AEO 2023 Table 52 Raw'!M223</f>
        <v>0</v>
      </c>
      <c r="K242" s="82">
        <f>'AEO 2023 Table 52 Raw'!N223</f>
        <v>0</v>
      </c>
      <c r="L242" s="82">
        <f>'AEO 2023 Table 52 Raw'!O223</f>
        <v>0</v>
      </c>
      <c r="M242" s="82">
        <f>'AEO 2023 Table 52 Raw'!P223</f>
        <v>0</v>
      </c>
      <c r="N242" s="82">
        <f>'AEO 2023 Table 52 Raw'!Q223</f>
        <v>0</v>
      </c>
      <c r="O242" s="82">
        <f>'AEO 2023 Table 52 Raw'!R223</f>
        <v>0</v>
      </c>
      <c r="P242" s="82">
        <f>'AEO 2023 Table 52 Raw'!S223</f>
        <v>0</v>
      </c>
      <c r="Q242" s="82">
        <f>'AEO 2023 Table 52 Raw'!T223</f>
        <v>0</v>
      </c>
      <c r="R242" s="82">
        <f>'AEO 2023 Table 52 Raw'!U223</f>
        <v>0</v>
      </c>
      <c r="S242" s="82">
        <f>'AEO 2023 Table 52 Raw'!V223</f>
        <v>0</v>
      </c>
      <c r="T242" s="82">
        <f>'AEO 2023 Table 52 Raw'!W223</f>
        <v>0</v>
      </c>
      <c r="U242" s="82">
        <f>'AEO 2023 Table 52 Raw'!X223</f>
        <v>0</v>
      </c>
      <c r="V242" s="82">
        <f>'AEO 2023 Table 52 Raw'!Y223</f>
        <v>0</v>
      </c>
      <c r="W242" s="82">
        <f>'AEO 2023 Table 52 Raw'!Z223</f>
        <v>0</v>
      </c>
      <c r="X242" s="82">
        <f>'AEO 2023 Table 52 Raw'!AA223</f>
        <v>0</v>
      </c>
      <c r="Y242" s="82">
        <f>'AEO 2023 Table 52 Raw'!AB223</f>
        <v>0</v>
      </c>
      <c r="Z242" s="82">
        <f>'AEO 2023 Table 52 Raw'!AC223</f>
        <v>0</v>
      </c>
      <c r="AA242" s="82">
        <f>'AEO 2023 Table 52 Raw'!AD223</f>
        <v>0</v>
      </c>
      <c r="AB242" s="82">
        <f>'AEO 2023 Table 52 Raw'!AE223</f>
        <v>0</v>
      </c>
      <c r="AC242" s="82">
        <f>'AEO 2023 Table 52 Raw'!AF223</f>
        <v>0</v>
      </c>
      <c r="AD242" s="82">
        <f>'AEO 2023 Table 52 Raw'!AG223</f>
        <v>0</v>
      </c>
      <c r="AE242" s="82">
        <f>'AEO 2023 Table 52 Raw'!AH223</f>
        <v>0</v>
      </c>
      <c r="AF242" s="88" t="str">
        <f>'AEO 2023 Table 52 Raw'!AI223</f>
        <v>- -</v>
      </c>
    </row>
    <row r="243" spans="1:32" ht="15" customHeight="1" x14ac:dyDescent="0.35">
      <c r="A243" s="77" t="s">
        <v>2154</v>
      </c>
      <c r="B243" s="81" t="s">
        <v>1958</v>
      </c>
      <c r="C243" s="82">
        <f>'AEO 2023 Table 52 Raw'!F224</f>
        <v>0</v>
      </c>
      <c r="D243" s="82">
        <f>'AEO 2023 Table 52 Raw'!G224</f>
        <v>0</v>
      </c>
      <c r="E243" s="82">
        <f>'AEO 2023 Table 52 Raw'!H224</f>
        <v>0</v>
      </c>
      <c r="F243" s="82">
        <f>'AEO 2023 Table 52 Raw'!I224</f>
        <v>0</v>
      </c>
      <c r="G243" s="82">
        <f>'AEO 2023 Table 52 Raw'!J224</f>
        <v>0</v>
      </c>
      <c r="H243" s="82">
        <f>'AEO 2023 Table 52 Raw'!K224</f>
        <v>0</v>
      </c>
      <c r="I243" s="82">
        <f>'AEO 2023 Table 52 Raw'!L224</f>
        <v>0</v>
      </c>
      <c r="J243" s="82">
        <f>'AEO 2023 Table 52 Raw'!M224</f>
        <v>0</v>
      </c>
      <c r="K243" s="82">
        <f>'AEO 2023 Table 52 Raw'!N224</f>
        <v>0</v>
      </c>
      <c r="L243" s="82">
        <f>'AEO 2023 Table 52 Raw'!O224</f>
        <v>0</v>
      </c>
      <c r="M243" s="82">
        <f>'AEO 2023 Table 52 Raw'!P224</f>
        <v>0</v>
      </c>
      <c r="N243" s="82">
        <f>'AEO 2023 Table 52 Raw'!Q224</f>
        <v>0</v>
      </c>
      <c r="O243" s="82">
        <f>'AEO 2023 Table 52 Raw'!R224</f>
        <v>0</v>
      </c>
      <c r="P243" s="82">
        <f>'AEO 2023 Table 52 Raw'!S224</f>
        <v>0</v>
      </c>
      <c r="Q243" s="82">
        <f>'AEO 2023 Table 52 Raw'!T224</f>
        <v>0</v>
      </c>
      <c r="R243" s="82">
        <f>'AEO 2023 Table 52 Raw'!U224</f>
        <v>0</v>
      </c>
      <c r="S243" s="82">
        <f>'AEO 2023 Table 52 Raw'!V224</f>
        <v>0</v>
      </c>
      <c r="T243" s="82">
        <f>'AEO 2023 Table 52 Raw'!W224</f>
        <v>0</v>
      </c>
      <c r="U243" s="82">
        <f>'AEO 2023 Table 52 Raw'!X224</f>
        <v>0</v>
      </c>
      <c r="V243" s="82">
        <f>'AEO 2023 Table 52 Raw'!Y224</f>
        <v>0</v>
      </c>
      <c r="W243" s="82">
        <f>'AEO 2023 Table 52 Raw'!Z224</f>
        <v>0</v>
      </c>
      <c r="X243" s="82">
        <f>'AEO 2023 Table 52 Raw'!AA224</f>
        <v>0</v>
      </c>
      <c r="Y243" s="82">
        <f>'AEO 2023 Table 52 Raw'!AB224</f>
        <v>0</v>
      </c>
      <c r="Z243" s="82">
        <f>'AEO 2023 Table 52 Raw'!AC224</f>
        <v>0</v>
      </c>
      <c r="AA243" s="82">
        <f>'AEO 2023 Table 52 Raw'!AD224</f>
        <v>0</v>
      </c>
      <c r="AB243" s="82">
        <f>'AEO 2023 Table 52 Raw'!AE224</f>
        <v>0</v>
      </c>
      <c r="AC243" s="82">
        <f>'AEO 2023 Table 52 Raw'!AF224</f>
        <v>0</v>
      </c>
      <c r="AD243" s="82">
        <f>'AEO 2023 Table 52 Raw'!AG224</f>
        <v>0</v>
      </c>
      <c r="AE243" s="82">
        <f>'AEO 2023 Table 52 Raw'!AH224</f>
        <v>0</v>
      </c>
      <c r="AF243" s="88" t="str">
        <f>'AEO 2023 Table 52 Raw'!AI224</f>
        <v>- -</v>
      </c>
    </row>
    <row r="244" spans="1:32" ht="15" customHeight="1" x14ac:dyDescent="0.35">
      <c r="A244" s="77" t="s">
        <v>2155</v>
      </c>
      <c r="B244" s="81" t="s">
        <v>1960</v>
      </c>
      <c r="C244" s="82">
        <f>'AEO 2023 Table 52 Raw'!F225</f>
        <v>0</v>
      </c>
      <c r="D244" s="82">
        <f>'AEO 2023 Table 52 Raw'!G225</f>
        <v>0</v>
      </c>
      <c r="E244" s="82">
        <f>'AEO 2023 Table 52 Raw'!H225</f>
        <v>0</v>
      </c>
      <c r="F244" s="82">
        <f>'AEO 2023 Table 52 Raw'!I225</f>
        <v>0</v>
      </c>
      <c r="G244" s="82">
        <f>'AEO 2023 Table 52 Raw'!J225</f>
        <v>0</v>
      </c>
      <c r="H244" s="82">
        <f>'AEO 2023 Table 52 Raw'!K225</f>
        <v>0</v>
      </c>
      <c r="I244" s="82">
        <f>'AEO 2023 Table 52 Raw'!L225</f>
        <v>0</v>
      </c>
      <c r="J244" s="82">
        <f>'AEO 2023 Table 52 Raw'!M225</f>
        <v>0</v>
      </c>
      <c r="K244" s="82">
        <f>'AEO 2023 Table 52 Raw'!N225</f>
        <v>0</v>
      </c>
      <c r="L244" s="82">
        <f>'AEO 2023 Table 52 Raw'!O225</f>
        <v>0</v>
      </c>
      <c r="M244" s="82">
        <f>'AEO 2023 Table 52 Raw'!P225</f>
        <v>0</v>
      </c>
      <c r="N244" s="82">
        <f>'AEO 2023 Table 52 Raw'!Q225</f>
        <v>0</v>
      </c>
      <c r="O244" s="82">
        <f>'AEO 2023 Table 52 Raw'!R225</f>
        <v>0</v>
      </c>
      <c r="P244" s="82">
        <f>'AEO 2023 Table 52 Raw'!S225</f>
        <v>0</v>
      </c>
      <c r="Q244" s="82">
        <f>'AEO 2023 Table 52 Raw'!T225</f>
        <v>0</v>
      </c>
      <c r="R244" s="82">
        <f>'AEO 2023 Table 52 Raw'!U225</f>
        <v>0</v>
      </c>
      <c r="S244" s="82">
        <f>'AEO 2023 Table 52 Raw'!V225</f>
        <v>0</v>
      </c>
      <c r="T244" s="82">
        <f>'AEO 2023 Table 52 Raw'!W225</f>
        <v>0</v>
      </c>
      <c r="U244" s="82">
        <f>'AEO 2023 Table 52 Raw'!X225</f>
        <v>0</v>
      </c>
      <c r="V244" s="82">
        <f>'AEO 2023 Table 52 Raw'!Y225</f>
        <v>0</v>
      </c>
      <c r="W244" s="82">
        <f>'AEO 2023 Table 52 Raw'!Z225</f>
        <v>0</v>
      </c>
      <c r="X244" s="82">
        <f>'AEO 2023 Table 52 Raw'!AA225</f>
        <v>0</v>
      </c>
      <c r="Y244" s="82">
        <f>'AEO 2023 Table 52 Raw'!AB225</f>
        <v>0</v>
      </c>
      <c r="Z244" s="82">
        <f>'AEO 2023 Table 52 Raw'!AC225</f>
        <v>0</v>
      </c>
      <c r="AA244" s="82">
        <f>'AEO 2023 Table 52 Raw'!AD225</f>
        <v>0</v>
      </c>
      <c r="AB244" s="82">
        <f>'AEO 2023 Table 52 Raw'!AE225</f>
        <v>0</v>
      </c>
      <c r="AC244" s="82">
        <f>'AEO 2023 Table 52 Raw'!AF225</f>
        <v>0</v>
      </c>
      <c r="AD244" s="82">
        <f>'AEO 2023 Table 52 Raw'!AG225</f>
        <v>0</v>
      </c>
      <c r="AE244" s="82">
        <f>'AEO 2023 Table 52 Raw'!AH225</f>
        <v>0</v>
      </c>
      <c r="AF244" s="88" t="str">
        <f>'AEO 2023 Table 52 Raw'!AI225</f>
        <v>- -</v>
      </c>
    </row>
    <row r="245" spans="1:32" ht="15" customHeight="1" x14ac:dyDescent="0.35">
      <c r="A245" s="77" t="s">
        <v>2156</v>
      </c>
      <c r="B245" s="81" t="s">
        <v>1962</v>
      </c>
      <c r="C245" s="82">
        <f>'AEO 2023 Table 52 Raw'!F226</f>
        <v>0</v>
      </c>
      <c r="D245" s="82">
        <f>'AEO 2023 Table 52 Raw'!G226</f>
        <v>0</v>
      </c>
      <c r="E245" s="82">
        <f>'AEO 2023 Table 52 Raw'!H226</f>
        <v>0</v>
      </c>
      <c r="F245" s="82">
        <f>'AEO 2023 Table 52 Raw'!I226</f>
        <v>0</v>
      </c>
      <c r="G245" s="82">
        <f>'AEO 2023 Table 52 Raw'!J226</f>
        <v>0</v>
      </c>
      <c r="H245" s="82">
        <f>'AEO 2023 Table 52 Raw'!K226</f>
        <v>0</v>
      </c>
      <c r="I245" s="82">
        <f>'AEO 2023 Table 52 Raw'!L226</f>
        <v>0</v>
      </c>
      <c r="J245" s="82">
        <f>'AEO 2023 Table 52 Raw'!M226</f>
        <v>0</v>
      </c>
      <c r="K245" s="82">
        <f>'AEO 2023 Table 52 Raw'!N226</f>
        <v>0</v>
      </c>
      <c r="L245" s="82">
        <f>'AEO 2023 Table 52 Raw'!O226</f>
        <v>0</v>
      </c>
      <c r="M245" s="82">
        <f>'AEO 2023 Table 52 Raw'!P226</f>
        <v>0</v>
      </c>
      <c r="N245" s="82">
        <f>'AEO 2023 Table 52 Raw'!Q226</f>
        <v>0</v>
      </c>
      <c r="O245" s="82">
        <f>'AEO 2023 Table 52 Raw'!R226</f>
        <v>0</v>
      </c>
      <c r="P245" s="82">
        <f>'AEO 2023 Table 52 Raw'!S226</f>
        <v>0</v>
      </c>
      <c r="Q245" s="82">
        <f>'AEO 2023 Table 52 Raw'!T226</f>
        <v>0</v>
      </c>
      <c r="R245" s="82">
        <f>'AEO 2023 Table 52 Raw'!U226</f>
        <v>0</v>
      </c>
      <c r="S245" s="82">
        <f>'AEO 2023 Table 52 Raw'!V226</f>
        <v>0</v>
      </c>
      <c r="T245" s="82">
        <f>'AEO 2023 Table 52 Raw'!W226</f>
        <v>0</v>
      </c>
      <c r="U245" s="82">
        <f>'AEO 2023 Table 52 Raw'!X226</f>
        <v>0</v>
      </c>
      <c r="V245" s="82">
        <f>'AEO 2023 Table 52 Raw'!Y226</f>
        <v>0</v>
      </c>
      <c r="W245" s="82">
        <f>'AEO 2023 Table 52 Raw'!Z226</f>
        <v>0</v>
      </c>
      <c r="X245" s="82">
        <f>'AEO 2023 Table 52 Raw'!AA226</f>
        <v>0</v>
      </c>
      <c r="Y245" s="82">
        <f>'AEO 2023 Table 52 Raw'!AB226</f>
        <v>0</v>
      </c>
      <c r="Z245" s="82">
        <f>'AEO 2023 Table 52 Raw'!AC226</f>
        <v>0</v>
      </c>
      <c r="AA245" s="82">
        <f>'AEO 2023 Table 52 Raw'!AD226</f>
        <v>0</v>
      </c>
      <c r="AB245" s="82">
        <f>'AEO 2023 Table 52 Raw'!AE226</f>
        <v>0</v>
      </c>
      <c r="AC245" s="82">
        <f>'AEO 2023 Table 52 Raw'!AF226</f>
        <v>0</v>
      </c>
      <c r="AD245" s="82">
        <f>'AEO 2023 Table 52 Raw'!AG226</f>
        <v>0</v>
      </c>
      <c r="AE245" s="82">
        <f>'AEO 2023 Table 52 Raw'!AH226</f>
        <v>0</v>
      </c>
      <c r="AF245" s="88" t="str">
        <f>'AEO 2023 Table 52 Raw'!AI226</f>
        <v>- -</v>
      </c>
    </row>
    <row r="246" spans="1:32" ht="15" customHeight="1" x14ac:dyDescent="0.35">
      <c r="C246" s="82"/>
      <c r="D246" s="82"/>
      <c r="E246" s="82"/>
      <c r="F246" s="82"/>
      <c r="G246" s="82"/>
      <c r="H246" s="82"/>
      <c r="I246" s="82"/>
      <c r="J246" s="82"/>
      <c r="K246" s="82"/>
      <c r="L246" s="82"/>
      <c r="M246" s="82"/>
      <c r="N246" s="82"/>
      <c r="O246" s="82"/>
      <c r="P246" s="82"/>
      <c r="Q246" s="82"/>
      <c r="R246" s="82"/>
      <c r="S246" s="82"/>
      <c r="T246" s="82"/>
      <c r="U246" s="82"/>
      <c r="V246" s="82"/>
      <c r="W246" s="82"/>
      <c r="X246" s="82"/>
      <c r="Y246" s="82"/>
      <c r="Z246" s="82"/>
      <c r="AA246" s="82"/>
      <c r="AB246" s="82"/>
      <c r="AC246" s="82"/>
      <c r="AD246" s="82"/>
      <c r="AE246" s="82"/>
      <c r="AF246" s="88"/>
    </row>
    <row r="247" spans="1:32" ht="15" customHeight="1" x14ac:dyDescent="0.35">
      <c r="B247" s="34" t="s">
        <v>21</v>
      </c>
      <c r="C247" s="82"/>
      <c r="D247" s="82"/>
      <c r="E247" s="82"/>
      <c r="F247" s="82"/>
      <c r="G247" s="82"/>
      <c r="H247" s="82"/>
      <c r="I247" s="82"/>
      <c r="J247" s="82"/>
      <c r="K247" s="82"/>
      <c r="L247" s="82"/>
      <c r="M247" s="82"/>
      <c r="N247" s="82"/>
      <c r="O247" s="82"/>
      <c r="P247" s="82"/>
      <c r="Q247" s="82"/>
      <c r="R247" s="82"/>
      <c r="S247" s="82"/>
      <c r="T247" s="82"/>
      <c r="U247" s="82"/>
      <c r="V247" s="82"/>
      <c r="W247" s="82"/>
      <c r="X247" s="82"/>
      <c r="Y247" s="82"/>
      <c r="Z247" s="82"/>
      <c r="AA247" s="82"/>
      <c r="AB247" s="82"/>
      <c r="AC247" s="82"/>
      <c r="AD247" s="82"/>
      <c r="AE247" s="82"/>
      <c r="AF247" s="88"/>
    </row>
    <row r="248" spans="1:32" ht="12" customHeight="1" x14ac:dyDescent="0.35">
      <c r="A248" s="77" t="s">
        <v>2157</v>
      </c>
      <c r="B248" s="81" t="s">
        <v>1932</v>
      </c>
      <c r="C248" s="82">
        <f>'AEO 2023 Table 52 Raw'!F228</f>
        <v>0</v>
      </c>
      <c r="D248" s="82">
        <f>'AEO 2023 Table 52 Raw'!G228</f>
        <v>0</v>
      </c>
      <c r="E248" s="82">
        <f>'AEO 2023 Table 52 Raw'!H228</f>
        <v>0</v>
      </c>
      <c r="F248" s="82">
        <f>'AEO 2023 Table 52 Raw'!I228</f>
        <v>0</v>
      </c>
      <c r="G248" s="82">
        <f>'AEO 2023 Table 52 Raw'!J228</f>
        <v>0</v>
      </c>
      <c r="H248" s="82">
        <f>'AEO 2023 Table 52 Raw'!K228</f>
        <v>0</v>
      </c>
      <c r="I248" s="82">
        <f>'AEO 2023 Table 52 Raw'!L228</f>
        <v>0</v>
      </c>
      <c r="J248" s="82">
        <f>'AEO 2023 Table 52 Raw'!M228</f>
        <v>0</v>
      </c>
      <c r="K248" s="82">
        <f>'AEO 2023 Table 52 Raw'!N228</f>
        <v>0</v>
      </c>
      <c r="L248" s="82">
        <f>'AEO 2023 Table 52 Raw'!O228</f>
        <v>0</v>
      </c>
      <c r="M248" s="82">
        <f>'AEO 2023 Table 52 Raw'!P228</f>
        <v>0</v>
      </c>
      <c r="N248" s="82">
        <f>'AEO 2023 Table 52 Raw'!Q228</f>
        <v>0</v>
      </c>
      <c r="O248" s="82">
        <f>'AEO 2023 Table 52 Raw'!R228</f>
        <v>0</v>
      </c>
      <c r="P248" s="82">
        <f>'AEO 2023 Table 52 Raw'!S228</f>
        <v>0</v>
      </c>
      <c r="Q248" s="82">
        <f>'AEO 2023 Table 52 Raw'!T228</f>
        <v>0</v>
      </c>
      <c r="R248" s="82">
        <f>'AEO 2023 Table 52 Raw'!U228</f>
        <v>0</v>
      </c>
      <c r="S248" s="82">
        <f>'AEO 2023 Table 52 Raw'!V228</f>
        <v>0</v>
      </c>
      <c r="T248" s="82">
        <f>'AEO 2023 Table 52 Raw'!W228</f>
        <v>0</v>
      </c>
      <c r="U248" s="82">
        <f>'AEO 2023 Table 52 Raw'!X228</f>
        <v>0</v>
      </c>
      <c r="V248" s="82">
        <f>'AEO 2023 Table 52 Raw'!Y228</f>
        <v>54.834502999999998</v>
      </c>
      <c r="W248" s="82">
        <f>'AEO 2023 Table 52 Raw'!Z228</f>
        <v>54.869281999999998</v>
      </c>
      <c r="X248" s="82">
        <f>'AEO 2023 Table 52 Raw'!AA228</f>
        <v>54.903872999999997</v>
      </c>
      <c r="Y248" s="82">
        <f>'AEO 2023 Table 52 Raw'!AB228</f>
        <v>54.915585</v>
      </c>
      <c r="Z248" s="82">
        <f>'AEO 2023 Table 52 Raw'!AC228</f>
        <v>54.933762000000002</v>
      </c>
      <c r="AA248" s="82">
        <f>'AEO 2023 Table 52 Raw'!AD228</f>
        <v>54.951304999999998</v>
      </c>
      <c r="AB248" s="82">
        <f>'AEO 2023 Table 52 Raw'!AE228</f>
        <v>54.971103999999997</v>
      </c>
      <c r="AC248" s="82">
        <f>'AEO 2023 Table 52 Raw'!AF228</f>
        <v>54.986755000000002</v>
      </c>
      <c r="AD248" s="82">
        <f>'AEO 2023 Table 52 Raw'!AG228</f>
        <v>54.996898999999999</v>
      </c>
      <c r="AE248" s="82">
        <f>'AEO 2023 Table 52 Raw'!AH228</f>
        <v>54.988689000000001</v>
      </c>
      <c r="AF248" s="88" t="str">
        <f>'AEO 2023 Table 52 Raw'!AI228</f>
        <v>- -</v>
      </c>
    </row>
    <row r="249" spans="1:32" ht="15" customHeight="1" x14ac:dyDescent="0.35">
      <c r="A249" s="77" t="s">
        <v>2158</v>
      </c>
      <c r="B249" s="81" t="s">
        <v>1934</v>
      </c>
      <c r="C249" s="82">
        <f>'AEO 2023 Table 52 Raw'!F229</f>
        <v>43.359478000000003</v>
      </c>
      <c r="D249" s="82">
        <f>'AEO 2023 Table 52 Raw'!G229</f>
        <v>43.352607999999996</v>
      </c>
      <c r="E249" s="82">
        <f>'AEO 2023 Table 52 Raw'!H229</f>
        <v>43.294024999999998</v>
      </c>
      <c r="F249" s="82">
        <f>'AEO 2023 Table 52 Raw'!I229</f>
        <v>43.615386999999998</v>
      </c>
      <c r="G249" s="82">
        <f>'AEO 2023 Table 52 Raw'!J229</f>
        <v>43.605434000000002</v>
      </c>
      <c r="H249" s="82">
        <f>'AEO 2023 Table 52 Raw'!K229</f>
        <v>43.679459000000001</v>
      </c>
      <c r="I249" s="82">
        <f>'AEO 2023 Table 52 Raw'!L229</f>
        <v>44.101143</v>
      </c>
      <c r="J249" s="82">
        <f>'AEO 2023 Table 52 Raw'!M229</f>
        <v>44.129204000000001</v>
      </c>
      <c r="K249" s="82">
        <f>'AEO 2023 Table 52 Raw'!N229</f>
        <v>44.151730000000001</v>
      </c>
      <c r="L249" s="82">
        <f>'AEO 2023 Table 52 Raw'!O229</f>
        <v>44.174216999999999</v>
      </c>
      <c r="M249" s="82">
        <f>'AEO 2023 Table 52 Raw'!P229</f>
        <v>44.232593999999999</v>
      </c>
      <c r="N249" s="82">
        <f>'AEO 2023 Table 52 Raw'!Q229</f>
        <v>44.292904</v>
      </c>
      <c r="O249" s="82">
        <f>'AEO 2023 Table 52 Raw'!R229</f>
        <v>44.342804000000001</v>
      </c>
      <c r="P249" s="82">
        <f>'AEO 2023 Table 52 Raw'!S229</f>
        <v>44.397404000000002</v>
      </c>
      <c r="Q249" s="82">
        <f>'AEO 2023 Table 52 Raw'!T229</f>
        <v>44.446643999999999</v>
      </c>
      <c r="R249" s="82">
        <f>'AEO 2023 Table 52 Raw'!U229</f>
        <v>44.498772000000002</v>
      </c>
      <c r="S249" s="82">
        <f>'AEO 2023 Table 52 Raw'!V229</f>
        <v>44.549187000000003</v>
      </c>
      <c r="T249" s="82">
        <f>'AEO 2023 Table 52 Raw'!W229</f>
        <v>44.613567000000003</v>
      </c>
      <c r="U249" s="82">
        <f>'AEO 2023 Table 52 Raw'!X229</f>
        <v>44.660232999999998</v>
      </c>
      <c r="V249" s="82">
        <f>'AEO 2023 Table 52 Raw'!Y229</f>
        <v>44.711081999999998</v>
      </c>
      <c r="W249" s="82">
        <f>'AEO 2023 Table 52 Raw'!Z229</f>
        <v>44.760834000000003</v>
      </c>
      <c r="X249" s="82">
        <f>'AEO 2023 Table 52 Raw'!AA229</f>
        <v>44.808070999999998</v>
      </c>
      <c r="Y249" s="82">
        <f>'AEO 2023 Table 52 Raw'!AB229</f>
        <v>44.834510999999999</v>
      </c>
      <c r="Z249" s="82">
        <f>'AEO 2023 Table 52 Raw'!AC229</f>
        <v>44.868670999999999</v>
      </c>
      <c r="AA249" s="82">
        <f>'AEO 2023 Table 52 Raw'!AD229</f>
        <v>44.892654</v>
      </c>
      <c r="AB249" s="82">
        <f>'AEO 2023 Table 52 Raw'!AE229</f>
        <v>44.926155000000001</v>
      </c>
      <c r="AC249" s="82">
        <f>'AEO 2023 Table 52 Raw'!AF229</f>
        <v>44.957962000000002</v>
      </c>
      <c r="AD249" s="82">
        <f>'AEO 2023 Table 52 Raw'!AG229</f>
        <v>45.044719999999998</v>
      </c>
      <c r="AE249" s="82">
        <f>'AEO 2023 Table 52 Raw'!AH229</f>
        <v>45.049079999999996</v>
      </c>
      <c r="AF249" s="88">
        <f>'AEO 2023 Table 52 Raw'!AI229</f>
        <v>1E-3</v>
      </c>
    </row>
    <row r="250" spans="1:32" ht="15" customHeight="1" x14ac:dyDescent="0.35">
      <c r="A250" s="77" t="s">
        <v>2159</v>
      </c>
      <c r="B250" s="81" t="s">
        <v>1936</v>
      </c>
      <c r="C250" s="82">
        <f>'AEO 2023 Table 52 Raw'!F230</f>
        <v>33.855384999999998</v>
      </c>
      <c r="D250" s="82">
        <f>'AEO 2023 Table 52 Raw'!G230</f>
        <v>33.927855999999998</v>
      </c>
      <c r="E250" s="82">
        <f>'AEO 2023 Table 52 Raw'!H230</f>
        <v>33.949123</v>
      </c>
      <c r="F250" s="82">
        <f>'AEO 2023 Table 52 Raw'!I230</f>
        <v>34.107444999999998</v>
      </c>
      <c r="G250" s="82">
        <f>'AEO 2023 Table 52 Raw'!J230</f>
        <v>34.076583999999997</v>
      </c>
      <c r="H250" s="82">
        <f>'AEO 2023 Table 52 Raw'!K230</f>
        <v>34.110188000000001</v>
      </c>
      <c r="I250" s="82">
        <f>'AEO 2023 Table 52 Raw'!L230</f>
        <v>34.407158000000003</v>
      </c>
      <c r="J250" s="82">
        <f>'AEO 2023 Table 52 Raw'!M230</f>
        <v>34.430461999999999</v>
      </c>
      <c r="K250" s="82">
        <f>'AEO 2023 Table 52 Raw'!N230</f>
        <v>34.449725999999998</v>
      </c>
      <c r="L250" s="82">
        <f>'AEO 2023 Table 52 Raw'!O230</f>
        <v>34.469856</v>
      </c>
      <c r="M250" s="82">
        <f>'AEO 2023 Table 52 Raw'!P230</f>
        <v>34.528812000000002</v>
      </c>
      <c r="N250" s="82">
        <f>'AEO 2023 Table 52 Raw'!Q230</f>
        <v>34.585320000000003</v>
      </c>
      <c r="O250" s="82">
        <f>'AEO 2023 Table 52 Raw'!R230</f>
        <v>34.616249000000003</v>
      </c>
      <c r="P250" s="82">
        <f>'AEO 2023 Table 52 Raw'!S230</f>
        <v>34.650691999999999</v>
      </c>
      <c r="Q250" s="82">
        <f>'AEO 2023 Table 52 Raw'!T230</f>
        <v>34.686134000000003</v>
      </c>
      <c r="R250" s="82">
        <f>'AEO 2023 Table 52 Raw'!U230</f>
        <v>34.730578999999999</v>
      </c>
      <c r="S250" s="82">
        <f>'AEO 2023 Table 52 Raw'!V230</f>
        <v>34.788136000000002</v>
      </c>
      <c r="T250" s="82">
        <f>'AEO 2023 Table 52 Raw'!W230</f>
        <v>34.863776999999999</v>
      </c>
      <c r="U250" s="82">
        <f>'AEO 2023 Table 52 Raw'!X230</f>
        <v>34.914321999999999</v>
      </c>
      <c r="V250" s="82">
        <f>'AEO 2023 Table 52 Raw'!Y230</f>
        <v>34.965946000000002</v>
      </c>
      <c r="W250" s="82">
        <f>'AEO 2023 Table 52 Raw'!Z230</f>
        <v>35.018619999999999</v>
      </c>
      <c r="X250" s="82">
        <f>'AEO 2023 Table 52 Raw'!AA230</f>
        <v>35.071353999999999</v>
      </c>
      <c r="Y250" s="82">
        <f>'AEO 2023 Table 52 Raw'!AB230</f>
        <v>35.105549000000003</v>
      </c>
      <c r="Z250" s="82">
        <f>'AEO 2023 Table 52 Raw'!AC230</f>
        <v>35.14658</v>
      </c>
      <c r="AA250" s="82">
        <f>'AEO 2023 Table 52 Raw'!AD230</f>
        <v>35.176445000000001</v>
      </c>
      <c r="AB250" s="82">
        <f>'AEO 2023 Table 52 Raw'!AE230</f>
        <v>35.218052</v>
      </c>
      <c r="AC250" s="82">
        <f>'AEO 2023 Table 52 Raw'!AF230</f>
        <v>35.257033999999997</v>
      </c>
      <c r="AD250" s="82">
        <f>'AEO 2023 Table 52 Raw'!AG230</f>
        <v>35.347366000000001</v>
      </c>
      <c r="AE250" s="82">
        <f>'AEO 2023 Table 52 Raw'!AH230</f>
        <v>35.359710999999997</v>
      </c>
      <c r="AF250" s="88">
        <f>'AEO 2023 Table 52 Raw'!AI230</f>
        <v>2E-3</v>
      </c>
    </row>
    <row r="251" spans="1:32" ht="15" customHeight="1" x14ac:dyDescent="0.35">
      <c r="A251" s="77" t="s">
        <v>2160</v>
      </c>
      <c r="B251" s="81" t="s">
        <v>1938</v>
      </c>
      <c r="C251" s="82">
        <f>'AEO 2023 Table 52 Raw'!F231</f>
        <v>35.843150999999999</v>
      </c>
      <c r="D251" s="82">
        <f>'AEO 2023 Table 52 Raw'!G231</f>
        <v>35.904232</v>
      </c>
      <c r="E251" s="82">
        <f>'AEO 2023 Table 52 Raw'!H231</f>
        <v>35.856285</v>
      </c>
      <c r="F251" s="82">
        <f>'AEO 2023 Table 52 Raw'!I231</f>
        <v>36.131988999999997</v>
      </c>
      <c r="G251" s="82">
        <f>'AEO 2023 Table 52 Raw'!J231</f>
        <v>36.090454000000001</v>
      </c>
      <c r="H251" s="82">
        <f>'AEO 2023 Table 52 Raw'!K231</f>
        <v>36.127254000000001</v>
      </c>
      <c r="I251" s="82">
        <f>'AEO 2023 Table 52 Raw'!L231</f>
        <v>36.425975999999999</v>
      </c>
      <c r="J251" s="82">
        <f>'AEO 2023 Table 52 Raw'!M231</f>
        <v>36.443232999999999</v>
      </c>
      <c r="K251" s="82">
        <f>'AEO 2023 Table 52 Raw'!N231</f>
        <v>36.449596</v>
      </c>
      <c r="L251" s="82">
        <f>'AEO 2023 Table 52 Raw'!O231</f>
        <v>36.460948999999999</v>
      </c>
      <c r="M251" s="82">
        <f>'AEO 2023 Table 52 Raw'!P231</f>
        <v>36.519362999999998</v>
      </c>
      <c r="N251" s="82">
        <f>'AEO 2023 Table 52 Raw'!Q231</f>
        <v>36.570320000000002</v>
      </c>
      <c r="O251" s="82">
        <f>'AEO 2023 Table 52 Raw'!R231</f>
        <v>36.596516000000001</v>
      </c>
      <c r="P251" s="82">
        <f>'AEO 2023 Table 52 Raw'!S231</f>
        <v>36.627097999999997</v>
      </c>
      <c r="Q251" s="82">
        <f>'AEO 2023 Table 52 Raw'!T231</f>
        <v>36.6646</v>
      </c>
      <c r="R251" s="82">
        <f>'AEO 2023 Table 52 Raw'!U231</f>
        <v>36.718513000000002</v>
      </c>
      <c r="S251" s="82">
        <f>'AEO 2023 Table 52 Raw'!V231</f>
        <v>36.773612999999997</v>
      </c>
      <c r="T251" s="82">
        <f>'AEO 2023 Table 52 Raw'!W231</f>
        <v>36.841194000000002</v>
      </c>
      <c r="U251" s="82">
        <f>'AEO 2023 Table 52 Raw'!X231</f>
        <v>36.88908</v>
      </c>
      <c r="V251" s="82">
        <f>'AEO 2023 Table 52 Raw'!Y231</f>
        <v>36.939383999999997</v>
      </c>
      <c r="W251" s="82">
        <f>'AEO 2023 Table 52 Raw'!Z231</f>
        <v>36.989249999999998</v>
      </c>
      <c r="X251" s="82">
        <f>'AEO 2023 Table 52 Raw'!AA231</f>
        <v>37.038531999999996</v>
      </c>
      <c r="Y251" s="82">
        <f>'AEO 2023 Table 52 Raw'!AB231</f>
        <v>37.073298999999999</v>
      </c>
      <c r="Z251" s="82">
        <f>'AEO 2023 Table 52 Raw'!AC231</f>
        <v>37.111728999999997</v>
      </c>
      <c r="AA251" s="82">
        <f>'AEO 2023 Table 52 Raw'!AD231</f>
        <v>37.138874000000001</v>
      </c>
      <c r="AB251" s="82">
        <f>'AEO 2023 Table 52 Raw'!AE231</f>
        <v>37.177928999999999</v>
      </c>
      <c r="AC251" s="82">
        <f>'AEO 2023 Table 52 Raw'!AF231</f>
        <v>37.215572000000002</v>
      </c>
      <c r="AD251" s="82">
        <f>'AEO 2023 Table 52 Raw'!AG231</f>
        <v>37.299900000000001</v>
      </c>
      <c r="AE251" s="82">
        <f>'AEO 2023 Table 52 Raw'!AH231</f>
        <v>37.311497000000003</v>
      </c>
      <c r="AF251" s="88">
        <f>'AEO 2023 Table 52 Raw'!AI231</f>
        <v>1E-3</v>
      </c>
    </row>
    <row r="252" spans="1:32" ht="12" customHeight="1" x14ac:dyDescent="0.35">
      <c r="A252" s="77" t="s">
        <v>2161</v>
      </c>
      <c r="B252" s="81" t="s">
        <v>1940</v>
      </c>
      <c r="C252" s="82">
        <f>'AEO 2023 Table 52 Raw'!F232</f>
        <v>38.051761999999997</v>
      </c>
      <c r="D252" s="82">
        <f>'AEO 2023 Table 52 Raw'!G232</f>
        <v>38.07085</v>
      </c>
      <c r="E252" s="82">
        <f>'AEO 2023 Table 52 Raw'!H232</f>
        <v>38.051322999999996</v>
      </c>
      <c r="F252" s="82">
        <f>'AEO 2023 Table 52 Raw'!I232</f>
        <v>38.229278999999998</v>
      </c>
      <c r="G252" s="82">
        <f>'AEO 2023 Table 52 Raw'!J232</f>
        <v>38.170807000000003</v>
      </c>
      <c r="H252" s="82">
        <f>'AEO 2023 Table 52 Raw'!K232</f>
        <v>38.228240999999997</v>
      </c>
      <c r="I252" s="82">
        <f>'AEO 2023 Table 52 Raw'!L232</f>
        <v>38.495460999999999</v>
      </c>
      <c r="J252" s="82">
        <f>'AEO 2023 Table 52 Raw'!M232</f>
        <v>38.532024</v>
      </c>
      <c r="K252" s="82">
        <f>'AEO 2023 Table 52 Raw'!N232</f>
        <v>38.536259000000001</v>
      </c>
      <c r="L252" s="82">
        <f>'AEO 2023 Table 52 Raw'!O232</f>
        <v>38.543380999999997</v>
      </c>
      <c r="M252" s="82">
        <f>'AEO 2023 Table 52 Raw'!P232</f>
        <v>38.595455000000001</v>
      </c>
      <c r="N252" s="82">
        <f>'AEO 2023 Table 52 Raw'!Q232</f>
        <v>38.642856999999999</v>
      </c>
      <c r="O252" s="82">
        <f>'AEO 2023 Table 52 Raw'!R232</f>
        <v>38.669327000000003</v>
      </c>
      <c r="P252" s="82">
        <f>'AEO 2023 Table 52 Raw'!S232</f>
        <v>38.699539000000001</v>
      </c>
      <c r="Q252" s="82">
        <f>'AEO 2023 Table 52 Raw'!T232</f>
        <v>38.734622999999999</v>
      </c>
      <c r="R252" s="82">
        <f>'AEO 2023 Table 52 Raw'!U232</f>
        <v>38.785263</v>
      </c>
      <c r="S252" s="82">
        <f>'AEO 2023 Table 52 Raw'!V232</f>
        <v>38.831451000000001</v>
      </c>
      <c r="T252" s="82">
        <f>'AEO 2023 Table 52 Raw'!W232</f>
        <v>38.900066000000002</v>
      </c>
      <c r="U252" s="82">
        <f>'AEO 2023 Table 52 Raw'!X232</f>
        <v>38.945301000000001</v>
      </c>
      <c r="V252" s="82">
        <f>'AEO 2023 Table 52 Raw'!Y232</f>
        <v>38.989863999999997</v>
      </c>
      <c r="W252" s="82">
        <f>'AEO 2023 Table 52 Raw'!Z232</f>
        <v>39.033771999999999</v>
      </c>
      <c r="X252" s="82">
        <f>'AEO 2023 Table 52 Raw'!AA232</f>
        <v>39.076374000000001</v>
      </c>
      <c r="Y252" s="82">
        <f>'AEO 2023 Table 52 Raw'!AB232</f>
        <v>39.104492</v>
      </c>
      <c r="Z252" s="82">
        <f>'AEO 2023 Table 52 Raw'!AC232</f>
        <v>39.137985</v>
      </c>
      <c r="AA252" s="82">
        <f>'AEO 2023 Table 52 Raw'!AD232</f>
        <v>39.160767</v>
      </c>
      <c r="AB252" s="82">
        <f>'AEO 2023 Table 52 Raw'!AE232</f>
        <v>39.193835999999997</v>
      </c>
      <c r="AC252" s="82">
        <f>'AEO 2023 Table 52 Raw'!AF232</f>
        <v>39.226413999999998</v>
      </c>
      <c r="AD252" s="82">
        <f>'AEO 2023 Table 52 Raw'!AG232</f>
        <v>39.307346000000003</v>
      </c>
      <c r="AE252" s="82">
        <f>'AEO 2023 Table 52 Raw'!AH232</f>
        <v>39.313366000000002</v>
      </c>
      <c r="AF252" s="88">
        <f>'AEO 2023 Table 52 Raw'!AI232</f>
        <v>1E-3</v>
      </c>
    </row>
    <row r="253" spans="1:32" ht="15" customHeight="1" x14ac:dyDescent="0.35">
      <c r="A253" s="77" t="s">
        <v>2162</v>
      </c>
      <c r="B253" s="81" t="s">
        <v>1942</v>
      </c>
      <c r="C253" s="82">
        <f>'AEO 2023 Table 52 Raw'!F233</f>
        <v>76.458961000000002</v>
      </c>
      <c r="D253" s="82">
        <f>'AEO 2023 Table 52 Raw'!G233</f>
        <v>76.506866000000002</v>
      </c>
      <c r="E253" s="82">
        <f>'AEO 2023 Table 52 Raw'!H233</f>
        <v>76.505966000000001</v>
      </c>
      <c r="F253" s="82">
        <f>'AEO 2023 Table 52 Raw'!I233</f>
        <v>76.761734000000004</v>
      </c>
      <c r="G253" s="82">
        <f>'AEO 2023 Table 52 Raw'!J233</f>
        <v>76.750716999999995</v>
      </c>
      <c r="H253" s="82">
        <f>'AEO 2023 Table 52 Raw'!K233</f>
        <v>76.809730999999999</v>
      </c>
      <c r="I253" s="82">
        <f>'AEO 2023 Table 52 Raw'!L233</f>
        <v>77.152596000000003</v>
      </c>
      <c r="J253" s="82">
        <f>'AEO 2023 Table 52 Raw'!M233</f>
        <v>77.141434000000004</v>
      </c>
      <c r="K253" s="82">
        <f>'AEO 2023 Table 52 Raw'!N233</f>
        <v>77.130568999999994</v>
      </c>
      <c r="L253" s="82">
        <f>'AEO 2023 Table 52 Raw'!O233</f>
        <v>77.124313000000001</v>
      </c>
      <c r="M253" s="82">
        <f>'AEO 2023 Table 52 Raw'!P233</f>
        <v>77.175217000000004</v>
      </c>
      <c r="N253" s="82">
        <f>'AEO 2023 Table 52 Raw'!Q233</f>
        <v>77.214813000000007</v>
      </c>
      <c r="O253" s="82">
        <f>'AEO 2023 Table 52 Raw'!R233</f>
        <v>77.235809000000003</v>
      </c>
      <c r="P253" s="82">
        <f>'AEO 2023 Table 52 Raw'!S233</f>
        <v>77.268364000000005</v>
      </c>
      <c r="Q253" s="82">
        <f>'AEO 2023 Table 52 Raw'!T233</f>
        <v>77.300888</v>
      </c>
      <c r="R253" s="82">
        <f>'AEO 2023 Table 52 Raw'!U233</f>
        <v>77.334334999999996</v>
      </c>
      <c r="S253" s="82">
        <f>'AEO 2023 Table 52 Raw'!V233</f>
        <v>77.366050999999999</v>
      </c>
      <c r="T253" s="82">
        <f>'AEO 2023 Table 52 Raw'!W233</f>
        <v>77.415024000000003</v>
      </c>
      <c r="U253" s="82">
        <f>'AEO 2023 Table 52 Raw'!X233</f>
        <v>77.445160000000001</v>
      </c>
      <c r="V253" s="82">
        <f>'AEO 2023 Table 52 Raw'!Y233</f>
        <v>77.479042000000007</v>
      </c>
      <c r="W253" s="82">
        <f>'AEO 2023 Table 52 Raw'!Z233</f>
        <v>77.510918000000004</v>
      </c>
      <c r="X253" s="82">
        <f>'AEO 2023 Table 52 Raw'!AA233</f>
        <v>77.540267999999998</v>
      </c>
      <c r="Y253" s="82">
        <f>'AEO 2023 Table 52 Raw'!AB233</f>
        <v>77.554862999999997</v>
      </c>
      <c r="Z253" s="82">
        <f>'AEO 2023 Table 52 Raw'!AC233</f>
        <v>77.572800000000001</v>
      </c>
      <c r="AA253" s="82">
        <f>'AEO 2023 Table 52 Raw'!AD233</f>
        <v>77.585662999999997</v>
      </c>
      <c r="AB253" s="82">
        <f>'AEO 2023 Table 52 Raw'!AE233</f>
        <v>77.603645</v>
      </c>
      <c r="AC253" s="82">
        <f>'AEO 2023 Table 52 Raw'!AF233</f>
        <v>77.621375999999998</v>
      </c>
      <c r="AD253" s="82">
        <f>'AEO 2023 Table 52 Raw'!AG233</f>
        <v>77.687943000000004</v>
      </c>
      <c r="AE253" s="82">
        <f>'AEO 2023 Table 52 Raw'!AH233</f>
        <v>77.680526999999998</v>
      </c>
      <c r="AF253" s="88">
        <f>'AEO 2023 Table 52 Raw'!AI233</f>
        <v>1E-3</v>
      </c>
    </row>
    <row r="254" spans="1:32" ht="15" customHeight="1" x14ac:dyDescent="0.35">
      <c r="A254" s="77" t="s">
        <v>2163</v>
      </c>
      <c r="B254" s="81" t="s">
        <v>1944</v>
      </c>
      <c r="C254" s="82">
        <f>'AEO 2023 Table 52 Raw'!F234</f>
        <v>34.254024999999999</v>
      </c>
      <c r="D254" s="82">
        <f>'AEO 2023 Table 52 Raw'!G234</f>
        <v>34.273620999999999</v>
      </c>
      <c r="E254" s="82">
        <f>'AEO 2023 Table 52 Raw'!H234</f>
        <v>34.208359000000002</v>
      </c>
      <c r="F254" s="82">
        <f>'AEO 2023 Table 52 Raw'!I234</f>
        <v>34.464942999999998</v>
      </c>
      <c r="G254" s="82">
        <f>'AEO 2023 Table 52 Raw'!J234</f>
        <v>34.396281999999999</v>
      </c>
      <c r="H254" s="82">
        <f>'AEO 2023 Table 52 Raw'!K234</f>
        <v>34.421470999999997</v>
      </c>
      <c r="I254" s="82">
        <f>'AEO 2023 Table 52 Raw'!L234</f>
        <v>34.725174000000003</v>
      </c>
      <c r="J254" s="82">
        <f>'AEO 2023 Table 52 Raw'!M234</f>
        <v>34.729725000000002</v>
      </c>
      <c r="K254" s="82">
        <f>'AEO 2023 Table 52 Raw'!N234</f>
        <v>34.724666999999997</v>
      </c>
      <c r="L254" s="82">
        <f>'AEO 2023 Table 52 Raw'!O234</f>
        <v>34.722991999999998</v>
      </c>
      <c r="M254" s="82">
        <f>'AEO 2023 Table 52 Raw'!P234</f>
        <v>34.770657</v>
      </c>
      <c r="N254" s="82">
        <f>'AEO 2023 Table 52 Raw'!Q234</f>
        <v>34.805320999999999</v>
      </c>
      <c r="O254" s="82">
        <f>'AEO 2023 Table 52 Raw'!R234</f>
        <v>34.825381999999998</v>
      </c>
      <c r="P254" s="82">
        <f>'AEO 2023 Table 52 Raw'!S234</f>
        <v>34.861941999999999</v>
      </c>
      <c r="Q254" s="82">
        <f>'AEO 2023 Table 52 Raw'!T234</f>
        <v>34.899482999999996</v>
      </c>
      <c r="R254" s="82">
        <f>'AEO 2023 Table 52 Raw'!U234</f>
        <v>34.937866</v>
      </c>
      <c r="S254" s="82">
        <f>'AEO 2023 Table 52 Raw'!V234</f>
        <v>34.968342</v>
      </c>
      <c r="T254" s="82">
        <f>'AEO 2023 Table 52 Raw'!W234</f>
        <v>35.019649999999999</v>
      </c>
      <c r="U254" s="82">
        <f>'AEO 2023 Table 52 Raw'!X234</f>
        <v>35.053348999999997</v>
      </c>
      <c r="V254" s="82">
        <f>'AEO 2023 Table 52 Raw'!Y234</f>
        <v>35.089485000000003</v>
      </c>
      <c r="W254" s="82">
        <f>'AEO 2023 Table 52 Raw'!Z234</f>
        <v>35.125670999999997</v>
      </c>
      <c r="X254" s="82">
        <f>'AEO 2023 Table 52 Raw'!AA234</f>
        <v>35.163265000000003</v>
      </c>
      <c r="Y254" s="82">
        <f>'AEO 2023 Table 52 Raw'!AB234</f>
        <v>35.182186000000002</v>
      </c>
      <c r="Z254" s="82">
        <f>'AEO 2023 Table 52 Raw'!AC234</f>
        <v>35.207371000000002</v>
      </c>
      <c r="AA254" s="82">
        <f>'AEO 2023 Table 52 Raw'!AD234</f>
        <v>35.224891999999997</v>
      </c>
      <c r="AB254" s="82">
        <f>'AEO 2023 Table 52 Raw'!AE234</f>
        <v>35.249457999999997</v>
      </c>
      <c r="AC254" s="82">
        <f>'AEO 2023 Table 52 Raw'!AF234</f>
        <v>35.274616000000002</v>
      </c>
      <c r="AD254" s="82">
        <f>'AEO 2023 Table 52 Raw'!AG234</f>
        <v>35.352179999999997</v>
      </c>
      <c r="AE254" s="82">
        <f>'AEO 2023 Table 52 Raw'!AH234</f>
        <v>35.351131000000002</v>
      </c>
      <c r="AF254" s="88">
        <f>'AEO 2023 Table 52 Raw'!AI234</f>
        <v>1E-3</v>
      </c>
    </row>
    <row r="255" spans="1:32" ht="12" customHeight="1" x14ac:dyDescent="0.35">
      <c r="A255" s="77" t="s">
        <v>2164</v>
      </c>
      <c r="B255" s="81" t="s">
        <v>1946</v>
      </c>
      <c r="C255" s="82">
        <f>'AEO 2023 Table 52 Raw'!F235</f>
        <v>45.494373000000003</v>
      </c>
      <c r="D255" s="82">
        <f>'AEO 2023 Table 52 Raw'!G235</f>
        <v>45.476990000000001</v>
      </c>
      <c r="E255" s="82">
        <f>'AEO 2023 Table 52 Raw'!H235</f>
        <v>45.386749000000002</v>
      </c>
      <c r="F255" s="82">
        <f>'AEO 2023 Table 52 Raw'!I235</f>
        <v>45.612251000000001</v>
      </c>
      <c r="G255" s="82">
        <f>'AEO 2023 Table 52 Raw'!J235</f>
        <v>45.549446000000003</v>
      </c>
      <c r="H255" s="82">
        <f>'AEO 2023 Table 52 Raw'!K235</f>
        <v>45.561844000000001</v>
      </c>
      <c r="I255" s="82">
        <f>'AEO 2023 Table 52 Raw'!L235</f>
        <v>45.871346000000003</v>
      </c>
      <c r="J255" s="82">
        <f>'AEO 2023 Table 52 Raw'!M235</f>
        <v>45.876269999999998</v>
      </c>
      <c r="K255" s="82">
        <f>'AEO 2023 Table 52 Raw'!N235</f>
        <v>45.863632000000003</v>
      </c>
      <c r="L255" s="82">
        <f>'AEO 2023 Table 52 Raw'!O235</f>
        <v>45.856487000000001</v>
      </c>
      <c r="M255" s="82">
        <f>'AEO 2023 Table 52 Raw'!P235</f>
        <v>45.895218</v>
      </c>
      <c r="N255" s="82">
        <f>'AEO 2023 Table 52 Raw'!Q235</f>
        <v>45.932792999999997</v>
      </c>
      <c r="O255" s="82">
        <f>'AEO 2023 Table 52 Raw'!R235</f>
        <v>45.954422000000001</v>
      </c>
      <c r="P255" s="82">
        <f>'AEO 2023 Table 52 Raw'!S235</f>
        <v>45.979022999999998</v>
      </c>
      <c r="Q255" s="82">
        <f>'AEO 2023 Table 52 Raw'!T235</f>
        <v>46.009563</v>
      </c>
      <c r="R255" s="82">
        <f>'AEO 2023 Table 52 Raw'!U235</f>
        <v>46.046782999999998</v>
      </c>
      <c r="S255" s="82">
        <f>'AEO 2023 Table 52 Raw'!V235</f>
        <v>46.080894000000001</v>
      </c>
      <c r="T255" s="82">
        <f>'AEO 2023 Table 52 Raw'!W235</f>
        <v>46.132801000000001</v>
      </c>
      <c r="U255" s="82">
        <f>'AEO 2023 Table 52 Raw'!X235</f>
        <v>46.163677</v>
      </c>
      <c r="V255" s="82">
        <f>'AEO 2023 Table 52 Raw'!Y235</f>
        <v>46.199038999999999</v>
      </c>
      <c r="W255" s="82">
        <f>'AEO 2023 Table 52 Raw'!Z235</f>
        <v>46.231845999999997</v>
      </c>
      <c r="X255" s="82">
        <f>'AEO 2023 Table 52 Raw'!AA235</f>
        <v>46.263404999999999</v>
      </c>
      <c r="Y255" s="82">
        <f>'AEO 2023 Table 52 Raw'!AB235</f>
        <v>46.275973999999998</v>
      </c>
      <c r="Z255" s="82">
        <f>'AEO 2023 Table 52 Raw'!AC235</f>
        <v>46.294581999999998</v>
      </c>
      <c r="AA255" s="82">
        <f>'AEO 2023 Table 52 Raw'!AD235</f>
        <v>46.305613999999998</v>
      </c>
      <c r="AB255" s="82">
        <f>'AEO 2023 Table 52 Raw'!AE235</f>
        <v>46.324497000000001</v>
      </c>
      <c r="AC255" s="82">
        <f>'AEO 2023 Table 52 Raw'!AF235</f>
        <v>46.341208999999999</v>
      </c>
      <c r="AD255" s="82">
        <f>'AEO 2023 Table 52 Raw'!AG235</f>
        <v>46.40448</v>
      </c>
      <c r="AE255" s="82">
        <f>'AEO 2023 Table 52 Raw'!AH235</f>
        <v>46.395439000000003</v>
      </c>
      <c r="AF255" s="88">
        <f>'AEO 2023 Table 52 Raw'!AI235</f>
        <v>1E-3</v>
      </c>
    </row>
    <row r="256" spans="1:32" ht="15" customHeight="1" x14ac:dyDescent="0.35">
      <c r="A256" s="77" t="s">
        <v>2165</v>
      </c>
      <c r="B256" s="81" t="s">
        <v>1948</v>
      </c>
      <c r="C256" s="82">
        <f>'AEO 2023 Table 52 Raw'!F236</f>
        <v>41.875430999999999</v>
      </c>
      <c r="D256" s="82">
        <f>'AEO 2023 Table 52 Raw'!G236</f>
        <v>42.032673000000003</v>
      </c>
      <c r="E256" s="82">
        <f>'AEO 2023 Table 52 Raw'!H236</f>
        <v>42.076430999999999</v>
      </c>
      <c r="F256" s="82">
        <f>'AEO 2023 Table 52 Raw'!I236</f>
        <v>42.515087000000001</v>
      </c>
      <c r="G256" s="82">
        <f>'AEO 2023 Table 52 Raw'!J236</f>
        <v>42.727179999999997</v>
      </c>
      <c r="H256" s="82">
        <f>'AEO 2023 Table 52 Raw'!K236</f>
        <v>42.825240999999998</v>
      </c>
      <c r="I256" s="82">
        <f>'AEO 2023 Table 52 Raw'!L236</f>
        <v>43.070126000000002</v>
      </c>
      <c r="J256" s="82">
        <f>'AEO 2023 Table 52 Raw'!M236</f>
        <v>43.092148000000002</v>
      </c>
      <c r="K256" s="82">
        <f>'AEO 2023 Table 52 Raw'!N236</f>
        <v>43.122799000000001</v>
      </c>
      <c r="L256" s="82">
        <f>'AEO 2023 Table 52 Raw'!O236</f>
        <v>43.170184999999996</v>
      </c>
      <c r="M256" s="82">
        <f>'AEO 2023 Table 52 Raw'!P236</f>
        <v>43.252963999999999</v>
      </c>
      <c r="N256" s="82">
        <f>'AEO 2023 Table 52 Raw'!Q236</f>
        <v>43.325080999999997</v>
      </c>
      <c r="O256" s="82">
        <f>'AEO 2023 Table 52 Raw'!R236</f>
        <v>43.326850999999998</v>
      </c>
      <c r="P256" s="82">
        <f>'AEO 2023 Table 52 Raw'!S236</f>
        <v>43.341785000000002</v>
      </c>
      <c r="Q256" s="82">
        <f>'AEO 2023 Table 52 Raw'!T236</f>
        <v>43.358162</v>
      </c>
      <c r="R256" s="82">
        <f>'AEO 2023 Table 52 Raw'!U236</f>
        <v>43.382041999999998</v>
      </c>
      <c r="S256" s="82">
        <f>'AEO 2023 Table 52 Raw'!V236</f>
        <v>43.412533000000003</v>
      </c>
      <c r="T256" s="82">
        <f>'AEO 2023 Table 52 Raw'!W236</f>
        <v>43.458911999999998</v>
      </c>
      <c r="U256" s="82">
        <f>'AEO 2023 Table 52 Raw'!X236</f>
        <v>43.478920000000002</v>
      </c>
      <c r="V256" s="82">
        <f>'AEO 2023 Table 52 Raw'!Y236</f>
        <v>43.499592</v>
      </c>
      <c r="W256" s="82">
        <f>'AEO 2023 Table 52 Raw'!Z236</f>
        <v>43.521541999999997</v>
      </c>
      <c r="X256" s="82">
        <f>'AEO 2023 Table 52 Raw'!AA236</f>
        <v>43.537894999999999</v>
      </c>
      <c r="Y256" s="82">
        <f>'AEO 2023 Table 52 Raw'!AB236</f>
        <v>43.537624000000001</v>
      </c>
      <c r="Z256" s="82">
        <f>'AEO 2023 Table 52 Raw'!AC236</f>
        <v>43.541218000000001</v>
      </c>
      <c r="AA256" s="82">
        <f>'AEO 2023 Table 52 Raw'!AD236</f>
        <v>43.538798999999997</v>
      </c>
      <c r="AB256" s="82">
        <f>'AEO 2023 Table 52 Raw'!AE236</f>
        <v>43.541846999999997</v>
      </c>
      <c r="AC256" s="82">
        <f>'AEO 2023 Table 52 Raw'!AF236</f>
        <v>43.545254</v>
      </c>
      <c r="AD256" s="82">
        <f>'AEO 2023 Table 52 Raw'!AG236</f>
        <v>43.603985000000002</v>
      </c>
      <c r="AE256" s="82">
        <f>'AEO 2023 Table 52 Raw'!AH236</f>
        <v>43.597709999999999</v>
      </c>
      <c r="AF256" s="88">
        <f>'AEO 2023 Table 52 Raw'!AI236</f>
        <v>1E-3</v>
      </c>
    </row>
    <row r="257" spans="1:32" ht="15" customHeight="1" x14ac:dyDescent="0.35">
      <c r="A257" s="77" t="s">
        <v>2166</v>
      </c>
      <c r="B257" s="81" t="s">
        <v>1950</v>
      </c>
      <c r="C257" s="82">
        <f>'AEO 2023 Table 52 Raw'!F237</f>
        <v>50.910888999999997</v>
      </c>
      <c r="D257" s="82">
        <f>'AEO 2023 Table 52 Raw'!G237</f>
        <v>50.989623999999999</v>
      </c>
      <c r="E257" s="82">
        <f>'AEO 2023 Table 52 Raw'!H237</f>
        <v>51.060412999999997</v>
      </c>
      <c r="F257" s="82">
        <f>'AEO 2023 Table 52 Raw'!I237</f>
        <v>51.580227000000001</v>
      </c>
      <c r="G257" s="82">
        <f>'AEO 2023 Table 52 Raw'!J237</f>
        <v>51.941352999999999</v>
      </c>
      <c r="H257" s="82">
        <f>'AEO 2023 Table 52 Raw'!K237</f>
        <v>52.040066000000003</v>
      </c>
      <c r="I257" s="82">
        <f>'AEO 2023 Table 52 Raw'!L237</f>
        <v>52.236148999999997</v>
      </c>
      <c r="J257" s="82">
        <f>'AEO 2023 Table 52 Raw'!M237</f>
        <v>52.319065000000002</v>
      </c>
      <c r="K257" s="82">
        <f>'AEO 2023 Table 52 Raw'!N237</f>
        <v>52.370953</v>
      </c>
      <c r="L257" s="82">
        <f>'AEO 2023 Table 52 Raw'!O237</f>
        <v>52.431109999999997</v>
      </c>
      <c r="M257" s="82">
        <f>'AEO 2023 Table 52 Raw'!P237</f>
        <v>52.519218000000002</v>
      </c>
      <c r="N257" s="82">
        <f>'AEO 2023 Table 52 Raw'!Q237</f>
        <v>52.607151000000002</v>
      </c>
      <c r="O257" s="82">
        <f>'AEO 2023 Table 52 Raw'!R237</f>
        <v>52.623702999999999</v>
      </c>
      <c r="P257" s="82">
        <f>'AEO 2023 Table 52 Raw'!S237</f>
        <v>52.638592000000003</v>
      </c>
      <c r="Q257" s="82">
        <f>'AEO 2023 Table 52 Raw'!T237</f>
        <v>52.657539</v>
      </c>
      <c r="R257" s="82">
        <f>'AEO 2023 Table 52 Raw'!U237</f>
        <v>52.682003000000002</v>
      </c>
      <c r="S257" s="82">
        <f>'AEO 2023 Table 52 Raw'!V237</f>
        <v>52.705624</v>
      </c>
      <c r="T257" s="82">
        <f>'AEO 2023 Table 52 Raw'!W237</f>
        <v>52.739685000000001</v>
      </c>
      <c r="U257" s="82">
        <f>'AEO 2023 Table 52 Raw'!X237</f>
        <v>52.754874999999998</v>
      </c>
      <c r="V257" s="82">
        <f>'AEO 2023 Table 52 Raw'!Y237</f>
        <v>52.771023</v>
      </c>
      <c r="W257" s="82">
        <f>'AEO 2023 Table 52 Raw'!Z237</f>
        <v>52.788296000000003</v>
      </c>
      <c r="X257" s="82">
        <f>'AEO 2023 Table 52 Raw'!AA237</f>
        <v>52.801636000000002</v>
      </c>
      <c r="Y257" s="82">
        <f>'AEO 2023 Table 52 Raw'!AB237</f>
        <v>52.802067000000001</v>
      </c>
      <c r="Z257" s="82">
        <f>'AEO 2023 Table 52 Raw'!AC237</f>
        <v>52.805686999999999</v>
      </c>
      <c r="AA257" s="82">
        <f>'AEO 2023 Table 52 Raw'!AD237</f>
        <v>52.804920000000003</v>
      </c>
      <c r="AB257" s="82">
        <f>'AEO 2023 Table 52 Raw'!AE237</f>
        <v>52.808047999999999</v>
      </c>
      <c r="AC257" s="82">
        <f>'AEO 2023 Table 52 Raw'!AF237</f>
        <v>52.812412000000002</v>
      </c>
      <c r="AD257" s="82">
        <f>'AEO 2023 Table 52 Raw'!AG237</f>
        <v>52.859710999999997</v>
      </c>
      <c r="AE257" s="82">
        <f>'AEO 2023 Table 52 Raw'!AH237</f>
        <v>52.854636999999997</v>
      </c>
      <c r="AF257" s="88">
        <f>'AEO 2023 Table 52 Raw'!AI237</f>
        <v>1E-3</v>
      </c>
    </row>
    <row r="258" spans="1:32" ht="15" customHeight="1" x14ac:dyDescent="0.35">
      <c r="A258" s="77" t="s">
        <v>2167</v>
      </c>
      <c r="B258" s="81" t="s">
        <v>1952</v>
      </c>
      <c r="C258" s="82">
        <f>'AEO 2023 Table 52 Raw'!F238</f>
        <v>35.482703999999998</v>
      </c>
      <c r="D258" s="82">
        <f>'AEO 2023 Table 52 Raw'!G238</f>
        <v>35.530684999999998</v>
      </c>
      <c r="E258" s="82">
        <f>'AEO 2023 Table 52 Raw'!H238</f>
        <v>35.553772000000002</v>
      </c>
      <c r="F258" s="82">
        <f>'AEO 2023 Table 52 Raw'!I238</f>
        <v>36.179366999999999</v>
      </c>
      <c r="G258" s="82">
        <f>'AEO 2023 Table 52 Raw'!J238</f>
        <v>36.332844000000001</v>
      </c>
      <c r="H258" s="82">
        <f>'AEO 2023 Table 52 Raw'!K238</f>
        <v>36.584876999999999</v>
      </c>
      <c r="I258" s="82">
        <f>'AEO 2023 Table 52 Raw'!L238</f>
        <v>36.892997999999999</v>
      </c>
      <c r="J258" s="82">
        <f>'AEO 2023 Table 52 Raw'!M238</f>
        <v>37.016235000000002</v>
      </c>
      <c r="K258" s="82">
        <f>'AEO 2023 Table 52 Raw'!N238</f>
        <v>37.042389</v>
      </c>
      <c r="L258" s="82">
        <f>'AEO 2023 Table 52 Raw'!O238</f>
        <v>37.074638</v>
      </c>
      <c r="M258" s="82">
        <f>'AEO 2023 Table 52 Raw'!P238</f>
        <v>37.155968000000001</v>
      </c>
      <c r="N258" s="82">
        <f>'AEO 2023 Table 52 Raw'!Q238</f>
        <v>37.224181999999999</v>
      </c>
      <c r="O258" s="82">
        <f>'AEO 2023 Table 52 Raw'!R238</f>
        <v>37.226306999999998</v>
      </c>
      <c r="P258" s="82">
        <f>'AEO 2023 Table 52 Raw'!S238</f>
        <v>37.214790000000001</v>
      </c>
      <c r="Q258" s="82">
        <f>'AEO 2023 Table 52 Raw'!T238</f>
        <v>37.203113999999999</v>
      </c>
      <c r="R258" s="82">
        <f>'AEO 2023 Table 52 Raw'!U238</f>
        <v>37.195838999999999</v>
      </c>
      <c r="S258" s="82">
        <f>'AEO 2023 Table 52 Raw'!V238</f>
        <v>37.187595000000002</v>
      </c>
      <c r="T258" s="82">
        <f>'AEO 2023 Table 52 Raw'!W238</f>
        <v>37.183281000000001</v>
      </c>
      <c r="U258" s="82">
        <f>'AEO 2023 Table 52 Raw'!X238</f>
        <v>37.177826000000003</v>
      </c>
      <c r="V258" s="82">
        <f>'AEO 2023 Table 52 Raw'!Y238</f>
        <v>37.172890000000002</v>
      </c>
      <c r="W258" s="82">
        <f>'AEO 2023 Table 52 Raw'!Z238</f>
        <v>37.170718999999998</v>
      </c>
      <c r="X258" s="82">
        <f>'AEO 2023 Table 52 Raw'!AA238</f>
        <v>37.166977000000003</v>
      </c>
      <c r="Y258" s="82">
        <f>'AEO 2023 Table 52 Raw'!AB238</f>
        <v>37.161087000000002</v>
      </c>
      <c r="Z258" s="82">
        <f>'AEO 2023 Table 52 Raw'!AC238</f>
        <v>37.154342999999997</v>
      </c>
      <c r="AA258" s="82">
        <f>'AEO 2023 Table 52 Raw'!AD238</f>
        <v>37.147773999999998</v>
      </c>
      <c r="AB258" s="82">
        <f>'AEO 2023 Table 52 Raw'!AE238</f>
        <v>37.141350000000003</v>
      </c>
      <c r="AC258" s="82">
        <f>'AEO 2023 Table 52 Raw'!AF238</f>
        <v>37.136406000000001</v>
      </c>
      <c r="AD258" s="82">
        <f>'AEO 2023 Table 52 Raw'!AG238</f>
        <v>37.144913000000003</v>
      </c>
      <c r="AE258" s="82">
        <f>'AEO 2023 Table 52 Raw'!AH238</f>
        <v>37.13261</v>
      </c>
      <c r="AF258" s="88">
        <f>'AEO 2023 Table 52 Raw'!AI238</f>
        <v>2E-3</v>
      </c>
    </row>
    <row r="259" spans="1:32" ht="15" customHeight="1" x14ac:dyDescent="0.35">
      <c r="A259" s="77" t="s">
        <v>2168</v>
      </c>
      <c r="B259" s="81" t="s">
        <v>1954</v>
      </c>
      <c r="C259" s="82">
        <f>'AEO 2023 Table 52 Raw'!F239</f>
        <v>43.461497999999999</v>
      </c>
      <c r="D259" s="82">
        <f>'AEO 2023 Table 52 Raw'!G239</f>
        <v>43.560836999999999</v>
      </c>
      <c r="E259" s="82">
        <f>'AEO 2023 Table 52 Raw'!H239</f>
        <v>43.593257999999999</v>
      </c>
      <c r="F259" s="82">
        <f>'AEO 2023 Table 52 Raw'!I239</f>
        <v>43.737006999999998</v>
      </c>
      <c r="G259" s="82">
        <f>'AEO 2023 Table 52 Raw'!J239</f>
        <v>43.967990999999998</v>
      </c>
      <c r="H259" s="82">
        <f>'AEO 2023 Table 52 Raw'!K239</f>
        <v>44.006259999999997</v>
      </c>
      <c r="I259" s="82">
        <f>'AEO 2023 Table 52 Raw'!L239</f>
        <v>44.181086999999998</v>
      </c>
      <c r="J259" s="82">
        <f>'AEO 2023 Table 52 Raw'!M239</f>
        <v>44.183464000000001</v>
      </c>
      <c r="K259" s="82">
        <f>'AEO 2023 Table 52 Raw'!N239</f>
        <v>44.188450000000003</v>
      </c>
      <c r="L259" s="82">
        <f>'AEO 2023 Table 52 Raw'!O239</f>
        <v>44.198996999999999</v>
      </c>
      <c r="M259" s="82">
        <f>'AEO 2023 Table 52 Raw'!P239</f>
        <v>44.267440999999998</v>
      </c>
      <c r="N259" s="82">
        <f>'AEO 2023 Table 52 Raw'!Q239</f>
        <v>44.326050000000002</v>
      </c>
      <c r="O259" s="82">
        <f>'AEO 2023 Table 52 Raw'!R239</f>
        <v>44.319515000000003</v>
      </c>
      <c r="P259" s="82">
        <f>'AEO 2023 Table 52 Raw'!S239</f>
        <v>44.307471999999997</v>
      </c>
      <c r="Q259" s="82">
        <f>'AEO 2023 Table 52 Raw'!T239</f>
        <v>44.302059</v>
      </c>
      <c r="R259" s="82">
        <f>'AEO 2023 Table 52 Raw'!U239</f>
        <v>44.299109999999999</v>
      </c>
      <c r="S259" s="82">
        <f>'AEO 2023 Table 52 Raw'!V239</f>
        <v>44.301169999999999</v>
      </c>
      <c r="T259" s="82">
        <f>'AEO 2023 Table 52 Raw'!W239</f>
        <v>44.330727000000003</v>
      </c>
      <c r="U259" s="82">
        <f>'AEO 2023 Table 52 Raw'!X239</f>
        <v>44.334000000000003</v>
      </c>
      <c r="V259" s="82">
        <f>'AEO 2023 Table 52 Raw'!Y239</f>
        <v>44.342872999999997</v>
      </c>
      <c r="W259" s="82">
        <f>'AEO 2023 Table 52 Raw'!Z239</f>
        <v>44.350257999999997</v>
      </c>
      <c r="X259" s="82">
        <f>'AEO 2023 Table 52 Raw'!AA239</f>
        <v>44.355431000000003</v>
      </c>
      <c r="Y259" s="82">
        <f>'AEO 2023 Table 52 Raw'!AB239</f>
        <v>44.346916</v>
      </c>
      <c r="Z259" s="82">
        <f>'AEO 2023 Table 52 Raw'!AC239</f>
        <v>44.341647999999999</v>
      </c>
      <c r="AA259" s="82">
        <f>'AEO 2023 Table 52 Raw'!AD239</f>
        <v>44.333674999999999</v>
      </c>
      <c r="AB259" s="82">
        <f>'AEO 2023 Table 52 Raw'!AE239</f>
        <v>44.330607999999998</v>
      </c>
      <c r="AC259" s="82">
        <f>'AEO 2023 Table 52 Raw'!AF239</f>
        <v>44.325736999999997</v>
      </c>
      <c r="AD259" s="82">
        <f>'AEO 2023 Table 52 Raw'!AG239</f>
        <v>44.371765000000003</v>
      </c>
      <c r="AE259" s="82">
        <f>'AEO 2023 Table 52 Raw'!AH239</f>
        <v>44.357650999999997</v>
      </c>
      <c r="AF259" s="88">
        <f>'AEO 2023 Table 52 Raw'!AI239</f>
        <v>1E-3</v>
      </c>
    </row>
    <row r="260" spans="1:32" ht="15" customHeight="1" x14ac:dyDescent="0.35">
      <c r="A260" s="77" t="s">
        <v>2169</v>
      </c>
      <c r="B260" s="81" t="s">
        <v>1956</v>
      </c>
      <c r="C260" s="82">
        <f>'AEO 2023 Table 52 Raw'!F240</f>
        <v>45.948711000000003</v>
      </c>
      <c r="D260" s="82">
        <f>'AEO 2023 Table 52 Raw'!G240</f>
        <v>46.002929999999999</v>
      </c>
      <c r="E260" s="82">
        <f>'AEO 2023 Table 52 Raw'!H240</f>
        <v>46.165667999999997</v>
      </c>
      <c r="F260" s="82">
        <f>'AEO 2023 Table 52 Raw'!I240</f>
        <v>46.617142000000001</v>
      </c>
      <c r="G260" s="82">
        <f>'AEO 2023 Table 52 Raw'!J240</f>
        <v>47.112209</v>
      </c>
      <c r="H260" s="82">
        <f>'AEO 2023 Table 52 Raw'!K240</f>
        <v>47.199989000000002</v>
      </c>
      <c r="I260" s="82">
        <f>'AEO 2023 Table 52 Raw'!L240</f>
        <v>47.415298</v>
      </c>
      <c r="J260" s="82">
        <f>'AEO 2023 Table 52 Raw'!M240</f>
        <v>47.452002999999998</v>
      </c>
      <c r="K260" s="82">
        <f>'AEO 2023 Table 52 Raw'!N240</f>
        <v>47.493777999999999</v>
      </c>
      <c r="L260" s="82">
        <f>'AEO 2023 Table 52 Raw'!O240</f>
        <v>47.551949</v>
      </c>
      <c r="M260" s="82">
        <f>'AEO 2023 Table 52 Raw'!P240</f>
        <v>47.633873000000001</v>
      </c>
      <c r="N260" s="82">
        <f>'AEO 2023 Table 52 Raw'!Q240</f>
        <v>47.702190000000002</v>
      </c>
      <c r="O260" s="82">
        <f>'AEO 2023 Table 52 Raw'!R240</f>
        <v>47.716492000000002</v>
      </c>
      <c r="P260" s="82">
        <f>'AEO 2023 Table 52 Raw'!S240</f>
        <v>47.730857999999998</v>
      </c>
      <c r="Q260" s="82">
        <f>'AEO 2023 Table 52 Raw'!T240</f>
        <v>47.751648000000003</v>
      </c>
      <c r="R260" s="82">
        <f>'AEO 2023 Table 52 Raw'!U240</f>
        <v>47.783478000000002</v>
      </c>
      <c r="S260" s="82">
        <f>'AEO 2023 Table 52 Raw'!V240</f>
        <v>47.812828000000003</v>
      </c>
      <c r="T260" s="82">
        <f>'AEO 2023 Table 52 Raw'!W240</f>
        <v>47.863407000000002</v>
      </c>
      <c r="U260" s="82">
        <f>'AEO 2023 Table 52 Raw'!X240</f>
        <v>47.882224999999998</v>
      </c>
      <c r="V260" s="82">
        <f>'AEO 2023 Table 52 Raw'!Y240</f>
        <v>47.904434000000002</v>
      </c>
      <c r="W260" s="82">
        <f>'AEO 2023 Table 52 Raw'!Z240</f>
        <v>47.927681</v>
      </c>
      <c r="X260" s="82">
        <f>'AEO 2023 Table 52 Raw'!AA240</f>
        <v>47.941654</v>
      </c>
      <c r="Y260" s="82">
        <f>'AEO 2023 Table 52 Raw'!AB240</f>
        <v>47.940562999999997</v>
      </c>
      <c r="Z260" s="82">
        <f>'AEO 2023 Table 52 Raw'!AC240</f>
        <v>47.943604000000001</v>
      </c>
      <c r="AA260" s="82">
        <f>'AEO 2023 Table 52 Raw'!AD240</f>
        <v>47.940823000000002</v>
      </c>
      <c r="AB260" s="82">
        <f>'AEO 2023 Table 52 Raw'!AE240</f>
        <v>47.943728999999998</v>
      </c>
      <c r="AC260" s="82">
        <f>'AEO 2023 Table 52 Raw'!AF240</f>
        <v>47.946510000000004</v>
      </c>
      <c r="AD260" s="82">
        <f>'AEO 2023 Table 52 Raw'!AG240</f>
        <v>48.005184</v>
      </c>
      <c r="AE260" s="82">
        <f>'AEO 2023 Table 52 Raw'!AH240</f>
        <v>47.998783000000003</v>
      </c>
      <c r="AF260" s="88">
        <f>'AEO 2023 Table 52 Raw'!AI240</f>
        <v>2E-3</v>
      </c>
    </row>
    <row r="261" spans="1:32" ht="15" customHeight="1" x14ac:dyDescent="0.35">
      <c r="A261" s="77" t="s">
        <v>2170</v>
      </c>
      <c r="B261" s="81" t="s">
        <v>1958</v>
      </c>
      <c r="C261" s="82">
        <f>'AEO 2023 Table 52 Raw'!F241</f>
        <v>75.176993999999993</v>
      </c>
      <c r="D261" s="82">
        <f>'AEO 2023 Table 52 Raw'!G241</f>
        <v>75.347603000000007</v>
      </c>
      <c r="E261" s="82">
        <f>'AEO 2023 Table 52 Raw'!H241</f>
        <v>75.499161000000001</v>
      </c>
      <c r="F261" s="82">
        <f>'AEO 2023 Table 52 Raw'!I241</f>
        <v>75.833220999999995</v>
      </c>
      <c r="G261" s="82">
        <f>'AEO 2023 Table 52 Raw'!J241</f>
        <v>76.239127999999994</v>
      </c>
      <c r="H261" s="82">
        <f>'AEO 2023 Table 52 Raw'!K241</f>
        <v>76.379593</v>
      </c>
      <c r="I261" s="82">
        <f>'AEO 2023 Table 52 Raw'!L241</f>
        <v>76.649726999999999</v>
      </c>
      <c r="J261" s="82">
        <f>'AEO 2023 Table 52 Raw'!M241</f>
        <v>76.720673000000005</v>
      </c>
      <c r="K261" s="82">
        <f>'AEO 2023 Table 52 Raw'!N241</f>
        <v>76.755363000000003</v>
      </c>
      <c r="L261" s="82">
        <f>'AEO 2023 Table 52 Raw'!O241</f>
        <v>76.806404000000001</v>
      </c>
      <c r="M261" s="82">
        <f>'AEO 2023 Table 52 Raw'!P241</f>
        <v>76.880286999999996</v>
      </c>
      <c r="N261" s="82">
        <f>'AEO 2023 Table 52 Raw'!Q241</f>
        <v>76.955359999999999</v>
      </c>
      <c r="O261" s="82">
        <f>'AEO 2023 Table 52 Raw'!R241</f>
        <v>76.971107000000003</v>
      </c>
      <c r="P261" s="82">
        <f>'AEO 2023 Table 52 Raw'!S241</f>
        <v>76.997414000000006</v>
      </c>
      <c r="Q261" s="82">
        <f>'AEO 2023 Table 52 Raw'!T241</f>
        <v>77.029007000000007</v>
      </c>
      <c r="R261" s="82">
        <f>'AEO 2023 Table 52 Raw'!U241</f>
        <v>77.061310000000006</v>
      </c>
      <c r="S261" s="82">
        <f>'AEO 2023 Table 52 Raw'!V241</f>
        <v>77.090034000000003</v>
      </c>
      <c r="T261" s="82">
        <f>'AEO 2023 Table 52 Raw'!W241</f>
        <v>77.140548999999993</v>
      </c>
      <c r="U261" s="82">
        <f>'AEO 2023 Table 52 Raw'!X241</f>
        <v>77.157950999999997</v>
      </c>
      <c r="V261" s="82">
        <f>'AEO 2023 Table 52 Raw'!Y241</f>
        <v>77.180969000000005</v>
      </c>
      <c r="W261" s="82">
        <f>'AEO 2023 Table 52 Raw'!Z241</f>
        <v>77.203140000000005</v>
      </c>
      <c r="X261" s="82">
        <f>'AEO 2023 Table 52 Raw'!AA241</f>
        <v>77.221221999999997</v>
      </c>
      <c r="Y261" s="82">
        <f>'AEO 2023 Table 52 Raw'!AB241</f>
        <v>77.220146</v>
      </c>
      <c r="Z261" s="82">
        <f>'AEO 2023 Table 52 Raw'!AC241</f>
        <v>77.222282000000007</v>
      </c>
      <c r="AA261" s="82">
        <f>'AEO 2023 Table 52 Raw'!AD241</f>
        <v>77.219611999999998</v>
      </c>
      <c r="AB261" s="82">
        <f>'AEO 2023 Table 52 Raw'!AE241</f>
        <v>77.221999999999994</v>
      </c>
      <c r="AC261" s="82">
        <f>'AEO 2023 Table 52 Raw'!AF241</f>
        <v>77.224868999999998</v>
      </c>
      <c r="AD261" s="82">
        <f>'AEO 2023 Table 52 Raw'!AG241</f>
        <v>77.297325000000001</v>
      </c>
      <c r="AE261" s="82">
        <f>'AEO 2023 Table 52 Raw'!AH241</f>
        <v>77.290283000000002</v>
      </c>
      <c r="AF261" s="88">
        <f>'AEO 2023 Table 52 Raw'!AI241</f>
        <v>1E-3</v>
      </c>
    </row>
    <row r="262" spans="1:32" ht="15" customHeight="1" x14ac:dyDescent="0.35">
      <c r="A262" s="77" t="s">
        <v>2171</v>
      </c>
      <c r="B262" s="81" t="s">
        <v>1960</v>
      </c>
      <c r="C262" s="82">
        <f>'AEO 2023 Table 52 Raw'!F242</f>
        <v>38.065544000000003</v>
      </c>
      <c r="D262" s="82">
        <f>'AEO 2023 Table 52 Raw'!G242</f>
        <v>38.132911999999997</v>
      </c>
      <c r="E262" s="82">
        <f>'AEO 2023 Table 52 Raw'!H242</f>
        <v>38.175491000000001</v>
      </c>
      <c r="F262" s="82">
        <f>'AEO 2023 Table 52 Raw'!I242</f>
        <v>38.455311000000002</v>
      </c>
      <c r="G262" s="82">
        <f>'AEO 2023 Table 52 Raw'!J242</f>
        <v>38.651130999999999</v>
      </c>
      <c r="H262" s="82">
        <f>'AEO 2023 Table 52 Raw'!K242</f>
        <v>38.744553000000003</v>
      </c>
      <c r="I262" s="82">
        <f>'AEO 2023 Table 52 Raw'!L242</f>
        <v>39.041263999999998</v>
      </c>
      <c r="J262" s="82">
        <f>'AEO 2023 Table 52 Raw'!M242</f>
        <v>39.086685000000003</v>
      </c>
      <c r="K262" s="82">
        <f>'AEO 2023 Table 52 Raw'!N242</f>
        <v>39.128033000000002</v>
      </c>
      <c r="L262" s="82">
        <f>'AEO 2023 Table 52 Raw'!O242</f>
        <v>39.166213999999997</v>
      </c>
      <c r="M262" s="82">
        <f>'AEO 2023 Table 52 Raw'!P242</f>
        <v>39.257938000000003</v>
      </c>
      <c r="N262" s="82">
        <f>'AEO 2023 Table 52 Raw'!Q242</f>
        <v>39.339843999999999</v>
      </c>
      <c r="O262" s="82">
        <f>'AEO 2023 Table 52 Raw'!R242</f>
        <v>39.358184999999999</v>
      </c>
      <c r="P262" s="82">
        <f>'AEO 2023 Table 52 Raw'!S242</f>
        <v>39.382342999999999</v>
      </c>
      <c r="Q262" s="82">
        <f>'AEO 2023 Table 52 Raw'!T242</f>
        <v>39.395885</v>
      </c>
      <c r="R262" s="82">
        <f>'AEO 2023 Table 52 Raw'!U242</f>
        <v>39.413531999999996</v>
      </c>
      <c r="S262" s="82">
        <f>'AEO 2023 Table 52 Raw'!V242</f>
        <v>39.430343999999998</v>
      </c>
      <c r="T262" s="82">
        <f>'AEO 2023 Table 52 Raw'!W242</f>
        <v>39.456699</v>
      </c>
      <c r="U262" s="82">
        <f>'AEO 2023 Table 52 Raw'!X242</f>
        <v>39.469574000000001</v>
      </c>
      <c r="V262" s="82">
        <f>'AEO 2023 Table 52 Raw'!Y242</f>
        <v>39.485957999999997</v>
      </c>
      <c r="W262" s="82">
        <f>'AEO 2023 Table 52 Raw'!Z242</f>
        <v>39.504204000000001</v>
      </c>
      <c r="X262" s="82">
        <f>'AEO 2023 Table 52 Raw'!AA242</f>
        <v>39.519160999999997</v>
      </c>
      <c r="Y262" s="82">
        <f>'AEO 2023 Table 52 Raw'!AB242</f>
        <v>39.520870000000002</v>
      </c>
      <c r="Z262" s="82">
        <f>'AEO 2023 Table 52 Raw'!AC242</f>
        <v>39.524323000000003</v>
      </c>
      <c r="AA262" s="82">
        <f>'AEO 2023 Table 52 Raw'!AD242</f>
        <v>39.523871999999997</v>
      </c>
      <c r="AB262" s="82">
        <f>'AEO 2023 Table 52 Raw'!AE242</f>
        <v>39.528671000000003</v>
      </c>
      <c r="AC262" s="82">
        <f>'AEO 2023 Table 52 Raw'!AF242</f>
        <v>39.534153000000003</v>
      </c>
      <c r="AD262" s="82">
        <f>'AEO 2023 Table 52 Raw'!AG242</f>
        <v>39.580920999999996</v>
      </c>
      <c r="AE262" s="82">
        <f>'AEO 2023 Table 52 Raw'!AH242</f>
        <v>39.576858999999999</v>
      </c>
      <c r="AF262" s="88">
        <f>'AEO 2023 Table 52 Raw'!AI242</f>
        <v>1E-3</v>
      </c>
    </row>
    <row r="263" spans="1:32" ht="15" customHeight="1" x14ac:dyDescent="0.35">
      <c r="A263" s="77" t="s">
        <v>2172</v>
      </c>
      <c r="B263" s="81" t="s">
        <v>1962</v>
      </c>
      <c r="C263" s="82">
        <f>'AEO 2023 Table 52 Raw'!F243</f>
        <v>53.623607999999997</v>
      </c>
      <c r="D263" s="82">
        <f>'AEO 2023 Table 52 Raw'!G243</f>
        <v>53.688332000000003</v>
      </c>
      <c r="E263" s="82">
        <f>'AEO 2023 Table 52 Raw'!H243</f>
        <v>53.694786000000001</v>
      </c>
      <c r="F263" s="82">
        <f>'AEO 2023 Table 52 Raw'!I243</f>
        <v>54.155997999999997</v>
      </c>
      <c r="G263" s="82">
        <f>'AEO 2023 Table 52 Raw'!J243</f>
        <v>54.313042000000003</v>
      </c>
      <c r="H263" s="82">
        <f>'AEO 2023 Table 52 Raw'!K243</f>
        <v>54.416137999999997</v>
      </c>
      <c r="I263" s="82">
        <f>'AEO 2023 Table 52 Raw'!L243</f>
        <v>54.695369999999997</v>
      </c>
      <c r="J263" s="82">
        <f>'AEO 2023 Table 52 Raw'!M243</f>
        <v>54.736240000000002</v>
      </c>
      <c r="K263" s="82">
        <f>'AEO 2023 Table 52 Raw'!N243</f>
        <v>54.766272999999998</v>
      </c>
      <c r="L263" s="82">
        <f>'AEO 2023 Table 52 Raw'!O243</f>
        <v>54.806049000000002</v>
      </c>
      <c r="M263" s="82">
        <f>'AEO 2023 Table 52 Raw'!P243</f>
        <v>54.904034000000003</v>
      </c>
      <c r="N263" s="82">
        <f>'AEO 2023 Table 52 Raw'!Q243</f>
        <v>54.996788000000002</v>
      </c>
      <c r="O263" s="82">
        <f>'AEO 2023 Table 52 Raw'!R243</f>
        <v>55.020133999999999</v>
      </c>
      <c r="P263" s="82">
        <f>'AEO 2023 Table 52 Raw'!S243</f>
        <v>55.044806999999999</v>
      </c>
      <c r="Q263" s="82">
        <f>'AEO 2023 Table 52 Raw'!T243</f>
        <v>55.067959000000002</v>
      </c>
      <c r="R263" s="82">
        <f>'AEO 2023 Table 52 Raw'!U243</f>
        <v>55.098529999999997</v>
      </c>
      <c r="S263" s="82">
        <f>'AEO 2023 Table 52 Raw'!V243</f>
        <v>55.128120000000003</v>
      </c>
      <c r="T263" s="82">
        <f>'AEO 2023 Table 52 Raw'!W243</f>
        <v>55.176842000000001</v>
      </c>
      <c r="U263" s="82">
        <f>'AEO 2023 Table 52 Raw'!X243</f>
        <v>55.197921999999998</v>
      </c>
      <c r="V263" s="82">
        <f>'AEO 2023 Table 52 Raw'!Y243</f>
        <v>55.219481999999999</v>
      </c>
      <c r="W263" s="82">
        <f>'AEO 2023 Table 52 Raw'!Z243</f>
        <v>55.241894000000002</v>
      </c>
      <c r="X263" s="82">
        <f>'AEO 2023 Table 52 Raw'!AA243</f>
        <v>55.260361000000003</v>
      </c>
      <c r="Y263" s="82">
        <f>'AEO 2023 Table 52 Raw'!AB243</f>
        <v>55.263615000000001</v>
      </c>
      <c r="Z263" s="82">
        <f>'AEO 2023 Table 52 Raw'!AC243</f>
        <v>55.269531000000001</v>
      </c>
      <c r="AA263" s="82">
        <f>'AEO 2023 Table 52 Raw'!AD243</f>
        <v>55.269852</v>
      </c>
      <c r="AB263" s="82">
        <f>'AEO 2023 Table 52 Raw'!AE243</f>
        <v>55.275677000000002</v>
      </c>
      <c r="AC263" s="82">
        <f>'AEO 2023 Table 52 Raw'!AF243</f>
        <v>55.281936999999999</v>
      </c>
      <c r="AD263" s="82">
        <f>'AEO 2023 Table 52 Raw'!AG243</f>
        <v>55.337665999999999</v>
      </c>
      <c r="AE263" s="82">
        <f>'AEO 2023 Table 52 Raw'!AH243</f>
        <v>55.333019</v>
      </c>
      <c r="AF263" s="88">
        <f>'AEO 2023 Table 52 Raw'!AI243</f>
        <v>1E-3</v>
      </c>
    </row>
    <row r="264" spans="1:32" ht="15" customHeight="1" x14ac:dyDescent="0.35">
      <c r="C264" s="82"/>
      <c r="D264" s="82"/>
      <c r="E264" s="82"/>
      <c r="F264" s="82"/>
      <c r="G264" s="82"/>
      <c r="H264" s="82"/>
      <c r="I264" s="82"/>
      <c r="J264" s="82"/>
      <c r="K264" s="82"/>
      <c r="L264" s="82"/>
      <c r="M264" s="82"/>
      <c r="N264" s="82"/>
      <c r="O264" s="82"/>
      <c r="P264" s="82"/>
      <c r="Q264" s="82"/>
      <c r="R264" s="82"/>
      <c r="S264" s="82"/>
      <c r="T264" s="82"/>
      <c r="U264" s="82"/>
      <c r="V264" s="82"/>
      <c r="W264" s="82"/>
      <c r="X264" s="82"/>
      <c r="Y264" s="82"/>
      <c r="Z264" s="82"/>
      <c r="AA264" s="82"/>
      <c r="AB264" s="82"/>
      <c r="AC264" s="82"/>
      <c r="AD264" s="82"/>
      <c r="AE264" s="82"/>
      <c r="AF264" s="88"/>
    </row>
    <row r="265" spans="1:32" ht="15" customHeight="1" x14ac:dyDescent="0.35">
      <c r="B265" s="34" t="s">
        <v>20</v>
      </c>
      <c r="C265" s="82"/>
      <c r="D265" s="82"/>
      <c r="E265" s="82"/>
      <c r="F265" s="82"/>
      <c r="G265" s="82"/>
      <c r="H265" s="82"/>
      <c r="I265" s="82"/>
      <c r="J265" s="82"/>
      <c r="K265" s="82"/>
      <c r="L265" s="82"/>
      <c r="M265" s="82"/>
      <c r="N265" s="82"/>
      <c r="O265" s="82"/>
      <c r="P265" s="82"/>
      <c r="Q265" s="82"/>
      <c r="R265" s="82"/>
      <c r="S265" s="82"/>
      <c r="T265" s="82"/>
      <c r="U265" s="82"/>
      <c r="V265" s="82"/>
      <c r="W265" s="82"/>
      <c r="X265" s="82"/>
      <c r="Y265" s="82"/>
      <c r="Z265" s="82"/>
      <c r="AA265" s="82"/>
      <c r="AB265" s="82"/>
      <c r="AC265" s="82"/>
      <c r="AD265" s="82"/>
      <c r="AE265" s="82"/>
      <c r="AF265" s="88"/>
    </row>
    <row r="266" spans="1:32" ht="15" customHeight="1" x14ac:dyDescent="0.35">
      <c r="A266" s="77" t="s">
        <v>2173</v>
      </c>
      <c r="B266" s="81" t="s">
        <v>1932</v>
      </c>
      <c r="C266" s="82">
        <f>'AEO 2023 Table 52 Raw'!F245</f>
        <v>0</v>
      </c>
      <c r="D266" s="82">
        <f>'AEO 2023 Table 52 Raw'!G245</f>
        <v>0</v>
      </c>
      <c r="E266" s="82">
        <f>'AEO 2023 Table 52 Raw'!H245</f>
        <v>0</v>
      </c>
      <c r="F266" s="82">
        <f>'AEO 2023 Table 52 Raw'!I245</f>
        <v>0</v>
      </c>
      <c r="G266" s="82">
        <f>'AEO 2023 Table 52 Raw'!J245</f>
        <v>0</v>
      </c>
      <c r="H266" s="82">
        <f>'AEO 2023 Table 52 Raw'!K245</f>
        <v>0</v>
      </c>
      <c r="I266" s="82">
        <f>'AEO 2023 Table 52 Raw'!L245</f>
        <v>0</v>
      </c>
      <c r="J266" s="82">
        <f>'AEO 2023 Table 52 Raw'!M245</f>
        <v>0</v>
      </c>
      <c r="K266" s="82">
        <f>'AEO 2023 Table 52 Raw'!N245</f>
        <v>0</v>
      </c>
      <c r="L266" s="82">
        <f>'AEO 2023 Table 52 Raw'!O245</f>
        <v>0</v>
      </c>
      <c r="M266" s="82">
        <f>'AEO 2023 Table 52 Raw'!P245</f>
        <v>0</v>
      </c>
      <c r="N266" s="82">
        <f>'AEO 2023 Table 52 Raw'!Q245</f>
        <v>0</v>
      </c>
      <c r="O266" s="82">
        <f>'AEO 2023 Table 52 Raw'!R245</f>
        <v>0</v>
      </c>
      <c r="P266" s="82">
        <f>'AEO 2023 Table 52 Raw'!S245</f>
        <v>0</v>
      </c>
      <c r="Q266" s="82">
        <f>'AEO 2023 Table 52 Raw'!T245</f>
        <v>0</v>
      </c>
      <c r="R266" s="82">
        <f>'AEO 2023 Table 52 Raw'!U245</f>
        <v>0</v>
      </c>
      <c r="S266" s="82">
        <f>'AEO 2023 Table 52 Raw'!V245</f>
        <v>0</v>
      </c>
      <c r="T266" s="82">
        <f>'AEO 2023 Table 52 Raw'!W245</f>
        <v>0</v>
      </c>
      <c r="U266" s="82">
        <f>'AEO 2023 Table 52 Raw'!X245</f>
        <v>0</v>
      </c>
      <c r="V266" s="82">
        <f>'AEO 2023 Table 52 Raw'!Y245</f>
        <v>0</v>
      </c>
      <c r="W266" s="82">
        <f>'AEO 2023 Table 52 Raw'!Z245</f>
        <v>0</v>
      </c>
      <c r="X266" s="82">
        <f>'AEO 2023 Table 52 Raw'!AA245</f>
        <v>0</v>
      </c>
      <c r="Y266" s="82">
        <f>'AEO 2023 Table 52 Raw'!AB245</f>
        <v>0</v>
      </c>
      <c r="Z266" s="82">
        <f>'AEO 2023 Table 52 Raw'!AC245</f>
        <v>0</v>
      </c>
      <c r="AA266" s="82">
        <f>'AEO 2023 Table 52 Raw'!AD245</f>
        <v>0</v>
      </c>
      <c r="AB266" s="82">
        <f>'AEO 2023 Table 52 Raw'!AE245</f>
        <v>0</v>
      </c>
      <c r="AC266" s="82">
        <f>'AEO 2023 Table 52 Raw'!AF245</f>
        <v>0</v>
      </c>
      <c r="AD266" s="82">
        <f>'AEO 2023 Table 52 Raw'!AG245</f>
        <v>0</v>
      </c>
      <c r="AE266" s="82">
        <f>'AEO 2023 Table 52 Raw'!AH245</f>
        <v>0</v>
      </c>
      <c r="AF266" s="88" t="str">
        <f>'AEO 2023 Table 52 Raw'!AI245</f>
        <v>- -</v>
      </c>
    </row>
    <row r="267" spans="1:32" ht="12" customHeight="1" x14ac:dyDescent="0.35">
      <c r="A267" s="77" t="s">
        <v>2174</v>
      </c>
      <c r="B267" s="81" t="s">
        <v>1934</v>
      </c>
      <c r="C267" s="82">
        <f>'AEO 2023 Table 52 Raw'!F246</f>
        <v>0</v>
      </c>
      <c r="D267" s="82">
        <f>'AEO 2023 Table 52 Raw'!G246</f>
        <v>0</v>
      </c>
      <c r="E267" s="82">
        <f>'AEO 2023 Table 52 Raw'!H246</f>
        <v>0</v>
      </c>
      <c r="F267" s="82">
        <f>'AEO 2023 Table 52 Raw'!I246</f>
        <v>0</v>
      </c>
      <c r="G267" s="82">
        <f>'AEO 2023 Table 52 Raw'!J246</f>
        <v>0</v>
      </c>
      <c r="H267" s="82">
        <f>'AEO 2023 Table 52 Raw'!K246</f>
        <v>0</v>
      </c>
      <c r="I267" s="82">
        <f>'AEO 2023 Table 52 Raw'!L246</f>
        <v>0</v>
      </c>
      <c r="J267" s="82">
        <f>'AEO 2023 Table 52 Raw'!M246</f>
        <v>0</v>
      </c>
      <c r="K267" s="82">
        <f>'AEO 2023 Table 52 Raw'!N246</f>
        <v>0</v>
      </c>
      <c r="L267" s="82">
        <f>'AEO 2023 Table 52 Raw'!O246</f>
        <v>0</v>
      </c>
      <c r="M267" s="82">
        <f>'AEO 2023 Table 52 Raw'!P246</f>
        <v>0</v>
      </c>
      <c r="N267" s="82">
        <f>'AEO 2023 Table 52 Raw'!Q246</f>
        <v>0</v>
      </c>
      <c r="O267" s="82">
        <f>'AEO 2023 Table 52 Raw'!R246</f>
        <v>0</v>
      </c>
      <c r="P267" s="82">
        <f>'AEO 2023 Table 52 Raw'!S246</f>
        <v>0</v>
      </c>
      <c r="Q267" s="82">
        <f>'AEO 2023 Table 52 Raw'!T246</f>
        <v>0</v>
      </c>
      <c r="R267" s="82">
        <f>'AEO 2023 Table 52 Raw'!U246</f>
        <v>0</v>
      </c>
      <c r="S267" s="82">
        <f>'AEO 2023 Table 52 Raw'!V246</f>
        <v>0</v>
      </c>
      <c r="T267" s="82">
        <f>'AEO 2023 Table 52 Raw'!W246</f>
        <v>0</v>
      </c>
      <c r="U267" s="82">
        <f>'AEO 2023 Table 52 Raw'!X246</f>
        <v>0</v>
      </c>
      <c r="V267" s="82">
        <f>'AEO 2023 Table 52 Raw'!Y246</f>
        <v>0</v>
      </c>
      <c r="W267" s="82">
        <f>'AEO 2023 Table 52 Raw'!Z246</f>
        <v>0</v>
      </c>
      <c r="X267" s="82">
        <f>'AEO 2023 Table 52 Raw'!AA246</f>
        <v>0</v>
      </c>
      <c r="Y267" s="82">
        <f>'AEO 2023 Table 52 Raw'!AB246</f>
        <v>0</v>
      </c>
      <c r="Z267" s="82">
        <f>'AEO 2023 Table 52 Raw'!AC246</f>
        <v>0</v>
      </c>
      <c r="AA267" s="82">
        <f>'AEO 2023 Table 52 Raw'!AD246</f>
        <v>0</v>
      </c>
      <c r="AB267" s="82">
        <f>'AEO 2023 Table 52 Raw'!AE246</f>
        <v>0</v>
      </c>
      <c r="AC267" s="82">
        <f>'AEO 2023 Table 52 Raw'!AF246</f>
        <v>0</v>
      </c>
      <c r="AD267" s="82">
        <f>'AEO 2023 Table 52 Raw'!AG246</f>
        <v>0</v>
      </c>
      <c r="AE267" s="82">
        <f>'AEO 2023 Table 52 Raw'!AH246</f>
        <v>0</v>
      </c>
      <c r="AF267" s="88" t="str">
        <f>'AEO 2023 Table 52 Raw'!AI246</f>
        <v>- -</v>
      </c>
    </row>
    <row r="268" spans="1:32" ht="12" customHeight="1" x14ac:dyDescent="0.35">
      <c r="A268" s="77" t="s">
        <v>2175</v>
      </c>
      <c r="B268" s="81" t="s">
        <v>1936</v>
      </c>
      <c r="C268" s="82">
        <f>'AEO 2023 Table 52 Raw'!F247</f>
        <v>0</v>
      </c>
      <c r="D268" s="82">
        <f>'AEO 2023 Table 52 Raw'!G247</f>
        <v>0</v>
      </c>
      <c r="E268" s="82">
        <f>'AEO 2023 Table 52 Raw'!H247</f>
        <v>0</v>
      </c>
      <c r="F268" s="82">
        <f>'AEO 2023 Table 52 Raw'!I247</f>
        <v>0</v>
      </c>
      <c r="G268" s="82">
        <f>'AEO 2023 Table 52 Raw'!J247</f>
        <v>0</v>
      </c>
      <c r="H268" s="82">
        <f>'AEO 2023 Table 52 Raw'!K247</f>
        <v>0</v>
      </c>
      <c r="I268" s="82">
        <f>'AEO 2023 Table 52 Raw'!L247</f>
        <v>0</v>
      </c>
      <c r="J268" s="82">
        <f>'AEO 2023 Table 52 Raw'!M247</f>
        <v>0</v>
      </c>
      <c r="K268" s="82">
        <f>'AEO 2023 Table 52 Raw'!N247</f>
        <v>0</v>
      </c>
      <c r="L268" s="82">
        <f>'AEO 2023 Table 52 Raw'!O247</f>
        <v>0</v>
      </c>
      <c r="M268" s="82">
        <f>'AEO 2023 Table 52 Raw'!P247</f>
        <v>0</v>
      </c>
      <c r="N268" s="82">
        <f>'AEO 2023 Table 52 Raw'!Q247</f>
        <v>0</v>
      </c>
      <c r="O268" s="82">
        <f>'AEO 2023 Table 52 Raw'!R247</f>
        <v>0</v>
      </c>
      <c r="P268" s="82">
        <f>'AEO 2023 Table 52 Raw'!S247</f>
        <v>0</v>
      </c>
      <c r="Q268" s="82">
        <f>'AEO 2023 Table 52 Raw'!T247</f>
        <v>0</v>
      </c>
      <c r="R268" s="82">
        <f>'AEO 2023 Table 52 Raw'!U247</f>
        <v>0</v>
      </c>
      <c r="S268" s="82">
        <f>'AEO 2023 Table 52 Raw'!V247</f>
        <v>0</v>
      </c>
      <c r="T268" s="82">
        <f>'AEO 2023 Table 52 Raw'!W247</f>
        <v>0</v>
      </c>
      <c r="U268" s="82">
        <f>'AEO 2023 Table 52 Raw'!X247</f>
        <v>0</v>
      </c>
      <c r="V268" s="82">
        <f>'AEO 2023 Table 52 Raw'!Y247</f>
        <v>0</v>
      </c>
      <c r="W268" s="82">
        <f>'AEO 2023 Table 52 Raw'!Z247</f>
        <v>0</v>
      </c>
      <c r="X268" s="82">
        <f>'AEO 2023 Table 52 Raw'!AA247</f>
        <v>0</v>
      </c>
      <c r="Y268" s="82">
        <f>'AEO 2023 Table 52 Raw'!AB247</f>
        <v>0</v>
      </c>
      <c r="Z268" s="82">
        <f>'AEO 2023 Table 52 Raw'!AC247</f>
        <v>0</v>
      </c>
      <c r="AA268" s="82">
        <f>'AEO 2023 Table 52 Raw'!AD247</f>
        <v>0</v>
      </c>
      <c r="AB268" s="82">
        <f>'AEO 2023 Table 52 Raw'!AE247</f>
        <v>0</v>
      </c>
      <c r="AC268" s="82">
        <f>'AEO 2023 Table 52 Raw'!AF247</f>
        <v>0</v>
      </c>
      <c r="AD268" s="82">
        <f>'AEO 2023 Table 52 Raw'!AG247</f>
        <v>0</v>
      </c>
      <c r="AE268" s="82">
        <f>'AEO 2023 Table 52 Raw'!AH247</f>
        <v>0</v>
      </c>
      <c r="AF268" s="88" t="str">
        <f>'AEO 2023 Table 52 Raw'!AI247</f>
        <v>- -</v>
      </c>
    </row>
    <row r="269" spans="1:32" ht="12" customHeight="1" x14ac:dyDescent="0.35">
      <c r="A269" s="77" t="s">
        <v>2176</v>
      </c>
      <c r="B269" s="81" t="s">
        <v>1938</v>
      </c>
      <c r="C269" s="82">
        <f>'AEO 2023 Table 52 Raw'!F248</f>
        <v>0</v>
      </c>
      <c r="D269" s="82">
        <f>'AEO 2023 Table 52 Raw'!G248</f>
        <v>0</v>
      </c>
      <c r="E269" s="82">
        <f>'AEO 2023 Table 52 Raw'!H248</f>
        <v>0</v>
      </c>
      <c r="F269" s="82">
        <f>'AEO 2023 Table 52 Raw'!I248</f>
        <v>0</v>
      </c>
      <c r="G269" s="82">
        <f>'AEO 2023 Table 52 Raw'!J248</f>
        <v>0</v>
      </c>
      <c r="H269" s="82">
        <f>'AEO 2023 Table 52 Raw'!K248</f>
        <v>0</v>
      </c>
      <c r="I269" s="82">
        <f>'AEO 2023 Table 52 Raw'!L248</f>
        <v>0</v>
      </c>
      <c r="J269" s="82">
        <f>'AEO 2023 Table 52 Raw'!M248</f>
        <v>0</v>
      </c>
      <c r="K269" s="82">
        <f>'AEO 2023 Table 52 Raw'!N248</f>
        <v>0</v>
      </c>
      <c r="L269" s="82">
        <f>'AEO 2023 Table 52 Raw'!O248</f>
        <v>0</v>
      </c>
      <c r="M269" s="82">
        <f>'AEO 2023 Table 52 Raw'!P248</f>
        <v>0</v>
      </c>
      <c r="N269" s="82">
        <f>'AEO 2023 Table 52 Raw'!Q248</f>
        <v>0</v>
      </c>
      <c r="O269" s="82">
        <f>'AEO 2023 Table 52 Raw'!R248</f>
        <v>0</v>
      </c>
      <c r="P269" s="82">
        <f>'AEO 2023 Table 52 Raw'!S248</f>
        <v>0</v>
      </c>
      <c r="Q269" s="82">
        <f>'AEO 2023 Table 52 Raw'!T248</f>
        <v>0</v>
      </c>
      <c r="R269" s="82">
        <f>'AEO 2023 Table 52 Raw'!U248</f>
        <v>0</v>
      </c>
      <c r="S269" s="82">
        <f>'AEO 2023 Table 52 Raw'!V248</f>
        <v>0</v>
      </c>
      <c r="T269" s="82">
        <f>'AEO 2023 Table 52 Raw'!W248</f>
        <v>0</v>
      </c>
      <c r="U269" s="82">
        <f>'AEO 2023 Table 52 Raw'!X248</f>
        <v>0</v>
      </c>
      <c r="V269" s="82">
        <f>'AEO 2023 Table 52 Raw'!Y248</f>
        <v>0</v>
      </c>
      <c r="W269" s="82">
        <f>'AEO 2023 Table 52 Raw'!Z248</f>
        <v>0</v>
      </c>
      <c r="X269" s="82">
        <f>'AEO 2023 Table 52 Raw'!AA248</f>
        <v>0</v>
      </c>
      <c r="Y269" s="82">
        <f>'AEO 2023 Table 52 Raw'!AB248</f>
        <v>0</v>
      </c>
      <c r="Z269" s="82">
        <f>'AEO 2023 Table 52 Raw'!AC248</f>
        <v>0</v>
      </c>
      <c r="AA269" s="82">
        <f>'AEO 2023 Table 52 Raw'!AD248</f>
        <v>0</v>
      </c>
      <c r="AB269" s="82">
        <f>'AEO 2023 Table 52 Raw'!AE248</f>
        <v>0</v>
      </c>
      <c r="AC269" s="82">
        <f>'AEO 2023 Table 52 Raw'!AF248</f>
        <v>0</v>
      </c>
      <c r="AD269" s="82">
        <f>'AEO 2023 Table 52 Raw'!AG248</f>
        <v>0</v>
      </c>
      <c r="AE269" s="82">
        <f>'AEO 2023 Table 52 Raw'!AH248</f>
        <v>0</v>
      </c>
      <c r="AF269" s="88" t="str">
        <f>'AEO 2023 Table 52 Raw'!AI248</f>
        <v>- -</v>
      </c>
    </row>
    <row r="270" spans="1:32" ht="12" customHeight="1" x14ac:dyDescent="0.35">
      <c r="A270" s="77" t="s">
        <v>2177</v>
      </c>
      <c r="B270" s="81" t="s">
        <v>1940</v>
      </c>
      <c r="C270" s="82">
        <f>'AEO 2023 Table 52 Raw'!F249</f>
        <v>0</v>
      </c>
      <c r="D270" s="82">
        <f>'AEO 2023 Table 52 Raw'!G249</f>
        <v>0</v>
      </c>
      <c r="E270" s="82">
        <f>'AEO 2023 Table 52 Raw'!H249</f>
        <v>0</v>
      </c>
      <c r="F270" s="82">
        <f>'AEO 2023 Table 52 Raw'!I249</f>
        <v>0</v>
      </c>
      <c r="G270" s="82">
        <f>'AEO 2023 Table 52 Raw'!J249</f>
        <v>0</v>
      </c>
      <c r="H270" s="82">
        <f>'AEO 2023 Table 52 Raw'!K249</f>
        <v>0</v>
      </c>
      <c r="I270" s="82">
        <f>'AEO 2023 Table 52 Raw'!L249</f>
        <v>0</v>
      </c>
      <c r="J270" s="82">
        <f>'AEO 2023 Table 52 Raw'!M249</f>
        <v>0</v>
      </c>
      <c r="K270" s="82">
        <f>'AEO 2023 Table 52 Raw'!N249</f>
        <v>0</v>
      </c>
      <c r="L270" s="82">
        <f>'AEO 2023 Table 52 Raw'!O249</f>
        <v>0</v>
      </c>
      <c r="M270" s="82">
        <f>'AEO 2023 Table 52 Raw'!P249</f>
        <v>0</v>
      </c>
      <c r="N270" s="82">
        <f>'AEO 2023 Table 52 Raw'!Q249</f>
        <v>0</v>
      </c>
      <c r="O270" s="82">
        <f>'AEO 2023 Table 52 Raw'!R249</f>
        <v>0</v>
      </c>
      <c r="P270" s="82">
        <f>'AEO 2023 Table 52 Raw'!S249</f>
        <v>0</v>
      </c>
      <c r="Q270" s="82">
        <f>'AEO 2023 Table 52 Raw'!T249</f>
        <v>0</v>
      </c>
      <c r="R270" s="82">
        <f>'AEO 2023 Table 52 Raw'!U249</f>
        <v>0</v>
      </c>
      <c r="S270" s="82">
        <f>'AEO 2023 Table 52 Raw'!V249</f>
        <v>0</v>
      </c>
      <c r="T270" s="82">
        <f>'AEO 2023 Table 52 Raw'!W249</f>
        <v>0</v>
      </c>
      <c r="U270" s="82">
        <f>'AEO 2023 Table 52 Raw'!X249</f>
        <v>0</v>
      </c>
      <c r="V270" s="82">
        <f>'AEO 2023 Table 52 Raw'!Y249</f>
        <v>0</v>
      </c>
      <c r="W270" s="82">
        <f>'AEO 2023 Table 52 Raw'!Z249</f>
        <v>0</v>
      </c>
      <c r="X270" s="82">
        <f>'AEO 2023 Table 52 Raw'!AA249</f>
        <v>0</v>
      </c>
      <c r="Y270" s="82">
        <f>'AEO 2023 Table 52 Raw'!AB249</f>
        <v>0</v>
      </c>
      <c r="Z270" s="82">
        <f>'AEO 2023 Table 52 Raw'!AC249</f>
        <v>0</v>
      </c>
      <c r="AA270" s="82">
        <f>'AEO 2023 Table 52 Raw'!AD249</f>
        <v>0</v>
      </c>
      <c r="AB270" s="82">
        <f>'AEO 2023 Table 52 Raw'!AE249</f>
        <v>0</v>
      </c>
      <c r="AC270" s="82">
        <f>'AEO 2023 Table 52 Raw'!AF249</f>
        <v>0</v>
      </c>
      <c r="AD270" s="82">
        <f>'AEO 2023 Table 52 Raw'!AG249</f>
        <v>0</v>
      </c>
      <c r="AE270" s="82">
        <f>'AEO 2023 Table 52 Raw'!AH249</f>
        <v>0</v>
      </c>
      <c r="AF270" s="88" t="str">
        <f>'AEO 2023 Table 52 Raw'!AI249</f>
        <v>- -</v>
      </c>
    </row>
    <row r="271" spans="1:32" ht="12" customHeight="1" x14ac:dyDescent="0.35">
      <c r="A271" s="77" t="s">
        <v>2178</v>
      </c>
      <c r="B271" s="81" t="s">
        <v>1942</v>
      </c>
      <c r="C271" s="82">
        <f>'AEO 2023 Table 52 Raw'!F250</f>
        <v>0</v>
      </c>
      <c r="D271" s="82">
        <f>'AEO 2023 Table 52 Raw'!G250</f>
        <v>0</v>
      </c>
      <c r="E271" s="82">
        <f>'AEO 2023 Table 52 Raw'!H250</f>
        <v>0</v>
      </c>
      <c r="F271" s="82">
        <f>'AEO 2023 Table 52 Raw'!I250</f>
        <v>0</v>
      </c>
      <c r="G271" s="82">
        <f>'AEO 2023 Table 52 Raw'!J250</f>
        <v>0</v>
      </c>
      <c r="H271" s="82">
        <f>'AEO 2023 Table 52 Raw'!K250</f>
        <v>0</v>
      </c>
      <c r="I271" s="82">
        <f>'AEO 2023 Table 52 Raw'!L250</f>
        <v>0</v>
      </c>
      <c r="J271" s="82">
        <f>'AEO 2023 Table 52 Raw'!M250</f>
        <v>0</v>
      </c>
      <c r="K271" s="82">
        <f>'AEO 2023 Table 52 Raw'!N250</f>
        <v>0</v>
      </c>
      <c r="L271" s="82">
        <f>'AEO 2023 Table 52 Raw'!O250</f>
        <v>0</v>
      </c>
      <c r="M271" s="82">
        <f>'AEO 2023 Table 52 Raw'!P250</f>
        <v>0</v>
      </c>
      <c r="N271" s="82">
        <f>'AEO 2023 Table 52 Raw'!Q250</f>
        <v>0</v>
      </c>
      <c r="O271" s="82">
        <f>'AEO 2023 Table 52 Raw'!R250</f>
        <v>0</v>
      </c>
      <c r="P271" s="82">
        <f>'AEO 2023 Table 52 Raw'!S250</f>
        <v>0</v>
      </c>
      <c r="Q271" s="82">
        <f>'AEO 2023 Table 52 Raw'!T250</f>
        <v>0</v>
      </c>
      <c r="R271" s="82">
        <f>'AEO 2023 Table 52 Raw'!U250</f>
        <v>0</v>
      </c>
      <c r="S271" s="82">
        <f>'AEO 2023 Table 52 Raw'!V250</f>
        <v>0</v>
      </c>
      <c r="T271" s="82">
        <f>'AEO 2023 Table 52 Raw'!W250</f>
        <v>0</v>
      </c>
      <c r="U271" s="82">
        <f>'AEO 2023 Table 52 Raw'!X250</f>
        <v>0</v>
      </c>
      <c r="V271" s="82">
        <f>'AEO 2023 Table 52 Raw'!Y250</f>
        <v>0</v>
      </c>
      <c r="W271" s="82">
        <f>'AEO 2023 Table 52 Raw'!Z250</f>
        <v>0</v>
      </c>
      <c r="X271" s="82">
        <f>'AEO 2023 Table 52 Raw'!AA250</f>
        <v>0</v>
      </c>
      <c r="Y271" s="82">
        <f>'AEO 2023 Table 52 Raw'!AB250</f>
        <v>0</v>
      </c>
      <c r="Z271" s="82">
        <f>'AEO 2023 Table 52 Raw'!AC250</f>
        <v>0</v>
      </c>
      <c r="AA271" s="82">
        <f>'AEO 2023 Table 52 Raw'!AD250</f>
        <v>0</v>
      </c>
      <c r="AB271" s="82">
        <f>'AEO 2023 Table 52 Raw'!AE250</f>
        <v>0</v>
      </c>
      <c r="AC271" s="82">
        <f>'AEO 2023 Table 52 Raw'!AF250</f>
        <v>0</v>
      </c>
      <c r="AD271" s="82">
        <f>'AEO 2023 Table 52 Raw'!AG250</f>
        <v>0</v>
      </c>
      <c r="AE271" s="82">
        <f>'AEO 2023 Table 52 Raw'!AH250</f>
        <v>0</v>
      </c>
      <c r="AF271" s="88" t="str">
        <f>'AEO 2023 Table 52 Raw'!AI250</f>
        <v>- -</v>
      </c>
    </row>
    <row r="272" spans="1:32" ht="12" customHeight="1" x14ac:dyDescent="0.35">
      <c r="A272" s="77" t="s">
        <v>2179</v>
      </c>
      <c r="B272" s="81" t="s">
        <v>1944</v>
      </c>
      <c r="C272" s="82">
        <f>'AEO 2023 Table 52 Raw'!F251</f>
        <v>0</v>
      </c>
      <c r="D272" s="82">
        <f>'AEO 2023 Table 52 Raw'!G251</f>
        <v>0</v>
      </c>
      <c r="E272" s="82">
        <f>'AEO 2023 Table 52 Raw'!H251</f>
        <v>0</v>
      </c>
      <c r="F272" s="82">
        <f>'AEO 2023 Table 52 Raw'!I251</f>
        <v>0</v>
      </c>
      <c r="G272" s="82">
        <f>'AEO 2023 Table 52 Raw'!J251</f>
        <v>0</v>
      </c>
      <c r="H272" s="82">
        <f>'AEO 2023 Table 52 Raw'!K251</f>
        <v>0</v>
      </c>
      <c r="I272" s="82">
        <f>'AEO 2023 Table 52 Raw'!L251</f>
        <v>0</v>
      </c>
      <c r="J272" s="82">
        <f>'AEO 2023 Table 52 Raw'!M251</f>
        <v>0</v>
      </c>
      <c r="K272" s="82">
        <f>'AEO 2023 Table 52 Raw'!N251</f>
        <v>0</v>
      </c>
      <c r="L272" s="82">
        <f>'AEO 2023 Table 52 Raw'!O251</f>
        <v>0</v>
      </c>
      <c r="M272" s="82">
        <f>'AEO 2023 Table 52 Raw'!P251</f>
        <v>0</v>
      </c>
      <c r="N272" s="82">
        <f>'AEO 2023 Table 52 Raw'!Q251</f>
        <v>0</v>
      </c>
      <c r="O272" s="82">
        <f>'AEO 2023 Table 52 Raw'!R251</f>
        <v>0</v>
      </c>
      <c r="P272" s="82">
        <f>'AEO 2023 Table 52 Raw'!S251</f>
        <v>0</v>
      </c>
      <c r="Q272" s="82">
        <f>'AEO 2023 Table 52 Raw'!T251</f>
        <v>0</v>
      </c>
      <c r="R272" s="82">
        <f>'AEO 2023 Table 52 Raw'!U251</f>
        <v>0</v>
      </c>
      <c r="S272" s="82">
        <f>'AEO 2023 Table 52 Raw'!V251</f>
        <v>0</v>
      </c>
      <c r="T272" s="82">
        <f>'AEO 2023 Table 52 Raw'!W251</f>
        <v>0</v>
      </c>
      <c r="U272" s="82">
        <f>'AEO 2023 Table 52 Raw'!X251</f>
        <v>0</v>
      </c>
      <c r="V272" s="82">
        <f>'AEO 2023 Table 52 Raw'!Y251</f>
        <v>0</v>
      </c>
      <c r="W272" s="82">
        <f>'AEO 2023 Table 52 Raw'!Z251</f>
        <v>0</v>
      </c>
      <c r="X272" s="82">
        <f>'AEO 2023 Table 52 Raw'!AA251</f>
        <v>0</v>
      </c>
      <c r="Y272" s="82">
        <f>'AEO 2023 Table 52 Raw'!AB251</f>
        <v>0</v>
      </c>
      <c r="Z272" s="82">
        <f>'AEO 2023 Table 52 Raw'!AC251</f>
        <v>0</v>
      </c>
      <c r="AA272" s="82">
        <f>'AEO 2023 Table 52 Raw'!AD251</f>
        <v>0</v>
      </c>
      <c r="AB272" s="82">
        <f>'AEO 2023 Table 52 Raw'!AE251</f>
        <v>0</v>
      </c>
      <c r="AC272" s="82">
        <f>'AEO 2023 Table 52 Raw'!AF251</f>
        <v>0</v>
      </c>
      <c r="AD272" s="82">
        <f>'AEO 2023 Table 52 Raw'!AG251</f>
        <v>0</v>
      </c>
      <c r="AE272" s="82">
        <f>'AEO 2023 Table 52 Raw'!AH251</f>
        <v>0</v>
      </c>
      <c r="AF272" s="88" t="str">
        <f>'AEO 2023 Table 52 Raw'!AI251</f>
        <v>- -</v>
      </c>
    </row>
    <row r="273" spans="1:32" ht="12" customHeight="1" x14ac:dyDescent="0.35">
      <c r="A273" s="77" t="s">
        <v>2180</v>
      </c>
      <c r="B273" s="81" t="s">
        <v>1946</v>
      </c>
      <c r="C273" s="82">
        <f>'AEO 2023 Table 52 Raw'!F252</f>
        <v>0</v>
      </c>
      <c r="D273" s="82">
        <f>'AEO 2023 Table 52 Raw'!G252</f>
        <v>0</v>
      </c>
      <c r="E273" s="82">
        <f>'AEO 2023 Table 52 Raw'!H252</f>
        <v>0</v>
      </c>
      <c r="F273" s="82">
        <f>'AEO 2023 Table 52 Raw'!I252</f>
        <v>0</v>
      </c>
      <c r="G273" s="82">
        <f>'AEO 2023 Table 52 Raw'!J252</f>
        <v>0</v>
      </c>
      <c r="H273" s="82">
        <f>'AEO 2023 Table 52 Raw'!K252</f>
        <v>0</v>
      </c>
      <c r="I273" s="82">
        <f>'AEO 2023 Table 52 Raw'!L252</f>
        <v>0</v>
      </c>
      <c r="J273" s="82">
        <f>'AEO 2023 Table 52 Raw'!M252</f>
        <v>0</v>
      </c>
      <c r="K273" s="82">
        <f>'AEO 2023 Table 52 Raw'!N252</f>
        <v>0</v>
      </c>
      <c r="L273" s="82">
        <f>'AEO 2023 Table 52 Raw'!O252</f>
        <v>0</v>
      </c>
      <c r="M273" s="82">
        <f>'AEO 2023 Table 52 Raw'!P252</f>
        <v>0</v>
      </c>
      <c r="N273" s="82">
        <f>'AEO 2023 Table 52 Raw'!Q252</f>
        <v>0</v>
      </c>
      <c r="O273" s="82">
        <f>'AEO 2023 Table 52 Raw'!R252</f>
        <v>0</v>
      </c>
      <c r="P273" s="82">
        <f>'AEO 2023 Table 52 Raw'!S252</f>
        <v>0</v>
      </c>
      <c r="Q273" s="82">
        <f>'AEO 2023 Table 52 Raw'!T252</f>
        <v>0</v>
      </c>
      <c r="R273" s="82">
        <f>'AEO 2023 Table 52 Raw'!U252</f>
        <v>0</v>
      </c>
      <c r="S273" s="82">
        <f>'AEO 2023 Table 52 Raw'!V252</f>
        <v>0</v>
      </c>
      <c r="T273" s="82">
        <f>'AEO 2023 Table 52 Raw'!W252</f>
        <v>0</v>
      </c>
      <c r="U273" s="82">
        <f>'AEO 2023 Table 52 Raw'!X252</f>
        <v>0</v>
      </c>
      <c r="V273" s="82">
        <f>'AEO 2023 Table 52 Raw'!Y252</f>
        <v>0</v>
      </c>
      <c r="W273" s="82">
        <f>'AEO 2023 Table 52 Raw'!Z252</f>
        <v>0</v>
      </c>
      <c r="X273" s="82">
        <f>'AEO 2023 Table 52 Raw'!AA252</f>
        <v>0</v>
      </c>
      <c r="Y273" s="82">
        <f>'AEO 2023 Table 52 Raw'!AB252</f>
        <v>0</v>
      </c>
      <c r="Z273" s="82">
        <f>'AEO 2023 Table 52 Raw'!AC252</f>
        <v>0</v>
      </c>
      <c r="AA273" s="82">
        <f>'AEO 2023 Table 52 Raw'!AD252</f>
        <v>0</v>
      </c>
      <c r="AB273" s="82">
        <f>'AEO 2023 Table 52 Raw'!AE252</f>
        <v>0</v>
      </c>
      <c r="AC273" s="82">
        <f>'AEO 2023 Table 52 Raw'!AF252</f>
        <v>0</v>
      </c>
      <c r="AD273" s="82">
        <f>'AEO 2023 Table 52 Raw'!AG252</f>
        <v>0</v>
      </c>
      <c r="AE273" s="82">
        <f>'AEO 2023 Table 52 Raw'!AH252</f>
        <v>0</v>
      </c>
      <c r="AF273" s="88" t="str">
        <f>'AEO 2023 Table 52 Raw'!AI252</f>
        <v>- -</v>
      </c>
    </row>
    <row r="274" spans="1:32" ht="12" customHeight="1" x14ac:dyDescent="0.35">
      <c r="A274" s="77" t="s">
        <v>2181</v>
      </c>
      <c r="B274" s="81" t="s">
        <v>1948</v>
      </c>
      <c r="C274" s="82">
        <f>'AEO 2023 Table 52 Raw'!F253</f>
        <v>0</v>
      </c>
      <c r="D274" s="82">
        <f>'AEO 2023 Table 52 Raw'!G253</f>
        <v>0</v>
      </c>
      <c r="E274" s="82">
        <f>'AEO 2023 Table 52 Raw'!H253</f>
        <v>0</v>
      </c>
      <c r="F274" s="82">
        <f>'AEO 2023 Table 52 Raw'!I253</f>
        <v>0</v>
      </c>
      <c r="G274" s="82">
        <f>'AEO 2023 Table 52 Raw'!J253</f>
        <v>0</v>
      </c>
      <c r="H274" s="82">
        <f>'AEO 2023 Table 52 Raw'!K253</f>
        <v>0</v>
      </c>
      <c r="I274" s="82">
        <f>'AEO 2023 Table 52 Raw'!L253</f>
        <v>0</v>
      </c>
      <c r="J274" s="82">
        <f>'AEO 2023 Table 52 Raw'!M253</f>
        <v>0</v>
      </c>
      <c r="K274" s="82">
        <f>'AEO 2023 Table 52 Raw'!N253</f>
        <v>0</v>
      </c>
      <c r="L274" s="82">
        <f>'AEO 2023 Table 52 Raw'!O253</f>
        <v>0</v>
      </c>
      <c r="M274" s="82">
        <f>'AEO 2023 Table 52 Raw'!P253</f>
        <v>0</v>
      </c>
      <c r="N274" s="82">
        <f>'AEO 2023 Table 52 Raw'!Q253</f>
        <v>0</v>
      </c>
      <c r="O274" s="82">
        <f>'AEO 2023 Table 52 Raw'!R253</f>
        <v>0</v>
      </c>
      <c r="P274" s="82">
        <f>'AEO 2023 Table 52 Raw'!S253</f>
        <v>0</v>
      </c>
      <c r="Q274" s="82">
        <f>'AEO 2023 Table 52 Raw'!T253</f>
        <v>0</v>
      </c>
      <c r="R274" s="82">
        <f>'AEO 2023 Table 52 Raw'!U253</f>
        <v>0</v>
      </c>
      <c r="S274" s="82">
        <f>'AEO 2023 Table 52 Raw'!V253</f>
        <v>0</v>
      </c>
      <c r="T274" s="82">
        <f>'AEO 2023 Table 52 Raw'!W253</f>
        <v>0</v>
      </c>
      <c r="U274" s="82">
        <f>'AEO 2023 Table 52 Raw'!X253</f>
        <v>0</v>
      </c>
      <c r="V274" s="82">
        <f>'AEO 2023 Table 52 Raw'!Y253</f>
        <v>0</v>
      </c>
      <c r="W274" s="82">
        <f>'AEO 2023 Table 52 Raw'!Z253</f>
        <v>0</v>
      </c>
      <c r="X274" s="82">
        <f>'AEO 2023 Table 52 Raw'!AA253</f>
        <v>0</v>
      </c>
      <c r="Y274" s="82">
        <f>'AEO 2023 Table 52 Raw'!AB253</f>
        <v>0</v>
      </c>
      <c r="Z274" s="82">
        <f>'AEO 2023 Table 52 Raw'!AC253</f>
        <v>0</v>
      </c>
      <c r="AA274" s="82">
        <f>'AEO 2023 Table 52 Raw'!AD253</f>
        <v>0</v>
      </c>
      <c r="AB274" s="82">
        <f>'AEO 2023 Table 52 Raw'!AE253</f>
        <v>0</v>
      </c>
      <c r="AC274" s="82">
        <f>'AEO 2023 Table 52 Raw'!AF253</f>
        <v>0</v>
      </c>
      <c r="AD274" s="82">
        <f>'AEO 2023 Table 52 Raw'!AG253</f>
        <v>0</v>
      </c>
      <c r="AE274" s="82">
        <f>'AEO 2023 Table 52 Raw'!AH253</f>
        <v>0</v>
      </c>
      <c r="AF274" s="88" t="str">
        <f>'AEO 2023 Table 52 Raw'!AI253</f>
        <v>- -</v>
      </c>
    </row>
    <row r="275" spans="1:32" ht="12" customHeight="1" x14ac:dyDescent="0.35">
      <c r="A275" s="77" t="s">
        <v>2182</v>
      </c>
      <c r="B275" s="81" t="s">
        <v>1950</v>
      </c>
      <c r="C275" s="82">
        <f>'AEO 2023 Table 52 Raw'!F254</f>
        <v>0</v>
      </c>
      <c r="D275" s="82">
        <f>'AEO 2023 Table 52 Raw'!G254</f>
        <v>0</v>
      </c>
      <c r="E275" s="82">
        <f>'AEO 2023 Table 52 Raw'!H254</f>
        <v>0</v>
      </c>
      <c r="F275" s="82">
        <f>'AEO 2023 Table 52 Raw'!I254</f>
        <v>0</v>
      </c>
      <c r="G275" s="82">
        <f>'AEO 2023 Table 52 Raw'!J254</f>
        <v>0</v>
      </c>
      <c r="H275" s="82">
        <f>'AEO 2023 Table 52 Raw'!K254</f>
        <v>0</v>
      </c>
      <c r="I275" s="82">
        <f>'AEO 2023 Table 52 Raw'!L254</f>
        <v>0</v>
      </c>
      <c r="J275" s="82">
        <f>'AEO 2023 Table 52 Raw'!M254</f>
        <v>0</v>
      </c>
      <c r="K275" s="82">
        <f>'AEO 2023 Table 52 Raw'!N254</f>
        <v>0</v>
      </c>
      <c r="L275" s="82">
        <f>'AEO 2023 Table 52 Raw'!O254</f>
        <v>0</v>
      </c>
      <c r="M275" s="82">
        <f>'AEO 2023 Table 52 Raw'!P254</f>
        <v>0</v>
      </c>
      <c r="N275" s="82">
        <f>'AEO 2023 Table 52 Raw'!Q254</f>
        <v>0</v>
      </c>
      <c r="O275" s="82">
        <f>'AEO 2023 Table 52 Raw'!R254</f>
        <v>0</v>
      </c>
      <c r="P275" s="82">
        <f>'AEO 2023 Table 52 Raw'!S254</f>
        <v>0</v>
      </c>
      <c r="Q275" s="82">
        <f>'AEO 2023 Table 52 Raw'!T254</f>
        <v>0</v>
      </c>
      <c r="R275" s="82">
        <f>'AEO 2023 Table 52 Raw'!U254</f>
        <v>0</v>
      </c>
      <c r="S275" s="82">
        <f>'AEO 2023 Table 52 Raw'!V254</f>
        <v>0</v>
      </c>
      <c r="T275" s="82">
        <f>'AEO 2023 Table 52 Raw'!W254</f>
        <v>0</v>
      </c>
      <c r="U275" s="82">
        <f>'AEO 2023 Table 52 Raw'!X254</f>
        <v>0</v>
      </c>
      <c r="V275" s="82">
        <f>'AEO 2023 Table 52 Raw'!Y254</f>
        <v>0</v>
      </c>
      <c r="W275" s="82">
        <f>'AEO 2023 Table 52 Raw'!Z254</f>
        <v>0</v>
      </c>
      <c r="X275" s="82">
        <f>'AEO 2023 Table 52 Raw'!AA254</f>
        <v>0</v>
      </c>
      <c r="Y275" s="82">
        <f>'AEO 2023 Table 52 Raw'!AB254</f>
        <v>0</v>
      </c>
      <c r="Z275" s="82">
        <f>'AEO 2023 Table 52 Raw'!AC254</f>
        <v>0</v>
      </c>
      <c r="AA275" s="82">
        <f>'AEO 2023 Table 52 Raw'!AD254</f>
        <v>0</v>
      </c>
      <c r="AB275" s="82">
        <f>'AEO 2023 Table 52 Raw'!AE254</f>
        <v>0</v>
      </c>
      <c r="AC275" s="82">
        <f>'AEO 2023 Table 52 Raw'!AF254</f>
        <v>0</v>
      </c>
      <c r="AD275" s="82">
        <f>'AEO 2023 Table 52 Raw'!AG254</f>
        <v>0</v>
      </c>
      <c r="AE275" s="82">
        <f>'AEO 2023 Table 52 Raw'!AH254</f>
        <v>0</v>
      </c>
      <c r="AF275" s="88" t="str">
        <f>'AEO 2023 Table 52 Raw'!AI254</f>
        <v>- -</v>
      </c>
    </row>
    <row r="276" spans="1:32" ht="12" customHeight="1" x14ac:dyDescent="0.35">
      <c r="A276" s="77" t="s">
        <v>2183</v>
      </c>
      <c r="B276" s="81" t="s">
        <v>1952</v>
      </c>
      <c r="C276" s="82">
        <f>'AEO 2023 Table 52 Raw'!F255</f>
        <v>0</v>
      </c>
      <c r="D276" s="82">
        <f>'AEO 2023 Table 52 Raw'!G255</f>
        <v>0</v>
      </c>
      <c r="E276" s="82">
        <f>'AEO 2023 Table 52 Raw'!H255</f>
        <v>0</v>
      </c>
      <c r="F276" s="82">
        <f>'AEO 2023 Table 52 Raw'!I255</f>
        <v>0</v>
      </c>
      <c r="G276" s="82">
        <f>'AEO 2023 Table 52 Raw'!J255</f>
        <v>0</v>
      </c>
      <c r="H276" s="82">
        <f>'AEO 2023 Table 52 Raw'!K255</f>
        <v>0</v>
      </c>
      <c r="I276" s="82">
        <f>'AEO 2023 Table 52 Raw'!L255</f>
        <v>0</v>
      </c>
      <c r="J276" s="82">
        <f>'AEO 2023 Table 52 Raw'!M255</f>
        <v>0</v>
      </c>
      <c r="K276" s="82">
        <f>'AEO 2023 Table 52 Raw'!N255</f>
        <v>0</v>
      </c>
      <c r="L276" s="82">
        <f>'AEO 2023 Table 52 Raw'!O255</f>
        <v>0</v>
      </c>
      <c r="M276" s="82">
        <f>'AEO 2023 Table 52 Raw'!P255</f>
        <v>0</v>
      </c>
      <c r="N276" s="82">
        <f>'AEO 2023 Table 52 Raw'!Q255</f>
        <v>0</v>
      </c>
      <c r="O276" s="82">
        <f>'AEO 2023 Table 52 Raw'!R255</f>
        <v>0</v>
      </c>
      <c r="P276" s="82">
        <f>'AEO 2023 Table 52 Raw'!S255</f>
        <v>0</v>
      </c>
      <c r="Q276" s="82">
        <f>'AEO 2023 Table 52 Raw'!T255</f>
        <v>0</v>
      </c>
      <c r="R276" s="82">
        <f>'AEO 2023 Table 52 Raw'!U255</f>
        <v>0</v>
      </c>
      <c r="S276" s="82">
        <f>'AEO 2023 Table 52 Raw'!V255</f>
        <v>0</v>
      </c>
      <c r="T276" s="82">
        <f>'AEO 2023 Table 52 Raw'!W255</f>
        <v>0</v>
      </c>
      <c r="U276" s="82">
        <f>'AEO 2023 Table 52 Raw'!X255</f>
        <v>0</v>
      </c>
      <c r="V276" s="82">
        <f>'AEO 2023 Table 52 Raw'!Y255</f>
        <v>0</v>
      </c>
      <c r="W276" s="82">
        <f>'AEO 2023 Table 52 Raw'!Z255</f>
        <v>0</v>
      </c>
      <c r="X276" s="82">
        <f>'AEO 2023 Table 52 Raw'!AA255</f>
        <v>0</v>
      </c>
      <c r="Y276" s="82">
        <f>'AEO 2023 Table 52 Raw'!AB255</f>
        <v>0</v>
      </c>
      <c r="Z276" s="82">
        <f>'AEO 2023 Table 52 Raw'!AC255</f>
        <v>0</v>
      </c>
      <c r="AA276" s="82">
        <f>'AEO 2023 Table 52 Raw'!AD255</f>
        <v>0</v>
      </c>
      <c r="AB276" s="82">
        <f>'AEO 2023 Table 52 Raw'!AE255</f>
        <v>0</v>
      </c>
      <c r="AC276" s="82">
        <f>'AEO 2023 Table 52 Raw'!AF255</f>
        <v>0</v>
      </c>
      <c r="AD276" s="82">
        <f>'AEO 2023 Table 52 Raw'!AG255</f>
        <v>0</v>
      </c>
      <c r="AE276" s="82">
        <f>'AEO 2023 Table 52 Raw'!AH255</f>
        <v>0</v>
      </c>
      <c r="AF276" s="88" t="str">
        <f>'AEO 2023 Table 52 Raw'!AI255</f>
        <v>- -</v>
      </c>
    </row>
    <row r="277" spans="1:32" ht="12" customHeight="1" x14ac:dyDescent="0.35">
      <c r="A277" s="77" t="s">
        <v>2184</v>
      </c>
      <c r="B277" s="81" t="s">
        <v>1954</v>
      </c>
      <c r="C277" s="82">
        <f>'AEO 2023 Table 52 Raw'!F256</f>
        <v>0</v>
      </c>
      <c r="D277" s="82">
        <f>'AEO 2023 Table 52 Raw'!G256</f>
        <v>0</v>
      </c>
      <c r="E277" s="82">
        <f>'AEO 2023 Table 52 Raw'!H256</f>
        <v>0</v>
      </c>
      <c r="F277" s="82">
        <f>'AEO 2023 Table 52 Raw'!I256</f>
        <v>0</v>
      </c>
      <c r="G277" s="82">
        <f>'AEO 2023 Table 52 Raw'!J256</f>
        <v>0</v>
      </c>
      <c r="H277" s="82">
        <f>'AEO 2023 Table 52 Raw'!K256</f>
        <v>0</v>
      </c>
      <c r="I277" s="82">
        <f>'AEO 2023 Table 52 Raw'!L256</f>
        <v>0</v>
      </c>
      <c r="J277" s="82">
        <f>'AEO 2023 Table 52 Raw'!M256</f>
        <v>0</v>
      </c>
      <c r="K277" s="82">
        <f>'AEO 2023 Table 52 Raw'!N256</f>
        <v>0</v>
      </c>
      <c r="L277" s="82">
        <f>'AEO 2023 Table 52 Raw'!O256</f>
        <v>0</v>
      </c>
      <c r="M277" s="82">
        <f>'AEO 2023 Table 52 Raw'!P256</f>
        <v>0</v>
      </c>
      <c r="N277" s="82">
        <f>'AEO 2023 Table 52 Raw'!Q256</f>
        <v>0</v>
      </c>
      <c r="O277" s="82">
        <f>'AEO 2023 Table 52 Raw'!R256</f>
        <v>0</v>
      </c>
      <c r="P277" s="82">
        <f>'AEO 2023 Table 52 Raw'!S256</f>
        <v>0</v>
      </c>
      <c r="Q277" s="82">
        <f>'AEO 2023 Table 52 Raw'!T256</f>
        <v>0</v>
      </c>
      <c r="R277" s="82">
        <f>'AEO 2023 Table 52 Raw'!U256</f>
        <v>0</v>
      </c>
      <c r="S277" s="82">
        <f>'AEO 2023 Table 52 Raw'!V256</f>
        <v>0</v>
      </c>
      <c r="T277" s="82">
        <f>'AEO 2023 Table 52 Raw'!W256</f>
        <v>0</v>
      </c>
      <c r="U277" s="82">
        <f>'AEO 2023 Table 52 Raw'!X256</f>
        <v>0</v>
      </c>
      <c r="V277" s="82">
        <f>'AEO 2023 Table 52 Raw'!Y256</f>
        <v>0</v>
      </c>
      <c r="W277" s="82">
        <f>'AEO 2023 Table 52 Raw'!Z256</f>
        <v>0</v>
      </c>
      <c r="X277" s="82">
        <f>'AEO 2023 Table 52 Raw'!AA256</f>
        <v>0</v>
      </c>
      <c r="Y277" s="82">
        <f>'AEO 2023 Table 52 Raw'!AB256</f>
        <v>0</v>
      </c>
      <c r="Z277" s="82">
        <f>'AEO 2023 Table 52 Raw'!AC256</f>
        <v>0</v>
      </c>
      <c r="AA277" s="82">
        <f>'AEO 2023 Table 52 Raw'!AD256</f>
        <v>0</v>
      </c>
      <c r="AB277" s="82">
        <f>'AEO 2023 Table 52 Raw'!AE256</f>
        <v>0</v>
      </c>
      <c r="AC277" s="82">
        <f>'AEO 2023 Table 52 Raw'!AF256</f>
        <v>0</v>
      </c>
      <c r="AD277" s="82">
        <f>'AEO 2023 Table 52 Raw'!AG256</f>
        <v>0</v>
      </c>
      <c r="AE277" s="82">
        <f>'AEO 2023 Table 52 Raw'!AH256</f>
        <v>0</v>
      </c>
      <c r="AF277" s="88" t="str">
        <f>'AEO 2023 Table 52 Raw'!AI256</f>
        <v>- -</v>
      </c>
    </row>
    <row r="278" spans="1:32" ht="12" customHeight="1" x14ac:dyDescent="0.35">
      <c r="A278" s="77" t="s">
        <v>2185</v>
      </c>
      <c r="B278" s="81" t="s">
        <v>1956</v>
      </c>
      <c r="C278" s="82">
        <f>'AEO 2023 Table 52 Raw'!F257</f>
        <v>0</v>
      </c>
      <c r="D278" s="82">
        <f>'AEO 2023 Table 52 Raw'!G257</f>
        <v>0</v>
      </c>
      <c r="E278" s="82">
        <f>'AEO 2023 Table 52 Raw'!H257</f>
        <v>0</v>
      </c>
      <c r="F278" s="82">
        <f>'AEO 2023 Table 52 Raw'!I257</f>
        <v>0</v>
      </c>
      <c r="G278" s="82">
        <f>'AEO 2023 Table 52 Raw'!J257</f>
        <v>0</v>
      </c>
      <c r="H278" s="82">
        <f>'AEO 2023 Table 52 Raw'!K257</f>
        <v>0</v>
      </c>
      <c r="I278" s="82">
        <f>'AEO 2023 Table 52 Raw'!L257</f>
        <v>0</v>
      </c>
      <c r="J278" s="82">
        <f>'AEO 2023 Table 52 Raw'!M257</f>
        <v>0</v>
      </c>
      <c r="K278" s="82">
        <f>'AEO 2023 Table 52 Raw'!N257</f>
        <v>0</v>
      </c>
      <c r="L278" s="82">
        <f>'AEO 2023 Table 52 Raw'!O257</f>
        <v>0</v>
      </c>
      <c r="M278" s="82">
        <f>'AEO 2023 Table 52 Raw'!P257</f>
        <v>0</v>
      </c>
      <c r="N278" s="82">
        <f>'AEO 2023 Table 52 Raw'!Q257</f>
        <v>0</v>
      </c>
      <c r="O278" s="82">
        <f>'AEO 2023 Table 52 Raw'!R257</f>
        <v>0</v>
      </c>
      <c r="P278" s="82">
        <f>'AEO 2023 Table 52 Raw'!S257</f>
        <v>0</v>
      </c>
      <c r="Q278" s="82">
        <f>'AEO 2023 Table 52 Raw'!T257</f>
        <v>0</v>
      </c>
      <c r="R278" s="82">
        <f>'AEO 2023 Table 52 Raw'!U257</f>
        <v>0</v>
      </c>
      <c r="S278" s="82">
        <f>'AEO 2023 Table 52 Raw'!V257</f>
        <v>0</v>
      </c>
      <c r="T278" s="82">
        <f>'AEO 2023 Table 52 Raw'!W257</f>
        <v>0</v>
      </c>
      <c r="U278" s="82">
        <f>'AEO 2023 Table 52 Raw'!X257</f>
        <v>0</v>
      </c>
      <c r="V278" s="82">
        <f>'AEO 2023 Table 52 Raw'!Y257</f>
        <v>0</v>
      </c>
      <c r="W278" s="82">
        <f>'AEO 2023 Table 52 Raw'!Z257</f>
        <v>0</v>
      </c>
      <c r="X278" s="82">
        <f>'AEO 2023 Table 52 Raw'!AA257</f>
        <v>0</v>
      </c>
      <c r="Y278" s="82">
        <f>'AEO 2023 Table 52 Raw'!AB257</f>
        <v>0</v>
      </c>
      <c r="Z278" s="82">
        <f>'AEO 2023 Table 52 Raw'!AC257</f>
        <v>0</v>
      </c>
      <c r="AA278" s="82">
        <f>'AEO 2023 Table 52 Raw'!AD257</f>
        <v>0</v>
      </c>
      <c r="AB278" s="82">
        <f>'AEO 2023 Table 52 Raw'!AE257</f>
        <v>0</v>
      </c>
      <c r="AC278" s="82">
        <f>'AEO 2023 Table 52 Raw'!AF257</f>
        <v>0</v>
      </c>
      <c r="AD278" s="82">
        <f>'AEO 2023 Table 52 Raw'!AG257</f>
        <v>0</v>
      </c>
      <c r="AE278" s="82">
        <f>'AEO 2023 Table 52 Raw'!AH257</f>
        <v>0</v>
      </c>
      <c r="AF278" s="88" t="str">
        <f>'AEO 2023 Table 52 Raw'!AI257</f>
        <v>- -</v>
      </c>
    </row>
    <row r="279" spans="1:32" ht="12" customHeight="1" x14ac:dyDescent="0.35">
      <c r="A279" s="77" t="s">
        <v>2186</v>
      </c>
      <c r="B279" s="81" t="s">
        <v>1958</v>
      </c>
      <c r="C279" s="82">
        <f>'AEO 2023 Table 52 Raw'!F258</f>
        <v>0</v>
      </c>
      <c r="D279" s="82">
        <f>'AEO 2023 Table 52 Raw'!G258</f>
        <v>0</v>
      </c>
      <c r="E279" s="82">
        <f>'AEO 2023 Table 52 Raw'!H258</f>
        <v>0</v>
      </c>
      <c r="F279" s="82">
        <f>'AEO 2023 Table 52 Raw'!I258</f>
        <v>0</v>
      </c>
      <c r="G279" s="82">
        <f>'AEO 2023 Table 52 Raw'!J258</f>
        <v>0</v>
      </c>
      <c r="H279" s="82">
        <f>'AEO 2023 Table 52 Raw'!K258</f>
        <v>0</v>
      </c>
      <c r="I279" s="82">
        <f>'AEO 2023 Table 52 Raw'!L258</f>
        <v>0</v>
      </c>
      <c r="J279" s="82">
        <f>'AEO 2023 Table 52 Raw'!M258</f>
        <v>0</v>
      </c>
      <c r="K279" s="82">
        <f>'AEO 2023 Table 52 Raw'!N258</f>
        <v>0</v>
      </c>
      <c r="L279" s="82">
        <f>'AEO 2023 Table 52 Raw'!O258</f>
        <v>0</v>
      </c>
      <c r="M279" s="82">
        <f>'AEO 2023 Table 52 Raw'!P258</f>
        <v>0</v>
      </c>
      <c r="N279" s="82">
        <f>'AEO 2023 Table 52 Raw'!Q258</f>
        <v>0</v>
      </c>
      <c r="O279" s="82">
        <f>'AEO 2023 Table 52 Raw'!R258</f>
        <v>0</v>
      </c>
      <c r="P279" s="82">
        <f>'AEO 2023 Table 52 Raw'!S258</f>
        <v>0</v>
      </c>
      <c r="Q279" s="82">
        <f>'AEO 2023 Table 52 Raw'!T258</f>
        <v>0</v>
      </c>
      <c r="R279" s="82">
        <f>'AEO 2023 Table 52 Raw'!U258</f>
        <v>0</v>
      </c>
      <c r="S279" s="82">
        <f>'AEO 2023 Table 52 Raw'!V258</f>
        <v>0</v>
      </c>
      <c r="T279" s="82">
        <f>'AEO 2023 Table 52 Raw'!W258</f>
        <v>0</v>
      </c>
      <c r="U279" s="82">
        <f>'AEO 2023 Table 52 Raw'!X258</f>
        <v>0</v>
      </c>
      <c r="V279" s="82">
        <f>'AEO 2023 Table 52 Raw'!Y258</f>
        <v>0</v>
      </c>
      <c r="W279" s="82">
        <f>'AEO 2023 Table 52 Raw'!Z258</f>
        <v>0</v>
      </c>
      <c r="X279" s="82">
        <f>'AEO 2023 Table 52 Raw'!AA258</f>
        <v>0</v>
      </c>
      <c r="Y279" s="82">
        <f>'AEO 2023 Table 52 Raw'!AB258</f>
        <v>0</v>
      </c>
      <c r="Z279" s="82">
        <f>'AEO 2023 Table 52 Raw'!AC258</f>
        <v>0</v>
      </c>
      <c r="AA279" s="82">
        <f>'AEO 2023 Table 52 Raw'!AD258</f>
        <v>0</v>
      </c>
      <c r="AB279" s="82">
        <f>'AEO 2023 Table 52 Raw'!AE258</f>
        <v>0</v>
      </c>
      <c r="AC279" s="82">
        <f>'AEO 2023 Table 52 Raw'!AF258</f>
        <v>0</v>
      </c>
      <c r="AD279" s="82">
        <f>'AEO 2023 Table 52 Raw'!AG258</f>
        <v>0</v>
      </c>
      <c r="AE279" s="82">
        <f>'AEO 2023 Table 52 Raw'!AH258</f>
        <v>0</v>
      </c>
      <c r="AF279" s="88" t="str">
        <f>'AEO 2023 Table 52 Raw'!AI258</f>
        <v>- -</v>
      </c>
    </row>
    <row r="280" spans="1:32" ht="12" customHeight="1" x14ac:dyDescent="0.35">
      <c r="A280" s="77" t="s">
        <v>2187</v>
      </c>
      <c r="B280" s="81" t="s">
        <v>1960</v>
      </c>
      <c r="C280" s="82">
        <f>'AEO 2023 Table 52 Raw'!F259</f>
        <v>0</v>
      </c>
      <c r="D280" s="82">
        <f>'AEO 2023 Table 52 Raw'!G259</f>
        <v>0</v>
      </c>
      <c r="E280" s="82">
        <f>'AEO 2023 Table 52 Raw'!H259</f>
        <v>0</v>
      </c>
      <c r="F280" s="82">
        <f>'AEO 2023 Table 52 Raw'!I259</f>
        <v>0</v>
      </c>
      <c r="G280" s="82">
        <f>'AEO 2023 Table 52 Raw'!J259</f>
        <v>0</v>
      </c>
      <c r="H280" s="82">
        <f>'AEO 2023 Table 52 Raw'!K259</f>
        <v>0</v>
      </c>
      <c r="I280" s="82">
        <f>'AEO 2023 Table 52 Raw'!L259</f>
        <v>0</v>
      </c>
      <c r="J280" s="82">
        <f>'AEO 2023 Table 52 Raw'!M259</f>
        <v>0</v>
      </c>
      <c r="K280" s="82">
        <f>'AEO 2023 Table 52 Raw'!N259</f>
        <v>0</v>
      </c>
      <c r="L280" s="82">
        <f>'AEO 2023 Table 52 Raw'!O259</f>
        <v>0</v>
      </c>
      <c r="M280" s="82">
        <f>'AEO 2023 Table 52 Raw'!P259</f>
        <v>0</v>
      </c>
      <c r="N280" s="82">
        <f>'AEO 2023 Table 52 Raw'!Q259</f>
        <v>0</v>
      </c>
      <c r="O280" s="82">
        <f>'AEO 2023 Table 52 Raw'!R259</f>
        <v>0</v>
      </c>
      <c r="P280" s="82">
        <f>'AEO 2023 Table 52 Raw'!S259</f>
        <v>0</v>
      </c>
      <c r="Q280" s="82">
        <f>'AEO 2023 Table 52 Raw'!T259</f>
        <v>0</v>
      </c>
      <c r="R280" s="82">
        <f>'AEO 2023 Table 52 Raw'!U259</f>
        <v>0</v>
      </c>
      <c r="S280" s="82">
        <f>'AEO 2023 Table 52 Raw'!V259</f>
        <v>0</v>
      </c>
      <c r="T280" s="82">
        <f>'AEO 2023 Table 52 Raw'!W259</f>
        <v>0</v>
      </c>
      <c r="U280" s="82">
        <f>'AEO 2023 Table 52 Raw'!X259</f>
        <v>0</v>
      </c>
      <c r="V280" s="82">
        <f>'AEO 2023 Table 52 Raw'!Y259</f>
        <v>0</v>
      </c>
      <c r="W280" s="82">
        <f>'AEO 2023 Table 52 Raw'!Z259</f>
        <v>0</v>
      </c>
      <c r="X280" s="82">
        <f>'AEO 2023 Table 52 Raw'!AA259</f>
        <v>0</v>
      </c>
      <c r="Y280" s="82">
        <f>'AEO 2023 Table 52 Raw'!AB259</f>
        <v>0</v>
      </c>
      <c r="Z280" s="82">
        <f>'AEO 2023 Table 52 Raw'!AC259</f>
        <v>0</v>
      </c>
      <c r="AA280" s="82">
        <f>'AEO 2023 Table 52 Raw'!AD259</f>
        <v>0</v>
      </c>
      <c r="AB280" s="82">
        <f>'AEO 2023 Table 52 Raw'!AE259</f>
        <v>0</v>
      </c>
      <c r="AC280" s="82">
        <f>'AEO 2023 Table 52 Raw'!AF259</f>
        <v>0</v>
      </c>
      <c r="AD280" s="82">
        <f>'AEO 2023 Table 52 Raw'!AG259</f>
        <v>0</v>
      </c>
      <c r="AE280" s="82">
        <f>'AEO 2023 Table 52 Raw'!AH259</f>
        <v>0</v>
      </c>
      <c r="AF280" s="88" t="str">
        <f>'AEO 2023 Table 52 Raw'!AI259</f>
        <v>- -</v>
      </c>
    </row>
    <row r="281" spans="1:32" ht="12" customHeight="1" x14ac:dyDescent="0.35">
      <c r="A281" s="77" t="s">
        <v>2188</v>
      </c>
      <c r="B281" s="81" t="s">
        <v>1962</v>
      </c>
      <c r="C281" s="82">
        <f>'AEO 2023 Table 52 Raw'!F260</f>
        <v>0</v>
      </c>
      <c r="D281" s="82">
        <f>'AEO 2023 Table 52 Raw'!G260</f>
        <v>0</v>
      </c>
      <c r="E281" s="82">
        <f>'AEO 2023 Table 52 Raw'!H260</f>
        <v>0</v>
      </c>
      <c r="F281" s="82">
        <f>'AEO 2023 Table 52 Raw'!I260</f>
        <v>0</v>
      </c>
      <c r="G281" s="82">
        <f>'AEO 2023 Table 52 Raw'!J260</f>
        <v>0</v>
      </c>
      <c r="H281" s="82">
        <f>'AEO 2023 Table 52 Raw'!K260</f>
        <v>0</v>
      </c>
      <c r="I281" s="82">
        <f>'AEO 2023 Table 52 Raw'!L260</f>
        <v>0</v>
      </c>
      <c r="J281" s="82">
        <f>'AEO 2023 Table 52 Raw'!M260</f>
        <v>0</v>
      </c>
      <c r="K281" s="82">
        <f>'AEO 2023 Table 52 Raw'!N260</f>
        <v>0</v>
      </c>
      <c r="L281" s="82">
        <f>'AEO 2023 Table 52 Raw'!O260</f>
        <v>0</v>
      </c>
      <c r="M281" s="82">
        <f>'AEO 2023 Table 52 Raw'!P260</f>
        <v>0</v>
      </c>
      <c r="N281" s="82">
        <f>'AEO 2023 Table 52 Raw'!Q260</f>
        <v>0</v>
      </c>
      <c r="O281" s="82">
        <f>'AEO 2023 Table 52 Raw'!R260</f>
        <v>0</v>
      </c>
      <c r="P281" s="82">
        <f>'AEO 2023 Table 52 Raw'!S260</f>
        <v>0</v>
      </c>
      <c r="Q281" s="82">
        <f>'AEO 2023 Table 52 Raw'!T260</f>
        <v>0</v>
      </c>
      <c r="R281" s="82">
        <f>'AEO 2023 Table 52 Raw'!U260</f>
        <v>0</v>
      </c>
      <c r="S281" s="82">
        <f>'AEO 2023 Table 52 Raw'!V260</f>
        <v>0</v>
      </c>
      <c r="T281" s="82">
        <f>'AEO 2023 Table 52 Raw'!W260</f>
        <v>0</v>
      </c>
      <c r="U281" s="82">
        <f>'AEO 2023 Table 52 Raw'!X260</f>
        <v>0</v>
      </c>
      <c r="V281" s="82">
        <f>'AEO 2023 Table 52 Raw'!Y260</f>
        <v>0</v>
      </c>
      <c r="W281" s="82">
        <f>'AEO 2023 Table 52 Raw'!Z260</f>
        <v>0</v>
      </c>
      <c r="X281" s="82">
        <f>'AEO 2023 Table 52 Raw'!AA260</f>
        <v>0</v>
      </c>
      <c r="Y281" s="82">
        <f>'AEO 2023 Table 52 Raw'!AB260</f>
        <v>0</v>
      </c>
      <c r="Z281" s="82">
        <f>'AEO 2023 Table 52 Raw'!AC260</f>
        <v>0</v>
      </c>
      <c r="AA281" s="82">
        <f>'AEO 2023 Table 52 Raw'!AD260</f>
        <v>0</v>
      </c>
      <c r="AB281" s="82">
        <f>'AEO 2023 Table 52 Raw'!AE260</f>
        <v>0</v>
      </c>
      <c r="AC281" s="82">
        <f>'AEO 2023 Table 52 Raw'!AF260</f>
        <v>0</v>
      </c>
      <c r="AD281" s="82">
        <f>'AEO 2023 Table 52 Raw'!AG260</f>
        <v>0</v>
      </c>
      <c r="AE281" s="82">
        <f>'AEO 2023 Table 52 Raw'!AH260</f>
        <v>0</v>
      </c>
      <c r="AF281" s="88" t="str">
        <f>'AEO 2023 Table 52 Raw'!AI260</f>
        <v>- -</v>
      </c>
    </row>
    <row r="282" spans="1:32" ht="12" customHeight="1" x14ac:dyDescent="0.35">
      <c r="C282" s="82"/>
      <c r="D282" s="82"/>
      <c r="E282" s="82"/>
      <c r="F282" s="82"/>
      <c r="G282" s="82"/>
      <c r="H282" s="82"/>
      <c r="I282" s="82"/>
      <c r="J282" s="82"/>
      <c r="K282" s="82"/>
      <c r="L282" s="82"/>
      <c r="M282" s="82"/>
      <c r="N282" s="82"/>
      <c r="O282" s="82"/>
      <c r="P282" s="82"/>
      <c r="Q282" s="82"/>
      <c r="R282" s="82"/>
      <c r="S282" s="82"/>
      <c r="T282" s="82"/>
      <c r="U282" s="82"/>
      <c r="V282" s="82"/>
      <c r="W282" s="82"/>
      <c r="X282" s="82"/>
      <c r="Y282" s="82"/>
      <c r="Z282" s="82"/>
      <c r="AA282" s="82"/>
      <c r="AB282" s="82"/>
      <c r="AC282" s="82"/>
      <c r="AD282" s="82"/>
      <c r="AE282" s="82"/>
      <c r="AF282" s="88"/>
    </row>
    <row r="283" spans="1:32" ht="12" customHeight="1" x14ac:dyDescent="0.35">
      <c r="B283" s="34" t="s">
        <v>19</v>
      </c>
      <c r="C283" s="82"/>
      <c r="D283" s="82"/>
      <c r="E283" s="82"/>
      <c r="F283" s="82"/>
      <c r="G283" s="82"/>
      <c r="H283" s="82"/>
      <c r="I283" s="82"/>
      <c r="J283" s="82"/>
      <c r="K283" s="82"/>
      <c r="L283" s="82"/>
      <c r="M283" s="82"/>
      <c r="N283" s="82"/>
      <c r="O283" s="82"/>
      <c r="P283" s="82"/>
      <c r="Q283" s="82"/>
      <c r="R283" s="82"/>
      <c r="S283" s="82"/>
      <c r="T283" s="82"/>
      <c r="U283" s="82"/>
      <c r="V283" s="82"/>
      <c r="W283" s="82"/>
      <c r="X283" s="82"/>
      <c r="Y283" s="82"/>
      <c r="Z283" s="82"/>
      <c r="AA283" s="82"/>
      <c r="AB283" s="82"/>
      <c r="AC283" s="82"/>
      <c r="AD283" s="82"/>
      <c r="AE283" s="82"/>
      <c r="AF283" s="88"/>
    </row>
    <row r="284" spans="1:32" ht="12" customHeight="1" x14ac:dyDescent="0.35">
      <c r="A284" s="77" t="s">
        <v>2189</v>
      </c>
      <c r="B284" s="81" t="s">
        <v>1932</v>
      </c>
      <c r="C284" s="82">
        <f>'AEO 2023 Table 52 Raw'!F262</f>
        <v>0</v>
      </c>
      <c r="D284" s="82">
        <f>'AEO 2023 Table 52 Raw'!G262</f>
        <v>0</v>
      </c>
      <c r="E284" s="82">
        <f>'AEO 2023 Table 52 Raw'!H262</f>
        <v>0</v>
      </c>
      <c r="F284" s="82">
        <f>'AEO 2023 Table 52 Raw'!I262</f>
        <v>0</v>
      </c>
      <c r="G284" s="82">
        <f>'AEO 2023 Table 52 Raw'!J262</f>
        <v>0</v>
      </c>
      <c r="H284" s="82">
        <f>'AEO 2023 Table 52 Raw'!K262</f>
        <v>0</v>
      </c>
      <c r="I284" s="82">
        <f>'AEO 2023 Table 52 Raw'!L262</f>
        <v>0</v>
      </c>
      <c r="J284" s="82">
        <f>'AEO 2023 Table 52 Raw'!M262</f>
        <v>0</v>
      </c>
      <c r="K284" s="82">
        <f>'AEO 2023 Table 52 Raw'!N262</f>
        <v>0</v>
      </c>
      <c r="L284" s="82">
        <f>'AEO 2023 Table 52 Raw'!O262</f>
        <v>0</v>
      </c>
      <c r="M284" s="82">
        <f>'AEO 2023 Table 52 Raw'!P262</f>
        <v>0</v>
      </c>
      <c r="N284" s="82">
        <f>'AEO 2023 Table 52 Raw'!Q262</f>
        <v>0</v>
      </c>
      <c r="O284" s="82">
        <f>'AEO 2023 Table 52 Raw'!R262</f>
        <v>0</v>
      </c>
      <c r="P284" s="82">
        <f>'AEO 2023 Table 52 Raw'!S262</f>
        <v>0</v>
      </c>
      <c r="Q284" s="82">
        <f>'AEO 2023 Table 52 Raw'!T262</f>
        <v>0</v>
      </c>
      <c r="R284" s="82">
        <f>'AEO 2023 Table 52 Raw'!U262</f>
        <v>0</v>
      </c>
      <c r="S284" s="82">
        <f>'AEO 2023 Table 52 Raw'!V262</f>
        <v>0</v>
      </c>
      <c r="T284" s="82">
        <f>'AEO 2023 Table 52 Raw'!W262</f>
        <v>0</v>
      </c>
      <c r="U284" s="82">
        <f>'AEO 2023 Table 52 Raw'!X262</f>
        <v>0</v>
      </c>
      <c r="V284" s="82">
        <f>'AEO 2023 Table 52 Raw'!Y262</f>
        <v>0</v>
      </c>
      <c r="W284" s="82">
        <f>'AEO 2023 Table 52 Raw'!Z262</f>
        <v>0</v>
      </c>
      <c r="X284" s="82">
        <f>'AEO 2023 Table 52 Raw'!AA262</f>
        <v>0</v>
      </c>
      <c r="Y284" s="82">
        <f>'AEO 2023 Table 52 Raw'!AB262</f>
        <v>0</v>
      </c>
      <c r="Z284" s="82">
        <f>'AEO 2023 Table 52 Raw'!AC262</f>
        <v>0</v>
      </c>
      <c r="AA284" s="82">
        <f>'AEO 2023 Table 52 Raw'!AD262</f>
        <v>0</v>
      </c>
      <c r="AB284" s="82">
        <f>'AEO 2023 Table 52 Raw'!AE262</f>
        <v>0</v>
      </c>
      <c r="AC284" s="82">
        <f>'AEO 2023 Table 52 Raw'!AF262</f>
        <v>0</v>
      </c>
      <c r="AD284" s="82">
        <f>'AEO 2023 Table 52 Raw'!AG262</f>
        <v>0</v>
      </c>
      <c r="AE284" s="82">
        <f>'AEO 2023 Table 52 Raw'!AH262</f>
        <v>0</v>
      </c>
      <c r="AF284" s="88" t="str">
        <f>'AEO 2023 Table 52 Raw'!AI262</f>
        <v>- -</v>
      </c>
    </row>
    <row r="285" spans="1:32" ht="12" customHeight="1" x14ac:dyDescent="0.35">
      <c r="A285" s="77" t="s">
        <v>2190</v>
      </c>
      <c r="B285" s="81" t="s">
        <v>1934</v>
      </c>
      <c r="C285" s="82">
        <f>'AEO 2023 Table 52 Raw'!F263</f>
        <v>88.414794999999998</v>
      </c>
      <c r="D285" s="82">
        <f>'AEO 2023 Table 52 Raw'!G263</f>
        <v>86.751930000000002</v>
      </c>
      <c r="E285" s="82">
        <f>'AEO 2023 Table 52 Raw'!H263</f>
        <v>84.997589000000005</v>
      </c>
      <c r="F285" s="82">
        <f>'AEO 2023 Table 52 Raw'!I263</f>
        <v>82.997635000000002</v>
      </c>
      <c r="G285" s="82">
        <f>'AEO 2023 Table 52 Raw'!J263</f>
        <v>81.522507000000004</v>
      </c>
      <c r="H285" s="82">
        <f>'AEO 2023 Table 52 Raw'!K263</f>
        <v>80.081528000000006</v>
      </c>
      <c r="I285" s="82">
        <f>'AEO 2023 Table 52 Raw'!L263</f>
        <v>78.676651000000007</v>
      </c>
      <c r="J285" s="82">
        <f>'AEO 2023 Table 52 Raw'!M263</f>
        <v>77.455948000000006</v>
      </c>
      <c r="K285" s="82">
        <f>'AEO 2023 Table 52 Raw'!N263</f>
        <v>76.294326999999996</v>
      </c>
      <c r="L285" s="82">
        <f>'AEO 2023 Table 52 Raw'!O263</f>
        <v>75.188438000000005</v>
      </c>
      <c r="M285" s="82">
        <f>'AEO 2023 Table 52 Raw'!P263</f>
        <v>74.121819000000002</v>
      </c>
      <c r="N285" s="82">
        <f>'AEO 2023 Table 52 Raw'!Q263</f>
        <v>73.117393000000007</v>
      </c>
      <c r="O285" s="82">
        <f>'AEO 2023 Table 52 Raw'!R263</f>
        <v>72.148139999999998</v>
      </c>
      <c r="P285" s="82">
        <f>'AEO 2023 Table 52 Raw'!S263</f>
        <v>71.234725999999995</v>
      </c>
      <c r="Q285" s="82">
        <f>'AEO 2023 Table 52 Raw'!T263</f>
        <v>70.360091999999995</v>
      </c>
      <c r="R285" s="82">
        <f>'AEO 2023 Table 52 Raw'!U263</f>
        <v>69.526070000000004</v>
      </c>
      <c r="S285" s="82">
        <f>'AEO 2023 Table 52 Raw'!V263</f>
        <v>68.730484000000004</v>
      </c>
      <c r="T285" s="82">
        <f>'AEO 2023 Table 52 Raw'!W263</f>
        <v>67.980887999999993</v>
      </c>
      <c r="U285" s="82">
        <f>'AEO 2023 Table 52 Raw'!X263</f>
        <v>67.252128999999996</v>
      </c>
      <c r="V285" s="82">
        <f>'AEO 2023 Table 52 Raw'!Y263</f>
        <v>66.557586999999998</v>
      </c>
      <c r="W285" s="82">
        <f>'AEO 2023 Table 52 Raw'!Z263</f>
        <v>65.894431999999995</v>
      </c>
      <c r="X285" s="82">
        <f>'AEO 2023 Table 52 Raw'!AA263</f>
        <v>65.261016999999995</v>
      </c>
      <c r="Y285" s="82">
        <f>'AEO 2023 Table 52 Raw'!AB263</f>
        <v>64.652396999999993</v>
      </c>
      <c r="Z285" s="82">
        <f>'AEO 2023 Table 52 Raw'!AC263</f>
        <v>64.072151000000005</v>
      </c>
      <c r="AA285" s="82">
        <f>'AEO 2023 Table 52 Raw'!AD263</f>
        <v>63.519257000000003</v>
      </c>
      <c r="AB285" s="82">
        <f>'AEO 2023 Table 52 Raw'!AE263</f>
        <v>62.992161000000003</v>
      </c>
      <c r="AC285" s="82">
        <f>'AEO 2023 Table 52 Raw'!AF263</f>
        <v>62.489798999999998</v>
      </c>
      <c r="AD285" s="82">
        <f>'AEO 2023 Table 52 Raw'!AG263</f>
        <v>62.025737999999997</v>
      </c>
      <c r="AE285" s="82">
        <f>'AEO 2023 Table 52 Raw'!AH263</f>
        <v>61.547809999999998</v>
      </c>
      <c r="AF285" s="88">
        <f>'AEO 2023 Table 52 Raw'!AI263</f>
        <v>-1.2999999999999999E-2</v>
      </c>
    </row>
    <row r="286" spans="1:32" ht="12" customHeight="1" x14ac:dyDescent="0.35">
      <c r="A286" s="77" t="s">
        <v>2191</v>
      </c>
      <c r="B286" s="81" t="s">
        <v>1936</v>
      </c>
      <c r="C286" s="82">
        <f>'AEO 2023 Table 52 Raw'!F264</f>
        <v>76.600555</v>
      </c>
      <c r="D286" s="82">
        <f>'AEO 2023 Table 52 Raw'!G264</f>
        <v>74.997757000000007</v>
      </c>
      <c r="E286" s="82">
        <f>'AEO 2023 Table 52 Raw'!H264</f>
        <v>73.438170999999997</v>
      </c>
      <c r="F286" s="82">
        <f>'AEO 2023 Table 52 Raw'!I264</f>
        <v>71.673073000000002</v>
      </c>
      <c r="G286" s="82">
        <f>'AEO 2023 Table 52 Raw'!J264</f>
        <v>70.322021000000007</v>
      </c>
      <c r="H286" s="82">
        <f>'AEO 2023 Table 52 Raw'!K264</f>
        <v>68.987578999999997</v>
      </c>
      <c r="I286" s="82">
        <f>'AEO 2023 Table 52 Raw'!L264</f>
        <v>67.632583999999994</v>
      </c>
      <c r="J286" s="82">
        <f>'AEO 2023 Table 52 Raw'!M264</f>
        <v>66.480948999999995</v>
      </c>
      <c r="K286" s="82">
        <f>'AEO 2023 Table 52 Raw'!N264</f>
        <v>65.385413999999997</v>
      </c>
      <c r="L286" s="82">
        <f>'AEO 2023 Table 52 Raw'!O264</f>
        <v>64.346778999999998</v>
      </c>
      <c r="M286" s="82">
        <f>'AEO 2023 Table 52 Raw'!P264</f>
        <v>63.356583000000001</v>
      </c>
      <c r="N286" s="82">
        <f>'AEO 2023 Table 52 Raw'!Q264</f>
        <v>62.408596000000003</v>
      </c>
      <c r="O286" s="82">
        <f>'AEO 2023 Table 52 Raw'!R264</f>
        <v>61.461486999999998</v>
      </c>
      <c r="P286" s="82">
        <f>'AEO 2023 Table 52 Raw'!S264</f>
        <v>60.559733999999999</v>
      </c>
      <c r="Q286" s="82">
        <f>'AEO 2023 Table 52 Raw'!T264</f>
        <v>59.697448999999999</v>
      </c>
      <c r="R286" s="82">
        <f>'AEO 2023 Table 52 Raw'!U264</f>
        <v>58.881202999999999</v>
      </c>
      <c r="S286" s="82">
        <f>'AEO 2023 Table 52 Raw'!V264</f>
        <v>58.108550999999999</v>
      </c>
      <c r="T286" s="82">
        <f>'AEO 2023 Table 52 Raw'!W264</f>
        <v>57.373500999999997</v>
      </c>
      <c r="U286" s="82">
        <f>'AEO 2023 Table 52 Raw'!X264</f>
        <v>56.678351999999997</v>
      </c>
      <c r="V286" s="82">
        <f>'AEO 2023 Table 52 Raw'!Y264</f>
        <v>56.016907000000003</v>
      </c>
      <c r="W286" s="82">
        <f>'AEO 2023 Table 52 Raw'!Z264</f>
        <v>55.387042999999998</v>
      </c>
      <c r="X286" s="82">
        <f>'AEO 2023 Table 52 Raw'!AA264</f>
        <v>54.787891000000002</v>
      </c>
      <c r="Y286" s="82">
        <f>'AEO 2023 Table 52 Raw'!AB264</f>
        <v>54.220523999999997</v>
      </c>
      <c r="Z286" s="82">
        <f>'AEO 2023 Table 52 Raw'!AC264</f>
        <v>53.676307999999999</v>
      </c>
      <c r="AA286" s="82">
        <f>'AEO 2023 Table 52 Raw'!AD264</f>
        <v>53.161152000000001</v>
      </c>
      <c r="AB286" s="82">
        <f>'AEO 2023 Table 52 Raw'!AE264</f>
        <v>52.667518999999999</v>
      </c>
      <c r="AC286" s="82">
        <f>'AEO 2023 Table 52 Raw'!AF264</f>
        <v>52.197006000000002</v>
      </c>
      <c r="AD286" s="82">
        <f>'AEO 2023 Table 52 Raw'!AG264</f>
        <v>51.753216000000002</v>
      </c>
      <c r="AE286" s="82">
        <f>'AEO 2023 Table 52 Raw'!AH264</f>
        <v>51.307152000000002</v>
      </c>
      <c r="AF286" s="88">
        <f>'AEO 2023 Table 52 Raw'!AI264</f>
        <v>-1.4E-2</v>
      </c>
    </row>
    <row r="287" spans="1:32" ht="12" customHeight="1" x14ac:dyDescent="0.35">
      <c r="A287" s="77" t="s">
        <v>2192</v>
      </c>
      <c r="B287" s="81" t="s">
        <v>1938</v>
      </c>
      <c r="C287" s="82">
        <f>'AEO 2023 Table 52 Raw'!F265</f>
        <v>78.526252999999997</v>
      </c>
      <c r="D287" s="82">
        <f>'AEO 2023 Table 52 Raw'!G265</f>
        <v>77.077247999999997</v>
      </c>
      <c r="E287" s="82">
        <f>'AEO 2023 Table 52 Raw'!H265</f>
        <v>75.554810000000003</v>
      </c>
      <c r="F287" s="82">
        <f>'AEO 2023 Table 52 Raw'!I265</f>
        <v>73.831383000000002</v>
      </c>
      <c r="G287" s="82">
        <f>'AEO 2023 Table 52 Raw'!J265</f>
        <v>72.443306000000007</v>
      </c>
      <c r="H287" s="82">
        <f>'AEO 2023 Table 52 Raw'!K265</f>
        <v>71.091712999999999</v>
      </c>
      <c r="I287" s="82">
        <f>'AEO 2023 Table 52 Raw'!L265</f>
        <v>69.704787999999994</v>
      </c>
      <c r="J287" s="82">
        <f>'AEO 2023 Table 52 Raw'!M265</f>
        <v>68.518822</v>
      </c>
      <c r="K287" s="82">
        <f>'AEO 2023 Table 52 Raw'!N265</f>
        <v>67.389411999999993</v>
      </c>
      <c r="L287" s="82">
        <f>'AEO 2023 Table 52 Raw'!O265</f>
        <v>66.317665000000005</v>
      </c>
      <c r="M287" s="82">
        <f>'AEO 2023 Table 52 Raw'!P265</f>
        <v>65.293694000000002</v>
      </c>
      <c r="N287" s="82">
        <f>'AEO 2023 Table 52 Raw'!Q265</f>
        <v>64.307556000000005</v>
      </c>
      <c r="O287" s="82">
        <f>'AEO 2023 Table 52 Raw'!R265</f>
        <v>63.334152000000003</v>
      </c>
      <c r="P287" s="82">
        <f>'AEO 2023 Table 52 Raw'!S265</f>
        <v>62.396388999999999</v>
      </c>
      <c r="Q287" s="82">
        <f>'AEO 2023 Table 52 Raw'!T265</f>
        <v>61.506714000000002</v>
      </c>
      <c r="R287" s="82">
        <f>'AEO 2023 Table 52 Raw'!U265</f>
        <v>60.670757000000002</v>
      </c>
      <c r="S287" s="82">
        <f>'AEO 2023 Table 52 Raw'!V265</f>
        <v>59.878937000000001</v>
      </c>
      <c r="T287" s="82">
        <f>'AEO 2023 Table 52 Raw'!W265</f>
        <v>59.126488000000002</v>
      </c>
      <c r="U287" s="82">
        <f>'AEO 2023 Table 52 Raw'!X265</f>
        <v>58.410477</v>
      </c>
      <c r="V287" s="82">
        <f>'AEO 2023 Table 52 Raw'!Y265</f>
        <v>57.728081000000003</v>
      </c>
      <c r="W287" s="82">
        <f>'AEO 2023 Table 52 Raw'!Z265</f>
        <v>57.077987999999998</v>
      </c>
      <c r="X287" s="82">
        <f>'AEO 2023 Table 52 Raw'!AA265</f>
        <v>56.459266999999997</v>
      </c>
      <c r="Y287" s="82">
        <f>'AEO 2023 Table 52 Raw'!AB265</f>
        <v>55.872677000000003</v>
      </c>
      <c r="Z287" s="82">
        <f>'AEO 2023 Table 52 Raw'!AC265</f>
        <v>55.310817999999998</v>
      </c>
      <c r="AA287" s="82">
        <f>'AEO 2023 Table 52 Raw'!AD265</f>
        <v>54.778106999999999</v>
      </c>
      <c r="AB287" s="82">
        <f>'AEO 2023 Table 52 Raw'!AE265</f>
        <v>54.267960000000002</v>
      </c>
      <c r="AC287" s="82">
        <f>'AEO 2023 Table 52 Raw'!AF265</f>
        <v>53.781596999999998</v>
      </c>
      <c r="AD287" s="82">
        <f>'AEO 2023 Table 52 Raw'!AG265</f>
        <v>53.315525000000001</v>
      </c>
      <c r="AE287" s="82">
        <f>'AEO 2023 Table 52 Raw'!AH265</f>
        <v>52.854861999999997</v>
      </c>
      <c r="AF287" s="88">
        <f>'AEO 2023 Table 52 Raw'!AI265</f>
        <v>-1.4E-2</v>
      </c>
    </row>
    <row r="288" spans="1:32" ht="12" customHeight="1" x14ac:dyDescent="0.35">
      <c r="A288" s="77" t="s">
        <v>2193</v>
      </c>
      <c r="B288" s="81" t="s">
        <v>1940</v>
      </c>
      <c r="C288" s="82">
        <f>'AEO 2023 Table 52 Raw'!F266</f>
        <v>83.658812999999995</v>
      </c>
      <c r="D288" s="82">
        <f>'AEO 2023 Table 52 Raw'!G266</f>
        <v>82.110703000000001</v>
      </c>
      <c r="E288" s="82">
        <f>'AEO 2023 Table 52 Raw'!H266</f>
        <v>80.517792</v>
      </c>
      <c r="F288" s="82">
        <f>'AEO 2023 Table 52 Raw'!I266</f>
        <v>78.716766000000007</v>
      </c>
      <c r="G288" s="82">
        <f>'AEO 2023 Table 52 Raw'!J266</f>
        <v>77.208786000000003</v>
      </c>
      <c r="H288" s="82">
        <f>'AEO 2023 Table 52 Raw'!K266</f>
        <v>75.718757999999994</v>
      </c>
      <c r="I288" s="82">
        <f>'AEO 2023 Table 52 Raw'!L266</f>
        <v>74.213959000000003</v>
      </c>
      <c r="J288" s="82">
        <f>'AEO 2023 Table 52 Raw'!M266</f>
        <v>72.928130999999993</v>
      </c>
      <c r="K288" s="82">
        <f>'AEO 2023 Table 52 Raw'!N266</f>
        <v>71.697982999999994</v>
      </c>
      <c r="L288" s="82">
        <f>'AEO 2023 Table 52 Raw'!O266</f>
        <v>70.532607999999996</v>
      </c>
      <c r="M288" s="82">
        <f>'AEO 2023 Table 52 Raw'!P266</f>
        <v>69.418762000000001</v>
      </c>
      <c r="N288" s="82">
        <f>'AEO 2023 Table 52 Raw'!Q266</f>
        <v>68.347626000000005</v>
      </c>
      <c r="O288" s="82">
        <f>'AEO 2023 Table 52 Raw'!R266</f>
        <v>67.302559000000002</v>
      </c>
      <c r="P288" s="82">
        <f>'AEO 2023 Table 52 Raw'!S266</f>
        <v>66.297248999999994</v>
      </c>
      <c r="Q288" s="82">
        <f>'AEO 2023 Table 52 Raw'!T266</f>
        <v>65.351333999999994</v>
      </c>
      <c r="R288" s="82">
        <f>'AEO 2023 Table 52 Raw'!U266</f>
        <v>64.452629000000002</v>
      </c>
      <c r="S288" s="82">
        <f>'AEO 2023 Table 52 Raw'!V266</f>
        <v>63.593860999999997</v>
      </c>
      <c r="T288" s="82">
        <f>'AEO 2023 Table 52 Raw'!W266</f>
        <v>62.777760000000001</v>
      </c>
      <c r="U288" s="82">
        <f>'AEO 2023 Table 52 Raw'!X266</f>
        <v>62.002696999999998</v>
      </c>
      <c r="V288" s="82">
        <f>'AEO 2023 Table 52 Raw'!Y266</f>
        <v>61.263702000000002</v>
      </c>
      <c r="W288" s="82">
        <f>'AEO 2023 Table 52 Raw'!Z266</f>
        <v>60.559925</v>
      </c>
      <c r="X288" s="82">
        <f>'AEO 2023 Table 52 Raw'!AA266</f>
        <v>59.889816000000003</v>
      </c>
      <c r="Y288" s="82">
        <f>'AEO 2023 Table 52 Raw'!AB266</f>
        <v>59.251728</v>
      </c>
      <c r="Z288" s="82">
        <f>'AEO 2023 Table 52 Raw'!AC266</f>
        <v>58.641697000000001</v>
      </c>
      <c r="AA288" s="82">
        <f>'AEO 2023 Table 52 Raw'!AD266</f>
        <v>58.062007999999999</v>
      </c>
      <c r="AB288" s="82">
        <f>'AEO 2023 Table 52 Raw'!AE266</f>
        <v>57.507359000000001</v>
      </c>
      <c r="AC288" s="82">
        <f>'AEO 2023 Table 52 Raw'!AF266</f>
        <v>56.978763999999998</v>
      </c>
      <c r="AD288" s="82">
        <f>'AEO 2023 Table 52 Raw'!AG266</f>
        <v>56.477867000000003</v>
      </c>
      <c r="AE288" s="82">
        <f>'AEO 2023 Table 52 Raw'!AH266</f>
        <v>55.978065000000001</v>
      </c>
      <c r="AF288" s="88">
        <f>'AEO 2023 Table 52 Raw'!AI266</f>
        <v>-1.4E-2</v>
      </c>
    </row>
    <row r="289" spans="1:32" ht="12" customHeight="1" x14ac:dyDescent="0.35">
      <c r="A289" s="77" t="s">
        <v>2194</v>
      </c>
      <c r="B289" s="81" t="s">
        <v>1942</v>
      </c>
      <c r="C289" s="82">
        <f>'AEO 2023 Table 52 Raw'!F267</f>
        <v>0</v>
      </c>
      <c r="D289" s="82">
        <f>'AEO 2023 Table 52 Raw'!G267</f>
        <v>0</v>
      </c>
      <c r="E289" s="82">
        <f>'AEO 2023 Table 52 Raw'!H267</f>
        <v>0</v>
      </c>
      <c r="F289" s="82">
        <f>'AEO 2023 Table 52 Raw'!I267</f>
        <v>0</v>
      </c>
      <c r="G289" s="82">
        <f>'AEO 2023 Table 52 Raw'!J267</f>
        <v>0</v>
      </c>
      <c r="H289" s="82">
        <f>'AEO 2023 Table 52 Raw'!K267</f>
        <v>0</v>
      </c>
      <c r="I289" s="82">
        <f>'AEO 2023 Table 52 Raw'!L267</f>
        <v>0</v>
      </c>
      <c r="J289" s="82">
        <f>'AEO 2023 Table 52 Raw'!M267</f>
        <v>0</v>
      </c>
      <c r="K289" s="82">
        <f>'AEO 2023 Table 52 Raw'!N267</f>
        <v>0</v>
      </c>
      <c r="L289" s="82">
        <f>'AEO 2023 Table 52 Raw'!O267</f>
        <v>0</v>
      </c>
      <c r="M289" s="82">
        <f>'AEO 2023 Table 52 Raw'!P267</f>
        <v>0</v>
      </c>
      <c r="N289" s="82">
        <f>'AEO 2023 Table 52 Raw'!Q267</f>
        <v>0</v>
      </c>
      <c r="O289" s="82">
        <f>'AEO 2023 Table 52 Raw'!R267</f>
        <v>0</v>
      </c>
      <c r="P289" s="82">
        <f>'AEO 2023 Table 52 Raw'!S267</f>
        <v>0</v>
      </c>
      <c r="Q289" s="82">
        <f>'AEO 2023 Table 52 Raw'!T267</f>
        <v>0</v>
      </c>
      <c r="R289" s="82">
        <f>'AEO 2023 Table 52 Raw'!U267</f>
        <v>0</v>
      </c>
      <c r="S289" s="82">
        <f>'AEO 2023 Table 52 Raw'!V267</f>
        <v>0</v>
      </c>
      <c r="T289" s="82">
        <f>'AEO 2023 Table 52 Raw'!W267</f>
        <v>0</v>
      </c>
      <c r="U289" s="82">
        <f>'AEO 2023 Table 52 Raw'!X267</f>
        <v>0</v>
      </c>
      <c r="V289" s="82">
        <f>'AEO 2023 Table 52 Raw'!Y267</f>
        <v>0</v>
      </c>
      <c r="W289" s="82">
        <f>'AEO 2023 Table 52 Raw'!Z267</f>
        <v>0</v>
      </c>
      <c r="X289" s="82">
        <f>'AEO 2023 Table 52 Raw'!AA267</f>
        <v>0</v>
      </c>
      <c r="Y289" s="82">
        <f>'AEO 2023 Table 52 Raw'!AB267</f>
        <v>0</v>
      </c>
      <c r="Z289" s="82">
        <f>'AEO 2023 Table 52 Raw'!AC267</f>
        <v>0</v>
      </c>
      <c r="AA289" s="82">
        <f>'AEO 2023 Table 52 Raw'!AD267</f>
        <v>0</v>
      </c>
      <c r="AB289" s="82">
        <f>'AEO 2023 Table 52 Raw'!AE267</f>
        <v>0</v>
      </c>
      <c r="AC289" s="82">
        <f>'AEO 2023 Table 52 Raw'!AF267</f>
        <v>0</v>
      </c>
      <c r="AD289" s="82">
        <f>'AEO 2023 Table 52 Raw'!AG267</f>
        <v>0</v>
      </c>
      <c r="AE289" s="82">
        <f>'AEO 2023 Table 52 Raw'!AH267</f>
        <v>0</v>
      </c>
      <c r="AF289" s="88" t="str">
        <f>'AEO 2023 Table 52 Raw'!AI267</f>
        <v>- -</v>
      </c>
    </row>
    <row r="290" spans="1:32" ht="12" customHeight="1" x14ac:dyDescent="0.35">
      <c r="A290" s="77" t="s">
        <v>2195</v>
      </c>
      <c r="B290" s="81" t="s">
        <v>1944</v>
      </c>
      <c r="C290" s="82">
        <f>'AEO 2023 Table 52 Raw'!F268</f>
        <v>0</v>
      </c>
      <c r="D290" s="82">
        <f>'AEO 2023 Table 52 Raw'!G268</f>
        <v>0</v>
      </c>
      <c r="E290" s="82">
        <f>'AEO 2023 Table 52 Raw'!H268</f>
        <v>0</v>
      </c>
      <c r="F290" s="82">
        <f>'AEO 2023 Table 52 Raw'!I268</f>
        <v>0</v>
      </c>
      <c r="G290" s="82">
        <f>'AEO 2023 Table 52 Raw'!J268</f>
        <v>0</v>
      </c>
      <c r="H290" s="82">
        <f>'AEO 2023 Table 52 Raw'!K268</f>
        <v>0</v>
      </c>
      <c r="I290" s="82">
        <f>'AEO 2023 Table 52 Raw'!L268</f>
        <v>0</v>
      </c>
      <c r="J290" s="82">
        <f>'AEO 2023 Table 52 Raw'!M268</f>
        <v>0</v>
      </c>
      <c r="K290" s="82">
        <f>'AEO 2023 Table 52 Raw'!N268</f>
        <v>0</v>
      </c>
      <c r="L290" s="82">
        <f>'AEO 2023 Table 52 Raw'!O268</f>
        <v>0</v>
      </c>
      <c r="M290" s="82">
        <f>'AEO 2023 Table 52 Raw'!P268</f>
        <v>0</v>
      </c>
      <c r="N290" s="82">
        <f>'AEO 2023 Table 52 Raw'!Q268</f>
        <v>0</v>
      </c>
      <c r="O290" s="82">
        <f>'AEO 2023 Table 52 Raw'!R268</f>
        <v>0</v>
      </c>
      <c r="P290" s="82">
        <f>'AEO 2023 Table 52 Raw'!S268</f>
        <v>0</v>
      </c>
      <c r="Q290" s="82">
        <f>'AEO 2023 Table 52 Raw'!T268</f>
        <v>0</v>
      </c>
      <c r="R290" s="82">
        <f>'AEO 2023 Table 52 Raw'!U268</f>
        <v>0</v>
      </c>
      <c r="S290" s="82">
        <f>'AEO 2023 Table 52 Raw'!V268</f>
        <v>0</v>
      </c>
      <c r="T290" s="82">
        <f>'AEO 2023 Table 52 Raw'!W268</f>
        <v>0</v>
      </c>
      <c r="U290" s="82">
        <f>'AEO 2023 Table 52 Raw'!X268</f>
        <v>0</v>
      </c>
      <c r="V290" s="82">
        <f>'AEO 2023 Table 52 Raw'!Y268</f>
        <v>0</v>
      </c>
      <c r="W290" s="82">
        <f>'AEO 2023 Table 52 Raw'!Z268</f>
        <v>0</v>
      </c>
      <c r="X290" s="82">
        <f>'AEO 2023 Table 52 Raw'!AA268</f>
        <v>0</v>
      </c>
      <c r="Y290" s="82">
        <f>'AEO 2023 Table 52 Raw'!AB268</f>
        <v>0</v>
      </c>
      <c r="Z290" s="82">
        <f>'AEO 2023 Table 52 Raw'!AC268</f>
        <v>0</v>
      </c>
      <c r="AA290" s="82">
        <f>'AEO 2023 Table 52 Raw'!AD268</f>
        <v>0</v>
      </c>
      <c r="AB290" s="82">
        <f>'AEO 2023 Table 52 Raw'!AE268</f>
        <v>0</v>
      </c>
      <c r="AC290" s="82">
        <f>'AEO 2023 Table 52 Raw'!AF268</f>
        <v>0</v>
      </c>
      <c r="AD290" s="82">
        <f>'AEO 2023 Table 52 Raw'!AG268</f>
        <v>0</v>
      </c>
      <c r="AE290" s="82">
        <f>'AEO 2023 Table 52 Raw'!AH268</f>
        <v>0</v>
      </c>
      <c r="AF290" s="88" t="str">
        <f>'AEO 2023 Table 52 Raw'!AI268</f>
        <v>- -</v>
      </c>
    </row>
    <row r="291" spans="1:32" ht="12" customHeight="1" x14ac:dyDescent="0.35">
      <c r="A291" s="77" t="s">
        <v>2196</v>
      </c>
      <c r="B291" s="81" t="s">
        <v>1946</v>
      </c>
      <c r="C291" s="82">
        <f>'AEO 2023 Table 52 Raw'!F269</f>
        <v>0</v>
      </c>
      <c r="D291" s="82">
        <f>'AEO 2023 Table 52 Raw'!G269</f>
        <v>0</v>
      </c>
      <c r="E291" s="82">
        <f>'AEO 2023 Table 52 Raw'!H269</f>
        <v>0</v>
      </c>
      <c r="F291" s="82">
        <f>'AEO 2023 Table 52 Raw'!I269</f>
        <v>0</v>
      </c>
      <c r="G291" s="82">
        <f>'AEO 2023 Table 52 Raw'!J269</f>
        <v>0</v>
      </c>
      <c r="H291" s="82">
        <f>'AEO 2023 Table 52 Raw'!K269</f>
        <v>0</v>
      </c>
      <c r="I291" s="82">
        <f>'AEO 2023 Table 52 Raw'!L269</f>
        <v>0</v>
      </c>
      <c r="J291" s="82">
        <f>'AEO 2023 Table 52 Raw'!M269</f>
        <v>0</v>
      </c>
      <c r="K291" s="82">
        <f>'AEO 2023 Table 52 Raw'!N269</f>
        <v>0</v>
      </c>
      <c r="L291" s="82">
        <f>'AEO 2023 Table 52 Raw'!O269</f>
        <v>0</v>
      </c>
      <c r="M291" s="82">
        <f>'AEO 2023 Table 52 Raw'!P269</f>
        <v>0</v>
      </c>
      <c r="N291" s="82">
        <f>'AEO 2023 Table 52 Raw'!Q269</f>
        <v>0</v>
      </c>
      <c r="O291" s="82">
        <f>'AEO 2023 Table 52 Raw'!R269</f>
        <v>0</v>
      </c>
      <c r="P291" s="82">
        <f>'AEO 2023 Table 52 Raw'!S269</f>
        <v>0</v>
      </c>
      <c r="Q291" s="82">
        <f>'AEO 2023 Table 52 Raw'!T269</f>
        <v>0</v>
      </c>
      <c r="R291" s="82">
        <f>'AEO 2023 Table 52 Raw'!U269</f>
        <v>0</v>
      </c>
      <c r="S291" s="82">
        <f>'AEO 2023 Table 52 Raw'!V269</f>
        <v>0</v>
      </c>
      <c r="T291" s="82">
        <f>'AEO 2023 Table 52 Raw'!W269</f>
        <v>0</v>
      </c>
      <c r="U291" s="82">
        <f>'AEO 2023 Table 52 Raw'!X269</f>
        <v>0</v>
      </c>
      <c r="V291" s="82">
        <f>'AEO 2023 Table 52 Raw'!Y269</f>
        <v>0</v>
      </c>
      <c r="W291" s="82">
        <f>'AEO 2023 Table 52 Raw'!Z269</f>
        <v>0</v>
      </c>
      <c r="X291" s="82">
        <f>'AEO 2023 Table 52 Raw'!AA269</f>
        <v>0</v>
      </c>
      <c r="Y291" s="82">
        <f>'AEO 2023 Table 52 Raw'!AB269</f>
        <v>0</v>
      </c>
      <c r="Z291" s="82">
        <f>'AEO 2023 Table 52 Raw'!AC269</f>
        <v>0</v>
      </c>
      <c r="AA291" s="82">
        <f>'AEO 2023 Table 52 Raw'!AD269</f>
        <v>0</v>
      </c>
      <c r="AB291" s="82">
        <f>'AEO 2023 Table 52 Raw'!AE269</f>
        <v>0</v>
      </c>
      <c r="AC291" s="82">
        <f>'AEO 2023 Table 52 Raw'!AF269</f>
        <v>0</v>
      </c>
      <c r="AD291" s="82">
        <f>'AEO 2023 Table 52 Raw'!AG269</f>
        <v>0</v>
      </c>
      <c r="AE291" s="82">
        <f>'AEO 2023 Table 52 Raw'!AH269</f>
        <v>0</v>
      </c>
      <c r="AF291" s="88" t="str">
        <f>'AEO 2023 Table 52 Raw'!AI269</f>
        <v>- -</v>
      </c>
    </row>
    <row r="292" spans="1:32" ht="12" customHeight="1" x14ac:dyDescent="0.35">
      <c r="A292" s="77" t="s">
        <v>2197</v>
      </c>
      <c r="B292" s="81" t="s">
        <v>1948</v>
      </c>
      <c r="C292" s="82">
        <f>'AEO 2023 Table 52 Raw'!F270</f>
        <v>0</v>
      </c>
      <c r="D292" s="82">
        <f>'AEO 2023 Table 52 Raw'!G270</f>
        <v>0</v>
      </c>
      <c r="E292" s="82">
        <f>'AEO 2023 Table 52 Raw'!H270</f>
        <v>0</v>
      </c>
      <c r="F292" s="82">
        <f>'AEO 2023 Table 52 Raw'!I270</f>
        <v>0</v>
      </c>
      <c r="G292" s="82">
        <f>'AEO 2023 Table 52 Raw'!J270</f>
        <v>0</v>
      </c>
      <c r="H292" s="82">
        <f>'AEO 2023 Table 52 Raw'!K270</f>
        <v>0</v>
      </c>
      <c r="I292" s="82">
        <f>'AEO 2023 Table 52 Raw'!L270</f>
        <v>0</v>
      </c>
      <c r="J292" s="82">
        <f>'AEO 2023 Table 52 Raw'!M270</f>
        <v>0</v>
      </c>
      <c r="K292" s="82">
        <f>'AEO 2023 Table 52 Raw'!N270</f>
        <v>0</v>
      </c>
      <c r="L292" s="82">
        <f>'AEO 2023 Table 52 Raw'!O270</f>
        <v>0</v>
      </c>
      <c r="M292" s="82">
        <f>'AEO 2023 Table 52 Raw'!P270</f>
        <v>0</v>
      </c>
      <c r="N292" s="82">
        <f>'AEO 2023 Table 52 Raw'!Q270</f>
        <v>0</v>
      </c>
      <c r="O292" s="82">
        <f>'AEO 2023 Table 52 Raw'!R270</f>
        <v>0</v>
      </c>
      <c r="P292" s="82">
        <f>'AEO 2023 Table 52 Raw'!S270</f>
        <v>0</v>
      </c>
      <c r="Q292" s="82">
        <f>'AEO 2023 Table 52 Raw'!T270</f>
        <v>0</v>
      </c>
      <c r="R292" s="82">
        <f>'AEO 2023 Table 52 Raw'!U270</f>
        <v>0</v>
      </c>
      <c r="S292" s="82">
        <f>'AEO 2023 Table 52 Raw'!V270</f>
        <v>0</v>
      </c>
      <c r="T292" s="82">
        <f>'AEO 2023 Table 52 Raw'!W270</f>
        <v>0</v>
      </c>
      <c r="U292" s="82">
        <f>'AEO 2023 Table 52 Raw'!X270</f>
        <v>0</v>
      </c>
      <c r="V292" s="82">
        <f>'AEO 2023 Table 52 Raw'!Y270</f>
        <v>0</v>
      </c>
      <c r="W292" s="82">
        <f>'AEO 2023 Table 52 Raw'!Z270</f>
        <v>0</v>
      </c>
      <c r="X292" s="82">
        <f>'AEO 2023 Table 52 Raw'!AA270</f>
        <v>0</v>
      </c>
      <c r="Y292" s="82">
        <f>'AEO 2023 Table 52 Raw'!AB270</f>
        <v>0</v>
      </c>
      <c r="Z292" s="82">
        <f>'AEO 2023 Table 52 Raw'!AC270</f>
        <v>0</v>
      </c>
      <c r="AA292" s="82">
        <f>'AEO 2023 Table 52 Raw'!AD270</f>
        <v>0</v>
      </c>
      <c r="AB292" s="82">
        <f>'AEO 2023 Table 52 Raw'!AE270</f>
        <v>0</v>
      </c>
      <c r="AC292" s="82">
        <f>'AEO 2023 Table 52 Raw'!AF270</f>
        <v>0</v>
      </c>
      <c r="AD292" s="82">
        <f>'AEO 2023 Table 52 Raw'!AG270</f>
        <v>0</v>
      </c>
      <c r="AE292" s="82">
        <f>'AEO 2023 Table 52 Raw'!AH270</f>
        <v>0</v>
      </c>
      <c r="AF292" s="88" t="str">
        <f>'AEO 2023 Table 52 Raw'!AI270</f>
        <v>- -</v>
      </c>
    </row>
    <row r="293" spans="1:32" ht="12" customHeight="1" x14ac:dyDescent="0.35">
      <c r="A293" s="77" t="s">
        <v>2198</v>
      </c>
      <c r="B293" s="81" t="s">
        <v>1950</v>
      </c>
      <c r="C293" s="82">
        <f>'AEO 2023 Table 52 Raw'!F271</f>
        <v>0</v>
      </c>
      <c r="D293" s="82">
        <f>'AEO 2023 Table 52 Raw'!G271</f>
        <v>0</v>
      </c>
      <c r="E293" s="82">
        <f>'AEO 2023 Table 52 Raw'!H271</f>
        <v>0</v>
      </c>
      <c r="F293" s="82">
        <f>'AEO 2023 Table 52 Raw'!I271</f>
        <v>0</v>
      </c>
      <c r="G293" s="82">
        <f>'AEO 2023 Table 52 Raw'!J271</f>
        <v>0</v>
      </c>
      <c r="H293" s="82">
        <f>'AEO 2023 Table 52 Raw'!K271</f>
        <v>0</v>
      </c>
      <c r="I293" s="82">
        <f>'AEO 2023 Table 52 Raw'!L271</f>
        <v>0</v>
      </c>
      <c r="J293" s="82">
        <f>'AEO 2023 Table 52 Raw'!M271</f>
        <v>0</v>
      </c>
      <c r="K293" s="82">
        <f>'AEO 2023 Table 52 Raw'!N271</f>
        <v>0</v>
      </c>
      <c r="L293" s="82">
        <f>'AEO 2023 Table 52 Raw'!O271</f>
        <v>0</v>
      </c>
      <c r="M293" s="82">
        <f>'AEO 2023 Table 52 Raw'!P271</f>
        <v>0</v>
      </c>
      <c r="N293" s="82">
        <f>'AEO 2023 Table 52 Raw'!Q271</f>
        <v>0</v>
      </c>
      <c r="O293" s="82">
        <f>'AEO 2023 Table 52 Raw'!R271</f>
        <v>0</v>
      </c>
      <c r="P293" s="82">
        <f>'AEO 2023 Table 52 Raw'!S271</f>
        <v>0</v>
      </c>
      <c r="Q293" s="82">
        <f>'AEO 2023 Table 52 Raw'!T271</f>
        <v>0</v>
      </c>
      <c r="R293" s="82">
        <f>'AEO 2023 Table 52 Raw'!U271</f>
        <v>0</v>
      </c>
      <c r="S293" s="82">
        <f>'AEO 2023 Table 52 Raw'!V271</f>
        <v>0</v>
      </c>
      <c r="T293" s="82">
        <f>'AEO 2023 Table 52 Raw'!W271</f>
        <v>0</v>
      </c>
      <c r="U293" s="82">
        <f>'AEO 2023 Table 52 Raw'!X271</f>
        <v>0</v>
      </c>
      <c r="V293" s="82">
        <f>'AEO 2023 Table 52 Raw'!Y271</f>
        <v>0</v>
      </c>
      <c r="W293" s="82">
        <f>'AEO 2023 Table 52 Raw'!Z271</f>
        <v>0</v>
      </c>
      <c r="X293" s="82">
        <f>'AEO 2023 Table 52 Raw'!AA271</f>
        <v>0</v>
      </c>
      <c r="Y293" s="82">
        <f>'AEO 2023 Table 52 Raw'!AB271</f>
        <v>0</v>
      </c>
      <c r="Z293" s="82">
        <f>'AEO 2023 Table 52 Raw'!AC271</f>
        <v>0</v>
      </c>
      <c r="AA293" s="82">
        <f>'AEO 2023 Table 52 Raw'!AD271</f>
        <v>0</v>
      </c>
      <c r="AB293" s="82">
        <f>'AEO 2023 Table 52 Raw'!AE271</f>
        <v>0</v>
      </c>
      <c r="AC293" s="82">
        <f>'AEO 2023 Table 52 Raw'!AF271</f>
        <v>0</v>
      </c>
      <c r="AD293" s="82">
        <f>'AEO 2023 Table 52 Raw'!AG271</f>
        <v>0</v>
      </c>
      <c r="AE293" s="82">
        <f>'AEO 2023 Table 52 Raw'!AH271</f>
        <v>0</v>
      </c>
      <c r="AF293" s="88" t="str">
        <f>'AEO 2023 Table 52 Raw'!AI271</f>
        <v>- -</v>
      </c>
    </row>
    <row r="294" spans="1:32" ht="12" customHeight="1" x14ac:dyDescent="0.35">
      <c r="A294" s="77" t="s">
        <v>2199</v>
      </c>
      <c r="B294" s="81" t="s">
        <v>1952</v>
      </c>
      <c r="C294" s="82">
        <f>'AEO 2023 Table 52 Raw'!F272</f>
        <v>80.675399999999996</v>
      </c>
      <c r="D294" s="82">
        <f>'AEO 2023 Table 52 Raw'!G272</f>
        <v>78.820198000000005</v>
      </c>
      <c r="E294" s="82">
        <f>'AEO 2023 Table 52 Raw'!H272</f>
        <v>76.984863000000004</v>
      </c>
      <c r="F294" s="82">
        <f>'AEO 2023 Table 52 Raw'!I272</f>
        <v>75.288291999999998</v>
      </c>
      <c r="G294" s="82">
        <f>'AEO 2023 Table 52 Raw'!J272</f>
        <v>73.753296000000006</v>
      </c>
      <c r="H294" s="82">
        <f>'AEO 2023 Table 52 Raw'!K272</f>
        <v>72.239600999999993</v>
      </c>
      <c r="I294" s="82">
        <f>'AEO 2023 Table 52 Raw'!L272</f>
        <v>70.848502999999994</v>
      </c>
      <c r="J294" s="82">
        <f>'AEO 2023 Table 52 Raw'!M272</f>
        <v>69.588988999999998</v>
      </c>
      <c r="K294" s="82">
        <f>'AEO 2023 Table 52 Raw'!N272</f>
        <v>68.419837999999999</v>
      </c>
      <c r="L294" s="82">
        <f>'AEO 2023 Table 52 Raw'!O272</f>
        <v>67.308539999999994</v>
      </c>
      <c r="M294" s="82">
        <f>'AEO 2023 Table 52 Raw'!P272</f>
        <v>66.246582000000004</v>
      </c>
      <c r="N294" s="82">
        <f>'AEO 2023 Table 52 Raw'!Q272</f>
        <v>65.244324000000006</v>
      </c>
      <c r="O294" s="82">
        <f>'AEO 2023 Table 52 Raw'!R272</f>
        <v>64.219536000000005</v>
      </c>
      <c r="P294" s="82">
        <f>'AEO 2023 Table 52 Raw'!S272</f>
        <v>63.227108000000001</v>
      </c>
      <c r="Q294" s="82">
        <f>'AEO 2023 Table 52 Raw'!T272</f>
        <v>62.27684</v>
      </c>
      <c r="R294" s="82">
        <f>'AEO 2023 Table 52 Raw'!U272</f>
        <v>61.372059</v>
      </c>
      <c r="S294" s="82">
        <f>'AEO 2023 Table 52 Raw'!V272</f>
        <v>60.509414999999997</v>
      </c>
      <c r="T294" s="82">
        <f>'AEO 2023 Table 52 Raw'!W272</f>
        <v>59.686829000000003</v>
      </c>
      <c r="U294" s="82">
        <f>'AEO 2023 Table 52 Raw'!X272</f>
        <v>58.904891999999997</v>
      </c>
      <c r="V294" s="82">
        <f>'AEO 2023 Table 52 Raw'!Y272</f>
        <v>58.161059999999999</v>
      </c>
      <c r="W294" s="82">
        <f>'AEO 2023 Table 52 Raw'!Z272</f>
        <v>57.451790000000003</v>
      </c>
      <c r="X294" s="82">
        <f>'AEO 2023 Table 52 Raw'!AA272</f>
        <v>56.775173000000002</v>
      </c>
      <c r="Y294" s="82">
        <f>'AEO 2023 Table 52 Raw'!AB272</f>
        <v>56.127341999999999</v>
      </c>
      <c r="Z294" s="82">
        <f>'AEO 2023 Table 52 Raw'!AC272</f>
        <v>55.508975999999997</v>
      </c>
      <c r="AA294" s="82">
        <f>'AEO 2023 Table 52 Raw'!AD272</f>
        <v>54.918841999999998</v>
      </c>
      <c r="AB294" s="82">
        <f>'AEO 2023 Table 52 Raw'!AE272</f>
        <v>54.355567999999998</v>
      </c>
      <c r="AC294" s="82">
        <f>'AEO 2023 Table 52 Raw'!AF272</f>
        <v>53.817965999999998</v>
      </c>
      <c r="AD294" s="82">
        <f>'AEO 2023 Table 52 Raw'!AG272</f>
        <v>53.312313000000003</v>
      </c>
      <c r="AE294" s="82">
        <f>'AEO 2023 Table 52 Raw'!AH272</f>
        <v>52.816001999999997</v>
      </c>
      <c r="AF294" s="88">
        <f>'AEO 2023 Table 52 Raw'!AI272</f>
        <v>-1.4999999999999999E-2</v>
      </c>
    </row>
    <row r="295" spans="1:32" ht="12" customHeight="1" x14ac:dyDescent="0.35">
      <c r="A295" s="77" t="s">
        <v>2200</v>
      </c>
      <c r="B295" s="81" t="s">
        <v>1954</v>
      </c>
      <c r="C295" s="82">
        <f>'AEO 2023 Table 52 Raw'!F273</f>
        <v>0</v>
      </c>
      <c r="D295" s="82">
        <f>'AEO 2023 Table 52 Raw'!G273</f>
        <v>0</v>
      </c>
      <c r="E295" s="82">
        <f>'AEO 2023 Table 52 Raw'!H273</f>
        <v>0</v>
      </c>
      <c r="F295" s="82">
        <f>'AEO 2023 Table 52 Raw'!I273</f>
        <v>0</v>
      </c>
      <c r="G295" s="82">
        <f>'AEO 2023 Table 52 Raw'!J273</f>
        <v>0</v>
      </c>
      <c r="H295" s="82">
        <f>'AEO 2023 Table 52 Raw'!K273</f>
        <v>0</v>
      </c>
      <c r="I295" s="82">
        <f>'AEO 2023 Table 52 Raw'!L273</f>
        <v>0</v>
      </c>
      <c r="J295" s="82">
        <f>'AEO 2023 Table 52 Raw'!M273</f>
        <v>0</v>
      </c>
      <c r="K295" s="82">
        <f>'AEO 2023 Table 52 Raw'!N273</f>
        <v>0</v>
      </c>
      <c r="L295" s="82">
        <f>'AEO 2023 Table 52 Raw'!O273</f>
        <v>0</v>
      </c>
      <c r="M295" s="82">
        <f>'AEO 2023 Table 52 Raw'!P273</f>
        <v>0</v>
      </c>
      <c r="N295" s="82">
        <f>'AEO 2023 Table 52 Raw'!Q273</f>
        <v>0</v>
      </c>
      <c r="O295" s="82">
        <f>'AEO 2023 Table 52 Raw'!R273</f>
        <v>0</v>
      </c>
      <c r="P295" s="82">
        <f>'AEO 2023 Table 52 Raw'!S273</f>
        <v>0</v>
      </c>
      <c r="Q295" s="82">
        <f>'AEO 2023 Table 52 Raw'!T273</f>
        <v>0</v>
      </c>
      <c r="R295" s="82">
        <f>'AEO 2023 Table 52 Raw'!U273</f>
        <v>0</v>
      </c>
      <c r="S295" s="82">
        <f>'AEO 2023 Table 52 Raw'!V273</f>
        <v>0</v>
      </c>
      <c r="T295" s="82">
        <f>'AEO 2023 Table 52 Raw'!W273</f>
        <v>0</v>
      </c>
      <c r="U295" s="82">
        <f>'AEO 2023 Table 52 Raw'!X273</f>
        <v>0</v>
      </c>
      <c r="V295" s="82">
        <f>'AEO 2023 Table 52 Raw'!Y273</f>
        <v>0</v>
      </c>
      <c r="W295" s="82">
        <f>'AEO 2023 Table 52 Raw'!Z273</f>
        <v>0</v>
      </c>
      <c r="X295" s="82">
        <f>'AEO 2023 Table 52 Raw'!AA273</f>
        <v>0</v>
      </c>
      <c r="Y295" s="82">
        <f>'AEO 2023 Table 52 Raw'!AB273</f>
        <v>0</v>
      </c>
      <c r="Z295" s="82">
        <f>'AEO 2023 Table 52 Raw'!AC273</f>
        <v>0</v>
      </c>
      <c r="AA295" s="82">
        <f>'AEO 2023 Table 52 Raw'!AD273</f>
        <v>0</v>
      </c>
      <c r="AB295" s="82">
        <f>'AEO 2023 Table 52 Raw'!AE273</f>
        <v>0</v>
      </c>
      <c r="AC295" s="82">
        <f>'AEO 2023 Table 52 Raw'!AF273</f>
        <v>0</v>
      </c>
      <c r="AD295" s="82">
        <f>'AEO 2023 Table 52 Raw'!AG273</f>
        <v>0</v>
      </c>
      <c r="AE295" s="82">
        <f>'AEO 2023 Table 52 Raw'!AH273</f>
        <v>0</v>
      </c>
      <c r="AF295" s="88" t="str">
        <f>'AEO 2023 Table 52 Raw'!AI273</f>
        <v>- -</v>
      </c>
    </row>
    <row r="296" spans="1:32" ht="12" customHeight="1" x14ac:dyDescent="0.35">
      <c r="A296" s="77" t="s">
        <v>2201</v>
      </c>
      <c r="B296" s="81" t="s">
        <v>1956</v>
      </c>
      <c r="C296" s="82">
        <f>'AEO 2023 Table 52 Raw'!F274</f>
        <v>0</v>
      </c>
      <c r="D296" s="82">
        <f>'AEO 2023 Table 52 Raw'!G274</f>
        <v>0</v>
      </c>
      <c r="E296" s="82">
        <f>'AEO 2023 Table 52 Raw'!H274</f>
        <v>0</v>
      </c>
      <c r="F296" s="82">
        <f>'AEO 2023 Table 52 Raw'!I274</f>
        <v>0</v>
      </c>
      <c r="G296" s="82">
        <f>'AEO 2023 Table 52 Raw'!J274</f>
        <v>0</v>
      </c>
      <c r="H296" s="82">
        <f>'AEO 2023 Table 52 Raw'!K274</f>
        <v>0</v>
      </c>
      <c r="I296" s="82">
        <f>'AEO 2023 Table 52 Raw'!L274</f>
        <v>0</v>
      </c>
      <c r="J296" s="82">
        <f>'AEO 2023 Table 52 Raw'!M274</f>
        <v>0</v>
      </c>
      <c r="K296" s="82">
        <f>'AEO 2023 Table 52 Raw'!N274</f>
        <v>0</v>
      </c>
      <c r="L296" s="82">
        <f>'AEO 2023 Table 52 Raw'!O274</f>
        <v>0</v>
      </c>
      <c r="M296" s="82">
        <f>'AEO 2023 Table 52 Raw'!P274</f>
        <v>0</v>
      </c>
      <c r="N296" s="82">
        <f>'AEO 2023 Table 52 Raw'!Q274</f>
        <v>0</v>
      </c>
      <c r="O296" s="82">
        <f>'AEO 2023 Table 52 Raw'!R274</f>
        <v>0</v>
      </c>
      <c r="P296" s="82">
        <f>'AEO 2023 Table 52 Raw'!S274</f>
        <v>0</v>
      </c>
      <c r="Q296" s="82">
        <f>'AEO 2023 Table 52 Raw'!T274</f>
        <v>0</v>
      </c>
      <c r="R296" s="82">
        <f>'AEO 2023 Table 52 Raw'!U274</f>
        <v>0</v>
      </c>
      <c r="S296" s="82">
        <f>'AEO 2023 Table 52 Raw'!V274</f>
        <v>0</v>
      </c>
      <c r="T296" s="82">
        <f>'AEO 2023 Table 52 Raw'!W274</f>
        <v>0</v>
      </c>
      <c r="U296" s="82">
        <f>'AEO 2023 Table 52 Raw'!X274</f>
        <v>0</v>
      </c>
      <c r="V296" s="82">
        <f>'AEO 2023 Table 52 Raw'!Y274</f>
        <v>0</v>
      </c>
      <c r="W296" s="82">
        <f>'AEO 2023 Table 52 Raw'!Z274</f>
        <v>0</v>
      </c>
      <c r="X296" s="82">
        <f>'AEO 2023 Table 52 Raw'!AA274</f>
        <v>0</v>
      </c>
      <c r="Y296" s="82">
        <f>'AEO 2023 Table 52 Raw'!AB274</f>
        <v>0</v>
      </c>
      <c r="Z296" s="82">
        <f>'AEO 2023 Table 52 Raw'!AC274</f>
        <v>0</v>
      </c>
      <c r="AA296" s="82">
        <f>'AEO 2023 Table 52 Raw'!AD274</f>
        <v>0</v>
      </c>
      <c r="AB296" s="82">
        <f>'AEO 2023 Table 52 Raw'!AE274</f>
        <v>0</v>
      </c>
      <c r="AC296" s="82">
        <f>'AEO 2023 Table 52 Raw'!AF274</f>
        <v>0</v>
      </c>
      <c r="AD296" s="82">
        <f>'AEO 2023 Table 52 Raw'!AG274</f>
        <v>0</v>
      </c>
      <c r="AE296" s="82">
        <f>'AEO 2023 Table 52 Raw'!AH274</f>
        <v>0</v>
      </c>
      <c r="AF296" s="88" t="str">
        <f>'AEO 2023 Table 52 Raw'!AI274</f>
        <v>- -</v>
      </c>
    </row>
    <row r="297" spans="1:32" ht="12" customHeight="1" x14ac:dyDescent="0.35">
      <c r="A297" s="77" t="s">
        <v>2202</v>
      </c>
      <c r="B297" s="81" t="s">
        <v>1958</v>
      </c>
      <c r="C297" s="82">
        <f>'AEO 2023 Table 52 Raw'!F275</f>
        <v>0</v>
      </c>
      <c r="D297" s="82">
        <f>'AEO 2023 Table 52 Raw'!G275</f>
        <v>0</v>
      </c>
      <c r="E297" s="82">
        <f>'AEO 2023 Table 52 Raw'!H275</f>
        <v>0</v>
      </c>
      <c r="F297" s="82">
        <f>'AEO 2023 Table 52 Raw'!I275</f>
        <v>0</v>
      </c>
      <c r="G297" s="82">
        <f>'AEO 2023 Table 52 Raw'!J275</f>
        <v>0</v>
      </c>
      <c r="H297" s="82">
        <f>'AEO 2023 Table 52 Raw'!K275</f>
        <v>0</v>
      </c>
      <c r="I297" s="82">
        <f>'AEO 2023 Table 52 Raw'!L275</f>
        <v>0</v>
      </c>
      <c r="J297" s="82">
        <f>'AEO 2023 Table 52 Raw'!M275</f>
        <v>0</v>
      </c>
      <c r="K297" s="82">
        <f>'AEO 2023 Table 52 Raw'!N275</f>
        <v>0</v>
      </c>
      <c r="L297" s="82">
        <f>'AEO 2023 Table 52 Raw'!O275</f>
        <v>0</v>
      </c>
      <c r="M297" s="82">
        <f>'AEO 2023 Table 52 Raw'!P275</f>
        <v>0</v>
      </c>
      <c r="N297" s="82">
        <f>'AEO 2023 Table 52 Raw'!Q275</f>
        <v>0</v>
      </c>
      <c r="O297" s="82">
        <f>'AEO 2023 Table 52 Raw'!R275</f>
        <v>0</v>
      </c>
      <c r="P297" s="82">
        <f>'AEO 2023 Table 52 Raw'!S275</f>
        <v>0</v>
      </c>
      <c r="Q297" s="82">
        <f>'AEO 2023 Table 52 Raw'!T275</f>
        <v>0</v>
      </c>
      <c r="R297" s="82">
        <f>'AEO 2023 Table 52 Raw'!U275</f>
        <v>0</v>
      </c>
      <c r="S297" s="82">
        <f>'AEO 2023 Table 52 Raw'!V275</f>
        <v>0</v>
      </c>
      <c r="T297" s="82">
        <f>'AEO 2023 Table 52 Raw'!W275</f>
        <v>0</v>
      </c>
      <c r="U297" s="82">
        <f>'AEO 2023 Table 52 Raw'!X275</f>
        <v>0</v>
      </c>
      <c r="V297" s="82">
        <f>'AEO 2023 Table 52 Raw'!Y275</f>
        <v>0</v>
      </c>
      <c r="W297" s="82">
        <f>'AEO 2023 Table 52 Raw'!Z275</f>
        <v>0</v>
      </c>
      <c r="X297" s="82">
        <f>'AEO 2023 Table 52 Raw'!AA275</f>
        <v>0</v>
      </c>
      <c r="Y297" s="82">
        <f>'AEO 2023 Table 52 Raw'!AB275</f>
        <v>0</v>
      </c>
      <c r="Z297" s="82">
        <f>'AEO 2023 Table 52 Raw'!AC275</f>
        <v>0</v>
      </c>
      <c r="AA297" s="82">
        <f>'AEO 2023 Table 52 Raw'!AD275</f>
        <v>0</v>
      </c>
      <c r="AB297" s="82">
        <f>'AEO 2023 Table 52 Raw'!AE275</f>
        <v>0</v>
      </c>
      <c r="AC297" s="82">
        <f>'AEO 2023 Table 52 Raw'!AF275</f>
        <v>0</v>
      </c>
      <c r="AD297" s="82">
        <f>'AEO 2023 Table 52 Raw'!AG275</f>
        <v>0</v>
      </c>
      <c r="AE297" s="82">
        <f>'AEO 2023 Table 52 Raw'!AH275</f>
        <v>0</v>
      </c>
      <c r="AF297" s="88" t="str">
        <f>'AEO 2023 Table 52 Raw'!AI275</f>
        <v>- -</v>
      </c>
    </row>
    <row r="298" spans="1:32" ht="12" customHeight="1" x14ac:dyDescent="0.35">
      <c r="A298" s="77" t="s">
        <v>2203</v>
      </c>
      <c r="B298" s="81" t="s">
        <v>1960</v>
      </c>
      <c r="C298" s="82">
        <f>'AEO 2023 Table 52 Raw'!F276</f>
        <v>83.371566999999999</v>
      </c>
      <c r="D298" s="82">
        <f>'AEO 2023 Table 52 Raw'!G276</f>
        <v>81.738663000000003</v>
      </c>
      <c r="E298" s="82">
        <f>'AEO 2023 Table 52 Raw'!H276</f>
        <v>80.230002999999996</v>
      </c>
      <c r="F298" s="82">
        <f>'AEO 2023 Table 52 Raw'!I276</f>
        <v>78.573334000000003</v>
      </c>
      <c r="G298" s="82">
        <f>'AEO 2023 Table 52 Raw'!J276</f>
        <v>77.088668999999996</v>
      </c>
      <c r="H298" s="82">
        <f>'AEO 2023 Table 52 Raw'!K276</f>
        <v>75.665215000000003</v>
      </c>
      <c r="I298" s="82">
        <f>'AEO 2023 Table 52 Raw'!L276</f>
        <v>74.260902000000002</v>
      </c>
      <c r="J298" s="82">
        <f>'AEO 2023 Table 52 Raw'!M276</f>
        <v>73.021118000000001</v>
      </c>
      <c r="K298" s="82">
        <f>'AEO 2023 Table 52 Raw'!N276</f>
        <v>71.836715999999996</v>
      </c>
      <c r="L298" s="82">
        <f>'AEO 2023 Table 52 Raw'!O276</f>
        <v>70.710464000000002</v>
      </c>
      <c r="M298" s="82">
        <f>'AEO 2023 Table 52 Raw'!P276</f>
        <v>69.627906999999993</v>
      </c>
      <c r="N298" s="82">
        <f>'AEO 2023 Table 52 Raw'!Q276</f>
        <v>68.590393000000006</v>
      </c>
      <c r="O298" s="82">
        <f>'AEO 2023 Table 52 Raw'!R276</f>
        <v>67.532578000000001</v>
      </c>
      <c r="P298" s="82">
        <f>'AEO 2023 Table 52 Raw'!S276</f>
        <v>66.515213000000003</v>
      </c>
      <c r="Q298" s="82">
        <f>'AEO 2023 Table 52 Raw'!T276</f>
        <v>65.547920000000005</v>
      </c>
      <c r="R298" s="82">
        <f>'AEO 2023 Table 52 Raw'!U276</f>
        <v>64.620025999999996</v>
      </c>
      <c r="S298" s="82">
        <f>'AEO 2023 Table 52 Raw'!V276</f>
        <v>63.742336000000002</v>
      </c>
      <c r="T298" s="82">
        <f>'AEO 2023 Table 52 Raw'!W276</f>
        <v>62.907432999999997</v>
      </c>
      <c r="U298" s="82">
        <f>'AEO 2023 Table 52 Raw'!X276</f>
        <v>62.117134</v>
      </c>
      <c r="V298" s="82">
        <f>'AEO 2023 Table 52 Raw'!Y276</f>
        <v>61.364975000000001</v>
      </c>
      <c r="W298" s="82">
        <f>'AEO 2023 Table 52 Raw'!Z276</f>
        <v>60.647925999999998</v>
      </c>
      <c r="X298" s="82">
        <f>'AEO 2023 Table 52 Raw'!AA276</f>
        <v>59.964438999999999</v>
      </c>
      <c r="Y298" s="82">
        <f>'AEO 2023 Table 52 Raw'!AB276</f>
        <v>59.312817000000003</v>
      </c>
      <c r="Z298" s="82">
        <f>'AEO 2023 Table 52 Raw'!AC276</f>
        <v>58.689464999999998</v>
      </c>
      <c r="AA298" s="82">
        <f>'AEO 2023 Table 52 Raw'!AD276</f>
        <v>58.095866999999998</v>
      </c>
      <c r="AB298" s="82">
        <f>'AEO 2023 Table 52 Raw'!AE276</f>
        <v>57.528015000000003</v>
      </c>
      <c r="AC298" s="82">
        <f>'AEO 2023 Table 52 Raw'!AF276</f>
        <v>56.987141000000001</v>
      </c>
      <c r="AD298" s="82">
        <f>'AEO 2023 Table 52 Raw'!AG276</f>
        <v>56.492786000000002</v>
      </c>
      <c r="AE298" s="82">
        <f>'AEO 2023 Table 52 Raw'!AH276</f>
        <v>55.994487999999997</v>
      </c>
      <c r="AF298" s="88">
        <f>'AEO 2023 Table 52 Raw'!AI276</f>
        <v>-1.4E-2</v>
      </c>
    </row>
    <row r="299" spans="1:32" ht="12" customHeight="1" x14ac:dyDescent="0.35">
      <c r="A299" s="77" t="s">
        <v>2204</v>
      </c>
      <c r="B299" s="81" t="s">
        <v>1962</v>
      </c>
      <c r="C299" s="82">
        <f>'AEO 2023 Table 52 Raw'!F277</f>
        <v>0</v>
      </c>
      <c r="D299" s="82">
        <f>'AEO 2023 Table 52 Raw'!G277</f>
        <v>0</v>
      </c>
      <c r="E299" s="82">
        <f>'AEO 2023 Table 52 Raw'!H277</f>
        <v>0</v>
      </c>
      <c r="F299" s="82">
        <f>'AEO 2023 Table 52 Raw'!I277</f>
        <v>101.836037</v>
      </c>
      <c r="G299" s="82">
        <f>'AEO 2023 Table 52 Raw'!J277</f>
        <v>99.981307999999999</v>
      </c>
      <c r="H299" s="82">
        <f>'AEO 2023 Table 52 Raw'!K277</f>
        <v>98.218795999999998</v>
      </c>
      <c r="I299" s="82">
        <f>'AEO 2023 Table 52 Raw'!L277</f>
        <v>96.565414000000004</v>
      </c>
      <c r="J299" s="82">
        <f>'AEO 2023 Table 52 Raw'!M277</f>
        <v>95.022057000000004</v>
      </c>
      <c r="K299" s="82">
        <f>'AEO 2023 Table 52 Raw'!N277</f>
        <v>93.555901000000006</v>
      </c>
      <c r="L299" s="82">
        <f>'AEO 2023 Table 52 Raw'!O277</f>
        <v>92.174567999999994</v>
      </c>
      <c r="M299" s="82">
        <f>'AEO 2023 Table 52 Raw'!P277</f>
        <v>90.867774999999995</v>
      </c>
      <c r="N299" s="82">
        <f>'AEO 2023 Table 52 Raw'!Q277</f>
        <v>89.641616999999997</v>
      </c>
      <c r="O299" s="82">
        <f>'AEO 2023 Table 52 Raw'!R277</f>
        <v>88.400588999999997</v>
      </c>
      <c r="P299" s="82">
        <f>'AEO 2023 Table 52 Raw'!S277</f>
        <v>87.205619999999996</v>
      </c>
      <c r="Q299" s="82">
        <f>'AEO 2023 Table 52 Raw'!T277</f>
        <v>86.060935999999998</v>
      </c>
      <c r="R299" s="82">
        <f>'AEO 2023 Table 52 Raw'!U277</f>
        <v>84.969893999999996</v>
      </c>
      <c r="S299" s="82">
        <f>'AEO 2023 Table 52 Raw'!V277</f>
        <v>83.927291999999994</v>
      </c>
      <c r="T299" s="82">
        <f>'AEO 2023 Table 52 Raw'!W277</f>
        <v>82.941322</v>
      </c>
      <c r="U299" s="82">
        <f>'AEO 2023 Table 52 Raw'!X277</f>
        <v>81.988631999999996</v>
      </c>
      <c r="V299" s="82">
        <f>'AEO 2023 Table 52 Raw'!Y277</f>
        <v>81.077499000000003</v>
      </c>
      <c r="W299" s="82">
        <f>'AEO 2023 Table 52 Raw'!Z277</f>
        <v>80.205489999999998</v>
      </c>
      <c r="X299" s="82">
        <f>'AEO 2023 Table 52 Raw'!AA277</f>
        <v>79.371512999999993</v>
      </c>
      <c r="Y299" s="82">
        <f>'AEO 2023 Table 52 Raw'!AB277</f>
        <v>78.569350999999997</v>
      </c>
      <c r="Z299" s="82">
        <f>'AEO 2023 Table 52 Raw'!AC277</f>
        <v>77.805747999999994</v>
      </c>
      <c r="AA299" s="82">
        <f>'AEO 2023 Table 52 Raw'!AD277</f>
        <v>77.074081000000007</v>
      </c>
      <c r="AB299" s="82">
        <f>'AEO 2023 Table 52 Raw'!AE277</f>
        <v>76.376807999999997</v>
      </c>
      <c r="AC299" s="82">
        <f>'AEO 2023 Table 52 Raw'!AF277</f>
        <v>75.710792999999995</v>
      </c>
      <c r="AD299" s="82">
        <f>'AEO 2023 Table 52 Raw'!AG277</f>
        <v>75.088027999999994</v>
      </c>
      <c r="AE299" s="82">
        <f>'AEO 2023 Table 52 Raw'!AH277</f>
        <v>74.474418999999997</v>
      </c>
      <c r="AF299" s="88" t="str">
        <f>'AEO 2023 Table 52 Raw'!AI277</f>
        <v>- -</v>
      </c>
    </row>
    <row r="300" spans="1:32" ht="15" customHeight="1" x14ac:dyDescent="0.35">
      <c r="C300" s="82"/>
      <c r="D300" s="82"/>
      <c r="E300" s="82"/>
      <c r="F300" s="82"/>
      <c r="G300" s="82"/>
      <c r="H300" s="82"/>
      <c r="I300" s="82"/>
      <c r="J300" s="82"/>
      <c r="K300" s="82"/>
      <c r="L300" s="82"/>
      <c r="M300" s="82"/>
      <c r="N300" s="82"/>
      <c r="O300" s="82"/>
      <c r="P300" s="82"/>
      <c r="Q300" s="82"/>
      <c r="R300" s="82"/>
      <c r="S300" s="82"/>
      <c r="T300" s="82"/>
      <c r="U300" s="82"/>
      <c r="V300" s="82"/>
      <c r="W300" s="82"/>
      <c r="X300" s="82"/>
      <c r="Y300" s="82"/>
      <c r="Z300" s="82"/>
      <c r="AA300" s="82"/>
      <c r="AB300" s="82"/>
      <c r="AC300" s="82"/>
      <c r="AD300" s="82"/>
      <c r="AE300" s="82"/>
      <c r="AF300" s="88"/>
    </row>
    <row r="301" spans="1:32" ht="15" customHeight="1" x14ac:dyDescent="0.35">
      <c r="B301" s="34" t="s">
        <v>18</v>
      </c>
      <c r="C301" s="82"/>
      <c r="D301" s="82"/>
      <c r="E301" s="82"/>
      <c r="F301" s="82"/>
      <c r="G301" s="82"/>
      <c r="H301" s="82"/>
      <c r="I301" s="82"/>
      <c r="J301" s="82"/>
      <c r="K301" s="82"/>
      <c r="L301" s="82"/>
      <c r="M301" s="82"/>
      <c r="N301" s="82"/>
      <c r="O301" s="82"/>
      <c r="P301" s="82"/>
      <c r="Q301" s="82"/>
      <c r="R301" s="82"/>
      <c r="S301" s="82"/>
      <c r="T301" s="82"/>
      <c r="U301" s="82"/>
      <c r="V301" s="82"/>
      <c r="W301" s="82"/>
      <c r="X301" s="82"/>
      <c r="Y301" s="82"/>
      <c r="Z301" s="82"/>
      <c r="AA301" s="82"/>
      <c r="AB301" s="82"/>
      <c r="AC301" s="82"/>
      <c r="AD301" s="82"/>
      <c r="AE301" s="82"/>
      <c r="AF301" s="88"/>
    </row>
    <row r="302" spans="1:32" ht="15" customHeight="1" x14ac:dyDescent="0.35">
      <c r="A302" s="77" t="s">
        <v>2205</v>
      </c>
      <c r="B302" s="81" t="s">
        <v>2206</v>
      </c>
      <c r="C302" s="82">
        <f>'AEO 2023 Table 52 Raw'!F279</f>
        <v>35.419105999999999</v>
      </c>
      <c r="D302" s="82">
        <f>'AEO 2023 Table 52 Raw'!G279</f>
        <v>35.69379</v>
      </c>
      <c r="E302" s="82">
        <f>'AEO 2023 Table 52 Raw'!H279</f>
        <v>35.700512000000003</v>
      </c>
      <c r="F302" s="82">
        <f>'AEO 2023 Table 52 Raw'!I279</f>
        <v>36.080039999999997</v>
      </c>
      <c r="G302" s="82">
        <f>'AEO 2023 Table 52 Raw'!J279</f>
        <v>36.077807999999997</v>
      </c>
      <c r="H302" s="82">
        <f>'AEO 2023 Table 52 Raw'!K279</f>
        <v>36.117629999999998</v>
      </c>
      <c r="I302" s="82">
        <f>'AEO 2023 Table 52 Raw'!L279</f>
        <v>36.420234999999998</v>
      </c>
      <c r="J302" s="82">
        <f>'AEO 2023 Table 52 Raw'!M279</f>
        <v>36.383868999999997</v>
      </c>
      <c r="K302" s="82">
        <f>'AEO 2023 Table 52 Raw'!N279</f>
        <v>36.348869000000001</v>
      </c>
      <c r="L302" s="82">
        <f>'AEO 2023 Table 52 Raw'!O279</f>
        <v>36.38147</v>
      </c>
      <c r="M302" s="82">
        <f>'AEO 2023 Table 52 Raw'!P279</f>
        <v>36.402050000000003</v>
      </c>
      <c r="N302" s="82">
        <f>'AEO 2023 Table 52 Raw'!Q279</f>
        <v>36.420807000000003</v>
      </c>
      <c r="O302" s="82">
        <f>'AEO 2023 Table 52 Raw'!R279</f>
        <v>36.421612000000003</v>
      </c>
      <c r="P302" s="82">
        <f>'AEO 2023 Table 52 Raw'!S279</f>
        <v>36.429482</v>
      </c>
      <c r="Q302" s="82">
        <f>'AEO 2023 Table 52 Raw'!T279</f>
        <v>36.441639000000002</v>
      </c>
      <c r="R302" s="82">
        <f>'AEO 2023 Table 52 Raw'!U279</f>
        <v>36.474685999999998</v>
      </c>
      <c r="S302" s="82">
        <f>'AEO 2023 Table 52 Raw'!V279</f>
        <v>36.501407999999998</v>
      </c>
      <c r="T302" s="82">
        <f>'AEO 2023 Table 52 Raw'!W279</f>
        <v>36.547103999999997</v>
      </c>
      <c r="U302" s="82">
        <f>'AEO 2023 Table 52 Raw'!X279</f>
        <v>36.57893</v>
      </c>
      <c r="V302" s="82">
        <f>'AEO 2023 Table 52 Raw'!Y279</f>
        <v>36.618792999999997</v>
      </c>
      <c r="W302" s="82">
        <f>'AEO 2023 Table 52 Raw'!Z279</f>
        <v>36.6539</v>
      </c>
      <c r="X302" s="82">
        <f>'AEO 2023 Table 52 Raw'!AA279</f>
        <v>36.694386000000002</v>
      </c>
      <c r="Y302" s="82">
        <f>'AEO 2023 Table 52 Raw'!AB279</f>
        <v>36.712448000000002</v>
      </c>
      <c r="Z302" s="82">
        <f>'AEO 2023 Table 52 Raw'!AC279</f>
        <v>36.744723999999998</v>
      </c>
      <c r="AA302" s="82">
        <f>'AEO 2023 Table 52 Raw'!AD279</f>
        <v>36.752468</v>
      </c>
      <c r="AB302" s="82">
        <f>'AEO 2023 Table 52 Raw'!AE279</f>
        <v>36.807986999999997</v>
      </c>
      <c r="AC302" s="82">
        <f>'AEO 2023 Table 52 Raw'!AF279</f>
        <v>36.832644999999999</v>
      </c>
      <c r="AD302" s="82">
        <f>'AEO 2023 Table 52 Raw'!AG279</f>
        <v>36.921024000000003</v>
      </c>
      <c r="AE302" s="82">
        <f>'AEO 2023 Table 52 Raw'!AH279</f>
        <v>36.926468</v>
      </c>
      <c r="AF302" s="88">
        <f>'AEO 2023 Table 52 Raw'!AI279</f>
        <v>1E-3</v>
      </c>
    </row>
    <row r="303" spans="1:32" ht="15" customHeight="1" x14ac:dyDescent="0.35">
      <c r="A303" s="77" t="s">
        <v>2207</v>
      </c>
      <c r="B303" s="81" t="s">
        <v>2208</v>
      </c>
      <c r="C303" s="82">
        <f>'AEO 2023 Table 52 Raw'!F280</f>
        <v>46.887557999999999</v>
      </c>
      <c r="D303" s="82">
        <f>'AEO 2023 Table 52 Raw'!G280</f>
        <v>47.085296999999997</v>
      </c>
      <c r="E303" s="82">
        <f>'AEO 2023 Table 52 Raw'!H280</f>
        <v>47.425350000000002</v>
      </c>
      <c r="F303" s="82">
        <f>'AEO 2023 Table 52 Raw'!I280</f>
        <v>48.075747999999997</v>
      </c>
      <c r="G303" s="82">
        <f>'AEO 2023 Table 52 Raw'!J280</f>
        <v>48.476578000000003</v>
      </c>
      <c r="H303" s="82">
        <f>'AEO 2023 Table 52 Raw'!K280</f>
        <v>48.713234</v>
      </c>
      <c r="I303" s="82">
        <f>'AEO 2023 Table 52 Raw'!L280</f>
        <v>49.170760999999999</v>
      </c>
      <c r="J303" s="82">
        <f>'AEO 2023 Table 52 Raw'!M280</f>
        <v>49.293979999999998</v>
      </c>
      <c r="K303" s="82">
        <f>'AEO 2023 Table 52 Raw'!N280</f>
        <v>49.391438000000001</v>
      </c>
      <c r="L303" s="82">
        <f>'AEO 2023 Table 52 Raw'!O280</f>
        <v>49.490924999999997</v>
      </c>
      <c r="M303" s="82">
        <f>'AEO 2023 Table 52 Raw'!P280</f>
        <v>49.608139000000001</v>
      </c>
      <c r="N303" s="82">
        <f>'AEO 2023 Table 52 Raw'!Q280</f>
        <v>49.732779999999998</v>
      </c>
      <c r="O303" s="82">
        <f>'AEO 2023 Table 52 Raw'!R280</f>
        <v>49.788609000000001</v>
      </c>
      <c r="P303" s="82">
        <f>'AEO 2023 Table 52 Raw'!S280</f>
        <v>49.845528000000002</v>
      </c>
      <c r="Q303" s="82">
        <f>'AEO 2023 Table 52 Raw'!T280</f>
        <v>49.901440000000001</v>
      </c>
      <c r="R303" s="82">
        <f>'AEO 2023 Table 52 Raw'!U280</f>
        <v>49.946190000000001</v>
      </c>
      <c r="S303" s="82">
        <f>'AEO 2023 Table 52 Raw'!V280</f>
        <v>49.990485999999997</v>
      </c>
      <c r="T303" s="82">
        <f>'AEO 2023 Table 52 Raw'!W280</f>
        <v>50.053097000000001</v>
      </c>
      <c r="U303" s="82">
        <f>'AEO 2023 Table 52 Raw'!X280</f>
        <v>50.074401999999999</v>
      </c>
      <c r="V303" s="82">
        <f>'AEO 2023 Table 52 Raw'!Y280</f>
        <v>50.104424000000002</v>
      </c>
      <c r="W303" s="82">
        <f>'AEO 2023 Table 52 Raw'!Z280</f>
        <v>50.134968000000001</v>
      </c>
      <c r="X303" s="82">
        <f>'AEO 2023 Table 52 Raw'!AA280</f>
        <v>50.155754000000002</v>
      </c>
      <c r="Y303" s="82">
        <f>'AEO 2023 Table 52 Raw'!AB280</f>
        <v>50.166798</v>
      </c>
      <c r="Z303" s="82">
        <f>'AEO 2023 Table 52 Raw'!AC280</f>
        <v>50.177821999999999</v>
      </c>
      <c r="AA303" s="82">
        <f>'AEO 2023 Table 52 Raw'!AD280</f>
        <v>50.202328000000001</v>
      </c>
      <c r="AB303" s="82">
        <f>'AEO 2023 Table 52 Raw'!AE280</f>
        <v>50.205078</v>
      </c>
      <c r="AC303" s="82">
        <f>'AEO 2023 Table 52 Raw'!AF280</f>
        <v>50.219386999999998</v>
      </c>
      <c r="AD303" s="82">
        <f>'AEO 2023 Table 52 Raw'!AG280</f>
        <v>50.279761999999998</v>
      </c>
      <c r="AE303" s="82">
        <f>'AEO 2023 Table 52 Raw'!AH280</f>
        <v>50.284294000000003</v>
      </c>
      <c r="AF303" s="88">
        <f>'AEO 2023 Table 52 Raw'!AI280</f>
        <v>3.0000000000000001E-3</v>
      </c>
    </row>
    <row r="304" spans="1:32" ht="15" customHeight="1" x14ac:dyDescent="0.35">
      <c r="A304" s="77" t="s">
        <v>2209</v>
      </c>
      <c r="B304" s="81" t="s">
        <v>2210</v>
      </c>
      <c r="C304" s="82">
        <f>'AEO 2023 Table 52 Raw'!F281</f>
        <v>42.655620999999996</v>
      </c>
      <c r="D304" s="82">
        <f>'AEO 2023 Table 52 Raw'!G281</f>
        <v>43.011288</v>
      </c>
      <c r="E304" s="82">
        <f>'AEO 2023 Table 52 Raw'!H281</f>
        <v>43.298473000000001</v>
      </c>
      <c r="F304" s="82">
        <f>'AEO 2023 Table 52 Raw'!I281</f>
        <v>44.005569000000001</v>
      </c>
      <c r="G304" s="82">
        <f>'AEO 2023 Table 52 Raw'!J281</f>
        <v>44.325172000000002</v>
      </c>
      <c r="H304" s="82">
        <f>'AEO 2023 Table 52 Raw'!K281</f>
        <v>44.528346999999997</v>
      </c>
      <c r="I304" s="82">
        <f>'AEO 2023 Table 52 Raw'!L281</f>
        <v>44.979773999999999</v>
      </c>
      <c r="J304" s="82">
        <f>'AEO 2023 Table 52 Raw'!M281</f>
        <v>45.061478000000001</v>
      </c>
      <c r="K304" s="82">
        <f>'AEO 2023 Table 52 Raw'!N281</f>
        <v>45.120162999999998</v>
      </c>
      <c r="L304" s="82">
        <f>'AEO 2023 Table 52 Raw'!O281</f>
        <v>45.208260000000003</v>
      </c>
      <c r="M304" s="82">
        <f>'AEO 2023 Table 52 Raw'!P281</f>
        <v>45.288238999999997</v>
      </c>
      <c r="N304" s="82">
        <f>'AEO 2023 Table 52 Raw'!Q281</f>
        <v>45.384326999999999</v>
      </c>
      <c r="O304" s="82">
        <f>'AEO 2023 Table 52 Raw'!R281</f>
        <v>45.428249000000001</v>
      </c>
      <c r="P304" s="82">
        <f>'AEO 2023 Table 52 Raw'!S281</f>
        <v>45.482170000000004</v>
      </c>
      <c r="Q304" s="82">
        <f>'AEO 2023 Table 52 Raw'!T281</f>
        <v>45.519629999999999</v>
      </c>
      <c r="R304" s="82">
        <f>'AEO 2023 Table 52 Raw'!U281</f>
        <v>45.577232000000002</v>
      </c>
      <c r="S304" s="82">
        <f>'AEO 2023 Table 52 Raw'!V281</f>
        <v>45.632885000000002</v>
      </c>
      <c r="T304" s="82">
        <f>'AEO 2023 Table 52 Raw'!W281</f>
        <v>45.705292</v>
      </c>
      <c r="U304" s="82">
        <f>'AEO 2023 Table 52 Raw'!X281</f>
        <v>45.75206</v>
      </c>
      <c r="V304" s="82">
        <f>'AEO 2023 Table 52 Raw'!Y281</f>
        <v>45.810192000000001</v>
      </c>
      <c r="W304" s="82">
        <f>'AEO 2023 Table 52 Raw'!Z281</f>
        <v>45.868160000000003</v>
      </c>
      <c r="X304" s="82">
        <f>'AEO 2023 Table 52 Raw'!AA281</f>
        <v>45.935172999999999</v>
      </c>
      <c r="Y304" s="82">
        <f>'AEO 2023 Table 52 Raw'!AB281</f>
        <v>45.967574999999997</v>
      </c>
      <c r="Z304" s="82">
        <f>'AEO 2023 Table 52 Raw'!AC281</f>
        <v>46.011462999999999</v>
      </c>
      <c r="AA304" s="82">
        <f>'AEO 2023 Table 52 Raw'!AD281</f>
        <v>45.999583999999999</v>
      </c>
      <c r="AB304" s="82">
        <f>'AEO 2023 Table 52 Raw'!AE281</f>
        <v>46.050685999999999</v>
      </c>
      <c r="AC304" s="82">
        <f>'AEO 2023 Table 52 Raw'!AF281</f>
        <v>46.073700000000002</v>
      </c>
      <c r="AD304" s="82">
        <f>'AEO 2023 Table 52 Raw'!AG281</f>
        <v>46.166882000000001</v>
      </c>
      <c r="AE304" s="82">
        <f>'AEO 2023 Table 52 Raw'!AH281</f>
        <v>46.179924</v>
      </c>
      <c r="AF304" s="88">
        <f>'AEO 2023 Table 52 Raw'!AI281</f>
        <v>3.0000000000000001E-3</v>
      </c>
    </row>
    <row r="305" spans="2:2" ht="15" customHeight="1" thickBot="1" x14ac:dyDescent="0.4"/>
    <row r="306" spans="2:2" ht="15" customHeight="1" x14ac:dyDescent="0.35">
      <c r="B306" s="86" t="s">
        <v>2211</v>
      </c>
    </row>
    <row r="307" spans="2:2" ht="15" customHeight="1" x14ac:dyDescent="0.35">
      <c r="B307" s="84" t="s">
        <v>2212</v>
      </c>
    </row>
    <row r="308" spans="2:2" ht="15" customHeight="1" x14ac:dyDescent="0.35"/>
    <row r="309" spans="2:2" ht="15" customHeight="1" x14ac:dyDescent="0.35"/>
    <row r="310" spans="2:2" ht="12" customHeight="1" x14ac:dyDescent="0.35"/>
    <row r="311" spans="2:2" ht="15" customHeight="1" x14ac:dyDescent="0.35"/>
    <row r="312" spans="2:2" ht="15" customHeight="1" x14ac:dyDescent="0.35"/>
    <row r="313" spans="2:2" ht="15" customHeight="1" x14ac:dyDescent="0.35"/>
    <row r="314" spans="2:2" ht="15" customHeight="1" x14ac:dyDescent="0.35"/>
    <row r="315" spans="2:2" ht="15" customHeight="1" x14ac:dyDescent="0.35"/>
    <row r="316" spans="2:2" ht="15" customHeight="1" x14ac:dyDescent="0.35"/>
    <row r="317" spans="2:2" ht="15" customHeight="1" x14ac:dyDescent="0.35"/>
    <row r="318" spans="2:2" ht="15" customHeight="1" x14ac:dyDescent="0.35"/>
    <row r="319" spans="2:2" ht="15" customHeight="1" x14ac:dyDescent="0.35"/>
    <row r="320" spans="2:2"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2" customHeight="1" x14ac:dyDescent="0.35"/>
    <row r="328" ht="15" customHeight="1" x14ac:dyDescent="0.35"/>
    <row r="329" ht="12"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2" customHeight="1" x14ac:dyDescent="0.35"/>
    <row r="347" ht="12" customHeight="1" x14ac:dyDescent="0.35"/>
    <row r="348" ht="12" customHeight="1" x14ac:dyDescent="0.35"/>
    <row r="349" ht="12" customHeight="1" x14ac:dyDescent="0.35"/>
    <row r="350" ht="12" customHeight="1" x14ac:dyDescent="0.35"/>
    <row r="351" ht="12" customHeight="1" x14ac:dyDescent="0.35"/>
    <row r="352" ht="12" customHeight="1" x14ac:dyDescent="0.35"/>
    <row r="353" ht="12" customHeight="1" x14ac:dyDescent="0.35"/>
    <row r="354" ht="12" customHeight="1" x14ac:dyDescent="0.35"/>
    <row r="355" ht="12" customHeight="1" x14ac:dyDescent="0.35"/>
    <row r="356" ht="12" customHeight="1" x14ac:dyDescent="0.35"/>
    <row r="357" ht="12" customHeight="1" x14ac:dyDescent="0.35"/>
    <row r="358" ht="12" customHeight="1" x14ac:dyDescent="0.35"/>
    <row r="359" ht="12" customHeight="1" x14ac:dyDescent="0.35"/>
    <row r="360" ht="12" customHeight="1" x14ac:dyDescent="0.35"/>
    <row r="361" ht="12" customHeight="1" x14ac:dyDescent="0.35"/>
    <row r="362" ht="12" customHeight="1" x14ac:dyDescent="0.35"/>
    <row r="363" ht="12" customHeight="1" x14ac:dyDescent="0.35"/>
    <row r="364" ht="12" customHeight="1" x14ac:dyDescent="0.35"/>
    <row r="365" ht="12" customHeight="1" x14ac:dyDescent="0.35"/>
    <row r="366" ht="12" customHeight="1" x14ac:dyDescent="0.35"/>
    <row r="367" ht="12" customHeight="1" x14ac:dyDescent="0.35"/>
    <row r="368" ht="12" customHeight="1" x14ac:dyDescent="0.35"/>
    <row r="369" ht="12" customHeight="1" x14ac:dyDescent="0.35"/>
    <row r="370" ht="12" customHeight="1" x14ac:dyDescent="0.35"/>
    <row r="371" ht="12" customHeight="1" x14ac:dyDescent="0.35"/>
    <row r="372" ht="12" customHeight="1" x14ac:dyDescent="0.35"/>
    <row r="373" ht="12" customHeight="1" x14ac:dyDescent="0.35"/>
    <row r="374" ht="12"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2"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2" customHeight="1" x14ac:dyDescent="0.35"/>
    <row r="403" ht="15" customHeight="1" x14ac:dyDescent="0.35"/>
    <row r="404" ht="15" customHeight="1" x14ac:dyDescent="0.35"/>
    <row r="405" ht="12" customHeight="1" x14ac:dyDescent="0.35"/>
    <row r="406" ht="15" customHeight="1" x14ac:dyDescent="0.35"/>
    <row r="407" ht="15" customHeight="1" x14ac:dyDescent="0.35"/>
    <row r="408" ht="15" customHeight="1" x14ac:dyDescent="0.35"/>
    <row r="409" ht="15" customHeight="1" x14ac:dyDescent="0.35"/>
    <row r="410" ht="15" customHeight="1" x14ac:dyDescent="0.35"/>
    <row r="411" ht="12"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2" customHeight="1" x14ac:dyDescent="0.35"/>
    <row r="429" ht="15" customHeight="1" x14ac:dyDescent="0.35"/>
    <row r="430" ht="15" customHeight="1" x14ac:dyDescent="0.35"/>
    <row r="431" ht="12" customHeight="1" x14ac:dyDescent="0.35"/>
    <row r="432" ht="15" customHeight="1" x14ac:dyDescent="0.35"/>
    <row r="433" ht="15" customHeight="1" x14ac:dyDescent="0.35"/>
    <row r="434" ht="15" customHeight="1" x14ac:dyDescent="0.35"/>
    <row r="435" ht="12"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2" customHeight="1" x14ac:dyDescent="0.35"/>
    <row r="447" ht="15" customHeight="1" x14ac:dyDescent="0.35"/>
    <row r="448" ht="15" customHeight="1" x14ac:dyDescent="0.35"/>
    <row r="449" ht="12"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2" customHeight="1" x14ac:dyDescent="0.35"/>
    <row r="461" ht="12" customHeight="1" x14ac:dyDescent="0.35"/>
    <row r="462" ht="12" customHeight="1" x14ac:dyDescent="0.35"/>
    <row r="463" ht="12" customHeight="1" x14ac:dyDescent="0.35"/>
    <row r="464" ht="12" customHeight="1" x14ac:dyDescent="0.35"/>
    <row r="465" ht="12" customHeight="1" x14ac:dyDescent="0.35"/>
    <row r="466" ht="12" customHeight="1" x14ac:dyDescent="0.35"/>
    <row r="467" ht="12" customHeight="1" x14ac:dyDescent="0.35"/>
    <row r="468" ht="12" customHeight="1" x14ac:dyDescent="0.35"/>
    <row r="469" ht="12" customHeight="1" x14ac:dyDescent="0.35"/>
    <row r="470" ht="12" customHeight="1" x14ac:dyDescent="0.35"/>
    <row r="471" ht="12" customHeight="1" x14ac:dyDescent="0.35"/>
    <row r="472" ht="12" customHeight="1" x14ac:dyDescent="0.35"/>
    <row r="473" ht="12" customHeight="1" x14ac:dyDescent="0.35"/>
    <row r="474" ht="12" customHeight="1" x14ac:dyDescent="0.35"/>
    <row r="475" ht="12" customHeight="1" x14ac:dyDescent="0.35"/>
    <row r="476" ht="12" customHeight="1" x14ac:dyDescent="0.35"/>
    <row r="477" ht="12" customHeight="1" x14ac:dyDescent="0.35"/>
    <row r="478" ht="12" customHeight="1" x14ac:dyDescent="0.35"/>
    <row r="479" ht="12" customHeight="1" x14ac:dyDescent="0.35"/>
    <row r="480" ht="12" customHeight="1" x14ac:dyDescent="0.35"/>
    <row r="481" ht="12" customHeight="1" x14ac:dyDescent="0.35"/>
    <row r="482" ht="12" customHeight="1" x14ac:dyDescent="0.35"/>
    <row r="483" ht="12" customHeight="1" x14ac:dyDescent="0.35"/>
    <row r="484" ht="12" customHeight="1" x14ac:dyDescent="0.35"/>
    <row r="485" ht="12" customHeight="1" x14ac:dyDescent="0.35"/>
    <row r="486" ht="12" customHeight="1" x14ac:dyDescent="0.35"/>
    <row r="487" ht="12" customHeight="1" x14ac:dyDescent="0.35"/>
    <row r="488" ht="12" customHeight="1" x14ac:dyDescent="0.35"/>
    <row r="489" ht="12" customHeight="1" x14ac:dyDescent="0.35"/>
    <row r="490" ht="12" customHeight="1" x14ac:dyDescent="0.35"/>
    <row r="491" ht="12" customHeight="1" x14ac:dyDescent="0.35"/>
    <row r="492" ht="12" customHeight="1" x14ac:dyDescent="0.35"/>
    <row r="493" ht="12" customHeight="1" x14ac:dyDescent="0.35"/>
    <row r="494" ht="12" customHeight="1" x14ac:dyDescent="0.35"/>
    <row r="495" ht="12" customHeight="1" x14ac:dyDescent="0.35"/>
    <row r="496" ht="12" customHeight="1" x14ac:dyDescent="0.35"/>
    <row r="497" spans="2:2" ht="12" customHeight="1" x14ac:dyDescent="0.35"/>
    <row r="498" spans="2:2" ht="12" customHeight="1" x14ac:dyDescent="0.35"/>
    <row r="499" spans="2:2" ht="12" customHeight="1" x14ac:dyDescent="0.35"/>
    <row r="500" spans="2:2" ht="15" customHeight="1" x14ac:dyDescent="0.35">
      <c r="B500" s="89"/>
    </row>
    <row r="501" spans="2:2" ht="15" customHeight="1" x14ac:dyDescent="0.35"/>
    <row r="502" spans="2:2" ht="15" customHeight="1" x14ac:dyDescent="0.35"/>
    <row r="503" spans="2:2" ht="15" customHeight="1" x14ac:dyDescent="0.35"/>
    <row r="504" spans="2:2" ht="15" customHeight="1" x14ac:dyDescent="0.35"/>
    <row r="505" spans="2:2" ht="15" customHeight="1" x14ac:dyDescent="0.35"/>
    <row r="506" spans="2:2" ht="15" customHeight="1" x14ac:dyDescent="0.35"/>
    <row r="507" spans="2:2" ht="15" customHeight="1" x14ac:dyDescent="0.35"/>
    <row r="508" spans="2:2" ht="15" customHeight="1" x14ac:dyDescent="0.35"/>
    <row r="509" spans="2:2" ht="15" customHeight="1" x14ac:dyDescent="0.35"/>
    <row r="510" spans="2:2" ht="12" customHeight="1" x14ac:dyDescent="0.35"/>
    <row r="511" spans="2:2" ht="15" customHeight="1" x14ac:dyDescent="0.35"/>
    <row r="512" spans="2: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2" customHeight="1" x14ac:dyDescent="0.35"/>
    <row r="528" ht="15" customHeight="1" x14ac:dyDescent="0.35"/>
    <row r="529" ht="12" customHeight="1" x14ac:dyDescent="0.35"/>
    <row r="530" ht="15" customHeight="1" x14ac:dyDescent="0.35"/>
    <row r="531" ht="15" customHeight="1" x14ac:dyDescent="0.35"/>
    <row r="532" ht="15" customHeight="1" x14ac:dyDescent="0.35"/>
    <row r="533" ht="15" customHeight="1" x14ac:dyDescent="0.35"/>
    <row r="534" ht="15" customHeight="1" x14ac:dyDescent="0.35"/>
    <row r="535" ht="12"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ht="15" customHeight="1" x14ac:dyDescent="0.35"/>
    <row r="546" ht="15" customHeight="1" x14ac:dyDescent="0.35"/>
    <row r="547" ht="15" customHeight="1" x14ac:dyDescent="0.35"/>
    <row r="548" ht="15" customHeight="1" x14ac:dyDescent="0.35"/>
    <row r="549" ht="15" customHeight="1" x14ac:dyDescent="0.35"/>
    <row r="550" ht="15" customHeight="1" x14ac:dyDescent="0.35"/>
    <row r="551" ht="15" customHeight="1" x14ac:dyDescent="0.35"/>
    <row r="552" ht="12" customHeight="1" x14ac:dyDescent="0.35"/>
    <row r="553" ht="15" customHeight="1" x14ac:dyDescent="0.35"/>
    <row r="554" ht="12" customHeight="1" x14ac:dyDescent="0.35"/>
    <row r="555" ht="15" customHeight="1" x14ac:dyDescent="0.35"/>
    <row r="556" ht="15" customHeight="1" x14ac:dyDescent="0.35"/>
    <row r="557" ht="15" customHeight="1" x14ac:dyDescent="0.35"/>
    <row r="558" ht="15" customHeight="1" x14ac:dyDescent="0.35"/>
    <row r="559" ht="15" customHeight="1" x14ac:dyDescent="0.35"/>
    <row r="560" ht="15" customHeight="1" x14ac:dyDescent="0.35"/>
    <row r="561" ht="15" customHeight="1" x14ac:dyDescent="0.35"/>
    <row r="562" ht="12" customHeight="1" x14ac:dyDescent="0.35"/>
    <row r="563" ht="12" customHeight="1" x14ac:dyDescent="0.35"/>
    <row r="564" ht="12" customHeight="1" x14ac:dyDescent="0.35"/>
    <row r="565" ht="12" customHeight="1" x14ac:dyDescent="0.35"/>
    <row r="566" ht="12" customHeight="1" x14ac:dyDescent="0.35"/>
    <row r="567" ht="12" customHeight="1" x14ac:dyDescent="0.35"/>
    <row r="568" ht="12" customHeight="1" x14ac:dyDescent="0.35"/>
    <row r="569" ht="12" customHeight="1" x14ac:dyDescent="0.35"/>
    <row r="570" ht="12" customHeight="1" x14ac:dyDescent="0.35"/>
    <row r="571" ht="12" customHeight="1" x14ac:dyDescent="0.35"/>
    <row r="572" ht="12" customHeight="1" x14ac:dyDescent="0.35"/>
    <row r="573" ht="12" customHeight="1" x14ac:dyDescent="0.35"/>
    <row r="574" ht="12"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2"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2" customHeight="1" x14ac:dyDescent="0.35"/>
    <row r="601" ht="15" customHeight="1" x14ac:dyDescent="0.35"/>
    <row r="602" ht="12" customHeight="1" x14ac:dyDescent="0.35"/>
    <row r="603" ht="15" customHeight="1" x14ac:dyDescent="0.35"/>
    <row r="604" ht="15" customHeight="1" x14ac:dyDescent="0.35"/>
    <row r="605" ht="15" customHeight="1" x14ac:dyDescent="0.35"/>
    <row r="606" ht="15" customHeight="1" x14ac:dyDescent="0.35"/>
    <row r="607" ht="12"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2" customHeight="1" x14ac:dyDescent="0.35"/>
    <row r="624" ht="15" customHeight="1" x14ac:dyDescent="0.35"/>
    <row r="625" ht="12" customHeight="1" x14ac:dyDescent="0.35"/>
    <row r="626" ht="15" customHeight="1" x14ac:dyDescent="0.35"/>
    <row r="627" ht="12" customHeight="1" x14ac:dyDescent="0.35"/>
    <row r="628" ht="15" customHeight="1" x14ac:dyDescent="0.35"/>
    <row r="629" ht="15" customHeight="1" x14ac:dyDescent="0.35"/>
    <row r="630" ht="12" customHeight="1" x14ac:dyDescent="0.35"/>
    <row r="631" ht="15" customHeight="1" x14ac:dyDescent="0.35"/>
    <row r="632" ht="12" customHeight="1" x14ac:dyDescent="0.35"/>
    <row r="633" ht="12" customHeight="1" x14ac:dyDescent="0.35"/>
    <row r="634" ht="15" customHeight="1" x14ac:dyDescent="0.35"/>
    <row r="635" ht="12" customHeight="1" x14ac:dyDescent="0.35"/>
    <row r="636" ht="15" customHeight="1" x14ac:dyDescent="0.35"/>
    <row r="637" ht="15" customHeight="1" x14ac:dyDescent="0.35"/>
    <row r="638" ht="15" customHeight="1" x14ac:dyDescent="0.35"/>
    <row r="639" ht="15" customHeight="1" x14ac:dyDescent="0.35"/>
    <row r="640" ht="15" customHeight="1" x14ac:dyDescent="0.35"/>
    <row r="641" ht="15" customHeight="1" x14ac:dyDescent="0.35"/>
    <row r="642" ht="15" customHeight="1" x14ac:dyDescent="0.35"/>
    <row r="643" ht="12" customHeight="1" x14ac:dyDescent="0.35"/>
    <row r="644" ht="12" customHeight="1" x14ac:dyDescent="0.35"/>
    <row r="645" ht="12" customHeight="1" x14ac:dyDescent="0.35"/>
    <row r="646" ht="12" customHeight="1" x14ac:dyDescent="0.35"/>
    <row r="647" ht="12" customHeight="1" x14ac:dyDescent="0.35"/>
    <row r="648" ht="12" customHeight="1" x14ac:dyDescent="0.35"/>
    <row r="649" ht="12" customHeight="1" x14ac:dyDescent="0.35"/>
    <row r="650" ht="12" customHeight="1" x14ac:dyDescent="0.35"/>
    <row r="651" ht="12" customHeight="1" x14ac:dyDescent="0.35"/>
    <row r="652" ht="12" customHeight="1" x14ac:dyDescent="0.35"/>
    <row r="653" ht="12" customHeight="1" x14ac:dyDescent="0.35"/>
    <row r="654" ht="12" customHeight="1" x14ac:dyDescent="0.35"/>
    <row r="655" ht="12" customHeight="1" x14ac:dyDescent="0.35"/>
    <row r="656" ht="12" customHeight="1" x14ac:dyDescent="0.35"/>
    <row r="657" ht="12" customHeight="1" x14ac:dyDescent="0.35"/>
    <row r="658" ht="12" customHeight="1" x14ac:dyDescent="0.35"/>
    <row r="659" ht="12" customHeight="1" x14ac:dyDescent="0.35"/>
    <row r="660" ht="12" customHeight="1" x14ac:dyDescent="0.35"/>
    <row r="661" ht="12" customHeight="1" x14ac:dyDescent="0.35"/>
    <row r="662" ht="12" customHeight="1" x14ac:dyDescent="0.35"/>
    <row r="663" ht="12" customHeight="1" x14ac:dyDescent="0.35"/>
    <row r="664" ht="12" customHeight="1" x14ac:dyDescent="0.35"/>
    <row r="665" ht="12" customHeight="1" x14ac:dyDescent="0.35"/>
    <row r="666" ht="12" customHeight="1" x14ac:dyDescent="0.35"/>
    <row r="667" ht="12" customHeight="1" x14ac:dyDescent="0.35"/>
    <row r="668" ht="12" customHeight="1" x14ac:dyDescent="0.35"/>
    <row r="669" ht="12" customHeight="1" x14ac:dyDescent="0.35"/>
    <row r="670" ht="12" customHeight="1" x14ac:dyDescent="0.35"/>
    <row r="671" ht="12" customHeight="1" x14ac:dyDescent="0.35"/>
    <row r="672" ht="12" customHeight="1" x14ac:dyDescent="0.35"/>
    <row r="673" ht="12" customHeight="1" x14ac:dyDescent="0.35"/>
    <row r="674" ht="12"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2"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2" customHeight="1" x14ac:dyDescent="0.35"/>
    <row r="699" ht="15" customHeight="1" x14ac:dyDescent="0.35"/>
    <row r="700" ht="15" customHeight="1" x14ac:dyDescent="0.35"/>
    <row r="701" ht="15" customHeight="1" x14ac:dyDescent="0.35"/>
    <row r="702" ht="15" customHeight="1" x14ac:dyDescent="0.35"/>
    <row r="703" ht="12" customHeight="1" x14ac:dyDescent="0.35"/>
    <row r="704" ht="15" customHeight="1" x14ac:dyDescent="0.35"/>
    <row r="705" ht="15" customHeight="1" x14ac:dyDescent="0.35"/>
    <row r="706" ht="15" customHeight="1" x14ac:dyDescent="0.35"/>
    <row r="707" ht="15" customHeight="1" x14ac:dyDescent="0.35"/>
    <row r="708" ht="15" customHeight="1" x14ac:dyDescent="0.35"/>
    <row r="709" ht="15" customHeight="1" x14ac:dyDescent="0.35"/>
    <row r="710" ht="15" customHeight="1" x14ac:dyDescent="0.35"/>
    <row r="711" ht="15" customHeight="1" x14ac:dyDescent="0.35"/>
    <row r="712" ht="15" customHeight="1" x14ac:dyDescent="0.35"/>
    <row r="713" ht="15" customHeight="1" x14ac:dyDescent="0.35"/>
    <row r="714" ht="15" customHeight="1" x14ac:dyDescent="0.35"/>
    <row r="715" ht="15" customHeight="1" x14ac:dyDescent="0.35"/>
    <row r="716" ht="12" customHeight="1" x14ac:dyDescent="0.35"/>
    <row r="717" ht="12" customHeight="1" x14ac:dyDescent="0.35"/>
    <row r="718" ht="12" customHeight="1" x14ac:dyDescent="0.35"/>
    <row r="719" ht="12" customHeight="1" x14ac:dyDescent="0.35"/>
    <row r="720" ht="12" customHeight="1" x14ac:dyDescent="0.35"/>
    <row r="721" ht="12" customHeight="1" x14ac:dyDescent="0.35"/>
    <row r="722" ht="12" customHeight="1" x14ac:dyDescent="0.35"/>
    <row r="723" ht="12" customHeight="1" x14ac:dyDescent="0.35"/>
    <row r="724" ht="12" customHeight="1" x14ac:dyDescent="0.35"/>
    <row r="725" ht="12" customHeight="1" x14ac:dyDescent="0.35"/>
    <row r="726" ht="12" customHeight="1" x14ac:dyDescent="0.35"/>
    <row r="727" ht="12" customHeight="1" x14ac:dyDescent="0.35"/>
    <row r="728" ht="12" customHeight="1" x14ac:dyDescent="0.35"/>
    <row r="729" ht="12" customHeight="1" x14ac:dyDescent="0.35"/>
    <row r="730" ht="12" customHeight="1" x14ac:dyDescent="0.35"/>
    <row r="731" ht="12" customHeight="1" x14ac:dyDescent="0.35"/>
    <row r="732" ht="12" customHeight="1" x14ac:dyDescent="0.35"/>
    <row r="733" ht="12" customHeight="1" x14ac:dyDescent="0.35"/>
    <row r="734" ht="12" customHeight="1" x14ac:dyDescent="0.35"/>
    <row r="735" ht="12" customHeight="1" x14ac:dyDescent="0.35"/>
    <row r="736" ht="12" customHeight="1" x14ac:dyDescent="0.35"/>
    <row r="737" ht="12" customHeight="1" x14ac:dyDescent="0.35"/>
    <row r="738" ht="12" customHeight="1" x14ac:dyDescent="0.35"/>
    <row r="739" ht="12" customHeight="1" x14ac:dyDescent="0.35"/>
    <row r="740" ht="12" customHeight="1" x14ac:dyDescent="0.35"/>
    <row r="741" ht="12" customHeight="1" x14ac:dyDescent="0.35"/>
    <row r="742" ht="12" customHeight="1" x14ac:dyDescent="0.35"/>
    <row r="743" ht="12" customHeight="1" x14ac:dyDescent="0.35"/>
    <row r="744" ht="12" customHeight="1" x14ac:dyDescent="0.35"/>
    <row r="745" ht="12" customHeight="1" x14ac:dyDescent="0.35"/>
    <row r="746" ht="12" customHeight="1" x14ac:dyDescent="0.35"/>
    <row r="747" ht="12" customHeight="1" x14ac:dyDescent="0.35"/>
    <row r="748" ht="12" customHeight="1" x14ac:dyDescent="0.35"/>
    <row r="749" ht="12"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2"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2" customHeight="1" x14ac:dyDescent="0.35"/>
    <row r="781" ht="15" customHeight="1" x14ac:dyDescent="0.35"/>
    <row r="782" ht="15" customHeight="1" x14ac:dyDescent="0.35"/>
    <row r="783" ht="15" customHeight="1" x14ac:dyDescent="0.35"/>
    <row r="784" ht="12"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2"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2" customHeight="1" x14ac:dyDescent="0.35"/>
    <row r="811" ht="15" customHeight="1" x14ac:dyDescent="0.35"/>
    <row r="812" ht="15" customHeight="1" x14ac:dyDescent="0.35"/>
    <row r="813" ht="15" customHeight="1" x14ac:dyDescent="0.35"/>
    <row r="814" ht="12"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2"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2"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2"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2"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2"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ht="12" customHeight="1" x14ac:dyDescent="0.35"/>
    <row r="882" ht="15" customHeight="1" x14ac:dyDescent="0.35"/>
    <row r="883" ht="15" customHeight="1" x14ac:dyDescent="0.35"/>
    <row r="884" ht="15" customHeight="1" x14ac:dyDescent="0.35"/>
    <row r="885" ht="15" customHeight="1" x14ac:dyDescent="0.35"/>
    <row r="886" ht="15" customHeight="1" x14ac:dyDescent="0.35"/>
    <row r="887" ht="15" customHeight="1" x14ac:dyDescent="0.35"/>
    <row r="888" ht="15" customHeight="1" x14ac:dyDescent="0.35"/>
    <row r="889" ht="12" customHeight="1" x14ac:dyDescent="0.35"/>
    <row r="890" ht="12" customHeight="1" x14ac:dyDescent="0.35"/>
    <row r="891" ht="12" customHeight="1" x14ac:dyDescent="0.35"/>
    <row r="892" ht="12" customHeight="1" x14ac:dyDescent="0.35"/>
    <row r="893" ht="12" customHeight="1" x14ac:dyDescent="0.35"/>
    <row r="894" ht="12" customHeight="1" x14ac:dyDescent="0.35"/>
    <row r="895" ht="12" customHeight="1" x14ac:dyDescent="0.35"/>
    <row r="896" ht="12" customHeight="1" x14ac:dyDescent="0.35"/>
    <row r="897" ht="12" customHeight="1" x14ac:dyDescent="0.35"/>
    <row r="898" ht="12" customHeight="1" x14ac:dyDescent="0.35"/>
    <row r="899" ht="12"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2"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2" customHeight="1" x14ac:dyDescent="0.35"/>
    <row r="928" ht="15" customHeight="1" x14ac:dyDescent="0.35"/>
    <row r="929" ht="12" customHeight="1" x14ac:dyDescent="0.35"/>
    <row r="930" ht="15" customHeight="1" x14ac:dyDescent="0.35"/>
    <row r="931" ht="15" customHeight="1" x14ac:dyDescent="0.35"/>
    <row r="932" ht="15" customHeight="1" x14ac:dyDescent="0.35"/>
    <row r="933" ht="15" customHeight="1" x14ac:dyDescent="0.35"/>
    <row r="934" ht="15" customHeight="1" x14ac:dyDescent="0.35"/>
    <row r="935" ht="12"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2" customHeight="1" x14ac:dyDescent="0.35"/>
    <row r="953" ht="15" customHeight="1" x14ac:dyDescent="0.35"/>
    <row r="954" ht="12" customHeight="1" x14ac:dyDescent="0.35"/>
    <row r="955" ht="15" customHeight="1" x14ac:dyDescent="0.35"/>
    <row r="956" ht="12" customHeight="1" x14ac:dyDescent="0.35"/>
    <row r="957" ht="15" customHeight="1" x14ac:dyDescent="0.35"/>
    <row r="958" ht="15" customHeight="1" x14ac:dyDescent="0.35"/>
    <row r="959" ht="15" customHeight="1" x14ac:dyDescent="0.35"/>
    <row r="960" ht="15" customHeight="1" x14ac:dyDescent="0.35"/>
    <row r="961" ht="15" customHeight="1" x14ac:dyDescent="0.35"/>
    <row r="962" ht="15" customHeight="1" x14ac:dyDescent="0.35"/>
    <row r="963" ht="15" customHeight="1" x14ac:dyDescent="0.35"/>
    <row r="964" ht="15" customHeight="1" x14ac:dyDescent="0.35"/>
    <row r="965" ht="15" customHeight="1" x14ac:dyDescent="0.35"/>
    <row r="966" ht="15" customHeight="1" x14ac:dyDescent="0.35"/>
    <row r="967" ht="15" customHeight="1" x14ac:dyDescent="0.35"/>
    <row r="968" ht="15" customHeight="1" x14ac:dyDescent="0.35"/>
    <row r="969" ht="15" customHeight="1" x14ac:dyDescent="0.35"/>
    <row r="970" ht="15" customHeight="1" x14ac:dyDescent="0.35"/>
    <row r="971" ht="15" customHeight="1" x14ac:dyDescent="0.35"/>
    <row r="972" ht="15" customHeight="1" x14ac:dyDescent="0.35"/>
    <row r="973" ht="15" customHeight="1" x14ac:dyDescent="0.35"/>
    <row r="974" ht="15" customHeight="1" x14ac:dyDescent="0.35"/>
    <row r="975" ht="12" customHeight="1" x14ac:dyDescent="0.35"/>
    <row r="976" ht="12" customHeight="1" x14ac:dyDescent="0.35"/>
    <row r="977" ht="12" customHeight="1" x14ac:dyDescent="0.35"/>
    <row r="978" ht="12" customHeight="1" x14ac:dyDescent="0.35"/>
    <row r="979" ht="12" customHeight="1" x14ac:dyDescent="0.35"/>
    <row r="980" ht="12" customHeight="1" x14ac:dyDescent="0.35"/>
    <row r="981" ht="12" customHeight="1" x14ac:dyDescent="0.35"/>
    <row r="982" ht="12" customHeight="1" x14ac:dyDescent="0.35"/>
    <row r="983" ht="12" customHeight="1" x14ac:dyDescent="0.35"/>
    <row r="984" ht="12" customHeight="1" x14ac:dyDescent="0.35"/>
    <row r="985" ht="12" customHeight="1" x14ac:dyDescent="0.35"/>
    <row r="986" ht="12" customHeight="1" x14ac:dyDescent="0.35"/>
    <row r="987" ht="12" customHeight="1" x14ac:dyDescent="0.35"/>
    <row r="988" ht="12" customHeight="1" x14ac:dyDescent="0.35"/>
    <row r="989" ht="12" customHeight="1" x14ac:dyDescent="0.35"/>
    <row r="990" ht="12" customHeight="1" x14ac:dyDescent="0.35"/>
    <row r="991" ht="12" customHeight="1" x14ac:dyDescent="0.35"/>
    <row r="992" ht="12" customHeight="1" x14ac:dyDescent="0.35"/>
    <row r="993" ht="12" customHeight="1" x14ac:dyDescent="0.35"/>
    <row r="994" ht="12" customHeight="1" x14ac:dyDescent="0.35"/>
    <row r="995" ht="12" customHeight="1" x14ac:dyDescent="0.35"/>
    <row r="996" ht="12" customHeight="1" x14ac:dyDescent="0.35"/>
    <row r="997" ht="12" customHeight="1" x14ac:dyDescent="0.35"/>
    <row r="998" ht="12" customHeight="1" x14ac:dyDescent="0.35"/>
    <row r="999" ht="12" customHeight="1" x14ac:dyDescent="0.35"/>
    <row r="1000" ht="15" customHeight="1" x14ac:dyDescent="0.35"/>
    <row r="1001" ht="15" customHeight="1" x14ac:dyDescent="0.35"/>
    <row r="1002" ht="15" customHeight="1" x14ac:dyDescent="0.35"/>
    <row r="1003" ht="15" customHeight="1" x14ac:dyDescent="0.35"/>
    <row r="1004" ht="15" customHeight="1" x14ac:dyDescent="0.35"/>
    <row r="1005" ht="15" customHeight="1" x14ac:dyDescent="0.35"/>
    <row r="1006" ht="15" customHeight="1" x14ac:dyDescent="0.35"/>
    <row r="1007" ht="15" customHeight="1" x14ac:dyDescent="0.35"/>
    <row r="1008" ht="15" customHeight="1" x14ac:dyDescent="0.35"/>
    <row r="1009" ht="15" customHeight="1" x14ac:dyDescent="0.35"/>
    <row r="1010" ht="12" customHeight="1" x14ac:dyDescent="0.35"/>
    <row r="1011" ht="15" customHeight="1" x14ac:dyDescent="0.35"/>
    <row r="1012" ht="15" customHeight="1" x14ac:dyDescent="0.35"/>
    <row r="1013" ht="15" customHeight="1" x14ac:dyDescent="0.35"/>
    <row r="1014" ht="15" customHeight="1" x14ac:dyDescent="0.35"/>
    <row r="1015" ht="15" customHeight="1" x14ac:dyDescent="0.35"/>
    <row r="1016" ht="15" customHeight="1" x14ac:dyDescent="0.35"/>
    <row r="1017" ht="15" customHeight="1" x14ac:dyDescent="0.35"/>
    <row r="1018" ht="15" customHeight="1" x14ac:dyDescent="0.35"/>
    <row r="1019" ht="15" customHeight="1" x14ac:dyDescent="0.35"/>
    <row r="1020" ht="15" customHeight="1" x14ac:dyDescent="0.35"/>
    <row r="1021" ht="15" customHeight="1" x14ac:dyDescent="0.35"/>
    <row r="1022" ht="15" customHeight="1" x14ac:dyDescent="0.35"/>
    <row r="1023" ht="15" customHeight="1" x14ac:dyDescent="0.35"/>
    <row r="1024" ht="15" customHeight="1" x14ac:dyDescent="0.35"/>
    <row r="1025" ht="15" customHeight="1" x14ac:dyDescent="0.35"/>
    <row r="1026" ht="15" customHeight="1" x14ac:dyDescent="0.35"/>
    <row r="1027" ht="12" customHeight="1" x14ac:dyDescent="0.35"/>
    <row r="1028" ht="15" customHeight="1" x14ac:dyDescent="0.35"/>
    <row r="1029" ht="15" customHeight="1" x14ac:dyDescent="0.35"/>
    <row r="1030" ht="12" customHeight="1" x14ac:dyDescent="0.35"/>
    <row r="1031" ht="15" customHeight="1" x14ac:dyDescent="0.35"/>
    <row r="1032" ht="15" customHeight="1" x14ac:dyDescent="0.35"/>
    <row r="1033" ht="15" customHeight="1" x14ac:dyDescent="0.35"/>
    <row r="1034" ht="15" customHeight="1" x14ac:dyDescent="0.35"/>
    <row r="1035" ht="15" customHeight="1" x14ac:dyDescent="0.35"/>
    <row r="1036" ht="12" customHeight="1" x14ac:dyDescent="0.35"/>
    <row r="1037" ht="15" customHeight="1" x14ac:dyDescent="0.35"/>
    <row r="1038" ht="15" customHeight="1" x14ac:dyDescent="0.35"/>
    <row r="1039" ht="15" customHeight="1" x14ac:dyDescent="0.35"/>
    <row r="1040" ht="15" customHeight="1" x14ac:dyDescent="0.35"/>
    <row r="1041" ht="15" customHeight="1" x14ac:dyDescent="0.35"/>
    <row r="1042" ht="15" customHeight="1" x14ac:dyDescent="0.35"/>
    <row r="1043" ht="15" customHeight="1" x14ac:dyDescent="0.35"/>
    <row r="1044" ht="15" customHeight="1" x14ac:dyDescent="0.35"/>
    <row r="1045" ht="15" customHeight="1" x14ac:dyDescent="0.35"/>
    <row r="1046" ht="15" customHeight="1" x14ac:dyDescent="0.35"/>
    <row r="1047" ht="15" customHeight="1" x14ac:dyDescent="0.35"/>
    <row r="1048" ht="15" customHeight="1" x14ac:dyDescent="0.35"/>
    <row r="1049" ht="15" customHeight="1" x14ac:dyDescent="0.35"/>
    <row r="1050" ht="15" customHeight="1" x14ac:dyDescent="0.35"/>
    <row r="1051" ht="15" customHeight="1" x14ac:dyDescent="0.35"/>
    <row r="1052" ht="15" customHeight="1" x14ac:dyDescent="0.35"/>
    <row r="1053" ht="12" customHeight="1" x14ac:dyDescent="0.35"/>
    <row r="1054" ht="15" customHeight="1" x14ac:dyDescent="0.35"/>
    <row r="1055" ht="15" customHeight="1" x14ac:dyDescent="0.35"/>
    <row r="1056" ht="12" customHeight="1" x14ac:dyDescent="0.35"/>
    <row r="1057" ht="15" customHeight="1" x14ac:dyDescent="0.35"/>
    <row r="1058" ht="12" customHeight="1" x14ac:dyDescent="0.35"/>
    <row r="1059" ht="15" customHeight="1" x14ac:dyDescent="0.35"/>
    <row r="1060" ht="15" customHeight="1" x14ac:dyDescent="0.35"/>
    <row r="1061" ht="15" customHeight="1" x14ac:dyDescent="0.35"/>
    <row r="1062" ht="15" customHeight="1" x14ac:dyDescent="0.35"/>
    <row r="1063" ht="15" customHeight="1" x14ac:dyDescent="0.35"/>
    <row r="1064" ht="15" customHeight="1" x14ac:dyDescent="0.35"/>
    <row r="1065" ht="15" customHeight="1" x14ac:dyDescent="0.35"/>
    <row r="1066" ht="15" customHeight="1" x14ac:dyDescent="0.35"/>
    <row r="1067" ht="15" customHeight="1" x14ac:dyDescent="0.35"/>
    <row r="1068" ht="15" customHeight="1" x14ac:dyDescent="0.35"/>
    <row r="1069" ht="15" customHeight="1" x14ac:dyDescent="0.35"/>
    <row r="1070" ht="15" customHeight="1" x14ac:dyDescent="0.35"/>
    <row r="1071" ht="15" customHeight="1" x14ac:dyDescent="0.35"/>
    <row r="1072" ht="15" customHeight="1" x14ac:dyDescent="0.35"/>
    <row r="1073" ht="15" customHeight="1" x14ac:dyDescent="0.35"/>
    <row r="1074" ht="15" customHeight="1" x14ac:dyDescent="0.35"/>
    <row r="1075" ht="15" customHeight="1" x14ac:dyDescent="0.35"/>
    <row r="1076" ht="15" customHeight="1" x14ac:dyDescent="0.35"/>
    <row r="1077" ht="12" customHeight="1" x14ac:dyDescent="0.35"/>
    <row r="1078" ht="12" customHeight="1" x14ac:dyDescent="0.35"/>
    <row r="1079" ht="12" customHeight="1" x14ac:dyDescent="0.35"/>
    <row r="1080" ht="12" customHeight="1" x14ac:dyDescent="0.35"/>
    <row r="1081" ht="12" customHeight="1" x14ac:dyDescent="0.35"/>
    <row r="1082" ht="12" customHeight="1" x14ac:dyDescent="0.35"/>
    <row r="1083" ht="12" customHeight="1" x14ac:dyDescent="0.35"/>
    <row r="1084" ht="12" customHeight="1" x14ac:dyDescent="0.35"/>
    <row r="1085" ht="12" customHeight="1" x14ac:dyDescent="0.35"/>
    <row r="1086" ht="12" customHeight="1" x14ac:dyDescent="0.35"/>
    <row r="1087" ht="12" customHeight="1" x14ac:dyDescent="0.35"/>
    <row r="1088" ht="12" customHeight="1" x14ac:dyDescent="0.35"/>
    <row r="1089" ht="12" customHeight="1" x14ac:dyDescent="0.35"/>
    <row r="1090" ht="12" customHeight="1" x14ac:dyDescent="0.35"/>
    <row r="1091" ht="12" customHeight="1" x14ac:dyDescent="0.35"/>
    <row r="1092" ht="12" customHeight="1" x14ac:dyDescent="0.35"/>
    <row r="1093" ht="12" customHeight="1" x14ac:dyDescent="0.35"/>
    <row r="1094" ht="12" customHeight="1" x14ac:dyDescent="0.35"/>
    <row r="1095" ht="12" customHeight="1" x14ac:dyDescent="0.35"/>
    <row r="1096" ht="12" customHeight="1" x14ac:dyDescent="0.35"/>
    <row r="1097" ht="12" customHeight="1" x14ac:dyDescent="0.35"/>
    <row r="1098" ht="12" customHeight="1" x14ac:dyDescent="0.35"/>
    <row r="1099" ht="12" customHeight="1" x14ac:dyDescent="0.35"/>
    <row r="1100" ht="15" customHeight="1" x14ac:dyDescent="0.35"/>
    <row r="1101" ht="15" customHeight="1" x14ac:dyDescent="0.35"/>
    <row r="1102" ht="15" customHeight="1" x14ac:dyDescent="0.35"/>
    <row r="1103" ht="15" customHeight="1" x14ac:dyDescent="0.35"/>
    <row r="1104" ht="15" customHeight="1" x14ac:dyDescent="0.35"/>
    <row r="1105" ht="15" customHeight="1" x14ac:dyDescent="0.35"/>
    <row r="1106" ht="15" customHeight="1" x14ac:dyDescent="0.35"/>
    <row r="1107" ht="15" customHeight="1" x14ac:dyDescent="0.35"/>
    <row r="1108" ht="15" customHeight="1" x14ac:dyDescent="0.35"/>
    <row r="1109" ht="15" customHeight="1" x14ac:dyDescent="0.35"/>
    <row r="1110" ht="12" customHeight="1" x14ac:dyDescent="0.35"/>
    <row r="1111" ht="15" customHeight="1" x14ac:dyDescent="0.35"/>
    <row r="1112" ht="15" customHeight="1" x14ac:dyDescent="0.35"/>
    <row r="1113" ht="15" customHeight="1" x14ac:dyDescent="0.35"/>
    <row r="1114" ht="15" customHeight="1" x14ac:dyDescent="0.35"/>
    <row r="1115" ht="15" customHeight="1" x14ac:dyDescent="0.35"/>
    <row r="1116" ht="15" customHeight="1" x14ac:dyDescent="0.35"/>
    <row r="1117" ht="15" customHeight="1" x14ac:dyDescent="0.35"/>
    <row r="1118" ht="15" customHeight="1" x14ac:dyDescent="0.35"/>
    <row r="1119" ht="15" customHeight="1" x14ac:dyDescent="0.35"/>
    <row r="1120" ht="15" customHeight="1" x14ac:dyDescent="0.35"/>
    <row r="1121" ht="15" customHeight="1" x14ac:dyDescent="0.35"/>
    <row r="1122" ht="15" customHeight="1" x14ac:dyDescent="0.35"/>
    <row r="1123" ht="15" customHeight="1" x14ac:dyDescent="0.35"/>
    <row r="1124" ht="15" customHeight="1" x14ac:dyDescent="0.35"/>
    <row r="1125" ht="15" customHeight="1" x14ac:dyDescent="0.35"/>
    <row r="1126" ht="15" customHeight="1" x14ac:dyDescent="0.35"/>
    <row r="1127" ht="12" customHeight="1" x14ac:dyDescent="0.35"/>
    <row r="1128" ht="15" customHeight="1" x14ac:dyDescent="0.35"/>
    <row r="1129" ht="12" customHeight="1" x14ac:dyDescent="0.35"/>
    <row r="1130" ht="15" customHeight="1" x14ac:dyDescent="0.35"/>
    <row r="1131" ht="15" customHeight="1" x14ac:dyDescent="0.35"/>
    <row r="1132" ht="15" customHeight="1" x14ac:dyDescent="0.35"/>
    <row r="1133" ht="15" customHeight="1" x14ac:dyDescent="0.35"/>
    <row r="1134" ht="15" customHeight="1" x14ac:dyDescent="0.35"/>
    <row r="1135" ht="12" customHeight="1" x14ac:dyDescent="0.35"/>
    <row r="1136" ht="15" customHeight="1" x14ac:dyDescent="0.35"/>
    <row r="1137" ht="15" customHeight="1" x14ac:dyDescent="0.35"/>
    <row r="1138" ht="15" customHeight="1" x14ac:dyDescent="0.35"/>
    <row r="1139" ht="15" customHeight="1" x14ac:dyDescent="0.35"/>
    <row r="1140" ht="15" customHeight="1" x14ac:dyDescent="0.35"/>
    <row r="1141" ht="15" customHeight="1" x14ac:dyDescent="0.35"/>
    <row r="1142" ht="15" customHeight="1" x14ac:dyDescent="0.35"/>
    <row r="1143" ht="15" customHeight="1" x14ac:dyDescent="0.35"/>
    <row r="1144" ht="15" customHeight="1" x14ac:dyDescent="0.35"/>
    <row r="1145" ht="15" customHeight="1" x14ac:dyDescent="0.35"/>
    <row r="1146" ht="15" customHeight="1" x14ac:dyDescent="0.35"/>
    <row r="1147" ht="15" customHeight="1" x14ac:dyDescent="0.35"/>
    <row r="1148" ht="15" customHeight="1" x14ac:dyDescent="0.35"/>
    <row r="1149" ht="15" customHeight="1" x14ac:dyDescent="0.35"/>
    <row r="1150" ht="15" customHeight="1" x14ac:dyDescent="0.35"/>
    <row r="1151" ht="15" customHeight="1" x14ac:dyDescent="0.35"/>
    <row r="1152" ht="12" customHeight="1" x14ac:dyDescent="0.35"/>
    <row r="1153" ht="15" customHeight="1" x14ac:dyDescent="0.35"/>
    <row r="1154" ht="12" customHeight="1" x14ac:dyDescent="0.35"/>
    <row r="1155" ht="15" customHeight="1" x14ac:dyDescent="0.35"/>
    <row r="1156" ht="12" customHeight="1" x14ac:dyDescent="0.35"/>
    <row r="1157" ht="15" customHeight="1" x14ac:dyDescent="0.35"/>
    <row r="1158" ht="15" customHeight="1" x14ac:dyDescent="0.35"/>
    <row r="1159" ht="15" customHeight="1" x14ac:dyDescent="0.35"/>
    <row r="1160" ht="15" customHeight="1" x14ac:dyDescent="0.35"/>
    <row r="1161" ht="15" customHeight="1" x14ac:dyDescent="0.35"/>
    <row r="1162" ht="15" customHeight="1" x14ac:dyDescent="0.35"/>
    <row r="1163" ht="15" customHeight="1" x14ac:dyDescent="0.35"/>
    <row r="1164" ht="15" customHeight="1" x14ac:dyDescent="0.35"/>
    <row r="1165" ht="15" customHeight="1" x14ac:dyDescent="0.35"/>
    <row r="1166" ht="15" customHeight="1" x14ac:dyDescent="0.35"/>
    <row r="1167" ht="15" customHeight="1" x14ac:dyDescent="0.35"/>
    <row r="1168" ht="15" customHeight="1" x14ac:dyDescent="0.35"/>
    <row r="1169" ht="15" customHeight="1" x14ac:dyDescent="0.35"/>
    <row r="1170" ht="15" customHeight="1" x14ac:dyDescent="0.35"/>
    <row r="1171" ht="15" customHeight="1" x14ac:dyDescent="0.35"/>
    <row r="1172" ht="15" customHeight="1" x14ac:dyDescent="0.35"/>
    <row r="1173" ht="15" customHeight="1" x14ac:dyDescent="0.35"/>
    <row r="1174" ht="15" customHeight="1" x14ac:dyDescent="0.35"/>
    <row r="1175" ht="12" customHeight="1" x14ac:dyDescent="0.35"/>
    <row r="1176" ht="12" customHeight="1" x14ac:dyDescent="0.35"/>
    <row r="1177" ht="12" customHeight="1" x14ac:dyDescent="0.35"/>
    <row r="1178" ht="12" customHeight="1" x14ac:dyDescent="0.35"/>
    <row r="1179" ht="12" customHeight="1" x14ac:dyDescent="0.35"/>
    <row r="1180" ht="12" customHeight="1" x14ac:dyDescent="0.35"/>
    <row r="1181" ht="12" customHeight="1" x14ac:dyDescent="0.35"/>
    <row r="1182" ht="12" customHeight="1" x14ac:dyDescent="0.35"/>
    <row r="1183" ht="12" customHeight="1" x14ac:dyDescent="0.35"/>
    <row r="1184" ht="12" customHeight="1" x14ac:dyDescent="0.35"/>
    <row r="1185" ht="12" customHeight="1" x14ac:dyDescent="0.35"/>
    <row r="1186" ht="12" customHeight="1" x14ac:dyDescent="0.35"/>
    <row r="1187" ht="12" customHeight="1" x14ac:dyDescent="0.35"/>
    <row r="1188" ht="12" customHeight="1" x14ac:dyDescent="0.35"/>
    <row r="1189" ht="12" customHeight="1" x14ac:dyDescent="0.35"/>
    <row r="1190" ht="12" customHeight="1" x14ac:dyDescent="0.35"/>
    <row r="1191" ht="12" customHeight="1" x14ac:dyDescent="0.35"/>
    <row r="1192" ht="12" customHeight="1" x14ac:dyDescent="0.35"/>
    <row r="1193" ht="12" customHeight="1" x14ac:dyDescent="0.35"/>
    <row r="1194" ht="12" customHeight="1" x14ac:dyDescent="0.35"/>
    <row r="1195" ht="12" customHeight="1" x14ac:dyDescent="0.35"/>
    <row r="1196" ht="12" customHeight="1" x14ac:dyDescent="0.35"/>
    <row r="1197" ht="12" customHeight="1" x14ac:dyDescent="0.35"/>
    <row r="1198" ht="12" customHeight="1" x14ac:dyDescent="0.35"/>
    <row r="1199" ht="12" customHeight="1" x14ac:dyDescent="0.35"/>
    <row r="1200" ht="15" customHeight="1" x14ac:dyDescent="0.35"/>
    <row r="1201" ht="15" customHeight="1" x14ac:dyDescent="0.35"/>
    <row r="1202" ht="15" customHeight="1" x14ac:dyDescent="0.35"/>
    <row r="1203" ht="15" customHeight="1" x14ac:dyDescent="0.35"/>
    <row r="1204" ht="15" customHeight="1" x14ac:dyDescent="0.35"/>
    <row r="1205" ht="15" customHeight="1" x14ac:dyDescent="0.35"/>
    <row r="1206" ht="15" customHeight="1" x14ac:dyDescent="0.35"/>
    <row r="1207" ht="15" customHeight="1" x14ac:dyDescent="0.35"/>
    <row r="1208" ht="15" customHeight="1" x14ac:dyDescent="0.35"/>
    <row r="1209" ht="15" customHeight="1" x14ac:dyDescent="0.35"/>
    <row r="1210" ht="12" customHeight="1" x14ac:dyDescent="0.35"/>
    <row r="1211" ht="15" customHeight="1" x14ac:dyDescent="0.35"/>
    <row r="1212" ht="15" customHeight="1" x14ac:dyDescent="0.35"/>
    <row r="1213" ht="15" customHeight="1" x14ac:dyDescent="0.35"/>
    <row r="1214" ht="15" customHeight="1" x14ac:dyDescent="0.35"/>
    <row r="1215" ht="15" customHeight="1" x14ac:dyDescent="0.35"/>
    <row r="1216" ht="15" customHeight="1" x14ac:dyDescent="0.35"/>
    <row r="1217" ht="15" customHeight="1" x14ac:dyDescent="0.35"/>
    <row r="1218" ht="15" customHeight="1" x14ac:dyDescent="0.35"/>
    <row r="1219" ht="15" customHeight="1" x14ac:dyDescent="0.35"/>
    <row r="1220" ht="15" customHeight="1" x14ac:dyDescent="0.35"/>
    <row r="1221" ht="15" customHeight="1" x14ac:dyDescent="0.35"/>
    <row r="1222" ht="15" customHeight="1" x14ac:dyDescent="0.35"/>
    <row r="1223" ht="15" customHeight="1" x14ac:dyDescent="0.35"/>
    <row r="1224" ht="15" customHeight="1" x14ac:dyDescent="0.35"/>
    <row r="1225" ht="15" customHeight="1" x14ac:dyDescent="0.35"/>
    <row r="1226" ht="15" customHeight="1" x14ac:dyDescent="0.35"/>
    <row r="1227" ht="12" customHeight="1" x14ac:dyDescent="0.35"/>
    <row r="1228" ht="15" customHeight="1" x14ac:dyDescent="0.35"/>
    <row r="1229" ht="12" customHeight="1" x14ac:dyDescent="0.35"/>
    <row r="1230" ht="15" customHeight="1" x14ac:dyDescent="0.35"/>
    <row r="1231" ht="15" customHeight="1" x14ac:dyDescent="0.35"/>
    <row r="1232" ht="15" customHeight="1" x14ac:dyDescent="0.35"/>
    <row r="1233" ht="15" customHeight="1" x14ac:dyDescent="0.35"/>
    <row r="1234" ht="15" customHeight="1" x14ac:dyDescent="0.35"/>
    <row r="1235" ht="12" customHeight="1" x14ac:dyDescent="0.35"/>
    <row r="1236" ht="15" customHeight="1" x14ac:dyDescent="0.35"/>
    <row r="1237" ht="15" customHeight="1" x14ac:dyDescent="0.35"/>
    <row r="1238" ht="15" customHeight="1" x14ac:dyDescent="0.35"/>
    <row r="1239" ht="15" customHeight="1" x14ac:dyDescent="0.35"/>
    <row r="1240" ht="15" customHeight="1" x14ac:dyDescent="0.35"/>
    <row r="1241" ht="15" customHeight="1" x14ac:dyDescent="0.35"/>
    <row r="1242" ht="15" customHeight="1" x14ac:dyDescent="0.35"/>
    <row r="1243" ht="15" customHeight="1" x14ac:dyDescent="0.35"/>
    <row r="1244" ht="15" customHeight="1" x14ac:dyDescent="0.35"/>
    <row r="1245" ht="15" customHeight="1" x14ac:dyDescent="0.35"/>
    <row r="1246" ht="15" customHeight="1" x14ac:dyDescent="0.35"/>
    <row r="1247" ht="15" customHeight="1" x14ac:dyDescent="0.35"/>
    <row r="1248" ht="15" customHeight="1" x14ac:dyDescent="0.35"/>
    <row r="1249" ht="15" customHeight="1" x14ac:dyDescent="0.35"/>
    <row r="1250" ht="15" customHeight="1" x14ac:dyDescent="0.35"/>
    <row r="1251" ht="15" customHeight="1" x14ac:dyDescent="0.35"/>
    <row r="1252" ht="12" customHeight="1" x14ac:dyDescent="0.35"/>
    <row r="1253" ht="15" customHeight="1" x14ac:dyDescent="0.35"/>
    <row r="1254" ht="12" customHeight="1" x14ac:dyDescent="0.35"/>
    <row r="1255" ht="15" customHeight="1" x14ac:dyDescent="0.35"/>
    <row r="1256" ht="12" customHeight="1" x14ac:dyDescent="0.35"/>
    <row r="1257" ht="15" customHeight="1" x14ac:dyDescent="0.35"/>
    <row r="1258" ht="15" customHeight="1" x14ac:dyDescent="0.35"/>
    <row r="1259" ht="15" customHeight="1" x14ac:dyDescent="0.35"/>
    <row r="1260" ht="15" customHeight="1" x14ac:dyDescent="0.35"/>
    <row r="1261" ht="15" customHeight="1" x14ac:dyDescent="0.35"/>
    <row r="1262" ht="15" customHeight="1" x14ac:dyDescent="0.35"/>
    <row r="1263" ht="15" customHeight="1" x14ac:dyDescent="0.35"/>
    <row r="1264" ht="15" customHeight="1" x14ac:dyDescent="0.35"/>
    <row r="1265" ht="15" customHeight="1" x14ac:dyDescent="0.35"/>
    <row r="1266" ht="15" customHeight="1" x14ac:dyDescent="0.35"/>
    <row r="1267" ht="15" customHeight="1" x14ac:dyDescent="0.35"/>
    <row r="1268" ht="15" customHeight="1" x14ac:dyDescent="0.35"/>
    <row r="1269" ht="15" customHeight="1" x14ac:dyDescent="0.35"/>
    <row r="1270" ht="15" customHeight="1" x14ac:dyDescent="0.35"/>
    <row r="1271" ht="15" customHeight="1" x14ac:dyDescent="0.35"/>
    <row r="1272" ht="15" customHeight="1" x14ac:dyDescent="0.35"/>
    <row r="1273" ht="15" customHeight="1" x14ac:dyDescent="0.35"/>
    <row r="1274" ht="15" customHeight="1" x14ac:dyDescent="0.35"/>
    <row r="1275" ht="12" customHeight="1" x14ac:dyDescent="0.35"/>
    <row r="1276" ht="12" customHeight="1" x14ac:dyDescent="0.35"/>
    <row r="1277" ht="12" customHeight="1" x14ac:dyDescent="0.35"/>
    <row r="1278" ht="12" customHeight="1" x14ac:dyDescent="0.35"/>
    <row r="1279" ht="12" customHeight="1" x14ac:dyDescent="0.35"/>
    <row r="1280" ht="12" customHeight="1" x14ac:dyDescent="0.35"/>
    <row r="1281" ht="12" customHeight="1" x14ac:dyDescent="0.35"/>
    <row r="1282" ht="12" customHeight="1" x14ac:dyDescent="0.35"/>
    <row r="1283" ht="12" customHeight="1" x14ac:dyDescent="0.35"/>
    <row r="1284" ht="12" customHeight="1" x14ac:dyDescent="0.35"/>
    <row r="1285" ht="12" customHeight="1" x14ac:dyDescent="0.35"/>
    <row r="1286" ht="12" customHeight="1" x14ac:dyDescent="0.35"/>
    <row r="1287" ht="12" customHeight="1" x14ac:dyDescent="0.35"/>
    <row r="1288" ht="12" customHeight="1" x14ac:dyDescent="0.35"/>
    <row r="1289" ht="12" customHeight="1" x14ac:dyDescent="0.35"/>
    <row r="1290" ht="12" customHeight="1" x14ac:dyDescent="0.35"/>
    <row r="1291" ht="12" customHeight="1" x14ac:dyDescent="0.35"/>
    <row r="1292" ht="12" customHeight="1" x14ac:dyDescent="0.35"/>
    <row r="1293" ht="12" customHeight="1" x14ac:dyDescent="0.35"/>
    <row r="1294" ht="12" customHeight="1" x14ac:dyDescent="0.35"/>
    <row r="1295" ht="12" customHeight="1" x14ac:dyDescent="0.35"/>
    <row r="1296" ht="12" customHeight="1" x14ac:dyDescent="0.35"/>
    <row r="1297" ht="12" customHeight="1" x14ac:dyDescent="0.35"/>
    <row r="1298" ht="12" customHeight="1" x14ac:dyDescent="0.35"/>
    <row r="1299" ht="12" customHeight="1" x14ac:dyDescent="0.35"/>
    <row r="1300" ht="15" customHeight="1" x14ac:dyDescent="0.35"/>
    <row r="1301" ht="15" customHeight="1" x14ac:dyDescent="0.35"/>
    <row r="1302" ht="15" customHeight="1" x14ac:dyDescent="0.35"/>
    <row r="1303" ht="15" customHeight="1" x14ac:dyDescent="0.35"/>
    <row r="1304" ht="15" customHeight="1" x14ac:dyDescent="0.35"/>
    <row r="1305" ht="15" customHeight="1" x14ac:dyDescent="0.35"/>
    <row r="1306" ht="12" customHeight="1" x14ac:dyDescent="0.35"/>
    <row r="1307" ht="15" customHeight="1" x14ac:dyDescent="0.35"/>
    <row r="1308" ht="15" customHeight="1" x14ac:dyDescent="0.35"/>
    <row r="1309" ht="15" customHeight="1" x14ac:dyDescent="0.35"/>
    <row r="1310" ht="15" customHeight="1" x14ac:dyDescent="0.35"/>
    <row r="1311" ht="12" customHeight="1" x14ac:dyDescent="0.35"/>
    <row r="1312" ht="15" customHeight="1" x14ac:dyDescent="0.35"/>
    <row r="1313" ht="15" customHeight="1" x14ac:dyDescent="0.35"/>
    <row r="1314" ht="15" customHeight="1" x14ac:dyDescent="0.35"/>
    <row r="1315" ht="12" customHeight="1" x14ac:dyDescent="0.35"/>
    <row r="1316" ht="15" customHeight="1" x14ac:dyDescent="0.35"/>
    <row r="1317" ht="15" customHeight="1" x14ac:dyDescent="0.35"/>
    <row r="1318" ht="15" customHeight="1" x14ac:dyDescent="0.35"/>
    <row r="1319" ht="15" customHeight="1" x14ac:dyDescent="0.35"/>
    <row r="1320" ht="15" customHeight="1" x14ac:dyDescent="0.35"/>
    <row r="1321" ht="15" customHeight="1" x14ac:dyDescent="0.35"/>
    <row r="1322" ht="15" customHeight="1" x14ac:dyDescent="0.35"/>
    <row r="1323" ht="15" customHeight="1" x14ac:dyDescent="0.35"/>
    <row r="1324" ht="15" customHeight="1" x14ac:dyDescent="0.35"/>
    <row r="1325" ht="15" customHeight="1" x14ac:dyDescent="0.35"/>
    <row r="1326" ht="15" customHeight="1" x14ac:dyDescent="0.35"/>
    <row r="1327" ht="15" customHeight="1" x14ac:dyDescent="0.35"/>
    <row r="1328" ht="15" customHeight="1" x14ac:dyDescent="0.35"/>
    <row r="1329" ht="15" customHeight="1" x14ac:dyDescent="0.35"/>
    <row r="1330" ht="15" customHeight="1" x14ac:dyDescent="0.35"/>
    <row r="1331" ht="12" customHeight="1" x14ac:dyDescent="0.35"/>
    <row r="1332" ht="15" customHeight="1" x14ac:dyDescent="0.35"/>
    <row r="1333" ht="15" customHeight="1" x14ac:dyDescent="0.35"/>
    <row r="1334" ht="15" customHeight="1" x14ac:dyDescent="0.35"/>
    <row r="1335" ht="15" customHeight="1" x14ac:dyDescent="0.35"/>
    <row r="1336" ht="15" customHeight="1" x14ac:dyDescent="0.35"/>
    <row r="1337" ht="15" customHeight="1" x14ac:dyDescent="0.35"/>
    <row r="1338" ht="15" customHeight="1" x14ac:dyDescent="0.35"/>
    <row r="1339" ht="15" customHeight="1" x14ac:dyDescent="0.35"/>
    <row r="1340" ht="15" customHeight="1" x14ac:dyDescent="0.35"/>
    <row r="1341" ht="15" customHeight="1" x14ac:dyDescent="0.35"/>
    <row r="1342" ht="15" customHeight="1" x14ac:dyDescent="0.35"/>
    <row r="1343" ht="15" customHeight="1" x14ac:dyDescent="0.35"/>
    <row r="1344" ht="15" customHeight="1" x14ac:dyDescent="0.35"/>
    <row r="1345" ht="15" customHeight="1" x14ac:dyDescent="0.35"/>
    <row r="1346" ht="15" customHeight="1" x14ac:dyDescent="0.35"/>
    <row r="1347" ht="15" customHeight="1" x14ac:dyDescent="0.35"/>
    <row r="1348" ht="15" customHeight="1" x14ac:dyDescent="0.35"/>
    <row r="1349" ht="15" customHeight="1" x14ac:dyDescent="0.35"/>
    <row r="1350" ht="15" customHeight="1" x14ac:dyDescent="0.35"/>
    <row r="1351" ht="15" customHeight="1" x14ac:dyDescent="0.35"/>
    <row r="1352" ht="15" customHeight="1" x14ac:dyDescent="0.35"/>
    <row r="1353" ht="15" customHeight="1" x14ac:dyDescent="0.35"/>
    <row r="1354" ht="15" customHeight="1" x14ac:dyDescent="0.35"/>
    <row r="1355" ht="15" customHeight="1" x14ac:dyDescent="0.35"/>
    <row r="1356" ht="15" customHeight="1" x14ac:dyDescent="0.35"/>
    <row r="1357" ht="15" customHeight="1" x14ac:dyDescent="0.35"/>
    <row r="1358" ht="15" customHeight="1" x14ac:dyDescent="0.35"/>
    <row r="1359" ht="15" customHeight="1" x14ac:dyDescent="0.35"/>
    <row r="1360" ht="15" customHeight="1" x14ac:dyDescent="0.35"/>
    <row r="1361" ht="15" customHeight="1" x14ac:dyDescent="0.35"/>
    <row r="1362" ht="12" customHeight="1" x14ac:dyDescent="0.35"/>
    <row r="1363" ht="15" customHeight="1" x14ac:dyDescent="0.35"/>
    <row r="1364" ht="15" customHeight="1" x14ac:dyDescent="0.35"/>
    <row r="1365" ht="15" customHeight="1" x14ac:dyDescent="0.35"/>
    <row r="1366" ht="15" customHeight="1" x14ac:dyDescent="0.35"/>
    <row r="1367" ht="15" customHeight="1" x14ac:dyDescent="0.35"/>
    <row r="1368" ht="15" customHeight="1" x14ac:dyDescent="0.35"/>
    <row r="1369" ht="15" customHeight="1" x14ac:dyDescent="0.35"/>
    <row r="1370" ht="15" customHeight="1" x14ac:dyDescent="0.35"/>
    <row r="1371" ht="15" customHeight="1" x14ac:dyDescent="0.35"/>
    <row r="1372" ht="15" customHeight="1" x14ac:dyDescent="0.35"/>
    <row r="1373" ht="15" customHeight="1" x14ac:dyDescent="0.35"/>
    <row r="1374" ht="15" customHeight="1" x14ac:dyDescent="0.35"/>
    <row r="1375" ht="15" customHeight="1" x14ac:dyDescent="0.35"/>
    <row r="1376" ht="15" customHeight="1" x14ac:dyDescent="0.35"/>
    <row r="1377" ht="15" customHeight="1" x14ac:dyDescent="0.35"/>
    <row r="1378" ht="12" customHeight="1" x14ac:dyDescent="0.35"/>
    <row r="1379" ht="15" customHeight="1" x14ac:dyDescent="0.35"/>
    <row r="1380" ht="15" customHeight="1" x14ac:dyDescent="0.35"/>
    <row r="1381" ht="15" customHeight="1" x14ac:dyDescent="0.35"/>
    <row r="1382" ht="15" customHeight="1" x14ac:dyDescent="0.35"/>
    <row r="1383" ht="15" customHeight="1" x14ac:dyDescent="0.35"/>
    <row r="1384" ht="15" customHeight="1" x14ac:dyDescent="0.35"/>
    <row r="1385" ht="15" customHeight="1" x14ac:dyDescent="0.35"/>
    <row r="1386" ht="15" customHeight="1" x14ac:dyDescent="0.35"/>
    <row r="1387" ht="15" customHeight="1" x14ac:dyDescent="0.35"/>
    <row r="1388" ht="15" customHeight="1" x14ac:dyDescent="0.35"/>
    <row r="1389" ht="15" customHeight="1" x14ac:dyDescent="0.35"/>
    <row r="1390" ht="15" customHeight="1" x14ac:dyDescent="0.35"/>
    <row r="1391" ht="15" customHeight="1" x14ac:dyDescent="0.35"/>
    <row r="1392" ht="15" customHeight="1" x14ac:dyDescent="0.35"/>
    <row r="1393" ht="15" customHeight="1" x14ac:dyDescent="0.35"/>
    <row r="1394" ht="15" customHeight="1" x14ac:dyDescent="0.35"/>
    <row r="1395" ht="15" customHeight="1" x14ac:dyDescent="0.35"/>
    <row r="1396" ht="15" customHeight="1" x14ac:dyDescent="0.35"/>
    <row r="1397" ht="12" customHeight="1" x14ac:dyDescent="0.35"/>
    <row r="1398" ht="15" customHeight="1" x14ac:dyDescent="0.35"/>
    <row r="1399" ht="15" customHeight="1" x14ac:dyDescent="0.35"/>
    <row r="1400" ht="15" customHeight="1" x14ac:dyDescent="0.35"/>
    <row r="1401" ht="15" customHeight="1" x14ac:dyDescent="0.35"/>
    <row r="1402" ht="15" customHeight="1" x14ac:dyDescent="0.35"/>
    <row r="1403" ht="15" customHeight="1" x14ac:dyDescent="0.35"/>
    <row r="1404" ht="15" customHeight="1" x14ac:dyDescent="0.35"/>
    <row r="1405" ht="15" customHeight="1" x14ac:dyDescent="0.35"/>
    <row r="1406" ht="15" customHeight="1" x14ac:dyDescent="0.35"/>
    <row r="1407" ht="15" customHeight="1" x14ac:dyDescent="0.35"/>
    <row r="1408" ht="15" customHeight="1" x14ac:dyDescent="0.35"/>
    <row r="1409" ht="15" customHeight="1" x14ac:dyDescent="0.35"/>
    <row r="1410" ht="15" customHeight="1" x14ac:dyDescent="0.35"/>
    <row r="1411" ht="15" customHeight="1" x14ac:dyDescent="0.35"/>
    <row r="1412" ht="15" customHeight="1" x14ac:dyDescent="0.35"/>
    <row r="1413" ht="15" customHeight="1" x14ac:dyDescent="0.35"/>
    <row r="1414" ht="15" customHeight="1" x14ac:dyDescent="0.35"/>
    <row r="1415" ht="15" customHeight="1" x14ac:dyDescent="0.35"/>
    <row r="1416" ht="15" customHeight="1" x14ac:dyDescent="0.35"/>
    <row r="1417" ht="15" customHeight="1" x14ac:dyDescent="0.35"/>
    <row r="1418" ht="15" customHeight="1" x14ac:dyDescent="0.35"/>
    <row r="1419" ht="15" customHeight="1" x14ac:dyDescent="0.35"/>
    <row r="1420" ht="15" customHeight="1" x14ac:dyDescent="0.35"/>
    <row r="1421" ht="15" customHeight="1" x14ac:dyDescent="0.35"/>
    <row r="1422" ht="15" customHeight="1" x14ac:dyDescent="0.35"/>
    <row r="1423" ht="15" customHeight="1" x14ac:dyDescent="0.35"/>
    <row r="1424" ht="15" customHeight="1" x14ac:dyDescent="0.35"/>
    <row r="1425" ht="15" customHeight="1" x14ac:dyDescent="0.35"/>
    <row r="1426" ht="15" customHeight="1" x14ac:dyDescent="0.35"/>
    <row r="1427" ht="15" customHeight="1" x14ac:dyDescent="0.35"/>
    <row r="1428" ht="15" customHeight="1" x14ac:dyDescent="0.35"/>
    <row r="1429" ht="15" customHeight="1" x14ac:dyDescent="0.35"/>
    <row r="1430" ht="15" customHeight="1" x14ac:dyDescent="0.35"/>
    <row r="1431" ht="15" customHeight="1" x14ac:dyDescent="0.35"/>
    <row r="1432" ht="15" customHeight="1" x14ac:dyDescent="0.35"/>
    <row r="1433" ht="15" customHeight="1" x14ac:dyDescent="0.35"/>
    <row r="1434" ht="15" customHeight="1" x14ac:dyDescent="0.35"/>
    <row r="1435" ht="15" customHeight="1" x14ac:dyDescent="0.35"/>
    <row r="1436" ht="15" customHeight="1" x14ac:dyDescent="0.35"/>
    <row r="1437" ht="15" customHeight="1" x14ac:dyDescent="0.35"/>
    <row r="1438" ht="15" customHeight="1" x14ac:dyDescent="0.35"/>
    <row r="1439" ht="15" customHeight="1" x14ac:dyDescent="0.35"/>
    <row r="1440" ht="15" customHeight="1" x14ac:dyDescent="0.35"/>
    <row r="1441" ht="15" customHeight="1" x14ac:dyDescent="0.35"/>
    <row r="1442" ht="15" customHeight="1" x14ac:dyDescent="0.35"/>
    <row r="1443" ht="15" customHeight="1" x14ac:dyDescent="0.35"/>
    <row r="1444" ht="15" customHeight="1" x14ac:dyDescent="0.35"/>
    <row r="1445" ht="15" customHeight="1" x14ac:dyDescent="0.35"/>
    <row r="1446" ht="15" customHeight="1" x14ac:dyDescent="0.35"/>
    <row r="1447" ht="15" customHeight="1" x14ac:dyDescent="0.35"/>
    <row r="1448" ht="15" customHeight="1" x14ac:dyDescent="0.35"/>
    <row r="1449" ht="15" customHeight="1" x14ac:dyDescent="0.35"/>
    <row r="1450" ht="15" customHeight="1" x14ac:dyDescent="0.35"/>
    <row r="1451" ht="15" customHeight="1" x14ac:dyDescent="0.35"/>
    <row r="1452" ht="12" customHeight="1" x14ac:dyDescent="0.35"/>
    <row r="1453" ht="15" customHeight="1" x14ac:dyDescent="0.35"/>
    <row r="1454" ht="15" customHeight="1" x14ac:dyDescent="0.35"/>
    <row r="1455" ht="15" customHeight="1" x14ac:dyDescent="0.35"/>
    <row r="1456" ht="15" customHeight="1" x14ac:dyDescent="0.35"/>
    <row r="1457" ht="15" customHeight="1" x14ac:dyDescent="0.35"/>
    <row r="1458" ht="15" customHeight="1" x14ac:dyDescent="0.35"/>
    <row r="1459" ht="15" customHeight="1" x14ac:dyDescent="0.35"/>
    <row r="1460" ht="15" customHeight="1" x14ac:dyDescent="0.35"/>
    <row r="1461" ht="15" customHeight="1" x14ac:dyDescent="0.35"/>
    <row r="1462" ht="15" customHeight="1" x14ac:dyDescent="0.35"/>
    <row r="1463" ht="15" customHeight="1" x14ac:dyDescent="0.35"/>
    <row r="1464" ht="12" customHeight="1" x14ac:dyDescent="0.35"/>
    <row r="1465" ht="15" customHeight="1" x14ac:dyDescent="0.35"/>
    <row r="1466" ht="15" customHeight="1" x14ac:dyDescent="0.35"/>
    <row r="1467" ht="15" customHeight="1" x14ac:dyDescent="0.35"/>
    <row r="1468" ht="15" customHeight="1" x14ac:dyDescent="0.35"/>
    <row r="1469" ht="15" customHeight="1" x14ac:dyDescent="0.35"/>
    <row r="1470" ht="15" customHeight="1" x14ac:dyDescent="0.35"/>
    <row r="1471" ht="15" customHeight="1" x14ac:dyDescent="0.35"/>
    <row r="1472" ht="15" customHeight="1" x14ac:dyDescent="0.35"/>
    <row r="1473" ht="15" customHeight="1" x14ac:dyDescent="0.35"/>
    <row r="1474" ht="15" customHeight="1" x14ac:dyDescent="0.35"/>
    <row r="1475" ht="15" customHeight="1" x14ac:dyDescent="0.35"/>
    <row r="1476" ht="15" customHeight="1" x14ac:dyDescent="0.35"/>
    <row r="1477" ht="15" customHeight="1" x14ac:dyDescent="0.35"/>
    <row r="1478" ht="15" customHeight="1" x14ac:dyDescent="0.35"/>
    <row r="1479" ht="15" customHeight="1" x14ac:dyDescent="0.35"/>
    <row r="1480" ht="15" customHeight="1" x14ac:dyDescent="0.35"/>
    <row r="1481" ht="15" customHeight="1" x14ac:dyDescent="0.35"/>
    <row r="1482" ht="15" customHeight="1" x14ac:dyDescent="0.35"/>
    <row r="1483" ht="15" customHeight="1" x14ac:dyDescent="0.35"/>
    <row r="1484" ht="15" customHeight="1" x14ac:dyDescent="0.35"/>
    <row r="1485" ht="15" customHeight="1" x14ac:dyDescent="0.35"/>
    <row r="1486" ht="15" customHeight="1" x14ac:dyDescent="0.35"/>
    <row r="1487" ht="15" customHeight="1" x14ac:dyDescent="0.35"/>
    <row r="1488" ht="15" customHeight="1" x14ac:dyDescent="0.35"/>
    <row r="1489" ht="15" customHeight="1" x14ac:dyDescent="0.35"/>
    <row r="1490" ht="15" customHeight="1" x14ac:dyDescent="0.35"/>
    <row r="1491" ht="15" customHeight="1" x14ac:dyDescent="0.35"/>
    <row r="1492" ht="15" customHeight="1" x14ac:dyDescent="0.35"/>
    <row r="1493" ht="15" customHeight="1" x14ac:dyDescent="0.35"/>
    <row r="1494" ht="12" customHeight="1" x14ac:dyDescent="0.35"/>
    <row r="1495" ht="12" customHeight="1" x14ac:dyDescent="0.35"/>
    <row r="1496" ht="12" customHeight="1" x14ac:dyDescent="0.35"/>
    <row r="1497" ht="12" customHeight="1" x14ac:dyDescent="0.35"/>
    <row r="1498" ht="12" customHeight="1" x14ac:dyDescent="0.35"/>
    <row r="1499" ht="12" customHeight="1" x14ac:dyDescent="0.35"/>
    <row r="1500" ht="12" customHeight="1" x14ac:dyDescent="0.35"/>
    <row r="1501" ht="12" customHeight="1" x14ac:dyDescent="0.35"/>
    <row r="1502" ht="12" customHeight="1" x14ac:dyDescent="0.35"/>
    <row r="1503" ht="12" customHeight="1" x14ac:dyDescent="0.35"/>
    <row r="1504" ht="12" customHeight="1" x14ac:dyDescent="0.35"/>
    <row r="1505" ht="12" customHeight="1" x14ac:dyDescent="0.35"/>
    <row r="1506" ht="12" customHeight="1" x14ac:dyDescent="0.35"/>
    <row r="1507" ht="12" customHeight="1" x14ac:dyDescent="0.35"/>
    <row r="1508" ht="12" customHeight="1" x14ac:dyDescent="0.35"/>
    <row r="1509" ht="12" customHeight="1" x14ac:dyDescent="0.35"/>
    <row r="1510" ht="12" customHeight="1" x14ac:dyDescent="0.35"/>
    <row r="1511" ht="12" customHeight="1" x14ac:dyDescent="0.35"/>
    <row r="1512" ht="12" customHeight="1" x14ac:dyDescent="0.35"/>
    <row r="1513" ht="12" customHeight="1" x14ac:dyDescent="0.35"/>
    <row r="1514" ht="12" customHeight="1" x14ac:dyDescent="0.35"/>
    <row r="1515" ht="12" customHeight="1" x14ac:dyDescent="0.35"/>
    <row r="1516" ht="12" customHeight="1" x14ac:dyDescent="0.35"/>
    <row r="1517" ht="12" customHeight="1" x14ac:dyDescent="0.35"/>
    <row r="1518" ht="12" customHeight="1" x14ac:dyDescent="0.35"/>
    <row r="1519" ht="12" customHeight="1" x14ac:dyDescent="0.35"/>
    <row r="1520" ht="12" customHeight="1" x14ac:dyDescent="0.35"/>
    <row r="1521" ht="12" customHeight="1" x14ac:dyDescent="0.35"/>
    <row r="1522" ht="12" customHeight="1" x14ac:dyDescent="0.35"/>
    <row r="1523" ht="12" customHeight="1" x14ac:dyDescent="0.35"/>
    <row r="1524" ht="12" customHeight="1" x14ac:dyDescent="0.35"/>
    <row r="1525" ht="15" customHeight="1" x14ac:dyDescent="0.35"/>
    <row r="1526" ht="15" customHeight="1" x14ac:dyDescent="0.35"/>
    <row r="1527" ht="15" customHeight="1" x14ac:dyDescent="0.35"/>
    <row r="1528" ht="15" customHeight="1" x14ac:dyDescent="0.35"/>
    <row r="1529" ht="15" customHeight="1" x14ac:dyDescent="0.35"/>
    <row r="1530" ht="15" customHeight="1" x14ac:dyDescent="0.35"/>
    <row r="1531" ht="15" customHeight="1" x14ac:dyDescent="0.35"/>
    <row r="1532" ht="15" customHeight="1" x14ac:dyDescent="0.35"/>
    <row r="1533" ht="15" customHeight="1" x14ac:dyDescent="0.35"/>
    <row r="1534" ht="15" customHeight="1" x14ac:dyDescent="0.35"/>
    <row r="1535" ht="15" customHeight="1" x14ac:dyDescent="0.35"/>
    <row r="1536" ht="15" customHeight="1" x14ac:dyDescent="0.35"/>
    <row r="1537" ht="15" customHeight="1" x14ac:dyDescent="0.35"/>
    <row r="1538" ht="15" customHeight="1" x14ac:dyDescent="0.35"/>
    <row r="1539" ht="15" customHeight="1" x14ac:dyDescent="0.35"/>
    <row r="1540" ht="15" customHeight="1" x14ac:dyDescent="0.35"/>
    <row r="1541" ht="15" customHeight="1" x14ac:dyDescent="0.35"/>
    <row r="1542" ht="15" customHeight="1" x14ac:dyDescent="0.35"/>
    <row r="1543" ht="15" customHeight="1" x14ac:dyDescent="0.35"/>
    <row r="1544" ht="15" customHeight="1" x14ac:dyDescent="0.35"/>
    <row r="1545" ht="15" customHeight="1" x14ac:dyDescent="0.35"/>
    <row r="1546" ht="15" customHeight="1" x14ac:dyDescent="0.35"/>
    <row r="1547" ht="15" customHeight="1" x14ac:dyDescent="0.35"/>
    <row r="1548" ht="15" customHeight="1" x14ac:dyDescent="0.35"/>
    <row r="1549" ht="15" customHeight="1" x14ac:dyDescent="0.35"/>
    <row r="1550" ht="15" customHeight="1" x14ac:dyDescent="0.35"/>
    <row r="1551" ht="15" customHeight="1" x14ac:dyDescent="0.35"/>
    <row r="1552" ht="15" customHeight="1" x14ac:dyDescent="0.35"/>
    <row r="1553" ht="15" customHeight="1" x14ac:dyDescent="0.35"/>
    <row r="1554" ht="15" customHeight="1" x14ac:dyDescent="0.35"/>
    <row r="1555" ht="15" customHeight="1" x14ac:dyDescent="0.35"/>
    <row r="1556" ht="15" customHeight="1" x14ac:dyDescent="0.35"/>
    <row r="1557" ht="15" customHeight="1" x14ac:dyDescent="0.35"/>
    <row r="1558" ht="15" customHeight="1" x14ac:dyDescent="0.35"/>
    <row r="1559" ht="15" customHeight="1" x14ac:dyDescent="0.35"/>
    <row r="1560" ht="15" customHeight="1" x14ac:dyDescent="0.35"/>
    <row r="1561" ht="15" customHeight="1" x14ac:dyDescent="0.35"/>
    <row r="1562" ht="15" customHeight="1" x14ac:dyDescent="0.35"/>
    <row r="1563" ht="15" customHeight="1" x14ac:dyDescent="0.35"/>
    <row r="1564" ht="15" customHeight="1" x14ac:dyDescent="0.35"/>
    <row r="1565" ht="15" customHeight="1" x14ac:dyDescent="0.35"/>
    <row r="1566" ht="15" customHeight="1" x14ac:dyDescent="0.35"/>
    <row r="1567" ht="15" customHeight="1" x14ac:dyDescent="0.35"/>
    <row r="1568" ht="15" customHeight="1" x14ac:dyDescent="0.35"/>
    <row r="1569" ht="15" customHeight="1" x14ac:dyDescent="0.35"/>
    <row r="1570" ht="15" customHeight="1" x14ac:dyDescent="0.35"/>
    <row r="1571" ht="15" customHeight="1" x14ac:dyDescent="0.35"/>
    <row r="1572" ht="15" customHeight="1" x14ac:dyDescent="0.35"/>
    <row r="1573" ht="15" customHeight="1" x14ac:dyDescent="0.35"/>
    <row r="1574" ht="15" customHeight="1" x14ac:dyDescent="0.35"/>
    <row r="1575" ht="15" customHeight="1" x14ac:dyDescent="0.35"/>
    <row r="1576" ht="15" customHeight="1" x14ac:dyDescent="0.35"/>
    <row r="1577" ht="15" customHeight="1" x14ac:dyDescent="0.35"/>
    <row r="1578" ht="15" customHeight="1" x14ac:dyDescent="0.35"/>
    <row r="1579" ht="15" customHeight="1" x14ac:dyDescent="0.35"/>
    <row r="1580" ht="15" customHeight="1" x14ac:dyDescent="0.35"/>
    <row r="1581" ht="15" customHeight="1" x14ac:dyDescent="0.35"/>
    <row r="1582" ht="15" customHeight="1" x14ac:dyDescent="0.35"/>
    <row r="1583" ht="15" customHeight="1" x14ac:dyDescent="0.35"/>
    <row r="1584" ht="12" customHeight="1" x14ac:dyDescent="0.35"/>
    <row r="1585" ht="12" customHeight="1" x14ac:dyDescent="0.35"/>
    <row r="1586" ht="15" customHeight="1" x14ac:dyDescent="0.35"/>
    <row r="1587" ht="15" customHeight="1" x14ac:dyDescent="0.35"/>
    <row r="1588" ht="15" customHeight="1" x14ac:dyDescent="0.35"/>
    <row r="1589" ht="15" customHeight="1" x14ac:dyDescent="0.35"/>
    <row r="1590" ht="15" customHeight="1" x14ac:dyDescent="0.35"/>
    <row r="1591" ht="15" customHeight="1" x14ac:dyDescent="0.35"/>
    <row r="1592" ht="15" customHeight="1" x14ac:dyDescent="0.35"/>
    <row r="1593" ht="15" customHeight="1" x14ac:dyDescent="0.35"/>
    <row r="1594" ht="15" customHeight="1" x14ac:dyDescent="0.35"/>
    <row r="1595" ht="15" customHeight="1" x14ac:dyDescent="0.35"/>
    <row r="1596" ht="15" customHeight="1" x14ac:dyDescent="0.35"/>
    <row r="1597" ht="15" customHeight="1" x14ac:dyDescent="0.35"/>
    <row r="1598" ht="15" customHeight="1" x14ac:dyDescent="0.35"/>
    <row r="1599" ht="15" customHeight="1" x14ac:dyDescent="0.35"/>
    <row r="1600" ht="15" customHeight="1" x14ac:dyDescent="0.35"/>
    <row r="1601" ht="15" customHeight="1" x14ac:dyDescent="0.35"/>
    <row r="1602" ht="15" customHeight="1" x14ac:dyDescent="0.35"/>
    <row r="1603" ht="15" customHeight="1" x14ac:dyDescent="0.35"/>
    <row r="1604" ht="15" customHeight="1" x14ac:dyDescent="0.35"/>
    <row r="1605" ht="15" customHeight="1" x14ac:dyDescent="0.35"/>
    <row r="1606" ht="15" customHeight="1" x14ac:dyDescent="0.35"/>
    <row r="1607" ht="15" customHeight="1" x14ac:dyDescent="0.35"/>
    <row r="1608" ht="15" customHeight="1" x14ac:dyDescent="0.35"/>
    <row r="1609" ht="15" customHeight="1" x14ac:dyDescent="0.35"/>
    <row r="1610" ht="15" customHeight="1" x14ac:dyDescent="0.35"/>
    <row r="1611" ht="15" customHeight="1" x14ac:dyDescent="0.35"/>
    <row r="1612" ht="15" customHeight="1" x14ac:dyDescent="0.35"/>
    <row r="1613" ht="15" customHeight="1" x14ac:dyDescent="0.35"/>
    <row r="1614" ht="15" customHeight="1" x14ac:dyDescent="0.35"/>
    <row r="1615" ht="15" customHeight="1" x14ac:dyDescent="0.35"/>
    <row r="1616" ht="15" customHeight="1" x14ac:dyDescent="0.35"/>
    <row r="1617" ht="15" customHeight="1" x14ac:dyDescent="0.35"/>
    <row r="1618" ht="15" customHeight="1" x14ac:dyDescent="0.35"/>
    <row r="1619" ht="15" customHeight="1" x14ac:dyDescent="0.35"/>
    <row r="1620" ht="15" customHeight="1" x14ac:dyDescent="0.35"/>
    <row r="1621" ht="15" customHeight="1" x14ac:dyDescent="0.35"/>
    <row r="1622" ht="15" customHeight="1" x14ac:dyDescent="0.35"/>
    <row r="1623" ht="15" customHeight="1" x14ac:dyDescent="0.35"/>
    <row r="1624" ht="15" customHeight="1" x14ac:dyDescent="0.35"/>
    <row r="1625" ht="15" customHeight="1" x14ac:dyDescent="0.35"/>
    <row r="1626" ht="15" customHeight="1" x14ac:dyDescent="0.35"/>
    <row r="1627" ht="15" customHeight="1" x14ac:dyDescent="0.35"/>
    <row r="1628" ht="15" customHeight="1" x14ac:dyDescent="0.35"/>
    <row r="1629" ht="15" customHeight="1" x14ac:dyDescent="0.35"/>
    <row r="1630" ht="15" customHeight="1" x14ac:dyDescent="0.35"/>
    <row r="1631" ht="15" customHeight="1" x14ac:dyDescent="0.35"/>
    <row r="1632" ht="15" customHeight="1" x14ac:dyDescent="0.35"/>
    <row r="1633" ht="15" customHeight="1" x14ac:dyDescent="0.35"/>
    <row r="1634" ht="15" customHeight="1" x14ac:dyDescent="0.35"/>
    <row r="1635" ht="15" customHeight="1" x14ac:dyDescent="0.35"/>
    <row r="1636" ht="15" customHeight="1" x14ac:dyDescent="0.35"/>
    <row r="1637" ht="15" customHeight="1" x14ac:dyDescent="0.35"/>
    <row r="1638" ht="15" customHeight="1" x14ac:dyDescent="0.35"/>
    <row r="1639" ht="15" customHeight="1" x14ac:dyDescent="0.35"/>
    <row r="1640" ht="12" customHeight="1" x14ac:dyDescent="0.35"/>
    <row r="1641" ht="12" customHeight="1" x14ac:dyDescent="0.35"/>
    <row r="1642" ht="15" customHeight="1" x14ac:dyDescent="0.35"/>
    <row r="1643" ht="15" customHeight="1" x14ac:dyDescent="0.35"/>
    <row r="1644" ht="15" customHeight="1" x14ac:dyDescent="0.35"/>
    <row r="1645" ht="15" customHeight="1" x14ac:dyDescent="0.35"/>
    <row r="1646" ht="15" customHeight="1" x14ac:dyDescent="0.35"/>
    <row r="1647" ht="15" customHeight="1" x14ac:dyDescent="0.35"/>
    <row r="1648" ht="15" customHeight="1" x14ac:dyDescent="0.35"/>
    <row r="1649" ht="15" customHeight="1" x14ac:dyDescent="0.35"/>
    <row r="1650" ht="15" customHeight="1" x14ac:dyDescent="0.35"/>
    <row r="1651" ht="15" customHeight="1" x14ac:dyDescent="0.35"/>
    <row r="1652" ht="15" customHeight="1" x14ac:dyDescent="0.35"/>
    <row r="1653" ht="15" customHeight="1" x14ac:dyDescent="0.35"/>
    <row r="1654" ht="15" customHeight="1" x14ac:dyDescent="0.35"/>
    <row r="1655" ht="15" customHeight="1" x14ac:dyDescent="0.35"/>
    <row r="1656" ht="15" customHeight="1" x14ac:dyDescent="0.35"/>
    <row r="1657" ht="15" customHeight="1" x14ac:dyDescent="0.35"/>
    <row r="1658" ht="15" customHeight="1" x14ac:dyDescent="0.35"/>
    <row r="1659" ht="15" customHeight="1" x14ac:dyDescent="0.35"/>
    <row r="1660" ht="15" customHeight="1" x14ac:dyDescent="0.35"/>
    <row r="1661" ht="15" customHeight="1" x14ac:dyDescent="0.35"/>
    <row r="1662" ht="15" customHeight="1" x14ac:dyDescent="0.35"/>
    <row r="1663" ht="15" customHeight="1" x14ac:dyDescent="0.35"/>
    <row r="1664" ht="15" customHeight="1" x14ac:dyDescent="0.35"/>
    <row r="1665" ht="15" customHeight="1" x14ac:dyDescent="0.35"/>
    <row r="1666" ht="15" customHeight="1" x14ac:dyDescent="0.35"/>
    <row r="1667" ht="15" customHeight="1" x14ac:dyDescent="0.35"/>
    <row r="1668" ht="15" customHeight="1" x14ac:dyDescent="0.35"/>
    <row r="1669" ht="15" customHeight="1" x14ac:dyDescent="0.35"/>
    <row r="1670" ht="15" customHeight="1" x14ac:dyDescent="0.35"/>
    <row r="1671" ht="15" customHeight="1" x14ac:dyDescent="0.35"/>
    <row r="1672" ht="15" customHeight="1" x14ac:dyDescent="0.35"/>
    <row r="1673" ht="15" customHeight="1" x14ac:dyDescent="0.35"/>
    <row r="1674" ht="15" customHeight="1" x14ac:dyDescent="0.35"/>
    <row r="1675" ht="15" customHeight="1" x14ac:dyDescent="0.35"/>
    <row r="1676" ht="15" customHeight="1" x14ac:dyDescent="0.35"/>
    <row r="1677" ht="15" customHeight="1" x14ac:dyDescent="0.35"/>
    <row r="1678" ht="15" customHeight="1" x14ac:dyDescent="0.35"/>
    <row r="1679" ht="15" customHeight="1" x14ac:dyDescent="0.35"/>
    <row r="1680" ht="15" customHeight="1" x14ac:dyDescent="0.35"/>
    <row r="1681" ht="15" customHeight="1" x14ac:dyDescent="0.35"/>
    <row r="1682" ht="15" customHeight="1" x14ac:dyDescent="0.35"/>
    <row r="1683" ht="15" customHeight="1" x14ac:dyDescent="0.35"/>
    <row r="1684" ht="15" customHeight="1" x14ac:dyDescent="0.35"/>
    <row r="1685" ht="15" customHeight="1" x14ac:dyDescent="0.35"/>
    <row r="1686" ht="15" customHeight="1" x14ac:dyDescent="0.35"/>
    <row r="1687" ht="15" customHeight="1" x14ac:dyDescent="0.35"/>
    <row r="1688" ht="15" customHeight="1" x14ac:dyDescent="0.35"/>
    <row r="1689" ht="15" customHeight="1" x14ac:dyDescent="0.35"/>
    <row r="1690" ht="15" customHeight="1" x14ac:dyDescent="0.35"/>
    <row r="1691" ht="15" customHeight="1" x14ac:dyDescent="0.35"/>
    <row r="1692" ht="15" customHeight="1" x14ac:dyDescent="0.35"/>
    <row r="1693" ht="15" customHeight="1" x14ac:dyDescent="0.35"/>
    <row r="1694" ht="15" customHeight="1" x14ac:dyDescent="0.35"/>
    <row r="1695" ht="15" customHeight="1" x14ac:dyDescent="0.35"/>
    <row r="1696" ht="12" customHeight="1" x14ac:dyDescent="0.35"/>
    <row r="1697" ht="12" customHeight="1" x14ac:dyDescent="0.35"/>
    <row r="1698" ht="15" customHeight="1" x14ac:dyDescent="0.35"/>
    <row r="1699" ht="15" customHeight="1" x14ac:dyDescent="0.35"/>
    <row r="1700" ht="15" customHeight="1" x14ac:dyDescent="0.35"/>
    <row r="1701" ht="15" customHeight="1" x14ac:dyDescent="0.35"/>
    <row r="1702" ht="15" customHeight="1" x14ac:dyDescent="0.35"/>
    <row r="1703" ht="15" customHeight="1" x14ac:dyDescent="0.35"/>
    <row r="1704" ht="15" customHeight="1" x14ac:dyDescent="0.35"/>
    <row r="1705" ht="15" customHeight="1" x14ac:dyDescent="0.35"/>
    <row r="1706" ht="15" customHeight="1" x14ac:dyDescent="0.35"/>
    <row r="1707" ht="15" customHeight="1" x14ac:dyDescent="0.35"/>
    <row r="1708" ht="15" customHeight="1" x14ac:dyDescent="0.35"/>
    <row r="1709" ht="15" customHeight="1" x14ac:dyDescent="0.35"/>
    <row r="1710" ht="15" customHeight="1" x14ac:dyDescent="0.35"/>
    <row r="1711" ht="15" customHeight="1" x14ac:dyDescent="0.35"/>
    <row r="1712" ht="15" customHeight="1" x14ac:dyDescent="0.35"/>
    <row r="1713" ht="15" customHeight="1" x14ac:dyDescent="0.35"/>
    <row r="1714" ht="12" customHeight="1" x14ac:dyDescent="0.35"/>
    <row r="1715" ht="12" customHeight="1" x14ac:dyDescent="0.35"/>
    <row r="1716" ht="12" customHeight="1" x14ac:dyDescent="0.35"/>
    <row r="1717" ht="12" customHeight="1" x14ac:dyDescent="0.35"/>
    <row r="1718" ht="12" customHeight="1" x14ac:dyDescent="0.35"/>
    <row r="1719" ht="12" customHeight="1" x14ac:dyDescent="0.35"/>
    <row r="1720" ht="12" customHeight="1" x14ac:dyDescent="0.35"/>
    <row r="1721" ht="12" customHeight="1" x14ac:dyDescent="0.35"/>
    <row r="1722" ht="12" customHeight="1" x14ac:dyDescent="0.35"/>
    <row r="1723" ht="12" customHeight="1" x14ac:dyDescent="0.35"/>
    <row r="1724" ht="12" customHeight="1" x14ac:dyDescent="0.35"/>
    <row r="1725" ht="15" customHeight="1" x14ac:dyDescent="0.35"/>
    <row r="1726" ht="15" customHeight="1" x14ac:dyDescent="0.35"/>
    <row r="1727" ht="15" customHeight="1" x14ac:dyDescent="0.35"/>
    <row r="1728" ht="15" customHeight="1" x14ac:dyDescent="0.35"/>
    <row r="1729" ht="15" customHeight="1" x14ac:dyDescent="0.35"/>
    <row r="1730" ht="15" customHeight="1" x14ac:dyDescent="0.35"/>
    <row r="1731" ht="12" customHeight="1" x14ac:dyDescent="0.35"/>
    <row r="1732" ht="15" customHeight="1" x14ac:dyDescent="0.35"/>
    <row r="1733" ht="15" customHeight="1" x14ac:dyDescent="0.35"/>
    <row r="1734" ht="15" customHeight="1" x14ac:dyDescent="0.35"/>
    <row r="1735" ht="15" customHeight="1" x14ac:dyDescent="0.35"/>
    <row r="1736" ht="15" customHeight="1" x14ac:dyDescent="0.35"/>
    <row r="1737" ht="15" customHeight="1" x14ac:dyDescent="0.35"/>
    <row r="1738" ht="15" customHeight="1" x14ac:dyDescent="0.35"/>
    <row r="1739" ht="15" customHeight="1" x14ac:dyDescent="0.35"/>
    <row r="1740" ht="15" customHeight="1" x14ac:dyDescent="0.35"/>
    <row r="1741" ht="15" customHeight="1" x14ac:dyDescent="0.35"/>
    <row r="1742" ht="15" customHeight="1" x14ac:dyDescent="0.35"/>
    <row r="1743" ht="15" customHeight="1" x14ac:dyDescent="0.35"/>
    <row r="1744" ht="15" customHeight="1" x14ac:dyDescent="0.35"/>
    <row r="1745" ht="15" customHeight="1" x14ac:dyDescent="0.35"/>
    <row r="1746" ht="15" customHeight="1" x14ac:dyDescent="0.35"/>
    <row r="1747" ht="15" customHeight="1" x14ac:dyDescent="0.35"/>
    <row r="1748" ht="15" customHeight="1" x14ac:dyDescent="0.35"/>
    <row r="1749" ht="15" customHeight="1" x14ac:dyDescent="0.35"/>
    <row r="1750" ht="15" customHeight="1" x14ac:dyDescent="0.35"/>
    <row r="1751" ht="15" customHeight="1" x14ac:dyDescent="0.35"/>
    <row r="1752" ht="15" customHeight="1" x14ac:dyDescent="0.35"/>
    <row r="1753" ht="15" customHeight="1" x14ac:dyDescent="0.35"/>
    <row r="1754" ht="15" customHeight="1" x14ac:dyDescent="0.35"/>
    <row r="1755" ht="15" customHeight="1" x14ac:dyDescent="0.35"/>
    <row r="1756" ht="15" customHeight="1" x14ac:dyDescent="0.35"/>
    <row r="1757" ht="15" customHeight="1" x14ac:dyDescent="0.35"/>
    <row r="1758" ht="15" customHeight="1" x14ac:dyDescent="0.35"/>
    <row r="1759" ht="15" customHeight="1" x14ac:dyDescent="0.35"/>
    <row r="1760" ht="15" customHeight="1" x14ac:dyDescent="0.35"/>
    <row r="1761" ht="15" customHeight="1" x14ac:dyDescent="0.35"/>
    <row r="1762" ht="15" customHeight="1" x14ac:dyDescent="0.35"/>
    <row r="1763" ht="15" customHeight="1" x14ac:dyDescent="0.35"/>
    <row r="1764" ht="15" customHeight="1" x14ac:dyDescent="0.35"/>
    <row r="1765" ht="15" customHeight="1" x14ac:dyDescent="0.35"/>
    <row r="1766" ht="15" customHeight="1" x14ac:dyDescent="0.35"/>
    <row r="1767" ht="12" customHeight="1" x14ac:dyDescent="0.35"/>
    <row r="1768" ht="15" customHeight="1" x14ac:dyDescent="0.35"/>
    <row r="1769" ht="15" customHeight="1" x14ac:dyDescent="0.35"/>
    <row r="1770" ht="15" customHeight="1" x14ac:dyDescent="0.35"/>
    <row r="1771" ht="15" customHeight="1" x14ac:dyDescent="0.35"/>
    <row r="1772" ht="15" customHeight="1" x14ac:dyDescent="0.35"/>
    <row r="1773" ht="15" customHeight="1" x14ac:dyDescent="0.35"/>
    <row r="1774" ht="15" customHeight="1" x14ac:dyDescent="0.35"/>
    <row r="1775" ht="15" customHeight="1" x14ac:dyDescent="0.35"/>
    <row r="1776" ht="15" customHeight="1" x14ac:dyDescent="0.35"/>
    <row r="1777" ht="15" customHeight="1" x14ac:dyDescent="0.35"/>
    <row r="1778" ht="15" customHeight="1" x14ac:dyDescent="0.35"/>
    <row r="1779" ht="15" customHeight="1" x14ac:dyDescent="0.35"/>
    <row r="1780" ht="15" customHeight="1" x14ac:dyDescent="0.35"/>
    <row r="1781" ht="15" customHeight="1" x14ac:dyDescent="0.35"/>
    <row r="1782" ht="15" customHeight="1" x14ac:dyDescent="0.35"/>
    <row r="1783" ht="15" customHeight="1" x14ac:dyDescent="0.35"/>
    <row r="1784" ht="15" customHeight="1" x14ac:dyDescent="0.35"/>
    <row r="1785" ht="15" customHeight="1" x14ac:dyDescent="0.35"/>
    <row r="1786" ht="15" customHeight="1" x14ac:dyDescent="0.35"/>
    <row r="1787" ht="15" customHeight="1" x14ac:dyDescent="0.35"/>
    <row r="1788" ht="15" customHeight="1" x14ac:dyDescent="0.35"/>
    <row r="1789" ht="15" customHeight="1" x14ac:dyDescent="0.35"/>
    <row r="1790" ht="15" customHeight="1" x14ac:dyDescent="0.35"/>
    <row r="1791" ht="15" customHeight="1" x14ac:dyDescent="0.35"/>
    <row r="1792" ht="15" customHeight="1" x14ac:dyDescent="0.35"/>
    <row r="1793" ht="15" customHeight="1" x14ac:dyDescent="0.35"/>
    <row r="1794" ht="15" customHeight="1" x14ac:dyDescent="0.35"/>
    <row r="1795" ht="15" customHeight="1" x14ac:dyDescent="0.35"/>
    <row r="1796" ht="15" customHeight="1" x14ac:dyDescent="0.35"/>
    <row r="1797" ht="15" customHeight="1" x14ac:dyDescent="0.35"/>
    <row r="1798" ht="15" customHeight="1" x14ac:dyDescent="0.35"/>
    <row r="1799" ht="15" customHeight="1" x14ac:dyDescent="0.35"/>
    <row r="1800" ht="15" customHeight="1" x14ac:dyDescent="0.35"/>
    <row r="1801" ht="15" customHeight="1" x14ac:dyDescent="0.35"/>
    <row r="1802" ht="15" customHeight="1" x14ac:dyDescent="0.35"/>
    <row r="1803" ht="15" customHeight="1" x14ac:dyDescent="0.35"/>
    <row r="1804" ht="15" customHeight="1" x14ac:dyDescent="0.35"/>
    <row r="1805" ht="15" customHeight="1" x14ac:dyDescent="0.35"/>
    <row r="1806" ht="15" customHeight="1" x14ac:dyDescent="0.35"/>
    <row r="1807" ht="15" customHeight="1" x14ac:dyDescent="0.35"/>
    <row r="1808" ht="15" customHeight="1" x14ac:dyDescent="0.35"/>
    <row r="1809" ht="15" customHeight="1" x14ac:dyDescent="0.35"/>
    <row r="1810" ht="15" customHeight="1" x14ac:dyDescent="0.35"/>
    <row r="1811" ht="15" customHeight="1" x14ac:dyDescent="0.35"/>
    <row r="1812" ht="15" customHeight="1" x14ac:dyDescent="0.35"/>
    <row r="1813" ht="12" customHeight="1" x14ac:dyDescent="0.35"/>
    <row r="1814" ht="15" customHeight="1" x14ac:dyDescent="0.35"/>
    <row r="1815" ht="15" customHeight="1" x14ac:dyDescent="0.35"/>
    <row r="1816" ht="15" customHeight="1" x14ac:dyDescent="0.35"/>
    <row r="1817" ht="15" customHeight="1" x14ac:dyDescent="0.35"/>
    <row r="1818" ht="15" customHeight="1" x14ac:dyDescent="0.35"/>
    <row r="1819" ht="15" customHeight="1" x14ac:dyDescent="0.35"/>
    <row r="1820" ht="15" customHeight="1" x14ac:dyDescent="0.35"/>
    <row r="1821" ht="15" customHeight="1" x14ac:dyDescent="0.35"/>
    <row r="1822" ht="15" customHeight="1" x14ac:dyDescent="0.35"/>
    <row r="1823" ht="15" customHeight="1" x14ac:dyDescent="0.35"/>
    <row r="1824" ht="15" customHeight="1" x14ac:dyDescent="0.35"/>
    <row r="1825" ht="15" customHeight="1" x14ac:dyDescent="0.35"/>
    <row r="1826" ht="15" customHeight="1" x14ac:dyDescent="0.35"/>
    <row r="1827" ht="15" customHeight="1" x14ac:dyDescent="0.35"/>
    <row r="1828" ht="15" customHeight="1" x14ac:dyDescent="0.35"/>
    <row r="1829" ht="15" customHeight="1" x14ac:dyDescent="0.35"/>
    <row r="1830" ht="15" customHeight="1" x14ac:dyDescent="0.35"/>
    <row r="1831" ht="15" customHeight="1" x14ac:dyDescent="0.35"/>
    <row r="1832" ht="15" customHeight="1" x14ac:dyDescent="0.35"/>
    <row r="1833" ht="15" customHeight="1" x14ac:dyDescent="0.35"/>
    <row r="1834" ht="15" customHeight="1" x14ac:dyDescent="0.35"/>
    <row r="1835" ht="15" customHeight="1" x14ac:dyDescent="0.35"/>
    <row r="1836" ht="15" customHeight="1" x14ac:dyDescent="0.35"/>
    <row r="1837" ht="15" customHeight="1" x14ac:dyDescent="0.35"/>
    <row r="1838" ht="15" customHeight="1" x14ac:dyDescent="0.35"/>
    <row r="1839" ht="15" customHeight="1" x14ac:dyDescent="0.35"/>
    <row r="1840" ht="15" customHeight="1" x14ac:dyDescent="0.35"/>
    <row r="1841" ht="15" customHeight="1" x14ac:dyDescent="0.35"/>
    <row r="1842" ht="15" customHeight="1" x14ac:dyDescent="0.35"/>
    <row r="1843" ht="15" customHeight="1" x14ac:dyDescent="0.35"/>
    <row r="1844" ht="15" customHeight="1" x14ac:dyDescent="0.35"/>
    <row r="1845" ht="15" customHeight="1" x14ac:dyDescent="0.35"/>
    <row r="1846" ht="15" customHeight="1" x14ac:dyDescent="0.35"/>
    <row r="1847" ht="15" customHeight="1" x14ac:dyDescent="0.35"/>
    <row r="1848" ht="15" customHeight="1" x14ac:dyDescent="0.35"/>
    <row r="1849" ht="12" customHeight="1" x14ac:dyDescent="0.35"/>
    <row r="1850" ht="15" customHeight="1" x14ac:dyDescent="0.35"/>
    <row r="1851" ht="15" customHeight="1" x14ac:dyDescent="0.35"/>
    <row r="1852" ht="15" customHeight="1" x14ac:dyDescent="0.35"/>
    <row r="1853" ht="15" customHeight="1" x14ac:dyDescent="0.35"/>
    <row r="1854" ht="15" customHeight="1" x14ac:dyDescent="0.35"/>
    <row r="1855" ht="15" customHeight="1" x14ac:dyDescent="0.35"/>
    <row r="1856" ht="15" customHeight="1" x14ac:dyDescent="0.35"/>
    <row r="1857" ht="15" customHeight="1" x14ac:dyDescent="0.35"/>
    <row r="1858" ht="15" customHeight="1" x14ac:dyDescent="0.35"/>
    <row r="1859" ht="15" customHeight="1" x14ac:dyDescent="0.35"/>
    <row r="1860" ht="15" customHeight="1" x14ac:dyDescent="0.35"/>
    <row r="1861" ht="15" customHeight="1" x14ac:dyDescent="0.35"/>
    <row r="1862" ht="15" customHeight="1" x14ac:dyDescent="0.35"/>
    <row r="1863" ht="15" customHeight="1" x14ac:dyDescent="0.35"/>
    <row r="1864" ht="15" customHeight="1" x14ac:dyDescent="0.35"/>
    <row r="1865" ht="15" customHeight="1" x14ac:dyDescent="0.35"/>
    <row r="1866" ht="15" customHeight="1" x14ac:dyDescent="0.35"/>
    <row r="1867" ht="15" customHeight="1" x14ac:dyDescent="0.35"/>
    <row r="1868" ht="15" customHeight="1" x14ac:dyDescent="0.35"/>
    <row r="1869" ht="15" customHeight="1" x14ac:dyDescent="0.35"/>
    <row r="1870" ht="15" customHeight="1" x14ac:dyDescent="0.35"/>
    <row r="1871" ht="15" customHeight="1" x14ac:dyDescent="0.35"/>
    <row r="1872" ht="15" customHeight="1" x14ac:dyDescent="0.35"/>
    <row r="1873" ht="15" customHeight="1" x14ac:dyDescent="0.35"/>
    <row r="1874" ht="15" customHeight="1" x14ac:dyDescent="0.35"/>
    <row r="1875" ht="15" customHeight="1" x14ac:dyDescent="0.35"/>
    <row r="1876" ht="15" customHeight="1" x14ac:dyDescent="0.35"/>
    <row r="1877" ht="15" customHeight="1" x14ac:dyDescent="0.35"/>
    <row r="1878" ht="15" customHeight="1" x14ac:dyDescent="0.35"/>
    <row r="1879" ht="15" customHeight="1" x14ac:dyDescent="0.35"/>
    <row r="1880" ht="15" customHeight="1" x14ac:dyDescent="0.35"/>
    <row r="1881" ht="15" customHeight="1" x14ac:dyDescent="0.35"/>
    <row r="1882" ht="15" customHeight="1" x14ac:dyDescent="0.35"/>
    <row r="1883" ht="15" customHeight="1" x14ac:dyDescent="0.35"/>
    <row r="1884" ht="15" customHeight="1" x14ac:dyDescent="0.35"/>
    <row r="1885" ht="12" customHeight="1" x14ac:dyDescent="0.35"/>
    <row r="1886" ht="15" customHeight="1" x14ac:dyDescent="0.35"/>
    <row r="1887" ht="12" customHeight="1" x14ac:dyDescent="0.35"/>
    <row r="1888" ht="15" customHeight="1" x14ac:dyDescent="0.35"/>
    <row r="1889" ht="15" customHeight="1" x14ac:dyDescent="0.35"/>
    <row r="1890" ht="15" customHeight="1" x14ac:dyDescent="0.35"/>
    <row r="1891" ht="15" customHeight="1" x14ac:dyDescent="0.35"/>
    <row r="1892" ht="15" customHeight="1" x14ac:dyDescent="0.35"/>
    <row r="1893" ht="15" customHeight="1" x14ac:dyDescent="0.35"/>
    <row r="1894" ht="15" customHeight="1" x14ac:dyDescent="0.35"/>
    <row r="1895" ht="15" customHeight="1" x14ac:dyDescent="0.35"/>
    <row r="1896" ht="15" customHeight="1" x14ac:dyDescent="0.35"/>
    <row r="1897" ht="15" customHeight="1" x14ac:dyDescent="0.35"/>
    <row r="1898" ht="15" customHeight="1" x14ac:dyDescent="0.35"/>
    <row r="1899" ht="15" customHeight="1" x14ac:dyDescent="0.35"/>
    <row r="1900" ht="15" customHeight="1" x14ac:dyDescent="0.35"/>
    <row r="1901" ht="15" customHeight="1" x14ac:dyDescent="0.35"/>
    <row r="1902" ht="15" customHeight="1" x14ac:dyDescent="0.35"/>
    <row r="1903" ht="15" customHeight="1" x14ac:dyDescent="0.35"/>
    <row r="1904" ht="15" customHeight="1" x14ac:dyDescent="0.35"/>
    <row r="1905" ht="15" customHeight="1" x14ac:dyDescent="0.35"/>
    <row r="1906" ht="15" customHeight="1" x14ac:dyDescent="0.35"/>
    <row r="1907" ht="15" customHeight="1" x14ac:dyDescent="0.35"/>
    <row r="1908" ht="15" customHeight="1" x14ac:dyDescent="0.35"/>
    <row r="1909" ht="15" customHeight="1" x14ac:dyDescent="0.35"/>
    <row r="1910" ht="15" customHeight="1" x14ac:dyDescent="0.35"/>
    <row r="1911" ht="15" customHeight="1" x14ac:dyDescent="0.35"/>
    <row r="1912" ht="15" customHeight="1" x14ac:dyDescent="0.35"/>
    <row r="1913" ht="15" customHeight="1" x14ac:dyDescent="0.35"/>
    <row r="1914" ht="15" customHeight="1" x14ac:dyDescent="0.35"/>
    <row r="1915" ht="15" customHeight="1" x14ac:dyDescent="0.35"/>
    <row r="1916" ht="15" customHeight="1" x14ac:dyDescent="0.35"/>
    <row r="1917" ht="15" customHeight="1" x14ac:dyDescent="0.35"/>
    <row r="1918" ht="15" customHeight="1" x14ac:dyDescent="0.35"/>
    <row r="1919" ht="15" customHeight="1" x14ac:dyDescent="0.35"/>
    <row r="1920" ht="15" customHeight="1" x14ac:dyDescent="0.35"/>
    <row r="1921" ht="15" customHeight="1" x14ac:dyDescent="0.35"/>
    <row r="1922" ht="15" customHeight="1" x14ac:dyDescent="0.35"/>
    <row r="1923" ht="12" customHeight="1" x14ac:dyDescent="0.35"/>
    <row r="1924" ht="15" customHeight="1" x14ac:dyDescent="0.35"/>
    <row r="1925" ht="15" customHeight="1" x14ac:dyDescent="0.35"/>
    <row r="1926" ht="15" customHeight="1" x14ac:dyDescent="0.35"/>
    <row r="1927" ht="15" customHeight="1" x14ac:dyDescent="0.35"/>
    <row r="1928" ht="15" customHeight="1" x14ac:dyDescent="0.35"/>
    <row r="1929" ht="15" customHeight="1" x14ac:dyDescent="0.35"/>
    <row r="1930" ht="15" customHeight="1" x14ac:dyDescent="0.35"/>
    <row r="1931" ht="15" customHeight="1" x14ac:dyDescent="0.35"/>
    <row r="1932" ht="15" customHeight="1" x14ac:dyDescent="0.35"/>
    <row r="1933" ht="15" customHeight="1" x14ac:dyDescent="0.35"/>
    <row r="1934" ht="15" customHeight="1" x14ac:dyDescent="0.35"/>
    <row r="1935" ht="15" customHeight="1" x14ac:dyDescent="0.35"/>
    <row r="1936" ht="15" customHeight="1" x14ac:dyDescent="0.35"/>
    <row r="1937" ht="15" customHeight="1" x14ac:dyDescent="0.35"/>
    <row r="1938" ht="15" customHeight="1" x14ac:dyDescent="0.35"/>
    <row r="1939" ht="15" customHeight="1" x14ac:dyDescent="0.35"/>
    <row r="1940" ht="15" customHeight="1" x14ac:dyDescent="0.35"/>
    <row r="1941" ht="15" customHeight="1" x14ac:dyDescent="0.35"/>
    <row r="1942" ht="15" customHeight="1" x14ac:dyDescent="0.35"/>
    <row r="1943" ht="15" customHeight="1" x14ac:dyDescent="0.35"/>
    <row r="1944" ht="15" customHeight="1" x14ac:dyDescent="0.35"/>
    <row r="1945" ht="15" customHeight="1" x14ac:dyDescent="0.35"/>
    <row r="1946" ht="15" customHeight="1" x14ac:dyDescent="0.35"/>
    <row r="1947" ht="15" customHeight="1" x14ac:dyDescent="0.35"/>
    <row r="1948" ht="15" customHeight="1" x14ac:dyDescent="0.35"/>
    <row r="1949" ht="15" customHeight="1" x14ac:dyDescent="0.35"/>
    <row r="1950" ht="15" customHeight="1" x14ac:dyDescent="0.35"/>
    <row r="1951" ht="15" customHeight="1" x14ac:dyDescent="0.35"/>
    <row r="1952" ht="15" customHeight="1" x14ac:dyDescent="0.35"/>
    <row r="1953" ht="15" customHeight="1" x14ac:dyDescent="0.35"/>
    <row r="1954" ht="15" customHeight="1" x14ac:dyDescent="0.35"/>
    <row r="1955" ht="15" customHeight="1" x14ac:dyDescent="0.35"/>
    <row r="1956" ht="15" customHeight="1" x14ac:dyDescent="0.35"/>
    <row r="1957" ht="15" customHeight="1" x14ac:dyDescent="0.35"/>
    <row r="1958" ht="15" customHeight="1" x14ac:dyDescent="0.35"/>
    <row r="1959" ht="12" customHeight="1" x14ac:dyDescent="0.35"/>
    <row r="1960" ht="12" customHeight="1" x14ac:dyDescent="0.35"/>
    <row r="1961" ht="12" customHeight="1" x14ac:dyDescent="0.35"/>
    <row r="1962" ht="15" customHeight="1" x14ac:dyDescent="0.35"/>
    <row r="1963" ht="15" customHeight="1" x14ac:dyDescent="0.35"/>
    <row r="1964" ht="15" customHeight="1" x14ac:dyDescent="0.35"/>
    <row r="1965" ht="15" customHeight="1" x14ac:dyDescent="0.35"/>
    <row r="1966" ht="15" customHeight="1" x14ac:dyDescent="0.35"/>
    <row r="1967" ht="15" customHeight="1" x14ac:dyDescent="0.35"/>
    <row r="1968" ht="15" customHeight="1" x14ac:dyDescent="0.35"/>
    <row r="1969" ht="15" customHeight="1" x14ac:dyDescent="0.35"/>
    <row r="1970" ht="12" customHeight="1" x14ac:dyDescent="0.35"/>
    <row r="1971" ht="15" customHeight="1" x14ac:dyDescent="0.35"/>
    <row r="1972" ht="15" customHeight="1" x14ac:dyDescent="0.35"/>
    <row r="1973" ht="15" customHeight="1" x14ac:dyDescent="0.35"/>
    <row r="1974" ht="15" customHeight="1" x14ac:dyDescent="0.35"/>
    <row r="1975" ht="15" customHeight="1" x14ac:dyDescent="0.35"/>
    <row r="1976" ht="15" customHeight="1" x14ac:dyDescent="0.35"/>
    <row r="1977" ht="15" customHeight="1" x14ac:dyDescent="0.35"/>
    <row r="1978" ht="15" customHeight="1" x14ac:dyDescent="0.35"/>
    <row r="1979" ht="12" customHeight="1" x14ac:dyDescent="0.35"/>
    <row r="1980" ht="15" customHeight="1" x14ac:dyDescent="0.35"/>
    <row r="1981" ht="15" customHeight="1" x14ac:dyDescent="0.35"/>
    <row r="1982" ht="15" customHeight="1" x14ac:dyDescent="0.35"/>
    <row r="1983" ht="15" customHeight="1" x14ac:dyDescent="0.35"/>
    <row r="1984" ht="15" customHeight="1" x14ac:dyDescent="0.35"/>
    <row r="1985" ht="15" customHeight="1" x14ac:dyDescent="0.35"/>
    <row r="1986" ht="15" customHeight="1" x14ac:dyDescent="0.35"/>
    <row r="1987" ht="15" customHeight="1" x14ac:dyDescent="0.35"/>
    <row r="1988" ht="15" customHeight="1" x14ac:dyDescent="0.35"/>
    <row r="1989" ht="15" customHeight="1" x14ac:dyDescent="0.35"/>
    <row r="1990" ht="15" customHeight="1" x14ac:dyDescent="0.35"/>
    <row r="1991" ht="15" customHeight="1" x14ac:dyDescent="0.35"/>
    <row r="1992" ht="15" customHeight="1" x14ac:dyDescent="0.35"/>
    <row r="1993" ht="15" customHeight="1" x14ac:dyDescent="0.35"/>
    <row r="1994" ht="15" customHeight="1" x14ac:dyDescent="0.35"/>
    <row r="1995" ht="15" customHeight="1" x14ac:dyDescent="0.35"/>
    <row r="1996" ht="15" customHeight="1" x14ac:dyDescent="0.35"/>
    <row r="1997" ht="15" customHeight="1" x14ac:dyDescent="0.35"/>
    <row r="1998" ht="12" customHeight="1" x14ac:dyDescent="0.35"/>
    <row r="1999" ht="12" customHeight="1" x14ac:dyDescent="0.35"/>
    <row r="2000" ht="12" customHeight="1" x14ac:dyDescent="0.35"/>
    <row r="2001" ht="12" customHeight="1" x14ac:dyDescent="0.35"/>
    <row r="2002" ht="12" customHeight="1" x14ac:dyDescent="0.35"/>
    <row r="2003" ht="12" customHeight="1" x14ac:dyDescent="0.35"/>
    <row r="2004" ht="12" customHeight="1" x14ac:dyDescent="0.35"/>
    <row r="2005" ht="12" customHeight="1" x14ac:dyDescent="0.35"/>
    <row r="2006" ht="12" customHeight="1" x14ac:dyDescent="0.35"/>
    <row r="2007" ht="12" customHeight="1" x14ac:dyDescent="0.35"/>
    <row r="2008" ht="12" customHeight="1" x14ac:dyDescent="0.35"/>
    <row r="2009" ht="12" customHeight="1" x14ac:dyDescent="0.35"/>
    <row r="2010" ht="12" customHeight="1" x14ac:dyDescent="0.35"/>
    <row r="2011" ht="12" customHeight="1" x14ac:dyDescent="0.35"/>
    <row r="2012" ht="12" customHeight="1" x14ac:dyDescent="0.35"/>
    <row r="2013" ht="12" customHeight="1" x14ac:dyDescent="0.35"/>
    <row r="2014" ht="12" customHeight="1" x14ac:dyDescent="0.35"/>
    <row r="2015" ht="12" customHeight="1" x14ac:dyDescent="0.35"/>
    <row r="2016" ht="12" customHeight="1" x14ac:dyDescent="0.35"/>
    <row r="2017" ht="12" customHeight="1" x14ac:dyDescent="0.35"/>
    <row r="2018" ht="12" customHeight="1" x14ac:dyDescent="0.35"/>
    <row r="2019" ht="12" customHeight="1" x14ac:dyDescent="0.35"/>
    <row r="2020" ht="12" customHeight="1" x14ac:dyDescent="0.35"/>
    <row r="2021" ht="12" customHeight="1" x14ac:dyDescent="0.35"/>
    <row r="2022" ht="12" customHeight="1" x14ac:dyDescent="0.35"/>
    <row r="2023" ht="12" customHeight="1" x14ac:dyDescent="0.35"/>
    <row r="2024" ht="12" customHeight="1" x14ac:dyDescent="0.35"/>
    <row r="2025" ht="12" customHeight="1" x14ac:dyDescent="0.35"/>
    <row r="2026" ht="12" customHeight="1" x14ac:dyDescent="0.35"/>
    <row r="2027" ht="12" customHeight="1" x14ac:dyDescent="0.35"/>
    <row r="2028" ht="12" customHeight="1" x14ac:dyDescent="0.35"/>
    <row r="2029" ht="12" customHeight="1" x14ac:dyDescent="0.35"/>
    <row r="2030" ht="12" customHeight="1" x14ac:dyDescent="0.35"/>
    <row r="2031" ht="12" customHeight="1" x14ac:dyDescent="0.35"/>
    <row r="2032" ht="12" customHeight="1" x14ac:dyDescent="0.35"/>
    <row r="2033" ht="12" customHeight="1" x14ac:dyDescent="0.35"/>
    <row r="2034" ht="12" customHeight="1" x14ac:dyDescent="0.35"/>
    <row r="2035" ht="12" customHeight="1" x14ac:dyDescent="0.35"/>
    <row r="2036" ht="12" customHeight="1" x14ac:dyDescent="0.35"/>
    <row r="2037" ht="12" customHeight="1" x14ac:dyDescent="0.35"/>
    <row r="2038" ht="12" customHeight="1" x14ac:dyDescent="0.35"/>
    <row r="2039" ht="12" customHeight="1" x14ac:dyDescent="0.35"/>
    <row r="2040" ht="12" customHeight="1" x14ac:dyDescent="0.35"/>
    <row r="2041" ht="12" customHeight="1" x14ac:dyDescent="0.35"/>
    <row r="2042" ht="12" customHeight="1" x14ac:dyDescent="0.35"/>
    <row r="2043" ht="12" customHeight="1" x14ac:dyDescent="0.35"/>
    <row r="2044" ht="12" customHeight="1" x14ac:dyDescent="0.35"/>
    <row r="2045" ht="12" customHeight="1" x14ac:dyDescent="0.35"/>
    <row r="2046" ht="12" customHeight="1" x14ac:dyDescent="0.35"/>
    <row r="2047" ht="12" customHeight="1" x14ac:dyDescent="0.35"/>
    <row r="2048" ht="12" customHeight="1" x14ac:dyDescent="0.35"/>
    <row r="2049" ht="12" customHeight="1" x14ac:dyDescent="0.35"/>
    <row r="2050" ht="15" customHeight="1" x14ac:dyDescent="0.35"/>
    <row r="2051" ht="15" customHeight="1" x14ac:dyDescent="0.35"/>
    <row r="2052" ht="15" customHeight="1" x14ac:dyDescent="0.35"/>
    <row r="2053" ht="15" customHeight="1" x14ac:dyDescent="0.35"/>
    <row r="2054" ht="15" customHeight="1" x14ac:dyDescent="0.35"/>
    <row r="2055" ht="15" customHeight="1" x14ac:dyDescent="0.35"/>
    <row r="2056" ht="15" customHeight="1" x14ac:dyDescent="0.35"/>
    <row r="2057" ht="15" customHeight="1" x14ac:dyDescent="0.35"/>
    <row r="2058" ht="15" customHeight="1" x14ac:dyDescent="0.35"/>
    <row r="2059" ht="15" customHeight="1" x14ac:dyDescent="0.35"/>
    <row r="2060" ht="15" customHeight="1" x14ac:dyDescent="0.35"/>
    <row r="2061" ht="15" customHeight="1" x14ac:dyDescent="0.35"/>
    <row r="2062" ht="15" customHeight="1" x14ac:dyDescent="0.35"/>
    <row r="2063" ht="15" customHeight="1" x14ac:dyDescent="0.35"/>
    <row r="2064" ht="15" customHeight="1" x14ac:dyDescent="0.35"/>
    <row r="2065" ht="15" customHeight="1" x14ac:dyDescent="0.35"/>
    <row r="2066" ht="15" customHeight="1" x14ac:dyDescent="0.35"/>
    <row r="2067" ht="15" customHeight="1" x14ac:dyDescent="0.35"/>
    <row r="2068" ht="15" customHeight="1" x14ac:dyDescent="0.35"/>
    <row r="2069" ht="15" customHeight="1" x14ac:dyDescent="0.35"/>
    <row r="2070" ht="15" customHeight="1" x14ac:dyDescent="0.35"/>
    <row r="2071" ht="15" customHeight="1" x14ac:dyDescent="0.35"/>
    <row r="2072" ht="15" customHeight="1" x14ac:dyDescent="0.35"/>
    <row r="2073" ht="15" customHeight="1" x14ac:dyDescent="0.35"/>
    <row r="2074" ht="15" customHeight="1" x14ac:dyDescent="0.35"/>
    <row r="2075" ht="15" customHeight="1" x14ac:dyDescent="0.35"/>
    <row r="2076" ht="15" customHeight="1" x14ac:dyDescent="0.35"/>
    <row r="2077" ht="15" customHeight="1" x14ac:dyDescent="0.35"/>
    <row r="2078" ht="15" customHeight="1" x14ac:dyDescent="0.35"/>
    <row r="2079" ht="15" customHeight="1" x14ac:dyDescent="0.35"/>
    <row r="2080" ht="15" customHeight="1" x14ac:dyDescent="0.35"/>
    <row r="2081" ht="15" customHeight="1" x14ac:dyDescent="0.35"/>
    <row r="2082" ht="15" customHeight="1" x14ac:dyDescent="0.35"/>
    <row r="2083" ht="15" customHeight="1" x14ac:dyDescent="0.35"/>
    <row r="2084" ht="15" customHeight="1" x14ac:dyDescent="0.35"/>
    <row r="2085" ht="15" customHeight="1" x14ac:dyDescent="0.35"/>
    <row r="2086" ht="15" customHeight="1" x14ac:dyDescent="0.35"/>
    <row r="2087" ht="15" customHeight="1" x14ac:dyDescent="0.35"/>
    <row r="2088" ht="15" customHeight="1" x14ac:dyDescent="0.35"/>
    <row r="2089" ht="15" customHeight="1" x14ac:dyDescent="0.35"/>
    <row r="2090" ht="15" customHeight="1" x14ac:dyDescent="0.35"/>
    <row r="2091" ht="15" customHeight="1" x14ac:dyDescent="0.35"/>
    <row r="2092" ht="15" customHeight="1" x14ac:dyDescent="0.35"/>
    <row r="2093" ht="15" customHeight="1" x14ac:dyDescent="0.35"/>
    <row r="2094" ht="15" customHeight="1" x14ac:dyDescent="0.35"/>
    <row r="2095" ht="15" customHeight="1" x14ac:dyDescent="0.35"/>
    <row r="2096" ht="15" customHeight="1" x14ac:dyDescent="0.35"/>
    <row r="2097" ht="15" customHeight="1" x14ac:dyDescent="0.35"/>
    <row r="2098" ht="15" customHeight="1" x14ac:dyDescent="0.35"/>
    <row r="2099" ht="15" customHeight="1" x14ac:dyDescent="0.35"/>
    <row r="2100" ht="15" customHeight="1" x14ac:dyDescent="0.35"/>
    <row r="2101" ht="15" customHeight="1" x14ac:dyDescent="0.35"/>
    <row r="2102" ht="15" customHeight="1" x14ac:dyDescent="0.35"/>
    <row r="2103" ht="15" customHeight="1" x14ac:dyDescent="0.35"/>
    <row r="2104" ht="15" customHeight="1" x14ac:dyDescent="0.35"/>
    <row r="2105" ht="15" customHeight="1" x14ac:dyDescent="0.35"/>
    <row r="2106" ht="15" customHeight="1" x14ac:dyDescent="0.35"/>
    <row r="2107" ht="15" customHeight="1" x14ac:dyDescent="0.35"/>
    <row r="2108" ht="15" customHeight="1" x14ac:dyDescent="0.35"/>
    <row r="2109" ht="15" customHeight="1" x14ac:dyDescent="0.35"/>
    <row r="2110" ht="15" customHeight="1" x14ac:dyDescent="0.35"/>
    <row r="2111" ht="15" customHeight="1" x14ac:dyDescent="0.35"/>
    <row r="2112" ht="15" customHeight="1" x14ac:dyDescent="0.35"/>
    <row r="2113" ht="15" customHeight="1" x14ac:dyDescent="0.35"/>
    <row r="2114" ht="15" customHeight="1" x14ac:dyDescent="0.35"/>
    <row r="2115" ht="15" customHeight="1" x14ac:dyDescent="0.35"/>
    <row r="2116" ht="15" customHeight="1" x14ac:dyDescent="0.35"/>
    <row r="2117" ht="15" customHeight="1" x14ac:dyDescent="0.35"/>
    <row r="2118" ht="15" customHeight="1" x14ac:dyDescent="0.35"/>
    <row r="2119" ht="15" customHeight="1" x14ac:dyDescent="0.35"/>
    <row r="2120" ht="15" customHeight="1" x14ac:dyDescent="0.35"/>
    <row r="2121" ht="15" customHeight="1" x14ac:dyDescent="0.35"/>
    <row r="2122" ht="15" customHeight="1" x14ac:dyDescent="0.35"/>
    <row r="2123" ht="15" customHeight="1" x14ac:dyDescent="0.35"/>
    <row r="2124" ht="15" customHeight="1" x14ac:dyDescent="0.35"/>
    <row r="2125" ht="15" customHeight="1" x14ac:dyDescent="0.35"/>
    <row r="2126" ht="15" customHeight="1" x14ac:dyDescent="0.35"/>
    <row r="2127" ht="15" customHeight="1" x14ac:dyDescent="0.35"/>
    <row r="2128" ht="15" customHeight="1" x14ac:dyDescent="0.35"/>
    <row r="2129" ht="15" customHeight="1" x14ac:dyDescent="0.35"/>
    <row r="2130" ht="15" customHeight="1" x14ac:dyDescent="0.35"/>
    <row r="2131" ht="15" customHeight="1" x14ac:dyDescent="0.35"/>
    <row r="2132" ht="15" customHeight="1" x14ac:dyDescent="0.35"/>
    <row r="2133" ht="15" customHeight="1" x14ac:dyDescent="0.35"/>
    <row r="2134" ht="15" customHeight="1" x14ac:dyDescent="0.35"/>
    <row r="2135" ht="15" customHeight="1" x14ac:dyDescent="0.35"/>
    <row r="2136" ht="15" customHeight="1" x14ac:dyDescent="0.35"/>
    <row r="2137" ht="15" customHeight="1" x14ac:dyDescent="0.35"/>
    <row r="2138" ht="15" customHeight="1" x14ac:dyDescent="0.35"/>
    <row r="2139" ht="15" customHeight="1" x14ac:dyDescent="0.35"/>
    <row r="2140" ht="15" customHeight="1" x14ac:dyDescent="0.35"/>
    <row r="2141" ht="15" customHeight="1" x14ac:dyDescent="0.35"/>
    <row r="2142" ht="15" customHeight="1" x14ac:dyDescent="0.35"/>
    <row r="2143" ht="15" customHeight="1" x14ac:dyDescent="0.35"/>
    <row r="2144" ht="12" customHeight="1" x14ac:dyDescent="0.35"/>
    <row r="2145" ht="15" customHeight="1" x14ac:dyDescent="0.35"/>
    <row r="2146" ht="15" customHeight="1" x14ac:dyDescent="0.35"/>
    <row r="2147" ht="15" customHeight="1" x14ac:dyDescent="0.35"/>
    <row r="2148" ht="15" customHeight="1" x14ac:dyDescent="0.35"/>
    <row r="2149" ht="15" customHeight="1" x14ac:dyDescent="0.35"/>
    <row r="2150" ht="15" customHeight="1" x14ac:dyDescent="0.35"/>
    <row r="2151" ht="15" customHeight="1" x14ac:dyDescent="0.35"/>
    <row r="2152" ht="15" customHeight="1" x14ac:dyDescent="0.35"/>
    <row r="2153" ht="15" customHeight="1" x14ac:dyDescent="0.35"/>
    <row r="2154" ht="15" customHeight="1" x14ac:dyDescent="0.35"/>
    <row r="2155" ht="15" customHeight="1" x14ac:dyDescent="0.35"/>
    <row r="2156" ht="15" customHeight="1" x14ac:dyDescent="0.35"/>
    <row r="2157" ht="15" customHeight="1" x14ac:dyDescent="0.35"/>
    <row r="2158" ht="15" customHeight="1" x14ac:dyDescent="0.35"/>
    <row r="2159" ht="15" customHeight="1" x14ac:dyDescent="0.35"/>
    <row r="2160" ht="15" customHeight="1" x14ac:dyDescent="0.35"/>
    <row r="2161" ht="15" customHeight="1" x14ac:dyDescent="0.35"/>
    <row r="2162" ht="15" customHeight="1" x14ac:dyDescent="0.35"/>
    <row r="2163" ht="15" customHeight="1" x14ac:dyDescent="0.35"/>
    <row r="2164" ht="15" customHeight="1" x14ac:dyDescent="0.35"/>
    <row r="2165" ht="15" customHeight="1" x14ac:dyDescent="0.35"/>
    <row r="2166" ht="15" customHeight="1" x14ac:dyDescent="0.35"/>
    <row r="2167" ht="15" customHeight="1" x14ac:dyDescent="0.35"/>
    <row r="2168" ht="15" customHeight="1" x14ac:dyDescent="0.35"/>
    <row r="2169" ht="15" customHeight="1" x14ac:dyDescent="0.35"/>
    <row r="2170" ht="15" customHeight="1" x14ac:dyDescent="0.35"/>
    <row r="2171" ht="15" customHeight="1" x14ac:dyDescent="0.35"/>
    <row r="2172" ht="15" customHeight="1" x14ac:dyDescent="0.35"/>
    <row r="2173" ht="15" customHeight="1" x14ac:dyDescent="0.35"/>
    <row r="2174" ht="15" customHeight="1" x14ac:dyDescent="0.35"/>
    <row r="2175" ht="15" customHeight="1" x14ac:dyDescent="0.35"/>
    <row r="2176" ht="15" customHeight="1" x14ac:dyDescent="0.35"/>
    <row r="2177" ht="15" customHeight="1" x14ac:dyDescent="0.35"/>
    <row r="2178" ht="15" customHeight="1" x14ac:dyDescent="0.35"/>
    <row r="2179" ht="15" customHeight="1" x14ac:dyDescent="0.35"/>
    <row r="2180" ht="15" customHeight="1" x14ac:dyDescent="0.35"/>
    <row r="2181" ht="15" customHeight="1" x14ac:dyDescent="0.35"/>
    <row r="2182" ht="15" customHeight="1" x14ac:dyDescent="0.35"/>
    <row r="2183" ht="15" customHeight="1" x14ac:dyDescent="0.35"/>
    <row r="2184" ht="15" customHeight="1" x14ac:dyDescent="0.35"/>
    <row r="2185" ht="15" customHeight="1" x14ac:dyDescent="0.35"/>
    <row r="2186" ht="15" customHeight="1" x14ac:dyDescent="0.35"/>
    <row r="2187" ht="15" customHeight="1" x14ac:dyDescent="0.35"/>
    <row r="2188" ht="15" customHeight="1" x14ac:dyDescent="0.35"/>
    <row r="2189" ht="15" customHeight="1" x14ac:dyDescent="0.35"/>
    <row r="2190" ht="15" customHeight="1" x14ac:dyDescent="0.35"/>
    <row r="2191" ht="15" customHeight="1" x14ac:dyDescent="0.35"/>
    <row r="2192" ht="15" customHeight="1" x14ac:dyDescent="0.35"/>
    <row r="2193" ht="15" customHeight="1" x14ac:dyDescent="0.35"/>
    <row r="2194" ht="15" customHeight="1" x14ac:dyDescent="0.35"/>
    <row r="2195" ht="15" customHeight="1" x14ac:dyDescent="0.35"/>
    <row r="2196" ht="15" customHeight="1" x14ac:dyDescent="0.35"/>
    <row r="2197" ht="15" customHeight="1" x14ac:dyDescent="0.35"/>
    <row r="2198" ht="15" customHeight="1" x14ac:dyDescent="0.35"/>
    <row r="2199" ht="15" customHeight="1" x14ac:dyDescent="0.35"/>
    <row r="2200" ht="15" customHeight="1" x14ac:dyDescent="0.35"/>
    <row r="2201" ht="15" customHeight="1" x14ac:dyDescent="0.35"/>
    <row r="2202" ht="15" customHeight="1" x14ac:dyDescent="0.35"/>
    <row r="2203" ht="15" customHeight="1" x14ac:dyDescent="0.35"/>
    <row r="2204" ht="15" customHeight="1" x14ac:dyDescent="0.35"/>
    <row r="2205" ht="15" customHeight="1" x14ac:dyDescent="0.35"/>
    <row r="2206" ht="15" customHeight="1" x14ac:dyDescent="0.35"/>
    <row r="2207" ht="15" customHeight="1" x14ac:dyDescent="0.35"/>
    <row r="2208" ht="15" customHeight="1" x14ac:dyDescent="0.35"/>
    <row r="2209" ht="15" customHeight="1" x14ac:dyDescent="0.35"/>
    <row r="2210" ht="15" customHeight="1" x14ac:dyDescent="0.35"/>
    <row r="2211" ht="15" customHeight="1" x14ac:dyDescent="0.35"/>
    <row r="2212" ht="15" customHeight="1" x14ac:dyDescent="0.35"/>
    <row r="2213" ht="15" customHeight="1" x14ac:dyDescent="0.35"/>
    <row r="2214" ht="15" customHeight="1" x14ac:dyDescent="0.35"/>
    <row r="2215" ht="15" customHeight="1" x14ac:dyDescent="0.35"/>
    <row r="2216" ht="15" customHeight="1" x14ac:dyDescent="0.35"/>
    <row r="2217" ht="15" customHeight="1" x14ac:dyDescent="0.35"/>
    <row r="2218" ht="15" customHeight="1" x14ac:dyDescent="0.35"/>
    <row r="2219" ht="15" customHeight="1" x14ac:dyDescent="0.35"/>
    <row r="2220" ht="15" customHeight="1" x14ac:dyDescent="0.35"/>
    <row r="2221" ht="15" customHeight="1" x14ac:dyDescent="0.35"/>
    <row r="2222" ht="15" customHeight="1" x14ac:dyDescent="0.35"/>
    <row r="2223" ht="15" customHeight="1" x14ac:dyDescent="0.35"/>
    <row r="2224" ht="15" customHeight="1" x14ac:dyDescent="0.35"/>
    <row r="2225" ht="15" customHeight="1" x14ac:dyDescent="0.35"/>
    <row r="2226" ht="15" customHeight="1" x14ac:dyDescent="0.35"/>
    <row r="2227" ht="15" customHeight="1" x14ac:dyDescent="0.35"/>
    <row r="2228" ht="15" customHeight="1" x14ac:dyDescent="0.35"/>
    <row r="2229" ht="15" customHeight="1" x14ac:dyDescent="0.35"/>
    <row r="2230" ht="15" customHeight="1" x14ac:dyDescent="0.35"/>
    <row r="2231" ht="15" customHeight="1" x14ac:dyDescent="0.35"/>
    <row r="2232" ht="15" customHeight="1" x14ac:dyDescent="0.35"/>
    <row r="2233" ht="15" customHeight="1" x14ac:dyDescent="0.35"/>
    <row r="2234" ht="12" customHeight="1" x14ac:dyDescent="0.35"/>
    <row r="2235" ht="15" customHeight="1" x14ac:dyDescent="0.35"/>
    <row r="2236" ht="15" customHeight="1" x14ac:dyDescent="0.35"/>
    <row r="2237" ht="15" customHeight="1" x14ac:dyDescent="0.35"/>
    <row r="2238" ht="15" customHeight="1" x14ac:dyDescent="0.35"/>
    <row r="2239" ht="15" customHeight="1" x14ac:dyDescent="0.35"/>
    <row r="2240" ht="15" customHeight="1" x14ac:dyDescent="0.35"/>
    <row r="2241" ht="15" customHeight="1" x14ac:dyDescent="0.35"/>
    <row r="2242" ht="15" customHeight="1" x14ac:dyDescent="0.35"/>
    <row r="2243" ht="15" customHeight="1" x14ac:dyDescent="0.35"/>
    <row r="2244" ht="15" customHeight="1" x14ac:dyDescent="0.35"/>
    <row r="2245" ht="15" customHeight="1" x14ac:dyDescent="0.35"/>
    <row r="2246" ht="15" customHeight="1" x14ac:dyDescent="0.35"/>
    <row r="2247" ht="15" customHeight="1" x14ac:dyDescent="0.35"/>
    <row r="2248" ht="15" customHeight="1" x14ac:dyDescent="0.35"/>
    <row r="2249" ht="15" customHeight="1" x14ac:dyDescent="0.35"/>
    <row r="2250" ht="15" customHeight="1" x14ac:dyDescent="0.35"/>
    <row r="2251" ht="15" customHeight="1" x14ac:dyDescent="0.35"/>
    <row r="2252" ht="15" customHeight="1" x14ac:dyDescent="0.35"/>
    <row r="2253" ht="15" customHeight="1" x14ac:dyDescent="0.35"/>
    <row r="2254" ht="15" customHeight="1" x14ac:dyDescent="0.35"/>
    <row r="2255" ht="15" customHeight="1" x14ac:dyDescent="0.35"/>
    <row r="2256" ht="15" customHeight="1" x14ac:dyDescent="0.35"/>
    <row r="2257" ht="15" customHeight="1" x14ac:dyDescent="0.35"/>
    <row r="2258" ht="15" customHeight="1" x14ac:dyDescent="0.35"/>
    <row r="2259" ht="15" customHeight="1" x14ac:dyDescent="0.35"/>
    <row r="2260" ht="15" customHeight="1" x14ac:dyDescent="0.35"/>
    <row r="2261" ht="15" customHeight="1" x14ac:dyDescent="0.35"/>
    <row r="2262" ht="15" customHeight="1" x14ac:dyDescent="0.35"/>
    <row r="2263" ht="15" customHeight="1" x14ac:dyDescent="0.35"/>
    <row r="2264" ht="15" customHeight="1" x14ac:dyDescent="0.35"/>
    <row r="2265" ht="15" customHeight="1" x14ac:dyDescent="0.35"/>
    <row r="2266" ht="15" customHeight="1" x14ac:dyDescent="0.35"/>
    <row r="2267" ht="15" customHeight="1" x14ac:dyDescent="0.35"/>
    <row r="2268" ht="15" customHeight="1" x14ac:dyDescent="0.35"/>
    <row r="2269" ht="15" customHeight="1" x14ac:dyDescent="0.35"/>
    <row r="2270" ht="15" customHeight="1" x14ac:dyDescent="0.35"/>
    <row r="2271" ht="15" customHeight="1" x14ac:dyDescent="0.35"/>
    <row r="2272" ht="15" customHeight="1" x14ac:dyDescent="0.35"/>
    <row r="2273" ht="15" customHeight="1" x14ac:dyDescent="0.35"/>
    <row r="2274" ht="15" customHeight="1" x14ac:dyDescent="0.35"/>
    <row r="2275" ht="15" customHeight="1" x14ac:dyDescent="0.35"/>
    <row r="2276" ht="15" customHeight="1" x14ac:dyDescent="0.35"/>
    <row r="2277" ht="15" customHeight="1" x14ac:dyDescent="0.35"/>
    <row r="2278" ht="15" customHeight="1" x14ac:dyDescent="0.35"/>
    <row r="2279" ht="15" customHeight="1" x14ac:dyDescent="0.35"/>
    <row r="2280" ht="15" customHeight="1" x14ac:dyDescent="0.35"/>
    <row r="2281" ht="15" customHeight="1" x14ac:dyDescent="0.35"/>
    <row r="2282" ht="15" customHeight="1" x14ac:dyDescent="0.35"/>
    <row r="2283" ht="15" customHeight="1" x14ac:dyDescent="0.35"/>
    <row r="2284" ht="15" customHeight="1" x14ac:dyDescent="0.35"/>
    <row r="2285" ht="15" customHeight="1" x14ac:dyDescent="0.35"/>
    <row r="2286" ht="15" customHeight="1" x14ac:dyDescent="0.35"/>
    <row r="2287" ht="15" customHeight="1" x14ac:dyDescent="0.35"/>
    <row r="2288" ht="15" customHeight="1" x14ac:dyDescent="0.35"/>
    <row r="2289" ht="15" customHeight="1" x14ac:dyDescent="0.35"/>
    <row r="2290" ht="15" customHeight="1" x14ac:dyDescent="0.35"/>
    <row r="2291" ht="15" customHeight="1" x14ac:dyDescent="0.35"/>
    <row r="2292" ht="15" customHeight="1" x14ac:dyDescent="0.35"/>
    <row r="2293" ht="15" customHeight="1" x14ac:dyDescent="0.35"/>
    <row r="2294" ht="15" customHeight="1" x14ac:dyDescent="0.35"/>
    <row r="2295" ht="15" customHeight="1" x14ac:dyDescent="0.35"/>
    <row r="2296" ht="15" customHeight="1" x14ac:dyDescent="0.35"/>
    <row r="2297" ht="15" customHeight="1" x14ac:dyDescent="0.35"/>
    <row r="2298" ht="15" customHeight="1" x14ac:dyDescent="0.35"/>
    <row r="2299" ht="15" customHeight="1" x14ac:dyDescent="0.35"/>
    <row r="2300" ht="15" customHeight="1" x14ac:dyDescent="0.35"/>
    <row r="2301" ht="15" customHeight="1" x14ac:dyDescent="0.35"/>
    <row r="2302" ht="15" customHeight="1" x14ac:dyDescent="0.35"/>
    <row r="2303" ht="15" customHeight="1" x14ac:dyDescent="0.35"/>
    <row r="2304" ht="15" customHeight="1" x14ac:dyDescent="0.35"/>
    <row r="2305" ht="15" customHeight="1" x14ac:dyDescent="0.35"/>
    <row r="2306" ht="15" customHeight="1" x14ac:dyDescent="0.35"/>
    <row r="2307" ht="15" customHeight="1" x14ac:dyDescent="0.35"/>
    <row r="2308" ht="15" customHeight="1" x14ac:dyDescent="0.35"/>
    <row r="2309" ht="15" customHeight="1" x14ac:dyDescent="0.35"/>
    <row r="2310" ht="15" customHeight="1" x14ac:dyDescent="0.35"/>
    <row r="2311" ht="15" customHeight="1" x14ac:dyDescent="0.35"/>
    <row r="2312" ht="15" customHeight="1" x14ac:dyDescent="0.35"/>
    <row r="2313" ht="15" customHeight="1" x14ac:dyDescent="0.35"/>
    <row r="2314" ht="15" customHeight="1" x14ac:dyDescent="0.35"/>
    <row r="2315" ht="15" customHeight="1" x14ac:dyDescent="0.35"/>
    <row r="2316" ht="15" customHeight="1" x14ac:dyDescent="0.35"/>
    <row r="2317" ht="15" customHeight="1" x14ac:dyDescent="0.35"/>
    <row r="2318" ht="15" customHeight="1" x14ac:dyDescent="0.35"/>
    <row r="2319" ht="15" customHeight="1" x14ac:dyDescent="0.35"/>
    <row r="2320" ht="15" customHeight="1" x14ac:dyDescent="0.35"/>
    <row r="2321" ht="15" customHeight="1" x14ac:dyDescent="0.35"/>
    <row r="2322" ht="15" customHeight="1" x14ac:dyDescent="0.35"/>
    <row r="2323" ht="15" customHeight="1" x14ac:dyDescent="0.35"/>
    <row r="2324" ht="15" customHeight="1" x14ac:dyDescent="0.35"/>
    <row r="2325" ht="15" customHeight="1" x14ac:dyDescent="0.35"/>
    <row r="2326" ht="15" customHeight="1" x14ac:dyDescent="0.35"/>
    <row r="2327" ht="12" customHeight="1" x14ac:dyDescent="0.35"/>
    <row r="2328" ht="12" customHeight="1" x14ac:dyDescent="0.35"/>
    <row r="2329" ht="12" customHeight="1" x14ac:dyDescent="0.35"/>
    <row r="2330" ht="12" customHeight="1" x14ac:dyDescent="0.35"/>
    <row r="2331" ht="12" customHeight="1" x14ac:dyDescent="0.35"/>
    <row r="2332" ht="12" customHeight="1" x14ac:dyDescent="0.35"/>
    <row r="2333" ht="12" customHeight="1" x14ac:dyDescent="0.35"/>
    <row r="2334" ht="12" customHeight="1" x14ac:dyDescent="0.35"/>
    <row r="2335" ht="12" customHeight="1" x14ac:dyDescent="0.35"/>
    <row r="2336" ht="12" customHeight="1" x14ac:dyDescent="0.35"/>
    <row r="2337" ht="12" customHeight="1" x14ac:dyDescent="0.35"/>
    <row r="2338" ht="12" customHeight="1" x14ac:dyDescent="0.35"/>
    <row r="2339" ht="12" customHeight="1" x14ac:dyDescent="0.35"/>
    <row r="2340" ht="12" customHeight="1" x14ac:dyDescent="0.35"/>
    <row r="2341" ht="12" customHeight="1" x14ac:dyDescent="0.35"/>
    <row r="2342" ht="12" customHeight="1" x14ac:dyDescent="0.35"/>
    <row r="2343" ht="12" customHeight="1" x14ac:dyDescent="0.35"/>
    <row r="2344" ht="12" customHeight="1" x14ac:dyDescent="0.35"/>
    <row r="2345" ht="12" customHeight="1" x14ac:dyDescent="0.35"/>
    <row r="2346" ht="12" customHeight="1" x14ac:dyDescent="0.35"/>
    <row r="2347" ht="12" customHeight="1" x14ac:dyDescent="0.35"/>
    <row r="2348" ht="12" customHeight="1" x14ac:dyDescent="0.35"/>
    <row r="2349" ht="12" customHeight="1" x14ac:dyDescent="0.35"/>
    <row r="2350" ht="15" customHeight="1" x14ac:dyDescent="0.35"/>
    <row r="2351" ht="15" customHeight="1" x14ac:dyDescent="0.35"/>
    <row r="2352" ht="15" customHeight="1" x14ac:dyDescent="0.35"/>
    <row r="2353" ht="15" customHeight="1" x14ac:dyDescent="0.35"/>
    <row r="2354" ht="15" customHeight="1" x14ac:dyDescent="0.35"/>
    <row r="2355" ht="15" customHeight="1" x14ac:dyDescent="0.35"/>
    <row r="2356" ht="15" customHeight="1" x14ac:dyDescent="0.35"/>
    <row r="2357" ht="15" customHeight="1" x14ac:dyDescent="0.35"/>
    <row r="2358" ht="15" customHeight="1" x14ac:dyDescent="0.35"/>
    <row r="2359" ht="15" customHeight="1" x14ac:dyDescent="0.35"/>
    <row r="2360" ht="15" customHeight="1" x14ac:dyDescent="0.35"/>
    <row r="2361" ht="15" customHeight="1" x14ac:dyDescent="0.35"/>
    <row r="2362" ht="15" customHeight="1" x14ac:dyDescent="0.35"/>
    <row r="2363" ht="15" customHeight="1" x14ac:dyDescent="0.35"/>
    <row r="2364" ht="15" customHeight="1" x14ac:dyDescent="0.35"/>
    <row r="2365" ht="15" customHeight="1" x14ac:dyDescent="0.35"/>
    <row r="2366" ht="15" customHeight="1" x14ac:dyDescent="0.35"/>
    <row r="2367" ht="15" customHeight="1" x14ac:dyDescent="0.35"/>
    <row r="2368" ht="15" customHeight="1" x14ac:dyDescent="0.35"/>
    <row r="2369" ht="15" customHeight="1" x14ac:dyDescent="0.35"/>
    <row r="2370" ht="15" customHeight="1" x14ac:dyDescent="0.35"/>
    <row r="2371" ht="15" customHeight="1" x14ac:dyDescent="0.35"/>
    <row r="2372" ht="12" customHeight="1" x14ac:dyDescent="0.35"/>
    <row r="2373" ht="15" customHeight="1" x14ac:dyDescent="0.35"/>
    <row r="2374" ht="15" customHeight="1" x14ac:dyDescent="0.35"/>
    <row r="2375" ht="15" customHeight="1" x14ac:dyDescent="0.35"/>
    <row r="2376" ht="15" customHeight="1" x14ac:dyDescent="0.35"/>
    <row r="2377" ht="15" customHeight="1" x14ac:dyDescent="0.35"/>
    <row r="2378" ht="15" customHeight="1" x14ac:dyDescent="0.35"/>
    <row r="2379" ht="15" customHeight="1" x14ac:dyDescent="0.35"/>
    <row r="2380" ht="15" customHeight="1" x14ac:dyDescent="0.35"/>
    <row r="2381" ht="15" customHeight="1" x14ac:dyDescent="0.35"/>
    <row r="2382" ht="15" customHeight="1" x14ac:dyDescent="0.35"/>
    <row r="2383" ht="15" customHeight="1" x14ac:dyDescent="0.35"/>
    <row r="2384" ht="15" customHeight="1" x14ac:dyDescent="0.35"/>
    <row r="2385" ht="15" customHeight="1" x14ac:dyDescent="0.35"/>
    <row r="2386" ht="15" customHeight="1" x14ac:dyDescent="0.35"/>
    <row r="2387" ht="15" customHeight="1" x14ac:dyDescent="0.35"/>
    <row r="2388" ht="15" customHeight="1" x14ac:dyDescent="0.35"/>
    <row r="2389" ht="15" customHeight="1" x14ac:dyDescent="0.35"/>
    <row r="2390" ht="12" customHeight="1" x14ac:dyDescent="0.35"/>
    <row r="2391" ht="15" customHeight="1" x14ac:dyDescent="0.35"/>
    <row r="2392" ht="15" customHeight="1" x14ac:dyDescent="0.35"/>
    <row r="2393" ht="15" customHeight="1" x14ac:dyDescent="0.35"/>
    <row r="2394" ht="15" customHeight="1" x14ac:dyDescent="0.35"/>
    <row r="2395" ht="15" customHeight="1" x14ac:dyDescent="0.35"/>
    <row r="2396" ht="15" customHeight="1" x14ac:dyDescent="0.35"/>
    <row r="2397" ht="15" customHeight="1" x14ac:dyDescent="0.35"/>
    <row r="2398" ht="15" customHeight="1" x14ac:dyDescent="0.35"/>
    <row r="2399" ht="15" customHeight="1" x14ac:dyDescent="0.35"/>
    <row r="2400" ht="15" customHeight="1" x14ac:dyDescent="0.35"/>
    <row r="2401" ht="15" customHeight="1" x14ac:dyDescent="0.35"/>
    <row r="2402" ht="15" customHeight="1" x14ac:dyDescent="0.35"/>
    <row r="2403" ht="15" customHeight="1" x14ac:dyDescent="0.35"/>
    <row r="2404" ht="15" customHeight="1" x14ac:dyDescent="0.35"/>
    <row r="2405" ht="15" customHeight="1" x14ac:dyDescent="0.35"/>
    <row r="2406" ht="15" customHeight="1" x14ac:dyDescent="0.35"/>
    <row r="2407" ht="15" customHeight="1" x14ac:dyDescent="0.35"/>
    <row r="2408" ht="12" customHeight="1" x14ac:dyDescent="0.35"/>
    <row r="2409" ht="15" customHeight="1" x14ac:dyDescent="0.35"/>
    <row r="2410" ht="15" customHeight="1" x14ac:dyDescent="0.35"/>
    <row r="2411" ht="15" customHeight="1" x14ac:dyDescent="0.35"/>
    <row r="2412" ht="15" customHeight="1" x14ac:dyDescent="0.35"/>
    <row r="2413" ht="15" customHeight="1" x14ac:dyDescent="0.35"/>
    <row r="2414" ht="15" customHeight="1" x14ac:dyDescent="0.35"/>
    <row r="2415" ht="15" customHeight="1" x14ac:dyDescent="0.35"/>
    <row r="2416" ht="15" customHeight="1" x14ac:dyDescent="0.35"/>
    <row r="2417" ht="15" customHeight="1" x14ac:dyDescent="0.35"/>
    <row r="2418" ht="15" customHeight="1" x14ac:dyDescent="0.35"/>
    <row r="2419" ht="15" customHeight="1" x14ac:dyDescent="0.35"/>
    <row r="2420" ht="15" customHeight="1" x14ac:dyDescent="0.35"/>
    <row r="2421" ht="15" customHeight="1" x14ac:dyDescent="0.35"/>
    <row r="2422" ht="15" customHeight="1" x14ac:dyDescent="0.35"/>
    <row r="2423" ht="15" customHeight="1" x14ac:dyDescent="0.35"/>
    <row r="2424" ht="15" customHeight="1" x14ac:dyDescent="0.35"/>
    <row r="2425" ht="15" customHeight="1" x14ac:dyDescent="0.35"/>
    <row r="2426" ht="12" customHeight="1" x14ac:dyDescent="0.35"/>
    <row r="2427" ht="15" customHeight="1" x14ac:dyDescent="0.35"/>
    <row r="2428" ht="15" customHeight="1" x14ac:dyDescent="0.35"/>
    <row r="2429" ht="15" customHeight="1" x14ac:dyDescent="0.35"/>
    <row r="2430" ht="15" customHeight="1" x14ac:dyDescent="0.35"/>
    <row r="2431" ht="15" customHeight="1" x14ac:dyDescent="0.35"/>
    <row r="2432" ht="15" customHeight="1" x14ac:dyDescent="0.35"/>
    <row r="2433" ht="15" customHeight="1" x14ac:dyDescent="0.35"/>
    <row r="2434" ht="15" customHeight="1" x14ac:dyDescent="0.35"/>
    <row r="2435" ht="15" customHeight="1" x14ac:dyDescent="0.35"/>
    <row r="2436" ht="15" customHeight="1" x14ac:dyDescent="0.35"/>
    <row r="2437" ht="15" customHeight="1" x14ac:dyDescent="0.35"/>
    <row r="2438" ht="15" customHeight="1" x14ac:dyDescent="0.35"/>
    <row r="2439" ht="15" customHeight="1" x14ac:dyDescent="0.35"/>
    <row r="2440" ht="15" customHeight="1" x14ac:dyDescent="0.35"/>
    <row r="2441" ht="15" customHeight="1" x14ac:dyDescent="0.35"/>
    <row r="2442" ht="15" customHeight="1" x14ac:dyDescent="0.35"/>
    <row r="2443" ht="15" customHeight="1" x14ac:dyDescent="0.35"/>
    <row r="2444" ht="12" customHeight="1" x14ac:dyDescent="0.35"/>
    <row r="2445" ht="15" customHeight="1" x14ac:dyDescent="0.35"/>
    <row r="2446" ht="15" customHeight="1" x14ac:dyDescent="0.35"/>
    <row r="2447" ht="15" customHeight="1" x14ac:dyDescent="0.35"/>
    <row r="2448" ht="15" customHeight="1" x14ac:dyDescent="0.35"/>
    <row r="2449" ht="15" customHeight="1" x14ac:dyDescent="0.35"/>
    <row r="2450" ht="15" customHeight="1" x14ac:dyDescent="0.35"/>
    <row r="2451" ht="15" customHeight="1" x14ac:dyDescent="0.35"/>
    <row r="2452" ht="15" customHeight="1" x14ac:dyDescent="0.35"/>
    <row r="2453" ht="15" customHeight="1" x14ac:dyDescent="0.35"/>
    <row r="2454" ht="15" customHeight="1" x14ac:dyDescent="0.35"/>
    <row r="2455" ht="15" customHeight="1" x14ac:dyDescent="0.35"/>
    <row r="2456" ht="15" customHeight="1" x14ac:dyDescent="0.35"/>
    <row r="2457" ht="15" customHeight="1" x14ac:dyDescent="0.35"/>
    <row r="2458" ht="15" customHeight="1" x14ac:dyDescent="0.35"/>
    <row r="2459" ht="15" customHeight="1" x14ac:dyDescent="0.35"/>
    <row r="2460" ht="15" customHeight="1" x14ac:dyDescent="0.35"/>
    <row r="2461" ht="15" customHeight="1" x14ac:dyDescent="0.35"/>
    <row r="2462" ht="12" customHeight="1" x14ac:dyDescent="0.35"/>
    <row r="2463" ht="12" customHeight="1" x14ac:dyDescent="0.35"/>
    <row r="2464" ht="15" customHeight="1" x14ac:dyDescent="0.35"/>
    <row r="2465" ht="15" customHeight="1" x14ac:dyDescent="0.35"/>
    <row r="2466" ht="15" customHeight="1" x14ac:dyDescent="0.35"/>
    <row r="2467" ht="15" customHeight="1" x14ac:dyDescent="0.35"/>
    <row r="2468" ht="15" customHeight="1" x14ac:dyDescent="0.35"/>
    <row r="2469" ht="15" customHeight="1" x14ac:dyDescent="0.35"/>
    <row r="2470" ht="15" customHeight="1" x14ac:dyDescent="0.35"/>
    <row r="2471" ht="15" customHeight="1" x14ac:dyDescent="0.35"/>
    <row r="2472" ht="15" customHeight="1" x14ac:dyDescent="0.35"/>
    <row r="2473" ht="15" customHeight="1" x14ac:dyDescent="0.35"/>
    <row r="2474" ht="15" customHeight="1" x14ac:dyDescent="0.35"/>
    <row r="2475" ht="15" customHeight="1" x14ac:dyDescent="0.35"/>
    <row r="2476" ht="15" customHeight="1" x14ac:dyDescent="0.35"/>
    <row r="2477" ht="15" customHeight="1" x14ac:dyDescent="0.35"/>
    <row r="2478" ht="15" customHeight="1" x14ac:dyDescent="0.35"/>
    <row r="2479" ht="15" customHeight="1" x14ac:dyDescent="0.35"/>
    <row r="2480" ht="15" customHeight="1" x14ac:dyDescent="0.35"/>
    <row r="2481" ht="12" customHeight="1" x14ac:dyDescent="0.35"/>
    <row r="2482" ht="15" customHeight="1" x14ac:dyDescent="0.35"/>
    <row r="2483" ht="15" customHeight="1" x14ac:dyDescent="0.35"/>
    <row r="2484" ht="15" customHeight="1" x14ac:dyDescent="0.35"/>
    <row r="2485" ht="15" customHeight="1" x14ac:dyDescent="0.35"/>
    <row r="2486" ht="15" customHeight="1" x14ac:dyDescent="0.35"/>
    <row r="2487" ht="15" customHeight="1" x14ac:dyDescent="0.35"/>
    <row r="2488" ht="15" customHeight="1" x14ac:dyDescent="0.35"/>
    <row r="2489" ht="15" customHeight="1" x14ac:dyDescent="0.35"/>
    <row r="2490" ht="15" customHeight="1" x14ac:dyDescent="0.35"/>
    <row r="2491" ht="15" customHeight="1" x14ac:dyDescent="0.35"/>
    <row r="2492" ht="15" customHeight="1" x14ac:dyDescent="0.35"/>
    <row r="2493" ht="15" customHeight="1" x14ac:dyDescent="0.35"/>
    <row r="2494" ht="15" customHeight="1" x14ac:dyDescent="0.35"/>
    <row r="2495" ht="15" customHeight="1" x14ac:dyDescent="0.35"/>
    <row r="2496" ht="15" customHeight="1" x14ac:dyDescent="0.35"/>
    <row r="2497" ht="15" customHeight="1" x14ac:dyDescent="0.35"/>
    <row r="2498" ht="15" customHeight="1" x14ac:dyDescent="0.35"/>
    <row r="2499" ht="12" customHeight="1" x14ac:dyDescent="0.35"/>
    <row r="2500" ht="15" customHeight="1" x14ac:dyDescent="0.35"/>
    <row r="2501" ht="15" customHeight="1" x14ac:dyDescent="0.35"/>
    <row r="2502" ht="15" customHeight="1" x14ac:dyDescent="0.35"/>
    <row r="2503" ht="15" customHeight="1" x14ac:dyDescent="0.35"/>
    <row r="2504" ht="15" customHeight="1" x14ac:dyDescent="0.35"/>
    <row r="2505" ht="15" customHeight="1" x14ac:dyDescent="0.35"/>
    <row r="2506" ht="15" customHeight="1" x14ac:dyDescent="0.35"/>
    <row r="2507" ht="15" customHeight="1" x14ac:dyDescent="0.35"/>
    <row r="2508" ht="15" customHeight="1" x14ac:dyDescent="0.35"/>
    <row r="2509" ht="15" customHeight="1" x14ac:dyDescent="0.35"/>
    <row r="2510" ht="15" customHeight="1" x14ac:dyDescent="0.35"/>
    <row r="2511" ht="15" customHeight="1" x14ac:dyDescent="0.35"/>
    <row r="2512" ht="15" customHeight="1" x14ac:dyDescent="0.35"/>
    <row r="2513" ht="15" customHeight="1" x14ac:dyDescent="0.35"/>
    <row r="2514" ht="15" customHeight="1" x14ac:dyDescent="0.35"/>
    <row r="2515" ht="15" customHeight="1" x14ac:dyDescent="0.35"/>
    <row r="2516" ht="15" customHeight="1" x14ac:dyDescent="0.35"/>
    <row r="2517" ht="12" customHeight="1" x14ac:dyDescent="0.35"/>
    <row r="2518" ht="12" customHeight="1" x14ac:dyDescent="0.35"/>
    <row r="2519" ht="15" customHeight="1" x14ac:dyDescent="0.35"/>
    <row r="2520" ht="15" customHeight="1" x14ac:dyDescent="0.35"/>
    <row r="2521" ht="15" customHeight="1" x14ac:dyDescent="0.35"/>
    <row r="2522" ht="15" customHeight="1" x14ac:dyDescent="0.35"/>
    <row r="2523" ht="15" customHeight="1" x14ac:dyDescent="0.35"/>
    <row r="2524" ht="15" customHeight="1" x14ac:dyDescent="0.35"/>
    <row r="2525" ht="15" customHeight="1" x14ac:dyDescent="0.35"/>
    <row r="2526" ht="15" customHeight="1" x14ac:dyDescent="0.35"/>
    <row r="2527" ht="15" customHeight="1" x14ac:dyDescent="0.35"/>
    <row r="2528" ht="15" customHeight="1" x14ac:dyDescent="0.35"/>
    <row r="2529" ht="15" customHeight="1" x14ac:dyDescent="0.35"/>
    <row r="2530" ht="15" customHeight="1" x14ac:dyDescent="0.35"/>
    <row r="2531" ht="15" customHeight="1" x14ac:dyDescent="0.35"/>
    <row r="2532" ht="15" customHeight="1" x14ac:dyDescent="0.35"/>
    <row r="2533" ht="15" customHeight="1" x14ac:dyDescent="0.35"/>
    <row r="2534" ht="15" customHeight="1" x14ac:dyDescent="0.35"/>
    <row r="2535" ht="15" customHeight="1" x14ac:dyDescent="0.35"/>
    <row r="2536" ht="12" customHeight="1" x14ac:dyDescent="0.35"/>
    <row r="2537" ht="15" customHeight="1" x14ac:dyDescent="0.35"/>
    <row r="2538" ht="15" customHeight="1" x14ac:dyDescent="0.35"/>
    <row r="2539" ht="15" customHeight="1" x14ac:dyDescent="0.35"/>
    <row r="2540" ht="15" customHeight="1" x14ac:dyDescent="0.35"/>
    <row r="2541" ht="15" customHeight="1" x14ac:dyDescent="0.35"/>
    <row r="2542" ht="15" customHeight="1" x14ac:dyDescent="0.35"/>
    <row r="2543" ht="15" customHeight="1" x14ac:dyDescent="0.35"/>
    <row r="2544" ht="15" customHeight="1" x14ac:dyDescent="0.35"/>
    <row r="2545" ht="15" customHeight="1" x14ac:dyDescent="0.35"/>
    <row r="2546" ht="15" customHeight="1" x14ac:dyDescent="0.35"/>
    <row r="2547" ht="15" customHeight="1" x14ac:dyDescent="0.35"/>
    <row r="2548" ht="15" customHeight="1" x14ac:dyDescent="0.35"/>
    <row r="2549" ht="15" customHeight="1" x14ac:dyDescent="0.35"/>
    <row r="2550" ht="15" customHeight="1" x14ac:dyDescent="0.35"/>
    <row r="2551" ht="15" customHeight="1" x14ac:dyDescent="0.35"/>
    <row r="2552" ht="15" customHeight="1" x14ac:dyDescent="0.35"/>
    <row r="2553" ht="15" customHeight="1" x14ac:dyDescent="0.35"/>
    <row r="2554" ht="12" customHeight="1" x14ac:dyDescent="0.35"/>
    <row r="2555" ht="15" customHeight="1" x14ac:dyDescent="0.35"/>
    <row r="2556" ht="15" customHeight="1" x14ac:dyDescent="0.35"/>
    <row r="2557" ht="15" customHeight="1" x14ac:dyDescent="0.35"/>
    <row r="2558" ht="15" customHeight="1" x14ac:dyDescent="0.35"/>
    <row r="2559" ht="15" customHeight="1" x14ac:dyDescent="0.35"/>
    <row r="2560" ht="15" customHeight="1" x14ac:dyDescent="0.35"/>
    <row r="2561" ht="15" customHeight="1" x14ac:dyDescent="0.35"/>
    <row r="2562" ht="15" customHeight="1" x14ac:dyDescent="0.35"/>
    <row r="2563" ht="15" customHeight="1" x14ac:dyDescent="0.35"/>
    <row r="2564" ht="15" customHeight="1" x14ac:dyDescent="0.35"/>
    <row r="2565" ht="15" customHeight="1" x14ac:dyDescent="0.35"/>
    <row r="2566" ht="15" customHeight="1" x14ac:dyDescent="0.35"/>
    <row r="2567" ht="15" customHeight="1" x14ac:dyDescent="0.35"/>
    <row r="2568" ht="15" customHeight="1" x14ac:dyDescent="0.35"/>
    <row r="2569" ht="15" customHeight="1" x14ac:dyDescent="0.35"/>
    <row r="2570" ht="15" customHeight="1" x14ac:dyDescent="0.35"/>
    <row r="2571" ht="15" customHeight="1" x14ac:dyDescent="0.35"/>
    <row r="2572" ht="12" customHeight="1" x14ac:dyDescent="0.35"/>
    <row r="2573" ht="15" customHeight="1" x14ac:dyDescent="0.35"/>
    <row r="2574" ht="15" customHeight="1" x14ac:dyDescent="0.35"/>
    <row r="2575" ht="15" customHeight="1" x14ac:dyDescent="0.35"/>
    <row r="2576" ht="15" customHeight="1" x14ac:dyDescent="0.35"/>
    <row r="2577" ht="15" customHeight="1" x14ac:dyDescent="0.35"/>
    <row r="2578" ht="15" customHeight="1" x14ac:dyDescent="0.35"/>
    <row r="2579" ht="15" customHeight="1" x14ac:dyDescent="0.35"/>
    <row r="2580" ht="15" customHeight="1" x14ac:dyDescent="0.35"/>
    <row r="2581" ht="15" customHeight="1" x14ac:dyDescent="0.35"/>
    <row r="2582" ht="15" customHeight="1" x14ac:dyDescent="0.35"/>
    <row r="2583" ht="15" customHeight="1" x14ac:dyDescent="0.35"/>
    <row r="2584" ht="15" customHeight="1" x14ac:dyDescent="0.35"/>
    <row r="2585" ht="15" customHeight="1" x14ac:dyDescent="0.35"/>
    <row r="2586" ht="15" customHeight="1" x14ac:dyDescent="0.35"/>
    <row r="2587" ht="15" customHeight="1" x14ac:dyDescent="0.35"/>
    <row r="2588" ht="15" customHeight="1" x14ac:dyDescent="0.35"/>
    <row r="2589" ht="15" customHeight="1" x14ac:dyDescent="0.35"/>
    <row r="2590" ht="12" customHeight="1" x14ac:dyDescent="0.35"/>
    <row r="2591" ht="15" customHeight="1" x14ac:dyDescent="0.35"/>
    <row r="2592" ht="15" customHeight="1" x14ac:dyDescent="0.35"/>
    <row r="2593" ht="15" customHeight="1" x14ac:dyDescent="0.35"/>
    <row r="2594" ht="15" customHeight="1" x14ac:dyDescent="0.35"/>
    <row r="2595" ht="15" customHeight="1" x14ac:dyDescent="0.35"/>
    <row r="2596" ht="15" customHeight="1" x14ac:dyDescent="0.35"/>
    <row r="2597" ht="15" customHeight="1" x14ac:dyDescent="0.35"/>
    <row r="2598" ht="15" customHeight="1" x14ac:dyDescent="0.35"/>
    <row r="2599" ht="15" customHeight="1" x14ac:dyDescent="0.35"/>
    <row r="2600" ht="15" customHeight="1" x14ac:dyDescent="0.35"/>
    <row r="2601" ht="15" customHeight="1" x14ac:dyDescent="0.35"/>
    <row r="2602" ht="15" customHeight="1" x14ac:dyDescent="0.35"/>
    <row r="2603" ht="15" customHeight="1" x14ac:dyDescent="0.35"/>
    <row r="2604" ht="15" customHeight="1" x14ac:dyDescent="0.35"/>
    <row r="2605" ht="15" customHeight="1" x14ac:dyDescent="0.35"/>
    <row r="2606" ht="15" customHeight="1" x14ac:dyDescent="0.35"/>
    <row r="2607" ht="15" customHeight="1" x14ac:dyDescent="0.35"/>
    <row r="2608" ht="12" customHeight="1" x14ac:dyDescent="0.35"/>
    <row r="2609" ht="15" customHeight="1" x14ac:dyDescent="0.35"/>
    <row r="2610" ht="15" customHeight="1" x14ac:dyDescent="0.35"/>
    <row r="2611" ht="15" customHeight="1" x14ac:dyDescent="0.35"/>
    <row r="2612" ht="15" customHeight="1" x14ac:dyDescent="0.35"/>
    <row r="2613" ht="15" customHeight="1" x14ac:dyDescent="0.35"/>
    <row r="2614" ht="15" customHeight="1" x14ac:dyDescent="0.35"/>
    <row r="2615" ht="15" customHeight="1" x14ac:dyDescent="0.35"/>
    <row r="2616" ht="15" customHeight="1" x14ac:dyDescent="0.35"/>
    <row r="2617" ht="15" customHeight="1" x14ac:dyDescent="0.35"/>
    <row r="2618" ht="15" customHeight="1" x14ac:dyDescent="0.35"/>
    <row r="2619" ht="15" customHeight="1" x14ac:dyDescent="0.35"/>
    <row r="2620" ht="15" customHeight="1" x14ac:dyDescent="0.35"/>
    <row r="2621" ht="15" customHeight="1" x14ac:dyDescent="0.35"/>
    <row r="2622" ht="15" customHeight="1" x14ac:dyDescent="0.35"/>
    <row r="2623" ht="15" customHeight="1" x14ac:dyDescent="0.35"/>
    <row r="2624" ht="15" customHeight="1" x14ac:dyDescent="0.35"/>
    <row r="2625" ht="15" customHeight="1" x14ac:dyDescent="0.35"/>
    <row r="2626" ht="12" customHeight="1" x14ac:dyDescent="0.35"/>
    <row r="2627" ht="15" customHeight="1" x14ac:dyDescent="0.35"/>
    <row r="2628" ht="15" customHeight="1" x14ac:dyDescent="0.35"/>
    <row r="2629" ht="15" customHeight="1" x14ac:dyDescent="0.35"/>
    <row r="2630" ht="15" customHeight="1" x14ac:dyDescent="0.35"/>
    <row r="2631" ht="15" customHeight="1" x14ac:dyDescent="0.35"/>
    <row r="2632" ht="15" customHeight="1" x14ac:dyDescent="0.35"/>
    <row r="2633" ht="15" customHeight="1" x14ac:dyDescent="0.35"/>
    <row r="2634" ht="15" customHeight="1" x14ac:dyDescent="0.35"/>
    <row r="2635" ht="15" customHeight="1" x14ac:dyDescent="0.35"/>
    <row r="2636" ht="15" customHeight="1" x14ac:dyDescent="0.35"/>
    <row r="2637" ht="15" customHeight="1" x14ac:dyDescent="0.35"/>
    <row r="2638" ht="15" customHeight="1" x14ac:dyDescent="0.35"/>
    <row r="2639" ht="15" customHeight="1" x14ac:dyDescent="0.35"/>
    <row r="2640" ht="15" customHeight="1" x14ac:dyDescent="0.35"/>
    <row r="2641" ht="15" customHeight="1" x14ac:dyDescent="0.35"/>
    <row r="2642" ht="15" customHeight="1" x14ac:dyDescent="0.35"/>
    <row r="2643" ht="15" customHeight="1" x14ac:dyDescent="0.35"/>
    <row r="2644" ht="15" customHeight="1" x14ac:dyDescent="0.35"/>
    <row r="2645" ht="15" customHeight="1" x14ac:dyDescent="0.35"/>
    <row r="2646" ht="15" customHeight="1" x14ac:dyDescent="0.35"/>
    <row r="2647" ht="12" customHeight="1" x14ac:dyDescent="0.35"/>
    <row r="2648" ht="12" customHeight="1" x14ac:dyDescent="0.35"/>
    <row r="2649" ht="12" customHeight="1" x14ac:dyDescent="0.35"/>
    <row r="2650" ht="12" customHeight="1" x14ac:dyDescent="0.35"/>
    <row r="2651" ht="12" customHeight="1" x14ac:dyDescent="0.35"/>
    <row r="2652" ht="12" customHeight="1" x14ac:dyDescent="0.35"/>
    <row r="2653" ht="12" customHeight="1" x14ac:dyDescent="0.35"/>
    <row r="2654" ht="12" customHeight="1" x14ac:dyDescent="0.35"/>
    <row r="2655" ht="12" customHeight="1" x14ac:dyDescent="0.35"/>
    <row r="2656" ht="12" customHeight="1" x14ac:dyDescent="0.35"/>
    <row r="2657" ht="12" customHeight="1" x14ac:dyDescent="0.35"/>
    <row r="2658" ht="12" customHeight="1" x14ac:dyDescent="0.35"/>
    <row r="2659" ht="12" customHeight="1" x14ac:dyDescent="0.35"/>
    <row r="2660" ht="12" customHeight="1" x14ac:dyDescent="0.35"/>
    <row r="2661" ht="12" customHeight="1" x14ac:dyDescent="0.35"/>
    <row r="2662" ht="12" customHeight="1" x14ac:dyDescent="0.35"/>
    <row r="2663" ht="12" customHeight="1" x14ac:dyDescent="0.35"/>
    <row r="2664" ht="12" customHeight="1" x14ac:dyDescent="0.35"/>
    <row r="2665" ht="12" customHeight="1" x14ac:dyDescent="0.35"/>
    <row r="2666" ht="12" customHeight="1" x14ac:dyDescent="0.35"/>
    <row r="2667" ht="12" customHeight="1" x14ac:dyDescent="0.35"/>
    <row r="2668" ht="12" customHeight="1" x14ac:dyDescent="0.35"/>
    <row r="2669" ht="12" customHeight="1" x14ac:dyDescent="0.35"/>
    <row r="2670" ht="12" customHeight="1" x14ac:dyDescent="0.35"/>
    <row r="2671" ht="12" customHeight="1" x14ac:dyDescent="0.35"/>
    <row r="2672" ht="12" customHeight="1" x14ac:dyDescent="0.35"/>
    <row r="2673" ht="12" customHeight="1" x14ac:dyDescent="0.35"/>
    <row r="2674" ht="12" customHeight="1" x14ac:dyDescent="0.35"/>
    <row r="2675" ht="15" customHeight="1" x14ac:dyDescent="0.35"/>
    <row r="2676" ht="15" customHeight="1" x14ac:dyDescent="0.35"/>
    <row r="2677" ht="15" customHeight="1" x14ac:dyDescent="0.35"/>
    <row r="2678" ht="15" customHeight="1" x14ac:dyDescent="0.35"/>
    <row r="2679" ht="15" customHeight="1" x14ac:dyDescent="0.35"/>
    <row r="2680" ht="15" customHeight="1" x14ac:dyDescent="0.35"/>
    <row r="2681" ht="15" customHeight="1" x14ac:dyDescent="0.35"/>
    <row r="2682" ht="15" customHeight="1" x14ac:dyDescent="0.35"/>
    <row r="2683" ht="15" customHeight="1" x14ac:dyDescent="0.35"/>
    <row r="2684" ht="15" customHeight="1" x14ac:dyDescent="0.35"/>
    <row r="2685" ht="15" customHeight="1" x14ac:dyDescent="0.35"/>
    <row r="2686" ht="15" customHeight="1" x14ac:dyDescent="0.35"/>
    <row r="2687" ht="15" customHeight="1" x14ac:dyDescent="0.35"/>
    <row r="2688" ht="15" customHeight="1" x14ac:dyDescent="0.35"/>
    <row r="2689" ht="15" customHeight="1" x14ac:dyDescent="0.35"/>
    <row r="2690" ht="15" customHeight="1" x14ac:dyDescent="0.35"/>
    <row r="2691" ht="15" customHeight="1" x14ac:dyDescent="0.35"/>
    <row r="2692" ht="15" customHeight="1" x14ac:dyDescent="0.35"/>
    <row r="2693" ht="15" customHeight="1" x14ac:dyDescent="0.35"/>
    <row r="2694" ht="15" customHeight="1" x14ac:dyDescent="0.35"/>
    <row r="2695" ht="15" customHeight="1" x14ac:dyDescent="0.35"/>
    <row r="2696" ht="15" customHeight="1" x14ac:dyDescent="0.35"/>
    <row r="2697" ht="12" customHeight="1" x14ac:dyDescent="0.35"/>
    <row r="2698" ht="15" customHeight="1" x14ac:dyDescent="0.35"/>
    <row r="2699" ht="15" customHeight="1" x14ac:dyDescent="0.35"/>
    <row r="2700" ht="15" customHeight="1" x14ac:dyDescent="0.35"/>
    <row r="2701" ht="15" customHeight="1" x14ac:dyDescent="0.35"/>
    <row r="2702" ht="15" customHeight="1" x14ac:dyDescent="0.35"/>
    <row r="2703" ht="15" customHeight="1" x14ac:dyDescent="0.35"/>
    <row r="2704" ht="15" customHeight="1" x14ac:dyDescent="0.35"/>
    <row r="2705" ht="15" customHeight="1" x14ac:dyDescent="0.35"/>
    <row r="2706" ht="15" customHeight="1" x14ac:dyDescent="0.35"/>
    <row r="2707" ht="15" customHeight="1" x14ac:dyDescent="0.35"/>
    <row r="2708" ht="15" customHeight="1" x14ac:dyDescent="0.35"/>
    <row r="2709" ht="15" customHeight="1" x14ac:dyDescent="0.35"/>
    <row r="2710" ht="15" customHeight="1" x14ac:dyDescent="0.35"/>
    <row r="2711" ht="15" customHeight="1" x14ac:dyDescent="0.35"/>
    <row r="2712" ht="15" customHeight="1" x14ac:dyDescent="0.35"/>
    <row r="2713" ht="15" customHeight="1" x14ac:dyDescent="0.35"/>
    <row r="2714" ht="15" customHeight="1" x14ac:dyDescent="0.35"/>
    <row r="2715" ht="12" customHeight="1" x14ac:dyDescent="0.35"/>
    <row r="2716" ht="15" customHeight="1" x14ac:dyDescent="0.35"/>
    <row r="2717" ht="15" customHeight="1" x14ac:dyDescent="0.35"/>
    <row r="2718" ht="15" customHeight="1" x14ac:dyDescent="0.35"/>
    <row r="2719" ht="15" customHeight="1" x14ac:dyDescent="0.35"/>
    <row r="2720" ht="15" customHeight="1" x14ac:dyDescent="0.35"/>
    <row r="2721" ht="15" customHeight="1" x14ac:dyDescent="0.35"/>
    <row r="2722" ht="15" customHeight="1" x14ac:dyDescent="0.35"/>
    <row r="2723" ht="15" customHeight="1" x14ac:dyDescent="0.35"/>
    <row r="2724" ht="15" customHeight="1" x14ac:dyDescent="0.35"/>
    <row r="2725" ht="15" customHeight="1" x14ac:dyDescent="0.35"/>
    <row r="2726" ht="15" customHeight="1" x14ac:dyDescent="0.35"/>
    <row r="2727" ht="15" customHeight="1" x14ac:dyDescent="0.35"/>
    <row r="2728" ht="15" customHeight="1" x14ac:dyDescent="0.35"/>
    <row r="2729" ht="15" customHeight="1" x14ac:dyDescent="0.35"/>
    <row r="2730" ht="15" customHeight="1" x14ac:dyDescent="0.35"/>
    <row r="2731" ht="15" customHeight="1" x14ac:dyDescent="0.35"/>
    <row r="2732" ht="15" customHeight="1" x14ac:dyDescent="0.35"/>
    <row r="2733" ht="12" customHeight="1" x14ac:dyDescent="0.35"/>
    <row r="2734" ht="15" customHeight="1" x14ac:dyDescent="0.35"/>
    <row r="2735" ht="15" customHeight="1" x14ac:dyDescent="0.35"/>
    <row r="2736" ht="15" customHeight="1" x14ac:dyDescent="0.35"/>
    <row r="2737" ht="15" customHeight="1" x14ac:dyDescent="0.35"/>
    <row r="2738" ht="15" customHeight="1" x14ac:dyDescent="0.35"/>
    <row r="2739" ht="15" customHeight="1" x14ac:dyDescent="0.35"/>
    <row r="2740" ht="15" customHeight="1" x14ac:dyDescent="0.35"/>
    <row r="2741" ht="15" customHeight="1" x14ac:dyDescent="0.35"/>
    <row r="2742" ht="15" customHeight="1" x14ac:dyDescent="0.35"/>
    <row r="2743" ht="15" customHeight="1" x14ac:dyDescent="0.35"/>
    <row r="2744" ht="15" customHeight="1" x14ac:dyDescent="0.35"/>
    <row r="2745" ht="15" customHeight="1" x14ac:dyDescent="0.35"/>
    <row r="2746" ht="15" customHeight="1" x14ac:dyDescent="0.35"/>
    <row r="2747" ht="15" customHeight="1" x14ac:dyDescent="0.35"/>
    <row r="2748" ht="15" customHeight="1" x14ac:dyDescent="0.35"/>
    <row r="2749" ht="15" customHeight="1" x14ac:dyDescent="0.35"/>
    <row r="2750" ht="15" customHeight="1" x14ac:dyDescent="0.35"/>
    <row r="2751" ht="12" customHeight="1" x14ac:dyDescent="0.35"/>
    <row r="2752" ht="15" customHeight="1" x14ac:dyDescent="0.35"/>
    <row r="2753" ht="15" customHeight="1" x14ac:dyDescent="0.35"/>
    <row r="2754" ht="15" customHeight="1" x14ac:dyDescent="0.35"/>
    <row r="2755" ht="15" customHeight="1" x14ac:dyDescent="0.35"/>
    <row r="2756" ht="15" customHeight="1" x14ac:dyDescent="0.35"/>
    <row r="2757" ht="15" customHeight="1" x14ac:dyDescent="0.35"/>
    <row r="2758" ht="15" customHeight="1" x14ac:dyDescent="0.35"/>
    <row r="2759" ht="15" customHeight="1" x14ac:dyDescent="0.35"/>
    <row r="2760" ht="15" customHeight="1" x14ac:dyDescent="0.35"/>
    <row r="2761" ht="15" customHeight="1" x14ac:dyDescent="0.35"/>
    <row r="2762" ht="15" customHeight="1" x14ac:dyDescent="0.35"/>
    <row r="2763" ht="15" customHeight="1" x14ac:dyDescent="0.35"/>
    <row r="2764" ht="15" customHeight="1" x14ac:dyDescent="0.35"/>
    <row r="2765" ht="15" customHeight="1" x14ac:dyDescent="0.35"/>
    <row r="2766" ht="15" customHeight="1" x14ac:dyDescent="0.35"/>
    <row r="2767" ht="15" customHeight="1" x14ac:dyDescent="0.35"/>
    <row r="2768" ht="15" customHeight="1" x14ac:dyDescent="0.35"/>
    <row r="2769" ht="15" customHeight="1" x14ac:dyDescent="0.35"/>
    <row r="2770" ht="15" customHeight="1" x14ac:dyDescent="0.35"/>
    <row r="2771" ht="15" customHeight="1" x14ac:dyDescent="0.35"/>
    <row r="2772" ht="15" customHeight="1" x14ac:dyDescent="0.35"/>
    <row r="2773" ht="15" customHeight="1" x14ac:dyDescent="0.35"/>
    <row r="2774" ht="15" customHeight="1" x14ac:dyDescent="0.35"/>
    <row r="2775" ht="15" customHeight="1" x14ac:dyDescent="0.35"/>
    <row r="2776" ht="15" customHeight="1" x14ac:dyDescent="0.35"/>
    <row r="2777" ht="15" customHeight="1" x14ac:dyDescent="0.35"/>
    <row r="2778" ht="15" customHeight="1" x14ac:dyDescent="0.35"/>
    <row r="2779" ht="15" customHeight="1" x14ac:dyDescent="0.35"/>
    <row r="2780" ht="15" customHeight="1" x14ac:dyDescent="0.35"/>
    <row r="2781" ht="15" customHeight="1" x14ac:dyDescent="0.35"/>
    <row r="2782" ht="15" customHeight="1" x14ac:dyDescent="0.35"/>
    <row r="2783" ht="15" customHeight="1" x14ac:dyDescent="0.35"/>
    <row r="2784" ht="15" customHeight="1" x14ac:dyDescent="0.35"/>
    <row r="2785" ht="15" customHeight="1" x14ac:dyDescent="0.35"/>
    <row r="2786" ht="12" customHeight="1" x14ac:dyDescent="0.35"/>
    <row r="2787" ht="15" customHeight="1" x14ac:dyDescent="0.35"/>
    <row r="2788" ht="15" customHeight="1" x14ac:dyDescent="0.35"/>
    <row r="2789" ht="15" customHeight="1" x14ac:dyDescent="0.35"/>
    <row r="2790" ht="15" customHeight="1" x14ac:dyDescent="0.35"/>
    <row r="2791" ht="15" customHeight="1" x14ac:dyDescent="0.35"/>
    <row r="2792" ht="15" customHeight="1" x14ac:dyDescent="0.35"/>
    <row r="2793" ht="15" customHeight="1" x14ac:dyDescent="0.35"/>
    <row r="2794" ht="15" customHeight="1" x14ac:dyDescent="0.35"/>
    <row r="2795" ht="15" customHeight="1" x14ac:dyDescent="0.35"/>
    <row r="2796" ht="15" customHeight="1" x14ac:dyDescent="0.35"/>
    <row r="2797" ht="15" customHeight="1" x14ac:dyDescent="0.35"/>
    <row r="2798" ht="15" customHeight="1" x14ac:dyDescent="0.35"/>
    <row r="2799" ht="15" customHeight="1" x14ac:dyDescent="0.35"/>
    <row r="2800" ht="15" customHeight="1" x14ac:dyDescent="0.35"/>
    <row r="2801" ht="15" customHeight="1" x14ac:dyDescent="0.35"/>
    <row r="2802" ht="15" customHeight="1" x14ac:dyDescent="0.35"/>
    <row r="2803" ht="15" customHeight="1" x14ac:dyDescent="0.35"/>
    <row r="2804" ht="12" customHeight="1" x14ac:dyDescent="0.35"/>
    <row r="2805" ht="15" customHeight="1" x14ac:dyDescent="0.35"/>
    <row r="2806" ht="15" customHeight="1" x14ac:dyDescent="0.35"/>
    <row r="2807" ht="15" customHeight="1" x14ac:dyDescent="0.35"/>
    <row r="2808" ht="15" customHeight="1" x14ac:dyDescent="0.35"/>
    <row r="2809" ht="15" customHeight="1" x14ac:dyDescent="0.35"/>
    <row r="2810" ht="15" customHeight="1" x14ac:dyDescent="0.35"/>
    <row r="2811" ht="15" customHeight="1" x14ac:dyDescent="0.35"/>
    <row r="2812" ht="15" customHeight="1" x14ac:dyDescent="0.35"/>
    <row r="2813" ht="15" customHeight="1" x14ac:dyDescent="0.35"/>
    <row r="2814" ht="15" customHeight="1" x14ac:dyDescent="0.35"/>
    <row r="2815" ht="15" customHeight="1" x14ac:dyDescent="0.35"/>
    <row r="2816" ht="15" customHeight="1" x14ac:dyDescent="0.35"/>
    <row r="2817" ht="15" customHeight="1" x14ac:dyDescent="0.35"/>
    <row r="2818" ht="15" customHeight="1" x14ac:dyDescent="0.35"/>
    <row r="2819" ht="15" customHeight="1" x14ac:dyDescent="0.35"/>
    <row r="2820" ht="15" customHeight="1" x14ac:dyDescent="0.35"/>
    <row r="2821" ht="15" customHeight="1" x14ac:dyDescent="0.35"/>
    <row r="2822" ht="15" customHeight="1" x14ac:dyDescent="0.35"/>
    <row r="2823" ht="15" customHeight="1" x14ac:dyDescent="0.35"/>
    <row r="2824" ht="15" customHeight="1" x14ac:dyDescent="0.35"/>
    <row r="2825" ht="15" customHeight="1" x14ac:dyDescent="0.35"/>
    <row r="2826" ht="15" customHeight="1" x14ac:dyDescent="0.35"/>
    <row r="2827" ht="15" customHeight="1" x14ac:dyDescent="0.35"/>
    <row r="2828" ht="15" customHeight="1" x14ac:dyDescent="0.35"/>
    <row r="2829" ht="15" customHeight="1" x14ac:dyDescent="0.35"/>
    <row r="2830" ht="15" customHeight="1" x14ac:dyDescent="0.35"/>
    <row r="2831" ht="15" customHeight="1" x14ac:dyDescent="0.35"/>
    <row r="2832" ht="15" customHeight="1" x14ac:dyDescent="0.35"/>
    <row r="2833" ht="15" customHeight="1" x14ac:dyDescent="0.35"/>
    <row r="2834" ht="15" customHeight="1" x14ac:dyDescent="0.35"/>
    <row r="2835" ht="15" customHeight="1" x14ac:dyDescent="0.35"/>
    <row r="2836" ht="15" customHeight="1" x14ac:dyDescent="0.35"/>
    <row r="2837" ht="15" customHeight="1" x14ac:dyDescent="0.35"/>
    <row r="2838" ht="15" customHeight="1" x14ac:dyDescent="0.35"/>
    <row r="2839" ht="12" customHeight="1" x14ac:dyDescent="0.35"/>
    <row r="2840" ht="15" customHeight="1" x14ac:dyDescent="0.35"/>
    <row r="2841" ht="15" customHeight="1" x14ac:dyDescent="0.35"/>
    <row r="2842" ht="15" customHeight="1" x14ac:dyDescent="0.35"/>
    <row r="2843" ht="15" customHeight="1" x14ac:dyDescent="0.35"/>
    <row r="2844" ht="15" customHeight="1" x14ac:dyDescent="0.35"/>
    <row r="2845" ht="15" customHeight="1" x14ac:dyDescent="0.35"/>
    <row r="2846" ht="15" customHeight="1" x14ac:dyDescent="0.35"/>
    <row r="2847" ht="15" customHeight="1" x14ac:dyDescent="0.35"/>
    <row r="2848" ht="15" customHeight="1" x14ac:dyDescent="0.35"/>
    <row r="2849" ht="15" customHeight="1" x14ac:dyDescent="0.35"/>
    <row r="2850" ht="15" customHeight="1" x14ac:dyDescent="0.35"/>
    <row r="2851" ht="15" customHeight="1" x14ac:dyDescent="0.35"/>
    <row r="2852" ht="15" customHeight="1" x14ac:dyDescent="0.35"/>
    <row r="2853" ht="15" customHeight="1" x14ac:dyDescent="0.35"/>
    <row r="2854" ht="15" customHeight="1" x14ac:dyDescent="0.35"/>
    <row r="2855" ht="15" customHeight="1" x14ac:dyDescent="0.35"/>
    <row r="2856" ht="15" customHeight="1" x14ac:dyDescent="0.35"/>
    <row r="2857" ht="12" customHeight="1" x14ac:dyDescent="0.35"/>
    <row r="2858" ht="15" customHeight="1" x14ac:dyDescent="0.35"/>
    <row r="2859" ht="15" customHeight="1" x14ac:dyDescent="0.35"/>
    <row r="2860" ht="15" customHeight="1" x14ac:dyDescent="0.35"/>
    <row r="2861" ht="15" customHeight="1" x14ac:dyDescent="0.35"/>
    <row r="2862" ht="15" customHeight="1" x14ac:dyDescent="0.35"/>
    <row r="2863" ht="15" customHeight="1" x14ac:dyDescent="0.35"/>
    <row r="2864" ht="15" customHeight="1" x14ac:dyDescent="0.35"/>
    <row r="2865" ht="15" customHeight="1" x14ac:dyDescent="0.35"/>
    <row r="2866" ht="15" customHeight="1" x14ac:dyDescent="0.35"/>
    <row r="2867" ht="15" customHeight="1" x14ac:dyDescent="0.35"/>
    <row r="2868" ht="15" customHeight="1" x14ac:dyDescent="0.35"/>
    <row r="2869" ht="15" customHeight="1" x14ac:dyDescent="0.35"/>
    <row r="2870" ht="15" customHeight="1" x14ac:dyDescent="0.35"/>
    <row r="2871" ht="15" customHeight="1" x14ac:dyDescent="0.35"/>
    <row r="2872" ht="15" customHeight="1" x14ac:dyDescent="0.35"/>
    <row r="2873" ht="15" customHeight="1" x14ac:dyDescent="0.35"/>
    <row r="2874" ht="15" customHeight="1" x14ac:dyDescent="0.35"/>
    <row r="2875" ht="12" customHeight="1" x14ac:dyDescent="0.35"/>
    <row r="2876" ht="15" customHeight="1" x14ac:dyDescent="0.35"/>
    <row r="2877" ht="15" customHeight="1" x14ac:dyDescent="0.35"/>
    <row r="2878" ht="15" customHeight="1" x14ac:dyDescent="0.35"/>
    <row r="2879" ht="15" customHeight="1" x14ac:dyDescent="0.35"/>
    <row r="2880" ht="15" customHeight="1" x14ac:dyDescent="0.35"/>
    <row r="2881" ht="15" customHeight="1" x14ac:dyDescent="0.35"/>
    <row r="2882" ht="15" customHeight="1" x14ac:dyDescent="0.35"/>
    <row r="2883" ht="15" customHeight="1" x14ac:dyDescent="0.35"/>
    <row r="2884" ht="15" customHeight="1" x14ac:dyDescent="0.35"/>
    <row r="2885" ht="15" customHeight="1" x14ac:dyDescent="0.35"/>
    <row r="2886" ht="15" customHeight="1" x14ac:dyDescent="0.35"/>
    <row r="2887" ht="15" customHeight="1" x14ac:dyDescent="0.35"/>
    <row r="2888" ht="15" customHeight="1" x14ac:dyDescent="0.35"/>
    <row r="2889" ht="15" customHeight="1" x14ac:dyDescent="0.35"/>
    <row r="2890" ht="15" customHeight="1" x14ac:dyDescent="0.35"/>
    <row r="2891" ht="15" customHeight="1" x14ac:dyDescent="0.35"/>
    <row r="2892" ht="15" customHeight="1" x14ac:dyDescent="0.35"/>
    <row r="2893" ht="12" customHeight="1" x14ac:dyDescent="0.35"/>
    <row r="2894" ht="15" customHeight="1" x14ac:dyDescent="0.35"/>
    <row r="2895" ht="15" customHeight="1" x14ac:dyDescent="0.35"/>
    <row r="2896" ht="15" customHeight="1" x14ac:dyDescent="0.35"/>
    <row r="2897" ht="15" customHeight="1" x14ac:dyDescent="0.35"/>
    <row r="2898" ht="15" customHeight="1" x14ac:dyDescent="0.35"/>
    <row r="2899" ht="15" customHeight="1" x14ac:dyDescent="0.35"/>
    <row r="2900" ht="15" customHeight="1" x14ac:dyDescent="0.35"/>
    <row r="2901" ht="15" customHeight="1" x14ac:dyDescent="0.35"/>
    <row r="2902" ht="15" customHeight="1" x14ac:dyDescent="0.35"/>
    <row r="2903" ht="15" customHeight="1" x14ac:dyDescent="0.35"/>
    <row r="2904" ht="15" customHeight="1" x14ac:dyDescent="0.35"/>
    <row r="2905" ht="15" customHeight="1" x14ac:dyDescent="0.35"/>
    <row r="2906" ht="15" customHeight="1" x14ac:dyDescent="0.35"/>
    <row r="2907" ht="15" customHeight="1" x14ac:dyDescent="0.35"/>
    <row r="2908" ht="15" customHeight="1" x14ac:dyDescent="0.35"/>
    <row r="2909" ht="15" customHeight="1" x14ac:dyDescent="0.35"/>
    <row r="2910" ht="15" customHeight="1" x14ac:dyDescent="0.35"/>
    <row r="2911" ht="12" customHeight="1" x14ac:dyDescent="0.35"/>
    <row r="2912" ht="15" customHeight="1" x14ac:dyDescent="0.35"/>
    <row r="2913" ht="15" customHeight="1" x14ac:dyDescent="0.35"/>
    <row r="2914" ht="15" customHeight="1" x14ac:dyDescent="0.35"/>
    <row r="2915" ht="15" customHeight="1" x14ac:dyDescent="0.35"/>
    <row r="2916" ht="15" customHeight="1" x14ac:dyDescent="0.35"/>
    <row r="2917" ht="15" customHeight="1" x14ac:dyDescent="0.35"/>
    <row r="2918" ht="15" customHeight="1" x14ac:dyDescent="0.35"/>
    <row r="2919" ht="15" customHeight="1" x14ac:dyDescent="0.35"/>
    <row r="2920" ht="15" customHeight="1" x14ac:dyDescent="0.35"/>
    <row r="2921" ht="15" customHeight="1" x14ac:dyDescent="0.35"/>
    <row r="2922" ht="15" customHeight="1" x14ac:dyDescent="0.35"/>
    <row r="2923" ht="15" customHeight="1" x14ac:dyDescent="0.35"/>
    <row r="2924" ht="15" customHeight="1" x14ac:dyDescent="0.35"/>
    <row r="2925" ht="15" customHeight="1" x14ac:dyDescent="0.35"/>
    <row r="2926" ht="15" customHeight="1" x14ac:dyDescent="0.35"/>
    <row r="2927" ht="15" customHeight="1" x14ac:dyDescent="0.35"/>
    <row r="2928" ht="15" customHeight="1" x14ac:dyDescent="0.35"/>
    <row r="2929" ht="12" customHeight="1" x14ac:dyDescent="0.35"/>
    <row r="2930" ht="15" customHeight="1" x14ac:dyDescent="0.35"/>
    <row r="2931" ht="15" customHeight="1" x14ac:dyDescent="0.35"/>
    <row r="2932" ht="15" customHeight="1" x14ac:dyDescent="0.35"/>
    <row r="2933" ht="15" customHeight="1" x14ac:dyDescent="0.35"/>
    <row r="2934" ht="15" customHeight="1" x14ac:dyDescent="0.35"/>
    <row r="2935" ht="15" customHeight="1" x14ac:dyDescent="0.35"/>
    <row r="2936" ht="15" customHeight="1" x14ac:dyDescent="0.35"/>
    <row r="2937" ht="15" customHeight="1" x14ac:dyDescent="0.35"/>
    <row r="2938" ht="15" customHeight="1" x14ac:dyDescent="0.35"/>
    <row r="2939" ht="15" customHeight="1" x14ac:dyDescent="0.35"/>
    <row r="2940" ht="15" customHeight="1" x14ac:dyDescent="0.35"/>
    <row r="2941" ht="15" customHeight="1" x14ac:dyDescent="0.35"/>
    <row r="2942" ht="15" customHeight="1" x14ac:dyDescent="0.35"/>
    <row r="2943" ht="15" customHeight="1" x14ac:dyDescent="0.35"/>
    <row r="2944" ht="15" customHeight="1" x14ac:dyDescent="0.35"/>
    <row r="2945" ht="15" customHeight="1" x14ac:dyDescent="0.35"/>
    <row r="2946" ht="15" customHeight="1" x14ac:dyDescent="0.35"/>
    <row r="2947" ht="12" customHeight="1" x14ac:dyDescent="0.35"/>
    <row r="2948" ht="15" customHeight="1" x14ac:dyDescent="0.35"/>
    <row r="2949" ht="15" customHeight="1" x14ac:dyDescent="0.35"/>
    <row r="2950" ht="15" customHeight="1" x14ac:dyDescent="0.35"/>
    <row r="2951" ht="15" customHeight="1" x14ac:dyDescent="0.35"/>
    <row r="2952" ht="15" customHeight="1" x14ac:dyDescent="0.35"/>
    <row r="2953" ht="15" customHeight="1" x14ac:dyDescent="0.35"/>
    <row r="2954" ht="15" customHeight="1" x14ac:dyDescent="0.35"/>
    <row r="2955" ht="15" customHeight="1" x14ac:dyDescent="0.35"/>
    <row r="2956" ht="15" customHeight="1" x14ac:dyDescent="0.35"/>
    <row r="2957" ht="15" customHeight="1" x14ac:dyDescent="0.35"/>
    <row r="2958" ht="15" customHeight="1" x14ac:dyDescent="0.35"/>
    <row r="2959" ht="15" customHeight="1" x14ac:dyDescent="0.35"/>
    <row r="2960" ht="15" customHeight="1" x14ac:dyDescent="0.35"/>
    <row r="2961" ht="15" customHeight="1" x14ac:dyDescent="0.35"/>
    <row r="2962" ht="15" customHeight="1" x14ac:dyDescent="0.35"/>
    <row r="2963" ht="15" customHeight="1" x14ac:dyDescent="0.35"/>
    <row r="2964" ht="15" customHeight="1" x14ac:dyDescent="0.35"/>
    <row r="2965" ht="12" customHeight="1" x14ac:dyDescent="0.35"/>
    <row r="2966" ht="15" customHeight="1" x14ac:dyDescent="0.35"/>
    <row r="2967" ht="15" customHeight="1" x14ac:dyDescent="0.35"/>
    <row r="2968" ht="15" customHeight="1" x14ac:dyDescent="0.35"/>
    <row r="2969" ht="15" customHeight="1" x14ac:dyDescent="0.35"/>
    <row r="2970" ht="15" customHeight="1" x14ac:dyDescent="0.35"/>
    <row r="2971" ht="15" customHeight="1" x14ac:dyDescent="0.35"/>
    <row r="2972" ht="15" customHeight="1" x14ac:dyDescent="0.35"/>
    <row r="2973" ht="12" customHeight="1" x14ac:dyDescent="0.35"/>
    <row r="2974" ht="12" customHeight="1" x14ac:dyDescent="0.35"/>
    <row r="2975" ht="12" customHeight="1" x14ac:dyDescent="0.35"/>
    <row r="2976" ht="12" customHeight="1" x14ac:dyDescent="0.35"/>
    <row r="2977" ht="12" customHeight="1" x14ac:dyDescent="0.35"/>
    <row r="2978" ht="12" customHeight="1" x14ac:dyDescent="0.35"/>
    <row r="2979" ht="12" customHeight="1" x14ac:dyDescent="0.35"/>
    <row r="2980" ht="12" customHeight="1" x14ac:dyDescent="0.35"/>
    <row r="2981" ht="12" customHeight="1" x14ac:dyDescent="0.35"/>
    <row r="2982" ht="12" customHeight="1" x14ac:dyDescent="0.35"/>
    <row r="2983" ht="12" customHeight="1" x14ac:dyDescent="0.35"/>
    <row r="2984" ht="12" customHeight="1" x14ac:dyDescent="0.35"/>
    <row r="2985" ht="12" customHeight="1" x14ac:dyDescent="0.35"/>
    <row r="2986" ht="12" customHeight="1" x14ac:dyDescent="0.35"/>
    <row r="2987" ht="12" customHeight="1" x14ac:dyDescent="0.35"/>
    <row r="2988" ht="12" customHeight="1" x14ac:dyDescent="0.35"/>
    <row r="2989" ht="12" customHeight="1" x14ac:dyDescent="0.35"/>
    <row r="2990" ht="12" customHeight="1" x14ac:dyDescent="0.35"/>
    <row r="2991" ht="12" customHeight="1" x14ac:dyDescent="0.35"/>
    <row r="2992" ht="12" customHeight="1" x14ac:dyDescent="0.35"/>
    <row r="2993" ht="12" customHeight="1" x14ac:dyDescent="0.35"/>
    <row r="2994" ht="12" customHeight="1" x14ac:dyDescent="0.35"/>
    <row r="2995" ht="12" customHeight="1" x14ac:dyDescent="0.35"/>
    <row r="2996" ht="12" customHeight="1" x14ac:dyDescent="0.35"/>
    <row r="2997" ht="12" customHeight="1" x14ac:dyDescent="0.35"/>
    <row r="2998" ht="12" customHeight="1" x14ac:dyDescent="0.35"/>
    <row r="2999" ht="12" customHeight="1" x14ac:dyDescent="0.35"/>
    <row r="3000" ht="15" customHeight="1" x14ac:dyDescent="0.35"/>
    <row r="3001" ht="15" customHeight="1" x14ac:dyDescent="0.35"/>
    <row r="3002" ht="15" customHeight="1" x14ac:dyDescent="0.35"/>
    <row r="3003" ht="15" customHeight="1" x14ac:dyDescent="0.35"/>
    <row r="3004" ht="15" customHeight="1" x14ac:dyDescent="0.35"/>
    <row r="3005" ht="15" customHeight="1" x14ac:dyDescent="0.35"/>
    <row r="3006" ht="15" customHeight="1" x14ac:dyDescent="0.35"/>
    <row r="3007" ht="15" customHeight="1" x14ac:dyDescent="0.35"/>
    <row r="3008" ht="15" customHeight="1" x14ac:dyDescent="0.35"/>
    <row r="3009" ht="15" customHeight="1" x14ac:dyDescent="0.35"/>
    <row r="3010" ht="15" customHeight="1" x14ac:dyDescent="0.35"/>
    <row r="3011" ht="15" customHeight="1" x14ac:dyDescent="0.35"/>
    <row r="3012" ht="15" customHeight="1" x14ac:dyDescent="0.35"/>
    <row r="3013" ht="15" customHeight="1" x14ac:dyDescent="0.35"/>
    <row r="3014" ht="15" customHeight="1" x14ac:dyDescent="0.35"/>
    <row r="3015" ht="15" customHeight="1" x14ac:dyDescent="0.35"/>
    <row r="3016" ht="15" customHeight="1" x14ac:dyDescent="0.35"/>
    <row r="3017" ht="15" customHeight="1" x14ac:dyDescent="0.35"/>
    <row r="3018" ht="15" customHeight="1" x14ac:dyDescent="0.35"/>
    <row r="3019" ht="15" customHeight="1" x14ac:dyDescent="0.35"/>
    <row r="3020" ht="15" customHeight="1" x14ac:dyDescent="0.35"/>
    <row r="3021" ht="15" customHeight="1" x14ac:dyDescent="0.35"/>
    <row r="3022" ht="12" customHeight="1" x14ac:dyDescent="0.35"/>
    <row r="3023" ht="15" customHeight="1" x14ac:dyDescent="0.35"/>
    <row r="3024" ht="15" customHeight="1" x14ac:dyDescent="0.35"/>
    <row r="3025" ht="15" customHeight="1" x14ac:dyDescent="0.35"/>
    <row r="3026" ht="15" customHeight="1" x14ac:dyDescent="0.35"/>
    <row r="3027" ht="15" customHeight="1" x14ac:dyDescent="0.35"/>
    <row r="3028" ht="15" customHeight="1" x14ac:dyDescent="0.35"/>
    <row r="3029" ht="15" customHeight="1" x14ac:dyDescent="0.35"/>
    <row r="3030" ht="15" customHeight="1" x14ac:dyDescent="0.35"/>
    <row r="3031" ht="15" customHeight="1" x14ac:dyDescent="0.35"/>
    <row r="3032" ht="15" customHeight="1" x14ac:dyDescent="0.35"/>
    <row r="3033" ht="15" customHeight="1" x14ac:dyDescent="0.35"/>
    <row r="3034" ht="15" customHeight="1" x14ac:dyDescent="0.35"/>
    <row r="3035" ht="15" customHeight="1" x14ac:dyDescent="0.35"/>
    <row r="3036" ht="15" customHeight="1" x14ac:dyDescent="0.35"/>
    <row r="3037" ht="15" customHeight="1" x14ac:dyDescent="0.35"/>
    <row r="3038" ht="15" customHeight="1" x14ac:dyDescent="0.35"/>
    <row r="3039" ht="15" customHeight="1" x14ac:dyDescent="0.35"/>
    <row r="3040" ht="12" customHeight="1" x14ac:dyDescent="0.35"/>
    <row r="3041" ht="15" customHeight="1" x14ac:dyDescent="0.35"/>
    <row r="3042" ht="15" customHeight="1" x14ac:dyDescent="0.35"/>
    <row r="3043" ht="15" customHeight="1" x14ac:dyDescent="0.35"/>
    <row r="3044" ht="15" customHeight="1" x14ac:dyDescent="0.35"/>
    <row r="3045" ht="15" customHeight="1" x14ac:dyDescent="0.35"/>
    <row r="3046" ht="15" customHeight="1" x14ac:dyDescent="0.35"/>
    <row r="3047" ht="15" customHeight="1" x14ac:dyDescent="0.35"/>
    <row r="3048" ht="15" customHeight="1" x14ac:dyDescent="0.35"/>
    <row r="3049" ht="15" customHeight="1" x14ac:dyDescent="0.35"/>
    <row r="3050" ht="15" customHeight="1" x14ac:dyDescent="0.35"/>
    <row r="3051" ht="15" customHeight="1" x14ac:dyDescent="0.35"/>
    <row r="3052" ht="15" customHeight="1" x14ac:dyDescent="0.35"/>
    <row r="3053" ht="15" customHeight="1" x14ac:dyDescent="0.35"/>
    <row r="3054" ht="15" customHeight="1" x14ac:dyDescent="0.35"/>
    <row r="3055" ht="15" customHeight="1" x14ac:dyDescent="0.35"/>
    <row r="3056" ht="15" customHeight="1" x14ac:dyDescent="0.35"/>
    <row r="3057" ht="15" customHeight="1" x14ac:dyDescent="0.35"/>
    <row r="3058" ht="12" customHeight="1" x14ac:dyDescent="0.35"/>
    <row r="3059" ht="15" customHeight="1" x14ac:dyDescent="0.35"/>
    <row r="3060" ht="15" customHeight="1" x14ac:dyDescent="0.35"/>
    <row r="3061" ht="15" customHeight="1" x14ac:dyDescent="0.35"/>
    <row r="3062" ht="15" customHeight="1" x14ac:dyDescent="0.35"/>
    <row r="3063" ht="15" customHeight="1" x14ac:dyDescent="0.35"/>
    <row r="3064" ht="15" customHeight="1" x14ac:dyDescent="0.35"/>
    <row r="3065" ht="15" customHeight="1" x14ac:dyDescent="0.35"/>
    <row r="3066" ht="15" customHeight="1" x14ac:dyDescent="0.35"/>
    <row r="3067" ht="15" customHeight="1" x14ac:dyDescent="0.35"/>
    <row r="3068" ht="15" customHeight="1" x14ac:dyDescent="0.35"/>
    <row r="3069" ht="15" customHeight="1" x14ac:dyDescent="0.35"/>
    <row r="3070" ht="15" customHeight="1" x14ac:dyDescent="0.35"/>
    <row r="3071" ht="15" customHeight="1" x14ac:dyDescent="0.35"/>
    <row r="3072" ht="15" customHeight="1" x14ac:dyDescent="0.35"/>
    <row r="3073" ht="15" customHeight="1" x14ac:dyDescent="0.35"/>
    <row r="3074" ht="15" customHeight="1" x14ac:dyDescent="0.35"/>
    <row r="3075" ht="15" customHeight="1" x14ac:dyDescent="0.35"/>
    <row r="3076" ht="12" customHeight="1" x14ac:dyDescent="0.35"/>
    <row r="3077" ht="15" customHeight="1" x14ac:dyDescent="0.35"/>
    <row r="3078" ht="15" customHeight="1" x14ac:dyDescent="0.35"/>
    <row r="3079" ht="15" customHeight="1" x14ac:dyDescent="0.35"/>
    <row r="3080" ht="15" customHeight="1" x14ac:dyDescent="0.35"/>
    <row r="3081" ht="15" customHeight="1" x14ac:dyDescent="0.35"/>
    <row r="3082" ht="15" customHeight="1" x14ac:dyDescent="0.35"/>
    <row r="3083" ht="15" customHeight="1" x14ac:dyDescent="0.35"/>
    <row r="3084" ht="15" customHeight="1" x14ac:dyDescent="0.35"/>
    <row r="3085" ht="15" customHeight="1" x14ac:dyDescent="0.35"/>
    <row r="3086" ht="15" customHeight="1" x14ac:dyDescent="0.35"/>
    <row r="3087" ht="15" customHeight="1" x14ac:dyDescent="0.35"/>
    <row r="3088" ht="15" customHeight="1" x14ac:dyDescent="0.35"/>
    <row r="3089" ht="15" customHeight="1" x14ac:dyDescent="0.35"/>
    <row r="3090" ht="15" customHeight="1" x14ac:dyDescent="0.35"/>
    <row r="3091" ht="15" customHeight="1" x14ac:dyDescent="0.35"/>
    <row r="3092" ht="15" customHeight="1" x14ac:dyDescent="0.35"/>
    <row r="3093" ht="15" customHeight="1" x14ac:dyDescent="0.35"/>
    <row r="3094" ht="15" customHeight="1" x14ac:dyDescent="0.35"/>
    <row r="3095" ht="15" customHeight="1" x14ac:dyDescent="0.35"/>
    <row r="3096" ht="15" customHeight="1" x14ac:dyDescent="0.35"/>
    <row r="3097" ht="15" customHeight="1" x14ac:dyDescent="0.35"/>
    <row r="3098" ht="15" customHeight="1" x14ac:dyDescent="0.35"/>
    <row r="3099" ht="15" customHeight="1" x14ac:dyDescent="0.35"/>
    <row r="3100" ht="15" customHeight="1" x14ac:dyDescent="0.35"/>
    <row r="3101" ht="15" customHeight="1" x14ac:dyDescent="0.35"/>
    <row r="3102" ht="15" customHeight="1" x14ac:dyDescent="0.35"/>
    <row r="3103" ht="15" customHeight="1" x14ac:dyDescent="0.35"/>
    <row r="3104" ht="15" customHeight="1" x14ac:dyDescent="0.35"/>
    <row r="3105" ht="15" customHeight="1" x14ac:dyDescent="0.35"/>
    <row r="3106" ht="15" customHeight="1" x14ac:dyDescent="0.35"/>
    <row r="3107" ht="15" customHeight="1" x14ac:dyDescent="0.35"/>
    <row r="3108" ht="15" customHeight="1" x14ac:dyDescent="0.35"/>
    <row r="3109" ht="15" customHeight="1" x14ac:dyDescent="0.35"/>
    <row r="3110" ht="15" customHeight="1" x14ac:dyDescent="0.35"/>
    <row r="3111" ht="12" customHeight="1" x14ac:dyDescent="0.35"/>
    <row r="3112" ht="15" customHeight="1" x14ac:dyDescent="0.35"/>
    <row r="3113" ht="15" customHeight="1" x14ac:dyDescent="0.35"/>
    <row r="3114" ht="15" customHeight="1" x14ac:dyDescent="0.35"/>
    <row r="3115" ht="15" customHeight="1" x14ac:dyDescent="0.35"/>
    <row r="3116" ht="15" customHeight="1" x14ac:dyDescent="0.35"/>
    <row r="3117" ht="15" customHeight="1" x14ac:dyDescent="0.35"/>
    <row r="3118" ht="15" customHeight="1" x14ac:dyDescent="0.35"/>
    <row r="3119" ht="15" customHeight="1" x14ac:dyDescent="0.35"/>
    <row r="3120" ht="15" customHeight="1" x14ac:dyDescent="0.35"/>
    <row r="3121" ht="15" customHeight="1" x14ac:dyDescent="0.35"/>
    <row r="3122" ht="15" customHeight="1" x14ac:dyDescent="0.35"/>
    <row r="3123" ht="15" customHeight="1" x14ac:dyDescent="0.35"/>
    <row r="3124" ht="15" customHeight="1" x14ac:dyDescent="0.35"/>
    <row r="3125" ht="15" customHeight="1" x14ac:dyDescent="0.35"/>
    <row r="3126" ht="15" customHeight="1" x14ac:dyDescent="0.35"/>
    <row r="3127" ht="15" customHeight="1" x14ac:dyDescent="0.35"/>
    <row r="3128" ht="15" customHeight="1" x14ac:dyDescent="0.35"/>
    <row r="3129" ht="12" customHeight="1" x14ac:dyDescent="0.35"/>
    <row r="3130" ht="15" customHeight="1" x14ac:dyDescent="0.35"/>
    <row r="3131" ht="15" customHeight="1" x14ac:dyDescent="0.35"/>
    <row r="3132" ht="15" customHeight="1" x14ac:dyDescent="0.35"/>
    <row r="3133" ht="15" customHeight="1" x14ac:dyDescent="0.35"/>
    <row r="3134" ht="15" customHeight="1" x14ac:dyDescent="0.35"/>
    <row r="3135" ht="15" customHeight="1" x14ac:dyDescent="0.35"/>
    <row r="3136" ht="15" customHeight="1" x14ac:dyDescent="0.35"/>
    <row r="3137" ht="15" customHeight="1" x14ac:dyDescent="0.35"/>
    <row r="3138" ht="15" customHeight="1" x14ac:dyDescent="0.35"/>
    <row r="3139" ht="15" customHeight="1" x14ac:dyDescent="0.35"/>
    <row r="3140" ht="15" customHeight="1" x14ac:dyDescent="0.35"/>
    <row r="3141" ht="15" customHeight="1" x14ac:dyDescent="0.35"/>
    <row r="3142" ht="15" customHeight="1" x14ac:dyDescent="0.35"/>
    <row r="3143" ht="15" customHeight="1" x14ac:dyDescent="0.35"/>
    <row r="3144" ht="15" customHeight="1" x14ac:dyDescent="0.35"/>
    <row r="3145" ht="15" customHeight="1" x14ac:dyDescent="0.35"/>
    <row r="3146" ht="15" customHeight="1" x14ac:dyDescent="0.35"/>
    <row r="3147" ht="12" customHeight="1" x14ac:dyDescent="0.35"/>
    <row r="3148" ht="15" customHeight="1" x14ac:dyDescent="0.35"/>
    <row r="3149" ht="15" customHeight="1" x14ac:dyDescent="0.35"/>
    <row r="3150" ht="15" customHeight="1" x14ac:dyDescent="0.35"/>
    <row r="3151" ht="15" customHeight="1" x14ac:dyDescent="0.35"/>
    <row r="3152" ht="15" customHeight="1" x14ac:dyDescent="0.35"/>
    <row r="3153" ht="15" customHeight="1" x14ac:dyDescent="0.35"/>
    <row r="3154" ht="15" customHeight="1" x14ac:dyDescent="0.35"/>
    <row r="3155" ht="15" customHeight="1" x14ac:dyDescent="0.35"/>
    <row r="3156" ht="15" customHeight="1" x14ac:dyDescent="0.35"/>
    <row r="3157" ht="15" customHeight="1" x14ac:dyDescent="0.35"/>
    <row r="3158" ht="15" customHeight="1" x14ac:dyDescent="0.35"/>
    <row r="3159" ht="15" customHeight="1" x14ac:dyDescent="0.35"/>
    <row r="3160" ht="15" customHeight="1" x14ac:dyDescent="0.35"/>
    <row r="3161" ht="15" customHeight="1" x14ac:dyDescent="0.35"/>
    <row r="3162" ht="15" customHeight="1" x14ac:dyDescent="0.35"/>
    <row r="3163" ht="15" customHeight="1" x14ac:dyDescent="0.35"/>
    <row r="3164" ht="15" customHeight="1" x14ac:dyDescent="0.35"/>
    <row r="3165" ht="12" customHeight="1" x14ac:dyDescent="0.35"/>
    <row r="3166" ht="12" customHeight="1" x14ac:dyDescent="0.35"/>
    <row r="3167" ht="15" customHeight="1" x14ac:dyDescent="0.35"/>
    <row r="3168" ht="15" customHeight="1" x14ac:dyDescent="0.35"/>
    <row r="3169" ht="15" customHeight="1" x14ac:dyDescent="0.35"/>
    <row r="3170" ht="15" customHeight="1" x14ac:dyDescent="0.35"/>
    <row r="3171" ht="15" customHeight="1" x14ac:dyDescent="0.35"/>
    <row r="3172" ht="15" customHeight="1" x14ac:dyDescent="0.35"/>
    <row r="3173" ht="15" customHeight="1" x14ac:dyDescent="0.35"/>
    <row r="3174" ht="15" customHeight="1" x14ac:dyDescent="0.35"/>
    <row r="3175" ht="15" customHeight="1" x14ac:dyDescent="0.35"/>
    <row r="3176" ht="15" customHeight="1" x14ac:dyDescent="0.35"/>
    <row r="3177" ht="15" customHeight="1" x14ac:dyDescent="0.35"/>
    <row r="3178" ht="15" customHeight="1" x14ac:dyDescent="0.35"/>
    <row r="3179" ht="15" customHeight="1" x14ac:dyDescent="0.35"/>
    <row r="3180" ht="15" customHeight="1" x14ac:dyDescent="0.35"/>
    <row r="3181" ht="15" customHeight="1" x14ac:dyDescent="0.35"/>
    <row r="3182" ht="15" customHeight="1" x14ac:dyDescent="0.35"/>
    <row r="3183" ht="15" customHeight="1" x14ac:dyDescent="0.35"/>
    <row r="3184" ht="12" customHeight="1" x14ac:dyDescent="0.35"/>
    <row r="3185" ht="15" customHeight="1" x14ac:dyDescent="0.35"/>
    <row r="3186" ht="15" customHeight="1" x14ac:dyDescent="0.35"/>
    <row r="3187" ht="15" customHeight="1" x14ac:dyDescent="0.35"/>
    <row r="3188" ht="15" customHeight="1" x14ac:dyDescent="0.35"/>
    <row r="3189" ht="15" customHeight="1" x14ac:dyDescent="0.35"/>
    <row r="3190" ht="15" customHeight="1" x14ac:dyDescent="0.35"/>
    <row r="3191" ht="15" customHeight="1" x14ac:dyDescent="0.35"/>
    <row r="3192" ht="15" customHeight="1" x14ac:dyDescent="0.35"/>
    <row r="3193" ht="15" customHeight="1" x14ac:dyDescent="0.35"/>
    <row r="3194" ht="15" customHeight="1" x14ac:dyDescent="0.35"/>
    <row r="3195" ht="15" customHeight="1" x14ac:dyDescent="0.35"/>
    <row r="3196" ht="15" customHeight="1" x14ac:dyDescent="0.35"/>
    <row r="3197" ht="15" customHeight="1" x14ac:dyDescent="0.35"/>
    <row r="3198" ht="15" customHeight="1" x14ac:dyDescent="0.35"/>
    <row r="3199" ht="15" customHeight="1" x14ac:dyDescent="0.35"/>
    <row r="3200" ht="15" customHeight="1" x14ac:dyDescent="0.35"/>
    <row r="3201" ht="15" customHeight="1" x14ac:dyDescent="0.35"/>
    <row r="3202" ht="12" customHeight="1" x14ac:dyDescent="0.35"/>
    <row r="3203" ht="15" customHeight="1" x14ac:dyDescent="0.35"/>
    <row r="3204" ht="15" customHeight="1" x14ac:dyDescent="0.35"/>
    <row r="3205" ht="15" customHeight="1" x14ac:dyDescent="0.35"/>
    <row r="3206" ht="15" customHeight="1" x14ac:dyDescent="0.35"/>
    <row r="3207" ht="15" customHeight="1" x14ac:dyDescent="0.35"/>
    <row r="3208" ht="15" customHeight="1" x14ac:dyDescent="0.35"/>
    <row r="3209" ht="15" customHeight="1" x14ac:dyDescent="0.35"/>
    <row r="3210" ht="15" customHeight="1" x14ac:dyDescent="0.35"/>
    <row r="3211" ht="15" customHeight="1" x14ac:dyDescent="0.35"/>
    <row r="3212" ht="15" customHeight="1" x14ac:dyDescent="0.35"/>
    <row r="3213" ht="15" customHeight="1" x14ac:dyDescent="0.35"/>
    <row r="3214" ht="15" customHeight="1" x14ac:dyDescent="0.35"/>
    <row r="3215" ht="15" customHeight="1" x14ac:dyDescent="0.35"/>
    <row r="3216" ht="15" customHeight="1" x14ac:dyDescent="0.35"/>
    <row r="3217" ht="15" customHeight="1" x14ac:dyDescent="0.35"/>
    <row r="3218" ht="15" customHeight="1" x14ac:dyDescent="0.35"/>
    <row r="3219" ht="15" customHeight="1" x14ac:dyDescent="0.35"/>
    <row r="3220" ht="12" customHeight="1" x14ac:dyDescent="0.35"/>
    <row r="3221" ht="15" customHeight="1" x14ac:dyDescent="0.35"/>
    <row r="3222" ht="15" customHeight="1" x14ac:dyDescent="0.35"/>
    <row r="3223" ht="15" customHeight="1" x14ac:dyDescent="0.35"/>
    <row r="3224" ht="15" customHeight="1" x14ac:dyDescent="0.35"/>
    <row r="3225" ht="15" customHeight="1" x14ac:dyDescent="0.35"/>
    <row r="3226" ht="15" customHeight="1" x14ac:dyDescent="0.35"/>
    <row r="3227" ht="15" customHeight="1" x14ac:dyDescent="0.35"/>
    <row r="3228" ht="15" customHeight="1" x14ac:dyDescent="0.35"/>
    <row r="3229" ht="15" customHeight="1" x14ac:dyDescent="0.35"/>
    <row r="3230" ht="15" customHeight="1" x14ac:dyDescent="0.35"/>
    <row r="3231" ht="15" customHeight="1" x14ac:dyDescent="0.35"/>
    <row r="3232" ht="15" customHeight="1" x14ac:dyDescent="0.35"/>
    <row r="3233" ht="15" customHeight="1" x14ac:dyDescent="0.35"/>
    <row r="3234" ht="15" customHeight="1" x14ac:dyDescent="0.35"/>
    <row r="3235" ht="15" customHeight="1" x14ac:dyDescent="0.35"/>
    <row r="3236" ht="15" customHeight="1" x14ac:dyDescent="0.35"/>
    <row r="3237" ht="15" customHeight="1" x14ac:dyDescent="0.35"/>
    <row r="3238" ht="12" customHeight="1" x14ac:dyDescent="0.35"/>
    <row r="3239" ht="15" customHeight="1" x14ac:dyDescent="0.35"/>
    <row r="3240" ht="15" customHeight="1" x14ac:dyDescent="0.35"/>
    <row r="3241" ht="15" customHeight="1" x14ac:dyDescent="0.35"/>
    <row r="3242" ht="15" customHeight="1" x14ac:dyDescent="0.35"/>
    <row r="3243" ht="15" customHeight="1" x14ac:dyDescent="0.35"/>
    <row r="3244" ht="15" customHeight="1" x14ac:dyDescent="0.35"/>
    <row r="3245" ht="15" customHeight="1" x14ac:dyDescent="0.35"/>
    <row r="3246" ht="15" customHeight="1" x14ac:dyDescent="0.35"/>
    <row r="3247" ht="15" customHeight="1" x14ac:dyDescent="0.35"/>
    <row r="3248" ht="15" customHeight="1" x14ac:dyDescent="0.35"/>
    <row r="3249" ht="15" customHeight="1" x14ac:dyDescent="0.35"/>
    <row r="3250" ht="15" customHeight="1" x14ac:dyDescent="0.35"/>
    <row r="3251" ht="15" customHeight="1" x14ac:dyDescent="0.35"/>
    <row r="3252" ht="15" customHeight="1" x14ac:dyDescent="0.35"/>
    <row r="3253" ht="15" customHeight="1" x14ac:dyDescent="0.35"/>
    <row r="3254" ht="15" customHeight="1" x14ac:dyDescent="0.35"/>
    <row r="3255" ht="15" customHeight="1" x14ac:dyDescent="0.35"/>
    <row r="3256" ht="12" customHeight="1" x14ac:dyDescent="0.35"/>
    <row r="3257" ht="15" customHeight="1" x14ac:dyDescent="0.35"/>
    <row r="3258" ht="15" customHeight="1" x14ac:dyDescent="0.35"/>
    <row r="3259" ht="15" customHeight="1" x14ac:dyDescent="0.35"/>
    <row r="3260" ht="15" customHeight="1" x14ac:dyDescent="0.35"/>
    <row r="3261" ht="15" customHeight="1" x14ac:dyDescent="0.35"/>
    <row r="3262" ht="15" customHeight="1" x14ac:dyDescent="0.35"/>
    <row r="3263" ht="15" customHeight="1" x14ac:dyDescent="0.35"/>
    <row r="3264" ht="15" customHeight="1" x14ac:dyDescent="0.35"/>
    <row r="3265" ht="15" customHeight="1" x14ac:dyDescent="0.35"/>
    <row r="3266" ht="15" customHeight="1" x14ac:dyDescent="0.35"/>
    <row r="3267" ht="15" customHeight="1" x14ac:dyDescent="0.35"/>
    <row r="3268" ht="15" customHeight="1" x14ac:dyDescent="0.35"/>
    <row r="3269" ht="15" customHeight="1" x14ac:dyDescent="0.35"/>
    <row r="3270" ht="15" customHeight="1" x14ac:dyDescent="0.35"/>
    <row r="3271" ht="15" customHeight="1" x14ac:dyDescent="0.35"/>
    <row r="3272" ht="15" customHeight="1" x14ac:dyDescent="0.35"/>
    <row r="3273" ht="15" customHeight="1" x14ac:dyDescent="0.35"/>
    <row r="3274" ht="12" customHeight="1" x14ac:dyDescent="0.35"/>
    <row r="3275" ht="15" customHeight="1" x14ac:dyDescent="0.35"/>
    <row r="3276" ht="15" customHeight="1" x14ac:dyDescent="0.35"/>
    <row r="3277" ht="15" customHeight="1" x14ac:dyDescent="0.35"/>
    <row r="3278" ht="15" customHeight="1" x14ac:dyDescent="0.35"/>
    <row r="3279" ht="15" customHeight="1" x14ac:dyDescent="0.35"/>
    <row r="3280" ht="15" customHeight="1" x14ac:dyDescent="0.35"/>
    <row r="3281" ht="15" customHeight="1" x14ac:dyDescent="0.35"/>
    <row r="3282" ht="15" customHeight="1" x14ac:dyDescent="0.35"/>
    <row r="3283" ht="15" customHeight="1" x14ac:dyDescent="0.35"/>
    <row r="3284" ht="15" customHeight="1" x14ac:dyDescent="0.35"/>
    <row r="3285" ht="15" customHeight="1" x14ac:dyDescent="0.35"/>
    <row r="3286" ht="15" customHeight="1" x14ac:dyDescent="0.35"/>
    <row r="3287" ht="15" customHeight="1" x14ac:dyDescent="0.35"/>
    <row r="3288" ht="15" customHeight="1" x14ac:dyDescent="0.35"/>
    <row r="3289" ht="15" customHeight="1" x14ac:dyDescent="0.35"/>
    <row r="3290" ht="15" customHeight="1" x14ac:dyDescent="0.35"/>
    <row r="3291" ht="15" customHeight="1" x14ac:dyDescent="0.35"/>
    <row r="3292" ht="15" customHeight="1" x14ac:dyDescent="0.35"/>
    <row r="3293" ht="15" customHeight="1" x14ac:dyDescent="0.35"/>
    <row r="3294" ht="12" customHeight="1" x14ac:dyDescent="0.35"/>
    <row r="3295" ht="12" customHeight="1" x14ac:dyDescent="0.35"/>
    <row r="3296" ht="12" customHeight="1" x14ac:dyDescent="0.35"/>
    <row r="3297" ht="12" customHeight="1" x14ac:dyDescent="0.35"/>
    <row r="3298" ht="12" customHeight="1" x14ac:dyDescent="0.35"/>
    <row r="3299" ht="12" customHeight="1" x14ac:dyDescent="0.35"/>
    <row r="3300" ht="12" customHeight="1" x14ac:dyDescent="0.35"/>
    <row r="3301" ht="12" customHeight="1" x14ac:dyDescent="0.35"/>
    <row r="3302" ht="12" customHeight="1" x14ac:dyDescent="0.35"/>
    <row r="3303" ht="12" customHeight="1" x14ac:dyDescent="0.35"/>
    <row r="3304" ht="12" customHeight="1" x14ac:dyDescent="0.35"/>
    <row r="3305" ht="12" customHeight="1" x14ac:dyDescent="0.35"/>
    <row r="3306" ht="12" customHeight="1" x14ac:dyDescent="0.35"/>
    <row r="3307" ht="12" customHeight="1" x14ac:dyDescent="0.35"/>
    <row r="3308" ht="12" customHeight="1" x14ac:dyDescent="0.35"/>
    <row r="3309" ht="12" customHeight="1" x14ac:dyDescent="0.35"/>
    <row r="3310" ht="12" customHeight="1" x14ac:dyDescent="0.35"/>
    <row r="3311" ht="12" customHeight="1" x14ac:dyDescent="0.35"/>
    <row r="3312" ht="12" customHeight="1" x14ac:dyDescent="0.35"/>
    <row r="3313" ht="12" customHeight="1" x14ac:dyDescent="0.35"/>
    <row r="3314" ht="12" customHeight="1" x14ac:dyDescent="0.35"/>
    <row r="3315" ht="12" customHeight="1" x14ac:dyDescent="0.35"/>
    <row r="3316" ht="12" customHeight="1" x14ac:dyDescent="0.35"/>
    <row r="3317" ht="12" customHeight="1" x14ac:dyDescent="0.35"/>
    <row r="3318" ht="12" customHeight="1" x14ac:dyDescent="0.35"/>
    <row r="3319" ht="12" customHeight="1" x14ac:dyDescent="0.35"/>
    <row r="3320" ht="12" customHeight="1" x14ac:dyDescent="0.35"/>
    <row r="3321" ht="12" customHeight="1" x14ac:dyDescent="0.35"/>
    <row r="3322" ht="12" customHeight="1" x14ac:dyDescent="0.35"/>
    <row r="3323" ht="12" customHeight="1" x14ac:dyDescent="0.35"/>
    <row r="3324" ht="12" customHeight="1" x14ac:dyDescent="0.35"/>
    <row r="3325" ht="15" customHeight="1" x14ac:dyDescent="0.35"/>
    <row r="3326" ht="15" customHeight="1" x14ac:dyDescent="0.35"/>
    <row r="3327" ht="15" customHeight="1" x14ac:dyDescent="0.35"/>
    <row r="3328" ht="15" customHeight="1" x14ac:dyDescent="0.35"/>
    <row r="3329" ht="15" customHeight="1" x14ac:dyDescent="0.35"/>
    <row r="3330" ht="15" customHeight="1" x14ac:dyDescent="0.35"/>
    <row r="3331" ht="15" customHeight="1" x14ac:dyDescent="0.35"/>
    <row r="3332" ht="15" customHeight="1" x14ac:dyDescent="0.35"/>
    <row r="3333" ht="15" customHeight="1" x14ac:dyDescent="0.35"/>
    <row r="3334" ht="15" customHeight="1" x14ac:dyDescent="0.35"/>
    <row r="3335" ht="12" customHeight="1" x14ac:dyDescent="0.35"/>
    <row r="3336" ht="15" customHeight="1" x14ac:dyDescent="0.35"/>
    <row r="3337" ht="15" customHeight="1" x14ac:dyDescent="0.35"/>
    <row r="3338" ht="15" customHeight="1" x14ac:dyDescent="0.35"/>
    <row r="3339" ht="15" customHeight="1" x14ac:dyDescent="0.35"/>
    <row r="3340" ht="15" customHeight="1" x14ac:dyDescent="0.35"/>
    <row r="3341" ht="15" customHeight="1" x14ac:dyDescent="0.35"/>
    <row r="3342" ht="15" customHeight="1" x14ac:dyDescent="0.35"/>
    <row r="3343" ht="15" customHeight="1" x14ac:dyDescent="0.35"/>
    <row r="3344" ht="15" customHeight="1" x14ac:dyDescent="0.35"/>
    <row r="3345" ht="15" customHeight="1" x14ac:dyDescent="0.35"/>
    <row r="3346" ht="15" customHeight="1" x14ac:dyDescent="0.35"/>
    <row r="3347" ht="15" customHeight="1" x14ac:dyDescent="0.35"/>
    <row r="3348" ht="15" customHeight="1" x14ac:dyDescent="0.35"/>
    <row r="3349" ht="15" customHeight="1" x14ac:dyDescent="0.35"/>
    <row r="3350" ht="15" customHeight="1" x14ac:dyDescent="0.35"/>
    <row r="3351" ht="15" customHeight="1" x14ac:dyDescent="0.35"/>
    <row r="3352" ht="12" customHeight="1" x14ac:dyDescent="0.35"/>
    <row r="3353" ht="15" customHeight="1" x14ac:dyDescent="0.35"/>
    <row r="3354" ht="15" customHeight="1" x14ac:dyDescent="0.35"/>
    <row r="3355" ht="12" customHeight="1" x14ac:dyDescent="0.35"/>
    <row r="3356" ht="15" customHeight="1" x14ac:dyDescent="0.35"/>
    <row r="3357" ht="15" customHeight="1" x14ac:dyDescent="0.35"/>
    <row r="3358" ht="15" customHeight="1" x14ac:dyDescent="0.35"/>
    <row r="3359" ht="15" customHeight="1" x14ac:dyDescent="0.35"/>
    <row r="3360" ht="15" customHeight="1" x14ac:dyDescent="0.35"/>
    <row r="3361" ht="12" customHeight="1" x14ac:dyDescent="0.35"/>
    <row r="3362" ht="15" customHeight="1" x14ac:dyDescent="0.35"/>
    <row r="3363" ht="15" customHeight="1" x14ac:dyDescent="0.35"/>
    <row r="3364" ht="15" customHeight="1" x14ac:dyDescent="0.35"/>
    <row r="3365" ht="15" customHeight="1" x14ac:dyDescent="0.35"/>
    <row r="3366" ht="15" customHeight="1" x14ac:dyDescent="0.35"/>
    <row r="3367" ht="15" customHeight="1" x14ac:dyDescent="0.35"/>
    <row r="3368" ht="15" customHeight="1" x14ac:dyDescent="0.35"/>
    <row r="3369" ht="15" customHeight="1" x14ac:dyDescent="0.35"/>
    <row r="3370" ht="15" customHeight="1" x14ac:dyDescent="0.35"/>
    <row r="3371" ht="15" customHeight="1" x14ac:dyDescent="0.35"/>
    <row r="3372" ht="15" customHeight="1" x14ac:dyDescent="0.35"/>
    <row r="3373" ht="15" customHeight="1" x14ac:dyDescent="0.35"/>
    <row r="3374" ht="15" customHeight="1" x14ac:dyDescent="0.35"/>
    <row r="3375" ht="15" customHeight="1" x14ac:dyDescent="0.35"/>
    <row r="3376" ht="15" customHeight="1" x14ac:dyDescent="0.35"/>
    <row r="3377" ht="15" customHeight="1" x14ac:dyDescent="0.35"/>
    <row r="3378" ht="12" customHeight="1" x14ac:dyDescent="0.35"/>
    <row r="3379" ht="15" customHeight="1" x14ac:dyDescent="0.35"/>
    <row r="3380" ht="15" customHeight="1" x14ac:dyDescent="0.35"/>
    <row r="3381" ht="12" customHeight="1" x14ac:dyDescent="0.35"/>
    <row r="3382" ht="15" customHeight="1" x14ac:dyDescent="0.35"/>
    <row r="3383" ht="15" customHeight="1" x14ac:dyDescent="0.35"/>
    <row r="3384" ht="15" customHeight="1" x14ac:dyDescent="0.35"/>
    <row r="3385" ht="12" customHeight="1" x14ac:dyDescent="0.35"/>
    <row r="3386" ht="15" customHeight="1" x14ac:dyDescent="0.35"/>
    <row r="3387" ht="15" customHeight="1" x14ac:dyDescent="0.35"/>
    <row r="3388" ht="15" customHeight="1" x14ac:dyDescent="0.35"/>
    <row r="3389" ht="15" customHeight="1" x14ac:dyDescent="0.35"/>
    <row r="3390" ht="15" customHeight="1" x14ac:dyDescent="0.35"/>
    <row r="3391" ht="15" customHeight="1" x14ac:dyDescent="0.35"/>
    <row r="3392" ht="15" customHeight="1" x14ac:dyDescent="0.35"/>
    <row r="3393" ht="15" customHeight="1" x14ac:dyDescent="0.35"/>
    <row r="3394" ht="15" customHeight="1" x14ac:dyDescent="0.35"/>
    <row r="3395" ht="15" customHeight="1" x14ac:dyDescent="0.35"/>
    <row r="3396" ht="12" customHeight="1" x14ac:dyDescent="0.35"/>
    <row r="3397" ht="15" customHeight="1" x14ac:dyDescent="0.35"/>
    <row r="3398" ht="15" customHeight="1" x14ac:dyDescent="0.35"/>
    <row r="3399" ht="12" customHeight="1" x14ac:dyDescent="0.35"/>
    <row r="3400" ht="15" customHeight="1" x14ac:dyDescent="0.35"/>
    <row r="3401" ht="15" customHeight="1" x14ac:dyDescent="0.35"/>
    <row r="3402" ht="15" customHeight="1" x14ac:dyDescent="0.35"/>
    <row r="3403" ht="15" customHeight="1" x14ac:dyDescent="0.35"/>
    <row r="3404" ht="15" customHeight="1" x14ac:dyDescent="0.35"/>
    <row r="3405" ht="15" customHeight="1" x14ac:dyDescent="0.35"/>
    <row r="3406" ht="15" customHeight="1" x14ac:dyDescent="0.35"/>
    <row r="3407" ht="15" customHeight="1" x14ac:dyDescent="0.35"/>
    <row r="3408" ht="15" customHeight="1" x14ac:dyDescent="0.35"/>
    <row r="3409" ht="15" customHeight="1" x14ac:dyDescent="0.35"/>
    <row r="3410" ht="12" customHeight="1" x14ac:dyDescent="0.35"/>
    <row r="3411" ht="12" customHeight="1" x14ac:dyDescent="0.35"/>
    <row r="3412" ht="12" customHeight="1" x14ac:dyDescent="0.35"/>
    <row r="3413" ht="12" customHeight="1" x14ac:dyDescent="0.35"/>
    <row r="3414" ht="12" customHeight="1" x14ac:dyDescent="0.35"/>
    <row r="3415" ht="12" customHeight="1" x14ac:dyDescent="0.35"/>
    <row r="3416" ht="12" customHeight="1" x14ac:dyDescent="0.35"/>
    <row r="3417" ht="12" customHeight="1" x14ac:dyDescent="0.35"/>
    <row r="3418" ht="12" customHeight="1" x14ac:dyDescent="0.35"/>
    <row r="3419" ht="12" customHeight="1" x14ac:dyDescent="0.35"/>
    <row r="3420" ht="12" customHeight="1" x14ac:dyDescent="0.35"/>
    <row r="3421" ht="12" customHeight="1" x14ac:dyDescent="0.35"/>
    <row r="3422" ht="12" customHeight="1" x14ac:dyDescent="0.35"/>
    <row r="3423" ht="12" customHeight="1" x14ac:dyDescent="0.35"/>
    <row r="3424" ht="12" customHeight="1" x14ac:dyDescent="0.35"/>
    <row r="3425" ht="12" customHeight="1" x14ac:dyDescent="0.35"/>
    <row r="3426" ht="12" customHeight="1" x14ac:dyDescent="0.35"/>
    <row r="3427" ht="12" customHeight="1" x14ac:dyDescent="0.35"/>
    <row r="3428" ht="12" customHeight="1" x14ac:dyDescent="0.35"/>
    <row r="3429" ht="12" customHeight="1" x14ac:dyDescent="0.35"/>
    <row r="3430" ht="12" customHeight="1" x14ac:dyDescent="0.35"/>
    <row r="3431" ht="12" customHeight="1" x14ac:dyDescent="0.35"/>
    <row r="3432" ht="12" customHeight="1" x14ac:dyDescent="0.35"/>
    <row r="3433" ht="12" customHeight="1" x14ac:dyDescent="0.35"/>
    <row r="3434" ht="12" customHeight="1" x14ac:dyDescent="0.35"/>
    <row r="3435" ht="12" customHeight="1" x14ac:dyDescent="0.35"/>
    <row r="3436" ht="12" customHeight="1" x14ac:dyDescent="0.35"/>
    <row r="3437" ht="12" customHeight="1" x14ac:dyDescent="0.35"/>
    <row r="3438" ht="12" customHeight="1" x14ac:dyDescent="0.35"/>
    <row r="3439" ht="12" customHeight="1" x14ac:dyDescent="0.35"/>
    <row r="3440" ht="12" customHeight="1" x14ac:dyDescent="0.35"/>
    <row r="3441" ht="12" customHeight="1" x14ac:dyDescent="0.35"/>
    <row r="3442" ht="12" customHeight="1" x14ac:dyDescent="0.35"/>
    <row r="3443" ht="12" customHeight="1" x14ac:dyDescent="0.35"/>
    <row r="3444" ht="12" customHeight="1" x14ac:dyDescent="0.35"/>
    <row r="3445" ht="12" customHeight="1" x14ac:dyDescent="0.35"/>
    <row r="3446" ht="12" customHeight="1" x14ac:dyDescent="0.35"/>
    <row r="3447" ht="12" customHeight="1" x14ac:dyDescent="0.35"/>
    <row r="3448" ht="12" customHeight="1" x14ac:dyDescent="0.35"/>
    <row r="3449" ht="12" customHeight="1" x14ac:dyDescent="0.35"/>
    <row r="3450" ht="15" customHeight="1" x14ac:dyDescent="0.35"/>
    <row r="3451" ht="15" customHeight="1" x14ac:dyDescent="0.35"/>
    <row r="3452" ht="15" customHeight="1" x14ac:dyDescent="0.35"/>
    <row r="3453" ht="15" customHeight="1" x14ac:dyDescent="0.35"/>
    <row r="3454" ht="15" customHeight="1" x14ac:dyDescent="0.35"/>
    <row r="3455" ht="15" customHeight="1" x14ac:dyDescent="0.35"/>
    <row r="3456" ht="15" customHeight="1" x14ac:dyDescent="0.35"/>
    <row r="3457" ht="15" customHeight="1" x14ac:dyDescent="0.35"/>
    <row r="3458" ht="15" customHeight="1" x14ac:dyDescent="0.35"/>
    <row r="3459" ht="15" customHeight="1" x14ac:dyDescent="0.35"/>
    <row r="3460" ht="12" customHeight="1" x14ac:dyDescent="0.35"/>
    <row r="3461" ht="15" customHeight="1" x14ac:dyDescent="0.35"/>
    <row r="3462" ht="15" customHeight="1" x14ac:dyDescent="0.35"/>
    <row r="3463" ht="15" customHeight="1" x14ac:dyDescent="0.35"/>
    <row r="3464" ht="15" customHeight="1" x14ac:dyDescent="0.35"/>
    <row r="3465" ht="15" customHeight="1" x14ac:dyDescent="0.35"/>
    <row r="3466" ht="15" customHeight="1" x14ac:dyDescent="0.35"/>
    <row r="3467" ht="15" customHeight="1" x14ac:dyDescent="0.35"/>
    <row r="3468" ht="15" customHeight="1" x14ac:dyDescent="0.35"/>
    <row r="3469" ht="15" customHeight="1" x14ac:dyDescent="0.35"/>
    <row r="3470" ht="15" customHeight="1" x14ac:dyDescent="0.35"/>
    <row r="3471" ht="15" customHeight="1" x14ac:dyDescent="0.35"/>
    <row r="3472" ht="15" customHeight="1" x14ac:dyDescent="0.35"/>
    <row r="3473" ht="15" customHeight="1" x14ac:dyDescent="0.35"/>
    <row r="3474" ht="15" customHeight="1" x14ac:dyDescent="0.35"/>
    <row r="3475" ht="15" customHeight="1" x14ac:dyDescent="0.35"/>
    <row r="3476" ht="15" customHeight="1" x14ac:dyDescent="0.35"/>
    <row r="3477" ht="12" customHeight="1" x14ac:dyDescent="0.35"/>
    <row r="3478" ht="15" customHeight="1" x14ac:dyDescent="0.35"/>
    <row r="3479" ht="15" customHeight="1" x14ac:dyDescent="0.35"/>
    <row r="3480" ht="12" customHeight="1" x14ac:dyDescent="0.35"/>
    <row r="3481" ht="15" customHeight="1" x14ac:dyDescent="0.35"/>
    <row r="3482" ht="15" customHeight="1" x14ac:dyDescent="0.35"/>
    <row r="3483" ht="15" customHeight="1" x14ac:dyDescent="0.35"/>
    <row r="3484" ht="15" customHeight="1" x14ac:dyDescent="0.35"/>
    <row r="3485" ht="15" customHeight="1" x14ac:dyDescent="0.35"/>
    <row r="3486" ht="12" customHeight="1" x14ac:dyDescent="0.35"/>
    <row r="3487" ht="15" customHeight="1" x14ac:dyDescent="0.35"/>
    <row r="3488" ht="15" customHeight="1" x14ac:dyDescent="0.35"/>
    <row r="3489" ht="15" customHeight="1" x14ac:dyDescent="0.35"/>
    <row r="3490" ht="15" customHeight="1" x14ac:dyDescent="0.35"/>
    <row r="3491" ht="15" customHeight="1" x14ac:dyDescent="0.35"/>
    <row r="3492" ht="15" customHeight="1" x14ac:dyDescent="0.35"/>
    <row r="3493" ht="15" customHeight="1" x14ac:dyDescent="0.35"/>
    <row r="3494" ht="15" customHeight="1" x14ac:dyDescent="0.35"/>
    <row r="3495" ht="15" customHeight="1" x14ac:dyDescent="0.35"/>
    <row r="3496" ht="15" customHeight="1" x14ac:dyDescent="0.35"/>
    <row r="3497" ht="15" customHeight="1" x14ac:dyDescent="0.35"/>
    <row r="3498" ht="15" customHeight="1" x14ac:dyDescent="0.35"/>
    <row r="3499" ht="15" customHeight="1" x14ac:dyDescent="0.35"/>
    <row r="3500" ht="15" customHeight="1" x14ac:dyDescent="0.35"/>
    <row r="3501" ht="15" customHeight="1" x14ac:dyDescent="0.35"/>
    <row r="3502" ht="15" customHeight="1" x14ac:dyDescent="0.35"/>
    <row r="3503" ht="12" customHeight="1" x14ac:dyDescent="0.35"/>
    <row r="3504" ht="15" customHeight="1" x14ac:dyDescent="0.35"/>
    <row r="3505" ht="15" customHeight="1" x14ac:dyDescent="0.35"/>
    <row r="3506" ht="12" customHeight="1" x14ac:dyDescent="0.35"/>
    <row r="3507" ht="15" customHeight="1" x14ac:dyDescent="0.35"/>
    <row r="3508" ht="15" customHeight="1" x14ac:dyDescent="0.35"/>
    <row r="3509" ht="15" customHeight="1" x14ac:dyDescent="0.35"/>
    <row r="3510" ht="12" customHeight="1" x14ac:dyDescent="0.35"/>
    <row r="3511" ht="15" customHeight="1" x14ac:dyDescent="0.35"/>
    <row r="3512" ht="15" customHeight="1" x14ac:dyDescent="0.35"/>
    <row r="3513" ht="15" customHeight="1" x14ac:dyDescent="0.35"/>
    <row r="3514" ht="15" customHeight="1" x14ac:dyDescent="0.35"/>
    <row r="3515" ht="15" customHeight="1" x14ac:dyDescent="0.35"/>
    <row r="3516" ht="15" customHeight="1" x14ac:dyDescent="0.35"/>
    <row r="3517" ht="15" customHeight="1" x14ac:dyDescent="0.35"/>
    <row r="3518" ht="15" customHeight="1" x14ac:dyDescent="0.35"/>
    <row r="3519" ht="15" customHeight="1" x14ac:dyDescent="0.35"/>
    <row r="3520" ht="15" customHeight="1" x14ac:dyDescent="0.35"/>
    <row r="3521" ht="12" customHeight="1" x14ac:dyDescent="0.35"/>
    <row r="3522" ht="15" customHeight="1" x14ac:dyDescent="0.35"/>
    <row r="3523" ht="15" customHeight="1" x14ac:dyDescent="0.35"/>
    <row r="3524" ht="12" customHeight="1" x14ac:dyDescent="0.35"/>
    <row r="3525" ht="15" customHeight="1" x14ac:dyDescent="0.35"/>
    <row r="3526" ht="15" customHeight="1" x14ac:dyDescent="0.35"/>
    <row r="3527" ht="15" customHeight="1" x14ac:dyDescent="0.35"/>
    <row r="3528" ht="15" customHeight="1" x14ac:dyDescent="0.35"/>
    <row r="3529" ht="15" customHeight="1" x14ac:dyDescent="0.35"/>
    <row r="3530" ht="15" customHeight="1" x14ac:dyDescent="0.35"/>
    <row r="3531" ht="15" customHeight="1" x14ac:dyDescent="0.35"/>
    <row r="3532" ht="15" customHeight="1" x14ac:dyDescent="0.35"/>
    <row r="3533" ht="15" customHeight="1" x14ac:dyDescent="0.35"/>
    <row r="3534" ht="15" customHeight="1" x14ac:dyDescent="0.35"/>
    <row r="3535" ht="12" customHeight="1" x14ac:dyDescent="0.35"/>
    <row r="3536" ht="12" customHeight="1" x14ac:dyDescent="0.35"/>
    <row r="3537" ht="12" customHeight="1" x14ac:dyDescent="0.35"/>
    <row r="3538" ht="12" customHeight="1" x14ac:dyDescent="0.35"/>
    <row r="3539" ht="12" customHeight="1" x14ac:dyDescent="0.35"/>
    <row r="3540" ht="12" customHeight="1" x14ac:dyDescent="0.35"/>
    <row r="3541" ht="12" customHeight="1" x14ac:dyDescent="0.35"/>
    <row r="3542" ht="12" customHeight="1" x14ac:dyDescent="0.35"/>
    <row r="3543" ht="12" customHeight="1" x14ac:dyDescent="0.35"/>
    <row r="3544" ht="12" customHeight="1" x14ac:dyDescent="0.35"/>
    <row r="3545" ht="12" customHeight="1" x14ac:dyDescent="0.35"/>
    <row r="3546" ht="12" customHeight="1" x14ac:dyDescent="0.35"/>
    <row r="3547" ht="12" customHeight="1" x14ac:dyDescent="0.35"/>
    <row r="3548" ht="12" customHeight="1" x14ac:dyDescent="0.35"/>
    <row r="3549" ht="12" customHeight="1" x14ac:dyDescent="0.35"/>
    <row r="3550" ht="12" customHeight="1" x14ac:dyDescent="0.35"/>
    <row r="3551" ht="12" customHeight="1" x14ac:dyDescent="0.35"/>
    <row r="3552" ht="12" customHeight="1" x14ac:dyDescent="0.35"/>
    <row r="3553" ht="12" customHeight="1" x14ac:dyDescent="0.35"/>
    <row r="3554" ht="12" customHeight="1" x14ac:dyDescent="0.35"/>
    <row r="3555" ht="12" customHeight="1" x14ac:dyDescent="0.35"/>
    <row r="3556" ht="12" customHeight="1" x14ac:dyDescent="0.35"/>
    <row r="3557" ht="12" customHeight="1" x14ac:dyDescent="0.35"/>
    <row r="3558" ht="12" customHeight="1" x14ac:dyDescent="0.35"/>
    <row r="3559" ht="12" customHeight="1" x14ac:dyDescent="0.35"/>
    <row r="3560" ht="12" customHeight="1" x14ac:dyDescent="0.35"/>
    <row r="3561" ht="12" customHeight="1" x14ac:dyDescent="0.35"/>
    <row r="3562" ht="12" customHeight="1" x14ac:dyDescent="0.35"/>
    <row r="3563" ht="12" customHeight="1" x14ac:dyDescent="0.35"/>
    <row r="3564" ht="12" customHeight="1" x14ac:dyDescent="0.35"/>
    <row r="3565" ht="12" customHeight="1" x14ac:dyDescent="0.35"/>
    <row r="3566" ht="12" customHeight="1" x14ac:dyDescent="0.35"/>
    <row r="3567" ht="12" customHeight="1" x14ac:dyDescent="0.35"/>
    <row r="3568" ht="12" customHeight="1" x14ac:dyDescent="0.35"/>
    <row r="3569" ht="12" customHeight="1" x14ac:dyDescent="0.35"/>
    <row r="3570" ht="12" customHeight="1" x14ac:dyDescent="0.35"/>
    <row r="3571" ht="12" customHeight="1" x14ac:dyDescent="0.35"/>
    <row r="3572" ht="12" customHeight="1" x14ac:dyDescent="0.35"/>
    <row r="3573" ht="12" customHeight="1" x14ac:dyDescent="0.35"/>
    <row r="3574" ht="12" customHeight="1" x14ac:dyDescent="0.35"/>
    <row r="3575" ht="15" customHeight="1" x14ac:dyDescent="0.35"/>
    <row r="3576" ht="15" customHeight="1" x14ac:dyDescent="0.35"/>
    <row r="3577" ht="15" customHeight="1" x14ac:dyDescent="0.35"/>
    <row r="3578" ht="15" customHeight="1" x14ac:dyDescent="0.35"/>
    <row r="3579" ht="15" customHeight="1" x14ac:dyDescent="0.35"/>
    <row r="3580" ht="15" customHeight="1" x14ac:dyDescent="0.35"/>
    <row r="3581" ht="15" customHeight="1" x14ac:dyDescent="0.35"/>
    <row r="3582" ht="15" customHeight="1" x14ac:dyDescent="0.35"/>
    <row r="3583" ht="15" customHeight="1" x14ac:dyDescent="0.35"/>
    <row r="3584" ht="15" customHeight="1" x14ac:dyDescent="0.35"/>
    <row r="3585" ht="12" customHeight="1" x14ac:dyDescent="0.35"/>
    <row r="3586" ht="15" customHeight="1" x14ac:dyDescent="0.35"/>
    <row r="3587" ht="15" customHeight="1" x14ac:dyDescent="0.35"/>
    <row r="3588" ht="15" customHeight="1" x14ac:dyDescent="0.35"/>
    <row r="3589" ht="15" customHeight="1" x14ac:dyDescent="0.35"/>
    <row r="3590" ht="15" customHeight="1" x14ac:dyDescent="0.35"/>
    <row r="3591" ht="15" customHeight="1" x14ac:dyDescent="0.35"/>
    <row r="3592" ht="15" customHeight="1" x14ac:dyDescent="0.35"/>
    <row r="3593" ht="15" customHeight="1" x14ac:dyDescent="0.35"/>
    <row r="3594" ht="15" customHeight="1" x14ac:dyDescent="0.35"/>
    <row r="3595" ht="15" customHeight="1" x14ac:dyDescent="0.35"/>
    <row r="3596" ht="15" customHeight="1" x14ac:dyDescent="0.35"/>
    <row r="3597" ht="15" customHeight="1" x14ac:dyDescent="0.35"/>
    <row r="3598" ht="15" customHeight="1" x14ac:dyDescent="0.35"/>
    <row r="3599" ht="15" customHeight="1" x14ac:dyDescent="0.35"/>
    <row r="3600" ht="15" customHeight="1" x14ac:dyDescent="0.35"/>
    <row r="3601" ht="15" customHeight="1" x14ac:dyDescent="0.35"/>
    <row r="3602" ht="12" customHeight="1" x14ac:dyDescent="0.35"/>
    <row r="3603" ht="15" customHeight="1" x14ac:dyDescent="0.35"/>
    <row r="3604" ht="15" customHeight="1" x14ac:dyDescent="0.35"/>
    <row r="3605" ht="12" customHeight="1" x14ac:dyDescent="0.35"/>
    <row r="3606" ht="15" customHeight="1" x14ac:dyDescent="0.35"/>
    <row r="3607" ht="15" customHeight="1" x14ac:dyDescent="0.35"/>
    <row r="3608" ht="15" customHeight="1" x14ac:dyDescent="0.35"/>
    <row r="3609" ht="15" customHeight="1" x14ac:dyDescent="0.35"/>
    <row r="3610" ht="15" customHeight="1" x14ac:dyDescent="0.35"/>
    <row r="3611" ht="12" customHeight="1" x14ac:dyDescent="0.35"/>
    <row r="3612" ht="15" customHeight="1" x14ac:dyDescent="0.35"/>
    <row r="3613" ht="15" customHeight="1" x14ac:dyDescent="0.35"/>
    <row r="3614" ht="15" customHeight="1" x14ac:dyDescent="0.35"/>
    <row r="3615" ht="15" customHeight="1" x14ac:dyDescent="0.35"/>
    <row r="3616" ht="15" customHeight="1" x14ac:dyDescent="0.35"/>
    <row r="3617" ht="15" customHeight="1" x14ac:dyDescent="0.35"/>
    <row r="3618" ht="15" customHeight="1" x14ac:dyDescent="0.35"/>
    <row r="3619" ht="15" customHeight="1" x14ac:dyDescent="0.35"/>
    <row r="3620" ht="15" customHeight="1" x14ac:dyDescent="0.35"/>
    <row r="3621" ht="15" customHeight="1" x14ac:dyDescent="0.35"/>
    <row r="3622" ht="15" customHeight="1" x14ac:dyDescent="0.35"/>
    <row r="3623" ht="15" customHeight="1" x14ac:dyDescent="0.35"/>
    <row r="3624" ht="15" customHeight="1" x14ac:dyDescent="0.35"/>
    <row r="3625" ht="15" customHeight="1" x14ac:dyDescent="0.35"/>
    <row r="3626" ht="15" customHeight="1" x14ac:dyDescent="0.35"/>
    <row r="3627" ht="15" customHeight="1" x14ac:dyDescent="0.35"/>
    <row r="3628" ht="12" customHeight="1" x14ac:dyDescent="0.35"/>
    <row r="3629" ht="15" customHeight="1" x14ac:dyDescent="0.35"/>
    <row r="3630" ht="15" customHeight="1" x14ac:dyDescent="0.35"/>
    <row r="3631" ht="12" customHeight="1" x14ac:dyDescent="0.35"/>
    <row r="3632" ht="15" customHeight="1" x14ac:dyDescent="0.35"/>
    <row r="3633" ht="15" customHeight="1" x14ac:dyDescent="0.35"/>
    <row r="3634" ht="15" customHeight="1" x14ac:dyDescent="0.35"/>
    <row r="3635" ht="12" customHeight="1" x14ac:dyDescent="0.35"/>
    <row r="3636" ht="15" customHeight="1" x14ac:dyDescent="0.35"/>
    <row r="3637" ht="15" customHeight="1" x14ac:dyDescent="0.35"/>
    <row r="3638" ht="15" customHeight="1" x14ac:dyDescent="0.35"/>
    <row r="3639" ht="15" customHeight="1" x14ac:dyDescent="0.35"/>
    <row r="3640" ht="15" customHeight="1" x14ac:dyDescent="0.35"/>
    <row r="3641" ht="15" customHeight="1" x14ac:dyDescent="0.35"/>
    <row r="3642" ht="15" customHeight="1" x14ac:dyDescent="0.35"/>
    <row r="3643" ht="15" customHeight="1" x14ac:dyDescent="0.35"/>
    <row r="3644" ht="15" customHeight="1" x14ac:dyDescent="0.35"/>
    <row r="3645" ht="15" customHeight="1" x14ac:dyDescent="0.35"/>
    <row r="3646" ht="12" customHeight="1" x14ac:dyDescent="0.35"/>
    <row r="3647" ht="15" customHeight="1" x14ac:dyDescent="0.35"/>
    <row r="3648" ht="15" customHeight="1" x14ac:dyDescent="0.35"/>
    <row r="3649" ht="12" customHeight="1" x14ac:dyDescent="0.35"/>
    <row r="3650" ht="15" customHeight="1" x14ac:dyDescent="0.35"/>
    <row r="3651" ht="15" customHeight="1" x14ac:dyDescent="0.35"/>
    <row r="3652" ht="15" customHeight="1" x14ac:dyDescent="0.35"/>
    <row r="3653" ht="15" customHeight="1" x14ac:dyDescent="0.35"/>
    <row r="3654" ht="15" customHeight="1" x14ac:dyDescent="0.35"/>
    <row r="3655" ht="15" customHeight="1" x14ac:dyDescent="0.35"/>
    <row r="3656" ht="15" customHeight="1" x14ac:dyDescent="0.35"/>
    <row r="3657" ht="15" customHeight="1" x14ac:dyDescent="0.35"/>
    <row r="3658" ht="15" customHeight="1" x14ac:dyDescent="0.35"/>
    <row r="3659" ht="15" customHeight="1" x14ac:dyDescent="0.35"/>
    <row r="3660" ht="12" customHeight="1" x14ac:dyDescent="0.35"/>
    <row r="3661" ht="12" customHeight="1" x14ac:dyDescent="0.35"/>
    <row r="3662" ht="12" customHeight="1" x14ac:dyDescent="0.35"/>
    <row r="3663" ht="12" customHeight="1" x14ac:dyDescent="0.35"/>
    <row r="3664" ht="12" customHeight="1" x14ac:dyDescent="0.35"/>
    <row r="3665" ht="12" customHeight="1" x14ac:dyDescent="0.35"/>
    <row r="3666" ht="12" customHeight="1" x14ac:dyDescent="0.35"/>
    <row r="3667" ht="12" customHeight="1" x14ac:dyDescent="0.35"/>
    <row r="3668" ht="12" customHeight="1" x14ac:dyDescent="0.35"/>
    <row r="3669" ht="12" customHeight="1" x14ac:dyDescent="0.35"/>
    <row r="3670" ht="12" customHeight="1" x14ac:dyDescent="0.35"/>
    <row r="3671" ht="12" customHeight="1" x14ac:dyDescent="0.35"/>
    <row r="3672" ht="12" customHeight="1" x14ac:dyDescent="0.35"/>
    <row r="3673" ht="12" customHeight="1" x14ac:dyDescent="0.35"/>
    <row r="3674" ht="12" customHeight="1" x14ac:dyDescent="0.35"/>
    <row r="3675" ht="12" customHeight="1" x14ac:dyDescent="0.35"/>
    <row r="3676" ht="12" customHeight="1" x14ac:dyDescent="0.35"/>
    <row r="3677" ht="12" customHeight="1" x14ac:dyDescent="0.35"/>
    <row r="3678" ht="12" customHeight="1" x14ac:dyDescent="0.35"/>
    <row r="3679" ht="12" customHeight="1" x14ac:dyDescent="0.35"/>
    <row r="3680" ht="12" customHeight="1" x14ac:dyDescent="0.35"/>
    <row r="3681" ht="12" customHeight="1" x14ac:dyDescent="0.35"/>
    <row r="3682" ht="12" customHeight="1" x14ac:dyDescent="0.35"/>
    <row r="3683" ht="12" customHeight="1" x14ac:dyDescent="0.35"/>
    <row r="3684" ht="12" customHeight="1" x14ac:dyDescent="0.35"/>
    <row r="3685" ht="12" customHeight="1" x14ac:dyDescent="0.35"/>
    <row r="3686" ht="12" customHeight="1" x14ac:dyDescent="0.35"/>
    <row r="3687" ht="12" customHeight="1" x14ac:dyDescent="0.35"/>
    <row r="3688" ht="12" customHeight="1" x14ac:dyDescent="0.35"/>
    <row r="3689" ht="12" customHeight="1" x14ac:dyDescent="0.35"/>
    <row r="3690" ht="12" customHeight="1" x14ac:dyDescent="0.35"/>
    <row r="3691" ht="12" customHeight="1" x14ac:dyDescent="0.35"/>
    <row r="3692" ht="12" customHeight="1" x14ac:dyDescent="0.35"/>
    <row r="3693" ht="12" customHeight="1" x14ac:dyDescent="0.35"/>
    <row r="3694" ht="12" customHeight="1" x14ac:dyDescent="0.35"/>
    <row r="3695" ht="12" customHeight="1" x14ac:dyDescent="0.35"/>
    <row r="3696" ht="12" customHeight="1" x14ac:dyDescent="0.35"/>
    <row r="3697" ht="12" customHeight="1" x14ac:dyDescent="0.35"/>
    <row r="3698" ht="12" customHeight="1" x14ac:dyDescent="0.35"/>
    <row r="3699" ht="12" customHeight="1" x14ac:dyDescent="0.35"/>
    <row r="3700" ht="15" customHeight="1" x14ac:dyDescent="0.35"/>
    <row r="3701" ht="15" customHeight="1" x14ac:dyDescent="0.35"/>
    <row r="3702" ht="15" customHeight="1" x14ac:dyDescent="0.35"/>
    <row r="3703" ht="15" customHeight="1" x14ac:dyDescent="0.35"/>
    <row r="3704" ht="15" customHeight="1" x14ac:dyDescent="0.35"/>
    <row r="3705" ht="15" customHeight="1" x14ac:dyDescent="0.35"/>
    <row r="3706" ht="15" customHeight="1" x14ac:dyDescent="0.35"/>
    <row r="3707" ht="15" customHeight="1" x14ac:dyDescent="0.35"/>
    <row r="3708" ht="15" customHeight="1" x14ac:dyDescent="0.35"/>
    <row r="3709" ht="15" customHeight="1" x14ac:dyDescent="0.35"/>
    <row r="3710" ht="12" customHeight="1" x14ac:dyDescent="0.35"/>
    <row r="3711" ht="15" customHeight="1" x14ac:dyDescent="0.35"/>
    <row r="3712" ht="15" customHeight="1" x14ac:dyDescent="0.35"/>
    <row r="3713" ht="15" customHeight="1" x14ac:dyDescent="0.35"/>
    <row r="3714" ht="15" customHeight="1" x14ac:dyDescent="0.35"/>
    <row r="3715" ht="15" customHeight="1" x14ac:dyDescent="0.35"/>
    <row r="3716" ht="15" customHeight="1" x14ac:dyDescent="0.35"/>
    <row r="3717" ht="15" customHeight="1" x14ac:dyDescent="0.35"/>
    <row r="3718" ht="15" customHeight="1" x14ac:dyDescent="0.35"/>
    <row r="3719" ht="15" customHeight="1" x14ac:dyDescent="0.35"/>
    <row r="3720" ht="15" customHeight="1" x14ac:dyDescent="0.35"/>
    <row r="3721" ht="15" customHeight="1" x14ac:dyDescent="0.35"/>
    <row r="3722" ht="15" customHeight="1" x14ac:dyDescent="0.35"/>
    <row r="3723" ht="15" customHeight="1" x14ac:dyDescent="0.35"/>
    <row r="3724" ht="15" customHeight="1" x14ac:dyDescent="0.35"/>
    <row r="3725" ht="15" customHeight="1" x14ac:dyDescent="0.35"/>
    <row r="3726" ht="15" customHeight="1" x14ac:dyDescent="0.35"/>
    <row r="3727" ht="12" customHeight="1" x14ac:dyDescent="0.35"/>
    <row r="3728" ht="15" customHeight="1" x14ac:dyDescent="0.35"/>
    <row r="3729" ht="15" customHeight="1" x14ac:dyDescent="0.35"/>
    <row r="3730" ht="12" customHeight="1" x14ac:dyDescent="0.35"/>
    <row r="3731" ht="15" customHeight="1" x14ac:dyDescent="0.35"/>
    <row r="3732" ht="15" customHeight="1" x14ac:dyDescent="0.35"/>
    <row r="3733" ht="15" customHeight="1" x14ac:dyDescent="0.35"/>
    <row r="3734" ht="15" customHeight="1" x14ac:dyDescent="0.35"/>
    <row r="3735" ht="15" customHeight="1" x14ac:dyDescent="0.35"/>
    <row r="3736" ht="12" customHeight="1" x14ac:dyDescent="0.35"/>
    <row r="3737" ht="15" customHeight="1" x14ac:dyDescent="0.35"/>
    <row r="3738" ht="15" customHeight="1" x14ac:dyDescent="0.35"/>
    <row r="3739" ht="15" customHeight="1" x14ac:dyDescent="0.35"/>
    <row r="3740" ht="15" customHeight="1" x14ac:dyDescent="0.35"/>
    <row r="3741" ht="15" customHeight="1" x14ac:dyDescent="0.35"/>
    <row r="3742" ht="15" customHeight="1" x14ac:dyDescent="0.35"/>
    <row r="3743" ht="15" customHeight="1" x14ac:dyDescent="0.35"/>
    <row r="3744" ht="15" customHeight="1" x14ac:dyDescent="0.35"/>
    <row r="3745" ht="15" customHeight="1" x14ac:dyDescent="0.35"/>
    <row r="3746" ht="15" customHeight="1" x14ac:dyDescent="0.35"/>
    <row r="3747" ht="15" customHeight="1" x14ac:dyDescent="0.35"/>
    <row r="3748" ht="15" customHeight="1" x14ac:dyDescent="0.35"/>
    <row r="3749" ht="15" customHeight="1" x14ac:dyDescent="0.35"/>
    <row r="3750" ht="15" customHeight="1" x14ac:dyDescent="0.35"/>
    <row r="3751" ht="15" customHeight="1" x14ac:dyDescent="0.35"/>
    <row r="3752" ht="15" customHeight="1" x14ac:dyDescent="0.35"/>
    <row r="3753" ht="12" customHeight="1" x14ac:dyDescent="0.35"/>
    <row r="3754" ht="15" customHeight="1" x14ac:dyDescent="0.35"/>
    <row r="3755" ht="15" customHeight="1" x14ac:dyDescent="0.35"/>
    <row r="3756" ht="12" customHeight="1" x14ac:dyDescent="0.35"/>
    <row r="3757" ht="15" customHeight="1" x14ac:dyDescent="0.35"/>
    <row r="3758" ht="15" customHeight="1" x14ac:dyDescent="0.35"/>
    <row r="3759" ht="15" customHeight="1" x14ac:dyDescent="0.35"/>
    <row r="3760" ht="12" customHeight="1" x14ac:dyDescent="0.35"/>
    <row r="3761" ht="15" customHeight="1" x14ac:dyDescent="0.35"/>
    <row r="3762" ht="15" customHeight="1" x14ac:dyDescent="0.35"/>
    <row r="3763" ht="15" customHeight="1" x14ac:dyDescent="0.35"/>
    <row r="3764" ht="15" customHeight="1" x14ac:dyDescent="0.35"/>
    <row r="3765" ht="15" customHeight="1" x14ac:dyDescent="0.35"/>
    <row r="3766" ht="15" customHeight="1" x14ac:dyDescent="0.35"/>
    <row r="3767" ht="15" customHeight="1" x14ac:dyDescent="0.35"/>
    <row r="3768" ht="15" customHeight="1" x14ac:dyDescent="0.35"/>
    <row r="3769" ht="15" customHeight="1" x14ac:dyDescent="0.35"/>
    <row r="3770" ht="15" customHeight="1" x14ac:dyDescent="0.35"/>
    <row r="3771" ht="12" customHeight="1" x14ac:dyDescent="0.35"/>
    <row r="3772" ht="15" customHeight="1" x14ac:dyDescent="0.35"/>
    <row r="3773" ht="15" customHeight="1" x14ac:dyDescent="0.35"/>
    <row r="3774" ht="12" customHeight="1" x14ac:dyDescent="0.35"/>
    <row r="3775" ht="15" customHeight="1" x14ac:dyDescent="0.35"/>
    <row r="3776" ht="15" customHeight="1" x14ac:dyDescent="0.35"/>
    <row r="3777" ht="15" customHeight="1" x14ac:dyDescent="0.35"/>
    <row r="3778" ht="15" customHeight="1" x14ac:dyDescent="0.35"/>
    <row r="3779" ht="15" customHeight="1" x14ac:dyDescent="0.35"/>
    <row r="3780" ht="15" customHeight="1" x14ac:dyDescent="0.35"/>
    <row r="3781" ht="15" customHeight="1" x14ac:dyDescent="0.35"/>
    <row r="3782" ht="15" customHeight="1" x14ac:dyDescent="0.35"/>
    <row r="3783" ht="15" customHeight="1" x14ac:dyDescent="0.35"/>
    <row r="3784" ht="15" customHeight="1" x14ac:dyDescent="0.35"/>
    <row r="3785" ht="12" customHeight="1" x14ac:dyDescent="0.35"/>
    <row r="3786" ht="12" customHeight="1" x14ac:dyDescent="0.35"/>
    <row r="3787" ht="12" customHeight="1" x14ac:dyDescent="0.35"/>
    <row r="3788" ht="12" customHeight="1" x14ac:dyDescent="0.35"/>
    <row r="3789" ht="12" customHeight="1" x14ac:dyDescent="0.35"/>
    <row r="3790" ht="12" customHeight="1" x14ac:dyDescent="0.35"/>
    <row r="3791" ht="12" customHeight="1" x14ac:dyDescent="0.35"/>
    <row r="3792" ht="12" customHeight="1" x14ac:dyDescent="0.35"/>
    <row r="3793" ht="12" customHeight="1" x14ac:dyDescent="0.35"/>
    <row r="3794" ht="12" customHeight="1" x14ac:dyDescent="0.35"/>
    <row r="3795" ht="12" customHeight="1" x14ac:dyDescent="0.35"/>
    <row r="3796" ht="12" customHeight="1" x14ac:dyDescent="0.35"/>
    <row r="3797" ht="12" customHeight="1" x14ac:dyDescent="0.35"/>
    <row r="3798" ht="12" customHeight="1" x14ac:dyDescent="0.35"/>
    <row r="3799" ht="12" customHeight="1" x14ac:dyDescent="0.35"/>
    <row r="3800" ht="12" customHeight="1" x14ac:dyDescent="0.35"/>
    <row r="3801" ht="12" customHeight="1" x14ac:dyDescent="0.35"/>
    <row r="3802" ht="12" customHeight="1" x14ac:dyDescent="0.35"/>
    <row r="3803" ht="12" customHeight="1" x14ac:dyDescent="0.35"/>
    <row r="3804" ht="12" customHeight="1" x14ac:dyDescent="0.35"/>
    <row r="3805" ht="12" customHeight="1" x14ac:dyDescent="0.35"/>
    <row r="3806" ht="12" customHeight="1" x14ac:dyDescent="0.35"/>
    <row r="3807" ht="12" customHeight="1" x14ac:dyDescent="0.35"/>
    <row r="3808" ht="12" customHeight="1" x14ac:dyDescent="0.35"/>
    <row r="3809" ht="12" customHeight="1" x14ac:dyDescent="0.35"/>
    <row r="3810" ht="12" customHeight="1" x14ac:dyDescent="0.35"/>
    <row r="3811" ht="12" customHeight="1" x14ac:dyDescent="0.35"/>
    <row r="3812" ht="12" customHeight="1" x14ac:dyDescent="0.35"/>
    <row r="3813" ht="12" customHeight="1" x14ac:dyDescent="0.35"/>
    <row r="3814" ht="12" customHeight="1" x14ac:dyDescent="0.35"/>
    <row r="3815" ht="12" customHeight="1" x14ac:dyDescent="0.35"/>
    <row r="3816" ht="12" customHeight="1" x14ac:dyDescent="0.35"/>
    <row r="3817" ht="12" customHeight="1" x14ac:dyDescent="0.35"/>
    <row r="3818" ht="12" customHeight="1" x14ac:dyDescent="0.35"/>
    <row r="3819" ht="12" customHeight="1" x14ac:dyDescent="0.35"/>
    <row r="3820" ht="12" customHeight="1" x14ac:dyDescent="0.35"/>
    <row r="3821" ht="12" customHeight="1" x14ac:dyDescent="0.35"/>
    <row r="3822" ht="12" customHeight="1" x14ac:dyDescent="0.35"/>
    <row r="3823" ht="12" customHeight="1" x14ac:dyDescent="0.35"/>
    <row r="3824" ht="12" customHeight="1" x14ac:dyDescent="0.35"/>
    <row r="3825" ht="15" customHeight="1" x14ac:dyDescent="0.35"/>
    <row r="3826" ht="15" customHeight="1" x14ac:dyDescent="0.35"/>
    <row r="3827" ht="15" customHeight="1" x14ac:dyDescent="0.35"/>
    <row r="3828" ht="15" customHeight="1" x14ac:dyDescent="0.35"/>
    <row r="3829" ht="15" customHeight="1" x14ac:dyDescent="0.35"/>
    <row r="3830" ht="15" customHeight="1" x14ac:dyDescent="0.35"/>
    <row r="3831" ht="15" customHeight="1" x14ac:dyDescent="0.35"/>
    <row r="3832" ht="15" customHeight="1" x14ac:dyDescent="0.35"/>
    <row r="3833" ht="15" customHeight="1" x14ac:dyDescent="0.35"/>
    <row r="3834" ht="15" customHeight="1" x14ac:dyDescent="0.35"/>
    <row r="3835" ht="12" customHeight="1" x14ac:dyDescent="0.35"/>
    <row r="3836" ht="15" customHeight="1" x14ac:dyDescent="0.35"/>
    <row r="3837" ht="15" customHeight="1" x14ac:dyDescent="0.35"/>
    <row r="3838" ht="15" customHeight="1" x14ac:dyDescent="0.35"/>
    <row r="3839" ht="15" customHeight="1" x14ac:dyDescent="0.35"/>
    <row r="3840" ht="15" customHeight="1" x14ac:dyDescent="0.35"/>
    <row r="3841" ht="15" customHeight="1" x14ac:dyDescent="0.35"/>
    <row r="3842" ht="15" customHeight="1" x14ac:dyDescent="0.35"/>
    <row r="3843" ht="15" customHeight="1" x14ac:dyDescent="0.35"/>
    <row r="3844" ht="15" customHeight="1" x14ac:dyDescent="0.35"/>
    <row r="3845" ht="15" customHeight="1" x14ac:dyDescent="0.35"/>
    <row r="3846" ht="15" customHeight="1" x14ac:dyDescent="0.35"/>
    <row r="3847" ht="15" customHeight="1" x14ac:dyDescent="0.35"/>
    <row r="3848" ht="15" customHeight="1" x14ac:dyDescent="0.35"/>
    <row r="3849" ht="15" customHeight="1" x14ac:dyDescent="0.35"/>
    <row r="3850" ht="15" customHeight="1" x14ac:dyDescent="0.35"/>
    <row r="3851" ht="15" customHeight="1" x14ac:dyDescent="0.35"/>
    <row r="3852" ht="12" customHeight="1" x14ac:dyDescent="0.35"/>
    <row r="3853" ht="15" customHeight="1" x14ac:dyDescent="0.35"/>
    <row r="3854" ht="15" customHeight="1" x14ac:dyDescent="0.35"/>
    <row r="3855" ht="12" customHeight="1" x14ac:dyDescent="0.35"/>
    <row r="3856" ht="15" customHeight="1" x14ac:dyDescent="0.35"/>
    <row r="3857" ht="15" customHeight="1" x14ac:dyDescent="0.35"/>
    <row r="3858" ht="15" customHeight="1" x14ac:dyDescent="0.35"/>
    <row r="3859" ht="15" customHeight="1" x14ac:dyDescent="0.35"/>
    <row r="3860" ht="15" customHeight="1" x14ac:dyDescent="0.35"/>
    <row r="3861" ht="12" customHeight="1" x14ac:dyDescent="0.35"/>
    <row r="3862" ht="15" customHeight="1" x14ac:dyDescent="0.35"/>
    <row r="3863" ht="15" customHeight="1" x14ac:dyDescent="0.35"/>
    <row r="3864" ht="15" customHeight="1" x14ac:dyDescent="0.35"/>
    <row r="3865" ht="15" customHeight="1" x14ac:dyDescent="0.35"/>
    <row r="3866" ht="15" customHeight="1" x14ac:dyDescent="0.35"/>
    <row r="3867" ht="15" customHeight="1" x14ac:dyDescent="0.35"/>
    <row r="3868" ht="15" customHeight="1" x14ac:dyDescent="0.35"/>
    <row r="3869" ht="15" customHeight="1" x14ac:dyDescent="0.35"/>
    <row r="3870" ht="15" customHeight="1" x14ac:dyDescent="0.35"/>
    <row r="3871" ht="15" customHeight="1" x14ac:dyDescent="0.35"/>
    <row r="3872" ht="15" customHeight="1" x14ac:dyDescent="0.35"/>
    <row r="3873" ht="15" customHeight="1" x14ac:dyDescent="0.35"/>
    <row r="3874" ht="15" customHeight="1" x14ac:dyDescent="0.35"/>
    <row r="3875" ht="15" customHeight="1" x14ac:dyDescent="0.35"/>
    <row r="3876" ht="15" customHeight="1" x14ac:dyDescent="0.35"/>
    <row r="3877" ht="15" customHeight="1" x14ac:dyDescent="0.35"/>
    <row r="3878" ht="12" customHeight="1" x14ac:dyDescent="0.35"/>
    <row r="3879" ht="15" customHeight="1" x14ac:dyDescent="0.35"/>
    <row r="3880" ht="15" customHeight="1" x14ac:dyDescent="0.35"/>
    <row r="3881" ht="12" customHeight="1" x14ac:dyDescent="0.35"/>
    <row r="3882" ht="15" customHeight="1" x14ac:dyDescent="0.35"/>
    <row r="3883" ht="15" customHeight="1" x14ac:dyDescent="0.35"/>
    <row r="3884" ht="15" customHeight="1" x14ac:dyDescent="0.35"/>
    <row r="3885" ht="12" customHeight="1" x14ac:dyDescent="0.35"/>
    <row r="3886" ht="15" customHeight="1" x14ac:dyDescent="0.35"/>
    <row r="3887" ht="15" customHeight="1" x14ac:dyDescent="0.35"/>
    <row r="3888" ht="15" customHeight="1" x14ac:dyDescent="0.35"/>
    <row r="3889" ht="15" customHeight="1" x14ac:dyDescent="0.35"/>
    <row r="3890" ht="15" customHeight="1" x14ac:dyDescent="0.35"/>
    <row r="3891" ht="15" customHeight="1" x14ac:dyDescent="0.35"/>
    <row r="3892" ht="15" customHeight="1" x14ac:dyDescent="0.35"/>
    <row r="3893" ht="15" customHeight="1" x14ac:dyDescent="0.35"/>
    <row r="3894" ht="15" customHeight="1" x14ac:dyDescent="0.35"/>
    <row r="3895" ht="15" customHeight="1" x14ac:dyDescent="0.35"/>
    <row r="3896" ht="12" customHeight="1" x14ac:dyDescent="0.35"/>
    <row r="3897" ht="15" customHeight="1" x14ac:dyDescent="0.35"/>
    <row r="3898" ht="15" customHeight="1" x14ac:dyDescent="0.35"/>
    <row r="3899" ht="12" customHeight="1" x14ac:dyDescent="0.35"/>
    <row r="3900" ht="15" customHeight="1" x14ac:dyDescent="0.35"/>
    <row r="3901" ht="15" customHeight="1" x14ac:dyDescent="0.35"/>
    <row r="3902" ht="15" customHeight="1" x14ac:dyDescent="0.35"/>
    <row r="3903" ht="15" customHeight="1" x14ac:dyDescent="0.35"/>
    <row r="3904" ht="15" customHeight="1" x14ac:dyDescent="0.35"/>
    <row r="3905" ht="15" customHeight="1" x14ac:dyDescent="0.35"/>
    <row r="3906" ht="15" customHeight="1" x14ac:dyDescent="0.35"/>
    <row r="3907" ht="15" customHeight="1" x14ac:dyDescent="0.35"/>
    <row r="3908" ht="15" customHeight="1" x14ac:dyDescent="0.35"/>
    <row r="3909" ht="15" customHeight="1" x14ac:dyDescent="0.35"/>
    <row r="3910" ht="12" customHeight="1" x14ac:dyDescent="0.35"/>
    <row r="3911" ht="12" customHeight="1" x14ac:dyDescent="0.35"/>
    <row r="3912" ht="12" customHeight="1" x14ac:dyDescent="0.35"/>
    <row r="3913" ht="12" customHeight="1" x14ac:dyDescent="0.35"/>
    <row r="3914" ht="12" customHeight="1" x14ac:dyDescent="0.35"/>
    <row r="3915" ht="12" customHeight="1" x14ac:dyDescent="0.35"/>
    <row r="3916" ht="12" customHeight="1" x14ac:dyDescent="0.35"/>
    <row r="3917" ht="12" customHeight="1" x14ac:dyDescent="0.35"/>
    <row r="3918" ht="12" customHeight="1" x14ac:dyDescent="0.35"/>
    <row r="3919" ht="12" customHeight="1" x14ac:dyDescent="0.35"/>
    <row r="3920" ht="12" customHeight="1" x14ac:dyDescent="0.35"/>
    <row r="3921" ht="12" customHeight="1" x14ac:dyDescent="0.35"/>
    <row r="3922" ht="12" customHeight="1" x14ac:dyDescent="0.35"/>
    <row r="3923" ht="12" customHeight="1" x14ac:dyDescent="0.35"/>
    <row r="3924" ht="12" customHeight="1" x14ac:dyDescent="0.35"/>
    <row r="3925" ht="12" customHeight="1" x14ac:dyDescent="0.35"/>
    <row r="3926" ht="12" customHeight="1" x14ac:dyDescent="0.35"/>
    <row r="3927" ht="12" customHeight="1" x14ac:dyDescent="0.35"/>
    <row r="3928" ht="12" customHeight="1" x14ac:dyDescent="0.35"/>
    <row r="3929" ht="12" customHeight="1" x14ac:dyDescent="0.35"/>
    <row r="3930" ht="12" customHeight="1" x14ac:dyDescent="0.35"/>
    <row r="3931" ht="12" customHeight="1" x14ac:dyDescent="0.35"/>
    <row r="3932" ht="12" customHeight="1" x14ac:dyDescent="0.35"/>
    <row r="3933" ht="12" customHeight="1" x14ac:dyDescent="0.35"/>
    <row r="3934" ht="12" customHeight="1" x14ac:dyDescent="0.35"/>
    <row r="3935" ht="12" customHeight="1" x14ac:dyDescent="0.35"/>
    <row r="3936" ht="12" customHeight="1" x14ac:dyDescent="0.35"/>
    <row r="3937" ht="12" customHeight="1" x14ac:dyDescent="0.35"/>
    <row r="3938" ht="12" customHeight="1" x14ac:dyDescent="0.35"/>
    <row r="3939" ht="12" customHeight="1" x14ac:dyDescent="0.35"/>
    <row r="3940" ht="12" customHeight="1" x14ac:dyDescent="0.35"/>
    <row r="3941" ht="12" customHeight="1" x14ac:dyDescent="0.35"/>
    <row r="3942" ht="12" customHeight="1" x14ac:dyDescent="0.35"/>
    <row r="3943" ht="12" customHeight="1" x14ac:dyDescent="0.35"/>
    <row r="3944" ht="12" customHeight="1" x14ac:dyDescent="0.35"/>
    <row r="3945" ht="12" customHeight="1" x14ac:dyDescent="0.35"/>
    <row r="3946" ht="12" customHeight="1" x14ac:dyDescent="0.35"/>
    <row r="3947" ht="12" customHeight="1" x14ac:dyDescent="0.35"/>
    <row r="3948" ht="12" customHeight="1" x14ac:dyDescent="0.35"/>
    <row r="3949" ht="12" customHeight="1" x14ac:dyDescent="0.35"/>
    <row r="3950" ht="15" customHeight="1" x14ac:dyDescent="0.35"/>
    <row r="3951" ht="15" customHeight="1" x14ac:dyDescent="0.35"/>
    <row r="3952" ht="15" customHeight="1" x14ac:dyDescent="0.35"/>
    <row r="3953" ht="15" customHeight="1" x14ac:dyDescent="0.35"/>
    <row r="3954" ht="15" customHeight="1" x14ac:dyDescent="0.35"/>
    <row r="3955" ht="15" customHeight="1" x14ac:dyDescent="0.35"/>
    <row r="3956" ht="15" customHeight="1" x14ac:dyDescent="0.35"/>
    <row r="3957" ht="15" customHeight="1" x14ac:dyDescent="0.35"/>
    <row r="3958" ht="15" customHeight="1" x14ac:dyDescent="0.35"/>
    <row r="3959" ht="15" customHeight="1" x14ac:dyDescent="0.35"/>
    <row r="3960" ht="12" customHeight="1" x14ac:dyDescent="0.35"/>
    <row r="3961" ht="15" customHeight="1" x14ac:dyDescent="0.35"/>
    <row r="3962" ht="15" customHeight="1" x14ac:dyDescent="0.35"/>
    <row r="3963" ht="15" customHeight="1" x14ac:dyDescent="0.35"/>
    <row r="3964" ht="15" customHeight="1" x14ac:dyDescent="0.35"/>
    <row r="3965" ht="15" customHeight="1" x14ac:dyDescent="0.35"/>
    <row r="3966" ht="15" customHeight="1" x14ac:dyDescent="0.35"/>
    <row r="3967" ht="15" customHeight="1" x14ac:dyDescent="0.35"/>
    <row r="3968" ht="15" customHeight="1" x14ac:dyDescent="0.35"/>
    <row r="3969" ht="15" customHeight="1" x14ac:dyDescent="0.35"/>
    <row r="3970" ht="15" customHeight="1" x14ac:dyDescent="0.35"/>
    <row r="3971" ht="15" customHeight="1" x14ac:dyDescent="0.35"/>
    <row r="3972" ht="15" customHeight="1" x14ac:dyDescent="0.35"/>
    <row r="3973" ht="15" customHeight="1" x14ac:dyDescent="0.35"/>
    <row r="3974" ht="15" customHeight="1" x14ac:dyDescent="0.35"/>
    <row r="3975" ht="15" customHeight="1" x14ac:dyDescent="0.35"/>
    <row r="3976" ht="15" customHeight="1" x14ac:dyDescent="0.35"/>
    <row r="3977" ht="12" customHeight="1" x14ac:dyDescent="0.35"/>
    <row r="3978" ht="15" customHeight="1" x14ac:dyDescent="0.35"/>
    <row r="3979" ht="15" customHeight="1" x14ac:dyDescent="0.35"/>
    <row r="3980" ht="12" customHeight="1" x14ac:dyDescent="0.35"/>
    <row r="3981" ht="15" customHeight="1" x14ac:dyDescent="0.35"/>
    <row r="3982" ht="15" customHeight="1" x14ac:dyDescent="0.35"/>
    <row r="3983" ht="15" customHeight="1" x14ac:dyDescent="0.35"/>
    <row r="3984" ht="15" customHeight="1" x14ac:dyDescent="0.35"/>
    <row r="3985" ht="15" customHeight="1" x14ac:dyDescent="0.35"/>
    <row r="3986" ht="12" customHeight="1" x14ac:dyDescent="0.35"/>
    <row r="3987" ht="15" customHeight="1" x14ac:dyDescent="0.35"/>
    <row r="3988" ht="15" customHeight="1" x14ac:dyDescent="0.35"/>
    <row r="3989" ht="15" customHeight="1" x14ac:dyDescent="0.35"/>
    <row r="3990" ht="15" customHeight="1" x14ac:dyDescent="0.35"/>
    <row r="3991" ht="15" customHeight="1" x14ac:dyDescent="0.35"/>
    <row r="3992" ht="15" customHeight="1" x14ac:dyDescent="0.35"/>
    <row r="3993" ht="15" customHeight="1" x14ac:dyDescent="0.35"/>
    <row r="3994" ht="15" customHeight="1" x14ac:dyDescent="0.35"/>
    <row r="3995" ht="15" customHeight="1" x14ac:dyDescent="0.35"/>
    <row r="3996" ht="15" customHeight="1" x14ac:dyDescent="0.35"/>
    <row r="3997" ht="15" customHeight="1" x14ac:dyDescent="0.35"/>
    <row r="3998" ht="15" customHeight="1" x14ac:dyDescent="0.35"/>
    <row r="3999" ht="15" customHeight="1" x14ac:dyDescent="0.35"/>
    <row r="4000" ht="15" customHeight="1" x14ac:dyDescent="0.35"/>
    <row r="4001" ht="15" customHeight="1" x14ac:dyDescent="0.35"/>
    <row r="4002" ht="15" customHeight="1" x14ac:dyDescent="0.35"/>
    <row r="4003" ht="12" customHeight="1" x14ac:dyDescent="0.35"/>
    <row r="4004" ht="15" customHeight="1" x14ac:dyDescent="0.35"/>
    <row r="4005" ht="15" customHeight="1" x14ac:dyDescent="0.35"/>
    <row r="4006" ht="12" customHeight="1" x14ac:dyDescent="0.35"/>
    <row r="4007" ht="15" customHeight="1" x14ac:dyDescent="0.35"/>
    <row r="4008" ht="15" customHeight="1" x14ac:dyDescent="0.35"/>
    <row r="4009" ht="15" customHeight="1" x14ac:dyDescent="0.35"/>
    <row r="4010" ht="12" customHeight="1" x14ac:dyDescent="0.35"/>
    <row r="4011" ht="15" customHeight="1" x14ac:dyDescent="0.35"/>
    <row r="4012" ht="15" customHeight="1" x14ac:dyDescent="0.35"/>
    <row r="4013" ht="15" customHeight="1" x14ac:dyDescent="0.35"/>
    <row r="4014" ht="15" customHeight="1" x14ac:dyDescent="0.35"/>
    <row r="4015" ht="15" customHeight="1" x14ac:dyDescent="0.35"/>
    <row r="4016" ht="15" customHeight="1" x14ac:dyDescent="0.35"/>
    <row r="4017" ht="15" customHeight="1" x14ac:dyDescent="0.35"/>
    <row r="4018" ht="15" customHeight="1" x14ac:dyDescent="0.35"/>
    <row r="4019" ht="15" customHeight="1" x14ac:dyDescent="0.35"/>
    <row r="4020" ht="15" customHeight="1" x14ac:dyDescent="0.35"/>
    <row r="4021" ht="12" customHeight="1" x14ac:dyDescent="0.35"/>
    <row r="4022" ht="15" customHeight="1" x14ac:dyDescent="0.35"/>
    <row r="4023" ht="15" customHeight="1" x14ac:dyDescent="0.35"/>
    <row r="4024" ht="12" customHeight="1" x14ac:dyDescent="0.35"/>
    <row r="4025" ht="15" customHeight="1" x14ac:dyDescent="0.35"/>
    <row r="4026" ht="15" customHeight="1" x14ac:dyDescent="0.35"/>
    <row r="4027" ht="15" customHeight="1" x14ac:dyDescent="0.35"/>
    <row r="4028" ht="15" customHeight="1" x14ac:dyDescent="0.35"/>
    <row r="4029" ht="15" customHeight="1" x14ac:dyDescent="0.35"/>
    <row r="4030" ht="15" customHeight="1" x14ac:dyDescent="0.35"/>
    <row r="4031" ht="15" customHeight="1" x14ac:dyDescent="0.35"/>
    <row r="4032" ht="15" customHeight="1" x14ac:dyDescent="0.35"/>
    <row r="4033" ht="15" customHeight="1" x14ac:dyDescent="0.35"/>
    <row r="4034" ht="15" customHeight="1" x14ac:dyDescent="0.35"/>
    <row r="4035" ht="12" customHeight="1" x14ac:dyDescent="0.35"/>
    <row r="4036" ht="12" customHeight="1" x14ac:dyDescent="0.35"/>
    <row r="4037" ht="12" customHeight="1" x14ac:dyDescent="0.35"/>
    <row r="4038" ht="12" customHeight="1" x14ac:dyDescent="0.35"/>
    <row r="4039" ht="12" customHeight="1" x14ac:dyDescent="0.35"/>
    <row r="4040" ht="12" customHeight="1" x14ac:dyDescent="0.35"/>
    <row r="4041" ht="12" customHeight="1" x14ac:dyDescent="0.35"/>
    <row r="4042" ht="12" customHeight="1" x14ac:dyDescent="0.35"/>
    <row r="4043" ht="12" customHeight="1" x14ac:dyDescent="0.35"/>
    <row r="4044" ht="12" customHeight="1" x14ac:dyDescent="0.35"/>
    <row r="4045" ht="12" customHeight="1" x14ac:dyDescent="0.35"/>
    <row r="4046" ht="12" customHeight="1" x14ac:dyDescent="0.35"/>
    <row r="4047" ht="12" customHeight="1" x14ac:dyDescent="0.35"/>
    <row r="4048" ht="12" customHeight="1" x14ac:dyDescent="0.35"/>
    <row r="4049" ht="12" customHeight="1" x14ac:dyDescent="0.35"/>
    <row r="4050" ht="12" customHeight="1" x14ac:dyDescent="0.35"/>
    <row r="4051" ht="12" customHeight="1" x14ac:dyDescent="0.35"/>
    <row r="4052" ht="12" customHeight="1" x14ac:dyDescent="0.35"/>
    <row r="4053" ht="12" customHeight="1" x14ac:dyDescent="0.35"/>
    <row r="4054" ht="12" customHeight="1" x14ac:dyDescent="0.35"/>
    <row r="4055" ht="12" customHeight="1" x14ac:dyDescent="0.35"/>
    <row r="4056" ht="12" customHeight="1" x14ac:dyDescent="0.35"/>
    <row r="4057" ht="12" customHeight="1" x14ac:dyDescent="0.35"/>
    <row r="4058" ht="12" customHeight="1" x14ac:dyDescent="0.35"/>
    <row r="4059" ht="12" customHeight="1" x14ac:dyDescent="0.35"/>
    <row r="4060" ht="12" customHeight="1" x14ac:dyDescent="0.35"/>
    <row r="4061" ht="12" customHeight="1" x14ac:dyDescent="0.35"/>
    <row r="4062" ht="12" customHeight="1" x14ac:dyDescent="0.35"/>
    <row r="4063" ht="12" customHeight="1" x14ac:dyDescent="0.35"/>
    <row r="4064" ht="12" customHeight="1" x14ac:dyDescent="0.35"/>
    <row r="4065" ht="12" customHeight="1" x14ac:dyDescent="0.35"/>
    <row r="4066" ht="12" customHeight="1" x14ac:dyDescent="0.35"/>
    <row r="4067" ht="12" customHeight="1" x14ac:dyDescent="0.35"/>
    <row r="4068" ht="12" customHeight="1" x14ac:dyDescent="0.35"/>
    <row r="4069" ht="12" customHeight="1" x14ac:dyDescent="0.35"/>
    <row r="4070" ht="12" customHeight="1" x14ac:dyDescent="0.35"/>
    <row r="4071" ht="12" customHeight="1" x14ac:dyDescent="0.35"/>
    <row r="4072" ht="12" customHeight="1" x14ac:dyDescent="0.35"/>
    <row r="4073" ht="12" customHeight="1" x14ac:dyDescent="0.35"/>
    <row r="4074" ht="12" customHeight="1" x14ac:dyDescent="0.35"/>
    <row r="4075" ht="15" customHeight="1" x14ac:dyDescent="0.35"/>
    <row r="4076" ht="15" customHeight="1" x14ac:dyDescent="0.35"/>
    <row r="4077" ht="15" customHeight="1" x14ac:dyDescent="0.35"/>
    <row r="4078" ht="15" customHeight="1" x14ac:dyDescent="0.35"/>
    <row r="4079" ht="15" customHeight="1" x14ac:dyDescent="0.35"/>
    <row r="4080" ht="15" customHeight="1" x14ac:dyDescent="0.35"/>
    <row r="4081" ht="15" customHeight="1" x14ac:dyDescent="0.35"/>
    <row r="4082" ht="15" customHeight="1" x14ac:dyDescent="0.35"/>
    <row r="4083" ht="15" customHeight="1" x14ac:dyDescent="0.35"/>
    <row r="4084" ht="15" customHeight="1" x14ac:dyDescent="0.35"/>
    <row r="4085" ht="12" customHeight="1" x14ac:dyDescent="0.35"/>
    <row r="4086" ht="15" customHeight="1" x14ac:dyDescent="0.35"/>
    <row r="4087" ht="15" customHeight="1" x14ac:dyDescent="0.35"/>
    <row r="4088" ht="15" customHeight="1" x14ac:dyDescent="0.35"/>
    <row r="4089" ht="15" customHeight="1" x14ac:dyDescent="0.35"/>
    <row r="4090" ht="15" customHeight="1" x14ac:dyDescent="0.35"/>
    <row r="4091" ht="15" customHeight="1" x14ac:dyDescent="0.35"/>
    <row r="4092" ht="15" customHeight="1" x14ac:dyDescent="0.35"/>
    <row r="4093" ht="15" customHeight="1" x14ac:dyDescent="0.35"/>
    <row r="4094" ht="15" customHeight="1" x14ac:dyDescent="0.35"/>
    <row r="4095" ht="15" customHeight="1" x14ac:dyDescent="0.35"/>
    <row r="4096" ht="15" customHeight="1" x14ac:dyDescent="0.35"/>
    <row r="4097" ht="15" customHeight="1" x14ac:dyDescent="0.35"/>
    <row r="4098" ht="15" customHeight="1" x14ac:dyDescent="0.35"/>
    <row r="4099" ht="15" customHeight="1" x14ac:dyDescent="0.35"/>
    <row r="4100" ht="15" customHeight="1" x14ac:dyDescent="0.35"/>
    <row r="4101" ht="15" customHeight="1" x14ac:dyDescent="0.35"/>
    <row r="4102" ht="12" customHeight="1" x14ac:dyDescent="0.35"/>
    <row r="4103" ht="15" customHeight="1" x14ac:dyDescent="0.35"/>
    <row r="4104" ht="15" customHeight="1" x14ac:dyDescent="0.35"/>
    <row r="4105" ht="12" customHeight="1" x14ac:dyDescent="0.35"/>
    <row r="4106" ht="15" customHeight="1" x14ac:dyDescent="0.35"/>
    <row r="4107" ht="15" customHeight="1" x14ac:dyDescent="0.35"/>
    <row r="4108" ht="15" customHeight="1" x14ac:dyDescent="0.35"/>
    <row r="4109" ht="15" customHeight="1" x14ac:dyDescent="0.35"/>
    <row r="4110" ht="15" customHeight="1" x14ac:dyDescent="0.35"/>
    <row r="4111" ht="12" customHeight="1" x14ac:dyDescent="0.35"/>
    <row r="4112" ht="15" customHeight="1" x14ac:dyDescent="0.35"/>
    <row r="4113" ht="15" customHeight="1" x14ac:dyDescent="0.35"/>
    <row r="4114" ht="15" customHeight="1" x14ac:dyDescent="0.35"/>
    <row r="4115" ht="15" customHeight="1" x14ac:dyDescent="0.35"/>
    <row r="4116" ht="15" customHeight="1" x14ac:dyDescent="0.35"/>
    <row r="4117" ht="15" customHeight="1" x14ac:dyDescent="0.35"/>
    <row r="4118" ht="15" customHeight="1" x14ac:dyDescent="0.35"/>
    <row r="4119" ht="15" customHeight="1" x14ac:dyDescent="0.35"/>
    <row r="4120" ht="15" customHeight="1" x14ac:dyDescent="0.35"/>
    <row r="4121" ht="15" customHeight="1" x14ac:dyDescent="0.35"/>
    <row r="4122" ht="15" customHeight="1" x14ac:dyDescent="0.35"/>
    <row r="4123" ht="15" customHeight="1" x14ac:dyDescent="0.35"/>
    <row r="4124" ht="15" customHeight="1" x14ac:dyDescent="0.35"/>
    <row r="4125" ht="15" customHeight="1" x14ac:dyDescent="0.35"/>
    <row r="4126" ht="15" customHeight="1" x14ac:dyDescent="0.35"/>
    <row r="4127" ht="15" customHeight="1" x14ac:dyDescent="0.35"/>
    <row r="4128" ht="12" customHeight="1" x14ac:dyDescent="0.35"/>
    <row r="4129" ht="15" customHeight="1" x14ac:dyDescent="0.35"/>
    <row r="4130" ht="15" customHeight="1" x14ac:dyDescent="0.35"/>
    <row r="4131" ht="12" customHeight="1" x14ac:dyDescent="0.35"/>
    <row r="4132" ht="15" customHeight="1" x14ac:dyDescent="0.35"/>
    <row r="4133" ht="15" customHeight="1" x14ac:dyDescent="0.35"/>
    <row r="4134" ht="15" customHeight="1" x14ac:dyDescent="0.35"/>
    <row r="4135" ht="12" customHeight="1" x14ac:dyDescent="0.35"/>
    <row r="4136" ht="15" customHeight="1" x14ac:dyDescent="0.35"/>
    <row r="4137" ht="15" customHeight="1" x14ac:dyDescent="0.35"/>
    <row r="4138" ht="15" customHeight="1" x14ac:dyDescent="0.35"/>
    <row r="4139" ht="15" customHeight="1" x14ac:dyDescent="0.35"/>
    <row r="4140" ht="15" customHeight="1" x14ac:dyDescent="0.35"/>
    <row r="4141" ht="15" customHeight="1" x14ac:dyDescent="0.35"/>
    <row r="4142" ht="15" customHeight="1" x14ac:dyDescent="0.35"/>
    <row r="4143" ht="15" customHeight="1" x14ac:dyDescent="0.35"/>
    <row r="4144" ht="15" customHeight="1" x14ac:dyDescent="0.35"/>
    <row r="4145" ht="15" customHeight="1" x14ac:dyDescent="0.35"/>
    <row r="4146" ht="12" customHeight="1" x14ac:dyDescent="0.35"/>
    <row r="4147" ht="15" customHeight="1" x14ac:dyDescent="0.35"/>
    <row r="4148" ht="15" customHeight="1" x14ac:dyDescent="0.35"/>
    <row r="4149" ht="12" customHeight="1" x14ac:dyDescent="0.35"/>
    <row r="4150" ht="15" customHeight="1" x14ac:dyDescent="0.35"/>
    <row r="4151" ht="15" customHeight="1" x14ac:dyDescent="0.35"/>
    <row r="4152" ht="15" customHeight="1" x14ac:dyDescent="0.35"/>
    <row r="4153" ht="15" customHeight="1" x14ac:dyDescent="0.35"/>
    <row r="4154" ht="15" customHeight="1" x14ac:dyDescent="0.35"/>
    <row r="4155" ht="15" customHeight="1" x14ac:dyDescent="0.35"/>
    <row r="4156" ht="15" customHeight="1" x14ac:dyDescent="0.35"/>
    <row r="4157" ht="15" customHeight="1" x14ac:dyDescent="0.35"/>
    <row r="4158" ht="15" customHeight="1" x14ac:dyDescent="0.35"/>
    <row r="4159" ht="15" customHeight="1" x14ac:dyDescent="0.35"/>
    <row r="4160" ht="12" customHeight="1" x14ac:dyDescent="0.35"/>
    <row r="4161" ht="12" customHeight="1" x14ac:dyDescent="0.35"/>
    <row r="4162" ht="12" customHeight="1" x14ac:dyDescent="0.35"/>
    <row r="4163" ht="12" customHeight="1" x14ac:dyDescent="0.35"/>
    <row r="4164" ht="12" customHeight="1" x14ac:dyDescent="0.35"/>
    <row r="4165" ht="12" customHeight="1" x14ac:dyDescent="0.35"/>
    <row r="4166" ht="12" customHeight="1" x14ac:dyDescent="0.35"/>
    <row r="4167" ht="12" customHeight="1" x14ac:dyDescent="0.35"/>
    <row r="4168" ht="12" customHeight="1" x14ac:dyDescent="0.35"/>
    <row r="4169" ht="12" customHeight="1" x14ac:dyDescent="0.35"/>
    <row r="4170" ht="12" customHeight="1" x14ac:dyDescent="0.35"/>
    <row r="4171" ht="12" customHeight="1" x14ac:dyDescent="0.35"/>
    <row r="4172" ht="12" customHeight="1" x14ac:dyDescent="0.35"/>
    <row r="4173" ht="12" customHeight="1" x14ac:dyDescent="0.35"/>
    <row r="4174" ht="12" customHeight="1" x14ac:dyDescent="0.35"/>
    <row r="4175" ht="12" customHeight="1" x14ac:dyDescent="0.35"/>
    <row r="4176" ht="12" customHeight="1" x14ac:dyDescent="0.35"/>
    <row r="4177" ht="12" customHeight="1" x14ac:dyDescent="0.35"/>
    <row r="4178" ht="12" customHeight="1" x14ac:dyDescent="0.35"/>
    <row r="4179" ht="12" customHeight="1" x14ac:dyDescent="0.35"/>
    <row r="4180" ht="12" customHeight="1" x14ac:dyDescent="0.35"/>
    <row r="4181" ht="12" customHeight="1" x14ac:dyDescent="0.35"/>
    <row r="4182" ht="12" customHeight="1" x14ac:dyDescent="0.35"/>
    <row r="4183" ht="12" customHeight="1" x14ac:dyDescent="0.35"/>
    <row r="4184" ht="12" customHeight="1" x14ac:dyDescent="0.35"/>
    <row r="4185" ht="12" customHeight="1" x14ac:dyDescent="0.35"/>
    <row r="4186" ht="12" customHeight="1" x14ac:dyDescent="0.35"/>
    <row r="4187" ht="12" customHeight="1" x14ac:dyDescent="0.35"/>
    <row r="4188" ht="12" customHeight="1" x14ac:dyDescent="0.35"/>
    <row r="4189" ht="12" customHeight="1" x14ac:dyDescent="0.35"/>
    <row r="4190" ht="12" customHeight="1" x14ac:dyDescent="0.35"/>
    <row r="4191" ht="12" customHeight="1" x14ac:dyDescent="0.35"/>
    <row r="4192" ht="12" customHeight="1" x14ac:dyDescent="0.35"/>
    <row r="4193" ht="12" customHeight="1" x14ac:dyDescent="0.35"/>
    <row r="4194" ht="12" customHeight="1" x14ac:dyDescent="0.35"/>
    <row r="4195" ht="12" customHeight="1" x14ac:dyDescent="0.35"/>
    <row r="4196" ht="12" customHeight="1" x14ac:dyDescent="0.35"/>
    <row r="4197" ht="12" customHeight="1" x14ac:dyDescent="0.35"/>
    <row r="4198" ht="12" customHeight="1" x14ac:dyDescent="0.35"/>
    <row r="4199" ht="12" customHeight="1" x14ac:dyDescent="0.35"/>
    <row r="4200" ht="15" customHeight="1" x14ac:dyDescent="0.35"/>
    <row r="4201" ht="15" customHeight="1" x14ac:dyDescent="0.35"/>
    <row r="4202" ht="15" customHeight="1" x14ac:dyDescent="0.35"/>
    <row r="4203" ht="15" customHeight="1" x14ac:dyDescent="0.35"/>
    <row r="4204" ht="15" customHeight="1" x14ac:dyDescent="0.35"/>
    <row r="4205" ht="15" customHeight="1" x14ac:dyDescent="0.35"/>
    <row r="4206" ht="15" customHeight="1" x14ac:dyDescent="0.35"/>
    <row r="4207" ht="15" customHeight="1" x14ac:dyDescent="0.35"/>
    <row r="4208" ht="15" customHeight="1" x14ac:dyDescent="0.35"/>
    <row r="4209" ht="15" customHeight="1" x14ac:dyDescent="0.35"/>
    <row r="4210" ht="12" customHeight="1" x14ac:dyDescent="0.35"/>
    <row r="4211" ht="15" customHeight="1" x14ac:dyDescent="0.35"/>
    <row r="4212" ht="15" customHeight="1" x14ac:dyDescent="0.35"/>
    <row r="4213" ht="15" customHeight="1" x14ac:dyDescent="0.35"/>
    <row r="4214" ht="15" customHeight="1" x14ac:dyDescent="0.35"/>
    <row r="4215" ht="15" customHeight="1" x14ac:dyDescent="0.35"/>
    <row r="4216" ht="15" customHeight="1" x14ac:dyDescent="0.35"/>
    <row r="4217" ht="15" customHeight="1" x14ac:dyDescent="0.35"/>
    <row r="4218" ht="15" customHeight="1" x14ac:dyDescent="0.35"/>
    <row r="4219" ht="15" customHeight="1" x14ac:dyDescent="0.35"/>
    <row r="4220" ht="15" customHeight="1" x14ac:dyDescent="0.35"/>
    <row r="4221" ht="15" customHeight="1" x14ac:dyDescent="0.35"/>
    <row r="4222" ht="15" customHeight="1" x14ac:dyDescent="0.35"/>
    <row r="4223" ht="15" customHeight="1" x14ac:dyDescent="0.35"/>
    <row r="4224" ht="15" customHeight="1" x14ac:dyDescent="0.35"/>
    <row r="4225" ht="15" customHeight="1" x14ac:dyDescent="0.35"/>
    <row r="4226" ht="15" customHeight="1" x14ac:dyDescent="0.35"/>
    <row r="4227" ht="12" customHeight="1" x14ac:dyDescent="0.35"/>
    <row r="4228" ht="15" customHeight="1" x14ac:dyDescent="0.35"/>
    <row r="4229" ht="15" customHeight="1" x14ac:dyDescent="0.35"/>
    <row r="4230" ht="12" customHeight="1" x14ac:dyDescent="0.35"/>
    <row r="4231" ht="15" customHeight="1" x14ac:dyDescent="0.35"/>
    <row r="4232" ht="15" customHeight="1" x14ac:dyDescent="0.35"/>
    <row r="4233" ht="15" customHeight="1" x14ac:dyDescent="0.35"/>
    <row r="4234" ht="15" customHeight="1" x14ac:dyDescent="0.35"/>
    <row r="4235" ht="15" customHeight="1" x14ac:dyDescent="0.35"/>
    <row r="4236" ht="12" customHeight="1" x14ac:dyDescent="0.35"/>
    <row r="4237" ht="15" customHeight="1" x14ac:dyDescent="0.35"/>
    <row r="4238" ht="15" customHeight="1" x14ac:dyDescent="0.35"/>
    <row r="4239" ht="15" customHeight="1" x14ac:dyDescent="0.35"/>
    <row r="4240" ht="15" customHeight="1" x14ac:dyDescent="0.35"/>
    <row r="4241" ht="15" customHeight="1" x14ac:dyDescent="0.35"/>
    <row r="4242" ht="15" customHeight="1" x14ac:dyDescent="0.35"/>
    <row r="4243" ht="15" customHeight="1" x14ac:dyDescent="0.35"/>
    <row r="4244" ht="15" customHeight="1" x14ac:dyDescent="0.35"/>
    <row r="4245" ht="15" customHeight="1" x14ac:dyDescent="0.35"/>
    <row r="4246" ht="15" customHeight="1" x14ac:dyDescent="0.35"/>
    <row r="4247" ht="15" customHeight="1" x14ac:dyDescent="0.35"/>
    <row r="4248" ht="15" customHeight="1" x14ac:dyDescent="0.35"/>
    <row r="4249" ht="15" customHeight="1" x14ac:dyDescent="0.35"/>
    <row r="4250" ht="15" customHeight="1" x14ac:dyDescent="0.35"/>
    <row r="4251" ht="15" customHeight="1" x14ac:dyDescent="0.35"/>
    <row r="4252" ht="15" customHeight="1" x14ac:dyDescent="0.35"/>
    <row r="4253" ht="12" customHeight="1" x14ac:dyDescent="0.35"/>
    <row r="4254" ht="15" customHeight="1" x14ac:dyDescent="0.35"/>
    <row r="4255" ht="15" customHeight="1" x14ac:dyDescent="0.35"/>
    <row r="4256" ht="12" customHeight="1" x14ac:dyDescent="0.35"/>
    <row r="4257" ht="15" customHeight="1" x14ac:dyDescent="0.35"/>
    <row r="4258" ht="15" customHeight="1" x14ac:dyDescent="0.35"/>
    <row r="4259" ht="15" customHeight="1" x14ac:dyDescent="0.35"/>
    <row r="4260" ht="12" customHeight="1" x14ac:dyDescent="0.35"/>
    <row r="4261" ht="15" customHeight="1" x14ac:dyDescent="0.35"/>
    <row r="4262" ht="15" customHeight="1" x14ac:dyDescent="0.35"/>
    <row r="4263" ht="15" customHeight="1" x14ac:dyDescent="0.35"/>
    <row r="4264" ht="15" customHeight="1" x14ac:dyDescent="0.35"/>
    <row r="4265" ht="15" customHeight="1" x14ac:dyDescent="0.35"/>
    <row r="4266" ht="15" customHeight="1" x14ac:dyDescent="0.35"/>
    <row r="4267" ht="15" customHeight="1" x14ac:dyDescent="0.35"/>
    <row r="4268" ht="15" customHeight="1" x14ac:dyDescent="0.35"/>
    <row r="4269" ht="15" customHeight="1" x14ac:dyDescent="0.35"/>
    <row r="4270" ht="15" customHeight="1" x14ac:dyDescent="0.35"/>
    <row r="4271" ht="12" customHeight="1" x14ac:dyDescent="0.35"/>
    <row r="4272" ht="15" customHeight="1" x14ac:dyDescent="0.35"/>
    <row r="4273" ht="15" customHeight="1" x14ac:dyDescent="0.35"/>
    <row r="4274" ht="12" customHeight="1" x14ac:dyDescent="0.35"/>
    <row r="4275" ht="15" customHeight="1" x14ac:dyDescent="0.35"/>
    <row r="4276" ht="15" customHeight="1" x14ac:dyDescent="0.35"/>
    <row r="4277" ht="15" customHeight="1" x14ac:dyDescent="0.35"/>
    <row r="4278" ht="15" customHeight="1" x14ac:dyDescent="0.35"/>
    <row r="4279" ht="15" customHeight="1" x14ac:dyDescent="0.35"/>
    <row r="4280" ht="15" customHeight="1" x14ac:dyDescent="0.35"/>
    <row r="4281" ht="15" customHeight="1" x14ac:dyDescent="0.35"/>
    <row r="4282" ht="15" customHeight="1" x14ac:dyDescent="0.35"/>
    <row r="4283" ht="15" customHeight="1" x14ac:dyDescent="0.35"/>
    <row r="4284" ht="15" customHeight="1" x14ac:dyDescent="0.35"/>
    <row r="4285" ht="12" customHeight="1" x14ac:dyDescent="0.35"/>
    <row r="4286" ht="12" customHeight="1" x14ac:dyDescent="0.35"/>
    <row r="4287" ht="12" customHeight="1" x14ac:dyDescent="0.35"/>
    <row r="4288" ht="12" customHeight="1" x14ac:dyDescent="0.35"/>
    <row r="4289" ht="12" customHeight="1" x14ac:dyDescent="0.35"/>
    <row r="4290" ht="12" customHeight="1" x14ac:dyDescent="0.35"/>
    <row r="4291" ht="12" customHeight="1" x14ac:dyDescent="0.35"/>
    <row r="4292" ht="12" customHeight="1" x14ac:dyDescent="0.35"/>
    <row r="4293" ht="12" customHeight="1" x14ac:dyDescent="0.35"/>
    <row r="4294" ht="12" customHeight="1" x14ac:dyDescent="0.35"/>
    <row r="4295" ht="12" customHeight="1" x14ac:dyDescent="0.35"/>
    <row r="4296" ht="12" customHeight="1" x14ac:dyDescent="0.35"/>
    <row r="4297" ht="12" customHeight="1" x14ac:dyDescent="0.35"/>
    <row r="4298" ht="12" customHeight="1" x14ac:dyDescent="0.35"/>
    <row r="4299" ht="12" customHeight="1" x14ac:dyDescent="0.35"/>
    <row r="4300" ht="12" customHeight="1" x14ac:dyDescent="0.35"/>
    <row r="4301" ht="12" customHeight="1" x14ac:dyDescent="0.35"/>
    <row r="4302" ht="12" customHeight="1" x14ac:dyDescent="0.35"/>
    <row r="4303" ht="12" customHeight="1" x14ac:dyDescent="0.35"/>
    <row r="4304" ht="12" customHeight="1" x14ac:dyDescent="0.35"/>
    <row r="4305" ht="12" customHeight="1" x14ac:dyDescent="0.35"/>
    <row r="4306" ht="12" customHeight="1" x14ac:dyDescent="0.35"/>
    <row r="4307" ht="12" customHeight="1" x14ac:dyDescent="0.35"/>
    <row r="4308" ht="12" customHeight="1" x14ac:dyDescent="0.35"/>
    <row r="4309" ht="12" customHeight="1" x14ac:dyDescent="0.35"/>
    <row r="4310" ht="12" customHeight="1" x14ac:dyDescent="0.35"/>
    <row r="4311" ht="12" customHeight="1" x14ac:dyDescent="0.35"/>
    <row r="4312" ht="12" customHeight="1" x14ac:dyDescent="0.35"/>
    <row r="4313" ht="12" customHeight="1" x14ac:dyDescent="0.35"/>
    <row r="4314" ht="12" customHeight="1" x14ac:dyDescent="0.35"/>
    <row r="4315" ht="12" customHeight="1" x14ac:dyDescent="0.35"/>
    <row r="4316" ht="12" customHeight="1" x14ac:dyDescent="0.35"/>
    <row r="4317" ht="12" customHeight="1" x14ac:dyDescent="0.35"/>
    <row r="4318" ht="12" customHeight="1" x14ac:dyDescent="0.35"/>
    <row r="4319" ht="12" customHeight="1" x14ac:dyDescent="0.35"/>
    <row r="4320" ht="12" customHeight="1" x14ac:dyDescent="0.35"/>
    <row r="4321" ht="12" customHeight="1" x14ac:dyDescent="0.35"/>
    <row r="4322" ht="12" customHeight="1" x14ac:dyDescent="0.35"/>
    <row r="4323" ht="12" customHeight="1" x14ac:dyDescent="0.35"/>
    <row r="4324" ht="12" customHeight="1" x14ac:dyDescent="0.35"/>
    <row r="4325" ht="15" customHeight="1" x14ac:dyDescent="0.35"/>
    <row r="4326" ht="15" customHeight="1" x14ac:dyDescent="0.35"/>
    <row r="4327" ht="15" customHeight="1" x14ac:dyDescent="0.35"/>
    <row r="4328" ht="15" customHeight="1" x14ac:dyDescent="0.35"/>
    <row r="4329" ht="15" customHeight="1" x14ac:dyDescent="0.35"/>
    <row r="4330" ht="15" customHeight="1" x14ac:dyDescent="0.35"/>
    <row r="4331" ht="15" customHeight="1" x14ac:dyDescent="0.35"/>
    <row r="4332" ht="15" customHeight="1" x14ac:dyDescent="0.35"/>
    <row r="4333" ht="15" customHeight="1" x14ac:dyDescent="0.35"/>
    <row r="4334" ht="15" customHeight="1" x14ac:dyDescent="0.35"/>
    <row r="4335" ht="12" customHeight="1" x14ac:dyDescent="0.35"/>
    <row r="4336" ht="15" customHeight="1" x14ac:dyDescent="0.35"/>
    <row r="4337" ht="15" customHeight="1" x14ac:dyDescent="0.35"/>
    <row r="4338" ht="15" customHeight="1" x14ac:dyDescent="0.35"/>
    <row r="4339" ht="15" customHeight="1" x14ac:dyDescent="0.35"/>
    <row r="4340" ht="15" customHeight="1" x14ac:dyDescent="0.35"/>
    <row r="4341" ht="15" customHeight="1" x14ac:dyDescent="0.35"/>
    <row r="4342" ht="15" customHeight="1" x14ac:dyDescent="0.35"/>
    <row r="4343" ht="15" customHeight="1" x14ac:dyDescent="0.35"/>
    <row r="4344" ht="15" customHeight="1" x14ac:dyDescent="0.35"/>
    <row r="4345" ht="15" customHeight="1" x14ac:dyDescent="0.35"/>
    <row r="4346" ht="15" customHeight="1" x14ac:dyDescent="0.35"/>
    <row r="4347" ht="15" customHeight="1" x14ac:dyDescent="0.35"/>
    <row r="4348" ht="15" customHeight="1" x14ac:dyDescent="0.35"/>
    <row r="4349" ht="15" customHeight="1" x14ac:dyDescent="0.35"/>
    <row r="4350" ht="15" customHeight="1" x14ac:dyDescent="0.35"/>
    <row r="4351" ht="15" customHeight="1" x14ac:dyDescent="0.35"/>
    <row r="4352" ht="12" customHeight="1" x14ac:dyDescent="0.35"/>
    <row r="4353" ht="15" customHeight="1" x14ac:dyDescent="0.35"/>
    <row r="4354" ht="15" customHeight="1" x14ac:dyDescent="0.35"/>
    <row r="4355" ht="12" customHeight="1" x14ac:dyDescent="0.35"/>
    <row r="4356" ht="15" customHeight="1" x14ac:dyDescent="0.35"/>
    <row r="4357" ht="15" customHeight="1" x14ac:dyDescent="0.35"/>
    <row r="4358" ht="15" customHeight="1" x14ac:dyDescent="0.35"/>
    <row r="4359" ht="15" customHeight="1" x14ac:dyDescent="0.35"/>
    <row r="4360" ht="15" customHeight="1" x14ac:dyDescent="0.35"/>
    <row r="4361" ht="12" customHeight="1" x14ac:dyDescent="0.35"/>
    <row r="4362" ht="15" customHeight="1" x14ac:dyDescent="0.35"/>
    <row r="4363" ht="15" customHeight="1" x14ac:dyDescent="0.35"/>
    <row r="4364" ht="15" customHeight="1" x14ac:dyDescent="0.35"/>
    <row r="4365" ht="15" customHeight="1" x14ac:dyDescent="0.35"/>
    <row r="4366" ht="15" customHeight="1" x14ac:dyDescent="0.35"/>
    <row r="4367" ht="15" customHeight="1" x14ac:dyDescent="0.35"/>
    <row r="4368" ht="15" customHeight="1" x14ac:dyDescent="0.35"/>
    <row r="4369" ht="15" customHeight="1" x14ac:dyDescent="0.35"/>
    <row r="4370" ht="15" customHeight="1" x14ac:dyDescent="0.35"/>
    <row r="4371" ht="15" customHeight="1" x14ac:dyDescent="0.35"/>
    <row r="4372" ht="15" customHeight="1" x14ac:dyDescent="0.35"/>
    <row r="4373" ht="15" customHeight="1" x14ac:dyDescent="0.35"/>
    <row r="4374" ht="15" customHeight="1" x14ac:dyDescent="0.35"/>
    <row r="4375" ht="15" customHeight="1" x14ac:dyDescent="0.35"/>
    <row r="4376" ht="15" customHeight="1" x14ac:dyDescent="0.35"/>
    <row r="4377" ht="15" customHeight="1" x14ac:dyDescent="0.35"/>
    <row r="4378" ht="12" customHeight="1" x14ac:dyDescent="0.35"/>
    <row r="4379" ht="15" customHeight="1" x14ac:dyDescent="0.35"/>
    <row r="4380" ht="15" customHeight="1" x14ac:dyDescent="0.35"/>
    <row r="4381" ht="12" customHeight="1" x14ac:dyDescent="0.35"/>
    <row r="4382" ht="15" customHeight="1" x14ac:dyDescent="0.35"/>
    <row r="4383" ht="15" customHeight="1" x14ac:dyDescent="0.35"/>
    <row r="4384" ht="15" customHeight="1" x14ac:dyDescent="0.35"/>
    <row r="4385" ht="12" customHeight="1" x14ac:dyDescent="0.35"/>
    <row r="4386" ht="15" customHeight="1" x14ac:dyDescent="0.35"/>
    <row r="4387" ht="15" customHeight="1" x14ac:dyDescent="0.35"/>
    <row r="4388" ht="15" customHeight="1" x14ac:dyDescent="0.35"/>
    <row r="4389" ht="15" customHeight="1" x14ac:dyDescent="0.35"/>
    <row r="4390" ht="15" customHeight="1" x14ac:dyDescent="0.35"/>
    <row r="4391" ht="15" customHeight="1" x14ac:dyDescent="0.35"/>
    <row r="4392" ht="15" customHeight="1" x14ac:dyDescent="0.35"/>
    <row r="4393" ht="15" customHeight="1" x14ac:dyDescent="0.35"/>
    <row r="4394" ht="15" customHeight="1" x14ac:dyDescent="0.35"/>
    <row r="4395" ht="15" customHeight="1" x14ac:dyDescent="0.35"/>
    <row r="4396" ht="12" customHeight="1" x14ac:dyDescent="0.35"/>
    <row r="4397" ht="15" customHeight="1" x14ac:dyDescent="0.35"/>
    <row r="4398" ht="15" customHeight="1" x14ac:dyDescent="0.35"/>
    <row r="4399" ht="12" customHeight="1" x14ac:dyDescent="0.35"/>
    <row r="4400" ht="15" customHeight="1" x14ac:dyDescent="0.35"/>
    <row r="4401" ht="15" customHeight="1" x14ac:dyDescent="0.35"/>
    <row r="4402" ht="15" customHeight="1" x14ac:dyDescent="0.35"/>
    <row r="4403" ht="15" customHeight="1" x14ac:dyDescent="0.35"/>
    <row r="4404" ht="15" customHeight="1" x14ac:dyDescent="0.35"/>
    <row r="4405" ht="15" customHeight="1" x14ac:dyDescent="0.35"/>
    <row r="4406" ht="15" customHeight="1" x14ac:dyDescent="0.35"/>
    <row r="4407" ht="15" customHeight="1" x14ac:dyDescent="0.35"/>
    <row r="4408" ht="15" customHeight="1" x14ac:dyDescent="0.35"/>
    <row r="4409" ht="15" customHeight="1" x14ac:dyDescent="0.3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4409"/>
  <sheetViews>
    <sheetView topLeftCell="B96" workbookViewId="0">
      <selection activeCell="G1" sqref="G1"/>
    </sheetView>
    <sheetView topLeftCell="B1" workbookViewId="1">
      <selection activeCell="B21" sqref="B21"/>
    </sheetView>
  </sheetViews>
  <sheetFormatPr defaultRowHeight="15" customHeight="1" x14ac:dyDescent="0.35"/>
  <cols>
    <col min="1" max="1" width="21.453125" hidden="1" customWidth="1"/>
    <col min="2" max="2" width="46.7265625" customWidth="1"/>
  </cols>
  <sheetData>
    <row r="1" spans="1:33" ht="15" customHeight="1" thickBot="1" x14ac:dyDescent="0.4">
      <c r="B1" s="74" t="s">
        <v>1273</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35"/>
    <row r="3" spans="1:33" ht="15" customHeight="1" x14ac:dyDescent="0.35">
      <c r="C3" s="75" t="s">
        <v>1274</v>
      </c>
      <c r="D3" s="75" t="s">
        <v>1275</v>
      </c>
      <c r="E3" s="76"/>
      <c r="F3" s="76"/>
      <c r="G3" s="76"/>
    </row>
    <row r="4" spans="1:33" ht="15" customHeight="1" x14ac:dyDescent="0.35">
      <c r="C4" s="75" t="s">
        <v>1276</v>
      </c>
      <c r="D4" s="75" t="s">
        <v>1277</v>
      </c>
      <c r="E4" s="76"/>
      <c r="F4" s="76"/>
      <c r="G4" s="75" t="s">
        <v>1278</v>
      </c>
    </row>
    <row r="5" spans="1:33" ht="15" customHeight="1" x14ac:dyDescent="0.35">
      <c r="C5" s="75" t="s">
        <v>1279</v>
      </c>
      <c r="D5" s="75" t="s">
        <v>1280</v>
      </c>
      <c r="E5" s="76"/>
      <c r="F5" s="76"/>
      <c r="G5" s="76"/>
    </row>
    <row r="6" spans="1:33" ht="15" customHeight="1" x14ac:dyDescent="0.35">
      <c r="C6" s="75" t="s">
        <v>1281</v>
      </c>
      <c r="D6" s="76"/>
      <c r="E6" s="75" t="s">
        <v>1282</v>
      </c>
      <c r="F6" s="76"/>
      <c r="G6" s="76"/>
    </row>
    <row r="7" spans="1:33" ht="12" customHeight="1" x14ac:dyDescent="0.35"/>
    <row r="8" spans="1:33" ht="12" customHeight="1" x14ac:dyDescent="0.35"/>
    <row r="9" spans="1:33" ht="12" customHeight="1" x14ac:dyDescent="0.35"/>
    <row r="10" spans="1:33" ht="15" customHeight="1" x14ac:dyDescent="0.35">
      <c r="A10" s="77" t="s">
        <v>1928</v>
      </c>
      <c r="B10" s="78" t="s">
        <v>1929</v>
      </c>
      <c r="AG10" s="79" t="s">
        <v>1285</v>
      </c>
    </row>
    <row r="11" spans="1:33" ht="15" customHeight="1" x14ac:dyDescent="0.35">
      <c r="B11" s="74" t="s">
        <v>1930</v>
      </c>
      <c r="AG11" s="79" t="s">
        <v>1287</v>
      </c>
    </row>
    <row r="12" spans="1:33" ht="15" customHeight="1" x14ac:dyDescent="0.35">
      <c r="B12" s="74"/>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79" t="s">
        <v>1288</v>
      </c>
    </row>
    <row r="13" spans="1:33" ht="15" customHeight="1" thickBot="1" x14ac:dyDescent="0.4">
      <c r="B13" s="33"/>
      <c r="C13" s="33"/>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80"/>
    </row>
    <row r="14" spans="1:33" ht="15" customHeight="1" thickTop="1" thickBot="1" x14ac:dyDescent="0.4">
      <c r="B14" s="33"/>
      <c r="C14" s="33">
        <v>2021</v>
      </c>
      <c r="D14" s="33">
        <v>2022</v>
      </c>
      <c r="E14" s="33">
        <v>2023</v>
      </c>
      <c r="F14" s="33">
        <v>2024</v>
      </c>
      <c r="G14" s="33">
        <v>2025</v>
      </c>
      <c r="H14" s="33">
        <v>2026</v>
      </c>
      <c r="I14" s="33">
        <v>2027</v>
      </c>
      <c r="J14" s="33">
        <v>2028</v>
      </c>
      <c r="K14" s="33">
        <v>2029</v>
      </c>
      <c r="L14" s="33">
        <v>2030</v>
      </c>
      <c r="M14" s="33">
        <v>2031</v>
      </c>
      <c r="N14" s="33">
        <v>2032</v>
      </c>
      <c r="O14" s="33">
        <v>2033</v>
      </c>
      <c r="P14" s="33">
        <v>2034</v>
      </c>
      <c r="Q14" s="33">
        <v>2035</v>
      </c>
      <c r="R14" s="33">
        <v>2036</v>
      </c>
      <c r="S14" s="33">
        <v>2037</v>
      </c>
      <c r="T14" s="33">
        <v>2038</v>
      </c>
      <c r="U14" s="33">
        <v>2039</v>
      </c>
      <c r="V14" s="33">
        <v>2040</v>
      </c>
      <c r="W14" s="33">
        <v>2041</v>
      </c>
      <c r="X14" s="33">
        <v>2042</v>
      </c>
      <c r="Y14" s="33">
        <v>2043</v>
      </c>
      <c r="Z14" s="33">
        <v>2044</v>
      </c>
      <c r="AA14" s="33">
        <v>2045</v>
      </c>
      <c r="AB14" s="33">
        <v>2046</v>
      </c>
      <c r="AC14" s="33">
        <v>2047</v>
      </c>
      <c r="AD14" s="33">
        <v>2048</v>
      </c>
      <c r="AE14" s="33">
        <v>2049</v>
      </c>
      <c r="AF14" s="33">
        <v>2050</v>
      </c>
      <c r="AG14" s="80" t="s">
        <v>1290</v>
      </c>
    </row>
    <row r="15" spans="1:33" ht="15" customHeight="1" thickTop="1" x14ac:dyDescent="0.35">
      <c r="B15" s="34" t="s">
        <v>33</v>
      </c>
    </row>
    <row r="16" spans="1:33" ht="43.5" x14ac:dyDescent="0.35">
      <c r="A16" s="77" t="s">
        <v>1931</v>
      </c>
      <c r="B16" s="81" t="s">
        <v>1932</v>
      </c>
      <c r="C16" s="82">
        <v>84.856682000000006</v>
      </c>
      <c r="D16" s="82">
        <v>84.858718999999994</v>
      </c>
      <c r="E16" s="82">
        <v>84.930710000000005</v>
      </c>
      <c r="F16" s="82">
        <v>85.016723999999996</v>
      </c>
      <c r="G16" s="82">
        <v>85.220398000000003</v>
      </c>
      <c r="H16" s="82">
        <v>85.445723999999998</v>
      </c>
      <c r="I16" s="82">
        <v>85.571670999999995</v>
      </c>
      <c r="J16" s="82">
        <v>85.671997000000005</v>
      </c>
      <c r="K16" s="82">
        <v>85.757812000000001</v>
      </c>
      <c r="L16" s="82">
        <v>85.840896999999998</v>
      </c>
      <c r="M16" s="82">
        <v>85.908516000000006</v>
      </c>
      <c r="N16" s="82">
        <v>85.968322999999998</v>
      </c>
      <c r="O16" s="82">
        <v>86.035667000000004</v>
      </c>
      <c r="P16" s="82">
        <v>86.078093999999993</v>
      </c>
      <c r="Q16" s="82">
        <v>86.112801000000005</v>
      </c>
      <c r="R16" s="82">
        <v>86.149704</v>
      </c>
      <c r="S16" s="82">
        <v>86.183907000000005</v>
      </c>
      <c r="T16" s="82">
        <v>86.216933999999995</v>
      </c>
      <c r="U16" s="82">
        <v>86.253555000000006</v>
      </c>
      <c r="V16" s="82">
        <v>86.288162</v>
      </c>
      <c r="W16" s="82">
        <v>86.322295999999994</v>
      </c>
      <c r="X16" s="82">
        <v>86.356041000000005</v>
      </c>
      <c r="Y16" s="82">
        <v>86.388153000000003</v>
      </c>
      <c r="Z16" s="82">
        <v>86.421036000000001</v>
      </c>
      <c r="AA16" s="82">
        <v>86.454528999999994</v>
      </c>
      <c r="AB16" s="82">
        <v>86.488297000000003</v>
      </c>
      <c r="AC16" s="82">
        <v>86.521514999999994</v>
      </c>
      <c r="AD16" s="82">
        <v>86.555710000000005</v>
      </c>
      <c r="AE16" s="82">
        <v>86.589484999999996</v>
      </c>
      <c r="AF16" s="82">
        <v>86.605987999999996</v>
      </c>
      <c r="AG16" s="88">
        <v>1E-3</v>
      </c>
    </row>
    <row r="17" spans="1:33" ht="15" customHeight="1" x14ac:dyDescent="0.35">
      <c r="A17" s="77" t="s">
        <v>1933</v>
      </c>
      <c r="B17" s="81" t="s">
        <v>1934</v>
      </c>
      <c r="C17" s="82">
        <v>38.060054999999998</v>
      </c>
      <c r="D17" s="82">
        <v>37.970298999999997</v>
      </c>
      <c r="E17" s="82">
        <v>38.026046999999998</v>
      </c>
      <c r="F17" s="82">
        <v>38.124293999999999</v>
      </c>
      <c r="G17" s="82">
        <v>38.364086</v>
      </c>
      <c r="H17" s="82">
        <v>38.604664</v>
      </c>
      <c r="I17" s="82">
        <v>38.727207</v>
      </c>
      <c r="J17" s="82">
        <v>38.800578999999999</v>
      </c>
      <c r="K17" s="82">
        <v>38.879196</v>
      </c>
      <c r="L17" s="82">
        <v>38.952945999999997</v>
      </c>
      <c r="M17" s="82">
        <v>39.024718999999997</v>
      </c>
      <c r="N17" s="82">
        <v>39.083443000000003</v>
      </c>
      <c r="O17" s="82">
        <v>39.154696999999999</v>
      </c>
      <c r="P17" s="82">
        <v>39.204070999999999</v>
      </c>
      <c r="Q17" s="82">
        <v>39.248252999999998</v>
      </c>
      <c r="R17" s="82">
        <v>39.289901999999998</v>
      </c>
      <c r="S17" s="82">
        <v>39.328814999999999</v>
      </c>
      <c r="T17" s="82">
        <v>39.367171999999997</v>
      </c>
      <c r="U17" s="82">
        <v>39.408295000000003</v>
      </c>
      <c r="V17" s="82">
        <v>39.449210999999998</v>
      </c>
      <c r="W17" s="82">
        <v>39.488857000000003</v>
      </c>
      <c r="X17" s="82">
        <v>39.529076000000003</v>
      </c>
      <c r="Y17" s="82">
        <v>39.565559</v>
      </c>
      <c r="Z17" s="82">
        <v>39.604134000000002</v>
      </c>
      <c r="AA17" s="82">
        <v>39.643715</v>
      </c>
      <c r="AB17" s="82">
        <v>39.683394999999997</v>
      </c>
      <c r="AC17" s="82">
        <v>39.721870000000003</v>
      </c>
      <c r="AD17" s="82">
        <v>39.764591000000003</v>
      </c>
      <c r="AE17" s="82">
        <v>39.805264000000001</v>
      </c>
      <c r="AF17" s="82">
        <v>39.832825</v>
      </c>
      <c r="AG17" s="88">
        <v>2E-3</v>
      </c>
    </row>
    <row r="18" spans="1:33" ht="15" customHeight="1" x14ac:dyDescent="0.35">
      <c r="A18" s="77" t="s">
        <v>1935</v>
      </c>
      <c r="B18" s="81" t="s">
        <v>1936</v>
      </c>
      <c r="C18" s="82">
        <v>30.182179999999999</v>
      </c>
      <c r="D18" s="82">
        <v>30.117114999999998</v>
      </c>
      <c r="E18" s="82">
        <v>30.200792</v>
      </c>
      <c r="F18" s="82">
        <v>30.289442000000001</v>
      </c>
      <c r="G18" s="82">
        <v>30.455743999999999</v>
      </c>
      <c r="H18" s="82">
        <v>30.580075999999998</v>
      </c>
      <c r="I18" s="82">
        <v>30.656600999999998</v>
      </c>
      <c r="J18" s="82">
        <v>30.739602999999999</v>
      </c>
      <c r="K18" s="82">
        <v>30.821774999999999</v>
      </c>
      <c r="L18" s="82">
        <v>30.900020999999999</v>
      </c>
      <c r="M18" s="82">
        <v>30.980512999999998</v>
      </c>
      <c r="N18" s="82">
        <v>31.047037</v>
      </c>
      <c r="O18" s="82">
        <v>31.127234999999999</v>
      </c>
      <c r="P18" s="82">
        <v>31.183689000000001</v>
      </c>
      <c r="Q18" s="82">
        <v>31.235648999999999</v>
      </c>
      <c r="R18" s="82">
        <v>31.28829</v>
      </c>
      <c r="S18" s="82">
        <v>31.340515</v>
      </c>
      <c r="T18" s="82">
        <v>31.389734000000001</v>
      </c>
      <c r="U18" s="82">
        <v>31.443110000000001</v>
      </c>
      <c r="V18" s="82">
        <v>31.48715</v>
      </c>
      <c r="W18" s="82">
        <v>31.532608</v>
      </c>
      <c r="X18" s="82">
        <v>31.577283999999999</v>
      </c>
      <c r="Y18" s="82">
        <v>31.620111000000001</v>
      </c>
      <c r="Z18" s="82">
        <v>31.664686</v>
      </c>
      <c r="AA18" s="82">
        <v>31.710854000000001</v>
      </c>
      <c r="AB18" s="82">
        <v>31.756332</v>
      </c>
      <c r="AC18" s="82">
        <v>31.803190000000001</v>
      </c>
      <c r="AD18" s="82">
        <v>31.850055999999999</v>
      </c>
      <c r="AE18" s="82">
        <v>31.897601999999999</v>
      </c>
      <c r="AF18" s="82">
        <v>31.931574000000001</v>
      </c>
      <c r="AG18" s="88">
        <v>2E-3</v>
      </c>
    </row>
    <row r="19" spans="1:33" ht="15" customHeight="1" x14ac:dyDescent="0.35">
      <c r="A19" s="77" t="s">
        <v>1937</v>
      </c>
      <c r="B19" s="81" t="s">
        <v>1938</v>
      </c>
      <c r="C19" s="82">
        <v>30.604604999999999</v>
      </c>
      <c r="D19" s="82">
        <v>30.560274</v>
      </c>
      <c r="E19" s="82">
        <v>30.650372999999998</v>
      </c>
      <c r="F19" s="82">
        <v>30.738600000000002</v>
      </c>
      <c r="G19" s="82">
        <v>30.919096</v>
      </c>
      <c r="H19" s="82">
        <v>31.047633999999999</v>
      </c>
      <c r="I19" s="82">
        <v>31.128101000000001</v>
      </c>
      <c r="J19" s="82">
        <v>31.204602999999999</v>
      </c>
      <c r="K19" s="82">
        <v>31.286342999999999</v>
      </c>
      <c r="L19" s="82">
        <v>31.363129000000001</v>
      </c>
      <c r="M19" s="82">
        <v>31.440291999999999</v>
      </c>
      <c r="N19" s="82">
        <v>31.505044999999999</v>
      </c>
      <c r="O19" s="82">
        <v>31.583386999999998</v>
      </c>
      <c r="P19" s="82">
        <v>31.639220999999999</v>
      </c>
      <c r="Q19" s="82">
        <v>31.690928</v>
      </c>
      <c r="R19" s="82">
        <v>31.743067</v>
      </c>
      <c r="S19" s="82">
        <v>31.794598000000001</v>
      </c>
      <c r="T19" s="82">
        <v>31.842886</v>
      </c>
      <c r="U19" s="82">
        <v>31.894703</v>
      </c>
      <c r="V19" s="82">
        <v>31.937393</v>
      </c>
      <c r="W19" s="82">
        <v>31.981276999999999</v>
      </c>
      <c r="X19" s="82">
        <v>32.024146999999999</v>
      </c>
      <c r="Y19" s="82">
        <v>32.065434000000003</v>
      </c>
      <c r="Z19" s="82">
        <v>32.108063000000001</v>
      </c>
      <c r="AA19" s="82">
        <v>32.152839999999998</v>
      </c>
      <c r="AB19" s="82">
        <v>32.196674000000002</v>
      </c>
      <c r="AC19" s="82">
        <v>32.24192</v>
      </c>
      <c r="AD19" s="82">
        <v>32.286236000000002</v>
      </c>
      <c r="AE19" s="82">
        <v>32.331688</v>
      </c>
      <c r="AF19" s="82">
        <v>32.362411000000002</v>
      </c>
      <c r="AG19" s="88">
        <v>2E-3</v>
      </c>
    </row>
    <row r="20" spans="1:33" ht="15" customHeight="1" x14ac:dyDescent="0.35">
      <c r="A20" s="77" t="s">
        <v>1939</v>
      </c>
      <c r="B20" s="81" t="s">
        <v>1940</v>
      </c>
      <c r="C20" s="82">
        <v>36.267422000000003</v>
      </c>
      <c r="D20" s="82">
        <v>36.227009000000002</v>
      </c>
      <c r="E20" s="82">
        <v>36.301208000000003</v>
      </c>
      <c r="F20" s="82">
        <v>36.404873000000002</v>
      </c>
      <c r="G20" s="82">
        <v>36.585495000000002</v>
      </c>
      <c r="H20" s="82">
        <v>36.740425000000002</v>
      </c>
      <c r="I20" s="82">
        <v>36.822716</v>
      </c>
      <c r="J20" s="82">
        <v>36.893337000000002</v>
      </c>
      <c r="K20" s="82">
        <v>36.970923999999997</v>
      </c>
      <c r="L20" s="82">
        <v>37.043681999999997</v>
      </c>
      <c r="M20" s="82">
        <v>37.116149999999998</v>
      </c>
      <c r="N20" s="82">
        <v>37.178299000000003</v>
      </c>
      <c r="O20" s="82">
        <v>37.251652</v>
      </c>
      <c r="P20" s="82">
        <v>37.301955999999997</v>
      </c>
      <c r="Q20" s="82">
        <v>37.347465999999997</v>
      </c>
      <c r="R20" s="82">
        <v>37.395313000000002</v>
      </c>
      <c r="S20" s="82">
        <v>37.442276</v>
      </c>
      <c r="T20" s="82">
        <v>37.486167999999999</v>
      </c>
      <c r="U20" s="82">
        <v>37.532513000000002</v>
      </c>
      <c r="V20" s="82">
        <v>37.572902999999997</v>
      </c>
      <c r="W20" s="82">
        <v>37.613785</v>
      </c>
      <c r="X20" s="82">
        <v>37.653998999999999</v>
      </c>
      <c r="Y20" s="82">
        <v>37.692107999999998</v>
      </c>
      <c r="Z20" s="82">
        <v>37.731498999999999</v>
      </c>
      <c r="AA20" s="82">
        <v>37.772480000000002</v>
      </c>
      <c r="AB20" s="82">
        <v>37.813254999999998</v>
      </c>
      <c r="AC20" s="82">
        <v>37.855063999999999</v>
      </c>
      <c r="AD20" s="82">
        <v>37.896656</v>
      </c>
      <c r="AE20" s="82">
        <v>37.938774000000002</v>
      </c>
      <c r="AF20" s="82">
        <v>37.965480999999997</v>
      </c>
      <c r="AG20" s="88">
        <v>2E-3</v>
      </c>
    </row>
    <row r="21" spans="1:33" ht="15" customHeight="1" x14ac:dyDescent="0.35">
      <c r="A21" s="77" t="s">
        <v>1941</v>
      </c>
      <c r="B21" s="81" t="s">
        <v>1942</v>
      </c>
      <c r="C21" s="82">
        <v>97.630088999999998</v>
      </c>
      <c r="D21" s="82">
        <v>97.615798999999996</v>
      </c>
      <c r="E21" s="82">
        <v>97.685401999999996</v>
      </c>
      <c r="F21" s="82">
        <v>97.761414000000002</v>
      </c>
      <c r="G21" s="82">
        <v>97.907341000000002</v>
      </c>
      <c r="H21" s="82">
        <v>98.089600000000004</v>
      </c>
      <c r="I21" s="82">
        <v>98.201126000000002</v>
      </c>
      <c r="J21" s="82">
        <v>98.290131000000002</v>
      </c>
      <c r="K21" s="82">
        <v>98.370994999999994</v>
      </c>
      <c r="L21" s="82">
        <v>98.448357000000001</v>
      </c>
      <c r="M21" s="82">
        <v>98.522614000000004</v>
      </c>
      <c r="N21" s="82">
        <v>98.577431000000004</v>
      </c>
      <c r="O21" s="82">
        <v>98.642448000000002</v>
      </c>
      <c r="P21" s="82">
        <v>98.683059999999998</v>
      </c>
      <c r="Q21" s="82">
        <v>98.719031999999999</v>
      </c>
      <c r="R21" s="82">
        <v>98.759743</v>
      </c>
      <c r="S21" s="82">
        <v>98.801979000000003</v>
      </c>
      <c r="T21" s="82">
        <v>98.841103000000004</v>
      </c>
      <c r="U21" s="82">
        <v>98.881432000000004</v>
      </c>
      <c r="V21" s="82">
        <v>98.918091000000004</v>
      </c>
      <c r="W21" s="82">
        <v>98.953772999999998</v>
      </c>
      <c r="X21" s="82">
        <v>98.989517000000006</v>
      </c>
      <c r="Y21" s="82">
        <v>99.021209999999996</v>
      </c>
      <c r="Z21" s="82">
        <v>99.053711000000007</v>
      </c>
      <c r="AA21" s="82">
        <v>99.087020999999993</v>
      </c>
      <c r="AB21" s="82">
        <v>99.121880000000004</v>
      </c>
      <c r="AC21" s="82">
        <v>99.158103999999994</v>
      </c>
      <c r="AD21" s="82">
        <v>99.195412000000005</v>
      </c>
      <c r="AE21" s="82">
        <v>99.232642999999996</v>
      </c>
      <c r="AF21" s="82">
        <v>99.253242</v>
      </c>
      <c r="AG21" s="88">
        <v>1E-3</v>
      </c>
    </row>
    <row r="22" spans="1:33" ht="15" customHeight="1" x14ac:dyDescent="0.35">
      <c r="A22" s="77" t="s">
        <v>1943</v>
      </c>
      <c r="B22" s="81" t="s">
        <v>1944</v>
      </c>
      <c r="C22" s="82">
        <v>29.852198000000001</v>
      </c>
      <c r="D22" s="82">
        <v>29.850871999999999</v>
      </c>
      <c r="E22" s="82">
        <v>29.921522</v>
      </c>
      <c r="F22" s="82">
        <v>30.051697000000001</v>
      </c>
      <c r="G22" s="82">
        <v>30.215256</v>
      </c>
      <c r="H22" s="82">
        <v>30.428661000000002</v>
      </c>
      <c r="I22" s="82">
        <v>30.499404999999999</v>
      </c>
      <c r="J22" s="82">
        <v>30.569588</v>
      </c>
      <c r="K22" s="82">
        <v>30.63805</v>
      </c>
      <c r="L22" s="82">
        <v>30.703524000000002</v>
      </c>
      <c r="M22" s="82">
        <v>30.770064999999999</v>
      </c>
      <c r="N22" s="82">
        <v>30.828892</v>
      </c>
      <c r="O22" s="82">
        <v>30.896307</v>
      </c>
      <c r="P22" s="82">
        <v>30.941385</v>
      </c>
      <c r="Q22" s="82">
        <v>30.983080000000001</v>
      </c>
      <c r="R22" s="82">
        <v>31.024601000000001</v>
      </c>
      <c r="S22" s="82">
        <v>31.065918</v>
      </c>
      <c r="T22" s="82">
        <v>31.104752000000001</v>
      </c>
      <c r="U22" s="82">
        <v>31.145627999999999</v>
      </c>
      <c r="V22" s="82">
        <v>31.180392999999999</v>
      </c>
      <c r="W22" s="82">
        <v>31.216059000000001</v>
      </c>
      <c r="X22" s="82">
        <v>31.250962999999999</v>
      </c>
      <c r="Y22" s="82">
        <v>31.285647999999998</v>
      </c>
      <c r="Z22" s="82">
        <v>31.319811000000001</v>
      </c>
      <c r="AA22" s="82">
        <v>31.351420999999998</v>
      </c>
      <c r="AB22" s="82">
        <v>31.382729999999999</v>
      </c>
      <c r="AC22" s="82">
        <v>31.413923</v>
      </c>
      <c r="AD22" s="82">
        <v>31.448658000000002</v>
      </c>
      <c r="AE22" s="82">
        <v>31.48217</v>
      </c>
      <c r="AF22" s="82">
        <v>31.499647</v>
      </c>
      <c r="AG22" s="88">
        <v>2E-3</v>
      </c>
    </row>
    <row r="23" spans="1:33" ht="15" customHeight="1" x14ac:dyDescent="0.35">
      <c r="A23" s="77" t="s">
        <v>1945</v>
      </c>
      <c r="B23" s="81" t="s">
        <v>1946</v>
      </c>
      <c r="C23" s="82">
        <v>41.162261999999998</v>
      </c>
      <c r="D23" s="82">
        <v>41.172913000000001</v>
      </c>
      <c r="E23" s="82">
        <v>41.253906000000001</v>
      </c>
      <c r="F23" s="82">
        <v>41.366897999999999</v>
      </c>
      <c r="G23" s="82">
        <v>41.53886</v>
      </c>
      <c r="H23" s="82">
        <v>41.682720000000003</v>
      </c>
      <c r="I23" s="82">
        <v>41.748210999999998</v>
      </c>
      <c r="J23" s="82">
        <v>41.811259999999997</v>
      </c>
      <c r="K23" s="82">
        <v>41.875602999999998</v>
      </c>
      <c r="L23" s="82">
        <v>41.937618000000001</v>
      </c>
      <c r="M23" s="82">
        <v>42.000816</v>
      </c>
      <c r="N23" s="82">
        <v>42.057938</v>
      </c>
      <c r="O23" s="82">
        <v>42.12059</v>
      </c>
      <c r="P23" s="82">
        <v>42.160876999999999</v>
      </c>
      <c r="Q23" s="82">
        <v>42.199894</v>
      </c>
      <c r="R23" s="82">
        <v>42.238571</v>
      </c>
      <c r="S23" s="82">
        <v>42.274901999999997</v>
      </c>
      <c r="T23" s="82">
        <v>42.311931999999999</v>
      </c>
      <c r="U23" s="82">
        <v>42.351025</v>
      </c>
      <c r="V23" s="82">
        <v>42.383324000000002</v>
      </c>
      <c r="W23" s="82">
        <v>42.417926999999999</v>
      </c>
      <c r="X23" s="82">
        <v>42.450802000000003</v>
      </c>
      <c r="Y23" s="82">
        <v>42.484726000000002</v>
      </c>
      <c r="Z23" s="82">
        <v>42.518203999999997</v>
      </c>
      <c r="AA23" s="82">
        <v>42.551932999999998</v>
      </c>
      <c r="AB23" s="82">
        <v>42.584549000000003</v>
      </c>
      <c r="AC23" s="82">
        <v>42.616275999999999</v>
      </c>
      <c r="AD23" s="82">
        <v>42.648032999999998</v>
      </c>
      <c r="AE23" s="82">
        <v>42.679603999999998</v>
      </c>
      <c r="AF23" s="82">
        <v>42.693260000000002</v>
      </c>
      <c r="AG23" s="88">
        <v>1E-3</v>
      </c>
    </row>
    <row r="24" spans="1:33" ht="15" customHeight="1" x14ac:dyDescent="0.35">
      <c r="A24" s="77" t="s">
        <v>1947</v>
      </c>
      <c r="B24" s="81" t="s">
        <v>1948</v>
      </c>
      <c r="C24" s="82">
        <v>31.365496</v>
      </c>
      <c r="D24" s="82">
        <v>31.473112</v>
      </c>
      <c r="E24" s="82">
        <v>31.573108999999999</v>
      </c>
      <c r="F24" s="82">
        <v>31.669305999999999</v>
      </c>
      <c r="G24" s="82">
        <v>31.780277000000002</v>
      </c>
      <c r="H24" s="82">
        <v>31.877213000000001</v>
      </c>
      <c r="I24" s="82">
        <v>31.974556</v>
      </c>
      <c r="J24" s="82">
        <v>32.071823000000002</v>
      </c>
      <c r="K24" s="82">
        <v>32.169037000000003</v>
      </c>
      <c r="L24" s="82">
        <v>32.266064</v>
      </c>
      <c r="M24" s="82">
        <v>32.363208999999998</v>
      </c>
      <c r="N24" s="82">
        <v>32.455105000000003</v>
      </c>
      <c r="O24" s="82">
        <v>32.534218000000003</v>
      </c>
      <c r="P24" s="82">
        <v>32.533622999999999</v>
      </c>
      <c r="Q24" s="82">
        <v>32.519131000000002</v>
      </c>
      <c r="R24" s="82">
        <v>32.521796999999999</v>
      </c>
      <c r="S24" s="82">
        <v>32.526600000000002</v>
      </c>
      <c r="T24" s="82">
        <v>32.534709999999997</v>
      </c>
      <c r="U24" s="82">
        <v>32.543301</v>
      </c>
      <c r="V24" s="82">
        <v>32.556148999999998</v>
      </c>
      <c r="W24" s="82">
        <v>32.565097999999999</v>
      </c>
      <c r="X24" s="82">
        <v>32.575313999999999</v>
      </c>
      <c r="Y24" s="82">
        <v>32.582661000000002</v>
      </c>
      <c r="Z24" s="82">
        <v>32.591099</v>
      </c>
      <c r="AA24" s="82">
        <v>32.599330999999999</v>
      </c>
      <c r="AB24" s="82">
        <v>32.607407000000002</v>
      </c>
      <c r="AC24" s="82">
        <v>32.615448000000001</v>
      </c>
      <c r="AD24" s="82">
        <v>32.624569000000001</v>
      </c>
      <c r="AE24" s="82">
        <v>32.633175000000001</v>
      </c>
      <c r="AF24" s="82">
        <v>32.635998000000001</v>
      </c>
      <c r="AG24" s="88">
        <v>1E-3</v>
      </c>
    </row>
    <row r="25" spans="1:33" ht="15" customHeight="1" x14ac:dyDescent="0.35">
      <c r="A25" s="77" t="s">
        <v>1949</v>
      </c>
      <c r="B25" s="81" t="s">
        <v>1950</v>
      </c>
      <c r="C25" s="82">
        <v>37.499747999999997</v>
      </c>
      <c r="D25" s="82">
        <v>37.643185000000003</v>
      </c>
      <c r="E25" s="82">
        <v>37.829704</v>
      </c>
      <c r="F25" s="82">
        <v>38.054665</v>
      </c>
      <c r="G25" s="82">
        <v>38.177813999999998</v>
      </c>
      <c r="H25" s="82">
        <v>38.314990999999999</v>
      </c>
      <c r="I25" s="82">
        <v>38.453423000000001</v>
      </c>
      <c r="J25" s="82">
        <v>38.593536</v>
      </c>
      <c r="K25" s="82">
        <v>38.711585999999997</v>
      </c>
      <c r="L25" s="82">
        <v>38.822975</v>
      </c>
      <c r="M25" s="82">
        <v>38.932304000000002</v>
      </c>
      <c r="N25" s="82">
        <v>39.036568000000003</v>
      </c>
      <c r="O25" s="82">
        <v>39.139549000000002</v>
      </c>
      <c r="P25" s="82">
        <v>39.172466</v>
      </c>
      <c r="Q25" s="82">
        <v>39.187781999999999</v>
      </c>
      <c r="R25" s="82">
        <v>39.187964999999998</v>
      </c>
      <c r="S25" s="82">
        <v>39.204590000000003</v>
      </c>
      <c r="T25" s="82">
        <v>39.220996999999997</v>
      </c>
      <c r="U25" s="82">
        <v>39.238255000000002</v>
      </c>
      <c r="V25" s="82">
        <v>39.255156999999997</v>
      </c>
      <c r="W25" s="82">
        <v>39.269981000000001</v>
      </c>
      <c r="X25" s="82">
        <v>39.285217000000003</v>
      </c>
      <c r="Y25" s="82">
        <v>39.296635000000002</v>
      </c>
      <c r="Z25" s="82">
        <v>39.306148999999998</v>
      </c>
      <c r="AA25" s="82">
        <v>39.317402000000001</v>
      </c>
      <c r="AB25" s="82">
        <v>39.328873000000002</v>
      </c>
      <c r="AC25" s="82">
        <v>39.339542000000002</v>
      </c>
      <c r="AD25" s="82">
        <v>39.354377999999997</v>
      </c>
      <c r="AE25" s="82">
        <v>39.366230000000002</v>
      </c>
      <c r="AF25" s="82">
        <v>39.374564999999997</v>
      </c>
      <c r="AG25" s="88">
        <v>2E-3</v>
      </c>
    </row>
    <row r="26" spans="1:33" ht="15" customHeight="1" x14ac:dyDescent="0.35">
      <c r="A26" s="77" t="s">
        <v>1951</v>
      </c>
      <c r="B26" s="81" t="s">
        <v>1952</v>
      </c>
      <c r="C26" s="82">
        <v>30.286076000000001</v>
      </c>
      <c r="D26" s="82">
        <v>30.431263000000001</v>
      </c>
      <c r="E26" s="82">
        <v>30.721406999999999</v>
      </c>
      <c r="F26" s="82">
        <v>31.039860000000001</v>
      </c>
      <c r="G26" s="82">
        <v>31.226185000000001</v>
      </c>
      <c r="H26" s="82">
        <v>31.419900999999999</v>
      </c>
      <c r="I26" s="82">
        <v>31.587890999999999</v>
      </c>
      <c r="J26" s="82">
        <v>31.762304</v>
      </c>
      <c r="K26" s="82">
        <v>31.909716</v>
      </c>
      <c r="L26" s="82">
        <v>32.032710999999999</v>
      </c>
      <c r="M26" s="82">
        <v>32.144516000000003</v>
      </c>
      <c r="N26" s="82">
        <v>32.245933999999998</v>
      </c>
      <c r="O26" s="82">
        <v>32.346848000000001</v>
      </c>
      <c r="P26" s="82">
        <v>32.379623000000002</v>
      </c>
      <c r="Q26" s="82">
        <v>32.399864000000001</v>
      </c>
      <c r="R26" s="82">
        <v>32.419659000000003</v>
      </c>
      <c r="S26" s="82">
        <v>32.459499000000001</v>
      </c>
      <c r="T26" s="82">
        <v>32.475456000000001</v>
      </c>
      <c r="U26" s="82">
        <v>32.492511999999998</v>
      </c>
      <c r="V26" s="82">
        <v>32.507553000000001</v>
      </c>
      <c r="W26" s="82">
        <v>32.522717</v>
      </c>
      <c r="X26" s="82">
        <v>32.537533000000003</v>
      </c>
      <c r="Y26" s="82">
        <v>32.550995</v>
      </c>
      <c r="Z26" s="82">
        <v>32.564632000000003</v>
      </c>
      <c r="AA26" s="82">
        <v>32.578243000000001</v>
      </c>
      <c r="AB26" s="82">
        <v>32.591576000000003</v>
      </c>
      <c r="AC26" s="82">
        <v>32.604419999999998</v>
      </c>
      <c r="AD26" s="82">
        <v>32.619239999999998</v>
      </c>
      <c r="AE26" s="82">
        <v>32.633068000000002</v>
      </c>
      <c r="AF26" s="82">
        <v>32.643234</v>
      </c>
      <c r="AG26" s="88">
        <v>3.0000000000000001E-3</v>
      </c>
    </row>
    <row r="27" spans="1:33" ht="15" customHeight="1" x14ac:dyDescent="0.35">
      <c r="A27" s="77" t="s">
        <v>1953</v>
      </c>
      <c r="B27" s="81" t="s">
        <v>1954</v>
      </c>
      <c r="C27" s="82">
        <v>36.480446000000001</v>
      </c>
      <c r="D27" s="82">
        <v>36.591793000000003</v>
      </c>
      <c r="E27" s="82">
        <v>36.711219999999997</v>
      </c>
      <c r="F27" s="82">
        <v>36.817146000000001</v>
      </c>
      <c r="G27" s="82">
        <v>36.910088000000002</v>
      </c>
      <c r="H27" s="82">
        <v>37.004367999999999</v>
      </c>
      <c r="I27" s="82">
        <v>37.098976</v>
      </c>
      <c r="J27" s="82">
        <v>37.194965000000003</v>
      </c>
      <c r="K27" s="82">
        <v>37.290900999999998</v>
      </c>
      <c r="L27" s="82">
        <v>37.386615999999997</v>
      </c>
      <c r="M27" s="82">
        <v>37.483069999999998</v>
      </c>
      <c r="N27" s="82">
        <v>37.579048</v>
      </c>
      <c r="O27" s="82">
        <v>37.673977000000001</v>
      </c>
      <c r="P27" s="82">
        <v>37.691749999999999</v>
      </c>
      <c r="Q27" s="82">
        <v>37.688454</v>
      </c>
      <c r="R27" s="82">
        <v>37.683098000000001</v>
      </c>
      <c r="S27" s="82">
        <v>37.677428999999997</v>
      </c>
      <c r="T27" s="82">
        <v>37.690886999999996</v>
      </c>
      <c r="U27" s="82">
        <v>37.703792999999997</v>
      </c>
      <c r="V27" s="82">
        <v>37.714657000000003</v>
      </c>
      <c r="W27" s="82">
        <v>37.725586</v>
      </c>
      <c r="X27" s="82">
        <v>37.735073</v>
      </c>
      <c r="Y27" s="82">
        <v>37.738906999999998</v>
      </c>
      <c r="Z27" s="82">
        <v>37.742054000000003</v>
      </c>
      <c r="AA27" s="82">
        <v>37.742775000000002</v>
      </c>
      <c r="AB27" s="82">
        <v>37.750031</v>
      </c>
      <c r="AC27" s="82">
        <v>37.759974999999997</v>
      </c>
      <c r="AD27" s="82">
        <v>37.768161999999997</v>
      </c>
      <c r="AE27" s="82">
        <v>37.777175999999997</v>
      </c>
      <c r="AF27" s="82">
        <v>37.779452999999997</v>
      </c>
      <c r="AG27" s="88">
        <v>1E-3</v>
      </c>
    </row>
    <row r="28" spans="1:33" ht="15" customHeight="1" x14ac:dyDescent="0.35">
      <c r="A28" s="77" t="s">
        <v>1955</v>
      </c>
      <c r="B28" s="81" t="s">
        <v>1956</v>
      </c>
      <c r="C28" s="82">
        <v>42.995685999999999</v>
      </c>
      <c r="D28" s="82">
        <v>43.090964999999997</v>
      </c>
      <c r="E28" s="82">
        <v>43.219315000000002</v>
      </c>
      <c r="F28" s="82">
        <v>43.347385000000003</v>
      </c>
      <c r="G28" s="82">
        <v>43.459949000000002</v>
      </c>
      <c r="H28" s="82">
        <v>43.559189000000003</v>
      </c>
      <c r="I28" s="82">
        <v>43.659416</v>
      </c>
      <c r="J28" s="82">
        <v>43.762481999999999</v>
      </c>
      <c r="K28" s="82">
        <v>43.861857999999998</v>
      </c>
      <c r="L28" s="82">
        <v>43.960906999999999</v>
      </c>
      <c r="M28" s="82">
        <v>44.061340000000001</v>
      </c>
      <c r="N28" s="82">
        <v>44.160435</v>
      </c>
      <c r="O28" s="82">
        <v>44.261432999999997</v>
      </c>
      <c r="P28" s="82">
        <v>44.294079000000004</v>
      </c>
      <c r="Q28" s="82">
        <v>44.313029999999998</v>
      </c>
      <c r="R28" s="82">
        <v>44.329945000000002</v>
      </c>
      <c r="S28" s="82">
        <v>44.344420999999997</v>
      </c>
      <c r="T28" s="82">
        <v>44.359138000000002</v>
      </c>
      <c r="U28" s="82">
        <v>44.373958999999999</v>
      </c>
      <c r="V28" s="82">
        <v>44.386710999999998</v>
      </c>
      <c r="W28" s="82">
        <v>44.399265</v>
      </c>
      <c r="X28" s="82">
        <v>44.410980000000002</v>
      </c>
      <c r="Y28" s="82">
        <v>44.422221999999998</v>
      </c>
      <c r="Z28" s="82">
        <v>44.432975999999996</v>
      </c>
      <c r="AA28" s="82">
        <v>44.443268000000003</v>
      </c>
      <c r="AB28" s="82">
        <v>44.453426</v>
      </c>
      <c r="AC28" s="82">
        <v>44.463630999999999</v>
      </c>
      <c r="AD28" s="82">
        <v>44.473948999999998</v>
      </c>
      <c r="AE28" s="82">
        <v>44.484268</v>
      </c>
      <c r="AF28" s="82">
        <v>44.488869000000001</v>
      </c>
      <c r="AG28" s="88">
        <v>1E-3</v>
      </c>
    </row>
    <row r="29" spans="1:33" ht="15" customHeight="1" x14ac:dyDescent="0.35">
      <c r="A29" s="77" t="s">
        <v>1957</v>
      </c>
      <c r="B29" s="81" t="s">
        <v>1958</v>
      </c>
      <c r="C29" s="82">
        <v>62.387104000000001</v>
      </c>
      <c r="D29" s="82">
        <v>62.528087999999997</v>
      </c>
      <c r="E29" s="82">
        <v>62.721080999999998</v>
      </c>
      <c r="F29" s="82">
        <v>62.903911999999998</v>
      </c>
      <c r="G29" s="82">
        <v>63.002448999999999</v>
      </c>
      <c r="H29" s="82">
        <v>63.117702000000001</v>
      </c>
      <c r="I29" s="82">
        <v>63.237461000000003</v>
      </c>
      <c r="J29" s="82">
        <v>63.363036999999998</v>
      </c>
      <c r="K29" s="82">
        <v>63.472729000000001</v>
      </c>
      <c r="L29" s="82">
        <v>63.575909000000003</v>
      </c>
      <c r="M29" s="82">
        <v>63.679130999999998</v>
      </c>
      <c r="N29" s="82">
        <v>63.779369000000003</v>
      </c>
      <c r="O29" s="82">
        <v>63.884365000000003</v>
      </c>
      <c r="P29" s="82">
        <v>63.919665999999999</v>
      </c>
      <c r="Q29" s="82">
        <v>63.941113000000001</v>
      </c>
      <c r="R29" s="82">
        <v>63.962192999999999</v>
      </c>
      <c r="S29" s="82">
        <v>63.992911999999997</v>
      </c>
      <c r="T29" s="82">
        <v>64.011275999999995</v>
      </c>
      <c r="U29" s="82">
        <v>64.029563999999993</v>
      </c>
      <c r="V29" s="82">
        <v>64.043587000000002</v>
      </c>
      <c r="W29" s="82">
        <v>64.058402999999998</v>
      </c>
      <c r="X29" s="82">
        <v>64.071663000000001</v>
      </c>
      <c r="Y29" s="82">
        <v>64.081717999999995</v>
      </c>
      <c r="Z29" s="82">
        <v>64.090110999999993</v>
      </c>
      <c r="AA29" s="82">
        <v>64.097442999999998</v>
      </c>
      <c r="AB29" s="82">
        <v>64.110457999999994</v>
      </c>
      <c r="AC29" s="82">
        <v>64.119568000000001</v>
      </c>
      <c r="AD29" s="82">
        <v>64.130554000000004</v>
      </c>
      <c r="AE29" s="82">
        <v>64.138710000000003</v>
      </c>
      <c r="AF29" s="82">
        <v>64.142792</v>
      </c>
      <c r="AG29" s="88">
        <v>1E-3</v>
      </c>
    </row>
    <row r="30" spans="1:33" ht="15" customHeight="1" x14ac:dyDescent="0.35">
      <c r="A30" s="77" t="s">
        <v>1959</v>
      </c>
      <c r="B30" s="81" t="s">
        <v>1960</v>
      </c>
      <c r="C30" s="82">
        <v>30.846108999999998</v>
      </c>
      <c r="D30" s="82">
        <v>30.910498</v>
      </c>
      <c r="E30" s="82">
        <v>31.06391</v>
      </c>
      <c r="F30" s="82">
        <v>31.227428</v>
      </c>
      <c r="G30" s="82">
        <v>31.347382</v>
      </c>
      <c r="H30" s="82">
        <v>31.466411999999998</v>
      </c>
      <c r="I30" s="82">
        <v>31.585732</v>
      </c>
      <c r="J30" s="82">
        <v>31.710854000000001</v>
      </c>
      <c r="K30" s="82">
        <v>31.830186999999999</v>
      </c>
      <c r="L30" s="82">
        <v>31.943014000000002</v>
      </c>
      <c r="M30" s="82">
        <v>32.056755000000003</v>
      </c>
      <c r="N30" s="82">
        <v>32.163086</v>
      </c>
      <c r="O30" s="82">
        <v>32.274203999999997</v>
      </c>
      <c r="P30" s="82">
        <v>32.316752999999999</v>
      </c>
      <c r="Q30" s="82">
        <v>32.346577000000003</v>
      </c>
      <c r="R30" s="82">
        <v>32.376060000000003</v>
      </c>
      <c r="S30" s="82">
        <v>32.406863999999999</v>
      </c>
      <c r="T30" s="82">
        <v>32.432364999999997</v>
      </c>
      <c r="U30" s="82">
        <v>32.458885000000002</v>
      </c>
      <c r="V30" s="82">
        <v>32.478988999999999</v>
      </c>
      <c r="W30" s="82">
        <v>32.499687000000002</v>
      </c>
      <c r="X30" s="82">
        <v>32.519072999999999</v>
      </c>
      <c r="Y30" s="82">
        <v>32.537849000000001</v>
      </c>
      <c r="Z30" s="82">
        <v>32.556702000000001</v>
      </c>
      <c r="AA30" s="82">
        <v>32.575603000000001</v>
      </c>
      <c r="AB30" s="82">
        <v>32.594284000000002</v>
      </c>
      <c r="AC30" s="82">
        <v>32.613922000000002</v>
      </c>
      <c r="AD30" s="82">
        <v>32.632275</v>
      </c>
      <c r="AE30" s="82">
        <v>32.651398</v>
      </c>
      <c r="AF30" s="82">
        <v>32.666415999999998</v>
      </c>
      <c r="AG30" s="88">
        <v>2E-3</v>
      </c>
    </row>
    <row r="31" spans="1:33" ht="15" customHeight="1" x14ac:dyDescent="0.35">
      <c r="A31" s="77" t="s">
        <v>1961</v>
      </c>
      <c r="B31" s="81" t="s">
        <v>1962</v>
      </c>
      <c r="C31" s="82">
        <v>43.598880999999999</v>
      </c>
      <c r="D31" s="82">
        <v>43.659447</v>
      </c>
      <c r="E31" s="82">
        <v>43.781345000000002</v>
      </c>
      <c r="F31" s="82">
        <v>43.938437999999998</v>
      </c>
      <c r="G31" s="82">
        <v>44.069724999999998</v>
      </c>
      <c r="H31" s="82">
        <v>44.198695999999998</v>
      </c>
      <c r="I31" s="82">
        <v>44.323692000000001</v>
      </c>
      <c r="J31" s="82">
        <v>44.450851</v>
      </c>
      <c r="K31" s="82">
        <v>44.567309999999999</v>
      </c>
      <c r="L31" s="82">
        <v>44.679703000000003</v>
      </c>
      <c r="M31" s="82">
        <v>44.792858000000003</v>
      </c>
      <c r="N31" s="82">
        <v>44.897869</v>
      </c>
      <c r="O31" s="82">
        <v>45.006751999999999</v>
      </c>
      <c r="P31" s="82">
        <v>45.046230000000001</v>
      </c>
      <c r="Q31" s="82">
        <v>45.056198000000002</v>
      </c>
      <c r="R31" s="82">
        <v>45.074272000000001</v>
      </c>
      <c r="S31" s="82">
        <v>45.092650999999996</v>
      </c>
      <c r="T31" s="82">
        <v>45.111393</v>
      </c>
      <c r="U31" s="82">
        <v>45.132888999999999</v>
      </c>
      <c r="V31" s="82">
        <v>45.154471999999998</v>
      </c>
      <c r="W31" s="82">
        <v>45.173732999999999</v>
      </c>
      <c r="X31" s="82">
        <v>45.193500999999998</v>
      </c>
      <c r="Y31" s="82">
        <v>45.210349999999998</v>
      </c>
      <c r="Z31" s="82">
        <v>45.227916999999998</v>
      </c>
      <c r="AA31" s="82">
        <v>45.245593999999997</v>
      </c>
      <c r="AB31" s="82">
        <v>45.262797999999997</v>
      </c>
      <c r="AC31" s="82">
        <v>45.280144</v>
      </c>
      <c r="AD31" s="82">
        <v>45.299537999999998</v>
      </c>
      <c r="AE31" s="82">
        <v>45.318199</v>
      </c>
      <c r="AF31" s="82">
        <v>45.334026000000001</v>
      </c>
      <c r="AG31" s="88">
        <v>1E-3</v>
      </c>
    </row>
    <row r="32" spans="1:33" ht="15" customHeight="1" x14ac:dyDescent="0.35">
      <c r="B32" s="34" t="s">
        <v>32</v>
      </c>
      <c r="C32" s="82"/>
      <c r="D32" s="82"/>
      <c r="E32" s="82"/>
      <c r="F32" s="82"/>
      <c r="G32" s="82"/>
      <c r="H32" s="82"/>
      <c r="I32" s="82"/>
      <c r="J32" s="82"/>
      <c r="K32" s="82"/>
      <c r="L32" s="82"/>
      <c r="M32" s="82"/>
      <c r="N32" s="82"/>
      <c r="O32" s="82"/>
      <c r="P32" s="82"/>
      <c r="Q32" s="82"/>
      <c r="R32" s="82"/>
      <c r="S32" s="82"/>
      <c r="T32" s="82"/>
      <c r="U32" s="82"/>
      <c r="V32" s="82"/>
      <c r="W32" s="82"/>
      <c r="X32" s="82"/>
      <c r="Y32" s="82"/>
      <c r="Z32" s="82"/>
      <c r="AA32" s="82"/>
      <c r="AB32" s="82"/>
      <c r="AC32" s="82"/>
      <c r="AD32" s="82"/>
      <c r="AE32" s="82"/>
      <c r="AF32" s="82"/>
      <c r="AG32" s="88"/>
    </row>
    <row r="33" spans="1:33" ht="43.5" x14ac:dyDescent="0.35">
      <c r="A33" s="77" t="s">
        <v>1963</v>
      </c>
      <c r="B33" s="81" t="s">
        <v>1932</v>
      </c>
      <c r="C33" s="82">
        <v>0</v>
      </c>
      <c r="D33" s="82">
        <v>0</v>
      </c>
      <c r="E33" s="82">
        <v>0</v>
      </c>
      <c r="F33" s="82">
        <v>0</v>
      </c>
      <c r="G33" s="82">
        <v>0</v>
      </c>
      <c r="H33" s="82">
        <v>0</v>
      </c>
      <c r="I33" s="82">
        <v>0</v>
      </c>
      <c r="J33" s="82">
        <v>0</v>
      </c>
      <c r="K33" s="82">
        <v>0</v>
      </c>
      <c r="L33" s="82">
        <v>0</v>
      </c>
      <c r="M33" s="82">
        <v>0</v>
      </c>
      <c r="N33" s="82">
        <v>0</v>
      </c>
      <c r="O33" s="82">
        <v>0</v>
      </c>
      <c r="P33" s="82">
        <v>0</v>
      </c>
      <c r="Q33" s="82">
        <v>0</v>
      </c>
      <c r="R33" s="82">
        <v>0</v>
      </c>
      <c r="S33" s="82">
        <v>0</v>
      </c>
      <c r="T33" s="82">
        <v>0</v>
      </c>
      <c r="U33" s="82">
        <v>0</v>
      </c>
      <c r="V33" s="82">
        <v>0</v>
      </c>
      <c r="W33" s="82">
        <v>0</v>
      </c>
      <c r="X33" s="82">
        <v>0</v>
      </c>
      <c r="Y33" s="82">
        <v>0</v>
      </c>
      <c r="Z33" s="82">
        <v>0</v>
      </c>
      <c r="AA33" s="82">
        <v>0</v>
      </c>
      <c r="AB33" s="82">
        <v>0</v>
      </c>
      <c r="AC33" s="82">
        <v>0</v>
      </c>
      <c r="AD33" s="82">
        <v>0</v>
      </c>
      <c r="AE33" s="82">
        <v>0</v>
      </c>
      <c r="AF33" s="82">
        <v>0</v>
      </c>
      <c r="AG33" s="88" t="s">
        <v>11</v>
      </c>
    </row>
    <row r="34" spans="1:33" ht="15" customHeight="1" x14ac:dyDescent="0.35">
      <c r="A34" s="77" t="s">
        <v>1964</v>
      </c>
      <c r="B34" s="81" t="s">
        <v>1934</v>
      </c>
      <c r="C34" s="82">
        <v>42.022624999999998</v>
      </c>
      <c r="D34" s="82">
        <v>41.976700000000001</v>
      </c>
      <c r="E34" s="82">
        <v>42.063721000000001</v>
      </c>
      <c r="F34" s="82">
        <v>42.168919000000002</v>
      </c>
      <c r="G34" s="82">
        <v>42.351348999999999</v>
      </c>
      <c r="H34" s="82">
        <v>42.515991</v>
      </c>
      <c r="I34" s="82">
        <v>42.592976</v>
      </c>
      <c r="J34" s="82">
        <v>42.670723000000002</v>
      </c>
      <c r="K34" s="82">
        <v>42.746505999999997</v>
      </c>
      <c r="L34" s="82">
        <v>42.818035000000002</v>
      </c>
      <c r="M34" s="82">
        <v>42.890881</v>
      </c>
      <c r="N34" s="82">
        <v>42.949821</v>
      </c>
      <c r="O34" s="82">
        <v>43.01878</v>
      </c>
      <c r="P34" s="82">
        <v>43.064816</v>
      </c>
      <c r="Q34" s="82">
        <v>43.104892999999997</v>
      </c>
      <c r="R34" s="82">
        <v>43.147606000000003</v>
      </c>
      <c r="S34" s="82">
        <v>43.190047999999997</v>
      </c>
      <c r="T34" s="82">
        <v>43.231296999999998</v>
      </c>
      <c r="U34" s="82">
        <v>43.276684000000003</v>
      </c>
      <c r="V34" s="82">
        <v>43.316040000000001</v>
      </c>
      <c r="W34" s="82">
        <v>43.356171000000003</v>
      </c>
      <c r="X34" s="82">
        <v>43.396563999999998</v>
      </c>
      <c r="Y34" s="82">
        <v>43.435574000000003</v>
      </c>
      <c r="Z34" s="82">
        <v>43.476353000000003</v>
      </c>
      <c r="AA34" s="82">
        <v>43.518684</v>
      </c>
      <c r="AB34" s="82">
        <v>43.560710999999998</v>
      </c>
      <c r="AC34" s="82">
        <v>43.603836000000001</v>
      </c>
      <c r="AD34" s="82">
        <v>43.647320000000001</v>
      </c>
      <c r="AE34" s="82">
        <v>43.691223000000001</v>
      </c>
      <c r="AF34" s="82">
        <v>43.720405999999997</v>
      </c>
      <c r="AG34" s="88">
        <v>1E-3</v>
      </c>
    </row>
    <row r="35" spans="1:33" ht="15" customHeight="1" x14ac:dyDescent="0.35">
      <c r="A35" s="77" t="s">
        <v>1965</v>
      </c>
      <c r="B35" s="81" t="s">
        <v>1936</v>
      </c>
      <c r="C35" s="82">
        <v>34.425331</v>
      </c>
      <c r="D35" s="82">
        <v>34.369582999999999</v>
      </c>
      <c r="E35" s="82">
        <v>34.459881000000003</v>
      </c>
      <c r="F35" s="82">
        <v>34.564449000000003</v>
      </c>
      <c r="G35" s="82">
        <v>34.757195000000003</v>
      </c>
      <c r="H35" s="82">
        <v>34.892426</v>
      </c>
      <c r="I35" s="82">
        <v>34.967751</v>
      </c>
      <c r="J35" s="82">
        <v>35.048985000000002</v>
      </c>
      <c r="K35" s="82">
        <v>35.129063000000002</v>
      </c>
      <c r="L35" s="82">
        <v>35.204815000000004</v>
      </c>
      <c r="M35" s="82">
        <v>35.282856000000002</v>
      </c>
      <c r="N35" s="82">
        <v>35.347313</v>
      </c>
      <c r="O35" s="82">
        <v>35.423648999999997</v>
      </c>
      <c r="P35" s="82">
        <v>35.47636</v>
      </c>
      <c r="Q35" s="82">
        <v>35.523688999999997</v>
      </c>
      <c r="R35" s="82">
        <v>35.571869</v>
      </c>
      <c r="S35" s="82">
        <v>35.619594999999997</v>
      </c>
      <c r="T35" s="82">
        <v>35.665421000000002</v>
      </c>
      <c r="U35" s="82">
        <v>35.715473000000003</v>
      </c>
      <c r="V35" s="82">
        <v>35.758094999999997</v>
      </c>
      <c r="W35" s="82">
        <v>35.801479</v>
      </c>
      <c r="X35" s="82">
        <v>35.844822000000001</v>
      </c>
      <c r="Y35" s="82">
        <v>35.886401999999997</v>
      </c>
      <c r="Z35" s="82">
        <v>35.929755999999998</v>
      </c>
      <c r="AA35" s="82">
        <v>35.974921999999999</v>
      </c>
      <c r="AB35" s="82">
        <v>36.019599999999997</v>
      </c>
      <c r="AC35" s="82">
        <v>36.065567000000001</v>
      </c>
      <c r="AD35" s="82">
        <v>36.111919</v>
      </c>
      <c r="AE35" s="82">
        <v>36.158791000000001</v>
      </c>
      <c r="AF35" s="82">
        <v>36.191952000000001</v>
      </c>
      <c r="AG35" s="88">
        <v>2E-3</v>
      </c>
    </row>
    <row r="36" spans="1:33" ht="15" customHeight="1" x14ac:dyDescent="0.35">
      <c r="A36" s="77" t="s">
        <v>1966</v>
      </c>
      <c r="B36" s="81" t="s">
        <v>1938</v>
      </c>
      <c r="C36" s="82">
        <v>34.699753000000001</v>
      </c>
      <c r="D36" s="82">
        <v>34.653179000000002</v>
      </c>
      <c r="E36" s="82">
        <v>34.742435</v>
      </c>
      <c r="F36" s="82">
        <v>34.854304999999997</v>
      </c>
      <c r="G36" s="82">
        <v>35.002316</v>
      </c>
      <c r="H36" s="82">
        <v>35.117615000000001</v>
      </c>
      <c r="I36" s="82">
        <v>35.192047000000002</v>
      </c>
      <c r="J36" s="82">
        <v>35.271732</v>
      </c>
      <c r="K36" s="82">
        <v>35.35022</v>
      </c>
      <c r="L36" s="82">
        <v>35.424396999999999</v>
      </c>
      <c r="M36" s="82">
        <v>35.499797999999998</v>
      </c>
      <c r="N36" s="82">
        <v>35.562308999999999</v>
      </c>
      <c r="O36" s="82">
        <v>35.635784000000001</v>
      </c>
      <c r="P36" s="82">
        <v>35.685836999999999</v>
      </c>
      <c r="Q36" s="82">
        <v>35.730873000000003</v>
      </c>
      <c r="R36" s="82">
        <v>35.776432</v>
      </c>
      <c r="S36" s="82">
        <v>35.821914999999997</v>
      </c>
      <c r="T36" s="82">
        <v>35.865516999999997</v>
      </c>
      <c r="U36" s="82">
        <v>35.912979</v>
      </c>
      <c r="V36" s="82">
        <v>35.953735000000002</v>
      </c>
      <c r="W36" s="82">
        <v>35.995209000000003</v>
      </c>
      <c r="X36" s="82">
        <v>36.03669</v>
      </c>
      <c r="Y36" s="82">
        <v>36.076565000000002</v>
      </c>
      <c r="Z36" s="82">
        <v>36.118099000000001</v>
      </c>
      <c r="AA36" s="82">
        <v>36.161312000000002</v>
      </c>
      <c r="AB36" s="82">
        <v>36.204113</v>
      </c>
      <c r="AC36" s="82">
        <v>36.248069999999998</v>
      </c>
      <c r="AD36" s="82">
        <v>36.292397000000001</v>
      </c>
      <c r="AE36" s="82">
        <v>36.337176999999997</v>
      </c>
      <c r="AF36" s="82">
        <v>36.367629999999998</v>
      </c>
      <c r="AG36" s="88">
        <v>2E-3</v>
      </c>
    </row>
    <row r="37" spans="1:33" ht="15" customHeight="1" x14ac:dyDescent="0.35">
      <c r="A37" s="77" t="s">
        <v>1967</v>
      </c>
      <c r="B37" s="81" t="s">
        <v>1940</v>
      </c>
      <c r="C37" s="82">
        <v>40.399161999999997</v>
      </c>
      <c r="D37" s="82">
        <v>40.362442000000001</v>
      </c>
      <c r="E37" s="82">
        <v>40.448936000000003</v>
      </c>
      <c r="F37" s="82">
        <v>40.570194000000001</v>
      </c>
      <c r="G37" s="82">
        <v>40.722248</v>
      </c>
      <c r="H37" s="82">
        <v>40.868144999999998</v>
      </c>
      <c r="I37" s="82">
        <v>40.939743</v>
      </c>
      <c r="J37" s="82">
        <v>41.015586999999996</v>
      </c>
      <c r="K37" s="82">
        <v>41.090839000000003</v>
      </c>
      <c r="L37" s="82">
        <v>41.161999000000002</v>
      </c>
      <c r="M37" s="82">
        <v>41.234122999999997</v>
      </c>
      <c r="N37" s="82">
        <v>41.294899000000001</v>
      </c>
      <c r="O37" s="82">
        <v>41.365344999999998</v>
      </c>
      <c r="P37" s="82">
        <v>41.412354000000001</v>
      </c>
      <c r="Q37" s="82">
        <v>41.454552</v>
      </c>
      <c r="R37" s="82">
        <v>41.498356000000001</v>
      </c>
      <c r="S37" s="82">
        <v>41.541451000000002</v>
      </c>
      <c r="T37" s="82">
        <v>41.582901</v>
      </c>
      <c r="U37" s="82">
        <v>41.627749999999999</v>
      </c>
      <c r="V37" s="82">
        <v>41.666491999999998</v>
      </c>
      <c r="W37" s="82">
        <v>41.705821999999998</v>
      </c>
      <c r="X37" s="82">
        <v>41.745089999999998</v>
      </c>
      <c r="Y37" s="82">
        <v>41.782913000000001</v>
      </c>
      <c r="Z37" s="82">
        <v>41.822166000000003</v>
      </c>
      <c r="AA37" s="82">
        <v>41.862845999999998</v>
      </c>
      <c r="AB37" s="82">
        <v>41.903137000000001</v>
      </c>
      <c r="AC37" s="82">
        <v>41.944431000000002</v>
      </c>
      <c r="AD37" s="82">
        <v>41.985999999999997</v>
      </c>
      <c r="AE37" s="82">
        <v>42.027968999999999</v>
      </c>
      <c r="AF37" s="82">
        <v>42.054653000000002</v>
      </c>
      <c r="AG37" s="88">
        <v>1E-3</v>
      </c>
    </row>
    <row r="38" spans="1:33" ht="12" customHeight="1" x14ac:dyDescent="0.35">
      <c r="A38" s="77" t="s">
        <v>1968</v>
      </c>
      <c r="B38" s="81" t="s">
        <v>1942</v>
      </c>
      <c r="C38" s="82">
        <v>0</v>
      </c>
      <c r="D38" s="82">
        <v>0</v>
      </c>
      <c r="E38" s="82">
        <v>0</v>
      </c>
      <c r="F38" s="82">
        <v>0</v>
      </c>
      <c r="G38" s="82">
        <v>0</v>
      </c>
      <c r="H38" s="82">
        <v>0</v>
      </c>
      <c r="I38" s="82">
        <v>0</v>
      </c>
      <c r="J38" s="82">
        <v>0</v>
      </c>
      <c r="K38" s="82">
        <v>0</v>
      </c>
      <c r="L38" s="82">
        <v>0</v>
      </c>
      <c r="M38" s="82">
        <v>0</v>
      </c>
      <c r="N38" s="82">
        <v>0</v>
      </c>
      <c r="O38" s="82">
        <v>0</v>
      </c>
      <c r="P38" s="82">
        <v>0</v>
      </c>
      <c r="Q38" s="82">
        <v>0</v>
      </c>
      <c r="R38" s="82">
        <v>0</v>
      </c>
      <c r="S38" s="82">
        <v>0</v>
      </c>
      <c r="T38" s="82">
        <v>0</v>
      </c>
      <c r="U38" s="82">
        <v>0</v>
      </c>
      <c r="V38" s="82">
        <v>0</v>
      </c>
      <c r="W38" s="82">
        <v>0</v>
      </c>
      <c r="X38" s="82">
        <v>0</v>
      </c>
      <c r="Y38" s="82">
        <v>0</v>
      </c>
      <c r="Z38" s="82">
        <v>0</v>
      </c>
      <c r="AA38" s="82">
        <v>0</v>
      </c>
      <c r="AB38" s="82">
        <v>0</v>
      </c>
      <c r="AC38" s="82">
        <v>0</v>
      </c>
      <c r="AD38" s="82">
        <v>0</v>
      </c>
      <c r="AE38" s="82">
        <v>0</v>
      </c>
      <c r="AF38" s="82">
        <v>0</v>
      </c>
      <c r="AG38" s="88" t="s">
        <v>11</v>
      </c>
    </row>
    <row r="39" spans="1:33" ht="12" customHeight="1" x14ac:dyDescent="0.35">
      <c r="A39" s="77" t="s">
        <v>1969</v>
      </c>
      <c r="B39" s="81" t="s">
        <v>1944</v>
      </c>
      <c r="C39" s="82">
        <v>34.046405999999998</v>
      </c>
      <c r="D39" s="82">
        <v>34.045012999999997</v>
      </c>
      <c r="E39" s="82">
        <v>34.121657999999996</v>
      </c>
      <c r="F39" s="82">
        <v>34.251575000000003</v>
      </c>
      <c r="G39" s="82">
        <v>34.460735</v>
      </c>
      <c r="H39" s="82">
        <v>34.622002000000002</v>
      </c>
      <c r="I39" s="82">
        <v>34.686680000000003</v>
      </c>
      <c r="J39" s="82">
        <v>34.754269000000001</v>
      </c>
      <c r="K39" s="82">
        <v>34.820872999999999</v>
      </c>
      <c r="L39" s="82">
        <v>34.884472000000002</v>
      </c>
      <c r="M39" s="82">
        <v>34.948718999999997</v>
      </c>
      <c r="N39" s="82">
        <v>35.004973999999997</v>
      </c>
      <c r="O39" s="82">
        <v>35.067841000000001</v>
      </c>
      <c r="P39" s="82">
        <v>35.108325999999998</v>
      </c>
      <c r="Q39" s="82">
        <v>35.144340999999997</v>
      </c>
      <c r="R39" s="82">
        <v>35.180908000000002</v>
      </c>
      <c r="S39" s="82">
        <v>35.217205</v>
      </c>
      <c r="T39" s="82">
        <v>35.252312000000003</v>
      </c>
      <c r="U39" s="82">
        <v>35.289726000000002</v>
      </c>
      <c r="V39" s="82">
        <v>35.322845000000001</v>
      </c>
      <c r="W39" s="82">
        <v>35.356434</v>
      </c>
      <c r="X39" s="82">
        <v>35.389938000000001</v>
      </c>
      <c r="Y39" s="82">
        <v>35.422488999999999</v>
      </c>
      <c r="Z39" s="82">
        <v>35.456009000000002</v>
      </c>
      <c r="AA39" s="82">
        <v>35.490543000000002</v>
      </c>
      <c r="AB39" s="82">
        <v>35.524757000000001</v>
      </c>
      <c r="AC39" s="82">
        <v>35.559669</v>
      </c>
      <c r="AD39" s="82">
        <v>35.594734000000003</v>
      </c>
      <c r="AE39" s="82">
        <v>35.630077</v>
      </c>
      <c r="AF39" s="82">
        <v>35.648319000000001</v>
      </c>
      <c r="AG39" s="88">
        <v>2E-3</v>
      </c>
    </row>
    <row r="40" spans="1:33" ht="12" customHeight="1" x14ac:dyDescent="0.35">
      <c r="A40" s="77" t="s">
        <v>1970</v>
      </c>
      <c r="B40" s="81" t="s">
        <v>1946</v>
      </c>
      <c r="C40" s="82">
        <v>45.309269</v>
      </c>
      <c r="D40" s="82">
        <v>45.317070000000001</v>
      </c>
      <c r="E40" s="82">
        <v>45.389805000000003</v>
      </c>
      <c r="F40" s="82">
        <v>45.496155000000002</v>
      </c>
      <c r="G40" s="82">
        <v>45.680034999999997</v>
      </c>
      <c r="H40" s="82">
        <v>45.812705999999999</v>
      </c>
      <c r="I40" s="82">
        <v>45.874332000000003</v>
      </c>
      <c r="J40" s="82">
        <v>45.938152000000002</v>
      </c>
      <c r="K40" s="82">
        <v>46.001216999999997</v>
      </c>
      <c r="L40" s="82">
        <v>46.062012000000003</v>
      </c>
      <c r="M40" s="82">
        <v>46.123103999999998</v>
      </c>
      <c r="N40" s="82">
        <v>46.17794</v>
      </c>
      <c r="O40" s="82">
        <v>46.237822999999999</v>
      </c>
      <c r="P40" s="82">
        <v>46.275551</v>
      </c>
      <c r="Q40" s="82">
        <v>46.309441</v>
      </c>
      <c r="R40" s="82">
        <v>46.343788000000004</v>
      </c>
      <c r="S40" s="82">
        <v>46.378276999999997</v>
      </c>
      <c r="T40" s="82">
        <v>46.411242999999999</v>
      </c>
      <c r="U40" s="82">
        <v>46.445895999999998</v>
      </c>
      <c r="V40" s="82">
        <v>46.476761000000003</v>
      </c>
      <c r="W40" s="82">
        <v>46.508259000000002</v>
      </c>
      <c r="X40" s="82">
        <v>46.539436000000002</v>
      </c>
      <c r="Y40" s="82">
        <v>46.570025999999999</v>
      </c>
      <c r="Z40" s="82">
        <v>46.601222999999997</v>
      </c>
      <c r="AA40" s="82">
        <v>46.633110000000002</v>
      </c>
      <c r="AB40" s="82">
        <v>46.664673000000001</v>
      </c>
      <c r="AC40" s="82">
        <v>46.696849999999998</v>
      </c>
      <c r="AD40" s="82">
        <v>46.728789999999996</v>
      </c>
      <c r="AE40" s="82">
        <v>46.761012999999998</v>
      </c>
      <c r="AF40" s="82">
        <v>46.775024000000002</v>
      </c>
      <c r="AG40" s="88">
        <v>1E-3</v>
      </c>
    </row>
    <row r="41" spans="1:33" ht="12" customHeight="1" x14ac:dyDescent="0.35">
      <c r="A41" s="77" t="s">
        <v>1971</v>
      </c>
      <c r="B41" s="81" t="s">
        <v>1948</v>
      </c>
      <c r="C41" s="82">
        <v>37.753833999999998</v>
      </c>
      <c r="D41" s="82">
        <v>37.849879999999999</v>
      </c>
      <c r="E41" s="82">
        <v>37.965958000000001</v>
      </c>
      <c r="F41" s="82">
        <v>38.082821000000003</v>
      </c>
      <c r="G41" s="82">
        <v>38.178902000000001</v>
      </c>
      <c r="H41" s="82">
        <v>38.276226000000001</v>
      </c>
      <c r="I41" s="82">
        <v>38.373508000000001</v>
      </c>
      <c r="J41" s="82">
        <v>38.472144999999998</v>
      </c>
      <c r="K41" s="82">
        <v>38.569775</v>
      </c>
      <c r="L41" s="82">
        <v>38.666491999999998</v>
      </c>
      <c r="M41" s="82">
        <v>38.763508000000002</v>
      </c>
      <c r="N41" s="82">
        <v>38.858631000000003</v>
      </c>
      <c r="O41" s="82">
        <v>38.955429000000002</v>
      </c>
      <c r="P41" s="82">
        <v>38.984752999999998</v>
      </c>
      <c r="Q41" s="82">
        <v>39.001899999999999</v>
      </c>
      <c r="R41" s="82">
        <v>39.019038999999999</v>
      </c>
      <c r="S41" s="82">
        <v>39.034514999999999</v>
      </c>
      <c r="T41" s="82">
        <v>39.048381999999997</v>
      </c>
      <c r="U41" s="82">
        <v>39.061934999999998</v>
      </c>
      <c r="V41" s="82">
        <v>39.072997999999998</v>
      </c>
      <c r="W41" s="82">
        <v>39.084212999999998</v>
      </c>
      <c r="X41" s="82">
        <v>39.09478</v>
      </c>
      <c r="Y41" s="82">
        <v>39.105175000000003</v>
      </c>
      <c r="Z41" s="82">
        <v>39.115467000000002</v>
      </c>
      <c r="AA41" s="82">
        <v>39.125557000000001</v>
      </c>
      <c r="AB41" s="82">
        <v>39.135635000000001</v>
      </c>
      <c r="AC41" s="82">
        <v>39.146026999999997</v>
      </c>
      <c r="AD41" s="82">
        <v>39.155909999999999</v>
      </c>
      <c r="AE41" s="82">
        <v>39.166134</v>
      </c>
      <c r="AF41" s="82">
        <v>39.170516999999997</v>
      </c>
      <c r="AG41" s="88">
        <v>1E-3</v>
      </c>
    </row>
    <row r="42" spans="1:33" ht="12" customHeight="1" x14ac:dyDescent="0.35">
      <c r="A42" s="77" t="s">
        <v>1972</v>
      </c>
      <c r="B42" s="81" t="s">
        <v>1950</v>
      </c>
      <c r="C42" s="82">
        <v>43.857852999999999</v>
      </c>
      <c r="D42" s="82">
        <v>43.959708999999997</v>
      </c>
      <c r="E42" s="82">
        <v>44.114006000000003</v>
      </c>
      <c r="F42" s="82">
        <v>44.293410999999999</v>
      </c>
      <c r="G42" s="82">
        <v>44.394981000000001</v>
      </c>
      <c r="H42" s="82">
        <v>44.515633000000001</v>
      </c>
      <c r="I42" s="82">
        <v>44.643065999999997</v>
      </c>
      <c r="J42" s="82">
        <v>44.776375000000002</v>
      </c>
      <c r="K42" s="82">
        <v>44.894992999999999</v>
      </c>
      <c r="L42" s="82">
        <v>45.003310999999997</v>
      </c>
      <c r="M42" s="82">
        <v>45.106437999999997</v>
      </c>
      <c r="N42" s="82">
        <v>45.203933999999997</v>
      </c>
      <c r="O42" s="82">
        <v>45.299624999999999</v>
      </c>
      <c r="P42" s="82">
        <v>45.327309</v>
      </c>
      <c r="Q42" s="82">
        <v>45.342078999999998</v>
      </c>
      <c r="R42" s="82">
        <v>45.356613000000003</v>
      </c>
      <c r="S42" s="82">
        <v>45.375343000000001</v>
      </c>
      <c r="T42" s="82">
        <v>45.392741999999998</v>
      </c>
      <c r="U42" s="82">
        <v>45.411194000000002</v>
      </c>
      <c r="V42" s="82">
        <v>45.426369000000001</v>
      </c>
      <c r="W42" s="82">
        <v>45.441761</v>
      </c>
      <c r="X42" s="82">
        <v>45.456843999999997</v>
      </c>
      <c r="Y42" s="82">
        <v>45.471271999999999</v>
      </c>
      <c r="Z42" s="82">
        <v>45.486130000000003</v>
      </c>
      <c r="AA42" s="82">
        <v>45.501368999999997</v>
      </c>
      <c r="AB42" s="82">
        <v>45.516491000000002</v>
      </c>
      <c r="AC42" s="82">
        <v>45.532100999999997</v>
      </c>
      <c r="AD42" s="82">
        <v>45.547615</v>
      </c>
      <c r="AE42" s="82">
        <v>45.563389000000001</v>
      </c>
      <c r="AF42" s="82">
        <v>45.574883</v>
      </c>
      <c r="AG42" s="88">
        <v>1E-3</v>
      </c>
    </row>
    <row r="43" spans="1:33" ht="12" customHeight="1" x14ac:dyDescent="0.35">
      <c r="A43" s="77" t="s">
        <v>1973</v>
      </c>
      <c r="B43" s="81" t="s">
        <v>1952</v>
      </c>
      <c r="C43" s="82">
        <v>36.330750000000002</v>
      </c>
      <c r="D43" s="82">
        <v>36.454121000000001</v>
      </c>
      <c r="E43" s="82">
        <v>36.634453000000001</v>
      </c>
      <c r="F43" s="82">
        <v>36.853596000000003</v>
      </c>
      <c r="G43" s="82">
        <v>36.994686000000002</v>
      </c>
      <c r="H43" s="82">
        <v>37.154259000000003</v>
      </c>
      <c r="I43" s="82">
        <v>37.313896</v>
      </c>
      <c r="J43" s="82">
        <v>37.480010999999998</v>
      </c>
      <c r="K43" s="82">
        <v>37.622726</v>
      </c>
      <c r="L43" s="82">
        <v>37.745182</v>
      </c>
      <c r="M43" s="82">
        <v>37.854548999999999</v>
      </c>
      <c r="N43" s="82">
        <v>37.954433000000002</v>
      </c>
      <c r="O43" s="82">
        <v>38.054172999999999</v>
      </c>
      <c r="P43" s="82">
        <v>38.085540999999999</v>
      </c>
      <c r="Q43" s="82">
        <v>38.103541999999997</v>
      </c>
      <c r="R43" s="82">
        <v>38.121346000000003</v>
      </c>
      <c r="S43" s="82">
        <v>38.137802000000001</v>
      </c>
      <c r="T43" s="82">
        <v>38.153416</v>
      </c>
      <c r="U43" s="82">
        <v>38.170399000000003</v>
      </c>
      <c r="V43" s="82">
        <v>38.184649999999998</v>
      </c>
      <c r="W43" s="82">
        <v>38.199139000000002</v>
      </c>
      <c r="X43" s="82">
        <v>38.213486000000003</v>
      </c>
      <c r="Y43" s="82">
        <v>38.227234000000003</v>
      </c>
      <c r="Z43" s="82">
        <v>38.24147</v>
      </c>
      <c r="AA43" s="82">
        <v>38.256165000000003</v>
      </c>
      <c r="AB43" s="82">
        <v>38.270752000000002</v>
      </c>
      <c r="AC43" s="82">
        <v>38.285778000000001</v>
      </c>
      <c r="AD43" s="82">
        <v>38.300803999999999</v>
      </c>
      <c r="AE43" s="82">
        <v>38.316043999999998</v>
      </c>
      <c r="AF43" s="82">
        <v>38.326934999999999</v>
      </c>
      <c r="AG43" s="88">
        <v>2E-3</v>
      </c>
    </row>
    <row r="44" spans="1:33" ht="12" customHeight="1" x14ac:dyDescent="0.35">
      <c r="A44" s="77" t="s">
        <v>1974</v>
      </c>
      <c r="B44" s="81" t="s">
        <v>1954</v>
      </c>
      <c r="C44" s="82">
        <v>42.715176</v>
      </c>
      <c r="D44" s="82">
        <v>42.800002999999997</v>
      </c>
      <c r="E44" s="82">
        <v>42.901412999999998</v>
      </c>
      <c r="F44" s="82">
        <v>43.005344000000001</v>
      </c>
      <c r="G44" s="82">
        <v>43.100451999999997</v>
      </c>
      <c r="H44" s="82">
        <v>43.197181999999998</v>
      </c>
      <c r="I44" s="82">
        <v>43.292811999999998</v>
      </c>
      <c r="J44" s="82">
        <v>43.389339</v>
      </c>
      <c r="K44" s="82">
        <v>43.485016000000002</v>
      </c>
      <c r="L44" s="82">
        <v>43.580058999999999</v>
      </c>
      <c r="M44" s="82">
        <v>43.675243000000002</v>
      </c>
      <c r="N44" s="82">
        <v>43.768875000000001</v>
      </c>
      <c r="O44" s="82">
        <v>43.863846000000002</v>
      </c>
      <c r="P44" s="82">
        <v>43.891029000000003</v>
      </c>
      <c r="Q44" s="82">
        <v>43.904750999999997</v>
      </c>
      <c r="R44" s="82">
        <v>43.918517999999999</v>
      </c>
      <c r="S44" s="82">
        <v>43.931213</v>
      </c>
      <c r="T44" s="82">
        <v>43.942909</v>
      </c>
      <c r="U44" s="82">
        <v>43.954464000000002</v>
      </c>
      <c r="V44" s="82">
        <v>43.964511999999999</v>
      </c>
      <c r="W44" s="82">
        <v>43.974476000000003</v>
      </c>
      <c r="X44" s="82">
        <v>43.984104000000002</v>
      </c>
      <c r="Y44" s="82">
        <v>43.993454</v>
      </c>
      <c r="Z44" s="82">
        <v>44.002795999999996</v>
      </c>
      <c r="AA44" s="82">
        <v>44.012138</v>
      </c>
      <c r="AB44" s="82">
        <v>44.021453999999999</v>
      </c>
      <c r="AC44" s="82">
        <v>44.030991</v>
      </c>
      <c r="AD44" s="82">
        <v>44.040236999999998</v>
      </c>
      <c r="AE44" s="82">
        <v>44.049697999999999</v>
      </c>
      <c r="AF44" s="82">
        <v>44.053226000000002</v>
      </c>
      <c r="AG44" s="88">
        <v>1E-3</v>
      </c>
    </row>
    <row r="45" spans="1:33" ht="12" customHeight="1" x14ac:dyDescent="0.35">
      <c r="A45" s="77" t="s">
        <v>1975</v>
      </c>
      <c r="B45" s="81" t="s">
        <v>1956</v>
      </c>
      <c r="C45" s="82">
        <v>49.433754</v>
      </c>
      <c r="D45" s="82">
        <v>49.517113000000002</v>
      </c>
      <c r="E45" s="82">
        <v>49.624245000000002</v>
      </c>
      <c r="F45" s="82">
        <v>49.733851999999999</v>
      </c>
      <c r="G45" s="82">
        <v>49.831603999999999</v>
      </c>
      <c r="H45" s="82">
        <v>49.930832000000002</v>
      </c>
      <c r="I45" s="82">
        <v>50.029003000000003</v>
      </c>
      <c r="J45" s="82">
        <v>50.128402999999999</v>
      </c>
      <c r="K45" s="82">
        <v>50.227035999999998</v>
      </c>
      <c r="L45" s="82">
        <v>50.324779999999997</v>
      </c>
      <c r="M45" s="82">
        <v>50.422958000000001</v>
      </c>
      <c r="N45" s="82">
        <v>50.518577999999998</v>
      </c>
      <c r="O45" s="82">
        <v>50.616314000000003</v>
      </c>
      <c r="P45" s="82">
        <v>50.645935000000001</v>
      </c>
      <c r="Q45" s="82">
        <v>50.662846000000002</v>
      </c>
      <c r="R45" s="82">
        <v>50.679957999999999</v>
      </c>
      <c r="S45" s="82">
        <v>50.695656</v>
      </c>
      <c r="T45" s="82">
        <v>50.709999000000003</v>
      </c>
      <c r="U45" s="82">
        <v>50.724460999999998</v>
      </c>
      <c r="V45" s="82">
        <v>50.736545999999997</v>
      </c>
      <c r="W45" s="82">
        <v>50.748652999999997</v>
      </c>
      <c r="X45" s="82">
        <v>50.760319000000003</v>
      </c>
      <c r="Y45" s="82">
        <v>50.771583999999997</v>
      </c>
      <c r="Z45" s="82">
        <v>50.782935999999999</v>
      </c>
      <c r="AA45" s="82">
        <v>50.794285000000002</v>
      </c>
      <c r="AB45" s="82">
        <v>50.805568999999998</v>
      </c>
      <c r="AC45" s="82">
        <v>50.817188000000002</v>
      </c>
      <c r="AD45" s="82">
        <v>50.828570999999997</v>
      </c>
      <c r="AE45" s="82">
        <v>50.840176</v>
      </c>
      <c r="AF45" s="82">
        <v>50.846404999999997</v>
      </c>
      <c r="AG45" s="88">
        <v>1E-3</v>
      </c>
    </row>
    <row r="46" spans="1:33" ht="12" customHeight="1" x14ac:dyDescent="0.35">
      <c r="A46" s="77" t="s">
        <v>1976</v>
      </c>
      <c r="B46" s="81" t="s">
        <v>1958</v>
      </c>
      <c r="C46" s="82">
        <v>69.184775999999999</v>
      </c>
      <c r="D46" s="82">
        <v>69.290030999999999</v>
      </c>
      <c r="E46" s="82">
        <v>69.422225999999995</v>
      </c>
      <c r="F46" s="82">
        <v>69.562468999999993</v>
      </c>
      <c r="G46" s="82">
        <v>69.660774000000004</v>
      </c>
      <c r="H46" s="82">
        <v>69.768623000000005</v>
      </c>
      <c r="I46" s="82">
        <v>69.875930999999994</v>
      </c>
      <c r="J46" s="82">
        <v>69.985352000000006</v>
      </c>
      <c r="K46" s="82">
        <v>70.089271999999994</v>
      </c>
      <c r="L46" s="82">
        <v>70.189682000000005</v>
      </c>
      <c r="M46" s="82">
        <v>70.288901999999993</v>
      </c>
      <c r="N46" s="82">
        <v>70.385109</v>
      </c>
      <c r="O46" s="82">
        <v>70.482826000000003</v>
      </c>
      <c r="P46" s="82">
        <v>70.512496999999996</v>
      </c>
      <c r="Q46" s="82">
        <v>70.529326999999995</v>
      </c>
      <c r="R46" s="82">
        <v>70.546440000000004</v>
      </c>
      <c r="S46" s="82">
        <v>70.563179000000005</v>
      </c>
      <c r="T46" s="82">
        <v>70.578277999999997</v>
      </c>
      <c r="U46" s="82">
        <v>70.593338000000003</v>
      </c>
      <c r="V46" s="82">
        <v>70.605598000000001</v>
      </c>
      <c r="W46" s="82">
        <v>70.618026999999998</v>
      </c>
      <c r="X46" s="82">
        <v>70.629868000000002</v>
      </c>
      <c r="Y46" s="82">
        <v>70.641396</v>
      </c>
      <c r="Z46" s="82">
        <v>70.652946</v>
      </c>
      <c r="AA46" s="82">
        <v>70.664412999999996</v>
      </c>
      <c r="AB46" s="82">
        <v>70.675918999999993</v>
      </c>
      <c r="AC46" s="82">
        <v>70.687804999999997</v>
      </c>
      <c r="AD46" s="82">
        <v>70.699141999999995</v>
      </c>
      <c r="AE46" s="82">
        <v>70.710860999999994</v>
      </c>
      <c r="AF46" s="82">
        <v>70.717078999999998</v>
      </c>
      <c r="AG46" s="88">
        <v>1E-3</v>
      </c>
    </row>
    <row r="47" spans="1:33" ht="12" customHeight="1" x14ac:dyDescent="0.35">
      <c r="A47" s="77" t="s">
        <v>1977</v>
      </c>
      <c r="B47" s="81" t="s">
        <v>1960</v>
      </c>
      <c r="C47" s="82">
        <v>37.340569000000002</v>
      </c>
      <c r="D47" s="82">
        <v>37.404274000000001</v>
      </c>
      <c r="E47" s="82">
        <v>37.538567</v>
      </c>
      <c r="F47" s="82">
        <v>37.683933000000003</v>
      </c>
      <c r="G47" s="82">
        <v>37.801285</v>
      </c>
      <c r="H47" s="82">
        <v>37.920921</v>
      </c>
      <c r="I47" s="82">
        <v>38.037159000000003</v>
      </c>
      <c r="J47" s="82">
        <v>38.156421999999999</v>
      </c>
      <c r="K47" s="82">
        <v>38.270282999999999</v>
      </c>
      <c r="L47" s="82">
        <v>38.378200999999997</v>
      </c>
      <c r="M47" s="82">
        <v>38.485748000000001</v>
      </c>
      <c r="N47" s="82">
        <v>38.586413999999998</v>
      </c>
      <c r="O47" s="82">
        <v>38.692138999999997</v>
      </c>
      <c r="P47" s="82">
        <v>38.729565000000001</v>
      </c>
      <c r="Q47" s="82">
        <v>38.753402999999999</v>
      </c>
      <c r="R47" s="82">
        <v>38.777194999999999</v>
      </c>
      <c r="S47" s="82">
        <v>38.800285000000002</v>
      </c>
      <c r="T47" s="82">
        <v>38.821731999999997</v>
      </c>
      <c r="U47" s="82">
        <v>38.845177</v>
      </c>
      <c r="V47" s="82">
        <v>38.863822999999996</v>
      </c>
      <c r="W47" s="82">
        <v>38.882885000000002</v>
      </c>
      <c r="X47" s="82">
        <v>38.901470000000003</v>
      </c>
      <c r="Y47" s="82">
        <v>38.919189000000003</v>
      </c>
      <c r="Z47" s="82">
        <v>38.937496000000003</v>
      </c>
      <c r="AA47" s="82">
        <v>38.956356</v>
      </c>
      <c r="AB47" s="82">
        <v>38.97504</v>
      </c>
      <c r="AC47" s="82">
        <v>38.994427000000002</v>
      </c>
      <c r="AD47" s="82">
        <v>39.013561000000003</v>
      </c>
      <c r="AE47" s="82">
        <v>39.033107999999999</v>
      </c>
      <c r="AF47" s="82">
        <v>39.049244000000002</v>
      </c>
      <c r="AG47" s="88">
        <v>2E-3</v>
      </c>
    </row>
    <row r="48" spans="1:33" ht="12" customHeight="1" x14ac:dyDescent="0.35">
      <c r="A48" s="77" t="s">
        <v>1978</v>
      </c>
      <c r="B48" s="81" t="s">
        <v>1962</v>
      </c>
      <c r="C48" s="82">
        <v>50.030284999999999</v>
      </c>
      <c r="D48" s="82">
        <v>50.091926999999998</v>
      </c>
      <c r="E48" s="82">
        <v>50.230350000000001</v>
      </c>
      <c r="F48" s="82">
        <v>50.384509999999999</v>
      </c>
      <c r="G48" s="82">
        <v>50.500286000000003</v>
      </c>
      <c r="H48" s="82">
        <v>50.619644000000001</v>
      </c>
      <c r="I48" s="82">
        <v>50.734951000000002</v>
      </c>
      <c r="J48" s="82">
        <v>50.853442999999999</v>
      </c>
      <c r="K48" s="82">
        <v>50.967331000000001</v>
      </c>
      <c r="L48" s="82">
        <v>51.076279</v>
      </c>
      <c r="M48" s="82">
        <v>51.184662000000003</v>
      </c>
      <c r="N48" s="82">
        <v>51.286059999999999</v>
      </c>
      <c r="O48" s="82">
        <v>51.393379000000003</v>
      </c>
      <c r="P48" s="82">
        <v>51.432014000000002</v>
      </c>
      <c r="Q48" s="82">
        <v>51.457065999999998</v>
      </c>
      <c r="R48" s="82">
        <v>51.482052000000003</v>
      </c>
      <c r="S48" s="82">
        <v>51.506618000000003</v>
      </c>
      <c r="T48" s="82">
        <v>51.529308</v>
      </c>
      <c r="U48" s="82">
        <v>51.553623000000002</v>
      </c>
      <c r="V48" s="82">
        <v>51.572997999999998</v>
      </c>
      <c r="W48" s="82">
        <v>51.592753999999999</v>
      </c>
      <c r="X48" s="82">
        <v>51.612018999999997</v>
      </c>
      <c r="Y48" s="82">
        <v>51.630428000000002</v>
      </c>
      <c r="Z48" s="82">
        <v>51.649487000000001</v>
      </c>
      <c r="AA48" s="82">
        <v>51.669209000000002</v>
      </c>
      <c r="AB48" s="82">
        <v>51.688758999999997</v>
      </c>
      <c r="AC48" s="82">
        <v>51.709110000000003</v>
      </c>
      <c r="AD48" s="82">
        <v>51.728991999999998</v>
      </c>
      <c r="AE48" s="82">
        <v>51.749420000000001</v>
      </c>
      <c r="AF48" s="82">
        <v>51.766525000000001</v>
      </c>
      <c r="AG48" s="88">
        <v>1E-3</v>
      </c>
    </row>
    <row r="49" spans="1:33" ht="15" customHeight="1" x14ac:dyDescent="0.35">
      <c r="B49" s="34" t="s">
        <v>1979</v>
      </c>
      <c r="C49" s="82"/>
      <c r="D49" s="82"/>
      <c r="E49" s="82"/>
      <c r="F49" s="82"/>
      <c r="G49" s="82"/>
      <c r="H49" s="82"/>
      <c r="I49" s="82"/>
      <c r="J49" s="82"/>
      <c r="K49" s="82"/>
      <c r="L49" s="82"/>
      <c r="M49" s="82"/>
      <c r="N49" s="82"/>
      <c r="O49" s="82"/>
      <c r="P49" s="82"/>
      <c r="Q49" s="82"/>
      <c r="R49" s="82"/>
      <c r="S49" s="82"/>
      <c r="T49" s="82"/>
      <c r="U49" s="82"/>
      <c r="V49" s="82"/>
      <c r="W49" s="82"/>
      <c r="X49" s="82"/>
      <c r="Y49" s="82"/>
      <c r="Z49" s="82"/>
      <c r="AA49" s="82"/>
      <c r="AB49" s="82"/>
      <c r="AC49" s="82"/>
      <c r="AD49" s="82"/>
      <c r="AE49" s="82"/>
      <c r="AF49" s="82"/>
      <c r="AG49" s="88"/>
    </row>
    <row r="50" spans="1:33" ht="15" customHeight="1" x14ac:dyDescent="0.35">
      <c r="A50" s="77" t="s">
        <v>1980</v>
      </c>
      <c r="B50" s="81" t="s">
        <v>1932</v>
      </c>
      <c r="C50" s="82">
        <v>0</v>
      </c>
      <c r="D50" s="82">
        <v>0</v>
      </c>
      <c r="E50" s="82">
        <v>0</v>
      </c>
      <c r="F50" s="82">
        <v>0</v>
      </c>
      <c r="G50" s="82">
        <v>0</v>
      </c>
      <c r="H50" s="82">
        <v>0</v>
      </c>
      <c r="I50" s="82">
        <v>0</v>
      </c>
      <c r="J50" s="82">
        <v>0</v>
      </c>
      <c r="K50" s="82">
        <v>0</v>
      </c>
      <c r="L50" s="82">
        <v>0</v>
      </c>
      <c r="M50" s="82">
        <v>0</v>
      </c>
      <c r="N50" s="82">
        <v>0</v>
      </c>
      <c r="O50" s="82">
        <v>0</v>
      </c>
      <c r="P50" s="82">
        <v>0</v>
      </c>
      <c r="Q50" s="82">
        <v>0</v>
      </c>
      <c r="R50" s="82">
        <v>0</v>
      </c>
      <c r="S50" s="82">
        <v>0</v>
      </c>
      <c r="T50" s="82">
        <v>0</v>
      </c>
      <c r="U50" s="82">
        <v>0</v>
      </c>
      <c r="V50" s="82">
        <v>0</v>
      </c>
      <c r="W50" s="82">
        <v>0</v>
      </c>
      <c r="X50" s="82">
        <v>0</v>
      </c>
      <c r="Y50" s="82">
        <v>0</v>
      </c>
      <c r="Z50" s="82">
        <v>0</v>
      </c>
      <c r="AA50" s="82">
        <v>0</v>
      </c>
      <c r="AB50" s="82">
        <v>0</v>
      </c>
      <c r="AC50" s="82">
        <v>0</v>
      </c>
      <c r="AD50" s="82">
        <v>0</v>
      </c>
      <c r="AE50" s="82">
        <v>0</v>
      </c>
      <c r="AF50" s="82">
        <v>0</v>
      </c>
      <c r="AG50" s="88" t="s">
        <v>11</v>
      </c>
    </row>
    <row r="51" spans="1:33" ht="15" customHeight="1" x14ac:dyDescent="0.35">
      <c r="A51" s="77" t="s">
        <v>1981</v>
      </c>
      <c r="B51" s="81" t="s">
        <v>1934</v>
      </c>
      <c r="C51" s="82">
        <v>0</v>
      </c>
      <c r="D51" s="82">
        <v>0</v>
      </c>
      <c r="E51" s="82">
        <v>0</v>
      </c>
      <c r="F51" s="82">
        <v>0</v>
      </c>
      <c r="G51" s="82">
        <v>46.877090000000003</v>
      </c>
      <c r="H51" s="82">
        <v>46.723671000000003</v>
      </c>
      <c r="I51" s="82">
        <v>46.514446</v>
      </c>
      <c r="J51" s="82">
        <v>46.329788000000001</v>
      </c>
      <c r="K51" s="82">
        <v>46.187012000000003</v>
      </c>
      <c r="L51" s="82">
        <v>46.076576000000003</v>
      </c>
      <c r="M51" s="82">
        <v>45.997562000000002</v>
      </c>
      <c r="N51" s="82">
        <v>45.931708999999998</v>
      </c>
      <c r="O51" s="82">
        <v>45.893585000000002</v>
      </c>
      <c r="P51" s="82">
        <v>45.845177</v>
      </c>
      <c r="Q51" s="82">
        <v>45.803226000000002</v>
      </c>
      <c r="R51" s="82">
        <v>45.768752999999997</v>
      </c>
      <c r="S51" s="82">
        <v>45.739455999999997</v>
      </c>
      <c r="T51" s="82">
        <v>45.713821000000003</v>
      </c>
      <c r="U51" s="82">
        <v>45.695999</v>
      </c>
      <c r="V51" s="82">
        <v>45.675640000000001</v>
      </c>
      <c r="W51" s="82">
        <v>45.671241999999999</v>
      </c>
      <c r="X51" s="82">
        <v>45.668903</v>
      </c>
      <c r="Y51" s="82">
        <v>45.666972999999999</v>
      </c>
      <c r="Z51" s="82">
        <v>45.668185999999999</v>
      </c>
      <c r="AA51" s="82">
        <v>45.672356000000001</v>
      </c>
      <c r="AB51" s="82">
        <v>45.677776000000001</v>
      </c>
      <c r="AC51" s="82">
        <v>45.685595999999997</v>
      </c>
      <c r="AD51" s="82">
        <v>45.695545000000003</v>
      </c>
      <c r="AE51" s="82">
        <v>45.707031000000001</v>
      </c>
      <c r="AF51" s="82">
        <v>45.704464000000002</v>
      </c>
      <c r="AG51" s="88" t="s">
        <v>11</v>
      </c>
    </row>
    <row r="52" spans="1:33" ht="15" customHeight="1" x14ac:dyDescent="0.35">
      <c r="A52" s="77" t="s">
        <v>1982</v>
      </c>
      <c r="B52" s="81" t="s">
        <v>1936</v>
      </c>
      <c r="C52" s="82">
        <v>40.867023000000003</v>
      </c>
      <c r="D52" s="82">
        <v>40.211238999999999</v>
      </c>
      <c r="E52" s="82">
        <v>39.775356000000002</v>
      </c>
      <c r="F52" s="82">
        <v>39.391624</v>
      </c>
      <c r="G52" s="82">
        <v>39.087704000000002</v>
      </c>
      <c r="H52" s="82">
        <v>38.857067000000001</v>
      </c>
      <c r="I52" s="82">
        <v>38.628360999999998</v>
      </c>
      <c r="J52" s="82">
        <v>38.442183999999997</v>
      </c>
      <c r="K52" s="82">
        <v>38.299289999999999</v>
      </c>
      <c r="L52" s="82">
        <v>38.189219999999999</v>
      </c>
      <c r="M52" s="82">
        <v>38.112437999999997</v>
      </c>
      <c r="N52" s="82">
        <v>38.048656000000001</v>
      </c>
      <c r="O52" s="82">
        <v>38.013615000000001</v>
      </c>
      <c r="P52" s="82">
        <v>37.968398999999998</v>
      </c>
      <c r="Q52" s="82">
        <v>37.929927999999997</v>
      </c>
      <c r="R52" s="82">
        <v>37.901443</v>
      </c>
      <c r="S52" s="82">
        <v>37.879500999999998</v>
      </c>
      <c r="T52" s="82">
        <v>37.859943000000001</v>
      </c>
      <c r="U52" s="82">
        <v>37.847270999999999</v>
      </c>
      <c r="V52" s="82">
        <v>37.828578999999998</v>
      </c>
      <c r="W52" s="82">
        <v>37.825901000000002</v>
      </c>
      <c r="X52" s="82">
        <v>37.824871000000002</v>
      </c>
      <c r="Y52" s="82">
        <v>37.824210999999998</v>
      </c>
      <c r="Z52" s="82">
        <v>37.827038000000002</v>
      </c>
      <c r="AA52" s="82">
        <v>37.833404999999999</v>
      </c>
      <c r="AB52" s="82">
        <v>37.841251</v>
      </c>
      <c r="AC52" s="82">
        <v>37.851695999999997</v>
      </c>
      <c r="AD52" s="82">
        <v>37.863930000000003</v>
      </c>
      <c r="AE52" s="82">
        <v>37.878211999999998</v>
      </c>
      <c r="AF52" s="82">
        <v>37.879269000000001</v>
      </c>
      <c r="AG52" s="88">
        <v>-3.0000000000000001E-3</v>
      </c>
    </row>
    <row r="53" spans="1:33" ht="15" customHeight="1" x14ac:dyDescent="0.35">
      <c r="A53" s="77" t="s">
        <v>1983</v>
      </c>
      <c r="B53" s="81" t="s">
        <v>1938</v>
      </c>
      <c r="C53" s="82">
        <v>42.487544999999997</v>
      </c>
      <c r="D53" s="82">
        <v>41.811222000000001</v>
      </c>
      <c r="E53" s="82">
        <v>41.335197000000001</v>
      </c>
      <c r="F53" s="82">
        <v>40.883411000000002</v>
      </c>
      <c r="G53" s="82">
        <v>40.576518999999998</v>
      </c>
      <c r="H53" s="82">
        <v>40.294944999999998</v>
      </c>
      <c r="I53" s="82">
        <v>40.025531999999998</v>
      </c>
      <c r="J53" s="82">
        <v>39.804577000000002</v>
      </c>
      <c r="K53" s="82">
        <v>39.631500000000003</v>
      </c>
      <c r="L53" s="82">
        <v>39.497826000000003</v>
      </c>
      <c r="M53" s="82">
        <v>39.402614999999997</v>
      </c>
      <c r="N53" s="82">
        <v>39.325313999999999</v>
      </c>
      <c r="O53" s="82">
        <v>39.277293999999998</v>
      </c>
      <c r="P53" s="82">
        <v>39.220894000000001</v>
      </c>
      <c r="Q53" s="82">
        <v>39.173141000000001</v>
      </c>
      <c r="R53" s="82">
        <v>39.137099999999997</v>
      </c>
      <c r="S53" s="82">
        <v>39.108055</v>
      </c>
      <c r="T53" s="82">
        <v>39.082400999999997</v>
      </c>
      <c r="U53" s="82">
        <v>39.064320000000002</v>
      </c>
      <c r="V53" s="82">
        <v>39.041260000000001</v>
      </c>
      <c r="W53" s="82">
        <v>39.037621000000001</v>
      </c>
      <c r="X53" s="82">
        <v>39.035544999999999</v>
      </c>
      <c r="Y53" s="82">
        <v>39.033985000000001</v>
      </c>
      <c r="Z53" s="82">
        <v>39.035606000000001</v>
      </c>
      <c r="AA53" s="82">
        <v>39.040523999999998</v>
      </c>
      <c r="AB53" s="82">
        <v>39.046897999999999</v>
      </c>
      <c r="AC53" s="82">
        <v>39.055706000000001</v>
      </c>
      <c r="AD53" s="82">
        <v>39.06617</v>
      </c>
      <c r="AE53" s="82">
        <v>39.078606000000001</v>
      </c>
      <c r="AF53" s="82">
        <v>39.076981000000004</v>
      </c>
      <c r="AG53" s="88">
        <v>-3.0000000000000001E-3</v>
      </c>
    </row>
    <row r="54" spans="1:33" ht="15" customHeight="1" x14ac:dyDescent="0.35">
      <c r="A54" s="77" t="s">
        <v>1984</v>
      </c>
      <c r="B54" s="81" t="s">
        <v>1940</v>
      </c>
      <c r="C54" s="82">
        <v>51.370598000000001</v>
      </c>
      <c r="D54" s="82">
        <v>50.574649999999998</v>
      </c>
      <c r="E54" s="82">
        <v>49.966793000000003</v>
      </c>
      <c r="F54" s="82">
        <v>49.370426000000002</v>
      </c>
      <c r="G54" s="82">
        <v>48.953719999999997</v>
      </c>
      <c r="H54" s="82">
        <v>48.536991</v>
      </c>
      <c r="I54" s="82">
        <v>48.156852999999998</v>
      </c>
      <c r="J54" s="82">
        <v>47.840034000000003</v>
      </c>
      <c r="K54" s="82">
        <v>47.588180999999999</v>
      </c>
      <c r="L54" s="82">
        <v>47.391826999999999</v>
      </c>
      <c r="M54" s="82">
        <v>47.246108999999997</v>
      </c>
      <c r="N54" s="82">
        <v>47.130814000000001</v>
      </c>
      <c r="O54" s="82">
        <v>47.052428999999997</v>
      </c>
      <c r="P54" s="82">
        <v>46.972580000000001</v>
      </c>
      <c r="Q54" s="82">
        <v>46.903647999999997</v>
      </c>
      <c r="R54" s="82">
        <v>46.849209000000002</v>
      </c>
      <c r="S54" s="82">
        <v>46.804549999999999</v>
      </c>
      <c r="T54" s="82">
        <v>46.764118000000003</v>
      </c>
      <c r="U54" s="82">
        <v>46.730553</v>
      </c>
      <c r="V54" s="82">
        <v>46.693863</v>
      </c>
      <c r="W54" s="82">
        <v>46.683726999999998</v>
      </c>
      <c r="X54" s="82">
        <v>46.675700999999997</v>
      </c>
      <c r="Y54" s="82">
        <v>46.668346</v>
      </c>
      <c r="Z54" s="82">
        <v>46.664276000000001</v>
      </c>
      <c r="AA54" s="82">
        <v>46.663531999999996</v>
      </c>
      <c r="AB54" s="82">
        <v>46.664524</v>
      </c>
      <c r="AC54" s="82">
        <v>46.667889000000002</v>
      </c>
      <c r="AD54" s="82">
        <v>46.673138000000002</v>
      </c>
      <c r="AE54" s="82">
        <v>46.680270999999998</v>
      </c>
      <c r="AF54" s="82">
        <v>46.672576999999997</v>
      </c>
      <c r="AG54" s="88">
        <v>-3.0000000000000001E-3</v>
      </c>
    </row>
    <row r="55" spans="1:33" ht="15" customHeight="1" x14ac:dyDescent="0.35">
      <c r="A55" s="77" t="s">
        <v>1985</v>
      </c>
      <c r="B55" s="81" t="s">
        <v>1942</v>
      </c>
      <c r="C55" s="82">
        <v>112.27171300000001</v>
      </c>
      <c r="D55" s="82">
        <v>111.526405</v>
      </c>
      <c r="E55" s="82">
        <v>110.92139400000001</v>
      </c>
      <c r="F55" s="82">
        <v>110.278893</v>
      </c>
      <c r="G55" s="82">
        <v>109.88756600000001</v>
      </c>
      <c r="H55" s="82">
        <v>109.558739</v>
      </c>
      <c r="I55" s="82">
        <v>109.212822</v>
      </c>
      <c r="J55" s="82">
        <v>108.90315200000001</v>
      </c>
      <c r="K55" s="82">
        <v>108.656334</v>
      </c>
      <c r="L55" s="82">
        <v>108.465851</v>
      </c>
      <c r="M55" s="82">
        <v>108.32421100000001</v>
      </c>
      <c r="N55" s="82">
        <v>108.209602</v>
      </c>
      <c r="O55" s="82">
        <v>108.131119</v>
      </c>
      <c r="P55" s="82">
        <v>108.05033899999999</v>
      </c>
      <c r="Q55" s="82">
        <v>107.98146800000001</v>
      </c>
      <c r="R55" s="82">
        <v>107.925797</v>
      </c>
      <c r="S55" s="82">
        <v>107.87979900000001</v>
      </c>
      <c r="T55" s="82">
        <v>107.837807</v>
      </c>
      <c r="U55" s="82">
        <v>107.80201700000001</v>
      </c>
      <c r="V55" s="82">
        <v>107.76385500000001</v>
      </c>
      <c r="W55" s="82">
        <v>107.75263200000001</v>
      </c>
      <c r="X55" s="82">
        <v>107.743484</v>
      </c>
      <c r="Y55" s="82">
        <v>107.734886</v>
      </c>
      <c r="Z55" s="82">
        <v>107.72938499999999</v>
      </c>
      <c r="AA55" s="82">
        <v>107.72689800000001</v>
      </c>
      <c r="AB55" s="82">
        <v>107.726288</v>
      </c>
      <c r="AC55" s="82">
        <v>107.72775300000001</v>
      </c>
      <c r="AD55" s="82">
        <v>107.73123200000001</v>
      </c>
      <c r="AE55" s="82">
        <v>107.73634300000001</v>
      </c>
      <c r="AF55" s="82">
        <v>107.725487</v>
      </c>
      <c r="AG55" s="88">
        <v>-1E-3</v>
      </c>
    </row>
    <row r="56" spans="1:33" ht="15" customHeight="1" x14ac:dyDescent="0.35">
      <c r="A56" s="77" t="s">
        <v>1986</v>
      </c>
      <c r="B56" s="81" t="s">
        <v>1944</v>
      </c>
      <c r="C56" s="82">
        <v>38.713158</v>
      </c>
      <c r="D56" s="82">
        <v>38.140785000000001</v>
      </c>
      <c r="E56" s="82">
        <v>37.742728999999997</v>
      </c>
      <c r="F56" s="82">
        <v>37.391517999999998</v>
      </c>
      <c r="G56" s="82">
        <v>37.155754000000002</v>
      </c>
      <c r="H56" s="82">
        <v>37.021102999999997</v>
      </c>
      <c r="I56" s="82">
        <v>36.835563999999998</v>
      </c>
      <c r="J56" s="82">
        <v>36.684989999999999</v>
      </c>
      <c r="K56" s="82">
        <v>36.567580999999997</v>
      </c>
      <c r="L56" s="82">
        <v>36.4758</v>
      </c>
      <c r="M56" s="82">
        <v>36.40802</v>
      </c>
      <c r="N56" s="82">
        <v>36.352317999999997</v>
      </c>
      <c r="O56" s="82">
        <v>36.314982999999998</v>
      </c>
      <c r="P56" s="82">
        <v>36.265594</v>
      </c>
      <c r="Q56" s="82">
        <v>36.222079999999998</v>
      </c>
      <c r="R56" s="82">
        <v>36.187255999999998</v>
      </c>
      <c r="S56" s="82">
        <v>36.158400999999998</v>
      </c>
      <c r="T56" s="82">
        <v>36.131866000000002</v>
      </c>
      <c r="U56" s="82">
        <v>36.109966</v>
      </c>
      <c r="V56" s="82">
        <v>36.085487000000001</v>
      </c>
      <c r="W56" s="82">
        <v>36.071959999999997</v>
      </c>
      <c r="X56" s="82">
        <v>36.060257</v>
      </c>
      <c r="Y56" s="82">
        <v>36.049880999999999</v>
      </c>
      <c r="Z56" s="82">
        <v>36.042095000000003</v>
      </c>
      <c r="AA56" s="82">
        <v>36.037525000000002</v>
      </c>
      <c r="AB56" s="82">
        <v>36.034599</v>
      </c>
      <c r="AC56" s="82">
        <v>36.033855000000003</v>
      </c>
      <c r="AD56" s="82">
        <v>36.034298</v>
      </c>
      <c r="AE56" s="82">
        <v>36.036799999999999</v>
      </c>
      <c r="AF56" s="82">
        <v>36.022807999999998</v>
      </c>
      <c r="AG56" s="88">
        <v>-2E-3</v>
      </c>
    </row>
    <row r="57" spans="1:33" ht="15" customHeight="1" x14ac:dyDescent="0.35">
      <c r="A57" s="77" t="s">
        <v>1987</v>
      </c>
      <c r="B57" s="81" t="s">
        <v>1946</v>
      </c>
      <c r="C57" s="82">
        <v>51.326363000000001</v>
      </c>
      <c r="D57" s="82">
        <v>50.682110000000002</v>
      </c>
      <c r="E57" s="82">
        <v>50.212204</v>
      </c>
      <c r="F57" s="82">
        <v>49.797061999999997</v>
      </c>
      <c r="G57" s="82">
        <v>49.502265999999999</v>
      </c>
      <c r="H57" s="82">
        <v>49.267971000000003</v>
      </c>
      <c r="I57" s="82">
        <v>49.039096999999998</v>
      </c>
      <c r="J57" s="82">
        <v>48.851582000000001</v>
      </c>
      <c r="K57" s="82">
        <v>48.702179000000001</v>
      </c>
      <c r="L57" s="82">
        <v>48.584159999999997</v>
      </c>
      <c r="M57" s="82">
        <v>48.493633000000003</v>
      </c>
      <c r="N57" s="82">
        <v>48.420361</v>
      </c>
      <c r="O57" s="82">
        <v>48.366084999999998</v>
      </c>
      <c r="P57" s="82">
        <v>48.301608999999999</v>
      </c>
      <c r="Q57" s="82">
        <v>48.244624999999999</v>
      </c>
      <c r="R57" s="82">
        <v>48.196956999999998</v>
      </c>
      <c r="S57" s="82">
        <v>48.156109000000001</v>
      </c>
      <c r="T57" s="82">
        <v>48.118668</v>
      </c>
      <c r="U57" s="82">
        <v>48.085940999999998</v>
      </c>
      <c r="V57" s="82">
        <v>48.051707999999998</v>
      </c>
      <c r="W57" s="82">
        <v>48.030116999999997</v>
      </c>
      <c r="X57" s="82">
        <v>48.010627999999997</v>
      </c>
      <c r="Y57" s="82">
        <v>47.992877999999997</v>
      </c>
      <c r="Z57" s="82">
        <v>47.977814000000002</v>
      </c>
      <c r="AA57" s="82">
        <v>47.965595</v>
      </c>
      <c r="AB57" s="82">
        <v>47.955272999999998</v>
      </c>
      <c r="AC57" s="82">
        <v>47.947749999999999</v>
      </c>
      <c r="AD57" s="82">
        <v>47.941231000000002</v>
      </c>
      <c r="AE57" s="82">
        <v>47.937213999999997</v>
      </c>
      <c r="AF57" s="82">
        <v>47.915657000000003</v>
      </c>
      <c r="AG57" s="88">
        <v>-2E-3</v>
      </c>
    </row>
    <row r="58" spans="1:33" ht="15" customHeight="1" x14ac:dyDescent="0.35">
      <c r="A58" s="77" t="s">
        <v>1988</v>
      </c>
      <c r="B58" s="81" t="s">
        <v>1948</v>
      </c>
      <c r="C58" s="82">
        <v>0</v>
      </c>
      <c r="D58" s="82">
        <v>0</v>
      </c>
      <c r="E58" s="82">
        <v>0</v>
      </c>
      <c r="F58" s="82">
        <v>0</v>
      </c>
      <c r="G58" s="82">
        <v>0</v>
      </c>
      <c r="H58" s="82">
        <v>0</v>
      </c>
      <c r="I58" s="82">
        <v>0</v>
      </c>
      <c r="J58" s="82">
        <v>0</v>
      </c>
      <c r="K58" s="82">
        <v>0</v>
      </c>
      <c r="L58" s="82">
        <v>0</v>
      </c>
      <c r="M58" s="82">
        <v>0</v>
      </c>
      <c r="N58" s="82">
        <v>0</v>
      </c>
      <c r="O58" s="82">
        <v>0</v>
      </c>
      <c r="P58" s="82">
        <v>0</v>
      </c>
      <c r="Q58" s="82">
        <v>0</v>
      </c>
      <c r="R58" s="82">
        <v>0</v>
      </c>
      <c r="S58" s="82">
        <v>0</v>
      </c>
      <c r="T58" s="82">
        <v>0</v>
      </c>
      <c r="U58" s="82">
        <v>0</v>
      </c>
      <c r="V58" s="82">
        <v>0</v>
      </c>
      <c r="W58" s="82">
        <v>0</v>
      </c>
      <c r="X58" s="82">
        <v>0</v>
      </c>
      <c r="Y58" s="82">
        <v>0</v>
      </c>
      <c r="Z58" s="82">
        <v>0</v>
      </c>
      <c r="AA58" s="82">
        <v>0</v>
      </c>
      <c r="AB58" s="82">
        <v>0</v>
      </c>
      <c r="AC58" s="82">
        <v>0</v>
      </c>
      <c r="AD58" s="82">
        <v>0</v>
      </c>
      <c r="AE58" s="82">
        <v>0</v>
      </c>
      <c r="AF58" s="82">
        <v>0</v>
      </c>
      <c r="AG58" s="88" t="s">
        <v>11</v>
      </c>
    </row>
    <row r="59" spans="1:33" ht="15" customHeight="1" x14ac:dyDescent="0.35">
      <c r="A59" s="77" t="s">
        <v>1989</v>
      </c>
      <c r="B59" s="81" t="s">
        <v>1950</v>
      </c>
      <c r="C59" s="82">
        <v>0</v>
      </c>
      <c r="D59" s="82">
        <v>0</v>
      </c>
      <c r="E59" s="82">
        <v>0</v>
      </c>
      <c r="F59" s="82">
        <v>0</v>
      </c>
      <c r="G59" s="82">
        <v>0</v>
      </c>
      <c r="H59" s="82">
        <v>0</v>
      </c>
      <c r="I59" s="82">
        <v>0</v>
      </c>
      <c r="J59" s="82">
        <v>0</v>
      </c>
      <c r="K59" s="82">
        <v>0</v>
      </c>
      <c r="L59" s="82">
        <v>0</v>
      </c>
      <c r="M59" s="82">
        <v>0</v>
      </c>
      <c r="N59" s="82">
        <v>0</v>
      </c>
      <c r="O59" s="82">
        <v>0</v>
      </c>
      <c r="P59" s="82">
        <v>0</v>
      </c>
      <c r="Q59" s="82">
        <v>0</v>
      </c>
      <c r="R59" s="82">
        <v>0</v>
      </c>
      <c r="S59" s="82">
        <v>0</v>
      </c>
      <c r="T59" s="82">
        <v>0</v>
      </c>
      <c r="U59" s="82">
        <v>0</v>
      </c>
      <c r="V59" s="82">
        <v>0</v>
      </c>
      <c r="W59" s="82">
        <v>0</v>
      </c>
      <c r="X59" s="82">
        <v>0</v>
      </c>
      <c r="Y59" s="82">
        <v>0</v>
      </c>
      <c r="Z59" s="82">
        <v>0</v>
      </c>
      <c r="AA59" s="82">
        <v>0</v>
      </c>
      <c r="AB59" s="82">
        <v>0</v>
      </c>
      <c r="AC59" s="82">
        <v>0</v>
      </c>
      <c r="AD59" s="82">
        <v>0</v>
      </c>
      <c r="AE59" s="82">
        <v>0</v>
      </c>
      <c r="AF59" s="82">
        <v>0</v>
      </c>
      <c r="AG59" s="88" t="s">
        <v>11</v>
      </c>
    </row>
    <row r="60" spans="1:33" ht="15" customHeight="1" x14ac:dyDescent="0.35">
      <c r="A60" s="77" t="s">
        <v>1990</v>
      </c>
      <c r="B60" s="81" t="s">
        <v>1952</v>
      </c>
      <c r="C60" s="82">
        <v>41.951759000000003</v>
      </c>
      <c r="D60" s="82">
        <v>41.420273000000002</v>
      </c>
      <c r="E60" s="82">
        <v>41.101078000000001</v>
      </c>
      <c r="F60" s="82">
        <v>40.867874</v>
      </c>
      <c r="G60" s="82">
        <v>40.589840000000002</v>
      </c>
      <c r="H60" s="82">
        <v>40.382899999999999</v>
      </c>
      <c r="I60" s="82">
        <v>40.221867000000003</v>
      </c>
      <c r="J60" s="82">
        <v>40.119163999999998</v>
      </c>
      <c r="K60" s="82">
        <v>40.022263000000002</v>
      </c>
      <c r="L60" s="82">
        <v>39.944149000000003</v>
      </c>
      <c r="M60" s="82">
        <v>39.889274999999998</v>
      </c>
      <c r="N60" s="82">
        <v>39.851588999999997</v>
      </c>
      <c r="O60" s="82">
        <v>39.830714999999998</v>
      </c>
      <c r="P60" s="82">
        <v>39.756805</v>
      </c>
      <c r="Q60" s="82">
        <v>39.683117000000003</v>
      </c>
      <c r="R60" s="82">
        <v>39.619179000000003</v>
      </c>
      <c r="S60" s="82">
        <v>39.565792000000002</v>
      </c>
      <c r="T60" s="82">
        <v>39.51099</v>
      </c>
      <c r="U60" s="82">
        <v>39.460625</v>
      </c>
      <c r="V60" s="82">
        <v>39.409748</v>
      </c>
      <c r="W60" s="82">
        <v>39.376862000000003</v>
      </c>
      <c r="X60" s="82">
        <v>39.345900999999998</v>
      </c>
      <c r="Y60" s="82">
        <v>39.316628000000001</v>
      </c>
      <c r="Z60" s="82">
        <v>39.289561999999997</v>
      </c>
      <c r="AA60" s="82">
        <v>39.264828000000001</v>
      </c>
      <c r="AB60" s="82">
        <v>39.242077000000002</v>
      </c>
      <c r="AC60" s="82">
        <v>39.221148999999997</v>
      </c>
      <c r="AD60" s="82">
        <v>39.201557000000001</v>
      </c>
      <c r="AE60" s="82">
        <v>39.183757999999997</v>
      </c>
      <c r="AF60" s="82">
        <v>39.162295999999998</v>
      </c>
      <c r="AG60" s="88">
        <v>-2E-3</v>
      </c>
    </row>
    <row r="61" spans="1:33" ht="15" customHeight="1" x14ac:dyDescent="0.35">
      <c r="A61" s="77" t="s">
        <v>1991</v>
      </c>
      <c r="B61" s="81" t="s">
        <v>1954</v>
      </c>
      <c r="C61" s="82">
        <v>0</v>
      </c>
      <c r="D61" s="82">
        <v>0</v>
      </c>
      <c r="E61" s="82">
        <v>0</v>
      </c>
      <c r="F61" s="82">
        <v>0</v>
      </c>
      <c r="G61" s="82">
        <v>0</v>
      </c>
      <c r="H61" s="82">
        <v>0</v>
      </c>
      <c r="I61" s="82">
        <v>0</v>
      </c>
      <c r="J61" s="82">
        <v>0</v>
      </c>
      <c r="K61" s="82">
        <v>0</v>
      </c>
      <c r="L61" s="82">
        <v>0</v>
      </c>
      <c r="M61" s="82">
        <v>0</v>
      </c>
      <c r="N61" s="82">
        <v>0</v>
      </c>
      <c r="O61" s="82">
        <v>0</v>
      </c>
      <c r="P61" s="82">
        <v>0</v>
      </c>
      <c r="Q61" s="82">
        <v>0</v>
      </c>
      <c r="R61" s="82">
        <v>0</v>
      </c>
      <c r="S61" s="82">
        <v>0</v>
      </c>
      <c r="T61" s="82">
        <v>0</v>
      </c>
      <c r="U61" s="82">
        <v>0</v>
      </c>
      <c r="V61" s="82">
        <v>0</v>
      </c>
      <c r="W61" s="82">
        <v>0</v>
      </c>
      <c r="X61" s="82">
        <v>0</v>
      </c>
      <c r="Y61" s="82">
        <v>0</v>
      </c>
      <c r="Z61" s="82">
        <v>0</v>
      </c>
      <c r="AA61" s="82">
        <v>0</v>
      </c>
      <c r="AB61" s="82">
        <v>0</v>
      </c>
      <c r="AC61" s="82">
        <v>0</v>
      </c>
      <c r="AD61" s="82">
        <v>0</v>
      </c>
      <c r="AE61" s="82">
        <v>0</v>
      </c>
      <c r="AF61" s="82">
        <v>0</v>
      </c>
      <c r="AG61" s="88" t="s">
        <v>11</v>
      </c>
    </row>
    <row r="62" spans="1:33" ht="15" customHeight="1" x14ac:dyDescent="0.35">
      <c r="A62" s="77" t="s">
        <v>1992</v>
      </c>
      <c r="B62" s="81" t="s">
        <v>1956</v>
      </c>
      <c r="C62" s="82">
        <v>56.046214999999997</v>
      </c>
      <c r="D62" s="82">
        <v>55.326687</v>
      </c>
      <c r="E62" s="82">
        <v>54.762264000000002</v>
      </c>
      <c r="F62" s="82">
        <v>54.274585999999999</v>
      </c>
      <c r="G62" s="82">
        <v>53.849701000000003</v>
      </c>
      <c r="H62" s="82">
        <v>53.495773</v>
      </c>
      <c r="I62" s="82">
        <v>53.204498000000001</v>
      </c>
      <c r="J62" s="82">
        <v>52.974429999999998</v>
      </c>
      <c r="K62" s="82">
        <v>52.794544000000002</v>
      </c>
      <c r="L62" s="82">
        <v>52.659385999999998</v>
      </c>
      <c r="M62" s="82">
        <v>52.563076000000002</v>
      </c>
      <c r="N62" s="82">
        <v>52.497062999999997</v>
      </c>
      <c r="O62" s="82">
        <v>52.453212999999998</v>
      </c>
      <c r="P62" s="82">
        <v>52.358421</v>
      </c>
      <c r="Q62" s="82">
        <v>52.264781999999997</v>
      </c>
      <c r="R62" s="82">
        <v>52.182414999999999</v>
      </c>
      <c r="S62" s="82">
        <v>52.107455999999999</v>
      </c>
      <c r="T62" s="82">
        <v>52.037154999999998</v>
      </c>
      <c r="U62" s="82">
        <v>51.970199999999998</v>
      </c>
      <c r="V62" s="82">
        <v>51.903548999999998</v>
      </c>
      <c r="W62" s="82">
        <v>51.855353999999998</v>
      </c>
      <c r="X62" s="82">
        <v>51.809364000000002</v>
      </c>
      <c r="Y62" s="82">
        <v>51.765923000000001</v>
      </c>
      <c r="Z62" s="82">
        <v>51.724724000000002</v>
      </c>
      <c r="AA62" s="82">
        <v>51.685814000000001</v>
      </c>
      <c r="AB62" s="82">
        <v>51.649478999999999</v>
      </c>
      <c r="AC62" s="82">
        <v>51.615219000000003</v>
      </c>
      <c r="AD62" s="82">
        <v>51.582241000000003</v>
      </c>
      <c r="AE62" s="82">
        <v>51.551327000000001</v>
      </c>
      <c r="AF62" s="82">
        <v>51.515971999999998</v>
      </c>
      <c r="AG62" s="88">
        <v>-3.0000000000000001E-3</v>
      </c>
    </row>
    <row r="63" spans="1:33" ht="15" customHeight="1" x14ac:dyDescent="0.35">
      <c r="A63" s="77" t="s">
        <v>1993</v>
      </c>
      <c r="B63" s="81" t="s">
        <v>1958</v>
      </c>
      <c r="C63" s="82">
        <v>0</v>
      </c>
      <c r="D63" s="82">
        <v>0</v>
      </c>
      <c r="E63" s="82">
        <v>0</v>
      </c>
      <c r="F63" s="82">
        <v>0</v>
      </c>
      <c r="G63" s="82">
        <v>0</v>
      </c>
      <c r="H63" s="82">
        <v>0</v>
      </c>
      <c r="I63" s="82">
        <v>0</v>
      </c>
      <c r="J63" s="82">
        <v>0</v>
      </c>
      <c r="K63" s="82">
        <v>0</v>
      </c>
      <c r="L63" s="82">
        <v>0</v>
      </c>
      <c r="M63" s="82">
        <v>0</v>
      </c>
      <c r="N63" s="82">
        <v>0</v>
      </c>
      <c r="O63" s="82">
        <v>0</v>
      </c>
      <c r="P63" s="82">
        <v>0</v>
      </c>
      <c r="Q63" s="82">
        <v>0</v>
      </c>
      <c r="R63" s="82">
        <v>0</v>
      </c>
      <c r="S63" s="82">
        <v>0</v>
      </c>
      <c r="T63" s="82">
        <v>0</v>
      </c>
      <c r="U63" s="82">
        <v>0</v>
      </c>
      <c r="V63" s="82">
        <v>0</v>
      </c>
      <c r="W63" s="82">
        <v>0</v>
      </c>
      <c r="X63" s="82">
        <v>0</v>
      </c>
      <c r="Y63" s="82">
        <v>0</v>
      </c>
      <c r="Z63" s="82">
        <v>0</v>
      </c>
      <c r="AA63" s="82">
        <v>0</v>
      </c>
      <c r="AB63" s="82">
        <v>0</v>
      </c>
      <c r="AC63" s="82">
        <v>0</v>
      </c>
      <c r="AD63" s="82">
        <v>0</v>
      </c>
      <c r="AE63" s="82">
        <v>0</v>
      </c>
      <c r="AF63" s="82">
        <v>0</v>
      </c>
      <c r="AG63" s="88" t="s">
        <v>11</v>
      </c>
    </row>
    <row r="64" spans="1:33" ht="15" customHeight="1" x14ac:dyDescent="0.35">
      <c r="A64" s="77" t="s">
        <v>1994</v>
      </c>
      <c r="B64" s="81" t="s">
        <v>1960</v>
      </c>
      <c r="C64" s="82">
        <v>39.933768999999998</v>
      </c>
      <c r="D64" s="82">
        <v>39.407108000000001</v>
      </c>
      <c r="E64" s="82">
        <v>39.066895000000002</v>
      </c>
      <c r="F64" s="82">
        <v>38.797733000000001</v>
      </c>
      <c r="G64" s="82">
        <v>38.559643000000001</v>
      </c>
      <c r="H64" s="82">
        <v>38.372714999999999</v>
      </c>
      <c r="I64" s="82">
        <v>38.229309000000001</v>
      </c>
      <c r="J64" s="82">
        <v>38.130890000000001</v>
      </c>
      <c r="K64" s="82">
        <v>38.062793999999997</v>
      </c>
      <c r="L64" s="82">
        <v>38.017288000000001</v>
      </c>
      <c r="M64" s="82">
        <v>37.994698</v>
      </c>
      <c r="N64" s="82">
        <v>37.985267999999998</v>
      </c>
      <c r="O64" s="82">
        <v>37.991886000000001</v>
      </c>
      <c r="P64" s="82">
        <v>37.940125000000002</v>
      </c>
      <c r="Q64" s="82">
        <v>37.884731000000002</v>
      </c>
      <c r="R64" s="82">
        <v>37.837207999999997</v>
      </c>
      <c r="S64" s="82">
        <v>37.795036000000003</v>
      </c>
      <c r="T64" s="82">
        <v>37.753971</v>
      </c>
      <c r="U64" s="82">
        <v>37.716717000000003</v>
      </c>
      <c r="V64" s="82">
        <v>37.676704000000001</v>
      </c>
      <c r="W64" s="82">
        <v>37.647438000000001</v>
      </c>
      <c r="X64" s="82">
        <v>37.619464999999998</v>
      </c>
      <c r="Y64" s="82">
        <v>37.592936999999999</v>
      </c>
      <c r="Z64" s="82">
        <v>37.568558000000003</v>
      </c>
      <c r="AA64" s="82">
        <v>37.546351999999999</v>
      </c>
      <c r="AB64" s="82">
        <v>37.526046999999998</v>
      </c>
      <c r="AC64" s="82">
        <v>37.507804999999998</v>
      </c>
      <c r="AD64" s="82">
        <v>37.490485999999997</v>
      </c>
      <c r="AE64" s="82">
        <v>37.475211999999999</v>
      </c>
      <c r="AF64" s="82">
        <v>37.456935999999999</v>
      </c>
      <c r="AG64" s="88">
        <v>-2E-3</v>
      </c>
    </row>
    <row r="65" spans="1:33" ht="15" customHeight="1" x14ac:dyDescent="0.35">
      <c r="A65" s="77" t="s">
        <v>1995</v>
      </c>
      <c r="B65" s="81" t="s">
        <v>1962</v>
      </c>
      <c r="C65" s="82">
        <v>54.295597000000001</v>
      </c>
      <c r="D65" s="82">
        <v>53.664585000000002</v>
      </c>
      <c r="E65" s="82">
        <v>53.225517000000004</v>
      </c>
      <c r="F65" s="82">
        <v>52.860165000000002</v>
      </c>
      <c r="G65" s="82">
        <v>52.561298000000001</v>
      </c>
      <c r="H65" s="82">
        <v>52.324249000000002</v>
      </c>
      <c r="I65" s="82">
        <v>52.136023999999999</v>
      </c>
      <c r="J65" s="82">
        <v>51.995251000000003</v>
      </c>
      <c r="K65" s="82">
        <v>51.890118000000001</v>
      </c>
      <c r="L65" s="82">
        <v>51.814841999999999</v>
      </c>
      <c r="M65" s="82">
        <v>51.768970000000003</v>
      </c>
      <c r="N65" s="82">
        <v>51.738532999999997</v>
      </c>
      <c r="O65" s="82">
        <v>51.728611000000001</v>
      </c>
      <c r="P65" s="82">
        <v>51.662376000000002</v>
      </c>
      <c r="Q65" s="82">
        <v>51.594256999999999</v>
      </c>
      <c r="R65" s="82">
        <v>51.534019000000001</v>
      </c>
      <c r="S65" s="82">
        <v>51.480370000000001</v>
      </c>
      <c r="T65" s="82">
        <v>51.429096000000001</v>
      </c>
      <c r="U65" s="82">
        <v>51.381134000000003</v>
      </c>
      <c r="V65" s="82">
        <v>51.331572999999999</v>
      </c>
      <c r="W65" s="82">
        <v>51.293419</v>
      </c>
      <c r="X65" s="82">
        <v>51.257561000000003</v>
      </c>
      <c r="Y65" s="82">
        <v>51.222275000000003</v>
      </c>
      <c r="Z65" s="82">
        <v>51.191733999999997</v>
      </c>
      <c r="AA65" s="82">
        <v>51.163898000000003</v>
      </c>
      <c r="AB65" s="82">
        <v>51.138157</v>
      </c>
      <c r="AC65" s="82">
        <v>51.114857000000001</v>
      </c>
      <c r="AD65" s="82">
        <v>51.092598000000002</v>
      </c>
      <c r="AE65" s="82">
        <v>51.072758</v>
      </c>
      <c r="AF65" s="82">
        <v>51.050255</v>
      </c>
      <c r="AG65" s="88">
        <v>-2E-3</v>
      </c>
    </row>
    <row r="66" spans="1:33" ht="15" customHeight="1" x14ac:dyDescent="0.35">
      <c r="B66" s="34" t="s">
        <v>1996</v>
      </c>
      <c r="C66" s="82"/>
      <c r="D66" s="82"/>
      <c r="E66" s="82"/>
      <c r="F66" s="82"/>
      <c r="G66" s="82"/>
      <c r="H66" s="82"/>
      <c r="I66" s="82"/>
      <c r="J66" s="82"/>
      <c r="K66" s="82"/>
      <c r="L66" s="82"/>
      <c r="M66" s="82"/>
      <c r="N66" s="82"/>
      <c r="O66" s="82"/>
      <c r="P66" s="82"/>
      <c r="Q66" s="82"/>
      <c r="R66" s="82"/>
      <c r="S66" s="82"/>
      <c r="T66" s="82"/>
      <c r="U66" s="82"/>
      <c r="V66" s="82"/>
      <c r="W66" s="82"/>
      <c r="X66" s="82"/>
      <c r="Y66" s="82"/>
      <c r="Z66" s="82"/>
      <c r="AA66" s="82"/>
      <c r="AB66" s="82"/>
      <c r="AC66" s="82"/>
      <c r="AD66" s="82"/>
      <c r="AE66" s="82"/>
      <c r="AF66" s="82"/>
      <c r="AG66" s="88"/>
    </row>
    <row r="67" spans="1:33" ht="12" customHeight="1" x14ac:dyDescent="0.35">
      <c r="A67" s="77" t="s">
        <v>1997</v>
      </c>
      <c r="B67" s="81" t="s">
        <v>1932</v>
      </c>
      <c r="C67" s="82">
        <v>0</v>
      </c>
      <c r="D67" s="82">
        <v>0</v>
      </c>
      <c r="E67" s="82">
        <v>0</v>
      </c>
      <c r="F67" s="82">
        <v>0</v>
      </c>
      <c r="G67" s="82">
        <v>0</v>
      </c>
      <c r="H67" s="82">
        <v>0</v>
      </c>
      <c r="I67" s="82">
        <v>0</v>
      </c>
      <c r="J67" s="82">
        <v>0</v>
      </c>
      <c r="K67" s="82">
        <v>0</v>
      </c>
      <c r="L67" s="82">
        <v>0</v>
      </c>
      <c r="M67" s="82">
        <v>0</v>
      </c>
      <c r="N67" s="82">
        <v>0</v>
      </c>
      <c r="O67" s="82">
        <v>0</v>
      </c>
      <c r="P67" s="82">
        <v>0</v>
      </c>
      <c r="Q67" s="82">
        <v>0</v>
      </c>
      <c r="R67" s="82">
        <v>0</v>
      </c>
      <c r="S67" s="82">
        <v>0</v>
      </c>
      <c r="T67" s="82">
        <v>0</v>
      </c>
      <c r="U67" s="82">
        <v>0</v>
      </c>
      <c r="V67" s="82">
        <v>0</v>
      </c>
      <c r="W67" s="82">
        <v>0</v>
      </c>
      <c r="X67" s="82">
        <v>0</v>
      </c>
      <c r="Y67" s="82">
        <v>0</v>
      </c>
      <c r="Z67" s="82">
        <v>0</v>
      </c>
      <c r="AA67" s="82">
        <v>0</v>
      </c>
      <c r="AB67" s="82">
        <v>0</v>
      </c>
      <c r="AC67" s="82">
        <v>0</v>
      </c>
      <c r="AD67" s="82">
        <v>0</v>
      </c>
      <c r="AE67" s="82">
        <v>0</v>
      </c>
      <c r="AF67" s="82">
        <v>0</v>
      </c>
      <c r="AG67" s="88" t="s">
        <v>11</v>
      </c>
    </row>
    <row r="68" spans="1:33" ht="15" customHeight="1" x14ac:dyDescent="0.35">
      <c r="A68" s="77" t="s">
        <v>1998</v>
      </c>
      <c r="B68" s="81" t="s">
        <v>1934</v>
      </c>
      <c r="C68" s="82">
        <v>50.209076000000003</v>
      </c>
      <c r="D68" s="82">
        <v>49.462119999999999</v>
      </c>
      <c r="E68" s="82">
        <v>48.932113999999999</v>
      </c>
      <c r="F68" s="82">
        <v>48.423233000000003</v>
      </c>
      <c r="G68" s="82">
        <v>48.277045999999999</v>
      </c>
      <c r="H68" s="82">
        <v>48.051040999999998</v>
      </c>
      <c r="I68" s="82">
        <v>47.827674999999999</v>
      </c>
      <c r="J68" s="82">
        <v>47.609282999999998</v>
      </c>
      <c r="K68" s="82">
        <v>47.438000000000002</v>
      </c>
      <c r="L68" s="82">
        <v>47.302047999999999</v>
      </c>
      <c r="M68" s="82">
        <v>47.200436000000003</v>
      </c>
      <c r="N68" s="82">
        <v>47.114100999999998</v>
      </c>
      <c r="O68" s="82">
        <v>47.056614000000003</v>
      </c>
      <c r="P68" s="82">
        <v>46.989285000000002</v>
      </c>
      <c r="Q68" s="82">
        <v>46.929501000000002</v>
      </c>
      <c r="R68" s="82">
        <v>46.879207999999998</v>
      </c>
      <c r="S68" s="82">
        <v>46.834778</v>
      </c>
      <c r="T68" s="82">
        <v>46.794970999999997</v>
      </c>
      <c r="U68" s="82">
        <v>46.762737000000001</v>
      </c>
      <c r="V68" s="82">
        <v>46.727992999999998</v>
      </c>
      <c r="W68" s="82">
        <v>46.709220999999999</v>
      </c>
      <c r="X68" s="82">
        <v>46.693728999999998</v>
      </c>
      <c r="Y68" s="82">
        <v>46.679141999999999</v>
      </c>
      <c r="Z68" s="82">
        <v>46.668579000000001</v>
      </c>
      <c r="AA68" s="82">
        <v>46.661999000000002</v>
      </c>
      <c r="AB68" s="82">
        <v>46.657783999999999</v>
      </c>
      <c r="AC68" s="82">
        <v>46.656055000000002</v>
      </c>
      <c r="AD68" s="82">
        <v>46.657249</v>
      </c>
      <c r="AE68" s="82">
        <v>46.660384999999998</v>
      </c>
      <c r="AF68" s="82">
        <v>46.649856999999997</v>
      </c>
      <c r="AG68" s="88">
        <v>-3.0000000000000001E-3</v>
      </c>
    </row>
    <row r="69" spans="1:33" ht="15" customHeight="1" x14ac:dyDescent="0.35">
      <c r="A69" s="77" t="s">
        <v>1999</v>
      </c>
      <c r="B69" s="81" t="s">
        <v>1936</v>
      </c>
      <c r="C69" s="82">
        <v>42.635502000000002</v>
      </c>
      <c r="D69" s="82">
        <v>41.837341000000002</v>
      </c>
      <c r="E69" s="82">
        <v>41.302757</v>
      </c>
      <c r="F69" s="82">
        <v>40.846145999999997</v>
      </c>
      <c r="G69" s="82">
        <v>40.506926999999997</v>
      </c>
      <c r="H69" s="82">
        <v>40.228413000000003</v>
      </c>
      <c r="I69" s="82">
        <v>39.954182000000003</v>
      </c>
      <c r="J69" s="82">
        <v>39.731720000000003</v>
      </c>
      <c r="K69" s="82">
        <v>39.556499000000002</v>
      </c>
      <c r="L69" s="82">
        <v>39.416721000000003</v>
      </c>
      <c r="M69" s="82">
        <v>39.312187000000002</v>
      </c>
      <c r="N69" s="82">
        <v>39.223582999999998</v>
      </c>
      <c r="O69" s="82">
        <v>39.165362999999999</v>
      </c>
      <c r="P69" s="82">
        <v>39.097622000000001</v>
      </c>
      <c r="Q69" s="82">
        <v>39.038424999999997</v>
      </c>
      <c r="R69" s="82">
        <v>38.990467000000002</v>
      </c>
      <c r="S69" s="82">
        <v>38.949779999999997</v>
      </c>
      <c r="T69" s="82">
        <v>38.912520999999998</v>
      </c>
      <c r="U69" s="82">
        <v>38.883204999999997</v>
      </c>
      <c r="V69" s="82">
        <v>38.848922999999999</v>
      </c>
      <c r="W69" s="82">
        <v>38.831294999999997</v>
      </c>
      <c r="X69" s="82">
        <v>38.816208000000003</v>
      </c>
      <c r="Y69" s="82">
        <v>38.802151000000002</v>
      </c>
      <c r="Z69" s="82">
        <v>38.792313</v>
      </c>
      <c r="AA69" s="82">
        <v>38.786704999999998</v>
      </c>
      <c r="AB69" s="82">
        <v>38.783347999999997</v>
      </c>
      <c r="AC69" s="82">
        <v>38.782992999999998</v>
      </c>
      <c r="AD69" s="82">
        <v>38.784992000000003</v>
      </c>
      <c r="AE69" s="82">
        <v>38.789485999999997</v>
      </c>
      <c r="AF69" s="82">
        <v>38.781157999999998</v>
      </c>
      <c r="AG69" s="88">
        <v>-3.0000000000000001E-3</v>
      </c>
    </row>
    <row r="70" spans="1:33" ht="15" customHeight="1" x14ac:dyDescent="0.35">
      <c r="A70" s="77" t="s">
        <v>2000</v>
      </c>
      <c r="B70" s="81" t="s">
        <v>1938</v>
      </c>
      <c r="C70" s="82">
        <v>43.989657999999999</v>
      </c>
      <c r="D70" s="82">
        <v>43.196323</v>
      </c>
      <c r="E70" s="82">
        <v>42.633175000000001</v>
      </c>
      <c r="F70" s="82">
        <v>42.115555000000001</v>
      </c>
      <c r="G70" s="82">
        <v>41.748477999999999</v>
      </c>
      <c r="H70" s="82">
        <v>41.412925999999999</v>
      </c>
      <c r="I70" s="82">
        <v>41.107070999999998</v>
      </c>
      <c r="J70" s="82">
        <v>40.855263000000001</v>
      </c>
      <c r="K70" s="82">
        <v>40.656272999999999</v>
      </c>
      <c r="L70" s="82">
        <v>40.498767999999998</v>
      </c>
      <c r="M70" s="82">
        <v>40.381092000000002</v>
      </c>
      <c r="N70" s="82">
        <v>40.283543000000002</v>
      </c>
      <c r="O70" s="82">
        <v>40.218609000000001</v>
      </c>
      <c r="P70" s="82">
        <v>40.146023</v>
      </c>
      <c r="Q70" s="82">
        <v>40.082599999999999</v>
      </c>
      <c r="R70" s="82">
        <v>40.030132000000002</v>
      </c>
      <c r="S70" s="82">
        <v>39.985042999999997</v>
      </c>
      <c r="T70" s="82">
        <v>39.944873999999999</v>
      </c>
      <c r="U70" s="82">
        <v>39.912768999999997</v>
      </c>
      <c r="V70" s="82">
        <v>39.876747000000002</v>
      </c>
      <c r="W70" s="82">
        <v>39.860450999999998</v>
      </c>
      <c r="X70" s="82">
        <v>39.846679999999999</v>
      </c>
      <c r="Y70" s="82">
        <v>39.833754999999996</v>
      </c>
      <c r="Z70" s="82">
        <v>39.824730000000002</v>
      </c>
      <c r="AA70" s="82">
        <v>39.819564999999997</v>
      </c>
      <c r="AB70" s="82">
        <v>39.816600999999999</v>
      </c>
      <c r="AC70" s="82">
        <v>39.816296000000001</v>
      </c>
      <c r="AD70" s="82">
        <v>39.818469999999998</v>
      </c>
      <c r="AE70" s="82">
        <v>39.822792</v>
      </c>
      <c r="AF70" s="82">
        <v>39.813499</v>
      </c>
      <c r="AG70" s="88">
        <v>-3.0000000000000001E-3</v>
      </c>
    </row>
    <row r="71" spans="1:33" ht="15" customHeight="1" x14ac:dyDescent="0.35">
      <c r="A71" s="77" t="s">
        <v>2001</v>
      </c>
      <c r="B71" s="81" t="s">
        <v>1940</v>
      </c>
      <c r="C71" s="82">
        <v>53.651096000000003</v>
      </c>
      <c r="D71" s="82">
        <v>52.677337999999999</v>
      </c>
      <c r="E71" s="82">
        <v>51.938896</v>
      </c>
      <c r="F71" s="82">
        <v>51.227061999999997</v>
      </c>
      <c r="G71" s="82">
        <v>50.719619999999999</v>
      </c>
      <c r="H71" s="82">
        <v>50.215755000000001</v>
      </c>
      <c r="I71" s="82">
        <v>49.780799999999999</v>
      </c>
      <c r="J71" s="82">
        <v>49.416355000000003</v>
      </c>
      <c r="K71" s="82">
        <v>49.124409</v>
      </c>
      <c r="L71" s="82">
        <v>48.891396</v>
      </c>
      <c r="M71" s="82">
        <v>48.712200000000003</v>
      </c>
      <c r="N71" s="82">
        <v>48.566471</v>
      </c>
      <c r="O71" s="82">
        <v>48.459319999999998</v>
      </c>
      <c r="P71" s="82">
        <v>48.351467</v>
      </c>
      <c r="Q71" s="82">
        <v>48.258087000000003</v>
      </c>
      <c r="R71" s="82">
        <v>48.180022999999998</v>
      </c>
      <c r="S71" s="82">
        <v>48.111668000000002</v>
      </c>
      <c r="T71" s="82">
        <v>48.048656000000001</v>
      </c>
      <c r="U71" s="82">
        <v>47.993713</v>
      </c>
      <c r="V71" s="82">
        <v>47.937542000000001</v>
      </c>
      <c r="W71" s="82">
        <v>47.908417</v>
      </c>
      <c r="X71" s="82">
        <v>47.882632999999998</v>
      </c>
      <c r="Y71" s="82">
        <v>47.858063000000001</v>
      </c>
      <c r="Z71" s="82">
        <v>47.837634999999999</v>
      </c>
      <c r="AA71" s="82">
        <v>47.821449000000001</v>
      </c>
      <c r="AB71" s="82">
        <v>47.808197</v>
      </c>
      <c r="AC71" s="82">
        <v>47.797694999999997</v>
      </c>
      <c r="AD71" s="82">
        <v>47.790073</v>
      </c>
      <c r="AE71" s="82">
        <v>47.784720999999998</v>
      </c>
      <c r="AF71" s="82">
        <v>47.765087000000001</v>
      </c>
      <c r="AG71" s="88">
        <v>-4.0000000000000001E-3</v>
      </c>
    </row>
    <row r="72" spans="1:33" ht="15" customHeight="1" x14ac:dyDescent="0.35">
      <c r="A72" s="77" t="s">
        <v>2002</v>
      </c>
      <c r="B72" s="81" t="s">
        <v>1942</v>
      </c>
      <c r="C72" s="82">
        <v>113.715446</v>
      </c>
      <c r="D72" s="82">
        <v>112.86473100000001</v>
      </c>
      <c r="E72" s="82">
        <v>112.19059</v>
      </c>
      <c r="F72" s="82">
        <v>111.466675</v>
      </c>
      <c r="G72" s="82">
        <v>111.128738</v>
      </c>
      <c r="H72" s="82">
        <v>110.743523</v>
      </c>
      <c r="I72" s="82">
        <v>110.35442399999999</v>
      </c>
      <c r="J72" s="82">
        <v>110.01675400000001</v>
      </c>
      <c r="K72" s="82">
        <v>109.747826</v>
      </c>
      <c r="L72" s="82">
        <v>109.537102</v>
      </c>
      <c r="M72" s="82">
        <v>109.37151299999999</v>
      </c>
      <c r="N72" s="82">
        <v>109.237053</v>
      </c>
      <c r="O72" s="82">
        <v>109.140366</v>
      </c>
      <c r="P72" s="82">
        <v>109.04136699999999</v>
      </c>
      <c r="Q72" s="82">
        <v>108.95682499999999</v>
      </c>
      <c r="R72" s="82">
        <v>108.886909</v>
      </c>
      <c r="S72" s="82">
        <v>108.826691</v>
      </c>
      <c r="T72" s="82">
        <v>108.77160600000001</v>
      </c>
      <c r="U72" s="82">
        <v>108.72318300000001</v>
      </c>
      <c r="V72" s="82">
        <v>108.672653</v>
      </c>
      <c r="W72" s="82">
        <v>108.64969600000001</v>
      </c>
      <c r="X72" s="82">
        <v>108.629425</v>
      </c>
      <c r="Y72" s="82">
        <v>108.610069</v>
      </c>
      <c r="Z72" s="82">
        <v>108.594376</v>
      </c>
      <c r="AA72" s="82">
        <v>108.582359</v>
      </c>
      <c r="AB72" s="82">
        <v>108.572914</v>
      </c>
      <c r="AC72" s="82">
        <v>108.56601000000001</v>
      </c>
      <c r="AD72" s="82">
        <v>108.561508</v>
      </c>
      <c r="AE72" s="82">
        <v>108.559059</v>
      </c>
      <c r="AF72" s="82">
        <v>108.54098500000001</v>
      </c>
      <c r="AG72" s="88">
        <v>-2E-3</v>
      </c>
    </row>
    <row r="73" spans="1:33" ht="15" customHeight="1" x14ac:dyDescent="0.35">
      <c r="A73" s="77" t="s">
        <v>2003</v>
      </c>
      <c r="B73" s="81" t="s">
        <v>1944</v>
      </c>
      <c r="C73" s="82">
        <v>40.570137000000003</v>
      </c>
      <c r="D73" s="82">
        <v>39.852684000000004</v>
      </c>
      <c r="E73" s="82">
        <v>39.351073999999997</v>
      </c>
      <c r="F73" s="82">
        <v>38.900703</v>
      </c>
      <c r="G73" s="82">
        <v>38.606613000000003</v>
      </c>
      <c r="H73" s="82">
        <v>38.386634999999998</v>
      </c>
      <c r="I73" s="82">
        <v>38.156211999999996</v>
      </c>
      <c r="J73" s="82">
        <v>37.967548000000001</v>
      </c>
      <c r="K73" s="82">
        <v>37.816966999999998</v>
      </c>
      <c r="L73" s="82">
        <v>37.695141</v>
      </c>
      <c r="M73" s="82">
        <v>37.599964</v>
      </c>
      <c r="N73" s="82">
        <v>37.519992999999999</v>
      </c>
      <c r="O73" s="82">
        <v>37.459620999999999</v>
      </c>
      <c r="P73" s="82">
        <v>37.387669000000002</v>
      </c>
      <c r="Q73" s="82">
        <v>37.322825999999999</v>
      </c>
      <c r="R73" s="82">
        <v>37.26746</v>
      </c>
      <c r="S73" s="82">
        <v>37.218646999999997</v>
      </c>
      <c r="T73" s="82">
        <v>37.173878000000002</v>
      </c>
      <c r="U73" s="82">
        <v>37.134895</v>
      </c>
      <c r="V73" s="82">
        <v>37.094588999999999</v>
      </c>
      <c r="W73" s="82">
        <v>37.065807</v>
      </c>
      <c r="X73" s="82">
        <v>37.039776000000003</v>
      </c>
      <c r="Y73" s="82">
        <v>37.015793000000002</v>
      </c>
      <c r="Z73" s="82">
        <v>36.995055999999998</v>
      </c>
      <c r="AA73" s="82">
        <v>36.978920000000002</v>
      </c>
      <c r="AB73" s="82">
        <v>36.965107000000003</v>
      </c>
      <c r="AC73" s="82">
        <v>36.954028999999998</v>
      </c>
      <c r="AD73" s="82">
        <v>36.944088000000001</v>
      </c>
      <c r="AE73" s="82">
        <v>36.936892999999998</v>
      </c>
      <c r="AF73" s="82">
        <v>36.913432999999998</v>
      </c>
      <c r="AG73" s="88">
        <v>-3.0000000000000001E-3</v>
      </c>
    </row>
    <row r="74" spans="1:33" ht="15" customHeight="1" x14ac:dyDescent="0.35">
      <c r="A74" s="77" t="s">
        <v>2004</v>
      </c>
      <c r="B74" s="81" t="s">
        <v>1946</v>
      </c>
      <c r="C74" s="82">
        <v>54.496189000000001</v>
      </c>
      <c r="D74" s="82">
        <v>53.589302000000004</v>
      </c>
      <c r="E74" s="82">
        <v>52.918982999999997</v>
      </c>
      <c r="F74" s="82">
        <v>52.326469000000003</v>
      </c>
      <c r="G74" s="82">
        <v>51.914383000000001</v>
      </c>
      <c r="H74" s="82">
        <v>51.562263000000002</v>
      </c>
      <c r="I74" s="82">
        <v>51.252701000000002</v>
      </c>
      <c r="J74" s="82">
        <v>50.998519999999999</v>
      </c>
      <c r="K74" s="82">
        <v>50.791888999999998</v>
      </c>
      <c r="L74" s="82">
        <v>50.621921999999998</v>
      </c>
      <c r="M74" s="82">
        <v>50.484478000000003</v>
      </c>
      <c r="N74" s="82">
        <v>50.368442999999999</v>
      </c>
      <c r="O74" s="82">
        <v>50.273795999999997</v>
      </c>
      <c r="P74" s="82">
        <v>50.170532000000001</v>
      </c>
      <c r="Q74" s="82">
        <v>50.078254999999999</v>
      </c>
      <c r="R74" s="82">
        <v>49.997971</v>
      </c>
      <c r="S74" s="82">
        <v>49.926772999999997</v>
      </c>
      <c r="T74" s="82">
        <v>49.860095999999999</v>
      </c>
      <c r="U74" s="82">
        <v>49.799149</v>
      </c>
      <c r="V74" s="82">
        <v>49.73827</v>
      </c>
      <c r="W74" s="82">
        <v>49.690845000000003</v>
      </c>
      <c r="X74" s="82">
        <v>49.646960999999997</v>
      </c>
      <c r="Y74" s="82">
        <v>49.605896000000001</v>
      </c>
      <c r="Z74" s="82">
        <v>49.568694999999998</v>
      </c>
      <c r="AA74" s="82">
        <v>49.535378000000001</v>
      </c>
      <c r="AB74" s="82">
        <v>49.505153999999997</v>
      </c>
      <c r="AC74" s="82">
        <v>49.479103000000002</v>
      </c>
      <c r="AD74" s="82">
        <v>49.454571000000001</v>
      </c>
      <c r="AE74" s="82">
        <v>49.433715999999997</v>
      </c>
      <c r="AF74" s="82">
        <v>49.395775</v>
      </c>
      <c r="AG74" s="88">
        <v>-3.0000000000000001E-3</v>
      </c>
    </row>
    <row r="75" spans="1:33" ht="15" customHeight="1" x14ac:dyDescent="0.35">
      <c r="A75" s="77" t="s">
        <v>2005</v>
      </c>
      <c r="B75" s="81" t="s">
        <v>1948</v>
      </c>
      <c r="C75" s="82">
        <v>47.088225999999999</v>
      </c>
      <c r="D75" s="82">
        <v>46.105105999999999</v>
      </c>
      <c r="E75" s="82">
        <v>45.356997999999997</v>
      </c>
      <c r="F75" s="82">
        <v>44.720078000000001</v>
      </c>
      <c r="G75" s="82">
        <v>44.177238000000003</v>
      </c>
      <c r="H75" s="82">
        <v>43.729298</v>
      </c>
      <c r="I75" s="82">
        <v>43.361435</v>
      </c>
      <c r="J75" s="82">
        <v>43.067520000000002</v>
      </c>
      <c r="K75" s="82">
        <v>42.833548999999998</v>
      </c>
      <c r="L75" s="82">
        <v>42.650803000000003</v>
      </c>
      <c r="M75" s="82">
        <v>42.512011999999999</v>
      </c>
      <c r="N75" s="82">
        <v>42.408099999999997</v>
      </c>
      <c r="O75" s="82">
        <v>42.330139000000003</v>
      </c>
      <c r="P75" s="82">
        <v>42.203510000000001</v>
      </c>
      <c r="Q75" s="82">
        <v>42.078277999999997</v>
      </c>
      <c r="R75" s="82">
        <v>41.965724999999999</v>
      </c>
      <c r="S75" s="82">
        <v>41.861590999999997</v>
      </c>
      <c r="T75" s="82">
        <v>41.763451000000003</v>
      </c>
      <c r="U75" s="82">
        <v>41.669688999999998</v>
      </c>
      <c r="V75" s="82">
        <v>41.578716</v>
      </c>
      <c r="W75" s="82">
        <v>41.506068999999997</v>
      </c>
      <c r="X75" s="82">
        <v>41.436878</v>
      </c>
      <c r="Y75" s="82">
        <v>41.370913999999999</v>
      </c>
      <c r="Z75" s="82">
        <v>41.308197</v>
      </c>
      <c r="AA75" s="82">
        <v>41.248589000000003</v>
      </c>
      <c r="AB75" s="82">
        <v>41.192588999999998</v>
      </c>
      <c r="AC75" s="82">
        <v>41.139256000000003</v>
      </c>
      <c r="AD75" s="82">
        <v>41.088245000000001</v>
      </c>
      <c r="AE75" s="82">
        <v>41.040100000000002</v>
      </c>
      <c r="AF75" s="82">
        <v>40.987758999999997</v>
      </c>
      <c r="AG75" s="88">
        <v>-5.0000000000000001E-3</v>
      </c>
    </row>
    <row r="76" spans="1:33" ht="15" customHeight="1" x14ac:dyDescent="0.35">
      <c r="A76" s="77" t="s">
        <v>2006</v>
      </c>
      <c r="B76" s="81" t="s">
        <v>1950</v>
      </c>
      <c r="C76" s="82">
        <v>0</v>
      </c>
      <c r="D76" s="82">
        <v>0</v>
      </c>
      <c r="E76" s="82">
        <v>0</v>
      </c>
      <c r="F76" s="82">
        <v>0</v>
      </c>
      <c r="G76" s="82">
        <v>0</v>
      </c>
      <c r="H76" s="82">
        <v>0</v>
      </c>
      <c r="I76" s="82">
        <v>0</v>
      </c>
      <c r="J76" s="82">
        <v>0</v>
      </c>
      <c r="K76" s="82">
        <v>0</v>
      </c>
      <c r="L76" s="82">
        <v>0</v>
      </c>
      <c r="M76" s="82">
        <v>0</v>
      </c>
      <c r="N76" s="82">
        <v>0</v>
      </c>
      <c r="O76" s="82">
        <v>0</v>
      </c>
      <c r="P76" s="82">
        <v>0</v>
      </c>
      <c r="Q76" s="82">
        <v>0</v>
      </c>
      <c r="R76" s="82">
        <v>0</v>
      </c>
      <c r="S76" s="82">
        <v>0</v>
      </c>
      <c r="T76" s="82">
        <v>0</v>
      </c>
      <c r="U76" s="82">
        <v>0</v>
      </c>
      <c r="V76" s="82">
        <v>0</v>
      </c>
      <c r="W76" s="82">
        <v>0</v>
      </c>
      <c r="X76" s="82">
        <v>0</v>
      </c>
      <c r="Y76" s="82">
        <v>0</v>
      </c>
      <c r="Z76" s="82">
        <v>0</v>
      </c>
      <c r="AA76" s="82">
        <v>0</v>
      </c>
      <c r="AB76" s="82">
        <v>0</v>
      </c>
      <c r="AC76" s="82">
        <v>0</v>
      </c>
      <c r="AD76" s="82">
        <v>0</v>
      </c>
      <c r="AE76" s="82">
        <v>0</v>
      </c>
      <c r="AF76" s="82">
        <v>0</v>
      </c>
      <c r="AG76" s="88" t="s">
        <v>11</v>
      </c>
    </row>
    <row r="77" spans="1:33" ht="15" customHeight="1" x14ac:dyDescent="0.35">
      <c r="A77" s="77" t="s">
        <v>2007</v>
      </c>
      <c r="B77" s="81" t="s">
        <v>1952</v>
      </c>
      <c r="C77" s="82">
        <v>0</v>
      </c>
      <c r="D77" s="82">
        <v>0</v>
      </c>
      <c r="E77" s="82">
        <v>0</v>
      </c>
      <c r="F77" s="82">
        <v>0</v>
      </c>
      <c r="G77" s="82">
        <v>0</v>
      </c>
      <c r="H77" s="82">
        <v>0</v>
      </c>
      <c r="I77" s="82">
        <v>0</v>
      </c>
      <c r="J77" s="82">
        <v>0</v>
      </c>
      <c r="K77" s="82">
        <v>0</v>
      </c>
      <c r="L77" s="82">
        <v>0</v>
      </c>
      <c r="M77" s="82">
        <v>0</v>
      </c>
      <c r="N77" s="82">
        <v>0</v>
      </c>
      <c r="O77" s="82">
        <v>0</v>
      </c>
      <c r="P77" s="82">
        <v>0</v>
      </c>
      <c r="Q77" s="82">
        <v>0</v>
      </c>
      <c r="R77" s="82">
        <v>0</v>
      </c>
      <c r="S77" s="82">
        <v>0</v>
      </c>
      <c r="T77" s="82">
        <v>0</v>
      </c>
      <c r="U77" s="82">
        <v>0</v>
      </c>
      <c r="V77" s="82">
        <v>0</v>
      </c>
      <c r="W77" s="82">
        <v>0</v>
      </c>
      <c r="X77" s="82">
        <v>0</v>
      </c>
      <c r="Y77" s="82">
        <v>0</v>
      </c>
      <c r="Z77" s="82">
        <v>0</v>
      </c>
      <c r="AA77" s="82">
        <v>0</v>
      </c>
      <c r="AB77" s="82">
        <v>0</v>
      </c>
      <c r="AC77" s="82">
        <v>0</v>
      </c>
      <c r="AD77" s="82">
        <v>0</v>
      </c>
      <c r="AE77" s="82">
        <v>0</v>
      </c>
      <c r="AF77" s="82">
        <v>0</v>
      </c>
      <c r="AG77" s="88" t="s">
        <v>11</v>
      </c>
    </row>
    <row r="78" spans="1:33" ht="15" customHeight="1" x14ac:dyDescent="0.35">
      <c r="A78" s="77" t="s">
        <v>2008</v>
      </c>
      <c r="B78" s="81" t="s">
        <v>1954</v>
      </c>
      <c r="C78" s="82">
        <v>48.526969999999999</v>
      </c>
      <c r="D78" s="82">
        <v>47.602958999999998</v>
      </c>
      <c r="E78" s="82">
        <v>46.947968000000003</v>
      </c>
      <c r="F78" s="82">
        <v>46.452708999999999</v>
      </c>
      <c r="G78" s="82">
        <v>46.038727000000002</v>
      </c>
      <c r="H78" s="82">
        <v>45.736645000000003</v>
      </c>
      <c r="I78" s="82">
        <v>45.510429000000002</v>
      </c>
      <c r="J78" s="82">
        <v>45.338943</v>
      </c>
      <c r="K78" s="82">
        <v>45.202412000000002</v>
      </c>
      <c r="L78" s="82">
        <v>45.09066</v>
      </c>
      <c r="M78" s="82">
        <v>44.998440000000002</v>
      </c>
      <c r="N78" s="82">
        <v>44.923428000000001</v>
      </c>
      <c r="O78" s="82">
        <v>44.858584999999998</v>
      </c>
      <c r="P78" s="82">
        <v>44.738185999999999</v>
      </c>
      <c r="Q78" s="82">
        <v>44.621642999999999</v>
      </c>
      <c r="R78" s="82">
        <v>44.512656999999997</v>
      </c>
      <c r="S78" s="82">
        <v>44.410167999999999</v>
      </c>
      <c r="T78" s="82">
        <v>44.309814000000003</v>
      </c>
      <c r="U78" s="82">
        <v>44.214328999999999</v>
      </c>
      <c r="V78" s="82">
        <v>44.118701999999999</v>
      </c>
      <c r="W78" s="82">
        <v>44.027240999999997</v>
      </c>
      <c r="X78" s="82">
        <v>43.939700999999999</v>
      </c>
      <c r="Y78" s="82">
        <v>43.858376</v>
      </c>
      <c r="Z78" s="82">
        <v>43.780411000000001</v>
      </c>
      <c r="AA78" s="82">
        <v>43.706226000000001</v>
      </c>
      <c r="AB78" s="82">
        <v>43.635578000000002</v>
      </c>
      <c r="AC78" s="82">
        <v>43.567886000000001</v>
      </c>
      <c r="AD78" s="82">
        <v>43.502974999999999</v>
      </c>
      <c r="AE78" s="82">
        <v>43.441715000000002</v>
      </c>
      <c r="AF78" s="82">
        <v>43.376553000000001</v>
      </c>
      <c r="AG78" s="88">
        <v>-4.0000000000000001E-3</v>
      </c>
    </row>
    <row r="79" spans="1:33" ht="15" customHeight="1" x14ac:dyDescent="0.35">
      <c r="A79" s="77" t="s">
        <v>2009</v>
      </c>
      <c r="B79" s="81" t="s">
        <v>1956</v>
      </c>
      <c r="C79" s="82">
        <v>60.817616000000001</v>
      </c>
      <c r="D79" s="82">
        <v>59.689143999999999</v>
      </c>
      <c r="E79" s="82">
        <v>58.812095999999997</v>
      </c>
      <c r="F79" s="82">
        <v>58.070022999999999</v>
      </c>
      <c r="G79" s="82">
        <v>57.446812000000001</v>
      </c>
      <c r="H79" s="82">
        <v>56.937305000000002</v>
      </c>
      <c r="I79" s="82">
        <v>56.520454000000001</v>
      </c>
      <c r="J79" s="82">
        <v>56.185237999999998</v>
      </c>
      <c r="K79" s="82">
        <v>55.915317999999999</v>
      </c>
      <c r="L79" s="82">
        <v>55.700015999999998</v>
      </c>
      <c r="M79" s="82">
        <v>55.531281</v>
      </c>
      <c r="N79" s="82">
        <v>55.399890999999997</v>
      </c>
      <c r="O79" s="82">
        <v>55.293689999999998</v>
      </c>
      <c r="P79" s="82">
        <v>55.138205999999997</v>
      </c>
      <c r="Q79" s="82">
        <v>54.988101999999998</v>
      </c>
      <c r="R79" s="82">
        <v>54.852649999999997</v>
      </c>
      <c r="S79" s="82">
        <v>54.728008000000003</v>
      </c>
      <c r="T79" s="82">
        <v>54.611094999999999</v>
      </c>
      <c r="U79" s="82">
        <v>54.500134000000003</v>
      </c>
      <c r="V79" s="82">
        <v>54.392035999999997</v>
      </c>
      <c r="W79" s="82">
        <v>54.303448000000003</v>
      </c>
      <c r="X79" s="82">
        <v>54.219253999999999</v>
      </c>
      <c r="Y79" s="82">
        <v>54.139274999999998</v>
      </c>
      <c r="Z79" s="82">
        <v>54.063206000000001</v>
      </c>
      <c r="AA79" s="82">
        <v>53.991183999999997</v>
      </c>
      <c r="AB79" s="82">
        <v>53.923484999999999</v>
      </c>
      <c r="AC79" s="82">
        <v>53.858970999999997</v>
      </c>
      <c r="AD79" s="82">
        <v>53.797542999999997</v>
      </c>
      <c r="AE79" s="82">
        <v>53.739409999999999</v>
      </c>
      <c r="AF79" s="82">
        <v>53.677826000000003</v>
      </c>
      <c r="AG79" s="88">
        <v>-4.0000000000000001E-3</v>
      </c>
    </row>
    <row r="80" spans="1:33" ht="15" customHeight="1" x14ac:dyDescent="0.35">
      <c r="A80" s="77" t="s">
        <v>2010</v>
      </c>
      <c r="B80" s="81" t="s">
        <v>1958</v>
      </c>
      <c r="C80" s="82">
        <v>0</v>
      </c>
      <c r="D80" s="82">
        <v>0</v>
      </c>
      <c r="E80" s="82">
        <v>0</v>
      </c>
      <c r="F80" s="82">
        <v>0</v>
      </c>
      <c r="G80" s="82">
        <v>0</v>
      </c>
      <c r="H80" s="82">
        <v>0</v>
      </c>
      <c r="I80" s="82">
        <v>0</v>
      </c>
      <c r="J80" s="82">
        <v>0</v>
      </c>
      <c r="K80" s="82">
        <v>0</v>
      </c>
      <c r="L80" s="82">
        <v>0</v>
      </c>
      <c r="M80" s="82">
        <v>0</v>
      </c>
      <c r="N80" s="82">
        <v>0</v>
      </c>
      <c r="O80" s="82">
        <v>0</v>
      </c>
      <c r="P80" s="82">
        <v>0</v>
      </c>
      <c r="Q80" s="82">
        <v>0</v>
      </c>
      <c r="R80" s="82">
        <v>0</v>
      </c>
      <c r="S80" s="82">
        <v>0</v>
      </c>
      <c r="T80" s="82">
        <v>0</v>
      </c>
      <c r="U80" s="82">
        <v>0</v>
      </c>
      <c r="V80" s="82">
        <v>0</v>
      </c>
      <c r="W80" s="82">
        <v>0</v>
      </c>
      <c r="X80" s="82">
        <v>0</v>
      </c>
      <c r="Y80" s="82">
        <v>0</v>
      </c>
      <c r="Z80" s="82">
        <v>0</v>
      </c>
      <c r="AA80" s="82">
        <v>0</v>
      </c>
      <c r="AB80" s="82">
        <v>0</v>
      </c>
      <c r="AC80" s="82">
        <v>0</v>
      </c>
      <c r="AD80" s="82">
        <v>0</v>
      </c>
      <c r="AE80" s="82">
        <v>0</v>
      </c>
      <c r="AF80" s="82">
        <v>0</v>
      </c>
      <c r="AG80" s="88" t="s">
        <v>11</v>
      </c>
    </row>
    <row r="81" spans="1:33" ht="15" customHeight="1" x14ac:dyDescent="0.35">
      <c r="A81" s="77" t="s">
        <v>2011</v>
      </c>
      <c r="B81" s="81" t="s">
        <v>1960</v>
      </c>
      <c r="C81" s="82">
        <v>42.029819000000003</v>
      </c>
      <c r="D81" s="82">
        <v>41.327033999999998</v>
      </c>
      <c r="E81" s="82">
        <v>40.849682000000001</v>
      </c>
      <c r="F81" s="82">
        <v>40.466621000000004</v>
      </c>
      <c r="G81" s="82">
        <v>40.144469999999998</v>
      </c>
      <c r="H81" s="82">
        <v>39.893745000000003</v>
      </c>
      <c r="I81" s="82">
        <v>39.700671999999997</v>
      </c>
      <c r="J81" s="82">
        <v>39.559204000000001</v>
      </c>
      <c r="K81" s="82">
        <v>39.452739999999999</v>
      </c>
      <c r="L81" s="82">
        <v>39.373009000000003</v>
      </c>
      <c r="M81" s="82">
        <v>39.318626000000002</v>
      </c>
      <c r="N81" s="82">
        <v>39.279392000000001</v>
      </c>
      <c r="O81" s="82">
        <v>39.257796999999997</v>
      </c>
      <c r="P81" s="82">
        <v>39.178851999999999</v>
      </c>
      <c r="Q81" s="82">
        <v>39.097492000000003</v>
      </c>
      <c r="R81" s="82">
        <v>39.025795000000002</v>
      </c>
      <c r="S81" s="82">
        <v>38.960751000000002</v>
      </c>
      <c r="T81" s="82">
        <v>38.898769000000001</v>
      </c>
      <c r="U81" s="82">
        <v>38.841907999999997</v>
      </c>
      <c r="V81" s="82">
        <v>38.783912999999998</v>
      </c>
      <c r="W81" s="82">
        <v>38.73695</v>
      </c>
      <c r="X81" s="82">
        <v>38.692402000000001</v>
      </c>
      <c r="Y81" s="82">
        <v>38.649830000000001</v>
      </c>
      <c r="Z81" s="82">
        <v>38.610236999999998</v>
      </c>
      <c r="AA81" s="82">
        <v>38.573708000000003</v>
      </c>
      <c r="AB81" s="82">
        <v>38.539845</v>
      </c>
      <c r="AC81" s="82">
        <v>38.508457</v>
      </c>
      <c r="AD81" s="82">
        <v>38.478935</v>
      </c>
      <c r="AE81" s="82">
        <v>38.451836</v>
      </c>
      <c r="AF81" s="82">
        <v>38.422241</v>
      </c>
      <c r="AG81" s="88">
        <v>-3.0000000000000001E-3</v>
      </c>
    </row>
    <row r="82" spans="1:33" ht="15" customHeight="1" x14ac:dyDescent="0.35">
      <c r="A82" s="77" t="s">
        <v>2012</v>
      </c>
      <c r="B82" s="81" t="s">
        <v>1962</v>
      </c>
      <c r="C82" s="82">
        <v>0</v>
      </c>
      <c r="D82" s="82">
        <v>0</v>
      </c>
      <c r="E82" s="82">
        <v>0</v>
      </c>
      <c r="F82" s="82">
        <v>0</v>
      </c>
      <c r="G82" s="82">
        <v>0</v>
      </c>
      <c r="H82" s="82">
        <v>0</v>
      </c>
      <c r="I82" s="82">
        <v>0</v>
      </c>
      <c r="J82" s="82">
        <v>0</v>
      </c>
      <c r="K82" s="82">
        <v>0</v>
      </c>
      <c r="L82" s="82">
        <v>0</v>
      </c>
      <c r="M82" s="82">
        <v>0</v>
      </c>
      <c r="N82" s="82">
        <v>0</v>
      </c>
      <c r="O82" s="82">
        <v>0</v>
      </c>
      <c r="P82" s="82">
        <v>0</v>
      </c>
      <c r="Q82" s="82">
        <v>0</v>
      </c>
      <c r="R82" s="82">
        <v>0</v>
      </c>
      <c r="S82" s="82">
        <v>0</v>
      </c>
      <c r="T82" s="82">
        <v>0</v>
      </c>
      <c r="U82" s="82">
        <v>0</v>
      </c>
      <c r="V82" s="82">
        <v>0</v>
      </c>
      <c r="W82" s="82">
        <v>0</v>
      </c>
      <c r="X82" s="82">
        <v>0</v>
      </c>
      <c r="Y82" s="82">
        <v>0</v>
      </c>
      <c r="Z82" s="82">
        <v>0</v>
      </c>
      <c r="AA82" s="82">
        <v>0</v>
      </c>
      <c r="AB82" s="82">
        <v>0</v>
      </c>
      <c r="AC82" s="82">
        <v>0</v>
      </c>
      <c r="AD82" s="82">
        <v>0</v>
      </c>
      <c r="AE82" s="82">
        <v>0</v>
      </c>
      <c r="AF82" s="82">
        <v>0</v>
      </c>
      <c r="AG82" s="88" t="s">
        <v>11</v>
      </c>
    </row>
    <row r="83" spans="1:33" ht="15" customHeight="1" x14ac:dyDescent="0.35">
      <c r="B83" s="34" t="s">
        <v>29</v>
      </c>
      <c r="C83" s="82"/>
      <c r="D83" s="82"/>
      <c r="E83" s="82"/>
      <c r="F83" s="82"/>
      <c r="G83" s="82"/>
      <c r="H83" s="82"/>
      <c r="I83" s="82"/>
      <c r="J83" s="82"/>
      <c r="K83" s="82"/>
      <c r="L83" s="82"/>
      <c r="M83" s="82"/>
      <c r="N83" s="82"/>
      <c r="O83" s="82"/>
      <c r="P83" s="82"/>
      <c r="Q83" s="82"/>
      <c r="R83" s="82"/>
      <c r="S83" s="82"/>
      <c r="T83" s="82"/>
      <c r="U83" s="82"/>
      <c r="V83" s="82"/>
      <c r="W83" s="82"/>
      <c r="X83" s="82"/>
      <c r="Y83" s="82"/>
      <c r="Z83" s="82"/>
      <c r="AA83" s="82"/>
      <c r="AB83" s="82"/>
      <c r="AC83" s="82"/>
      <c r="AD83" s="82"/>
      <c r="AE83" s="82"/>
      <c r="AF83" s="82"/>
      <c r="AG83" s="88"/>
    </row>
    <row r="84" spans="1:33" ht="15" customHeight="1" x14ac:dyDescent="0.35">
      <c r="A84" s="77" t="s">
        <v>2013</v>
      </c>
      <c r="B84" s="81" t="s">
        <v>1932</v>
      </c>
      <c r="C84" s="82">
        <v>84.977469999999997</v>
      </c>
      <c r="D84" s="82">
        <v>84.981200999999999</v>
      </c>
      <c r="E84" s="82">
        <v>85.052627999999999</v>
      </c>
      <c r="F84" s="82">
        <v>85.138908000000001</v>
      </c>
      <c r="G84" s="82">
        <v>85.345200000000006</v>
      </c>
      <c r="H84" s="82">
        <v>85.571738999999994</v>
      </c>
      <c r="I84" s="82">
        <v>85.697768999999994</v>
      </c>
      <c r="J84" s="82">
        <v>85.797882000000001</v>
      </c>
      <c r="K84" s="82">
        <v>85.883529999999993</v>
      </c>
      <c r="L84" s="82">
        <v>85.96669</v>
      </c>
      <c r="M84" s="82">
        <v>86.034385999999998</v>
      </c>
      <c r="N84" s="82">
        <v>86.094238000000004</v>
      </c>
      <c r="O84" s="82">
        <v>86.161629000000005</v>
      </c>
      <c r="P84" s="82">
        <v>86.204712000000001</v>
      </c>
      <c r="Q84" s="82">
        <v>86.239531999999997</v>
      </c>
      <c r="R84" s="82">
        <v>86.276627000000005</v>
      </c>
      <c r="S84" s="82">
        <v>86.311569000000006</v>
      </c>
      <c r="T84" s="82">
        <v>86.344795000000005</v>
      </c>
      <c r="U84" s="82">
        <v>86.380591999999993</v>
      </c>
      <c r="V84" s="82">
        <v>86.414931999999993</v>
      </c>
      <c r="W84" s="82">
        <v>86.449096999999995</v>
      </c>
      <c r="X84" s="82">
        <v>86.482810999999998</v>
      </c>
      <c r="Y84" s="82">
        <v>86.514945999999995</v>
      </c>
      <c r="Z84" s="82">
        <v>86.547852000000006</v>
      </c>
      <c r="AA84" s="82">
        <v>86.581374999999994</v>
      </c>
      <c r="AB84" s="82">
        <v>86.614707999999993</v>
      </c>
      <c r="AC84" s="82">
        <v>86.649117000000004</v>
      </c>
      <c r="AD84" s="82">
        <v>86.683334000000002</v>
      </c>
      <c r="AE84" s="82">
        <v>86.717117000000002</v>
      </c>
      <c r="AF84" s="82">
        <v>86.733635000000007</v>
      </c>
      <c r="AG84" s="88">
        <v>1E-3</v>
      </c>
    </row>
    <row r="85" spans="1:33" ht="15" customHeight="1" x14ac:dyDescent="0.35">
      <c r="A85" s="77" t="s">
        <v>2014</v>
      </c>
      <c r="B85" s="81" t="s">
        <v>1934</v>
      </c>
      <c r="C85" s="82">
        <v>38.181694</v>
      </c>
      <c r="D85" s="82">
        <v>38.092506</v>
      </c>
      <c r="E85" s="82">
        <v>38.148575000000001</v>
      </c>
      <c r="F85" s="82">
        <v>38.246161999999998</v>
      </c>
      <c r="G85" s="82">
        <v>38.489970999999997</v>
      </c>
      <c r="H85" s="82">
        <v>38.733162</v>
      </c>
      <c r="I85" s="82">
        <v>38.856017999999999</v>
      </c>
      <c r="J85" s="82">
        <v>38.930453999999997</v>
      </c>
      <c r="K85" s="82">
        <v>39.008887999999999</v>
      </c>
      <c r="L85" s="82">
        <v>39.082225999999999</v>
      </c>
      <c r="M85" s="82">
        <v>39.154525999999997</v>
      </c>
      <c r="N85" s="82">
        <v>39.213000999999998</v>
      </c>
      <c r="O85" s="82">
        <v>39.283897000000003</v>
      </c>
      <c r="P85" s="82">
        <v>39.332892999999999</v>
      </c>
      <c r="Q85" s="82">
        <v>39.377392</v>
      </c>
      <c r="R85" s="82">
        <v>39.420287999999999</v>
      </c>
      <c r="S85" s="82">
        <v>39.460030000000003</v>
      </c>
      <c r="T85" s="82">
        <v>39.498286999999998</v>
      </c>
      <c r="U85" s="82">
        <v>39.539383000000001</v>
      </c>
      <c r="V85" s="82">
        <v>39.579841999999999</v>
      </c>
      <c r="W85" s="82">
        <v>39.618873999999998</v>
      </c>
      <c r="X85" s="82">
        <v>39.659171999999998</v>
      </c>
      <c r="Y85" s="82">
        <v>39.695675000000001</v>
      </c>
      <c r="Z85" s="82">
        <v>39.734332999999999</v>
      </c>
      <c r="AA85" s="82">
        <v>39.774318999999998</v>
      </c>
      <c r="AB85" s="82">
        <v>39.813934000000003</v>
      </c>
      <c r="AC85" s="82">
        <v>39.853718000000001</v>
      </c>
      <c r="AD85" s="82">
        <v>39.896388999999999</v>
      </c>
      <c r="AE85" s="82">
        <v>39.937064999999997</v>
      </c>
      <c r="AF85" s="82">
        <v>39.964500000000001</v>
      </c>
      <c r="AG85" s="88">
        <v>2E-3</v>
      </c>
    </row>
    <row r="86" spans="1:33" ht="12" customHeight="1" x14ac:dyDescent="0.35">
      <c r="A86" s="77" t="s">
        <v>2015</v>
      </c>
      <c r="B86" s="81" t="s">
        <v>1936</v>
      </c>
      <c r="C86" s="82">
        <v>30.303408000000001</v>
      </c>
      <c r="D86" s="82">
        <v>30.238764</v>
      </c>
      <c r="E86" s="82">
        <v>30.322244999999999</v>
      </c>
      <c r="F86" s="82">
        <v>30.412099999999999</v>
      </c>
      <c r="G86" s="82">
        <v>30.580524</v>
      </c>
      <c r="H86" s="82">
        <v>30.706015000000001</v>
      </c>
      <c r="I86" s="82">
        <v>30.782540999999998</v>
      </c>
      <c r="J86" s="82">
        <v>30.865423</v>
      </c>
      <c r="K86" s="82">
        <v>30.947558999999998</v>
      </c>
      <c r="L86" s="82">
        <v>31.025804999999998</v>
      </c>
      <c r="M86" s="82">
        <v>31.106283000000001</v>
      </c>
      <c r="N86" s="82">
        <v>31.172771000000001</v>
      </c>
      <c r="O86" s="82">
        <v>31.252932000000001</v>
      </c>
      <c r="P86" s="82">
        <v>31.309356999999999</v>
      </c>
      <c r="Q86" s="82">
        <v>31.361242000000001</v>
      </c>
      <c r="R86" s="82">
        <v>31.413834000000001</v>
      </c>
      <c r="S86" s="82">
        <v>31.466004999999999</v>
      </c>
      <c r="T86" s="82">
        <v>31.515180999999998</v>
      </c>
      <c r="U86" s="82">
        <v>31.568491000000002</v>
      </c>
      <c r="V86" s="82">
        <v>31.612487999999999</v>
      </c>
      <c r="W86" s="82">
        <v>31.65785</v>
      </c>
      <c r="X86" s="82">
        <v>31.702465</v>
      </c>
      <c r="Y86" s="82">
        <v>31.745235000000001</v>
      </c>
      <c r="Z86" s="82">
        <v>31.789743000000001</v>
      </c>
      <c r="AA86" s="82">
        <v>31.835829</v>
      </c>
      <c r="AB86" s="82">
        <v>31.881240999999999</v>
      </c>
      <c r="AC86" s="82">
        <v>31.928007000000001</v>
      </c>
      <c r="AD86" s="82">
        <v>31.974785000000001</v>
      </c>
      <c r="AE86" s="82">
        <v>32.022224000000001</v>
      </c>
      <c r="AF86" s="82">
        <v>32.056061</v>
      </c>
      <c r="AG86" s="88">
        <v>2E-3</v>
      </c>
    </row>
    <row r="87" spans="1:33" ht="15" customHeight="1" x14ac:dyDescent="0.35">
      <c r="A87" s="77" t="s">
        <v>2016</v>
      </c>
      <c r="B87" s="81" t="s">
        <v>1938</v>
      </c>
      <c r="C87" s="82">
        <v>30.726355000000002</v>
      </c>
      <c r="D87" s="82">
        <v>30.682054999999998</v>
      </c>
      <c r="E87" s="82">
        <v>30.77216</v>
      </c>
      <c r="F87" s="82">
        <v>30.860361000000001</v>
      </c>
      <c r="G87" s="82">
        <v>31.041692999999999</v>
      </c>
      <c r="H87" s="82">
        <v>31.170486</v>
      </c>
      <c r="I87" s="82">
        <v>31.251010999999998</v>
      </c>
      <c r="J87" s="82">
        <v>31.327687999999998</v>
      </c>
      <c r="K87" s="82">
        <v>31.409451000000001</v>
      </c>
      <c r="L87" s="82">
        <v>31.486294000000001</v>
      </c>
      <c r="M87" s="82">
        <v>31.563465000000001</v>
      </c>
      <c r="N87" s="82">
        <v>31.627967999999999</v>
      </c>
      <c r="O87" s="82">
        <v>31.706216999999999</v>
      </c>
      <c r="P87" s="82">
        <v>31.761921000000001</v>
      </c>
      <c r="Q87" s="82">
        <v>31.813521999999999</v>
      </c>
      <c r="R87" s="82">
        <v>31.865590999999998</v>
      </c>
      <c r="S87" s="82">
        <v>31.917027000000001</v>
      </c>
      <c r="T87" s="82">
        <v>31.965212000000001</v>
      </c>
      <c r="U87" s="82">
        <v>32.016907000000003</v>
      </c>
      <c r="V87" s="82">
        <v>32.059531999999997</v>
      </c>
      <c r="W87" s="82">
        <v>32.103335999999999</v>
      </c>
      <c r="X87" s="82">
        <v>32.146110999999998</v>
      </c>
      <c r="Y87" s="82">
        <v>32.187305000000002</v>
      </c>
      <c r="Z87" s="82">
        <v>32.229813</v>
      </c>
      <c r="AA87" s="82">
        <v>32.274197000000001</v>
      </c>
      <c r="AB87" s="82">
        <v>32.317965999999998</v>
      </c>
      <c r="AC87" s="82">
        <v>32.363098000000001</v>
      </c>
      <c r="AD87" s="82">
        <v>32.407294999999998</v>
      </c>
      <c r="AE87" s="82">
        <v>32.452582999999997</v>
      </c>
      <c r="AF87" s="82">
        <v>32.483077999999999</v>
      </c>
      <c r="AG87" s="88">
        <v>2E-3</v>
      </c>
    </row>
    <row r="88" spans="1:33" ht="15" customHeight="1" x14ac:dyDescent="0.35">
      <c r="A88" s="77" t="s">
        <v>2017</v>
      </c>
      <c r="B88" s="81" t="s">
        <v>1940</v>
      </c>
      <c r="C88" s="82">
        <v>36.388934999999996</v>
      </c>
      <c r="D88" s="82">
        <v>36.348483999999999</v>
      </c>
      <c r="E88" s="82">
        <v>36.422885999999998</v>
      </c>
      <c r="F88" s="82">
        <v>36.526035</v>
      </c>
      <c r="G88" s="82">
        <v>36.708754999999996</v>
      </c>
      <c r="H88" s="82">
        <v>36.864322999999999</v>
      </c>
      <c r="I88" s="82">
        <v>36.946292999999997</v>
      </c>
      <c r="J88" s="82">
        <v>37.017204</v>
      </c>
      <c r="K88" s="82">
        <v>37.094760999999998</v>
      </c>
      <c r="L88" s="82">
        <v>37.167515000000002</v>
      </c>
      <c r="M88" s="82">
        <v>37.239871999999998</v>
      </c>
      <c r="N88" s="82">
        <v>37.302093999999997</v>
      </c>
      <c r="O88" s="82">
        <v>37.375435000000003</v>
      </c>
      <c r="P88" s="82">
        <v>37.425700999999997</v>
      </c>
      <c r="Q88" s="82">
        <v>37.470939999999999</v>
      </c>
      <c r="R88" s="82">
        <v>37.518616000000002</v>
      </c>
      <c r="S88" s="82">
        <v>37.565612999999999</v>
      </c>
      <c r="T88" s="82">
        <v>37.609802000000002</v>
      </c>
      <c r="U88" s="82">
        <v>37.655918</v>
      </c>
      <c r="V88" s="82">
        <v>37.696198000000003</v>
      </c>
      <c r="W88" s="82">
        <v>37.736930999999998</v>
      </c>
      <c r="X88" s="82">
        <v>37.777057999999997</v>
      </c>
      <c r="Y88" s="82">
        <v>37.815086000000001</v>
      </c>
      <c r="Z88" s="82">
        <v>37.854343</v>
      </c>
      <c r="AA88" s="82">
        <v>37.894942999999998</v>
      </c>
      <c r="AB88" s="82">
        <v>37.935561999999997</v>
      </c>
      <c r="AC88" s="82">
        <v>37.977226000000002</v>
      </c>
      <c r="AD88" s="82">
        <v>38.018664999999999</v>
      </c>
      <c r="AE88" s="82">
        <v>38.060611999999999</v>
      </c>
      <c r="AF88" s="82">
        <v>38.087090000000003</v>
      </c>
      <c r="AG88" s="88">
        <v>2E-3</v>
      </c>
    </row>
    <row r="89" spans="1:33" ht="15" customHeight="1" x14ac:dyDescent="0.35">
      <c r="A89" s="77" t="s">
        <v>2018</v>
      </c>
      <c r="B89" s="81" t="s">
        <v>1942</v>
      </c>
      <c r="C89" s="82">
        <v>97.751541000000003</v>
      </c>
      <c r="D89" s="82">
        <v>97.737076000000002</v>
      </c>
      <c r="E89" s="82">
        <v>97.806022999999996</v>
      </c>
      <c r="F89" s="82">
        <v>97.881125999999995</v>
      </c>
      <c r="G89" s="82">
        <v>98.030456999999998</v>
      </c>
      <c r="H89" s="82">
        <v>98.215118000000004</v>
      </c>
      <c r="I89" s="82">
        <v>98.327133000000003</v>
      </c>
      <c r="J89" s="82">
        <v>98.415970000000002</v>
      </c>
      <c r="K89" s="82">
        <v>98.496871999999996</v>
      </c>
      <c r="L89" s="82">
        <v>98.574348000000001</v>
      </c>
      <c r="M89" s="82">
        <v>98.649146999999999</v>
      </c>
      <c r="N89" s="82">
        <v>98.704780999999997</v>
      </c>
      <c r="O89" s="82">
        <v>98.768951000000001</v>
      </c>
      <c r="P89" s="82">
        <v>98.810317999999995</v>
      </c>
      <c r="Q89" s="82">
        <v>98.845778999999993</v>
      </c>
      <c r="R89" s="82">
        <v>98.885445000000004</v>
      </c>
      <c r="S89" s="82">
        <v>98.927413999999999</v>
      </c>
      <c r="T89" s="82">
        <v>98.967155000000005</v>
      </c>
      <c r="U89" s="82">
        <v>99.008232000000007</v>
      </c>
      <c r="V89" s="82">
        <v>99.044974999999994</v>
      </c>
      <c r="W89" s="82">
        <v>99.080391000000006</v>
      </c>
      <c r="X89" s="82">
        <v>99.116141999999996</v>
      </c>
      <c r="Y89" s="82">
        <v>99.148201</v>
      </c>
      <c r="Z89" s="82">
        <v>99.181327999999993</v>
      </c>
      <c r="AA89" s="82">
        <v>99.214241000000001</v>
      </c>
      <c r="AB89" s="82">
        <v>99.248054999999994</v>
      </c>
      <c r="AC89" s="82">
        <v>99.283469999999994</v>
      </c>
      <c r="AD89" s="82">
        <v>99.320671000000004</v>
      </c>
      <c r="AE89" s="82">
        <v>99.357619999999997</v>
      </c>
      <c r="AF89" s="82">
        <v>99.377869000000004</v>
      </c>
      <c r="AG89" s="88">
        <v>1E-3</v>
      </c>
    </row>
    <row r="90" spans="1:33" ht="15" customHeight="1" x14ac:dyDescent="0.35">
      <c r="A90" s="77" t="s">
        <v>2019</v>
      </c>
      <c r="B90" s="81" t="s">
        <v>1944</v>
      </c>
      <c r="C90" s="82">
        <v>29.973516</v>
      </c>
      <c r="D90" s="82">
        <v>29.972605000000001</v>
      </c>
      <c r="E90" s="82">
        <v>30.043308</v>
      </c>
      <c r="F90" s="82">
        <v>30.173525000000001</v>
      </c>
      <c r="G90" s="82">
        <v>30.339545999999999</v>
      </c>
      <c r="H90" s="82">
        <v>30.553787</v>
      </c>
      <c r="I90" s="82">
        <v>30.624552000000001</v>
      </c>
      <c r="J90" s="82">
        <v>30.694748000000001</v>
      </c>
      <c r="K90" s="82">
        <v>30.763207999999999</v>
      </c>
      <c r="L90" s="82">
        <v>30.828679999999999</v>
      </c>
      <c r="M90" s="82">
        <v>30.895195000000001</v>
      </c>
      <c r="N90" s="82">
        <v>30.953973999999999</v>
      </c>
      <c r="O90" s="82">
        <v>31.021303</v>
      </c>
      <c r="P90" s="82">
        <v>31.066319</v>
      </c>
      <c r="Q90" s="82">
        <v>31.10791</v>
      </c>
      <c r="R90" s="82">
        <v>31.149342999999998</v>
      </c>
      <c r="S90" s="82">
        <v>31.190556999999998</v>
      </c>
      <c r="T90" s="82">
        <v>31.229355000000002</v>
      </c>
      <c r="U90" s="82">
        <v>31.269894000000001</v>
      </c>
      <c r="V90" s="82">
        <v>31.304592</v>
      </c>
      <c r="W90" s="82">
        <v>31.340005999999999</v>
      </c>
      <c r="X90" s="82">
        <v>31.374834</v>
      </c>
      <c r="Y90" s="82">
        <v>31.409447</v>
      </c>
      <c r="Z90" s="82">
        <v>31.443954000000002</v>
      </c>
      <c r="AA90" s="82">
        <v>31.478612999999999</v>
      </c>
      <c r="AB90" s="82">
        <v>31.510162000000001</v>
      </c>
      <c r="AC90" s="82">
        <v>31.541160999999999</v>
      </c>
      <c r="AD90" s="82">
        <v>31.575773000000002</v>
      </c>
      <c r="AE90" s="82">
        <v>31.609171</v>
      </c>
      <c r="AF90" s="82">
        <v>31.626459000000001</v>
      </c>
      <c r="AG90" s="88">
        <v>2E-3</v>
      </c>
    </row>
    <row r="91" spans="1:33" ht="12" customHeight="1" x14ac:dyDescent="0.35">
      <c r="A91" s="77" t="s">
        <v>2020</v>
      </c>
      <c r="B91" s="81" t="s">
        <v>1946</v>
      </c>
      <c r="C91" s="82">
        <v>41.282932000000002</v>
      </c>
      <c r="D91" s="82">
        <v>41.293509999999998</v>
      </c>
      <c r="E91" s="82">
        <v>41.374344000000001</v>
      </c>
      <c r="F91" s="82">
        <v>41.486770999999997</v>
      </c>
      <c r="G91" s="82">
        <v>41.660724999999999</v>
      </c>
      <c r="H91" s="82">
        <v>41.804519999999997</v>
      </c>
      <c r="I91" s="82">
        <v>41.870148</v>
      </c>
      <c r="J91" s="82">
        <v>41.933002000000002</v>
      </c>
      <c r="K91" s="82">
        <v>41.997314000000003</v>
      </c>
      <c r="L91" s="82">
        <v>42.059291999999999</v>
      </c>
      <c r="M91" s="82">
        <v>42.122463000000003</v>
      </c>
      <c r="N91" s="82">
        <v>42.179564999999997</v>
      </c>
      <c r="O91" s="82">
        <v>42.242161000000003</v>
      </c>
      <c r="P91" s="82">
        <v>42.282401999999998</v>
      </c>
      <c r="Q91" s="82">
        <v>42.321049000000002</v>
      </c>
      <c r="R91" s="82">
        <v>42.359665</v>
      </c>
      <c r="S91" s="82">
        <v>42.396481000000001</v>
      </c>
      <c r="T91" s="82">
        <v>42.433253999999998</v>
      </c>
      <c r="U91" s="82">
        <v>42.472225000000002</v>
      </c>
      <c r="V91" s="82">
        <v>42.504500999999998</v>
      </c>
      <c r="W91" s="82">
        <v>42.538761000000001</v>
      </c>
      <c r="X91" s="82">
        <v>42.571651000000003</v>
      </c>
      <c r="Y91" s="82">
        <v>42.605483999999997</v>
      </c>
      <c r="Z91" s="82">
        <v>42.638893000000003</v>
      </c>
      <c r="AA91" s="82">
        <v>42.672874</v>
      </c>
      <c r="AB91" s="82">
        <v>42.705418000000002</v>
      </c>
      <c r="AC91" s="82">
        <v>42.73901</v>
      </c>
      <c r="AD91" s="82">
        <v>42.770710000000001</v>
      </c>
      <c r="AE91" s="82">
        <v>42.802227000000002</v>
      </c>
      <c r="AF91" s="82">
        <v>42.815548</v>
      </c>
      <c r="AG91" s="88">
        <v>1E-3</v>
      </c>
    </row>
    <row r="92" spans="1:33" ht="15" customHeight="1" x14ac:dyDescent="0.35">
      <c r="A92" s="77" t="s">
        <v>2021</v>
      </c>
      <c r="B92" s="81" t="s">
        <v>1948</v>
      </c>
      <c r="C92" s="82">
        <v>31.483177000000001</v>
      </c>
      <c r="D92" s="82">
        <v>31.592227999999999</v>
      </c>
      <c r="E92" s="82">
        <v>31.692634999999999</v>
      </c>
      <c r="F92" s="82">
        <v>31.786451</v>
      </c>
      <c r="G92" s="82">
        <v>31.896668999999999</v>
      </c>
      <c r="H92" s="82">
        <v>31.993020999999999</v>
      </c>
      <c r="I92" s="82">
        <v>32.089832000000001</v>
      </c>
      <c r="J92" s="82">
        <v>32.186591999999997</v>
      </c>
      <c r="K92" s="82">
        <v>32.283268</v>
      </c>
      <c r="L92" s="82">
        <v>32.379818</v>
      </c>
      <c r="M92" s="82">
        <v>32.476978000000003</v>
      </c>
      <c r="N92" s="82">
        <v>32.568897</v>
      </c>
      <c r="O92" s="82">
        <v>32.655281000000002</v>
      </c>
      <c r="P92" s="82">
        <v>32.656939999999999</v>
      </c>
      <c r="Q92" s="82">
        <v>32.634014000000001</v>
      </c>
      <c r="R92" s="82">
        <v>32.636268999999999</v>
      </c>
      <c r="S92" s="82">
        <v>32.641067999999997</v>
      </c>
      <c r="T92" s="82">
        <v>32.648631999999999</v>
      </c>
      <c r="U92" s="82">
        <v>32.655807000000003</v>
      </c>
      <c r="V92" s="82">
        <v>32.669196999999997</v>
      </c>
      <c r="W92" s="82">
        <v>32.677925000000002</v>
      </c>
      <c r="X92" s="82">
        <v>32.687767000000001</v>
      </c>
      <c r="Y92" s="82">
        <v>32.693778999999999</v>
      </c>
      <c r="Z92" s="82">
        <v>32.701168000000003</v>
      </c>
      <c r="AA92" s="82">
        <v>32.708969000000003</v>
      </c>
      <c r="AB92" s="82">
        <v>32.716602000000002</v>
      </c>
      <c r="AC92" s="82">
        <v>32.723885000000003</v>
      </c>
      <c r="AD92" s="82">
        <v>32.732506000000001</v>
      </c>
      <c r="AE92" s="82">
        <v>32.740622999999999</v>
      </c>
      <c r="AF92" s="82">
        <v>32.742801999999998</v>
      </c>
      <c r="AG92" s="88">
        <v>1E-3</v>
      </c>
    </row>
    <row r="93" spans="1:33" ht="12" customHeight="1" x14ac:dyDescent="0.35">
      <c r="A93" s="77" t="s">
        <v>2022</v>
      </c>
      <c r="B93" s="81" t="s">
        <v>1950</v>
      </c>
      <c r="C93" s="82">
        <v>37.619514000000002</v>
      </c>
      <c r="D93" s="82">
        <v>37.763278999999997</v>
      </c>
      <c r="E93" s="82">
        <v>37.949474000000002</v>
      </c>
      <c r="F93" s="82">
        <v>38.175212999999999</v>
      </c>
      <c r="G93" s="82">
        <v>38.299393000000002</v>
      </c>
      <c r="H93" s="82">
        <v>38.436329000000001</v>
      </c>
      <c r="I93" s="82">
        <v>38.575558000000001</v>
      </c>
      <c r="J93" s="82">
        <v>38.714455000000001</v>
      </c>
      <c r="K93" s="82">
        <v>38.832614999999997</v>
      </c>
      <c r="L93" s="82">
        <v>38.943995999999999</v>
      </c>
      <c r="M93" s="82">
        <v>39.053314</v>
      </c>
      <c r="N93" s="82">
        <v>39.157688</v>
      </c>
      <c r="O93" s="82">
        <v>39.260513000000003</v>
      </c>
      <c r="P93" s="82">
        <v>39.293250999999998</v>
      </c>
      <c r="Q93" s="82">
        <v>39.311698999999997</v>
      </c>
      <c r="R93" s="82">
        <v>39.312496000000003</v>
      </c>
      <c r="S93" s="82">
        <v>39.325729000000003</v>
      </c>
      <c r="T93" s="82">
        <v>39.341942000000003</v>
      </c>
      <c r="U93" s="82">
        <v>39.359397999999999</v>
      </c>
      <c r="V93" s="82">
        <v>39.376224999999998</v>
      </c>
      <c r="W93" s="82">
        <v>39.391463999999999</v>
      </c>
      <c r="X93" s="82">
        <v>39.406844999999997</v>
      </c>
      <c r="Y93" s="82">
        <v>39.418415000000003</v>
      </c>
      <c r="Z93" s="82">
        <v>39.430370000000003</v>
      </c>
      <c r="AA93" s="82">
        <v>39.440105000000003</v>
      </c>
      <c r="AB93" s="82">
        <v>39.450836000000002</v>
      </c>
      <c r="AC93" s="82">
        <v>39.461323</v>
      </c>
      <c r="AD93" s="82">
        <v>39.475906000000002</v>
      </c>
      <c r="AE93" s="82">
        <v>39.488692999999998</v>
      </c>
      <c r="AF93" s="82">
        <v>39.498179999999998</v>
      </c>
      <c r="AG93" s="88">
        <v>2E-3</v>
      </c>
    </row>
    <row r="94" spans="1:33" ht="15" customHeight="1" x14ac:dyDescent="0.35">
      <c r="A94" s="77" t="s">
        <v>2023</v>
      </c>
      <c r="B94" s="81" t="s">
        <v>1952</v>
      </c>
      <c r="C94" s="82">
        <v>30.372063000000001</v>
      </c>
      <c r="D94" s="82">
        <v>30.520814999999999</v>
      </c>
      <c r="E94" s="82">
        <v>30.810682</v>
      </c>
      <c r="F94" s="82">
        <v>31.128997999999999</v>
      </c>
      <c r="G94" s="82">
        <v>31.316980000000001</v>
      </c>
      <c r="H94" s="82">
        <v>31.509905</v>
      </c>
      <c r="I94" s="82">
        <v>31.678570000000001</v>
      </c>
      <c r="J94" s="82">
        <v>31.853653000000001</v>
      </c>
      <c r="K94" s="82">
        <v>32.001658999999997</v>
      </c>
      <c r="L94" s="82">
        <v>32.124274999999997</v>
      </c>
      <c r="M94" s="82">
        <v>32.236125999999999</v>
      </c>
      <c r="N94" s="82">
        <v>32.337589000000001</v>
      </c>
      <c r="O94" s="82">
        <v>32.438507000000001</v>
      </c>
      <c r="P94" s="82">
        <v>32.471237000000002</v>
      </c>
      <c r="Q94" s="82">
        <v>32.491444000000001</v>
      </c>
      <c r="R94" s="82">
        <v>32.511242000000003</v>
      </c>
      <c r="S94" s="82">
        <v>32.548965000000003</v>
      </c>
      <c r="T94" s="82">
        <v>32.563549000000002</v>
      </c>
      <c r="U94" s="82">
        <v>32.578887999999999</v>
      </c>
      <c r="V94" s="82">
        <v>32.592632000000002</v>
      </c>
      <c r="W94" s="82">
        <v>32.606445000000001</v>
      </c>
      <c r="X94" s="82">
        <v>32.619914999999999</v>
      </c>
      <c r="Y94" s="82">
        <v>32.632159999999999</v>
      </c>
      <c r="Z94" s="82">
        <v>32.644866999999998</v>
      </c>
      <c r="AA94" s="82">
        <v>32.657393999999996</v>
      </c>
      <c r="AB94" s="82">
        <v>32.669342</v>
      </c>
      <c r="AC94" s="82">
        <v>32.681075999999997</v>
      </c>
      <c r="AD94" s="82">
        <v>32.694420000000001</v>
      </c>
      <c r="AE94" s="82">
        <v>32.706767999999997</v>
      </c>
      <c r="AF94" s="82">
        <v>32.715057000000002</v>
      </c>
      <c r="AG94" s="88">
        <v>3.0000000000000001E-3</v>
      </c>
    </row>
    <row r="95" spans="1:33" ht="15" customHeight="1" x14ac:dyDescent="0.35">
      <c r="A95" s="77" t="s">
        <v>2024</v>
      </c>
      <c r="B95" s="81" t="s">
        <v>1954</v>
      </c>
      <c r="C95" s="82">
        <v>36.579048</v>
      </c>
      <c r="D95" s="82">
        <v>36.686329000000001</v>
      </c>
      <c r="E95" s="82">
        <v>36.798740000000002</v>
      </c>
      <c r="F95" s="82">
        <v>36.902816999999999</v>
      </c>
      <c r="G95" s="82">
        <v>36.995139999999999</v>
      </c>
      <c r="H95" s="82">
        <v>37.089001000000003</v>
      </c>
      <c r="I95" s="82">
        <v>37.183281000000001</v>
      </c>
      <c r="J95" s="82">
        <v>37.278896000000003</v>
      </c>
      <c r="K95" s="82">
        <v>37.374493000000001</v>
      </c>
      <c r="L95" s="82">
        <v>37.469898000000001</v>
      </c>
      <c r="M95" s="82">
        <v>37.565998</v>
      </c>
      <c r="N95" s="82">
        <v>37.661858000000002</v>
      </c>
      <c r="O95" s="82">
        <v>37.758408000000003</v>
      </c>
      <c r="P95" s="82">
        <v>37.778163999999997</v>
      </c>
      <c r="Q95" s="82">
        <v>37.775084999999997</v>
      </c>
      <c r="R95" s="82">
        <v>37.772373000000002</v>
      </c>
      <c r="S95" s="82">
        <v>37.761100999999996</v>
      </c>
      <c r="T95" s="82">
        <v>37.772151999999998</v>
      </c>
      <c r="U95" s="82">
        <v>37.784607000000001</v>
      </c>
      <c r="V95" s="82">
        <v>37.795200000000001</v>
      </c>
      <c r="W95" s="82">
        <v>37.805840000000003</v>
      </c>
      <c r="X95" s="82">
        <v>37.815421999999998</v>
      </c>
      <c r="Y95" s="82">
        <v>37.824738000000004</v>
      </c>
      <c r="Z95" s="82">
        <v>37.830368</v>
      </c>
      <c r="AA95" s="82">
        <v>37.83419</v>
      </c>
      <c r="AB95" s="82">
        <v>37.835307999999998</v>
      </c>
      <c r="AC95" s="82">
        <v>37.837200000000003</v>
      </c>
      <c r="AD95" s="82">
        <v>37.845146</v>
      </c>
      <c r="AE95" s="82">
        <v>37.853870000000001</v>
      </c>
      <c r="AF95" s="82">
        <v>37.855823999999998</v>
      </c>
      <c r="AG95" s="88">
        <v>1E-3</v>
      </c>
    </row>
    <row r="96" spans="1:33" ht="15" customHeight="1" x14ac:dyDescent="0.35">
      <c r="A96" s="77" t="s">
        <v>2025</v>
      </c>
      <c r="B96" s="81" t="s">
        <v>1956</v>
      </c>
      <c r="C96" s="82">
        <v>43.115409999999997</v>
      </c>
      <c r="D96" s="82">
        <v>43.209747</v>
      </c>
      <c r="E96" s="82">
        <v>43.337200000000003</v>
      </c>
      <c r="F96" s="82">
        <v>43.46508</v>
      </c>
      <c r="G96" s="82">
        <v>43.577793</v>
      </c>
      <c r="H96" s="82">
        <v>43.677208</v>
      </c>
      <c r="I96" s="82">
        <v>43.777489000000003</v>
      </c>
      <c r="J96" s="82">
        <v>43.880569000000001</v>
      </c>
      <c r="K96" s="82">
        <v>43.980018999999999</v>
      </c>
      <c r="L96" s="82">
        <v>44.079093999999998</v>
      </c>
      <c r="M96" s="82">
        <v>44.179561999999997</v>
      </c>
      <c r="N96" s="82">
        <v>44.278492</v>
      </c>
      <c r="O96" s="82">
        <v>44.379508999999999</v>
      </c>
      <c r="P96" s="82">
        <v>44.412078999999999</v>
      </c>
      <c r="Q96" s="82">
        <v>44.431114000000001</v>
      </c>
      <c r="R96" s="82">
        <v>44.448086000000004</v>
      </c>
      <c r="S96" s="82">
        <v>44.462398999999998</v>
      </c>
      <c r="T96" s="82">
        <v>44.476990000000001</v>
      </c>
      <c r="U96" s="82">
        <v>44.491745000000002</v>
      </c>
      <c r="V96" s="82">
        <v>44.504345000000001</v>
      </c>
      <c r="W96" s="82">
        <v>44.516731</v>
      </c>
      <c r="X96" s="82">
        <v>44.528267</v>
      </c>
      <c r="Y96" s="82">
        <v>44.539326000000003</v>
      </c>
      <c r="Z96" s="82">
        <v>44.550159000000001</v>
      </c>
      <c r="AA96" s="82">
        <v>44.560326000000003</v>
      </c>
      <c r="AB96" s="82">
        <v>44.570259</v>
      </c>
      <c r="AC96" s="82">
        <v>44.580368</v>
      </c>
      <c r="AD96" s="82">
        <v>44.590415999999998</v>
      </c>
      <c r="AE96" s="82">
        <v>44.600482999999997</v>
      </c>
      <c r="AF96" s="82">
        <v>44.604686999999998</v>
      </c>
      <c r="AG96" s="88">
        <v>1E-3</v>
      </c>
    </row>
    <row r="97" spans="1:33" ht="15" customHeight="1" x14ac:dyDescent="0.35">
      <c r="A97" s="77" t="s">
        <v>2026</v>
      </c>
      <c r="B97" s="81" t="s">
        <v>1958</v>
      </c>
      <c r="C97" s="82">
        <v>62.503990000000002</v>
      </c>
      <c r="D97" s="82">
        <v>62.643841000000002</v>
      </c>
      <c r="E97" s="82">
        <v>62.836483000000001</v>
      </c>
      <c r="F97" s="82">
        <v>63.019539000000002</v>
      </c>
      <c r="G97" s="82">
        <v>63.118319999999997</v>
      </c>
      <c r="H97" s="82">
        <v>63.234107999999999</v>
      </c>
      <c r="I97" s="82">
        <v>63.354008</v>
      </c>
      <c r="J97" s="82">
        <v>63.479453999999997</v>
      </c>
      <c r="K97" s="82">
        <v>63.588776000000003</v>
      </c>
      <c r="L97" s="82">
        <v>63.692028000000001</v>
      </c>
      <c r="M97" s="82">
        <v>63.795296</v>
      </c>
      <c r="N97" s="82">
        <v>63.895679000000001</v>
      </c>
      <c r="O97" s="82">
        <v>64.000564999999995</v>
      </c>
      <c r="P97" s="82">
        <v>64.036095000000003</v>
      </c>
      <c r="Q97" s="82">
        <v>64.057648</v>
      </c>
      <c r="R97" s="82">
        <v>64.079009999999997</v>
      </c>
      <c r="S97" s="82">
        <v>64.109558000000007</v>
      </c>
      <c r="T97" s="82">
        <v>64.127373000000006</v>
      </c>
      <c r="U97" s="82">
        <v>64.145545999999996</v>
      </c>
      <c r="V97" s="82">
        <v>64.159408999999997</v>
      </c>
      <c r="W97" s="82">
        <v>64.174019000000001</v>
      </c>
      <c r="X97" s="82">
        <v>64.187056999999996</v>
      </c>
      <c r="Y97" s="82">
        <v>64.199791000000005</v>
      </c>
      <c r="Z97" s="82">
        <v>64.208824000000007</v>
      </c>
      <c r="AA97" s="82">
        <v>64.216697999999994</v>
      </c>
      <c r="AB97" s="82">
        <v>64.223502999999994</v>
      </c>
      <c r="AC97" s="82">
        <v>64.237044999999995</v>
      </c>
      <c r="AD97" s="82">
        <v>64.247681</v>
      </c>
      <c r="AE97" s="82">
        <v>64.257141000000004</v>
      </c>
      <c r="AF97" s="82">
        <v>64.260979000000006</v>
      </c>
      <c r="AG97" s="88">
        <v>1E-3</v>
      </c>
    </row>
    <row r="98" spans="1:33" ht="15" customHeight="1" x14ac:dyDescent="0.35">
      <c r="A98" s="77" t="s">
        <v>2027</v>
      </c>
      <c r="B98" s="81" t="s">
        <v>1960</v>
      </c>
      <c r="C98" s="82">
        <v>30.965392999999999</v>
      </c>
      <c r="D98" s="82">
        <v>31.030242999999999</v>
      </c>
      <c r="E98" s="82">
        <v>31.183413000000002</v>
      </c>
      <c r="F98" s="82">
        <v>31.346336000000001</v>
      </c>
      <c r="G98" s="82">
        <v>31.466515000000001</v>
      </c>
      <c r="H98" s="82">
        <v>31.585629000000001</v>
      </c>
      <c r="I98" s="82">
        <v>31.704947000000001</v>
      </c>
      <c r="J98" s="82">
        <v>31.830257</v>
      </c>
      <c r="K98" s="82">
        <v>31.949466999999999</v>
      </c>
      <c r="L98" s="82">
        <v>32.062237000000003</v>
      </c>
      <c r="M98" s="82">
        <v>32.176032999999997</v>
      </c>
      <c r="N98" s="82">
        <v>32.282508999999997</v>
      </c>
      <c r="O98" s="82">
        <v>32.393517000000003</v>
      </c>
      <c r="P98" s="82">
        <v>32.436019999999999</v>
      </c>
      <c r="Q98" s="82">
        <v>32.465729000000003</v>
      </c>
      <c r="R98" s="82">
        <v>32.495063999999999</v>
      </c>
      <c r="S98" s="82">
        <v>32.525714999999998</v>
      </c>
      <c r="T98" s="82">
        <v>32.550925999999997</v>
      </c>
      <c r="U98" s="82">
        <v>32.577209000000003</v>
      </c>
      <c r="V98" s="82">
        <v>32.597163999999999</v>
      </c>
      <c r="W98" s="82">
        <v>32.617686999999997</v>
      </c>
      <c r="X98" s="82">
        <v>32.636906000000003</v>
      </c>
      <c r="Y98" s="82">
        <v>32.655506000000003</v>
      </c>
      <c r="Z98" s="82">
        <v>32.674187000000003</v>
      </c>
      <c r="AA98" s="82">
        <v>32.692901999999997</v>
      </c>
      <c r="AB98" s="82">
        <v>32.711311000000002</v>
      </c>
      <c r="AC98" s="82">
        <v>32.730590999999997</v>
      </c>
      <c r="AD98" s="82">
        <v>32.748691999999998</v>
      </c>
      <c r="AE98" s="82">
        <v>32.767574000000003</v>
      </c>
      <c r="AF98" s="82">
        <v>32.782260999999998</v>
      </c>
      <c r="AG98" s="88">
        <v>2E-3</v>
      </c>
    </row>
    <row r="99" spans="1:33" ht="15" customHeight="1" x14ac:dyDescent="0.35">
      <c r="A99" s="77" t="s">
        <v>2028</v>
      </c>
      <c r="B99" s="81" t="s">
        <v>1962</v>
      </c>
      <c r="C99" s="82">
        <v>43.717781000000002</v>
      </c>
      <c r="D99" s="82">
        <v>43.778522000000002</v>
      </c>
      <c r="E99" s="82">
        <v>43.900844999999997</v>
      </c>
      <c r="F99" s="82">
        <v>44.057651999999997</v>
      </c>
      <c r="G99" s="82">
        <v>44.189174999999999</v>
      </c>
      <c r="H99" s="82">
        <v>44.318344000000003</v>
      </c>
      <c r="I99" s="82">
        <v>44.443272</v>
      </c>
      <c r="J99" s="82">
        <v>44.570427000000002</v>
      </c>
      <c r="K99" s="82">
        <v>44.686664999999998</v>
      </c>
      <c r="L99" s="82">
        <v>44.799007000000003</v>
      </c>
      <c r="M99" s="82">
        <v>44.912235000000003</v>
      </c>
      <c r="N99" s="82">
        <v>45.017220000000002</v>
      </c>
      <c r="O99" s="82">
        <v>45.126067999999997</v>
      </c>
      <c r="P99" s="82">
        <v>45.167679</v>
      </c>
      <c r="Q99" s="82">
        <v>45.176174000000003</v>
      </c>
      <c r="R99" s="82">
        <v>45.194248000000002</v>
      </c>
      <c r="S99" s="82">
        <v>45.213085</v>
      </c>
      <c r="T99" s="82">
        <v>45.231318999999999</v>
      </c>
      <c r="U99" s="82">
        <v>45.252696999999998</v>
      </c>
      <c r="V99" s="82">
        <v>45.274169999999998</v>
      </c>
      <c r="W99" s="82">
        <v>45.293163</v>
      </c>
      <c r="X99" s="82">
        <v>45.312817000000003</v>
      </c>
      <c r="Y99" s="82">
        <v>45.329619999999998</v>
      </c>
      <c r="Z99" s="82">
        <v>45.347084000000002</v>
      </c>
      <c r="AA99" s="82">
        <v>45.364952000000002</v>
      </c>
      <c r="AB99" s="82">
        <v>45.382041999999998</v>
      </c>
      <c r="AC99" s="82">
        <v>45.399044000000004</v>
      </c>
      <c r="AD99" s="82">
        <v>45.418205</v>
      </c>
      <c r="AE99" s="82">
        <v>45.436656999999997</v>
      </c>
      <c r="AF99" s="82">
        <v>45.452114000000002</v>
      </c>
      <c r="AG99" s="88">
        <v>1E-3</v>
      </c>
    </row>
    <row r="100" spans="1:33" ht="15" customHeight="1" x14ac:dyDescent="0.35">
      <c r="B100" s="34" t="s">
        <v>28</v>
      </c>
      <c r="C100" s="82"/>
      <c r="D100" s="82"/>
      <c r="E100" s="82"/>
      <c r="F100" s="82"/>
      <c r="G100" s="82"/>
      <c r="H100" s="82"/>
      <c r="I100" s="82"/>
      <c r="J100" s="82"/>
      <c r="K100" s="82"/>
      <c r="L100" s="82"/>
      <c r="M100" s="82"/>
      <c r="N100" s="82"/>
      <c r="O100" s="82"/>
      <c r="P100" s="82"/>
      <c r="Q100" s="82"/>
      <c r="R100" s="82"/>
      <c r="S100" s="82"/>
      <c r="T100" s="82"/>
      <c r="U100" s="82"/>
      <c r="V100" s="82"/>
      <c r="W100" s="82"/>
      <c r="X100" s="82"/>
      <c r="Y100" s="82"/>
      <c r="Z100" s="82"/>
      <c r="AA100" s="82"/>
      <c r="AB100" s="82"/>
      <c r="AC100" s="82"/>
      <c r="AD100" s="82"/>
      <c r="AE100" s="82"/>
      <c r="AF100" s="82"/>
      <c r="AG100" s="88"/>
    </row>
    <row r="101" spans="1:33" ht="15" customHeight="1" x14ac:dyDescent="0.35">
      <c r="A101" s="77" t="s">
        <v>2029</v>
      </c>
      <c r="B101" s="81" t="s">
        <v>1932</v>
      </c>
      <c r="C101" s="82">
        <v>0</v>
      </c>
      <c r="D101" s="82">
        <v>0</v>
      </c>
      <c r="E101" s="82">
        <v>0</v>
      </c>
      <c r="F101" s="82">
        <v>0</v>
      </c>
      <c r="G101" s="82">
        <v>0</v>
      </c>
      <c r="H101" s="82">
        <v>0</v>
      </c>
      <c r="I101" s="82">
        <v>0</v>
      </c>
      <c r="J101" s="82">
        <v>0</v>
      </c>
      <c r="K101" s="82">
        <v>0</v>
      </c>
      <c r="L101" s="82">
        <v>0</v>
      </c>
      <c r="M101" s="82">
        <v>0</v>
      </c>
      <c r="N101" s="82">
        <v>0</v>
      </c>
      <c r="O101" s="82">
        <v>0</v>
      </c>
      <c r="P101" s="82">
        <v>0</v>
      </c>
      <c r="Q101" s="82">
        <v>0</v>
      </c>
      <c r="R101" s="82">
        <v>0</v>
      </c>
      <c r="S101" s="82">
        <v>0</v>
      </c>
      <c r="T101" s="82">
        <v>0</v>
      </c>
      <c r="U101" s="82">
        <v>0</v>
      </c>
      <c r="V101" s="82">
        <v>0</v>
      </c>
      <c r="W101" s="82">
        <v>0</v>
      </c>
      <c r="X101" s="82">
        <v>0</v>
      </c>
      <c r="Y101" s="82">
        <v>0</v>
      </c>
      <c r="Z101" s="82">
        <v>0</v>
      </c>
      <c r="AA101" s="82">
        <v>0</v>
      </c>
      <c r="AB101" s="82">
        <v>0</v>
      </c>
      <c r="AC101" s="82">
        <v>0</v>
      </c>
      <c r="AD101" s="82">
        <v>0</v>
      </c>
      <c r="AE101" s="82">
        <v>0</v>
      </c>
      <c r="AF101" s="82">
        <v>0</v>
      </c>
      <c r="AG101" s="88" t="s">
        <v>11</v>
      </c>
    </row>
    <row r="102" spans="1:33" ht="15" customHeight="1" x14ac:dyDescent="0.35">
      <c r="A102" s="77" t="s">
        <v>2030</v>
      </c>
      <c r="B102" s="81" t="s">
        <v>1934</v>
      </c>
      <c r="C102" s="82">
        <v>0</v>
      </c>
      <c r="D102" s="82">
        <v>0</v>
      </c>
      <c r="E102" s="82">
        <v>0</v>
      </c>
      <c r="F102" s="82">
        <v>0</v>
      </c>
      <c r="G102" s="82">
        <v>0</v>
      </c>
      <c r="H102" s="82">
        <v>0</v>
      </c>
      <c r="I102" s="82">
        <v>0</v>
      </c>
      <c r="J102" s="82">
        <v>0</v>
      </c>
      <c r="K102" s="82">
        <v>0</v>
      </c>
      <c r="L102" s="82">
        <v>0</v>
      </c>
      <c r="M102" s="82">
        <v>0</v>
      </c>
      <c r="N102" s="82">
        <v>0</v>
      </c>
      <c r="O102" s="82">
        <v>0</v>
      </c>
      <c r="P102" s="82">
        <v>0</v>
      </c>
      <c r="Q102" s="82">
        <v>0</v>
      </c>
      <c r="R102" s="82">
        <v>0</v>
      </c>
      <c r="S102" s="82">
        <v>0</v>
      </c>
      <c r="T102" s="82">
        <v>0</v>
      </c>
      <c r="U102" s="82">
        <v>0</v>
      </c>
      <c r="V102" s="82">
        <v>0</v>
      </c>
      <c r="W102" s="82">
        <v>0</v>
      </c>
      <c r="X102" s="82">
        <v>0</v>
      </c>
      <c r="Y102" s="82">
        <v>0</v>
      </c>
      <c r="Z102" s="82">
        <v>0</v>
      </c>
      <c r="AA102" s="82">
        <v>0</v>
      </c>
      <c r="AB102" s="82">
        <v>0</v>
      </c>
      <c r="AC102" s="82">
        <v>0</v>
      </c>
      <c r="AD102" s="82">
        <v>0</v>
      </c>
      <c r="AE102" s="82">
        <v>0</v>
      </c>
      <c r="AF102" s="82">
        <v>0</v>
      </c>
      <c r="AG102" s="88" t="s">
        <v>11</v>
      </c>
    </row>
    <row r="103" spans="1:33" ht="15" customHeight="1" x14ac:dyDescent="0.35">
      <c r="A103" s="77" t="s">
        <v>2031</v>
      </c>
      <c r="B103" s="81" t="s">
        <v>1936</v>
      </c>
      <c r="C103" s="82">
        <v>39.197941</v>
      </c>
      <c r="D103" s="82">
        <v>39.136569999999999</v>
      </c>
      <c r="E103" s="82">
        <v>39.220092999999999</v>
      </c>
      <c r="F103" s="82">
        <v>39.312114999999999</v>
      </c>
      <c r="G103" s="82">
        <v>39.495632000000001</v>
      </c>
      <c r="H103" s="82">
        <v>39.629452000000001</v>
      </c>
      <c r="I103" s="82">
        <v>39.706206999999999</v>
      </c>
      <c r="J103" s="82">
        <v>39.789875000000002</v>
      </c>
      <c r="K103" s="82">
        <v>39.873089</v>
      </c>
      <c r="L103" s="82">
        <v>39.952418999999999</v>
      </c>
      <c r="M103" s="82">
        <v>40.034035000000003</v>
      </c>
      <c r="N103" s="82">
        <v>40.101500999999999</v>
      </c>
      <c r="O103" s="82">
        <v>40.182868999999997</v>
      </c>
      <c r="P103" s="82">
        <v>40.240806999999997</v>
      </c>
      <c r="Q103" s="82">
        <v>40.294181999999999</v>
      </c>
      <c r="R103" s="82">
        <v>40.347759000000003</v>
      </c>
      <c r="S103" s="82">
        <v>40.400444</v>
      </c>
      <c r="T103" s="82">
        <v>40.450169000000002</v>
      </c>
      <c r="U103" s="82">
        <v>40.504024999999999</v>
      </c>
      <c r="V103" s="82">
        <v>40.548565000000004</v>
      </c>
      <c r="W103" s="82">
        <v>40.594363999999999</v>
      </c>
      <c r="X103" s="82">
        <v>40.639384999999997</v>
      </c>
      <c r="Y103" s="82">
        <v>40.682529000000002</v>
      </c>
      <c r="Z103" s="82">
        <v>40.727535000000003</v>
      </c>
      <c r="AA103" s="82">
        <v>40.774174000000002</v>
      </c>
      <c r="AB103" s="82">
        <v>40.820098999999999</v>
      </c>
      <c r="AC103" s="82">
        <v>40.867432000000001</v>
      </c>
      <c r="AD103" s="82">
        <v>40.914845</v>
      </c>
      <c r="AE103" s="82">
        <v>40.962940000000003</v>
      </c>
      <c r="AF103" s="82">
        <v>40.997387000000003</v>
      </c>
      <c r="AG103" s="88">
        <v>2E-3</v>
      </c>
    </row>
    <row r="104" spans="1:33" ht="15" customHeight="1" x14ac:dyDescent="0.35">
      <c r="A104" s="77" t="s">
        <v>2032</v>
      </c>
      <c r="B104" s="81" t="s">
        <v>1938</v>
      </c>
      <c r="C104" s="82">
        <v>0</v>
      </c>
      <c r="D104" s="82">
        <v>0</v>
      </c>
      <c r="E104" s="82">
        <v>0</v>
      </c>
      <c r="F104" s="82">
        <v>0</v>
      </c>
      <c r="G104" s="82">
        <v>0</v>
      </c>
      <c r="H104" s="82">
        <v>0</v>
      </c>
      <c r="I104" s="82">
        <v>0</v>
      </c>
      <c r="J104" s="82">
        <v>0</v>
      </c>
      <c r="K104" s="82">
        <v>0</v>
      </c>
      <c r="L104" s="82">
        <v>0</v>
      </c>
      <c r="M104" s="82">
        <v>0</v>
      </c>
      <c r="N104" s="82">
        <v>0</v>
      </c>
      <c r="O104" s="82">
        <v>0</v>
      </c>
      <c r="P104" s="82">
        <v>0</v>
      </c>
      <c r="Q104" s="82">
        <v>0</v>
      </c>
      <c r="R104" s="82">
        <v>0</v>
      </c>
      <c r="S104" s="82">
        <v>0</v>
      </c>
      <c r="T104" s="82">
        <v>0</v>
      </c>
      <c r="U104" s="82">
        <v>0</v>
      </c>
      <c r="V104" s="82">
        <v>0</v>
      </c>
      <c r="W104" s="82">
        <v>0</v>
      </c>
      <c r="X104" s="82">
        <v>0</v>
      </c>
      <c r="Y104" s="82">
        <v>0</v>
      </c>
      <c r="Z104" s="82">
        <v>0</v>
      </c>
      <c r="AA104" s="82">
        <v>0</v>
      </c>
      <c r="AB104" s="82">
        <v>0</v>
      </c>
      <c r="AC104" s="82">
        <v>0</v>
      </c>
      <c r="AD104" s="82">
        <v>0</v>
      </c>
      <c r="AE104" s="82">
        <v>0</v>
      </c>
      <c r="AF104" s="82">
        <v>0</v>
      </c>
      <c r="AG104" s="88" t="s">
        <v>11</v>
      </c>
    </row>
    <row r="105" spans="1:33" ht="15" customHeight="1" x14ac:dyDescent="0.35">
      <c r="A105" s="77" t="s">
        <v>2033</v>
      </c>
      <c r="B105" s="81" t="s">
        <v>1940</v>
      </c>
      <c r="C105" s="82">
        <v>45.273712000000003</v>
      </c>
      <c r="D105" s="82">
        <v>45.234096999999998</v>
      </c>
      <c r="E105" s="82">
        <v>45.310966000000001</v>
      </c>
      <c r="F105" s="82">
        <v>45.409008</v>
      </c>
      <c r="G105" s="82">
        <v>45.606712000000002</v>
      </c>
      <c r="H105" s="82">
        <v>45.763393000000001</v>
      </c>
      <c r="I105" s="82">
        <v>45.843445000000003</v>
      </c>
      <c r="J105" s="82">
        <v>45.916969000000002</v>
      </c>
      <c r="K105" s="82">
        <v>45.995361000000003</v>
      </c>
      <c r="L105" s="82">
        <v>46.068516000000002</v>
      </c>
      <c r="M105" s="82">
        <v>46.141598000000002</v>
      </c>
      <c r="N105" s="82">
        <v>46.203116999999999</v>
      </c>
      <c r="O105" s="82">
        <v>46.277092000000003</v>
      </c>
      <c r="P105" s="82">
        <v>46.328460999999997</v>
      </c>
      <c r="Q105" s="82">
        <v>46.375076</v>
      </c>
      <c r="R105" s="82">
        <v>46.421889999999998</v>
      </c>
      <c r="S105" s="82">
        <v>46.469444000000003</v>
      </c>
      <c r="T105" s="82">
        <v>46.514544999999998</v>
      </c>
      <c r="U105" s="82">
        <v>46.562278999999997</v>
      </c>
      <c r="V105" s="82">
        <v>46.603127000000001</v>
      </c>
      <c r="W105" s="82">
        <v>46.644309999999997</v>
      </c>
      <c r="X105" s="82">
        <v>46.684956</v>
      </c>
      <c r="Y105" s="82">
        <v>46.723236</v>
      </c>
      <c r="Z105" s="82">
        <v>46.762920000000001</v>
      </c>
      <c r="AA105" s="82">
        <v>46.804001</v>
      </c>
      <c r="AB105" s="82">
        <v>46.844611999999998</v>
      </c>
      <c r="AC105" s="82">
        <v>46.886406000000001</v>
      </c>
      <c r="AD105" s="82">
        <v>46.928600000000003</v>
      </c>
      <c r="AE105" s="82">
        <v>46.971260000000001</v>
      </c>
      <c r="AF105" s="82">
        <v>46.998607999999997</v>
      </c>
      <c r="AG105" s="88">
        <v>1E-3</v>
      </c>
    </row>
    <row r="106" spans="1:33" ht="15" customHeight="1" x14ac:dyDescent="0.35">
      <c r="A106" s="77" t="s">
        <v>2034</v>
      </c>
      <c r="B106" s="81" t="s">
        <v>1942</v>
      </c>
      <c r="C106" s="82">
        <v>0</v>
      </c>
      <c r="D106" s="82">
        <v>0</v>
      </c>
      <c r="E106" s="82">
        <v>0</v>
      </c>
      <c r="F106" s="82">
        <v>0</v>
      </c>
      <c r="G106" s="82">
        <v>0</v>
      </c>
      <c r="H106" s="82">
        <v>0</v>
      </c>
      <c r="I106" s="82">
        <v>0</v>
      </c>
      <c r="J106" s="82">
        <v>0</v>
      </c>
      <c r="K106" s="82">
        <v>0</v>
      </c>
      <c r="L106" s="82">
        <v>0</v>
      </c>
      <c r="M106" s="82">
        <v>0</v>
      </c>
      <c r="N106" s="82">
        <v>0</v>
      </c>
      <c r="O106" s="82">
        <v>0</v>
      </c>
      <c r="P106" s="82">
        <v>0</v>
      </c>
      <c r="Q106" s="82">
        <v>0</v>
      </c>
      <c r="R106" s="82">
        <v>0</v>
      </c>
      <c r="S106" s="82">
        <v>0</v>
      </c>
      <c r="T106" s="82">
        <v>0</v>
      </c>
      <c r="U106" s="82">
        <v>0</v>
      </c>
      <c r="V106" s="82">
        <v>0</v>
      </c>
      <c r="W106" s="82">
        <v>0</v>
      </c>
      <c r="X106" s="82">
        <v>0</v>
      </c>
      <c r="Y106" s="82">
        <v>0</v>
      </c>
      <c r="Z106" s="82">
        <v>0</v>
      </c>
      <c r="AA106" s="82">
        <v>0</v>
      </c>
      <c r="AB106" s="82">
        <v>0</v>
      </c>
      <c r="AC106" s="82">
        <v>0</v>
      </c>
      <c r="AD106" s="82">
        <v>0</v>
      </c>
      <c r="AE106" s="82">
        <v>0</v>
      </c>
      <c r="AF106" s="82">
        <v>0</v>
      </c>
      <c r="AG106" s="88" t="s">
        <v>11</v>
      </c>
    </row>
    <row r="107" spans="1:33" ht="15" customHeight="1" x14ac:dyDescent="0.35">
      <c r="A107" s="77" t="s">
        <v>2035</v>
      </c>
      <c r="B107" s="81" t="s">
        <v>1944</v>
      </c>
      <c r="C107" s="82">
        <v>0</v>
      </c>
      <c r="D107" s="82">
        <v>0</v>
      </c>
      <c r="E107" s="82">
        <v>0</v>
      </c>
      <c r="F107" s="82">
        <v>0</v>
      </c>
      <c r="G107" s="82">
        <v>0</v>
      </c>
      <c r="H107" s="82">
        <v>0</v>
      </c>
      <c r="I107" s="82">
        <v>0</v>
      </c>
      <c r="J107" s="82">
        <v>0</v>
      </c>
      <c r="K107" s="82">
        <v>0</v>
      </c>
      <c r="L107" s="82">
        <v>0</v>
      </c>
      <c r="M107" s="82">
        <v>0</v>
      </c>
      <c r="N107" s="82">
        <v>0</v>
      </c>
      <c r="O107" s="82">
        <v>0</v>
      </c>
      <c r="P107" s="82">
        <v>0</v>
      </c>
      <c r="Q107" s="82">
        <v>0</v>
      </c>
      <c r="R107" s="82">
        <v>0</v>
      </c>
      <c r="S107" s="82">
        <v>0</v>
      </c>
      <c r="T107" s="82">
        <v>0</v>
      </c>
      <c r="U107" s="82">
        <v>0</v>
      </c>
      <c r="V107" s="82">
        <v>0</v>
      </c>
      <c r="W107" s="82">
        <v>0</v>
      </c>
      <c r="X107" s="82">
        <v>0</v>
      </c>
      <c r="Y107" s="82">
        <v>0</v>
      </c>
      <c r="Z107" s="82">
        <v>0</v>
      </c>
      <c r="AA107" s="82">
        <v>0</v>
      </c>
      <c r="AB107" s="82">
        <v>0</v>
      </c>
      <c r="AC107" s="82">
        <v>0</v>
      </c>
      <c r="AD107" s="82">
        <v>0</v>
      </c>
      <c r="AE107" s="82">
        <v>0</v>
      </c>
      <c r="AF107" s="82">
        <v>0</v>
      </c>
      <c r="AG107" s="88" t="s">
        <v>11</v>
      </c>
    </row>
    <row r="108" spans="1:33" ht="15" customHeight="1" x14ac:dyDescent="0.35">
      <c r="A108" s="77" t="s">
        <v>2036</v>
      </c>
      <c r="B108" s="81" t="s">
        <v>1946</v>
      </c>
      <c r="C108" s="82">
        <v>0</v>
      </c>
      <c r="D108" s="82">
        <v>0</v>
      </c>
      <c r="E108" s="82">
        <v>0</v>
      </c>
      <c r="F108" s="82">
        <v>0</v>
      </c>
      <c r="G108" s="82">
        <v>0</v>
      </c>
      <c r="H108" s="82">
        <v>0</v>
      </c>
      <c r="I108" s="82">
        <v>0</v>
      </c>
      <c r="J108" s="82">
        <v>0</v>
      </c>
      <c r="K108" s="82">
        <v>0</v>
      </c>
      <c r="L108" s="82">
        <v>0</v>
      </c>
      <c r="M108" s="82">
        <v>0</v>
      </c>
      <c r="N108" s="82">
        <v>0</v>
      </c>
      <c r="O108" s="82">
        <v>0</v>
      </c>
      <c r="P108" s="82">
        <v>0</v>
      </c>
      <c r="Q108" s="82">
        <v>0</v>
      </c>
      <c r="R108" s="82">
        <v>0</v>
      </c>
      <c r="S108" s="82">
        <v>0</v>
      </c>
      <c r="T108" s="82">
        <v>0</v>
      </c>
      <c r="U108" s="82">
        <v>0</v>
      </c>
      <c r="V108" s="82">
        <v>0</v>
      </c>
      <c r="W108" s="82">
        <v>0</v>
      </c>
      <c r="X108" s="82">
        <v>0</v>
      </c>
      <c r="Y108" s="82">
        <v>0</v>
      </c>
      <c r="Z108" s="82">
        <v>0</v>
      </c>
      <c r="AA108" s="82">
        <v>0</v>
      </c>
      <c r="AB108" s="82">
        <v>0</v>
      </c>
      <c r="AC108" s="82">
        <v>0</v>
      </c>
      <c r="AD108" s="82">
        <v>0</v>
      </c>
      <c r="AE108" s="82">
        <v>0</v>
      </c>
      <c r="AF108" s="82">
        <v>0</v>
      </c>
      <c r="AG108" s="88" t="s">
        <v>11</v>
      </c>
    </row>
    <row r="109" spans="1:33" ht="12" customHeight="1" x14ac:dyDescent="0.35">
      <c r="A109" s="77" t="s">
        <v>2037</v>
      </c>
      <c r="B109" s="81" t="s">
        <v>1948</v>
      </c>
      <c r="C109" s="82">
        <v>0</v>
      </c>
      <c r="D109" s="82">
        <v>0</v>
      </c>
      <c r="E109" s="82">
        <v>0</v>
      </c>
      <c r="F109" s="82">
        <v>0</v>
      </c>
      <c r="G109" s="82">
        <v>0</v>
      </c>
      <c r="H109" s="82">
        <v>0</v>
      </c>
      <c r="I109" s="82">
        <v>0</v>
      </c>
      <c r="J109" s="82">
        <v>0</v>
      </c>
      <c r="K109" s="82">
        <v>0</v>
      </c>
      <c r="L109" s="82">
        <v>0</v>
      </c>
      <c r="M109" s="82">
        <v>0</v>
      </c>
      <c r="N109" s="82">
        <v>0</v>
      </c>
      <c r="O109" s="82">
        <v>0</v>
      </c>
      <c r="P109" s="82">
        <v>0</v>
      </c>
      <c r="Q109" s="82">
        <v>0</v>
      </c>
      <c r="R109" s="82">
        <v>0</v>
      </c>
      <c r="S109" s="82">
        <v>0</v>
      </c>
      <c r="T109" s="82">
        <v>0</v>
      </c>
      <c r="U109" s="82">
        <v>0</v>
      </c>
      <c r="V109" s="82">
        <v>0</v>
      </c>
      <c r="W109" s="82">
        <v>0</v>
      </c>
      <c r="X109" s="82">
        <v>0</v>
      </c>
      <c r="Y109" s="82">
        <v>0</v>
      </c>
      <c r="Z109" s="82">
        <v>0</v>
      </c>
      <c r="AA109" s="82">
        <v>0</v>
      </c>
      <c r="AB109" s="82">
        <v>0</v>
      </c>
      <c r="AC109" s="82">
        <v>0</v>
      </c>
      <c r="AD109" s="82">
        <v>0</v>
      </c>
      <c r="AE109" s="82">
        <v>0</v>
      </c>
      <c r="AF109" s="82">
        <v>0</v>
      </c>
      <c r="AG109" s="88" t="s">
        <v>11</v>
      </c>
    </row>
    <row r="110" spans="1:33" ht="15" customHeight="1" x14ac:dyDescent="0.35">
      <c r="A110" s="77" t="s">
        <v>2038</v>
      </c>
      <c r="B110" s="81" t="s">
        <v>1950</v>
      </c>
      <c r="C110" s="82">
        <v>47.43224</v>
      </c>
      <c r="D110" s="82">
        <v>47.575462000000002</v>
      </c>
      <c r="E110" s="82">
        <v>47.762504999999997</v>
      </c>
      <c r="F110" s="82">
        <v>47.992767000000001</v>
      </c>
      <c r="G110" s="82">
        <v>48.120193</v>
      </c>
      <c r="H110" s="82">
        <v>48.260551</v>
      </c>
      <c r="I110" s="82">
        <v>48.405357000000002</v>
      </c>
      <c r="J110" s="82">
        <v>48.539378999999997</v>
      </c>
      <c r="K110" s="82">
        <v>48.659657000000003</v>
      </c>
      <c r="L110" s="82">
        <v>48.772350000000003</v>
      </c>
      <c r="M110" s="82">
        <v>48.882812000000001</v>
      </c>
      <c r="N110" s="82">
        <v>48.988537000000001</v>
      </c>
      <c r="O110" s="82">
        <v>49.091701999999998</v>
      </c>
      <c r="P110" s="82">
        <v>49.124935000000001</v>
      </c>
      <c r="Q110" s="82">
        <v>49.145409000000001</v>
      </c>
      <c r="R110" s="82">
        <v>49.16404</v>
      </c>
      <c r="S110" s="82">
        <v>49.177672999999999</v>
      </c>
      <c r="T110" s="82">
        <v>49.187945999999997</v>
      </c>
      <c r="U110" s="82">
        <v>49.198345000000003</v>
      </c>
      <c r="V110" s="82">
        <v>49.214843999999999</v>
      </c>
      <c r="W110" s="82">
        <v>49.230907000000002</v>
      </c>
      <c r="X110" s="82">
        <v>49.246727</v>
      </c>
      <c r="Y110" s="82">
        <v>49.260361000000003</v>
      </c>
      <c r="Z110" s="82">
        <v>49.274600999999997</v>
      </c>
      <c r="AA110" s="82">
        <v>49.28933</v>
      </c>
      <c r="AB110" s="82">
        <v>49.303711</v>
      </c>
      <c r="AC110" s="82">
        <v>49.318095999999997</v>
      </c>
      <c r="AD110" s="82">
        <v>49.333500000000001</v>
      </c>
      <c r="AE110" s="82">
        <v>49.348250999999998</v>
      </c>
      <c r="AF110" s="82">
        <v>49.358916999999998</v>
      </c>
      <c r="AG110" s="88">
        <v>1E-3</v>
      </c>
    </row>
    <row r="111" spans="1:33" ht="15" customHeight="1" x14ac:dyDescent="0.35">
      <c r="A111" s="77" t="s">
        <v>2039</v>
      </c>
      <c r="B111" s="81" t="s">
        <v>1952</v>
      </c>
      <c r="C111" s="82">
        <v>0</v>
      </c>
      <c r="D111" s="82">
        <v>0</v>
      </c>
      <c r="E111" s="82">
        <v>0</v>
      </c>
      <c r="F111" s="82">
        <v>0</v>
      </c>
      <c r="G111" s="82">
        <v>0</v>
      </c>
      <c r="H111" s="82">
        <v>0</v>
      </c>
      <c r="I111" s="82">
        <v>0</v>
      </c>
      <c r="J111" s="82">
        <v>0</v>
      </c>
      <c r="K111" s="82">
        <v>0</v>
      </c>
      <c r="L111" s="82">
        <v>0</v>
      </c>
      <c r="M111" s="82">
        <v>0</v>
      </c>
      <c r="N111" s="82">
        <v>0</v>
      </c>
      <c r="O111" s="82">
        <v>0</v>
      </c>
      <c r="P111" s="82">
        <v>0</v>
      </c>
      <c r="Q111" s="82">
        <v>0</v>
      </c>
      <c r="R111" s="82">
        <v>0</v>
      </c>
      <c r="S111" s="82">
        <v>0</v>
      </c>
      <c r="T111" s="82">
        <v>0</v>
      </c>
      <c r="U111" s="82">
        <v>0</v>
      </c>
      <c r="V111" s="82">
        <v>0</v>
      </c>
      <c r="W111" s="82">
        <v>0</v>
      </c>
      <c r="X111" s="82">
        <v>0</v>
      </c>
      <c r="Y111" s="82">
        <v>0</v>
      </c>
      <c r="Z111" s="82">
        <v>0</v>
      </c>
      <c r="AA111" s="82">
        <v>0</v>
      </c>
      <c r="AB111" s="82">
        <v>0</v>
      </c>
      <c r="AC111" s="82">
        <v>0</v>
      </c>
      <c r="AD111" s="82">
        <v>0</v>
      </c>
      <c r="AE111" s="82">
        <v>0</v>
      </c>
      <c r="AF111" s="82">
        <v>0</v>
      </c>
      <c r="AG111" s="88" t="s">
        <v>11</v>
      </c>
    </row>
    <row r="112" spans="1:33" ht="15" customHeight="1" x14ac:dyDescent="0.35">
      <c r="A112" s="77" t="s">
        <v>2040</v>
      </c>
      <c r="B112" s="81" t="s">
        <v>1954</v>
      </c>
      <c r="C112" s="82">
        <v>46.410609999999998</v>
      </c>
      <c r="D112" s="82">
        <v>46.515586999999996</v>
      </c>
      <c r="E112" s="82">
        <v>46.630282999999999</v>
      </c>
      <c r="F112" s="82">
        <v>46.740608000000002</v>
      </c>
      <c r="G112" s="82">
        <v>46.835135999999999</v>
      </c>
      <c r="H112" s="82">
        <v>46.931648000000003</v>
      </c>
      <c r="I112" s="82">
        <v>47.02758</v>
      </c>
      <c r="J112" s="82">
        <v>47.125343000000001</v>
      </c>
      <c r="K112" s="82">
        <v>47.222873999999997</v>
      </c>
      <c r="L112" s="82">
        <v>47.319988000000002</v>
      </c>
      <c r="M112" s="82">
        <v>47.417884999999998</v>
      </c>
      <c r="N112" s="82">
        <v>47.514995999999996</v>
      </c>
      <c r="O112" s="82">
        <v>47.613540999999998</v>
      </c>
      <c r="P112" s="82">
        <v>47.644298999999997</v>
      </c>
      <c r="Q112" s="82">
        <v>47.659748</v>
      </c>
      <c r="R112" s="82">
        <v>47.665599999999998</v>
      </c>
      <c r="S112" s="82">
        <v>47.670268999999998</v>
      </c>
      <c r="T112" s="82">
        <v>47.676895000000002</v>
      </c>
      <c r="U112" s="82">
        <v>47.676254</v>
      </c>
      <c r="V112" s="82">
        <v>47.687995999999998</v>
      </c>
      <c r="W112" s="82">
        <v>47.695774</v>
      </c>
      <c r="X112" s="82">
        <v>47.704371999999999</v>
      </c>
      <c r="Y112" s="82">
        <v>47.702331999999998</v>
      </c>
      <c r="Z112" s="82">
        <v>47.702872999999997</v>
      </c>
      <c r="AA112" s="82">
        <v>47.712502000000001</v>
      </c>
      <c r="AB112" s="82">
        <v>47.721977000000003</v>
      </c>
      <c r="AC112" s="82">
        <v>47.731696999999997</v>
      </c>
      <c r="AD112" s="82">
        <v>47.740879</v>
      </c>
      <c r="AE112" s="82">
        <v>47.750332</v>
      </c>
      <c r="AF112" s="82">
        <v>47.753695999999998</v>
      </c>
      <c r="AG112" s="88">
        <v>1E-3</v>
      </c>
    </row>
    <row r="113" spans="1:33" ht="15" customHeight="1" x14ac:dyDescent="0.35">
      <c r="A113" s="77" t="s">
        <v>2041</v>
      </c>
      <c r="B113" s="81" t="s">
        <v>1956</v>
      </c>
      <c r="C113" s="82">
        <v>0</v>
      </c>
      <c r="D113" s="82">
        <v>0</v>
      </c>
      <c r="E113" s="82">
        <v>0</v>
      </c>
      <c r="F113" s="82">
        <v>0</v>
      </c>
      <c r="G113" s="82">
        <v>0</v>
      </c>
      <c r="H113" s="82">
        <v>0</v>
      </c>
      <c r="I113" s="82">
        <v>0</v>
      </c>
      <c r="J113" s="82">
        <v>0</v>
      </c>
      <c r="K113" s="82">
        <v>0</v>
      </c>
      <c r="L113" s="82">
        <v>0</v>
      </c>
      <c r="M113" s="82">
        <v>0</v>
      </c>
      <c r="N113" s="82">
        <v>0</v>
      </c>
      <c r="O113" s="82">
        <v>0</v>
      </c>
      <c r="P113" s="82">
        <v>0</v>
      </c>
      <c r="Q113" s="82">
        <v>0</v>
      </c>
      <c r="R113" s="82">
        <v>0</v>
      </c>
      <c r="S113" s="82">
        <v>0</v>
      </c>
      <c r="T113" s="82">
        <v>0</v>
      </c>
      <c r="U113" s="82">
        <v>0</v>
      </c>
      <c r="V113" s="82">
        <v>0</v>
      </c>
      <c r="W113" s="82">
        <v>0</v>
      </c>
      <c r="X113" s="82">
        <v>0</v>
      </c>
      <c r="Y113" s="82">
        <v>0</v>
      </c>
      <c r="Z113" s="82">
        <v>0</v>
      </c>
      <c r="AA113" s="82">
        <v>0</v>
      </c>
      <c r="AB113" s="82">
        <v>0</v>
      </c>
      <c r="AC113" s="82">
        <v>0</v>
      </c>
      <c r="AD113" s="82">
        <v>0</v>
      </c>
      <c r="AE113" s="82">
        <v>0</v>
      </c>
      <c r="AF113" s="82">
        <v>0</v>
      </c>
      <c r="AG113" s="88" t="s">
        <v>11</v>
      </c>
    </row>
    <row r="114" spans="1:33" ht="15" customHeight="1" x14ac:dyDescent="0.35">
      <c r="A114" s="77" t="s">
        <v>2042</v>
      </c>
      <c r="B114" s="81" t="s">
        <v>1958</v>
      </c>
      <c r="C114" s="82">
        <v>0</v>
      </c>
      <c r="D114" s="82">
        <v>0</v>
      </c>
      <c r="E114" s="82">
        <v>0</v>
      </c>
      <c r="F114" s="82">
        <v>0</v>
      </c>
      <c r="G114" s="82">
        <v>0</v>
      </c>
      <c r="H114" s="82">
        <v>0</v>
      </c>
      <c r="I114" s="82">
        <v>0</v>
      </c>
      <c r="J114" s="82">
        <v>0</v>
      </c>
      <c r="K114" s="82">
        <v>0</v>
      </c>
      <c r="L114" s="82">
        <v>0</v>
      </c>
      <c r="M114" s="82">
        <v>0</v>
      </c>
      <c r="N114" s="82">
        <v>0</v>
      </c>
      <c r="O114" s="82">
        <v>0</v>
      </c>
      <c r="P114" s="82">
        <v>0</v>
      </c>
      <c r="Q114" s="82">
        <v>0</v>
      </c>
      <c r="R114" s="82">
        <v>0</v>
      </c>
      <c r="S114" s="82">
        <v>0</v>
      </c>
      <c r="T114" s="82">
        <v>0</v>
      </c>
      <c r="U114" s="82">
        <v>0</v>
      </c>
      <c r="V114" s="82">
        <v>0</v>
      </c>
      <c r="W114" s="82">
        <v>0</v>
      </c>
      <c r="X114" s="82">
        <v>0</v>
      </c>
      <c r="Y114" s="82">
        <v>0</v>
      </c>
      <c r="Z114" s="82">
        <v>0</v>
      </c>
      <c r="AA114" s="82">
        <v>0</v>
      </c>
      <c r="AB114" s="82">
        <v>0</v>
      </c>
      <c r="AC114" s="82">
        <v>0</v>
      </c>
      <c r="AD114" s="82">
        <v>0</v>
      </c>
      <c r="AE114" s="82">
        <v>0</v>
      </c>
      <c r="AF114" s="82">
        <v>0</v>
      </c>
      <c r="AG114" s="88" t="s">
        <v>11</v>
      </c>
    </row>
    <row r="115" spans="1:33" ht="15" customHeight="1" x14ac:dyDescent="0.35">
      <c r="A115" s="77" t="s">
        <v>2043</v>
      </c>
      <c r="B115" s="81" t="s">
        <v>1960</v>
      </c>
      <c r="C115" s="82">
        <v>0</v>
      </c>
      <c r="D115" s="82">
        <v>0</v>
      </c>
      <c r="E115" s="82">
        <v>0</v>
      </c>
      <c r="F115" s="82">
        <v>0</v>
      </c>
      <c r="G115" s="82">
        <v>0</v>
      </c>
      <c r="H115" s="82">
        <v>0</v>
      </c>
      <c r="I115" s="82">
        <v>0</v>
      </c>
      <c r="J115" s="82">
        <v>0</v>
      </c>
      <c r="K115" s="82">
        <v>0</v>
      </c>
      <c r="L115" s="82">
        <v>0</v>
      </c>
      <c r="M115" s="82">
        <v>0</v>
      </c>
      <c r="N115" s="82">
        <v>0</v>
      </c>
      <c r="O115" s="82">
        <v>0</v>
      </c>
      <c r="P115" s="82">
        <v>0</v>
      </c>
      <c r="Q115" s="82">
        <v>0</v>
      </c>
      <c r="R115" s="82">
        <v>0</v>
      </c>
      <c r="S115" s="82">
        <v>0</v>
      </c>
      <c r="T115" s="82">
        <v>0</v>
      </c>
      <c r="U115" s="82">
        <v>0</v>
      </c>
      <c r="V115" s="82">
        <v>0</v>
      </c>
      <c r="W115" s="82">
        <v>0</v>
      </c>
      <c r="X115" s="82">
        <v>0</v>
      </c>
      <c r="Y115" s="82">
        <v>0</v>
      </c>
      <c r="Z115" s="82">
        <v>0</v>
      </c>
      <c r="AA115" s="82">
        <v>0</v>
      </c>
      <c r="AB115" s="82">
        <v>0</v>
      </c>
      <c r="AC115" s="82">
        <v>0</v>
      </c>
      <c r="AD115" s="82">
        <v>0</v>
      </c>
      <c r="AE115" s="82">
        <v>0</v>
      </c>
      <c r="AF115" s="82">
        <v>0</v>
      </c>
      <c r="AG115" s="88" t="s">
        <v>11</v>
      </c>
    </row>
    <row r="116" spans="1:33" ht="15" customHeight="1" x14ac:dyDescent="0.35">
      <c r="A116" s="77" t="s">
        <v>2044</v>
      </c>
      <c r="B116" s="81" t="s">
        <v>1962</v>
      </c>
      <c r="C116" s="82">
        <v>0</v>
      </c>
      <c r="D116" s="82">
        <v>0</v>
      </c>
      <c r="E116" s="82">
        <v>0</v>
      </c>
      <c r="F116" s="82">
        <v>0</v>
      </c>
      <c r="G116" s="82">
        <v>0</v>
      </c>
      <c r="H116" s="82">
        <v>0</v>
      </c>
      <c r="I116" s="82">
        <v>0</v>
      </c>
      <c r="J116" s="82">
        <v>0</v>
      </c>
      <c r="K116" s="82">
        <v>0</v>
      </c>
      <c r="L116" s="82">
        <v>0</v>
      </c>
      <c r="M116" s="82">
        <v>0</v>
      </c>
      <c r="N116" s="82">
        <v>0</v>
      </c>
      <c r="O116" s="82">
        <v>0</v>
      </c>
      <c r="P116" s="82">
        <v>0</v>
      </c>
      <c r="Q116" s="82">
        <v>0</v>
      </c>
      <c r="R116" s="82">
        <v>0</v>
      </c>
      <c r="S116" s="82">
        <v>0</v>
      </c>
      <c r="T116" s="82">
        <v>0</v>
      </c>
      <c r="U116" s="82">
        <v>0</v>
      </c>
      <c r="V116" s="82">
        <v>0</v>
      </c>
      <c r="W116" s="82">
        <v>0</v>
      </c>
      <c r="X116" s="82">
        <v>0</v>
      </c>
      <c r="Y116" s="82">
        <v>0</v>
      </c>
      <c r="Z116" s="82">
        <v>0</v>
      </c>
      <c r="AA116" s="82">
        <v>0</v>
      </c>
      <c r="AB116" s="82">
        <v>0</v>
      </c>
      <c r="AC116" s="82">
        <v>0</v>
      </c>
      <c r="AD116" s="82">
        <v>0</v>
      </c>
      <c r="AE116" s="82">
        <v>0</v>
      </c>
      <c r="AF116" s="82">
        <v>0</v>
      </c>
      <c r="AG116" s="88" t="s">
        <v>11</v>
      </c>
    </row>
    <row r="117" spans="1:33" ht="15" customHeight="1" x14ac:dyDescent="0.35">
      <c r="B117" s="34" t="s">
        <v>27</v>
      </c>
      <c r="C117" s="82"/>
      <c r="D117" s="82"/>
      <c r="E117" s="82"/>
      <c r="F117" s="82"/>
      <c r="G117" s="82"/>
      <c r="H117" s="82"/>
      <c r="I117" s="82"/>
      <c r="J117" s="82"/>
      <c r="K117" s="82"/>
      <c r="L117" s="82"/>
      <c r="M117" s="82"/>
      <c r="N117" s="82"/>
      <c r="O117" s="82"/>
      <c r="P117" s="82"/>
      <c r="Q117" s="82"/>
      <c r="R117" s="82"/>
      <c r="S117" s="82"/>
      <c r="T117" s="82"/>
      <c r="U117" s="82"/>
      <c r="V117" s="82"/>
      <c r="W117" s="82"/>
      <c r="X117" s="82"/>
      <c r="Y117" s="82"/>
      <c r="Z117" s="82"/>
      <c r="AA117" s="82"/>
      <c r="AB117" s="82"/>
      <c r="AC117" s="82"/>
      <c r="AD117" s="82"/>
      <c r="AE117" s="82"/>
      <c r="AF117" s="82"/>
      <c r="AG117" s="88"/>
    </row>
    <row r="118" spans="1:33" ht="15" customHeight="1" x14ac:dyDescent="0.35">
      <c r="A118" s="77" t="s">
        <v>2045</v>
      </c>
      <c r="B118" s="81" t="s">
        <v>1932</v>
      </c>
      <c r="C118" s="82">
        <v>0</v>
      </c>
      <c r="D118" s="82">
        <v>0</v>
      </c>
      <c r="E118" s="82">
        <v>0</v>
      </c>
      <c r="F118" s="82">
        <v>0</v>
      </c>
      <c r="G118" s="82">
        <v>0</v>
      </c>
      <c r="H118" s="82">
        <v>0</v>
      </c>
      <c r="I118" s="82">
        <v>0</v>
      </c>
      <c r="J118" s="82">
        <v>0</v>
      </c>
      <c r="K118" s="82">
        <v>0</v>
      </c>
      <c r="L118" s="82">
        <v>0</v>
      </c>
      <c r="M118" s="82">
        <v>0</v>
      </c>
      <c r="N118" s="82">
        <v>0</v>
      </c>
      <c r="O118" s="82">
        <v>0</v>
      </c>
      <c r="P118" s="82">
        <v>0</v>
      </c>
      <c r="Q118" s="82">
        <v>0</v>
      </c>
      <c r="R118" s="82">
        <v>0</v>
      </c>
      <c r="S118" s="82">
        <v>0</v>
      </c>
      <c r="T118" s="82">
        <v>0</v>
      </c>
      <c r="U118" s="82">
        <v>0</v>
      </c>
      <c r="V118" s="82">
        <v>0</v>
      </c>
      <c r="W118" s="82">
        <v>0</v>
      </c>
      <c r="X118" s="82">
        <v>0</v>
      </c>
      <c r="Y118" s="82">
        <v>0</v>
      </c>
      <c r="Z118" s="82">
        <v>0</v>
      </c>
      <c r="AA118" s="82">
        <v>0</v>
      </c>
      <c r="AB118" s="82">
        <v>0</v>
      </c>
      <c r="AC118" s="82">
        <v>0</v>
      </c>
      <c r="AD118" s="82">
        <v>0</v>
      </c>
      <c r="AE118" s="82">
        <v>0</v>
      </c>
      <c r="AF118" s="82">
        <v>0</v>
      </c>
      <c r="AG118" s="88" t="s">
        <v>11</v>
      </c>
    </row>
    <row r="119" spans="1:33" ht="15" customHeight="1" x14ac:dyDescent="0.35">
      <c r="A119" s="77" t="s">
        <v>2046</v>
      </c>
      <c r="B119" s="81" t="s">
        <v>1934</v>
      </c>
      <c r="C119" s="82">
        <v>0</v>
      </c>
      <c r="D119" s="82">
        <v>0</v>
      </c>
      <c r="E119" s="82">
        <v>0</v>
      </c>
      <c r="F119" s="82">
        <v>0</v>
      </c>
      <c r="G119" s="82">
        <v>0</v>
      </c>
      <c r="H119" s="82">
        <v>0</v>
      </c>
      <c r="I119" s="82">
        <v>0</v>
      </c>
      <c r="J119" s="82">
        <v>0</v>
      </c>
      <c r="K119" s="82">
        <v>0</v>
      </c>
      <c r="L119" s="82">
        <v>0</v>
      </c>
      <c r="M119" s="82">
        <v>0</v>
      </c>
      <c r="N119" s="82">
        <v>0</v>
      </c>
      <c r="O119" s="82">
        <v>0</v>
      </c>
      <c r="P119" s="82">
        <v>0</v>
      </c>
      <c r="Q119" s="82">
        <v>0</v>
      </c>
      <c r="R119" s="82">
        <v>0</v>
      </c>
      <c r="S119" s="82">
        <v>0</v>
      </c>
      <c r="T119" s="82">
        <v>0</v>
      </c>
      <c r="U119" s="82">
        <v>0</v>
      </c>
      <c r="V119" s="82">
        <v>0</v>
      </c>
      <c r="W119" s="82">
        <v>0</v>
      </c>
      <c r="X119" s="82">
        <v>0</v>
      </c>
      <c r="Y119" s="82">
        <v>0</v>
      </c>
      <c r="Z119" s="82">
        <v>0</v>
      </c>
      <c r="AA119" s="82">
        <v>0</v>
      </c>
      <c r="AB119" s="82">
        <v>0</v>
      </c>
      <c r="AC119" s="82">
        <v>0</v>
      </c>
      <c r="AD119" s="82">
        <v>0</v>
      </c>
      <c r="AE119" s="82">
        <v>0</v>
      </c>
      <c r="AF119" s="82">
        <v>0</v>
      </c>
      <c r="AG119" s="88" t="s">
        <v>11</v>
      </c>
    </row>
    <row r="120" spans="1:33" ht="15" customHeight="1" x14ac:dyDescent="0.35">
      <c r="A120" s="77" t="s">
        <v>2047</v>
      </c>
      <c r="B120" s="81" t="s">
        <v>1936</v>
      </c>
      <c r="C120" s="82">
        <v>37.539271999999997</v>
      </c>
      <c r="D120" s="82">
        <v>37.474941000000001</v>
      </c>
      <c r="E120" s="82">
        <v>37.559578000000002</v>
      </c>
      <c r="F120" s="82">
        <v>37.648029000000001</v>
      </c>
      <c r="G120" s="82">
        <v>37.813183000000002</v>
      </c>
      <c r="H120" s="82">
        <v>37.937781999999999</v>
      </c>
      <c r="I120" s="82">
        <v>38.014969000000001</v>
      </c>
      <c r="J120" s="82">
        <v>38.098697999999999</v>
      </c>
      <c r="K120" s="82">
        <v>38.182026</v>
      </c>
      <c r="L120" s="82">
        <v>38.261066</v>
      </c>
      <c r="M120" s="82">
        <v>38.342345999999999</v>
      </c>
      <c r="N120" s="82">
        <v>38.409660000000002</v>
      </c>
      <c r="O120" s="82">
        <v>38.490616000000003</v>
      </c>
      <c r="P120" s="82">
        <v>38.547634000000002</v>
      </c>
      <c r="Q120" s="82">
        <v>38.600185000000003</v>
      </c>
      <c r="R120" s="82">
        <v>38.653441999999998</v>
      </c>
      <c r="S120" s="82">
        <v>38.706310000000002</v>
      </c>
      <c r="T120" s="82">
        <v>38.756115000000001</v>
      </c>
      <c r="U120" s="82">
        <v>38.810043</v>
      </c>
      <c r="V120" s="82">
        <v>38.854568</v>
      </c>
      <c r="W120" s="82">
        <v>38.900531999999998</v>
      </c>
      <c r="X120" s="82">
        <v>38.945670999999997</v>
      </c>
      <c r="Y120" s="82">
        <v>38.988948999999998</v>
      </c>
      <c r="Z120" s="82">
        <v>39.033985000000001</v>
      </c>
      <c r="AA120" s="82">
        <v>39.080643000000002</v>
      </c>
      <c r="AB120" s="82">
        <v>39.126579</v>
      </c>
      <c r="AC120" s="82">
        <v>39.173999999999999</v>
      </c>
      <c r="AD120" s="82">
        <v>39.221401</v>
      </c>
      <c r="AE120" s="82">
        <v>39.269553999999999</v>
      </c>
      <c r="AF120" s="82">
        <v>39.304049999999997</v>
      </c>
      <c r="AG120" s="88">
        <v>2E-3</v>
      </c>
    </row>
    <row r="121" spans="1:33" ht="15" customHeight="1" x14ac:dyDescent="0.35">
      <c r="A121" s="77" t="s">
        <v>2048</v>
      </c>
      <c r="B121" s="81" t="s">
        <v>1938</v>
      </c>
      <c r="C121" s="82">
        <v>0</v>
      </c>
      <c r="D121" s="82">
        <v>0</v>
      </c>
      <c r="E121" s="82">
        <v>0</v>
      </c>
      <c r="F121" s="82">
        <v>0</v>
      </c>
      <c r="G121" s="82">
        <v>0</v>
      </c>
      <c r="H121" s="82">
        <v>0</v>
      </c>
      <c r="I121" s="82">
        <v>0</v>
      </c>
      <c r="J121" s="82">
        <v>0</v>
      </c>
      <c r="K121" s="82">
        <v>0</v>
      </c>
      <c r="L121" s="82">
        <v>0</v>
      </c>
      <c r="M121" s="82">
        <v>0</v>
      </c>
      <c r="N121" s="82">
        <v>0</v>
      </c>
      <c r="O121" s="82">
        <v>0</v>
      </c>
      <c r="P121" s="82">
        <v>0</v>
      </c>
      <c r="Q121" s="82">
        <v>0</v>
      </c>
      <c r="R121" s="82">
        <v>0</v>
      </c>
      <c r="S121" s="82">
        <v>0</v>
      </c>
      <c r="T121" s="82">
        <v>0</v>
      </c>
      <c r="U121" s="82">
        <v>0</v>
      </c>
      <c r="V121" s="82">
        <v>0</v>
      </c>
      <c r="W121" s="82">
        <v>0</v>
      </c>
      <c r="X121" s="82">
        <v>0</v>
      </c>
      <c r="Y121" s="82">
        <v>0</v>
      </c>
      <c r="Z121" s="82">
        <v>0</v>
      </c>
      <c r="AA121" s="82">
        <v>0</v>
      </c>
      <c r="AB121" s="82">
        <v>0</v>
      </c>
      <c r="AC121" s="82">
        <v>0</v>
      </c>
      <c r="AD121" s="82">
        <v>0</v>
      </c>
      <c r="AE121" s="82">
        <v>0</v>
      </c>
      <c r="AF121" s="82">
        <v>0</v>
      </c>
      <c r="AG121" s="88" t="s">
        <v>11</v>
      </c>
    </row>
    <row r="122" spans="1:33" ht="15" customHeight="1" x14ac:dyDescent="0.35">
      <c r="A122" s="77" t="s">
        <v>2049</v>
      </c>
      <c r="B122" s="81" t="s">
        <v>1940</v>
      </c>
      <c r="C122" s="82">
        <v>43.611373999999998</v>
      </c>
      <c r="D122" s="82">
        <v>43.572040999999999</v>
      </c>
      <c r="E122" s="82">
        <v>43.646374000000002</v>
      </c>
      <c r="F122" s="82">
        <v>43.75</v>
      </c>
      <c r="G122" s="82">
        <v>43.931175000000003</v>
      </c>
      <c r="H122" s="82">
        <v>44.081924000000001</v>
      </c>
      <c r="I122" s="82">
        <v>44.164791000000001</v>
      </c>
      <c r="J122" s="82">
        <v>44.235751999999998</v>
      </c>
      <c r="K122" s="82">
        <v>44.313858000000003</v>
      </c>
      <c r="L122" s="82">
        <v>44.387141999999997</v>
      </c>
      <c r="M122" s="82">
        <v>44.460278000000002</v>
      </c>
      <c r="N122" s="82">
        <v>44.522854000000002</v>
      </c>
      <c r="O122" s="82">
        <v>44.596809</v>
      </c>
      <c r="P122" s="82">
        <v>44.648273000000003</v>
      </c>
      <c r="Q122" s="82">
        <v>44.695019000000002</v>
      </c>
      <c r="R122" s="82">
        <v>44.743507000000001</v>
      </c>
      <c r="S122" s="82">
        <v>44.791091999999999</v>
      </c>
      <c r="T122" s="82">
        <v>44.835383999999998</v>
      </c>
      <c r="U122" s="82">
        <v>44.882354999999997</v>
      </c>
      <c r="V122" s="82">
        <v>44.923271</v>
      </c>
      <c r="W122" s="82">
        <v>44.964683999999998</v>
      </c>
      <c r="X122" s="82">
        <v>45.005405000000003</v>
      </c>
      <c r="Y122" s="82">
        <v>45.044013999999997</v>
      </c>
      <c r="Z122" s="82">
        <v>45.083934999999997</v>
      </c>
      <c r="AA122" s="82">
        <v>45.125629000000004</v>
      </c>
      <c r="AB122" s="82">
        <v>45.167011000000002</v>
      </c>
      <c r="AC122" s="82">
        <v>45.209491999999997</v>
      </c>
      <c r="AD122" s="82">
        <v>45.251792999999999</v>
      </c>
      <c r="AE122" s="82">
        <v>45.294674000000001</v>
      </c>
      <c r="AF122" s="82">
        <v>45.322265999999999</v>
      </c>
      <c r="AG122" s="88">
        <v>1E-3</v>
      </c>
    </row>
    <row r="123" spans="1:33" ht="12" customHeight="1" x14ac:dyDescent="0.35">
      <c r="A123" s="77" t="s">
        <v>2050</v>
      </c>
      <c r="B123" s="81" t="s">
        <v>1942</v>
      </c>
      <c r="C123" s="82">
        <v>0</v>
      </c>
      <c r="D123" s="82">
        <v>0</v>
      </c>
      <c r="E123" s="82">
        <v>0</v>
      </c>
      <c r="F123" s="82">
        <v>0</v>
      </c>
      <c r="G123" s="82">
        <v>0</v>
      </c>
      <c r="H123" s="82">
        <v>0</v>
      </c>
      <c r="I123" s="82">
        <v>0</v>
      </c>
      <c r="J123" s="82">
        <v>0</v>
      </c>
      <c r="K123" s="82">
        <v>0</v>
      </c>
      <c r="L123" s="82">
        <v>0</v>
      </c>
      <c r="M123" s="82">
        <v>0</v>
      </c>
      <c r="N123" s="82">
        <v>0</v>
      </c>
      <c r="O123" s="82">
        <v>0</v>
      </c>
      <c r="P123" s="82">
        <v>0</v>
      </c>
      <c r="Q123" s="82">
        <v>0</v>
      </c>
      <c r="R123" s="82">
        <v>0</v>
      </c>
      <c r="S123" s="82">
        <v>0</v>
      </c>
      <c r="T123" s="82">
        <v>0</v>
      </c>
      <c r="U123" s="82">
        <v>0</v>
      </c>
      <c r="V123" s="82">
        <v>0</v>
      </c>
      <c r="W123" s="82">
        <v>0</v>
      </c>
      <c r="X123" s="82">
        <v>0</v>
      </c>
      <c r="Y123" s="82">
        <v>0</v>
      </c>
      <c r="Z123" s="82">
        <v>0</v>
      </c>
      <c r="AA123" s="82">
        <v>0</v>
      </c>
      <c r="AB123" s="82">
        <v>0</v>
      </c>
      <c r="AC123" s="82">
        <v>0</v>
      </c>
      <c r="AD123" s="82">
        <v>0</v>
      </c>
      <c r="AE123" s="82">
        <v>0</v>
      </c>
      <c r="AF123" s="82">
        <v>0</v>
      </c>
      <c r="AG123" s="88" t="s">
        <v>11</v>
      </c>
    </row>
    <row r="124" spans="1:33" ht="12" customHeight="1" x14ac:dyDescent="0.35">
      <c r="A124" s="77" t="s">
        <v>2051</v>
      </c>
      <c r="B124" s="81" t="s">
        <v>1944</v>
      </c>
      <c r="C124" s="82">
        <v>0</v>
      </c>
      <c r="D124" s="82">
        <v>0</v>
      </c>
      <c r="E124" s="82">
        <v>0</v>
      </c>
      <c r="F124" s="82">
        <v>0</v>
      </c>
      <c r="G124" s="82">
        <v>0</v>
      </c>
      <c r="H124" s="82">
        <v>0</v>
      </c>
      <c r="I124" s="82">
        <v>0</v>
      </c>
      <c r="J124" s="82">
        <v>0</v>
      </c>
      <c r="K124" s="82">
        <v>0</v>
      </c>
      <c r="L124" s="82">
        <v>0</v>
      </c>
      <c r="M124" s="82">
        <v>0</v>
      </c>
      <c r="N124" s="82">
        <v>0</v>
      </c>
      <c r="O124" s="82">
        <v>0</v>
      </c>
      <c r="P124" s="82">
        <v>0</v>
      </c>
      <c r="Q124" s="82">
        <v>0</v>
      </c>
      <c r="R124" s="82">
        <v>0</v>
      </c>
      <c r="S124" s="82">
        <v>0</v>
      </c>
      <c r="T124" s="82">
        <v>0</v>
      </c>
      <c r="U124" s="82">
        <v>0</v>
      </c>
      <c r="V124" s="82">
        <v>0</v>
      </c>
      <c r="W124" s="82">
        <v>0</v>
      </c>
      <c r="X124" s="82">
        <v>0</v>
      </c>
      <c r="Y124" s="82">
        <v>0</v>
      </c>
      <c r="Z124" s="82">
        <v>0</v>
      </c>
      <c r="AA124" s="82">
        <v>0</v>
      </c>
      <c r="AB124" s="82">
        <v>0</v>
      </c>
      <c r="AC124" s="82">
        <v>0</v>
      </c>
      <c r="AD124" s="82">
        <v>0</v>
      </c>
      <c r="AE124" s="82">
        <v>0</v>
      </c>
      <c r="AF124" s="82">
        <v>0</v>
      </c>
      <c r="AG124" s="88" t="s">
        <v>11</v>
      </c>
    </row>
    <row r="125" spans="1:33" ht="12" customHeight="1" x14ac:dyDescent="0.35">
      <c r="A125" s="77" t="s">
        <v>2052</v>
      </c>
      <c r="B125" s="81" t="s">
        <v>1946</v>
      </c>
      <c r="C125" s="82">
        <v>0</v>
      </c>
      <c r="D125" s="82">
        <v>0</v>
      </c>
      <c r="E125" s="82">
        <v>0</v>
      </c>
      <c r="F125" s="82">
        <v>0</v>
      </c>
      <c r="G125" s="82">
        <v>0</v>
      </c>
      <c r="H125" s="82">
        <v>0</v>
      </c>
      <c r="I125" s="82">
        <v>0</v>
      </c>
      <c r="J125" s="82">
        <v>0</v>
      </c>
      <c r="K125" s="82">
        <v>0</v>
      </c>
      <c r="L125" s="82">
        <v>0</v>
      </c>
      <c r="M125" s="82">
        <v>0</v>
      </c>
      <c r="N125" s="82">
        <v>0</v>
      </c>
      <c r="O125" s="82">
        <v>0</v>
      </c>
      <c r="P125" s="82">
        <v>0</v>
      </c>
      <c r="Q125" s="82">
        <v>0</v>
      </c>
      <c r="R125" s="82">
        <v>0</v>
      </c>
      <c r="S125" s="82">
        <v>0</v>
      </c>
      <c r="T125" s="82">
        <v>0</v>
      </c>
      <c r="U125" s="82">
        <v>0</v>
      </c>
      <c r="V125" s="82">
        <v>0</v>
      </c>
      <c r="W125" s="82">
        <v>0</v>
      </c>
      <c r="X125" s="82">
        <v>0</v>
      </c>
      <c r="Y125" s="82">
        <v>0</v>
      </c>
      <c r="Z125" s="82">
        <v>0</v>
      </c>
      <c r="AA125" s="82">
        <v>0</v>
      </c>
      <c r="AB125" s="82">
        <v>0</v>
      </c>
      <c r="AC125" s="82">
        <v>0</v>
      </c>
      <c r="AD125" s="82">
        <v>0</v>
      </c>
      <c r="AE125" s="82">
        <v>0</v>
      </c>
      <c r="AF125" s="82">
        <v>0</v>
      </c>
      <c r="AG125" s="88" t="s">
        <v>11</v>
      </c>
    </row>
    <row r="126" spans="1:33" ht="12" customHeight="1" x14ac:dyDescent="0.35">
      <c r="A126" s="77" t="s">
        <v>2053</v>
      </c>
      <c r="B126" s="81" t="s">
        <v>1948</v>
      </c>
      <c r="C126" s="82">
        <v>0</v>
      </c>
      <c r="D126" s="82">
        <v>0</v>
      </c>
      <c r="E126" s="82">
        <v>0</v>
      </c>
      <c r="F126" s="82">
        <v>0</v>
      </c>
      <c r="G126" s="82">
        <v>0</v>
      </c>
      <c r="H126" s="82">
        <v>0</v>
      </c>
      <c r="I126" s="82">
        <v>0</v>
      </c>
      <c r="J126" s="82">
        <v>0</v>
      </c>
      <c r="K126" s="82">
        <v>0</v>
      </c>
      <c r="L126" s="82">
        <v>0</v>
      </c>
      <c r="M126" s="82">
        <v>0</v>
      </c>
      <c r="N126" s="82">
        <v>0</v>
      </c>
      <c r="O126" s="82">
        <v>0</v>
      </c>
      <c r="P126" s="82">
        <v>0</v>
      </c>
      <c r="Q126" s="82">
        <v>0</v>
      </c>
      <c r="R126" s="82">
        <v>0</v>
      </c>
      <c r="S126" s="82">
        <v>0</v>
      </c>
      <c r="T126" s="82">
        <v>0</v>
      </c>
      <c r="U126" s="82">
        <v>0</v>
      </c>
      <c r="V126" s="82">
        <v>0</v>
      </c>
      <c r="W126" s="82">
        <v>0</v>
      </c>
      <c r="X126" s="82">
        <v>0</v>
      </c>
      <c r="Y126" s="82">
        <v>0</v>
      </c>
      <c r="Z126" s="82">
        <v>0</v>
      </c>
      <c r="AA126" s="82">
        <v>0</v>
      </c>
      <c r="AB126" s="82">
        <v>0</v>
      </c>
      <c r="AC126" s="82">
        <v>0</v>
      </c>
      <c r="AD126" s="82">
        <v>0</v>
      </c>
      <c r="AE126" s="82">
        <v>0</v>
      </c>
      <c r="AF126" s="82">
        <v>0</v>
      </c>
      <c r="AG126" s="88" t="s">
        <v>11</v>
      </c>
    </row>
    <row r="127" spans="1:33" ht="12" customHeight="1" x14ac:dyDescent="0.35">
      <c r="A127" s="77" t="s">
        <v>2054</v>
      </c>
      <c r="B127" s="81" t="s">
        <v>1950</v>
      </c>
      <c r="C127" s="82">
        <v>46.327869</v>
      </c>
      <c r="D127" s="82">
        <v>46.472698000000001</v>
      </c>
      <c r="E127" s="82">
        <v>46.660240000000002</v>
      </c>
      <c r="F127" s="82">
        <v>46.885162000000001</v>
      </c>
      <c r="G127" s="82">
        <v>47.008831000000001</v>
      </c>
      <c r="H127" s="82">
        <v>47.146847000000001</v>
      </c>
      <c r="I127" s="82">
        <v>47.285514999999997</v>
      </c>
      <c r="J127" s="82">
        <v>47.426163000000003</v>
      </c>
      <c r="K127" s="82">
        <v>47.544604999999997</v>
      </c>
      <c r="L127" s="82">
        <v>47.656395000000003</v>
      </c>
      <c r="M127" s="82">
        <v>47.766128999999999</v>
      </c>
      <c r="N127" s="82">
        <v>47.870766000000003</v>
      </c>
      <c r="O127" s="82">
        <v>47.974204999999998</v>
      </c>
      <c r="P127" s="82">
        <v>48.007595000000002</v>
      </c>
      <c r="Q127" s="82">
        <v>48.022877000000001</v>
      </c>
      <c r="R127" s="82">
        <v>48.024590000000003</v>
      </c>
      <c r="S127" s="82">
        <v>48.041522999999998</v>
      </c>
      <c r="T127" s="82">
        <v>48.058307999999997</v>
      </c>
      <c r="U127" s="82">
        <v>48.075347999999998</v>
      </c>
      <c r="V127" s="82">
        <v>48.092509999999997</v>
      </c>
      <c r="W127" s="82">
        <v>48.107548000000001</v>
      </c>
      <c r="X127" s="82">
        <v>48.123013</v>
      </c>
      <c r="Y127" s="82">
        <v>48.133678000000003</v>
      </c>
      <c r="Z127" s="82">
        <v>48.143520000000002</v>
      </c>
      <c r="AA127" s="82">
        <v>48.155650999999999</v>
      </c>
      <c r="AB127" s="82">
        <v>48.167400000000001</v>
      </c>
      <c r="AC127" s="82">
        <v>48.178390999999998</v>
      </c>
      <c r="AD127" s="82">
        <v>48.193626000000002</v>
      </c>
      <c r="AE127" s="82">
        <v>48.204276999999998</v>
      </c>
      <c r="AF127" s="82">
        <v>48.213099999999997</v>
      </c>
      <c r="AG127" s="88">
        <v>1E-3</v>
      </c>
    </row>
    <row r="128" spans="1:33" ht="12" customHeight="1" x14ac:dyDescent="0.35">
      <c r="A128" s="77" t="s">
        <v>2055</v>
      </c>
      <c r="B128" s="81" t="s">
        <v>1952</v>
      </c>
      <c r="C128" s="82">
        <v>0</v>
      </c>
      <c r="D128" s="82">
        <v>0</v>
      </c>
      <c r="E128" s="82">
        <v>0</v>
      </c>
      <c r="F128" s="82">
        <v>0</v>
      </c>
      <c r="G128" s="82">
        <v>0</v>
      </c>
      <c r="H128" s="82">
        <v>0</v>
      </c>
      <c r="I128" s="82">
        <v>0</v>
      </c>
      <c r="J128" s="82">
        <v>0</v>
      </c>
      <c r="K128" s="82">
        <v>0</v>
      </c>
      <c r="L128" s="82">
        <v>0</v>
      </c>
      <c r="M128" s="82">
        <v>0</v>
      </c>
      <c r="N128" s="82">
        <v>0</v>
      </c>
      <c r="O128" s="82">
        <v>0</v>
      </c>
      <c r="P128" s="82">
        <v>0</v>
      </c>
      <c r="Q128" s="82">
        <v>0</v>
      </c>
      <c r="R128" s="82">
        <v>0</v>
      </c>
      <c r="S128" s="82">
        <v>0</v>
      </c>
      <c r="T128" s="82">
        <v>0</v>
      </c>
      <c r="U128" s="82">
        <v>0</v>
      </c>
      <c r="V128" s="82">
        <v>0</v>
      </c>
      <c r="W128" s="82">
        <v>0</v>
      </c>
      <c r="X128" s="82">
        <v>0</v>
      </c>
      <c r="Y128" s="82">
        <v>0</v>
      </c>
      <c r="Z128" s="82">
        <v>0</v>
      </c>
      <c r="AA128" s="82">
        <v>0</v>
      </c>
      <c r="AB128" s="82">
        <v>0</v>
      </c>
      <c r="AC128" s="82">
        <v>0</v>
      </c>
      <c r="AD128" s="82">
        <v>0</v>
      </c>
      <c r="AE128" s="82">
        <v>0</v>
      </c>
      <c r="AF128" s="82">
        <v>0</v>
      </c>
      <c r="AG128" s="88" t="s">
        <v>11</v>
      </c>
    </row>
    <row r="129" spans="1:33" ht="12" customHeight="1" x14ac:dyDescent="0.35">
      <c r="A129" s="77" t="s">
        <v>2056</v>
      </c>
      <c r="B129" s="81" t="s">
        <v>1954</v>
      </c>
      <c r="C129" s="82">
        <v>45.306094999999999</v>
      </c>
      <c r="D129" s="82">
        <v>45.414302999999997</v>
      </c>
      <c r="E129" s="82">
        <v>45.536040999999997</v>
      </c>
      <c r="F129" s="82">
        <v>45.644100000000002</v>
      </c>
      <c r="G129" s="82">
        <v>45.738712</v>
      </c>
      <c r="H129" s="82">
        <v>45.835307999999998</v>
      </c>
      <c r="I129" s="82">
        <v>45.931373999999998</v>
      </c>
      <c r="J129" s="82">
        <v>46.029045000000004</v>
      </c>
      <c r="K129" s="82">
        <v>46.126697999999998</v>
      </c>
      <c r="L129" s="82">
        <v>46.223948999999998</v>
      </c>
      <c r="M129" s="82">
        <v>46.322020999999999</v>
      </c>
      <c r="N129" s="82">
        <v>46.419097999999998</v>
      </c>
      <c r="O129" s="82">
        <v>46.515518</v>
      </c>
      <c r="P129" s="82">
        <v>46.534720999999998</v>
      </c>
      <c r="Q129" s="82">
        <v>46.532829</v>
      </c>
      <c r="R129" s="82">
        <v>46.528815999999999</v>
      </c>
      <c r="S129" s="82">
        <v>46.524853</v>
      </c>
      <c r="T129" s="82">
        <v>46.539555</v>
      </c>
      <c r="U129" s="82">
        <v>46.553832999999997</v>
      </c>
      <c r="V129" s="82">
        <v>46.565764999999999</v>
      </c>
      <c r="W129" s="82">
        <v>46.577759</v>
      </c>
      <c r="X129" s="82">
        <v>46.587657999999998</v>
      </c>
      <c r="Y129" s="82">
        <v>46.592345999999999</v>
      </c>
      <c r="Z129" s="82">
        <v>46.595950999999999</v>
      </c>
      <c r="AA129" s="82">
        <v>46.597636999999999</v>
      </c>
      <c r="AB129" s="82">
        <v>46.607425999999997</v>
      </c>
      <c r="AC129" s="82">
        <v>46.618462000000001</v>
      </c>
      <c r="AD129" s="82">
        <v>46.627769000000001</v>
      </c>
      <c r="AE129" s="82">
        <v>46.637917000000002</v>
      </c>
      <c r="AF129" s="82">
        <v>46.641635999999998</v>
      </c>
      <c r="AG129" s="88">
        <v>1E-3</v>
      </c>
    </row>
    <row r="130" spans="1:33" ht="12" customHeight="1" x14ac:dyDescent="0.35">
      <c r="A130" s="77" t="s">
        <v>2057</v>
      </c>
      <c r="B130" s="81" t="s">
        <v>1956</v>
      </c>
      <c r="C130" s="82">
        <v>0</v>
      </c>
      <c r="D130" s="82">
        <v>0</v>
      </c>
      <c r="E130" s="82">
        <v>0</v>
      </c>
      <c r="F130" s="82">
        <v>0</v>
      </c>
      <c r="G130" s="82">
        <v>0</v>
      </c>
      <c r="H130" s="82">
        <v>0</v>
      </c>
      <c r="I130" s="82">
        <v>0</v>
      </c>
      <c r="J130" s="82">
        <v>0</v>
      </c>
      <c r="K130" s="82">
        <v>0</v>
      </c>
      <c r="L130" s="82">
        <v>0</v>
      </c>
      <c r="M130" s="82">
        <v>0</v>
      </c>
      <c r="N130" s="82">
        <v>0</v>
      </c>
      <c r="O130" s="82">
        <v>0</v>
      </c>
      <c r="P130" s="82">
        <v>0</v>
      </c>
      <c r="Q130" s="82">
        <v>0</v>
      </c>
      <c r="R130" s="82">
        <v>0</v>
      </c>
      <c r="S130" s="82">
        <v>0</v>
      </c>
      <c r="T130" s="82">
        <v>0</v>
      </c>
      <c r="U130" s="82">
        <v>0</v>
      </c>
      <c r="V130" s="82">
        <v>0</v>
      </c>
      <c r="W130" s="82">
        <v>0</v>
      </c>
      <c r="X130" s="82">
        <v>0</v>
      </c>
      <c r="Y130" s="82">
        <v>0</v>
      </c>
      <c r="Z130" s="82">
        <v>0</v>
      </c>
      <c r="AA130" s="82">
        <v>0</v>
      </c>
      <c r="AB130" s="82">
        <v>0</v>
      </c>
      <c r="AC130" s="82">
        <v>0</v>
      </c>
      <c r="AD130" s="82">
        <v>0</v>
      </c>
      <c r="AE130" s="82">
        <v>0</v>
      </c>
      <c r="AF130" s="82">
        <v>0</v>
      </c>
      <c r="AG130" s="88" t="s">
        <v>11</v>
      </c>
    </row>
    <row r="131" spans="1:33" ht="12" customHeight="1" x14ac:dyDescent="0.35">
      <c r="A131" s="77" t="s">
        <v>2058</v>
      </c>
      <c r="B131" s="81" t="s">
        <v>1958</v>
      </c>
      <c r="C131" s="82">
        <v>0</v>
      </c>
      <c r="D131" s="82">
        <v>0</v>
      </c>
      <c r="E131" s="82">
        <v>0</v>
      </c>
      <c r="F131" s="82">
        <v>0</v>
      </c>
      <c r="G131" s="82">
        <v>0</v>
      </c>
      <c r="H131" s="82">
        <v>0</v>
      </c>
      <c r="I131" s="82">
        <v>0</v>
      </c>
      <c r="J131" s="82">
        <v>0</v>
      </c>
      <c r="K131" s="82">
        <v>0</v>
      </c>
      <c r="L131" s="82">
        <v>0</v>
      </c>
      <c r="M131" s="82">
        <v>0</v>
      </c>
      <c r="N131" s="82">
        <v>0</v>
      </c>
      <c r="O131" s="82">
        <v>0</v>
      </c>
      <c r="P131" s="82">
        <v>0</v>
      </c>
      <c r="Q131" s="82">
        <v>0</v>
      </c>
      <c r="R131" s="82">
        <v>0</v>
      </c>
      <c r="S131" s="82">
        <v>0</v>
      </c>
      <c r="T131" s="82">
        <v>0</v>
      </c>
      <c r="U131" s="82">
        <v>0</v>
      </c>
      <c r="V131" s="82">
        <v>0</v>
      </c>
      <c r="W131" s="82">
        <v>0</v>
      </c>
      <c r="X131" s="82">
        <v>0</v>
      </c>
      <c r="Y131" s="82">
        <v>0</v>
      </c>
      <c r="Z131" s="82">
        <v>0</v>
      </c>
      <c r="AA131" s="82">
        <v>0</v>
      </c>
      <c r="AB131" s="82">
        <v>0</v>
      </c>
      <c r="AC131" s="82">
        <v>0</v>
      </c>
      <c r="AD131" s="82">
        <v>0</v>
      </c>
      <c r="AE131" s="82">
        <v>0</v>
      </c>
      <c r="AF131" s="82">
        <v>0</v>
      </c>
      <c r="AG131" s="88" t="s">
        <v>11</v>
      </c>
    </row>
    <row r="132" spans="1:33" ht="12" customHeight="1" x14ac:dyDescent="0.35">
      <c r="A132" s="77" t="s">
        <v>2059</v>
      </c>
      <c r="B132" s="81" t="s">
        <v>1960</v>
      </c>
      <c r="C132" s="82">
        <v>0</v>
      </c>
      <c r="D132" s="82">
        <v>0</v>
      </c>
      <c r="E132" s="82">
        <v>0</v>
      </c>
      <c r="F132" s="82">
        <v>0</v>
      </c>
      <c r="G132" s="82">
        <v>0</v>
      </c>
      <c r="H132" s="82">
        <v>0</v>
      </c>
      <c r="I132" s="82">
        <v>0</v>
      </c>
      <c r="J132" s="82">
        <v>0</v>
      </c>
      <c r="K132" s="82">
        <v>0</v>
      </c>
      <c r="L132" s="82">
        <v>0</v>
      </c>
      <c r="M132" s="82">
        <v>0</v>
      </c>
      <c r="N132" s="82">
        <v>0</v>
      </c>
      <c r="O132" s="82">
        <v>0</v>
      </c>
      <c r="P132" s="82">
        <v>0</v>
      </c>
      <c r="Q132" s="82">
        <v>0</v>
      </c>
      <c r="R132" s="82">
        <v>0</v>
      </c>
      <c r="S132" s="82">
        <v>0</v>
      </c>
      <c r="T132" s="82">
        <v>0</v>
      </c>
      <c r="U132" s="82">
        <v>0</v>
      </c>
      <c r="V132" s="82">
        <v>0</v>
      </c>
      <c r="W132" s="82">
        <v>0</v>
      </c>
      <c r="X132" s="82">
        <v>0</v>
      </c>
      <c r="Y132" s="82">
        <v>0</v>
      </c>
      <c r="Z132" s="82">
        <v>0</v>
      </c>
      <c r="AA132" s="82">
        <v>0</v>
      </c>
      <c r="AB132" s="82">
        <v>0</v>
      </c>
      <c r="AC132" s="82">
        <v>0</v>
      </c>
      <c r="AD132" s="82">
        <v>0</v>
      </c>
      <c r="AE132" s="82">
        <v>0</v>
      </c>
      <c r="AF132" s="82">
        <v>0</v>
      </c>
      <c r="AG132" s="88" t="s">
        <v>11</v>
      </c>
    </row>
    <row r="133" spans="1:33" ht="12" customHeight="1" x14ac:dyDescent="0.35">
      <c r="A133" s="77" t="s">
        <v>2060</v>
      </c>
      <c r="B133" s="81" t="s">
        <v>1962</v>
      </c>
      <c r="C133" s="82">
        <v>0</v>
      </c>
      <c r="D133" s="82">
        <v>0</v>
      </c>
      <c r="E133" s="82">
        <v>0</v>
      </c>
      <c r="F133" s="82">
        <v>0</v>
      </c>
      <c r="G133" s="82">
        <v>0</v>
      </c>
      <c r="H133" s="82">
        <v>0</v>
      </c>
      <c r="I133" s="82">
        <v>0</v>
      </c>
      <c r="J133" s="82">
        <v>0</v>
      </c>
      <c r="K133" s="82">
        <v>0</v>
      </c>
      <c r="L133" s="82">
        <v>0</v>
      </c>
      <c r="M133" s="82">
        <v>0</v>
      </c>
      <c r="N133" s="82">
        <v>0</v>
      </c>
      <c r="O133" s="82">
        <v>0</v>
      </c>
      <c r="P133" s="82">
        <v>0</v>
      </c>
      <c r="Q133" s="82">
        <v>0</v>
      </c>
      <c r="R133" s="82">
        <v>0</v>
      </c>
      <c r="S133" s="82">
        <v>0</v>
      </c>
      <c r="T133" s="82">
        <v>0</v>
      </c>
      <c r="U133" s="82">
        <v>0</v>
      </c>
      <c r="V133" s="82">
        <v>0</v>
      </c>
      <c r="W133" s="82">
        <v>0</v>
      </c>
      <c r="X133" s="82">
        <v>0</v>
      </c>
      <c r="Y133" s="82">
        <v>0</v>
      </c>
      <c r="Z133" s="82">
        <v>0</v>
      </c>
      <c r="AA133" s="82">
        <v>0</v>
      </c>
      <c r="AB133" s="82">
        <v>0</v>
      </c>
      <c r="AC133" s="82">
        <v>0</v>
      </c>
      <c r="AD133" s="82">
        <v>0</v>
      </c>
      <c r="AE133" s="82">
        <v>0</v>
      </c>
      <c r="AF133" s="82">
        <v>0</v>
      </c>
      <c r="AG133" s="88" t="s">
        <v>11</v>
      </c>
    </row>
    <row r="134" spans="1:33" ht="12" customHeight="1" x14ac:dyDescent="0.35">
      <c r="B134" s="34" t="s">
        <v>26</v>
      </c>
      <c r="C134" s="82"/>
      <c r="D134" s="82"/>
      <c r="E134" s="82"/>
      <c r="F134" s="82"/>
      <c r="G134" s="82"/>
      <c r="H134" s="82"/>
      <c r="I134" s="82"/>
      <c r="J134" s="82"/>
      <c r="K134" s="82"/>
      <c r="L134" s="82"/>
      <c r="M134" s="82"/>
      <c r="N134" s="82"/>
      <c r="O134" s="82"/>
      <c r="P134" s="82"/>
      <c r="Q134" s="82"/>
      <c r="R134" s="82"/>
      <c r="S134" s="82"/>
      <c r="T134" s="82"/>
      <c r="U134" s="82"/>
      <c r="V134" s="82"/>
      <c r="W134" s="82"/>
      <c r="X134" s="82"/>
      <c r="Y134" s="82"/>
      <c r="Z134" s="82"/>
      <c r="AA134" s="82"/>
      <c r="AB134" s="82"/>
      <c r="AC134" s="82"/>
      <c r="AD134" s="82"/>
      <c r="AE134" s="82"/>
      <c r="AF134" s="82"/>
      <c r="AG134" s="88"/>
    </row>
    <row r="135" spans="1:33" ht="12" customHeight="1" x14ac:dyDescent="0.35">
      <c r="A135" s="77" t="s">
        <v>2061</v>
      </c>
      <c r="B135" s="81" t="s">
        <v>1932</v>
      </c>
      <c r="C135" s="82">
        <v>0</v>
      </c>
      <c r="D135" s="82">
        <v>0</v>
      </c>
      <c r="E135" s="82">
        <v>0</v>
      </c>
      <c r="F135" s="82">
        <v>0</v>
      </c>
      <c r="G135" s="82">
        <v>0</v>
      </c>
      <c r="H135" s="82">
        <v>0</v>
      </c>
      <c r="I135" s="82">
        <v>0</v>
      </c>
      <c r="J135" s="82">
        <v>0</v>
      </c>
      <c r="K135" s="82">
        <v>0</v>
      </c>
      <c r="L135" s="82">
        <v>0</v>
      </c>
      <c r="M135" s="82">
        <v>0</v>
      </c>
      <c r="N135" s="82">
        <v>0</v>
      </c>
      <c r="O135" s="82">
        <v>0</v>
      </c>
      <c r="P135" s="82">
        <v>0</v>
      </c>
      <c r="Q135" s="82">
        <v>0</v>
      </c>
      <c r="R135" s="82">
        <v>0</v>
      </c>
      <c r="S135" s="82">
        <v>0</v>
      </c>
      <c r="T135" s="82">
        <v>0</v>
      </c>
      <c r="U135" s="82">
        <v>0</v>
      </c>
      <c r="V135" s="82">
        <v>0</v>
      </c>
      <c r="W135" s="82">
        <v>0</v>
      </c>
      <c r="X135" s="82">
        <v>0</v>
      </c>
      <c r="Y135" s="82">
        <v>0</v>
      </c>
      <c r="Z135" s="82">
        <v>0</v>
      </c>
      <c r="AA135" s="82">
        <v>0</v>
      </c>
      <c r="AB135" s="82">
        <v>0</v>
      </c>
      <c r="AC135" s="82">
        <v>0</v>
      </c>
      <c r="AD135" s="82">
        <v>0</v>
      </c>
      <c r="AE135" s="82">
        <v>0</v>
      </c>
      <c r="AF135" s="82">
        <v>0</v>
      </c>
      <c r="AG135" s="88" t="s">
        <v>11</v>
      </c>
    </row>
    <row r="136" spans="1:33" ht="12" customHeight="1" x14ac:dyDescent="0.35">
      <c r="A136" s="77" t="s">
        <v>2062</v>
      </c>
      <c r="B136" s="81" t="s">
        <v>1934</v>
      </c>
      <c r="C136" s="82">
        <v>0</v>
      </c>
      <c r="D136" s="82">
        <v>0</v>
      </c>
      <c r="E136" s="82">
        <v>0</v>
      </c>
      <c r="F136" s="82">
        <v>0</v>
      </c>
      <c r="G136" s="82">
        <v>0</v>
      </c>
      <c r="H136" s="82">
        <v>0</v>
      </c>
      <c r="I136" s="82">
        <v>0</v>
      </c>
      <c r="J136" s="82">
        <v>0</v>
      </c>
      <c r="K136" s="82">
        <v>0</v>
      </c>
      <c r="L136" s="82">
        <v>0</v>
      </c>
      <c r="M136" s="82">
        <v>0</v>
      </c>
      <c r="N136" s="82">
        <v>0</v>
      </c>
      <c r="O136" s="82">
        <v>0</v>
      </c>
      <c r="P136" s="82">
        <v>0</v>
      </c>
      <c r="Q136" s="82">
        <v>0</v>
      </c>
      <c r="R136" s="82">
        <v>0</v>
      </c>
      <c r="S136" s="82">
        <v>0</v>
      </c>
      <c r="T136" s="82">
        <v>0</v>
      </c>
      <c r="U136" s="82">
        <v>0</v>
      </c>
      <c r="V136" s="82">
        <v>0</v>
      </c>
      <c r="W136" s="82">
        <v>0</v>
      </c>
      <c r="X136" s="82">
        <v>0</v>
      </c>
      <c r="Y136" s="82">
        <v>0</v>
      </c>
      <c r="Z136" s="82">
        <v>0</v>
      </c>
      <c r="AA136" s="82">
        <v>0</v>
      </c>
      <c r="AB136" s="82">
        <v>0</v>
      </c>
      <c r="AC136" s="82">
        <v>0</v>
      </c>
      <c r="AD136" s="82">
        <v>0</v>
      </c>
      <c r="AE136" s="82">
        <v>0</v>
      </c>
      <c r="AF136" s="82">
        <v>0</v>
      </c>
      <c r="AG136" s="88" t="s">
        <v>11</v>
      </c>
    </row>
    <row r="137" spans="1:33" ht="12" customHeight="1" x14ac:dyDescent="0.35">
      <c r="A137" s="77" t="s">
        <v>2063</v>
      </c>
      <c r="B137" s="81" t="s">
        <v>1936</v>
      </c>
      <c r="C137" s="82">
        <v>0</v>
      </c>
      <c r="D137" s="82">
        <v>0</v>
      </c>
      <c r="E137" s="82">
        <v>0</v>
      </c>
      <c r="F137" s="82">
        <v>0</v>
      </c>
      <c r="G137" s="82">
        <v>0</v>
      </c>
      <c r="H137" s="82">
        <v>0</v>
      </c>
      <c r="I137" s="82">
        <v>0</v>
      </c>
      <c r="J137" s="82">
        <v>0</v>
      </c>
      <c r="K137" s="82">
        <v>0</v>
      </c>
      <c r="L137" s="82">
        <v>0</v>
      </c>
      <c r="M137" s="82">
        <v>0</v>
      </c>
      <c r="N137" s="82">
        <v>0</v>
      </c>
      <c r="O137" s="82">
        <v>0</v>
      </c>
      <c r="P137" s="82">
        <v>0</v>
      </c>
      <c r="Q137" s="82">
        <v>0</v>
      </c>
      <c r="R137" s="82">
        <v>0</v>
      </c>
      <c r="S137" s="82">
        <v>0</v>
      </c>
      <c r="T137" s="82">
        <v>0</v>
      </c>
      <c r="U137" s="82">
        <v>0</v>
      </c>
      <c r="V137" s="82">
        <v>0</v>
      </c>
      <c r="W137" s="82">
        <v>0</v>
      </c>
      <c r="X137" s="82">
        <v>0</v>
      </c>
      <c r="Y137" s="82">
        <v>0</v>
      </c>
      <c r="Z137" s="82">
        <v>0</v>
      </c>
      <c r="AA137" s="82">
        <v>0</v>
      </c>
      <c r="AB137" s="82">
        <v>0</v>
      </c>
      <c r="AC137" s="82">
        <v>0</v>
      </c>
      <c r="AD137" s="82">
        <v>0</v>
      </c>
      <c r="AE137" s="82">
        <v>0</v>
      </c>
      <c r="AF137" s="82">
        <v>0</v>
      </c>
      <c r="AG137" s="88" t="s">
        <v>11</v>
      </c>
    </row>
    <row r="138" spans="1:33" ht="12" customHeight="1" x14ac:dyDescent="0.35">
      <c r="A138" s="77" t="s">
        <v>2064</v>
      </c>
      <c r="B138" s="81" t="s">
        <v>1938</v>
      </c>
      <c r="C138" s="82">
        <v>0</v>
      </c>
      <c r="D138" s="82">
        <v>0</v>
      </c>
      <c r="E138" s="82">
        <v>0</v>
      </c>
      <c r="F138" s="82">
        <v>0</v>
      </c>
      <c r="G138" s="82">
        <v>0</v>
      </c>
      <c r="H138" s="82">
        <v>0</v>
      </c>
      <c r="I138" s="82">
        <v>0</v>
      </c>
      <c r="J138" s="82">
        <v>0</v>
      </c>
      <c r="K138" s="82">
        <v>0</v>
      </c>
      <c r="L138" s="82">
        <v>0</v>
      </c>
      <c r="M138" s="82">
        <v>0</v>
      </c>
      <c r="N138" s="82">
        <v>0</v>
      </c>
      <c r="O138" s="82">
        <v>0</v>
      </c>
      <c r="P138" s="82">
        <v>0</v>
      </c>
      <c r="Q138" s="82">
        <v>0</v>
      </c>
      <c r="R138" s="82">
        <v>0</v>
      </c>
      <c r="S138" s="82">
        <v>0</v>
      </c>
      <c r="T138" s="82">
        <v>0</v>
      </c>
      <c r="U138" s="82">
        <v>0</v>
      </c>
      <c r="V138" s="82">
        <v>0</v>
      </c>
      <c r="W138" s="82">
        <v>0</v>
      </c>
      <c r="X138" s="82">
        <v>0</v>
      </c>
      <c r="Y138" s="82">
        <v>0</v>
      </c>
      <c r="Z138" s="82">
        <v>0</v>
      </c>
      <c r="AA138" s="82">
        <v>0</v>
      </c>
      <c r="AB138" s="82">
        <v>0</v>
      </c>
      <c r="AC138" s="82">
        <v>0</v>
      </c>
      <c r="AD138" s="82">
        <v>0</v>
      </c>
      <c r="AE138" s="82">
        <v>0</v>
      </c>
      <c r="AF138" s="82">
        <v>0</v>
      </c>
      <c r="AG138" s="88" t="s">
        <v>11</v>
      </c>
    </row>
    <row r="139" spans="1:33" ht="12" customHeight="1" x14ac:dyDescent="0.35">
      <c r="A139" s="77" t="s">
        <v>2065</v>
      </c>
      <c r="B139" s="81" t="s">
        <v>1940</v>
      </c>
      <c r="C139" s="82">
        <v>43.098788999999996</v>
      </c>
      <c r="D139" s="82">
        <v>43.058883999999999</v>
      </c>
      <c r="E139" s="82">
        <v>43.133899999999997</v>
      </c>
      <c r="F139" s="82">
        <v>43.235621999999999</v>
      </c>
      <c r="G139" s="82">
        <v>43.425139999999999</v>
      </c>
      <c r="H139" s="82">
        <v>43.583477000000002</v>
      </c>
      <c r="I139" s="82">
        <v>43.664741999999997</v>
      </c>
      <c r="J139" s="82">
        <v>43.736687000000003</v>
      </c>
      <c r="K139" s="82">
        <v>43.814579000000002</v>
      </c>
      <c r="L139" s="82">
        <v>43.887604000000003</v>
      </c>
      <c r="M139" s="82">
        <v>43.960213000000003</v>
      </c>
      <c r="N139" s="82">
        <v>44.022143999999997</v>
      </c>
      <c r="O139" s="82">
        <v>44.096462000000002</v>
      </c>
      <c r="P139" s="82">
        <v>44.146759000000003</v>
      </c>
      <c r="Q139" s="82">
        <v>44.192172999999997</v>
      </c>
      <c r="R139" s="82">
        <v>44.239113000000003</v>
      </c>
      <c r="S139" s="82">
        <v>44.286422999999999</v>
      </c>
      <c r="T139" s="82">
        <v>44.330756999999998</v>
      </c>
      <c r="U139" s="82">
        <v>44.377738999999998</v>
      </c>
      <c r="V139" s="82">
        <v>44.418151999999999</v>
      </c>
      <c r="W139" s="82">
        <v>44.458655999999998</v>
      </c>
      <c r="X139" s="82">
        <v>44.498829000000001</v>
      </c>
      <c r="Y139" s="82">
        <v>44.536915</v>
      </c>
      <c r="Z139" s="82">
        <v>44.576324</v>
      </c>
      <c r="AA139" s="82">
        <v>44.616928000000001</v>
      </c>
      <c r="AB139" s="82">
        <v>44.657192000000002</v>
      </c>
      <c r="AC139" s="82">
        <v>44.698830000000001</v>
      </c>
      <c r="AD139" s="82">
        <v>44.740406</v>
      </c>
      <c r="AE139" s="82">
        <v>44.782490000000003</v>
      </c>
      <c r="AF139" s="82">
        <v>44.809024999999998</v>
      </c>
      <c r="AG139" s="88">
        <v>1E-3</v>
      </c>
    </row>
    <row r="140" spans="1:33" ht="12" customHeight="1" x14ac:dyDescent="0.35">
      <c r="A140" s="77" t="s">
        <v>2066</v>
      </c>
      <c r="B140" s="81" t="s">
        <v>1942</v>
      </c>
      <c r="C140" s="82">
        <v>0</v>
      </c>
      <c r="D140" s="82">
        <v>0</v>
      </c>
      <c r="E140" s="82">
        <v>0</v>
      </c>
      <c r="F140" s="82">
        <v>0</v>
      </c>
      <c r="G140" s="82">
        <v>0</v>
      </c>
      <c r="H140" s="82">
        <v>0</v>
      </c>
      <c r="I140" s="82">
        <v>0</v>
      </c>
      <c r="J140" s="82">
        <v>0</v>
      </c>
      <c r="K140" s="82">
        <v>0</v>
      </c>
      <c r="L140" s="82">
        <v>0</v>
      </c>
      <c r="M140" s="82">
        <v>0</v>
      </c>
      <c r="N140" s="82">
        <v>0</v>
      </c>
      <c r="O140" s="82">
        <v>0</v>
      </c>
      <c r="P140" s="82">
        <v>0</v>
      </c>
      <c r="Q140" s="82">
        <v>0</v>
      </c>
      <c r="R140" s="82">
        <v>0</v>
      </c>
      <c r="S140" s="82">
        <v>0</v>
      </c>
      <c r="T140" s="82">
        <v>0</v>
      </c>
      <c r="U140" s="82">
        <v>0</v>
      </c>
      <c r="V140" s="82">
        <v>0</v>
      </c>
      <c r="W140" s="82">
        <v>0</v>
      </c>
      <c r="X140" s="82">
        <v>0</v>
      </c>
      <c r="Y140" s="82">
        <v>0</v>
      </c>
      <c r="Z140" s="82">
        <v>0</v>
      </c>
      <c r="AA140" s="82">
        <v>0</v>
      </c>
      <c r="AB140" s="82">
        <v>0</v>
      </c>
      <c r="AC140" s="82">
        <v>0</v>
      </c>
      <c r="AD140" s="82">
        <v>0</v>
      </c>
      <c r="AE140" s="82">
        <v>0</v>
      </c>
      <c r="AF140" s="82">
        <v>0</v>
      </c>
      <c r="AG140" s="88" t="s">
        <v>11</v>
      </c>
    </row>
    <row r="141" spans="1:33" ht="12" customHeight="1" x14ac:dyDescent="0.35">
      <c r="A141" s="77" t="s">
        <v>2067</v>
      </c>
      <c r="B141" s="81" t="s">
        <v>1944</v>
      </c>
      <c r="C141" s="82">
        <v>0</v>
      </c>
      <c r="D141" s="82">
        <v>0</v>
      </c>
      <c r="E141" s="82">
        <v>0</v>
      </c>
      <c r="F141" s="82">
        <v>0</v>
      </c>
      <c r="G141" s="82">
        <v>0</v>
      </c>
      <c r="H141" s="82">
        <v>0</v>
      </c>
      <c r="I141" s="82">
        <v>0</v>
      </c>
      <c r="J141" s="82">
        <v>0</v>
      </c>
      <c r="K141" s="82">
        <v>0</v>
      </c>
      <c r="L141" s="82">
        <v>0</v>
      </c>
      <c r="M141" s="82">
        <v>0</v>
      </c>
      <c r="N141" s="82">
        <v>0</v>
      </c>
      <c r="O141" s="82">
        <v>0</v>
      </c>
      <c r="P141" s="82">
        <v>0</v>
      </c>
      <c r="Q141" s="82">
        <v>0</v>
      </c>
      <c r="R141" s="82">
        <v>0</v>
      </c>
      <c r="S141" s="82">
        <v>0</v>
      </c>
      <c r="T141" s="82">
        <v>0</v>
      </c>
      <c r="U141" s="82">
        <v>0</v>
      </c>
      <c r="V141" s="82">
        <v>0</v>
      </c>
      <c r="W141" s="82">
        <v>0</v>
      </c>
      <c r="X141" s="82">
        <v>0</v>
      </c>
      <c r="Y141" s="82">
        <v>0</v>
      </c>
      <c r="Z141" s="82">
        <v>0</v>
      </c>
      <c r="AA141" s="82">
        <v>0</v>
      </c>
      <c r="AB141" s="82">
        <v>0</v>
      </c>
      <c r="AC141" s="82">
        <v>0</v>
      </c>
      <c r="AD141" s="82">
        <v>0</v>
      </c>
      <c r="AE141" s="82">
        <v>0</v>
      </c>
      <c r="AF141" s="82">
        <v>0</v>
      </c>
      <c r="AG141" s="88" t="s">
        <v>11</v>
      </c>
    </row>
    <row r="142" spans="1:33" ht="12" customHeight="1" x14ac:dyDescent="0.35">
      <c r="A142" s="77" t="s">
        <v>2068</v>
      </c>
      <c r="B142" s="81" t="s">
        <v>1946</v>
      </c>
      <c r="C142" s="82">
        <v>0</v>
      </c>
      <c r="D142" s="82">
        <v>0</v>
      </c>
      <c r="E142" s="82">
        <v>0</v>
      </c>
      <c r="F142" s="82">
        <v>0</v>
      </c>
      <c r="G142" s="82">
        <v>0</v>
      </c>
      <c r="H142" s="82">
        <v>0</v>
      </c>
      <c r="I142" s="82">
        <v>0</v>
      </c>
      <c r="J142" s="82">
        <v>0</v>
      </c>
      <c r="K142" s="82">
        <v>0</v>
      </c>
      <c r="L142" s="82">
        <v>0</v>
      </c>
      <c r="M142" s="82">
        <v>0</v>
      </c>
      <c r="N142" s="82">
        <v>0</v>
      </c>
      <c r="O142" s="82">
        <v>0</v>
      </c>
      <c r="P142" s="82">
        <v>0</v>
      </c>
      <c r="Q142" s="82">
        <v>0</v>
      </c>
      <c r="R142" s="82">
        <v>0</v>
      </c>
      <c r="S142" s="82">
        <v>0</v>
      </c>
      <c r="T142" s="82">
        <v>0</v>
      </c>
      <c r="U142" s="82">
        <v>0</v>
      </c>
      <c r="V142" s="82">
        <v>0</v>
      </c>
      <c r="W142" s="82">
        <v>0</v>
      </c>
      <c r="X142" s="82">
        <v>0</v>
      </c>
      <c r="Y142" s="82">
        <v>0</v>
      </c>
      <c r="Z142" s="82">
        <v>0</v>
      </c>
      <c r="AA142" s="82">
        <v>0</v>
      </c>
      <c r="AB142" s="82">
        <v>0</v>
      </c>
      <c r="AC142" s="82">
        <v>0</v>
      </c>
      <c r="AD142" s="82">
        <v>0</v>
      </c>
      <c r="AE142" s="82">
        <v>0</v>
      </c>
      <c r="AF142" s="82">
        <v>0</v>
      </c>
      <c r="AG142" s="88" t="s">
        <v>11</v>
      </c>
    </row>
    <row r="143" spans="1:33" ht="12" customHeight="1" x14ac:dyDescent="0.35">
      <c r="A143" s="77" t="s">
        <v>2069</v>
      </c>
      <c r="B143" s="81" t="s">
        <v>1948</v>
      </c>
      <c r="C143" s="82">
        <v>0</v>
      </c>
      <c r="D143" s="82">
        <v>0</v>
      </c>
      <c r="E143" s="82">
        <v>0</v>
      </c>
      <c r="F143" s="82">
        <v>0</v>
      </c>
      <c r="G143" s="82">
        <v>0</v>
      </c>
      <c r="H143" s="82">
        <v>0</v>
      </c>
      <c r="I143" s="82">
        <v>0</v>
      </c>
      <c r="J143" s="82">
        <v>0</v>
      </c>
      <c r="K143" s="82">
        <v>0</v>
      </c>
      <c r="L143" s="82">
        <v>0</v>
      </c>
      <c r="M143" s="82">
        <v>0</v>
      </c>
      <c r="N143" s="82">
        <v>0</v>
      </c>
      <c r="O143" s="82">
        <v>0</v>
      </c>
      <c r="P143" s="82">
        <v>0</v>
      </c>
      <c r="Q143" s="82">
        <v>0</v>
      </c>
      <c r="R143" s="82">
        <v>0</v>
      </c>
      <c r="S143" s="82">
        <v>0</v>
      </c>
      <c r="T143" s="82">
        <v>0</v>
      </c>
      <c r="U143" s="82">
        <v>0</v>
      </c>
      <c r="V143" s="82">
        <v>0</v>
      </c>
      <c r="W143" s="82">
        <v>0</v>
      </c>
      <c r="X143" s="82">
        <v>0</v>
      </c>
      <c r="Y143" s="82">
        <v>0</v>
      </c>
      <c r="Z143" s="82">
        <v>0</v>
      </c>
      <c r="AA143" s="82">
        <v>0</v>
      </c>
      <c r="AB143" s="82">
        <v>0</v>
      </c>
      <c r="AC143" s="82">
        <v>0</v>
      </c>
      <c r="AD143" s="82">
        <v>0</v>
      </c>
      <c r="AE143" s="82">
        <v>0</v>
      </c>
      <c r="AF143" s="82">
        <v>0</v>
      </c>
      <c r="AG143" s="88" t="s">
        <v>11</v>
      </c>
    </row>
    <row r="144" spans="1:33" ht="15" customHeight="1" x14ac:dyDescent="0.35">
      <c r="A144" s="77" t="s">
        <v>2070</v>
      </c>
      <c r="B144" s="81" t="s">
        <v>1950</v>
      </c>
      <c r="C144" s="82">
        <v>47.604667999999997</v>
      </c>
      <c r="D144" s="82">
        <v>47.748806000000002</v>
      </c>
      <c r="E144" s="82">
        <v>47.935519999999997</v>
      </c>
      <c r="F144" s="82">
        <v>48.164535999999998</v>
      </c>
      <c r="G144" s="82">
        <v>48.290905000000002</v>
      </c>
      <c r="H144" s="82">
        <v>48.428303</v>
      </c>
      <c r="I144" s="82">
        <v>48.570396000000002</v>
      </c>
      <c r="J144" s="82">
        <v>48.706699</v>
      </c>
      <c r="K144" s="82">
        <v>48.825767999999997</v>
      </c>
      <c r="L144" s="82">
        <v>48.937652999999997</v>
      </c>
      <c r="M144" s="82">
        <v>49.047497</v>
      </c>
      <c r="N144" s="82">
        <v>49.152546000000001</v>
      </c>
      <c r="O144" s="82">
        <v>49.255547</v>
      </c>
      <c r="P144" s="82">
        <v>49.288409999999999</v>
      </c>
      <c r="Q144" s="82">
        <v>49.307944999999997</v>
      </c>
      <c r="R144" s="82">
        <v>49.319504000000002</v>
      </c>
      <c r="S144" s="82">
        <v>49.325836000000002</v>
      </c>
      <c r="T144" s="82">
        <v>49.339928</v>
      </c>
      <c r="U144" s="82">
        <v>49.356994999999998</v>
      </c>
      <c r="V144" s="82">
        <v>49.373936</v>
      </c>
      <c r="W144" s="82">
        <v>49.389423000000001</v>
      </c>
      <c r="X144" s="82">
        <v>49.405037</v>
      </c>
      <c r="Y144" s="82">
        <v>49.418914999999998</v>
      </c>
      <c r="Z144" s="82">
        <v>49.432887999999998</v>
      </c>
      <c r="AA144" s="82">
        <v>49.446311999999999</v>
      </c>
      <c r="AB144" s="82">
        <v>49.458660000000002</v>
      </c>
      <c r="AC144" s="82">
        <v>49.469127999999998</v>
      </c>
      <c r="AD144" s="82">
        <v>49.483902</v>
      </c>
      <c r="AE144" s="82">
        <v>49.495936999999998</v>
      </c>
      <c r="AF144" s="82">
        <v>49.505806</v>
      </c>
      <c r="AG144" s="88">
        <v>1E-3</v>
      </c>
    </row>
    <row r="145" spans="1:33" ht="15" customHeight="1" x14ac:dyDescent="0.35">
      <c r="A145" s="77" t="s">
        <v>2071</v>
      </c>
      <c r="B145" s="81" t="s">
        <v>1952</v>
      </c>
      <c r="C145" s="82">
        <v>0</v>
      </c>
      <c r="D145" s="82">
        <v>0</v>
      </c>
      <c r="E145" s="82">
        <v>0</v>
      </c>
      <c r="F145" s="82">
        <v>0</v>
      </c>
      <c r="G145" s="82">
        <v>0</v>
      </c>
      <c r="H145" s="82">
        <v>0</v>
      </c>
      <c r="I145" s="82">
        <v>0</v>
      </c>
      <c r="J145" s="82">
        <v>0</v>
      </c>
      <c r="K145" s="82">
        <v>0</v>
      </c>
      <c r="L145" s="82">
        <v>0</v>
      </c>
      <c r="M145" s="82">
        <v>0</v>
      </c>
      <c r="N145" s="82">
        <v>0</v>
      </c>
      <c r="O145" s="82">
        <v>0</v>
      </c>
      <c r="P145" s="82">
        <v>0</v>
      </c>
      <c r="Q145" s="82">
        <v>0</v>
      </c>
      <c r="R145" s="82">
        <v>0</v>
      </c>
      <c r="S145" s="82">
        <v>0</v>
      </c>
      <c r="T145" s="82">
        <v>0</v>
      </c>
      <c r="U145" s="82">
        <v>0</v>
      </c>
      <c r="V145" s="82">
        <v>0</v>
      </c>
      <c r="W145" s="82">
        <v>0</v>
      </c>
      <c r="X145" s="82">
        <v>0</v>
      </c>
      <c r="Y145" s="82">
        <v>0</v>
      </c>
      <c r="Z145" s="82">
        <v>0</v>
      </c>
      <c r="AA145" s="82">
        <v>0</v>
      </c>
      <c r="AB145" s="82">
        <v>0</v>
      </c>
      <c r="AC145" s="82">
        <v>0</v>
      </c>
      <c r="AD145" s="82">
        <v>0</v>
      </c>
      <c r="AE145" s="82">
        <v>0</v>
      </c>
      <c r="AF145" s="82">
        <v>0</v>
      </c>
      <c r="AG145" s="88" t="s">
        <v>11</v>
      </c>
    </row>
    <row r="146" spans="1:33" ht="15" customHeight="1" x14ac:dyDescent="0.35">
      <c r="A146" s="77" t="s">
        <v>2072</v>
      </c>
      <c r="B146" s="81" t="s">
        <v>1954</v>
      </c>
      <c r="C146" s="82">
        <v>46.584538000000002</v>
      </c>
      <c r="D146" s="82">
        <v>46.693995999999999</v>
      </c>
      <c r="E146" s="82">
        <v>46.809280000000001</v>
      </c>
      <c r="F146" s="82">
        <v>46.916851000000001</v>
      </c>
      <c r="G146" s="82">
        <v>47.009846000000003</v>
      </c>
      <c r="H146" s="82">
        <v>47.104317000000002</v>
      </c>
      <c r="I146" s="82">
        <v>47.198990000000002</v>
      </c>
      <c r="J146" s="82">
        <v>47.295132000000002</v>
      </c>
      <c r="K146" s="82">
        <v>47.391193000000001</v>
      </c>
      <c r="L146" s="82">
        <v>47.486969000000002</v>
      </c>
      <c r="M146" s="82">
        <v>47.583401000000002</v>
      </c>
      <c r="N146" s="82">
        <v>47.679564999999997</v>
      </c>
      <c r="O146" s="82">
        <v>47.776752000000002</v>
      </c>
      <c r="P146" s="82">
        <v>47.805225</v>
      </c>
      <c r="Q146" s="82">
        <v>47.805996</v>
      </c>
      <c r="R146" s="82">
        <v>47.808430000000001</v>
      </c>
      <c r="S146" s="82">
        <v>47.807636000000002</v>
      </c>
      <c r="T146" s="82">
        <v>47.802123999999999</v>
      </c>
      <c r="U146" s="82">
        <v>47.804015999999997</v>
      </c>
      <c r="V146" s="82">
        <v>47.814864999999998</v>
      </c>
      <c r="W146" s="82">
        <v>47.825741000000001</v>
      </c>
      <c r="X146" s="82">
        <v>47.835552</v>
      </c>
      <c r="Y146" s="82">
        <v>47.845036</v>
      </c>
      <c r="Z146" s="82">
        <v>47.854115</v>
      </c>
      <c r="AA146" s="82">
        <v>47.862811999999998</v>
      </c>
      <c r="AB146" s="82">
        <v>47.869976000000001</v>
      </c>
      <c r="AC146" s="82">
        <v>47.872428999999997</v>
      </c>
      <c r="AD146" s="82">
        <v>47.880135000000003</v>
      </c>
      <c r="AE146" s="82">
        <v>47.884247000000002</v>
      </c>
      <c r="AF146" s="82">
        <v>47.884022000000002</v>
      </c>
      <c r="AG146" s="88">
        <v>1E-3</v>
      </c>
    </row>
    <row r="147" spans="1:33" ht="15" customHeight="1" x14ac:dyDescent="0.35">
      <c r="A147" s="77" t="s">
        <v>2073</v>
      </c>
      <c r="B147" s="81" t="s">
        <v>1956</v>
      </c>
      <c r="C147" s="82">
        <v>0</v>
      </c>
      <c r="D147" s="82">
        <v>0</v>
      </c>
      <c r="E147" s="82">
        <v>0</v>
      </c>
      <c r="F147" s="82">
        <v>0</v>
      </c>
      <c r="G147" s="82">
        <v>0</v>
      </c>
      <c r="H147" s="82">
        <v>0</v>
      </c>
      <c r="I147" s="82">
        <v>0</v>
      </c>
      <c r="J147" s="82">
        <v>0</v>
      </c>
      <c r="K147" s="82">
        <v>0</v>
      </c>
      <c r="L147" s="82">
        <v>0</v>
      </c>
      <c r="M147" s="82">
        <v>0</v>
      </c>
      <c r="N147" s="82">
        <v>0</v>
      </c>
      <c r="O147" s="82">
        <v>0</v>
      </c>
      <c r="P147" s="82">
        <v>0</v>
      </c>
      <c r="Q147" s="82">
        <v>0</v>
      </c>
      <c r="R147" s="82">
        <v>0</v>
      </c>
      <c r="S147" s="82">
        <v>0</v>
      </c>
      <c r="T147" s="82">
        <v>0</v>
      </c>
      <c r="U147" s="82">
        <v>0</v>
      </c>
      <c r="V147" s="82">
        <v>0</v>
      </c>
      <c r="W147" s="82">
        <v>0</v>
      </c>
      <c r="X147" s="82">
        <v>0</v>
      </c>
      <c r="Y147" s="82">
        <v>0</v>
      </c>
      <c r="Z147" s="82">
        <v>0</v>
      </c>
      <c r="AA147" s="82">
        <v>0</v>
      </c>
      <c r="AB147" s="82">
        <v>0</v>
      </c>
      <c r="AC147" s="82">
        <v>0</v>
      </c>
      <c r="AD147" s="82">
        <v>0</v>
      </c>
      <c r="AE147" s="82">
        <v>0</v>
      </c>
      <c r="AF147" s="82">
        <v>0</v>
      </c>
      <c r="AG147" s="88" t="s">
        <v>11</v>
      </c>
    </row>
    <row r="148" spans="1:33" ht="15" customHeight="1" x14ac:dyDescent="0.35">
      <c r="A148" s="77" t="s">
        <v>2074</v>
      </c>
      <c r="B148" s="81" t="s">
        <v>1958</v>
      </c>
      <c r="C148" s="82">
        <v>0</v>
      </c>
      <c r="D148" s="82">
        <v>0</v>
      </c>
      <c r="E148" s="82">
        <v>0</v>
      </c>
      <c r="F148" s="82">
        <v>0</v>
      </c>
      <c r="G148" s="82">
        <v>0</v>
      </c>
      <c r="H148" s="82">
        <v>0</v>
      </c>
      <c r="I148" s="82">
        <v>0</v>
      </c>
      <c r="J148" s="82">
        <v>0</v>
      </c>
      <c r="K148" s="82">
        <v>0</v>
      </c>
      <c r="L148" s="82">
        <v>0</v>
      </c>
      <c r="M148" s="82">
        <v>0</v>
      </c>
      <c r="N148" s="82">
        <v>0</v>
      </c>
      <c r="O148" s="82">
        <v>0</v>
      </c>
      <c r="P148" s="82">
        <v>0</v>
      </c>
      <c r="Q148" s="82">
        <v>0</v>
      </c>
      <c r="R148" s="82">
        <v>0</v>
      </c>
      <c r="S148" s="82">
        <v>0</v>
      </c>
      <c r="T148" s="82">
        <v>0</v>
      </c>
      <c r="U148" s="82">
        <v>0</v>
      </c>
      <c r="V148" s="82">
        <v>0</v>
      </c>
      <c r="W148" s="82">
        <v>0</v>
      </c>
      <c r="X148" s="82">
        <v>0</v>
      </c>
      <c r="Y148" s="82">
        <v>0</v>
      </c>
      <c r="Z148" s="82">
        <v>0</v>
      </c>
      <c r="AA148" s="82">
        <v>0</v>
      </c>
      <c r="AB148" s="82">
        <v>0</v>
      </c>
      <c r="AC148" s="82">
        <v>0</v>
      </c>
      <c r="AD148" s="82">
        <v>0</v>
      </c>
      <c r="AE148" s="82">
        <v>0</v>
      </c>
      <c r="AF148" s="82">
        <v>0</v>
      </c>
      <c r="AG148" s="88" t="s">
        <v>11</v>
      </c>
    </row>
    <row r="149" spans="1:33" ht="15" customHeight="1" x14ac:dyDescent="0.35">
      <c r="A149" s="77" t="s">
        <v>2075</v>
      </c>
      <c r="B149" s="81" t="s">
        <v>1960</v>
      </c>
      <c r="C149" s="82">
        <v>0</v>
      </c>
      <c r="D149" s="82">
        <v>0</v>
      </c>
      <c r="E149" s="82">
        <v>0</v>
      </c>
      <c r="F149" s="82">
        <v>0</v>
      </c>
      <c r="G149" s="82">
        <v>0</v>
      </c>
      <c r="H149" s="82">
        <v>0</v>
      </c>
      <c r="I149" s="82">
        <v>0</v>
      </c>
      <c r="J149" s="82">
        <v>0</v>
      </c>
      <c r="K149" s="82">
        <v>0</v>
      </c>
      <c r="L149" s="82">
        <v>0</v>
      </c>
      <c r="M149" s="82">
        <v>0</v>
      </c>
      <c r="N149" s="82">
        <v>0</v>
      </c>
      <c r="O149" s="82">
        <v>0</v>
      </c>
      <c r="P149" s="82">
        <v>0</v>
      </c>
      <c r="Q149" s="82">
        <v>0</v>
      </c>
      <c r="R149" s="82">
        <v>0</v>
      </c>
      <c r="S149" s="82">
        <v>0</v>
      </c>
      <c r="T149" s="82">
        <v>0</v>
      </c>
      <c r="U149" s="82">
        <v>0</v>
      </c>
      <c r="V149" s="82">
        <v>0</v>
      </c>
      <c r="W149" s="82">
        <v>0</v>
      </c>
      <c r="X149" s="82">
        <v>0</v>
      </c>
      <c r="Y149" s="82">
        <v>0</v>
      </c>
      <c r="Z149" s="82">
        <v>0</v>
      </c>
      <c r="AA149" s="82">
        <v>0</v>
      </c>
      <c r="AB149" s="82">
        <v>0</v>
      </c>
      <c r="AC149" s="82">
        <v>0</v>
      </c>
      <c r="AD149" s="82">
        <v>0</v>
      </c>
      <c r="AE149" s="82">
        <v>0</v>
      </c>
      <c r="AF149" s="82">
        <v>0</v>
      </c>
      <c r="AG149" s="88" t="s">
        <v>11</v>
      </c>
    </row>
    <row r="150" spans="1:33" ht="15" customHeight="1" x14ac:dyDescent="0.35">
      <c r="A150" s="77" t="s">
        <v>2076</v>
      </c>
      <c r="B150" s="81" t="s">
        <v>1962</v>
      </c>
      <c r="C150" s="82">
        <v>0</v>
      </c>
      <c r="D150" s="82">
        <v>0</v>
      </c>
      <c r="E150" s="82">
        <v>0</v>
      </c>
      <c r="F150" s="82">
        <v>0</v>
      </c>
      <c r="G150" s="82">
        <v>0</v>
      </c>
      <c r="H150" s="82">
        <v>0</v>
      </c>
      <c r="I150" s="82">
        <v>0</v>
      </c>
      <c r="J150" s="82">
        <v>0</v>
      </c>
      <c r="K150" s="82">
        <v>0</v>
      </c>
      <c r="L150" s="82">
        <v>0</v>
      </c>
      <c r="M150" s="82">
        <v>0</v>
      </c>
      <c r="N150" s="82">
        <v>0</v>
      </c>
      <c r="O150" s="82">
        <v>0</v>
      </c>
      <c r="P150" s="82">
        <v>0</v>
      </c>
      <c r="Q150" s="82">
        <v>0</v>
      </c>
      <c r="R150" s="82">
        <v>0</v>
      </c>
      <c r="S150" s="82">
        <v>0</v>
      </c>
      <c r="T150" s="82">
        <v>0</v>
      </c>
      <c r="U150" s="82">
        <v>0</v>
      </c>
      <c r="V150" s="82">
        <v>0</v>
      </c>
      <c r="W150" s="82">
        <v>0</v>
      </c>
      <c r="X150" s="82">
        <v>0</v>
      </c>
      <c r="Y150" s="82">
        <v>0</v>
      </c>
      <c r="Z150" s="82">
        <v>0</v>
      </c>
      <c r="AA150" s="82">
        <v>0</v>
      </c>
      <c r="AB150" s="82">
        <v>0</v>
      </c>
      <c r="AC150" s="82">
        <v>0</v>
      </c>
      <c r="AD150" s="82">
        <v>0</v>
      </c>
      <c r="AE150" s="82">
        <v>0</v>
      </c>
      <c r="AF150" s="82">
        <v>0</v>
      </c>
      <c r="AG150" s="88" t="s">
        <v>11</v>
      </c>
    </row>
    <row r="151" spans="1:33" ht="15" customHeight="1" x14ac:dyDescent="0.35">
      <c r="B151" s="34" t="s">
        <v>25</v>
      </c>
      <c r="C151" s="82"/>
      <c r="D151" s="82"/>
      <c r="E151" s="82"/>
      <c r="F151" s="82"/>
      <c r="G151" s="82"/>
      <c r="H151" s="82"/>
      <c r="I151" s="82"/>
      <c r="J151" s="82"/>
      <c r="K151" s="82"/>
      <c r="L151" s="82"/>
      <c r="M151" s="82"/>
      <c r="N151" s="82"/>
      <c r="O151" s="82"/>
      <c r="P151" s="82"/>
      <c r="Q151" s="82"/>
      <c r="R151" s="82"/>
      <c r="S151" s="82"/>
      <c r="T151" s="82"/>
      <c r="U151" s="82"/>
      <c r="V151" s="82"/>
      <c r="W151" s="82"/>
      <c r="X151" s="82"/>
      <c r="Y151" s="82"/>
      <c r="Z151" s="82"/>
      <c r="AA151" s="82"/>
      <c r="AB151" s="82"/>
      <c r="AC151" s="82"/>
      <c r="AD151" s="82"/>
      <c r="AE151" s="82"/>
      <c r="AF151" s="82"/>
      <c r="AG151" s="88"/>
    </row>
    <row r="152" spans="1:33" ht="15" customHeight="1" x14ac:dyDescent="0.35">
      <c r="A152" s="77" t="s">
        <v>2077</v>
      </c>
      <c r="B152" s="81" t="s">
        <v>1932</v>
      </c>
      <c r="C152" s="82">
        <v>0</v>
      </c>
      <c r="D152" s="82">
        <v>0</v>
      </c>
      <c r="E152" s="82">
        <v>0</v>
      </c>
      <c r="F152" s="82">
        <v>0</v>
      </c>
      <c r="G152" s="82">
        <v>0</v>
      </c>
      <c r="H152" s="82">
        <v>0</v>
      </c>
      <c r="I152" s="82">
        <v>0</v>
      </c>
      <c r="J152" s="82">
        <v>0</v>
      </c>
      <c r="K152" s="82">
        <v>0</v>
      </c>
      <c r="L152" s="82">
        <v>0</v>
      </c>
      <c r="M152" s="82">
        <v>0</v>
      </c>
      <c r="N152" s="82">
        <v>0</v>
      </c>
      <c r="O152" s="82">
        <v>0</v>
      </c>
      <c r="P152" s="82">
        <v>0</v>
      </c>
      <c r="Q152" s="82">
        <v>0</v>
      </c>
      <c r="R152" s="82">
        <v>0</v>
      </c>
      <c r="S152" s="82">
        <v>0</v>
      </c>
      <c r="T152" s="82">
        <v>0</v>
      </c>
      <c r="U152" s="82">
        <v>0</v>
      </c>
      <c r="V152" s="82">
        <v>0</v>
      </c>
      <c r="W152" s="82">
        <v>0</v>
      </c>
      <c r="X152" s="82">
        <v>0</v>
      </c>
      <c r="Y152" s="82">
        <v>0</v>
      </c>
      <c r="Z152" s="82">
        <v>0</v>
      </c>
      <c r="AA152" s="82">
        <v>0</v>
      </c>
      <c r="AB152" s="82">
        <v>0</v>
      </c>
      <c r="AC152" s="82">
        <v>0</v>
      </c>
      <c r="AD152" s="82">
        <v>0</v>
      </c>
      <c r="AE152" s="82">
        <v>0</v>
      </c>
      <c r="AF152" s="82">
        <v>0</v>
      </c>
      <c r="AG152" s="88" t="s">
        <v>11</v>
      </c>
    </row>
    <row r="153" spans="1:33" ht="15" customHeight="1" x14ac:dyDescent="0.35">
      <c r="A153" s="77" t="s">
        <v>2078</v>
      </c>
      <c r="B153" s="81" t="s">
        <v>1934</v>
      </c>
      <c r="C153" s="82">
        <v>0</v>
      </c>
      <c r="D153" s="82">
        <v>0</v>
      </c>
      <c r="E153" s="82">
        <v>0</v>
      </c>
      <c r="F153" s="82">
        <v>0</v>
      </c>
      <c r="G153" s="82">
        <v>0</v>
      </c>
      <c r="H153" s="82">
        <v>0</v>
      </c>
      <c r="I153" s="82">
        <v>0</v>
      </c>
      <c r="J153" s="82">
        <v>0</v>
      </c>
      <c r="K153" s="82">
        <v>0</v>
      </c>
      <c r="L153" s="82">
        <v>0</v>
      </c>
      <c r="M153" s="82">
        <v>0</v>
      </c>
      <c r="N153" s="82">
        <v>0</v>
      </c>
      <c r="O153" s="82">
        <v>0</v>
      </c>
      <c r="P153" s="82">
        <v>0</v>
      </c>
      <c r="Q153" s="82">
        <v>0</v>
      </c>
      <c r="R153" s="82">
        <v>0</v>
      </c>
      <c r="S153" s="82">
        <v>0</v>
      </c>
      <c r="T153" s="82">
        <v>0</v>
      </c>
      <c r="U153" s="82">
        <v>0</v>
      </c>
      <c r="V153" s="82">
        <v>0</v>
      </c>
      <c r="W153" s="82">
        <v>0</v>
      </c>
      <c r="X153" s="82">
        <v>0</v>
      </c>
      <c r="Y153" s="82">
        <v>0</v>
      </c>
      <c r="Z153" s="82">
        <v>0</v>
      </c>
      <c r="AA153" s="82">
        <v>0</v>
      </c>
      <c r="AB153" s="82">
        <v>0</v>
      </c>
      <c r="AC153" s="82">
        <v>0</v>
      </c>
      <c r="AD153" s="82">
        <v>0</v>
      </c>
      <c r="AE153" s="82">
        <v>0</v>
      </c>
      <c r="AF153" s="82">
        <v>0</v>
      </c>
      <c r="AG153" s="88" t="s">
        <v>11</v>
      </c>
    </row>
    <row r="154" spans="1:33" ht="15" customHeight="1" x14ac:dyDescent="0.35">
      <c r="A154" s="77" t="s">
        <v>2079</v>
      </c>
      <c r="B154" s="81" t="s">
        <v>1936</v>
      </c>
      <c r="C154" s="82">
        <v>36.796871000000003</v>
      </c>
      <c r="D154" s="82">
        <v>36.732430000000001</v>
      </c>
      <c r="E154" s="82">
        <v>36.816550999999997</v>
      </c>
      <c r="F154" s="82">
        <v>36.905197000000001</v>
      </c>
      <c r="G154" s="82">
        <v>37.072291999999997</v>
      </c>
      <c r="H154" s="82">
        <v>37.197215999999997</v>
      </c>
      <c r="I154" s="82">
        <v>37.274227000000003</v>
      </c>
      <c r="J154" s="82">
        <v>37.357700000000001</v>
      </c>
      <c r="K154" s="82">
        <v>37.440322999999999</v>
      </c>
      <c r="L154" s="82">
        <v>37.519035000000002</v>
      </c>
      <c r="M154" s="82">
        <v>37.599975999999998</v>
      </c>
      <c r="N154" s="82">
        <v>37.666972999999999</v>
      </c>
      <c r="O154" s="82">
        <v>37.747635000000002</v>
      </c>
      <c r="P154" s="82">
        <v>37.804340000000003</v>
      </c>
      <c r="Q154" s="82">
        <v>37.856555999999998</v>
      </c>
      <c r="R154" s="82">
        <v>37.909466000000002</v>
      </c>
      <c r="S154" s="82">
        <v>37.961975000000002</v>
      </c>
      <c r="T154" s="82">
        <v>38.011474999999997</v>
      </c>
      <c r="U154" s="82">
        <v>38.065120999999998</v>
      </c>
      <c r="V154" s="82">
        <v>38.109425000000002</v>
      </c>
      <c r="W154" s="82">
        <v>38.155169999999998</v>
      </c>
      <c r="X154" s="82">
        <v>38.200114999999997</v>
      </c>
      <c r="Y154" s="82">
        <v>38.243217000000001</v>
      </c>
      <c r="Z154" s="82">
        <v>38.288074000000002</v>
      </c>
      <c r="AA154" s="82">
        <v>38.334544999999999</v>
      </c>
      <c r="AB154" s="82">
        <v>38.380313999999998</v>
      </c>
      <c r="AC154" s="82">
        <v>38.427486000000002</v>
      </c>
      <c r="AD154" s="82">
        <v>38.474670000000003</v>
      </c>
      <c r="AE154" s="82">
        <v>38.522559999999999</v>
      </c>
      <c r="AF154" s="82">
        <v>38.556736000000001</v>
      </c>
      <c r="AG154" s="88">
        <v>2E-3</v>
      </c>
    </row>
    <row r="155" spans="1:33" ht="15" customHeight="1" x14ac:dyDescent="0.35">
      <c r="A155" s="77" t="s">
        <v>2080</v>
      </c>
      <c r="B155" s="81" t="s">
        <v>1938</v>
      </c>
      <c r="C155" s="82">
        <v>37.216022000000002</v>
      </c>
      <c r="D155" s="82">
        <v>37.172427999999996</v>
      </c>
      <c r="E155" s="82">
        <v>37.262897000000002</v>
      </c>
      <c r="F155" s="82">
        <v>37.351353000000003</v>
      </c>
      <c r="G155" s="82">
        <v>37.532927999999998</v>
      </c>
      <c r="H155" s="82">
        <v>37.662143999999998</v>
      </c>
      <c r="I155" s="82">
        <v>37.743000000000002</v>
      </c>
      <c r="J155" s="82">
        <v>37.819781999999996</v>
      </c>
      <c r="K155" s="82">
        <v>37.901896999999998</v>
      </c>
      <c r="L155" s="82">
        <v>37.979056999999997</v>
      </c>
      <c r="M155" s="82">
        <v>38.056598999999999</v>
      </c>
      <c r="N155" s="82">
        <v>38.121830000000003</v>
      </c>
      <c r="O155" s="82">
        <v>38.200619000000003</v>
      </c>
      <c r="P155" s="82">
        <v>38.256748000000002</v>
      </c>
      <c r="Q155" s="82">
        <v>38.308734999999999</v>
      </c>
      <c r="R155" s="82">
        <v>38.361164000000002</v>
      </c>
      <c r="S155" s="82">
        <v>38.412990999999998</v>
      </c>
      <c r="T155" s="82">
        <v>38.461575000000003</v>
      </c>
      <c r="U155" s="82">
        <v>38.513686999999997</v>
      </c>
      <c r="V155" s="82">
        <v>38.556660000000001</v>
      </c>
      <c r="W155" s="82">
        <v>38.600830000000002</v>
      </c>
      <c r="X155" s="82">
        <v>38.643990000000002</v>
      </c>
      <c r="Y155" s="82">
        <v>38.685558</v>
      </c>
      <c r="Z155" s="82">
        <v>38.728588000000002</v>
      </c>
      <c r="AA155" s="82">
        <v>38.773685</v>
      </c>
      <c r="AB155" s="82">
        <v>38.817841000000001</v>
      </c>
      <c r="AC155" s="82">
        <v>38.863425999999997</v>
      </c>
      <c r="AD155" s="82">
        <v>38.908096</v>
      </c>
      <c r="AE155" s="82">
        <v>38.953944999999997</v>
      </c>
      <c r="AF155" s="82">
        <v>38.984959000000003</v>
      </c>
      <c r="AG155" s="88">
        <v>2E-3</v>
      </c>
    </row>
    <row r="156" spans="1:33" ht="15" customHeight="1" x14ac:dyDescent="0.35">
      <c r="A156" s="77" t="s">
        <v>2081</v>
      </c>
      <c r="B156" s="81" t="s">
        <v>1940</v>
      </c>
      <c r="C156" s="82">
        <v>42.873291000000002</v>
      </c>
      <c r="D156" s="82">
        <v>42.833480999999999</v>
      </c>
      <c r="E156" s="82">
        <v>42.907783999999999</v>
      </c>
      <c r="F156" s="82">
        <v>43.011657999999997</v>
      </c>
      <c r="G156" s="82">
        <v>43.192931999999999</v>
      </c>
      <c r="H156" s="82">
        <v>43.348422999999997</v>
      </c>
      <c r="I156" s="82">
        <v>43.431033999999997</v>
      </c>
      <c r="J156" s="82">
        <v>43.501849999999997</v>
      </c>
      <c r="K156" s="82">
        <v>43.579738999999996</v>
      </c>
      <c r="L156" s="82">
        <v>43.652794</v>
      </c>
      <c r="M156" s="82">
        <v>43.725628</v>
      </c>
      <c r="N156" s="82">
        <v>43.788086</v>
      </c>
      <c r="O156" s="82">
        <v>43.861794000000003</v>
      </c>
      <c r="P156" s="82">
        <v>43.912334000000001</v>
      </c>
      <c r="Q156" s="82">
        <v>43.958083999999999</v>
      </c>
      <c r="R156" s="82">
        <v>44.006180000000001</v>
      </c>
      <c r="S156" s="82">
        <v>44.053406000000003</v>
      </c>
      <c r="T156" s="82">
        <v>44.097484999999999</v>
      </c>
      <c r="U156" s="82">
        <v>44.144114999999999</v>
      </c>
      <c r="V156" s="82">
        <v>44.184769000000003</v>
      </c>
      <c r="W156" s="82">
        <v>44.225929000000001</v>
      </c>
      <c r="X156" s="82">
        <v>44.26643</v>
      </c>
      <c r="Y156" s="82">
        <v>44.304813000000003</v>
      </c>
      <c r="Z156" s="82">
        <v>44.344498000000002</v>
      </c>
      <c r="AA156" s="82">
        <v>44.385871999999999</v>
      </c>
      <c r="AB156" s="82">
        <v>44.426991000000001</v>
      </c>
      <c r="AC156" s="82">
        <v>44.469180999999999</v>
      </c>
      <c r="AD156" s="82">
        <v>44.511169000000002</v>
      </c>
      <c r="AE156" s="82">
        <v>44.553722</v>
      </c>
      <c r="AF156" s="82">
        <v>44.580840999999999</v>
      </c>
      <c r="AG156" s="88">
        <v>1E-3</v>
      </c>
    </row>
    <row r="157" spans="1:33" ht="12" customHeight="1" x14ac:dyDescent="0.35">
      <c r="A157" s="77" t="s">
        <v>2082</v>
      </c>
      <c r="B157" s="81" t="s">
        <v>1942</v>
      </c>
      <c r="C157" s="82">
        <v>0</v>
      </c>
      <c r="D157" s="82">
        <v>0</v>
      </c>
      <c r="E157" s="82">
        <v>0</v>
      </c>
      <c r="F157" s="82">
        <v>0</v>
      </c>
      <c r="G157" s="82">
        <v>0</v>
      </c>
      <c r="H157" s="82">
        <v>0</v>
      </c>
      <c r="I157" s="82">
        <v>0</v>
      </c>
      <c r="J157" s="82">
        <v>0</v>
      </c>
      <c r="K157" s="82">
        <v>0</v>
      </c>
      <c r="L157" s="82">
        <v>0</v>
      </c>
      <c r="M157" s="82">
        <v>0</v>
      </c>
      <c r="N157" s="82">
        <v>0</v>
      </c>
      <c r="O157" s="82">
        <v>0</v>
      </c>
      <c r="P157" s="82">
        <v>0</v>
      </c>
      <c r="Q157" s="82">
        <v>0</v>
      </c>
      <c r="R157" s="82">
        <v>0</v>
      </c>
      <c r="S157" s="82">
        <v>0</v>
      </c>
      <c r="T157" s="82">
        <v>0</v>
      </c>
      <c r="U157" s="82">
        <v>0</v>
      </c>
      <c r="V157" s="82">
        <v>0</v>
      </c>
      <c r="W157" s="82">
        <v>0</v>
      </c>
      <c r="X157" s="82">
        <v>0</v>
      </c>
      <c r="Y157" s="82">
        <v>0</v>
      </c>
      <c r="Z157" s="82">
        <v>0</v>
      </c>
      <c r="AA157" s="82">
        <v>0</v>
      </c>
      <c r="AB157" s="82">
        <v>0</v>
      </c>
      <c r="AC157" s="82">
        <v>0</v>
      </c>
      <c r="AD157" s="82">
        <v>0</v>
      </c>
      <c r="AE157" s="82">
        <v>0</v>
      </c>
      <c r="AF157" s="82">
        <v>0</v>
      </c>
      <c r="AG157" s="88" t="s">
        <v>11</v>
      </c>
    </row>
    <row r="158" spans="1:33" ht="15" customHeight="1" x14ac:dyDescent="0.35">
      <c r="A158" s="77" t="s">
        <v>2083</v>
      </c>
      <c r="B158" s="81" t="s">
        <v>1944</v>
      </c>
      <c r="C158" s="82">
        <v>0</v>
      </c>
      <c r="D158" s="82">
        <v>0</v>
      </c>
      <c r="E158" s="82">
        <v>0</v>
      </c>
      <c r="F158" s="82">
        <v>0</v>
      </c>
      <c r="G158" s="82">
        <v>0</v>
      </c>
      <c r="H158" s="82">
        <v>0</v>
      </c>
      <c r="I158" s="82">
        <v>0</v>
      </c>
      <c r="J158" s="82">
        <v>0</v>
      </c>
      <c r="K158" s="82">
        <v>0</v>
      </c>
      <c r="L158" s="82">
        <v>0</v>
      </c>
      <c r="M158" s="82">
        <v>0</v>
      </c>
      <c r="N158" s="82">
        <v>0</v>
      </c>
      <c r="O158" s="82">
        <v>0</v>
      </c>
      <c r="P158" s="82">
        <v>0</v>
      </c>
      <c r="Q158" s="82">
        <v>0</v>
      </c>
      <c r="R158" s="82">
        <v>0</v>
      </c>
      <c r="S158" s="82">
        <v>0</v>
      </c>
      <c r="T158" s="82">
        <v>0</v>
      </c>
      <c r="U158" s="82">
        <v>0</v>
      </c>
      <c r="V158" s="82">
        <v>0</v>
      </c>
      <c r="W158" s="82">
        <v>0</v>
      </c>
      <c r="X158" s="82">
        <v>0</v>
      </c>
      <c r="Y158" s="82">
        <v>0</v>
      </c>
      <c r="Z158" s="82">
        <v>0</v>
      </c>
      <c r="AA158" s="82">
        <v>0</v>
      </c>
      <c r="AB158" s="82">
        <v>0</v>
      </c>
      <c r="AC158" s="82">
        <v>0</v>
      </c>
      <c r="AD158" s="82">
        <v>0</v>
      </c>
      <c r="AE158" s="82">
        <v>0</v>
      </c>
      <c r="AF158" s="82">
        <v>0</v>
      </c>
      <c r="AG158" s="88" t="s">
        <v>11</v>
      </c>
    </row>
    <row r="159" spans="1:33" ht="15" customHeight="1" x14ac:dyDescent="0.35">
      <c r="A159" s="77" t="s">
        <v>2084</v>
      </c>
      <c r="B159" s="81" t="s">
        <v>1946</v>
      </c>
      <c r="C159" s="82">
        <v>0</v>
      </c>
      <c r="D159" s="82">
        <v>0</v>
      </c>
      <c r="E159" s="82">
        <v>0</v>
      </c>
      <c r="F159" s="82">
        <v>0</v>
      </c>
      <c r="G159" s="82">
        <v>0</v>
      </c>
      <c r="H159" s="82">
        <v>0</v>
      </c>
      <c r="I159" s="82">
        <v>0</v>
      </c>
      <c r="J159" s="82">
        <v>0</v>
      </c>
      <c r="K159" s="82">
        <v>0</v>
      </c>
      <c r="L159" s="82">
        <v>0</v>
      </c>
      <c r="M159" s="82">
        <v>0</v>
      </c>
      <c r="N159" s="82">
        <v>0</v>
      </c>
      <c r="O159" s="82">
        <v>0</v>
      </c>
      <c r="P159" s="82">
        <v>0</v>
      </c>
      <c r="Q159" s="82">
        <v>0</v>
      </c>
      <c r="R159" s="82">
        <v>0</v>
      </c>
      <c r="S159" s="82">
        <v>0</v>
      </c>
      <c r="T159" s="82">
        <v>0</v>
      </c>
      <c r="U159" s="82">
        <v>0</v>
      </c>
      <c r="V159" s="82">
        <v>0</v>
      </c>
      <c r="W159" s="82">
        <v>0</v>
      </c>
      <c r="X159" s="82">
        <v>0</v>
      </c>
      <c r="Y159" s="82">
        <v>0</v>
      </c>
      <c r="Z159" s="82">
        <v>0</v>
      </c>
      <c r="AA159" s="82">
        <v>0</v>
      </c>
      <c r="AB159" s="82">
        <v>0</v>
      </c>
      <c r="AC159" s="82">
        <v>0</v>
      </c>
      <c r="AD159" s="82">
        <v>0</v>
      </c>
      <c r="AE159" s="82">
        <v>0</v>
      </c>
      <c r="AF159" s="82">
        <v>0</v>
      </c>
      <c r="AG159" s="88" t="s">
        <v>11</v>
      </c>
    </row>
    <row r="160" spans="1:33" ht="15" customHeight="1" x14ac:dyDescent="0.35">
      <c r="A160" s="77" t="s">
        <v>2085</v>
      </c>
      <c r="B160" s="81" t="s">
        <v>1948</v>
      </c>
      <c r="C160" s="82">
        <v>0</v>
      </c>
      <c r="D160" s="82">
        <v>0</v>
      </c>
      <c r="E160" s="82">
        <v>0</v>
      </c>
      <c r="F160" s="82">
        <v>0</v>
      </c>
      <c r="G160" s="82">
        <v>0</v>
      </c>
      <c r="H160" s="82">
        <v>0</v>
      </c>
      <c r="I160" s="82">
        <v>0</v>
      </c>
      <c r="J160" s="82">
        <v>0</v>
      </c>
      <c r="K160" s="82">
        <v>0</v>
      </c>
      <c r="L160" s="82">
        <v>0</v>
      </c>
      <c r="M160" s="82">
        <v>0</v>
      </c>
      <c r="N160" s="82">
        <v>0</v>
      </c>
      <c r="O160" s="82">
        <v>0</v>
      </c>
      <c r="P160" s="82">
        <v>0</v>
      </c>
      <c r="Q160" s="82">
        <v>0</v>
      </c>
      <c r="R160" s="82">
        <v>0</v>
      </c>
      <c r="S160" s="82">
        <v>0</v>
      </c>
      <c r="T160" s="82">
        <v>0</v>
      </c>
      <c r="U160" s="82">
        <v>0</v>
      </c>
      <c r="V160" s="82">
        <v>0</v>
      </c>
      <c r="W160" s="82">
        <v>0</v>
      </c>
      <c r="X160" s="82">
        <v>0</v>
      </c>
      <c r="Y160" s="82">
        <v>0</v>
      </c>
      <c r="Z160" s="82">
        <v>0</v>
      </c>
      <c r="AA160" s="82">
        <v>0</v>
      </c>
      <c r="AB160" s="82">
        <v>0</v>
      </c>
      <c r="AC160" s="82">
        <v>0</v>
      </c>
      <c r="AD160" s="82">
        <v>0</v>
      </c>
      <c r="AE160" s="82">
        <v>0</v>
      </c>
      <c r="AF160" s="82">
        <v>0</v>
      </c>
      <c r="AG160" s="88" t="s">
        <v>11</v>
      </c>
    </row>
    <row r="161" spans="1:33" ht="15" customHeight="1" x14ac:dyDescent="0.35">
      <c r="A161" s="77" t="s">
        <v>2086</v>
      </c>
      <c r="B161" s="81" t="s">
        <v>1950</v>
      </c>
      <c r="C161" s="82">
        <v>44.673865999999997</v>
      </c>
      <c r="D161" s="82">
        <v>44.817917000000001</v>
      </c>
      <c r="E161" s="82">
        <v>45.004973999999997</v>
      </c>
      <c r="F161" s="82">
        <v>45.230721000000003</v>
      </c>
      <c r="G161" s="82">
        <v>45.353813000000002</v>
      </c>
      <c r="H161" s="82">
        <v>45.491104</v>
      </c>
      <c r="I161" s="82">
        <v>45.629550999999999</v>
      </c>
      <c r="J161" s="82">
        <v>45.769790999999998</v>
      </c>
      <c r="K161" s="82">
        <v>45.887905000000003</v>
      </c>
      <c r="L161" s="82">
        <v>45.999381999999997</v>
      </c>
      <c r="M161" s="82">
        <v>46.108809999999998</v>
      </c>
      <c r="N161" s="82">
        <v>46.213164999999996</v>
      </c>
      <c r="O161" s="82">
        <v>46.316276999999999</v>
      </c>
      <c r="P161" s="82">
        <v>46.349285000000002</v>
      </c>
      <c r="Q161" s="82">
        <v>46.364669999999997</v>
      </c>
      <c r="R161" s="82">
        <v>46.364952000000002</v>
      </c>
      <c r="S161" s="82">
        <v>46.381641000000002</v>
      </c>
      <c r="T161" s="82">
        <v>46.398136000000001</v>
      </c>
      <c r="U161" s="82">
        <v>46.415432000000003</v>
      </c>
      <c r="V161" s="82">
        <v>46.432429999999997</v>
      </c>
      <c r="W161" s="82">
        <v>46.447372000000001</v>
      </c>
      <c r="X161" s="82">
        <v>46.462746000000003</v>
      </c>
      <c r="Y161" s="82">
        <v>46.474227999999997</v>
      </c>
      <c r="Z161" s="82">
        <v>46.483845000000002</v>
      </c>
      <c r="AA161" s="82">
        <v>46.495480000000001</v>
      </c>
      <c r="AB161" s="82">
        <v>46.507153000000002</v>
      </c>
      <c r="AC161" s="82">
        <v>46.518054999999997</v>
      </c>
      <c r="AD161" s="82">
        <v>46.533161</v>
      </c>
      <c r="AE161" s="82">
        <v>46.545082000000001</v>
      </c>
      <c r="AF161" s="82">
        <v>46.553767999999998</v>
      </c>
      <c r="AG161" s="88">
        <v>1E-3</v>
      </c>
    </row>
    <row r="162" spans="1:33" ht="15" customHeight="1" x14ac:dyDescent="0.35">
      <c r="A162" s="77" t="s">
        <v>2087</v>
      </c>
      <c r="B162" s="81" t="s">
        <v>1952</v>
      </c>
      <c r="C162" s="82">
        <v>0</v>
      </c>
      <c r="D162" s="82">
        <v>0</v>
      </c>
      <c r="E162" s="82">
        <v>0</v>
      </c>
      <c r="F162" s="82">
        <v>0</v>
      </c>
      <c r="G162" s="82">
        <v>0</v>
      </c>
      <c r="H162" s="82">
        <v>0</v>
      </c>
      <c r="I162" s="82">
        <v>0</v>
      </c>
      <c r="J162" s="82">
        <v>0</v>
      </c>
      <c r="K162" s="82">
        <v>0</v>
      </c>
      <c r="L162" s="82">
        <v>0</v>
      </c>
      <c r="M162" s="82">
        <v>0</v>
      </c>
      <c r="N162" s="82">
        <v>0</v>
      </c>
      <c r="O162" s="82">
        <v>0</v>
      </c>
      <c r="P162" s="82">
        <v>0</v>
      </c>
      <c r="Q162" s="82">
        <v>0</v>
      </c>
      <c r="R162" s="82">
        <v>0</v>
      </c>
      <c r="S162" s="82">
        <v>0</v>
      </c>
      <c r="T162" s="82">
        <v>0</v>
      </c>
      <c r="U162" s="82">
        <v>0</v>
      </c>
      <c r="V162" s="82">
        <v>0</v>
      </c>
      <c r="W162" s="82">
        <v>0</v>
      </c>
      <c r="X162" s="82">
        <v>0</v>
      </c>
      <c r="Y162" s="82">
        <v>0</v>
      </c>
      <c r="Z162" s="82">
        <v>0</v>
      </c>
      <c r="AA162" s="82">
        <v>0</v>
      </c>
      <c r="AB162" s="82">
        <v>0</v>
      </c>
      <c r="AC162" s="82">
        <v>0</v>
      </c>
      <c r="AD162" s="82">
        <v>0</v>
      </c>
      <c r="AE162" s="82">
        <v>0</v>
      </c>
      <c r="AF162" s="82">
        <v>0</v>
      </c>
      <c r="AG162" s="88" t="s">
        <v>11</v>
      </c>
    </row>
    <row r="163" spans="1:33" ht="15" customHeight="1" x14ac:dyDescent="0.35">
      <c r="A163" s="77" t="s">
        <v>2088</v>
      </c>
      <c r="B163" s="81" t="s">
        <v>1954</v>
      </c>
      <c r="C163" s="82">
        <v>43.652115000000002</v>
      </c>
      <c r="D163" s="82">
        <v>43.760714999999998</v>
      </c>
      <c r="E163" s="82">
        <v>43.881152999999998</v>
      </c>
      <c r="F163" s="82">
        <v>43.988391999999997</v>
      </c>
      <c r="G163" s="82">
        <v>44.082622999999998</v>
      </c>
      <c r="H163" s="82">
        <v>44.177951999999998</v>
      </c>
      <c r="I163" s="82">
        <v>44.273345999999997</v>
      </c>
      <c r="J163" s="82">
        <v>44.370280999999999</v>
      </c>
      <c r="K163" s="82">
        <v>44.467205</v>
      </c>
      <c r="L163" s="82">
        <v>44.563763000000002</v>
      </c>
      <c r="M163" s="82">
        <v>44.661118000000002</v>
      </c>
      <c r="N163" s="82">
        <v>44.75761</v>
      </c>
      <c r="O163" s="82">
        <v>44.853340000000003</v>
      </c>
      <c r="P163" s="82">
        <v>44.871872000000003</v>
      </c>
      <c r="Q163" s="82">
        <v>44.869315999999998</v>
      </c>
      <c r="R163" s="82">
        <v>44.864638999999997</v>
      </c>
      <c r="S163" s="82">
        <v>44.859985000000002</v>
      </c>
      <c r="T163" s="82">
        <v>44.874175999999999</v>
      </c>
      <c r="U163" s="82">
        <v>44.887959000000002</v>
      </c>
      <c r="V163" s="82">
        <v>44.899509000000002</v>
      </c>
      <c r="W163" s="82">
        <v>44.911140000000003</v>
      </c>
      <c r="X163" s="82">
        <v>44.920836999999999</v>
      </c>
      <c r="Y163" s="82">
        <v>44.925266000000001</v>
      </c>
      <c r="Z163" s="82">
        <v>44.92868</v>
      </c>
      <c r="AA163" s="82">
        <v>44.930095999999999</v>
      </c>
      <c r="AB163" s="82">
        <v>44.939297000000003</v>
      </c>
      <c r="AC163" s="82">
        <v>44.950035</v>
      </c>
      <c r="AD163" s="82">
        <v>44.959029999999998</v>
      </c>
      <c r="AE163" s="82">
        <v>44.968860999999997</v>
      </c>
      <c r="AF163" s="82">
        <v>44.972163999999999</v>
      </c>
      <c r="AG163" s="88">
        <v>1E-3</v>
      </c>
    </row>
    <row r="164" spans="1:33" ht="15" customHeight="1" x14ac:dyDescent="0.35">
      <c r="A164" s="77" t="s">
        <v>2089</v>
      </c>
      <c r="B164" s="81" t="s">
        <v>1956</v>
      </c>
      <c r="C164" s="82">
        <v>0</v>
      </c>
      <c r="D164" s="82">
        <v>0</v>
      </c>
      <c r="E164" s="82">
        <v>0</v>
      </c>
      <c r="F164" s="82">
        <v>0</v>
      </c>
      <c r="G164" s="82">
        <v>0</v>
      </c>
      <c r="H164" s="82">
        <v>0</v>
      </c>
      <c r="I164" s="82">
        <v>0</v>
      </c>
      <c r="J164" s="82">
        <v>0</v>
      </c>
      <c r="K164" s="82">
        <v>0</v>
      </c>
      <c r="L164" s="82">
        <v>0</v>
      </c>
      <c r="M164" s="82">
        <v>0</v>
      </c>
      <c r="N164" s="82">
        <v>0</v>
      </c>
      <c r="O164" s="82">
        <v>0</v>
      </c>
      <c r="P164" s="82">
        <v>0</v>
      </c>
      <c r="Q164" s="82">
        <v>0</v>
      </c>
      <c r="R164" s="82">
        <v>0</v>
      </c>
      <c r="S164" s="82">
        <v>0</v>
      </c>
      <c r="T164" s="82">
        <v>0</v>
      </c>
      <c r="U164" s="82">
        <v>0</v>
      </c>
      <c r="V164" s="82">
        <v>0</v>
      </c>
      <c r="W164" s="82">
        <v>0</v>
      </c>
      <c r="X164" s="82">
        <v>0</v>
      </c>
      <c r="Y164" s="82">
        <v>0</v>
      </c>
      <c r="Z164" s="82">
        <v>0</v>
      </c>
      <c r="AA164" s="82">
        <v>0</v>
      </c>
      <c r="AB164" s="82">
        <v>0</v>
      </c>
      <c r="AC164" s="82">
        <v>0</v>
      </c>
      <c r="AD164" s="82">
        <v>0</v>
      </c>
      <c r="AE164" s="82">
        <v>0</v>
      </c>
      <c r="AF164" s="82">
        <v>0</v>
      </c>
      <c r="AG164" s="88" t="s">
        <v>11</v>
      </c>
    </row>
    <row r="165" spans="1:33" ht="15" customHeight="1" x14ac:dyDescent="0.35">
      <c r="A165" s="77" t="s">
        <v>2090</v>
      </c>
      <c r="B165" s="81" t="s">
        <v>1958</v>
      </c>
      <c r="C165" s="82">
        <v>0</v>
      </c>
      <c r="D165" s="82">
        <v>0</v>
      </c>
      <c r="E165" s="82">
        <v>0</v>
      </c>
      <c r="F165" s="82">
        <v>0</v>
      </c>
      <c r="G165" s="82">
        <v>0</v>
      </c>
      <c r="H165" s="82">
        <v>0</v>
      </c>
      <c r="I165" s="82">
        <v>0</v>
      </c>
      <c r="J165" s="82">
        <v>0</v>
      </c>
      <c r="K165" s="82">
        <v>0</v>
      </c>
      <c r="L165" s="82">
        <v>0</v>
      </c>
      <c r="M165" s="82">
        <v>0</v>
      </c>
      <c r="N165" s="82">
        <v>0</v>
      </c>
      <c r="O165" s="82">
        <v>0</v>
      </c>
      <c r="P165" s="82">
        <v>0</v>
      </c>
      <c r="Q165" s="82">
        <v>0</v>
      </c>
      <c r="R165" s="82">
        <v>0</v>
      </c>
      <c r="S165" s="82">
        <v>0</v>
      </c>
      <c r="T165" s="82">
        <v>0</v>
      </c>
      <c r="U165" s="82">
        <v>0</v>
      </c>
      <c r="V165" s="82">
        <v>0</v>
      </c>
      <c r="W165" s="82">
        <v>0</v>
      </c>
      <c r="X165" s="82">
        <v>0</v>
      </c>
      <c r="Y165" s="82">
        <v>0</v>
      </c>
      <c r="Z165" s="82">
        <v>0</v>
      </c>
      <c r="AA165" s="82">
        <v>0</v>
      </c>
      <c r="AB165" s="82">
        <v>0</v>
      </c>
      <c r="AC165" s="82">
        <v>0</v>
      </c>
      <c r="AD165" s="82">
        <v>0</v>
      </c>
      <c r="AE165" s="82">
        <v>0</v>
      </c>
      <c r="AF165" s="82">
        <v>0</v>
      </c>
      <c r="AG165" s="88" t="s">
        <v>11</v>
      </c>
    </row>
    <row r="166" spans="1:33" ht="12" customHeight="1" x14ac:dyDescent="0.35">
      <c r="A166" s="77" t="s">
        <v>2091</v>
      </c>
      <c r="B166" s="81" t="s">
        <v>1960</v>
      </c>
      <c r="C166" s="82">
        <v>0</v>
      </c>
      <c r="D166" s="82">
        <v>0</v>
      </c>
      <c r="E166" s="82">
        <v>0</v>
      </c>
      <c r="F166" s="82">
        <v>0</v>
      </c>
      <c r="G166" s="82">
        <v>0</v>
      </c>
      <c r="H166" s="82">
        <v>0</v>
      </c>
      <c r="I166" s="82">
        <v>0</v>
      </c>
      <c r="J166" s="82">
        <v>0</v>
      </c>
      <c r="K166" s="82">
        <v>0</v>
      </c>
      <c r="L166" s="82">
        <v>0</v>
      </c>
      <c r="M166" s="82">
        <v>0</v>
      </c>
      <c r="N166" s="82">
        <v>0</v>
      </c>
      <c r="O166" s="82">
        <v>0</v>
      </c>
      <c r="P166" s="82">
        <v>0</v>
      </c>
      <c r="Q166" s="82">
        <v>0</v>
      </c>
      <c r="R166" s="82">
        <v>0</v>
      </c>
      <c r="S166" s="82">
        <v>0</v>
      </c>
      <c r="T166" s="82">
        <v>0</v>
      </c>
      <c r="U166" s="82">
        <v>0</v>
      </c>
      <c r="V166" s="82">
        <v>0</v>
      </c>
      <c r="W166" s="82">
        <v>0</v>
      </c>
      <c r="X166" s="82">
        <v>0</v>
      </c>
      <c r="Y166" s="82">
        <v>0</v>
      </c>
      <c r="Z166" s="82">
        <v>0</v>
      </c>
      <c r="AA166" s="82">
        <v>0</v>
      </c>
      <c r="AB166" s="82">
        <v>0</v>
      </c>
      <c r="AC166" s="82">
        <v>0</v>
      </c>
      <c r="AD166" s="82">
        <v>0</v>
      </c>
      <c r="AE166" s="82">
        <v>0</v>
      </c>
      <c r="AF166" s="82">
        <v>0</v>
      </c>
      <c r="AG166" s="88" t="s">
        <v>11</v>
      </c>
    </row>
    <row r="167" spans="1:33" ht="15" customHeight="1" x14ac:dyDescent="0.35">
      <c r="A167" s="77" t="s">
        <v>2092</v>
      </c>
      <c r="B167" s="81" t="s">
        <v>1962</v>
      </c>
      <c r="C167" s="82">
        <v>0</v>
      </c>
      <c r="D167" s="82">
        <v>0</v>
      </c>
      <c r="E167" s="82">
        <v>0</v>
      </c>
      <c r="F167" s="82">
        <v>0</v>
      </c>
      <c r="G167" s="82">
        <v>0</v>
      </c>
      <c r="H167" s="82">
        <v>0</v>
      </c>
      <c r="I167" s="82">
        <v>0</v>
      </c>
      <c r="J167" s="82">
        <v>0</v>
      </c>
      <c r="K167" s="82">
        <v>0</v>
      </c>
      <c r="L167" s="82">
        <v>0</v>
      </c>
      <c r="M167" s="82">
        <v>0</v>
      </c>
      <c r="N167" s="82">
        <v>0</v>
      </c>
      <c r="O167" s="82">
        <v>0</v>
      </c>
      <c r="P167" s="82">
        <v>0</v>
      </c>
      <c r="Q167" s="82">
        <v>0</v>
      </c>
      <c r="R167" s="82">
        <v>0</v>
      </c>
      <c r="S167" s="82">
        <v>0</v>
      </c>
      <c r="T167" s="82">
        <v>0</v>
      </c>
      <c r="U167" s="82">
        <v>0</v>
      </c>
      <c r="V167" s="82">
        <v>0</v>
      </c>
      <c r="W167" s="82">
        <v>0</v>
      </c>
      <c r="X167" s="82">
        <v>0</v>
      </c>
      <c r="Y167" s="82">
        <v>0</v>
      </c>
      <c r="Z167" s="82">
        <v>0</v>
      </c>
      <c r="AA167" s="82">
        <v>0</v>
      </c>
      <c r="AB167" s="82">
        <v>0</v>
      </c>
      <c r="AC167" s="82">
        <v>0</v>
      </c>
      <c r="AD167" s="82">
        <v>0</v>
      </c>
      <c r="AE167" s="82">
        <v>0</v>
      </c>
      <c r="AF167" s="82">
        <v>0</v>
      </c>
      <c r="AG167" s="88" t="s">
        <v>11</v>
      </c>
    </row>
    <row r="168" spans="1:33" ht="15" customHeight="1" x14ac:dyDescent="0.35">
      <c r="B168" s="34" t="s">
        <v>24</v>
      </c>
      <c r="C168" s="82"/>
      <c r="D168" s="82"/>
      <c r="E168" s="82"/>
      <c r="F168" s="82"/>
      <c r="G168" s="82"/>
      <c r="H168" s="82"/>
      <c r="I168" s="82"/>
      <c r="J168" s="82"/>
      <c r="K168" s="82"/>
      <c r="L168" s="82"/>
      <c r="M168" s="82"/>
      <c r="N168" s="82"/>
      <c r="O168" s="82"/>
      <c r="P168" s="82"/>
      <c r="Q168" s="82"/>
      <c r="R168" s="82"/>
      <c r="S168" s="82"/>
      <c r="T168" s="82"/>
      <c r="U168" s="82"/>
      <c r="V168" s="82"/>
      <c r="W168" s="82"/>
      <c r="X168" s="82"/>
      <c r="Y168" s="82"/>
      <c r="Z168" s="82"/>
      <c r="AA168" s="82"/>
      <c r="AB168" s="82"/>
      <c r="AC168" s="82"/>
      <c r="AD168" s="82"/>
      <c r="AE168" s="82"/>
      <c r="AF168" s="82"/>
      <c r="AG168" s="88"/>
    </row>
    <row r="169" spans="1:33" ht="15" customHeight="1" x14ac:dyDescent="0.35">
      <c r="A169" s="77" t="s">
        <v>2093</v>
      </c>
      <c r="B169" s="81" t="s">
        <v>1932</v>
      </c>
      <c r="C169" s="82">
        <v>91.768317999999994</v>
      </c>
      <c r="D169" s="82">
        <v>91.261238000000006</v>
      </c>
      <c r="E169" s="82">
        <v>90.851982000000007</v>
      </c>
      <c r="F169" s="82">
        <v>90.506989000000004</v>
      </c>
      <c r="G169" s="82">
        <v>90.319107000000002</v>
      </c>
      <c r="H169" s="82">
        <v>90.225525000000005</v>
      </c>
      <c r="I169" s="82">
        <v>90.131675999999999</v>
      </c>
      <c r="J169" s="82">
        <v>90.066872000000004</v>
      </c>
      <c r="K169" s="82">
        <v>90.004958999999999</v>
      </c>
      <c r="L169" s="82">
        <v>89.962142999999998</v>
      </c>
      <c r="M169" s="82">
        <v>89.919051999999994</v>
      </c>
      <c r="N169" s="82">
        <v>89.875298000000001</v>
      </c>
      <c r="O169" s="82">
        <v>89.834159999999997</v>
      </c>
      <c r="P169" s="82">
        <v>89.774878999999999</v>
      </c>
      <c r="Q169" s="82">
        <v>89.717003000000005</v>
      </c>
      <c r="R169" s="82">
        <v>89.669403000000003</v>
      </c>
      <c r="S169" s="82">
        <v>89.625961000000004</v>
      </c>
      <c r="T169" s="82">
        <v>89.586678000000006</v>
      </c>
      <c r="U169" s="82">
        <v>89.549933999999993</v>
      </c>
      <c r="V169" s="82">
        <v>89.518112000000002</v>
      </c>
      <c r="W169" s="82">
        <v>89.487960999999999</v>
      </c>
      <c r="X169" s="82">
        <v>89.460182000000003</v>
      </c>
      <c r="Y169" s="82">
        <v>89.434517</v>
      </c>
      <c r="Z169" s="82">
        <v>89.412086000000002</v>
      </c>
      <c r="AA169" s="82">
        <v>89.391777000000005</v>
      </c>
      <c r="AB169" s="82">
        <v>89.373711</v>
      </c>
      <c r="AC169" s="82">
        <v>89.356544</v>
      </c>
      <c r="AD169" s="82">
        <v>89.341567999999995</v>
      </c>
      <c r="AE169" s="82">
        <v>89.327866</v>
      </c>
      <c r="AF169" s="82">
        <v>89.294387999999998</v>
      </c>
      <c r="AG169" s="88">
        <v>-1E-3</v>
      </c>
    </row>
    <row r="170" spans="1:33" ht="15" customHeight="1" x14ac:dyDescent="0.35">
      <c r="A170" s="77" t="s">
        <v>2094</v>
      </c>
      <c r="B170" s="81" t="s">
        <v>1934</v>
      </c>
      <c r="C170" s="82">
        <v>45.377270000000003</v>
      </c>
      <c r="D170" s="82">
        <v>44.826191000000001</v>
      </c>
      <c r="E170" s="82">
        <v>44.383240000000001</v>
      </c>
      <c r="F170" s="82">
        <v>44.025108000000003</v>
      </c>
      <c r="G170" s="82">
        <v>43.817669000000002</v>
      </c>
      <c r="H170" s="82">
        <v>43.651336999999998</v>
      </c>
      <c r="I170" s="82">
        <v>43.529384999999998</v>
      </c>
      <c r="J170" s="82">
        <v>43.430346999999998</v>
      </c>
      <c r="K170" s="82">
        <v>43.342491000000003</v>
      </c>
      <c r="L170" s="82">
        <v>43.275115999999997</v>
      </c>
      <c r="M170" s="82">
        <v>43.224688999999998</v>
      </c>
      <c r="N170" s="82">
        <v>43.174312999999998</v>
      </c>
      <c r="O170" s="82">
        <v>43.127136</v>
      </c>
      <c r="P170" s="82">
        <v>43.062987999999997</v>
      </c>
      <c r="Q170" s="82">
        <v>43.001258999999997</v>
      </c>
      <c r="R170" s="82">
        <v>42.948307</v>
      </c>
      <c r="S170" s="82">
        <v>42.899906000000001</v>
      </c>
      <c r="T170" s="82">
        <v>42.855651999999999</v>
      </c>
      <c r="U170" s="82">
        <v>42.813831</v>
      </c>
      <c r="V170" s="82">
        <v>42.777416000000002</v>
      </c>
      <c r="W170" s="82">
        <v>42.742496000000003</v>
      </c>
      <c r="X170" s="82">
        <v>42.710514000000003</v>
      </c>
      <c r="Y170" s="82">
        <v>42.680751999999998</v>
      </c>
      <c r="Z170" s="82">
        <v>42.654457000000001</v>
      </c>
      <c r="AA170" s="82">
        <v>42.630420999999998</v>
      </c>
      <c r="AB170" s="82">
        <v>42.608840999999998</v>
      </c>
      <c r="AC170" s="82">
        <v>42.588566</v>
      </c>
      <c r="AD170" s="82">
        <v>42.570720999999999</v>
      </c>
      <c r="AE170" s="82">
        <v>42.554253000000003</v>
      </c>
      <c r="AF170" s="82">
        <v>42.518107999999998</v>
      </c>
      <c r="AG170" s="88">
        <v>-2E-3</v>
      </c>
    </row>
    <row r="171" spans="1:33" ht="15" customHeight="1" x14ac:dyDescent="0.35">
      <c r="A171" s="77" t="s">
        <v>2095</v>
      </c>
      <c r="B171" s="81" t="s">
        <v>1936</v>
      </c>
      <c r="C171" s="82">
        <v>37.984875000000002</v>
      </c>
      <c r="D171" s="82">
        <v>37.390571999999999</v>
      </c>
      <c r="E171" s="82">
        <v>36.928370999999999</v>
      </c>
      <c r="F171" s="82">
        <v>36.560867000000002</v>
      </c>
      <c r="G171" s="82">
        <v>36.386702999999997</v>
      </c>
      <c r="H171" s="82">
        <v>36.224682000000001</v>
      </c>
      <c r="I171" s="82">
        <v>36.081127000000002</v>
      </c>
      <c r="J171" s="82">
        <v>35.973671000000003</v>
      </c>
      <c r="K171" s="82">
        <v>35.876949000000003</v>
      </c>
      <c r="L171" s="82">
        <v>35.801276999999999</v>
      </c>
      <c r="M171" s="82">
        <v>35.743862</v>
      </c>
      <c r="N171" s="82">
        <v>35.687237000000003</v>
      </c>
      <c r="O171" s="82">
        <v>35.634082999999997</v>
      </c>
      <c r="P171" s="82">
        <v>35.565071000000003</v>
      </c>
      <c r="Q171" s="82">
        <v>35.499141999999999</v>
      </c>
      <c r="R171" s="82">
        <v>35.443714</v>
      </c>
      <c r="S171" s="82">
        <v>35.393420999999996</v>
      </c>
      <c r="T171" s="82">
        <v>35.346660999999997</v>
      </c>
      <c r="U171" s="82">
        <v>35.30254</v>
      </c>
      <c r="V171" s="82">
        <v>35.262787000000003</v>
      </c>
      <c r="W171" s="82">
        <v>35.225245999999999</v>
      </c>
      <c r="X171" s="82">
        <v>35.190215999999999</v>
      </c>
      <c r="Y171" s="82">
        <v>35.157867000000003</v>
      </c>
      <c r="Z171" s="82">
        <v>35.128971</v>
      </c>
      <c r="AA171" s="82">
        <v>35.102505000000001</v>
      </c>
      <c r="AB171" s="82">
        <v>35.078465000000001</v>
      </c>
      <c r="AC171" s="82">
        <v>35.056128999999999</v>
      </c>
      <c r="AD171" s="82">
        <v>35.035567999999998</v>
      </c>
      <c r="AE171" s="82">
        <v>35.016925999999998</v>
      </c>
      <c r="AF171" s="82">
        <v>34.978428000000001</v>
      </c>
      <c r="AG171" s="88">
        <v>-3.0000000000000001E-3</v>
      </c>
    </row>
    <row r="172" spans="1:33" ht="15" customHeight="1" x14ac:dyDescent="0.35">
      <c r="A172" s="77" t="s">
        <v>2096</v>
      </c>
      <c r="B172" s="81" t="s">
        <v>1938</v>
      </c>
      <c r="C172" s="82">
        <v>39.450066</v>
      </c>
      <c r="D172" s="82">
        <v>38.630012999999998</v>
      </c>
      <c r="E172" s="82">
        <v>37.933411</v>
      </c>
      <c r="F172" s="82">
        <v>37.325446999999997</v>
      </c>
      <c r="G172" s="82">
        <v>37.054825000000001</v>
      </c>
      <c r="H172" s="82">
        <v>36.856194000000002</v>
      </c>
      <c r="I172" s="82">
        <v>36.698143000000002</v>
      </c>
      <c r="J172" s="82">
        <v>36.586578000000003</v>
      </c>
      <c r="K172" s="82">
        <v>36.47081</v>
      </c>
      <c r="L172" s="82">
        <v>36.389957000000003</v>
      </c>
      <c r="M172" s="82">
        <v>36.340912000000003</v>
      </c>
      <c r="N172" s="82">
        <v>36.277209999999997</v>
      </c>
      <c r="O172" s="82">
        <v>36.214931</v>
      </c>
      <c r="P172" s="82">
        <v>36.135657999999999</v>
      </c>
      <c r="Q172" s="82">
        <v>36.059319000000002</v>
      </c>
      <c r="R172" s="82">
        <v>36.001091000000002</v>
      </c>
      <c r="S172" s="82">
        <v>35.947642999999999</v>
      </c>
      <c r="T172" s="82">
        <v>35.897846000000001</v>
      </c>
      <c r="U172" s="82">
        <v>35.850757999999999</v>
      </c>
      <c r="V172" s="82">
        <v>35.811768000000001</v>
      </c>
      <c r="W172" s="82">
        <v>35.774825999999997</v>
      </c>
      <c r="X172" s="82">
        <v>35.740318000000002</v>
      </c>
      <c r="Y172" s="82">
        <v>35.708302000000003</v>
      </c>
      <c r="Z172" s="82">
        <v>35.681694</v>
      </c>
      <c r="AA172" s="82">
        <v>35.657330000000002</v>
      </c>
      <c r="AB172" s="82">
        <v>35.635288000000003</v>
      </c>
      <c r="AC172" s="82">
        <v>35.614826000000001</v>
      </c>
      <c r="AD172" s="82">
        <v>35.596066</v>
      </c>
      <c r="AE172" s="82">
        <v>35.579048</v>
      </c>
      <c r="AF172" s="82">
        <v>35.542102999999997</v>
      </c>
      <c r="AG172" s="88">
        <v>-4.0000000000000001E-3</v>
      </c>
    </row>
    <row r="173" spans="1:33" ht="15" customHeight="1" x14ac:dyDescent="0.35">
      <c r="A173" s="77" t="s">
        <v>2097</v>
      </c>
      <c r="B173" s="81" t="s">
        <v>1940</v>
      </c>
      <c r="C173" s="82">
        <v>0</v>
      </c>
      <c r="D173" s="82">
        <v>0</v>
      </c>
      <c r="E173" s="82">
        <v>0</v>
      </c>
      <c r="F173" s="82">
        <v>0</v>
      </c>
      <c r="G173" s="82">
        <v>0</v>
      </c>
      <c r="H173" s="82">
        <v>0</v>
      </c>
      <c r="I173" s="82">
        <v>0</v>
      </c>
      <c r="J173" s="82">
        <v>0</v>
      </c>
      <c r="K173" s="82">
        <v>0</v>
      </c>
      <c r="L173" s="82">
        <v>0</v>
      </c>
      <c r="M173" s="82">
        <v>0</v>
      </c>
      <c r="N173" s="82">
        <v>0</v>
      </c>
      <c r="O173" s="82">
        <v>0</v>
      </c>
      <c r="P173" s="82">
        <v>0</v>
      </c>
      <c r="Q173" s="82">
        <v>0</v>
      </c>
      <c r="R173" s="82">
        <v>0</v>
      </c>
      <c r="S173" s="82">
        <v>0</v>
      </c>
      <c r="T173" s="82">
        <v>0</v>
      </c>
      <c r="U173" s="82">
        <v>0</v>
      </c>
      <c r="V173" s="82">
        <v>0</v>
      </c>
      <c r="W173" s="82">
        <v>0</v>
      </c>
      <c r="X173" s="82">
        <v>0</v>
      </c>
      <c r="Y173" s="82">
        <v>0</v>
      </c>
      <c r="Z173" s="82">
        <v>0</v>
      </c>
      <c r="AA173" s="82">
        <v>0</v>
      </c>
      <c r="AB173" s="82">
        <v>0</v>
      </c>
      <c r="AC173" s="82">
        <v>0</v>
      </c>
      <c r="AD173" s="82">
        <v>0</v>
      </c>
      <c r="AE173" s="82">
        <v>0</v>
      </c>
      <c r="AF173" s="82">
        <v>0</v>
      </c>
      <c r="AG173" s="88" t="s">
        <v>11</v>
      </c>
    </row>
    <row r="174" spans="1:33" ht="12" customHeight="1" x14ac:dyDescent="0.35">
      <c r="A174" s="77" t="s">
        <v>2098</v>
      </c>
      <c r="B174" s="81" t="s">
        <v>1942</v>
      </c>
      <c r="C174" s="82">
        <v>108.428375</v>
      </c>
      <c r="D174" s="82">
        <v>107.411934</v>
      </c>
      <c r="E174" s="82">
        <v>106.51148999999999</v>
      </c>
      <c r="F174" s="82">
        <v>105.68787399999999</v>
      </c>
      <c r="G174" s="82">
        <v>105.40057400000001</v>
      </c>
      <c r="H174" s="82">
        <v>105.205673</v>
      </c>
      <c r="I174" s="82">
        <v>105.016113</v>
      </c>
      <c r="J174" s="82">
        <v>104.890907</v>
      </c>
      <c r="K174" s="82">
        <v>104.740044</v>
      </c>
      <c r="L174" s="82">
        <v>104.645515</v>
      </c>
      <c r="M174" s="82">
        <v>104.59760300000001</v>
      </c>
      <c r="N174" s="82">
        <v>104.51068100000001</v>
      </c>
      <c r="O174" s="82">
        <v>104.423508</v>
      </c>
      <c r="P174" s="82">
        <v>104.319267</v>
      </c>
      <c r="Q174" s="82">
        <v>104.21875799999999</v>
      </c>
      <c r="R174" s="82">
        <v>104.148651</v>
      </c>
      <c r="S174" s="82">
        <v>104.083916</v>
      </c>
      <c r="T174" s="82">
        <v>104.022881</v>
      </c>
      <c r="U174" s="82">
        <v>103.964394</v>
      </c>
      <c r="V174" s="82">
        <v>103.92028000000001</v>
      </c>
      <c r="W174" s="82">
        <v>103.877792</v>
      </c>
      <c r="X174" s="82">
        <v>103.837997</v>
      </c>
      <c r="Y174" s="82">
        <v>103.799904</v>
      </c>
      <c r="Z174" s="82">
        <v>103.770653</v>
      </c>
      <c r="AA174" s="82">
        <v>103.743881</v>
      </c>
      <c r="AB174" s="82">
        <v>103.71974899999999</v>
      </c>
      <c r="AC174" s="82">
        <v>103.697281</v>
      </c>
      <c r="AD174" s="82">
        <v>103.676743</v>
      </c>
      <c r="AE174" s="82">
        <v>103.65785200000001</v>
      </c>
      <c r="AF174" s="82">
        <v>103.61911000000001</v>
      </c>
      <c r="AG174" s="88">
        <v>-2E-3</v>
      </c>
    </row>
    <row r="175" spans="1:33" ht="12" customHeight="1" x14ac:dyDescent="0.35">
      <c r="A175" s="77" t="s">
        <v>2099</v>
      </c>
      <c r="B175" s="81" t="s">
        <v>1944</v>
      </c>
      <c r="C175" s="82">
        <v>39.957568999999999</v>
      </c>
      <c r="D175" s="82">
        <v>39.069781999999996</v>
      </c>
      <c r="E175" s="82">
        <v>38.315716000000002</v>
      </c>
      <c r="F175" s="82">
        <v>37.676566999999999</v>
      </c>
      <c r="G175" s="82">
        <v>37.352715000000003</v>
      </c>
      <c r="H175" s="82">
        <v>37.111916000000001</v>
      </c>
      <c r="I175" s="82">
        <v>36.924731999999999</v>
      </c>
      <c r="J175" s="82">
        <v>36.794983000000002</v>
      </c>
      <c r="K175" s="82">
        <v>36.653151999999999</v>
      </c>
      <c r="L175" s="82">
        <v>36.555526999999998</v>
      </c>
      <c r="M175" s="82">
        <v>36.498939999999997</v>
      </c>
      <c r="N175" s="82">
        <v>36.420273000000002</v>
      </c>
      <c r="O175" s="82">
        <v>36.342159000000002</v>
      </c>
      <c r="P175" s="82">
        <v>36.247971</v>
      </c>
      <c r="Q175" s="82">
        <v>36.157466999999997</v>
      </c>
      <c r="R175" s="82">
        <v>36.089652999999998</v>
      </c>
      <c r="S175" s="82">
        <v>36.027039000000002</v>
      </c>
      <c r="T175" s="82">
        <v>35.968418</v>
      </c>
      <c r="U175" s="82">
        <v>35.912745999999999</v>
      </c>
      <c r="V175" s="82">
        <v>35.86739</v>
      </c>
      <c r="W175" s="82">
        <v>35.824286999999998</v>
      </c>
      <c r="X175" s="82">
        <v>35.783828999999997</v>
      </c>
      <c r="Y175" s="82">
        <v>35.746150999999998</v>
      </c>
      <c r="Z175" s="82">
        <v>35.714947000000002</v>
      </c>
      <c r="AA175" s="82">
        <v>35.687579999999997</v>
      </c>
      <c r="AB175" s="82">
        <v>35.662609000000003</v>
      </c>
      <c r="AC175" s="82">
        <v>35.639648000000001</v>
      </c>
      <c r="AD175" s="82">
        <v>35.617255999999998</v>
      </c>
      <c r="AE175" s="82">
        <v>35.597270999999999</v>
      </c>
      <c r="AF175" s="82">
        <v>35.557105999999997</v>
      </c>
      <c r="AG175" s="88">
        <v>-4.0000000000000001E-3</v>
      </c>
    </row>
    <row r="176" spans="1:33" ht="15" customHeight="1" x14ac:dyDescent="0.35">
      <c r="A176" s="77" t="s">
        <v>2100</v>
      </c>
      <c r="B176" s="81" t="s">
        <v>1946</v>
      </c>
      <c r="C176" s="82">
        <v>53.996882999999997</v>
      </c>
      <c r="D176" s="82">
        <v>52.862445999999998</v>
      </c>
      <c r="E176" s="82">
        <v>51.896515000000001</v>
      </c>
      <c r="F176" s="82">
        <v>51.043568</v>
      </c>
      <c r="G176" s="82">
        <v>50.644840000000002</v>
      </c>
      <c r="H176" s="82">
        <v>50.334408000000003</v>
      </c>
      <c r="I176" s="82">
        <v>50.084136999999998</v>
      </c>
      <c r="J176" s="82">
        <v>49.905498999999999</v>
      </c>
      <c r="K176" s="82">
        <v>49.715046000000001</v>
      </c>
      <c r="L176" s="82">
        <v>49.578494999999997</v>
      </c>
      <c r="M176" s="82">
        <v>49.491473999999997</v>
      </c>
      <c r="N176" s="82">
        <v>49.379803000000003</v>
      </c>
      <c r="O176" s="82">
        <v>49.269717999999997</v>
      </c>
      <c r="P176" s="82">
        <v>49.145190999999997</v>
      </c>
      <c r="Q176" s="82">
        <v>49.026741000000001</v>
      </c>
      <c r="R176" s="82">
        <v>48.935741</v>
      </c>
      <c r="S176" s="82">
        <v>48.851813999999997</v>
      </c>
      <c r="T176" s="82">
        <v>48.772101999999997</v>
      </c>
      <c r="U176" s="82">
        <v>48.695659999999997</v>
      </c>
      <c r="V176" s="82">
        <v>48.631931000000002</v>
      </c>
      <c r="W176" s="82">
        <v>48.570732</v>
      </c>
      <c r="X176" s="82">
        <v>48.513168</v>
      </c>
      <c r="Y176" s="82">
        <v>48.458987999999998</v>
      </c>
      <c r="Z176" s="82">
        <v>48.413116000000002</v>
      </c>
      <c r="AA176" s="82">
        <v>48.370235000000001</v>
      </c>
      <c r="AB176" s="82">
        <v>48.330528000000001</v>
      </c>
      <c r="AC176" s="82">
        <v>48.294772999999999</v>
      </c>
      <c r="AD176" s="82">
        <v>48.259990999999999</v>
      </c>
      <c r="AE176" s="82">
        <v>48.228771000000002</v>
      </c>
      <c r="AF176" s="82">
        <v>48.177447999999998</v>
      </c>
      <c r="AG176" s="88">
        <v>-4.0000000000000001E-3</v>
      </c>
    </row>
    <row r="177" spans="1:33" ht="15" customHeight="1" x14ac:dyDescent="0.35">
      <c r="A177" s="77" t="s">
        <v>2101</v>
      </c>
      <c r="B177" s="81" t="s">
        <v>1948</v>
      </c>
      <c r="C177" s="82">
        <v>0</v>
      </c>
      <c r="D177" s="82">
        <v>0</v>
      </c>
      <c r="E177" s="82">
        <v>0</v>
      </c>
      <c r="F177" s="82">
        <v>0</v>
      </c>
      <c r="G177" s="82">
        <v>0</v>
      </c>
      <c r="H177" s="82">
        <v>0</v>
      </c>
      <c r="I177" s="82">
        <v>0</v>
      </c>
      <c r="J177" s="82">
        <v>0</v>
      </c>
      <c r="K177" s="82">
        <v>0</v>
      </c>
      <c r="L177" s="82">
        <v>0</v>
      </c>
      <c r="M177" s="82">
        <v>0</v>
      </c>
      <c r="N177" s="82">
        <v>0</v>
      </c>
      <c r="O177" s="82">
        <v>0</v>
      </c>
      <c r="P177" s="82">
        <v>0</v>
      </c>
      <c r="Q177" s="82">
        <v>0</v>
      </c>
      <c r="R177" s="82">
        <v>0</v>
      </c>
      <c r="S177" s="82">
        <v>0</v>
      </c>
      <c r="T177" s="82">
        <v>0</v>
      </c>
      <c r="U177" s="82">
        <v>0</v>
      </c>
      <c r="V177" s="82">
        <v>0</v>
      </c>
      <c r="W177" s="82">
        <v>0</v>
      </c>
      <c r="X177" s="82">
        <v>0</v>
      </c>
      <c r="Y177" s="82">
        <v>0</v>
      </c>
      <c r="Z177" s="82">
        <v>0</v>
      </c>
      <c r="AA177" s="82">
        <v>0</v>
      </c>
      <c r="AB177" s="82">
        <v>0</v>
      </c>
      <c r="AC177" s="82">
        <v>0</v>
      </c>
      <c r="AD177" s="82">
        <v>0</v>
      </c>
      <c r="AE177" s="82">
        <v>0</v>
      </c>
      <c r="AF177" s="82">
        <v>0</v>
      </c>
      <c r="AG177" s="88" t="s">
        <v>11</v>
      </c>
    </row>
    <row r="178" spans="1:33" ht="15" customHeight="1" x14ac:dyDescent="0.35">
      <c r="A178" s="77" t="s">
        <v>2102</v>
      </c>
      <c r="B178" s="81" t="s">
        <v>1950</v>
      </c>
      <c r="C178" s="82">
        <v>0</v>
      </c>
      <c r="D178" s="82">
        <v>0</v>
      </c>
      <c r="E178" s="82">
        <v>0</v>
      </c>
      <c r="F178" s="82">
        <v>0</v>
      </c>
      <c r="G178" s="82">
        <v>0</v>
      </c>
      <c r="H178" s="82">
        <v>0</v>
      </c>
      <c r="I178" s="82">
        <v>0</v>
      </c>
      <c r="J178" s="82">
        <v>0</v>
      </c>
      <c r="K178" s="82">
        <v>0</v>
      </c>
      <c r="L178" s="82">
        <v>0</v>
      </c>
      <c r="M178" s="82">
        <v>0</v>
      </c>
      <c r="N178" s="82">
        <v>0</v>
      </c>
      <c r="O178" s="82">
        <v>0</v>
      </c>
      <c r="P178" s="82">
        <v>0</v>
      </c>
      <c r="Q178" s="82">
        <v>0</v>
      </c>
      <c r="R178" s="82">
        <v>0</v>
      </c>
      <c r="S178" s="82">
        <v>0</v>
      </c>
      <c r="T178" s="82">
        <v>0</v>
      </c>
      <c r="U178" s="82">
        <v>0</v>
      </c>
      <c r="V178" s="82">
        <v>0</v>
      </c>
      <c r="W178" s="82">
        <v>0</v>
      </c>
      <c r="X178" s="82">
        <v>0</v>
      </c>
      <c r="Y178" s="82">
        <v>0</v>
      </c>
      <c r="Z178" s="82">
        <v>0</v>
      </c>
      <c r="AA178" s="82">
        <v>0</v>
      </c>
      <c r="AB178" s="82">
        <v>0</v>
      </c>
      <c r="AC178" s="82">
        <v>0</v>
      </c>
      <c r="AD178" s="82">
        <v>0</v>
      </c>
      <c r="AE178" s="82">
        <v>0</v>
      </c>
      <c r="AF178" s="82">
        <v>0</v>
      </c>
      <c r="AG178" s="88" t="s">
        <v>11</v>
      </c>
    </row>
    <row r="179" spans="1:33" ht="15" customHeight="1" x14ac:dyDescent="0.35">
      <c r="A179" s="77" t="s">
        <v>2103</v>
      </c>
      <c r="B179" s="81" t="s">
        <v>1952</v>
      </c>
      <c r="C179" s="82">
        <v>0</v>
      </c>
      <c r="D179" s="82">
        <v>0</v>
      </c>
      <c r="E179" s="82">
        <v>0</v>
      </c>
      <c r="F179" s="82">
        <v>0</v>
      </c>
      <c r="G179" s="82">
        <v>0</v>
      </c>
      <c r="H179" s="82">
        <v>0</v>
      </c>
      <c r="I179" s="82">
        <v>0</v>
      </c>
      <c r="J179" s="82">
        <v>0</v>
      </c>
      <c r="K179" s="82">
        <v>0</v>
      </c>
      <c r="L179" s="82">
        <v>0</v>
      </c>
      <c r="M179" s="82">
        <v>0</v>
      </c>
      <c r="N179" s="82">
        <v>0</v>
      </c>
      <c r="O179" s="82">
        <v>0</v>
      </c>
      <c r="P179" s="82">
        <v>0</v>
      </c>
      <c r="Q179" s="82">
        <v>0</v>
      </c>
      <c r="R179" s="82">
        <v>0</v>
      </c>
      <c r="S179" s="82">
        <v>0</v>
      </c>
      <c r="T179" s="82">
        <v>0</v>
      </c>
      <c r="U179" s="82">
        <v>0</v>
      </c>
      <c r="V179" s="82">
        <v>0</v>
      </c>
      <c r="W179" s="82">
        <v>0</v>
      </c>
      <c r="X179" s="82">
        <v>0</v>
      </c>
      <c r="Y179" s="82">
        <v>0</v>
      </c>
      <c r="Z179" s="82">
        <v>0</v>
      </c>
      <c r="AA179" s="82">
        <v>0</v>
      </c>
      <c r="AB179" s="82">
        <v>0</v>
      </c>
      <c r="AC179" s="82">
        <v>0</v>
      </c>
      <c r="AD179" s="82">
        <v>0</v>
      </c>
      <c r="AE179" s="82">
        <v>0</v>
      </c>
      <c r="AF179" s="82">
        <v>0</v>
      </c>
      <c r="AG179" s="88" t="s">
        <v>11</v>
      </c>
    </row>
    <row r="180" spans="1:33" ht="15" customHeight="1" x14ac:dyDescent="0.35">
      <c r="A180" s="77" t="s">
        <v>2104</v>
      </c>
      <c r="B180" s="81" t="s">
        <v>1954</v>
      </c>
      <c r="C180" s="82">
        <v>0</v>
      </c>
      <c r="D180" s="82">
        <v>0</v>
      </c>
      <c r="E180" s="82">
        <v>0</v>
      </c>
      <c r="F180" s="82">
        <v>0</v>
      </c>
      <c r="G180" s="82">
        <v>0</v>
      </c>
      <c r="H180" s="82">
        <v>0</v>
      </c>
      <c r="I180" s="82">
        <v>0</v>
      </c>
      <c r="J180" s="82">
        <v>0</v>
      </c>
      <c r="K180" s="82">
        <v>0</v>
      </c>
      <c r="L180" s="82">
        <v>0</v>
      </c>
      <c r="M180" s="82">
        <v>0</v>
      </c>
      <c r="N180" s="82">
        <v>0</v>
      </c>
      <c r="O180" s="82">
        <v>0</v>
      </c>
      <c r="P180" s="82">
        <v>0</v>
      </c>
      <c r="Q180" s="82">
        <v>0</v>
      </c>
      <c r="R180" s="82">
        <v>0</v>
      </c>
      <c r="S180" s="82">
        <v>0</v>
      </c>
      <c r="T180" s="82">
        <v>0</v>
      </c>
      <c r="U180" s="82">
        <v>0</v>
      </c>
      <c r="V180" s="82">
        <v>0</v>
      </c>
      <c r="W180" s="82">
        <v>0</v>
      </c>
      <c r="X180" s="82">
        <v>0</v>
      </c>
      <c r="Y180" s="82">
        <v>0</v>
      </c>
      <c r="Z180" s="82">
        <v>0</v>
      </c>
      <c r="AA180" s="82">
        <v>0</v>
      </c>
      <c r="AB180" s="82">
        <v>0</v>
      </c>
      <c r="AC180" s="82">
        <v>0</v>
      </c>
      <c r="AD180" s="82">
        <v>0</v>
      </c>
      <c r="AE180" s="82">
        <v>0</v>
      </c>
      <c r="AF180" s="82">
        <v>0</v>
      </c>
      <c r="AG180" s="88" t="s">
        <v>11</v>
      </c>
    </row>
    <row r="181" spans="1:33" ht="12" customHeight="1" x14ac:dyDescent="0.35">
      <c r="A181" s="77" t="s">
        <v>2105</v>
      </c>
      <c r="B181" s="81" t="s">
        <v>1956</v>
      </c>
      <c r="C181" s="82">
        <v>0</v>
      </c>
      <c r="D181" s="82">
        <v>0</v>
      </c>
      <c r="E181" s="82">
        <v>0</v>
      </c>
      <c r="F181" s="82">
        <v>0</v>
      </c>
      <c r="G181" s="82">
        <v>0</v>
      </c>
      <c r="H181" s="82">
        <v>0</v>
      </c>
      <c r="I181" s="82">
        <v>0</v>
      </c>
      <c r="J181" s="82">
        <v>0</v>
      </c>
      <c r="K181" s="82">
        <v>0</v>
      </c>
      <c r="L181" s="82">
        <v>0</v>
      </c>
      <c r="M181" s="82">
        <v>0</v>
      </c>
      <c r="N181" s="82">
        <v>0</v>
      </c>
      <c r="O181" s="82">
        <v>0</v>
      </c>
      <c r="P181" s="82">
        <v>0</v>
      </c>
      <c r="Q181" s="82">
        <v>0</v>
      </c>
      <c r="R181" s="82">
        <v>0</v>
      </c>
      <c r="S181" s="82">
        <v>0</v>
      </c>
      <c r="T181" s="82">
        <v>0</v>
      </c>
      <c r="U181" s="82">
        <v>0</v>
      </c>
      <c r="V181" s="82">
        <v>0</v>
      </c>
      <c r="W181" s="82">
        <v>0</v>
      </c>
      <c r="X181" s="82">
        <v>0</v>
      </c>
      <c r="Y181" s="82">
        <v>0</v>
      </c>
      <c r="Z181" s="82">
        <v>0</v>
      </c>
      <c r="AA181" s="82">
        <v>0</v>
      </c>
      <c r="AB181" s="82">
        <v>0</v>
      </c>
      <c r="AC181" s="82">
        <v>0</v>
      </c>
      <c r="AD181" s="82">
        <v>0</v>
      </c>
      <c r="AE181" s="82">
        <v>0</v>
      </c>
      <c r="AF181" s="82">
        <v>0</v>
      </c>
      <c r="AG181" s="88" t="s">
        <v>11</v>
      </c>
    </row>
    <row r="182" spans="1:33" ht="15" customHeight="1" x14ac:dyDescent="0.35">
      <c r="A182" s="77" t="s">
        <v>2106</v>
      </c>
      <c r="B182" s="81" t="s">
        <v>1958</v>
      </c>
      <c r="C182" s="82">
        <v>0</v>
      </c>
      <c r="D182" s="82">
        <v>0</v>
      </c>
      <c r="E182" s="82">
        <v>0</v>
      </c>
      <c r="F182" s="82">
        <v>0</v>
      </c>
      <c r="G182" s="82">
        <v>0</v>
      </c>
      <c r="H182" s="82">
        <v>0</v>
      </c>
      <c r="I182" s="82">
        <v>0</v>
      </c>
      <c r="J182" s="82">
        <v>0</v>
      </c>
      <c r="K182" s="82">
        <v>0</v>
      </c>
      <c r="L182" s="82">
        <v>0</v>
      </c>
      <c r="M182" s="82">
        <v>0</v>
      </c>
      <c r="N182" s="82">
        <v>0</v>
      </c>
      <c r="O182" s="82">
        <v>0</v>
      </c>
      <c r="P182" s="82">
        <v>0</v>
      </c>
      <c r="Q182" s="82">
        <v>0</v>
      </c>
      <c r="R182" s="82">
        <v>0</v>
      </c>
      <c r="S182" s="82">
        <v>0</v>
      </c>
      <c r="T182" s="82">
        <v>0</v>
      </c>
      <c r="U182" s="82">
        <v>0</v>
      </c>
      <c r="V182" s="82">
        <v>0</v>
      </c>
      <c r="W182" s="82">
        <v>0</v>
      </c>
      <c r="X182" s="82">
        <v>0</v>
      </c>
      <c r="Y182" s="82">
        <v>0</v>
      </c>
      <c r="Z182" s="82">
        <v>0</v>
      </c>
      <c r="AA182" s="82">
        <v>0</v>
      </c>
      <c r="AB182" s="82">
        <v>0</v>
      </c>
      <c r="AC182" s="82">
        <v>0</v>
      </c>
      <c r="AD182" s="82">
        <v>0</v>
      </c>
      <c r="AE182" s="82">
        <v>0</v>
      </c>
      <c r="AF182" s="82">
        <v>0</v>
      </c>
      <c r="AG182" s="88" t="s">
        <v>11</v>
      </c>
    </row>
    <row r="183" spans="1:33" ht="15" customHeight="1" x14ac:dyDescent="0.35">
      <c r="A183" s="77" t="s">
        <v>2107</v>
      </c>
      <c r="B183" s="81" t="s">
        <v>1960</v>
      </c>
      <c r="C183" s="82">
        <v>0</v>
      </c>
      <c r="D183" s="82">
        <v>0</v>
      </c>
      <c r="E183" s="82">
        <v>0</v>
      </c>
      <c r="F183" s="82">
        <v>0</v>
      </c>
      <c r="G183" s="82">
        <v>0</v>
      </c>
      <c r="H183" s="82">
        <v>0</v>
      </c>
      <c r="I183" s="82">
        <v>0</v>
      </c>
      <c r="J183" s="82">
        <v>0</v>
      </c>
      <c r="K183" s="82">
        <v>0</v>
      </c>
      <c r="L183" s="82">
        <v>0</v>
      </c>
      <c r="M183" s="82">
        <v>0</v>
      </c>
      <c r="N183" s="82">
        <v>0</v>
      </c>
      <c r="O183" s="82">
        <v>0</v>
      </c>
      <c r="P183" s="82">
        <v>0</v>
      </c>
      <c r="Q183" s="82">
        <v>0</v>
      </c>
      <c r="R183" s="82">
        <v>0</v>
      </c>
      <c r="S183" s="82">
        <v>0</v>
      </c>
      <c r="T183" s="82">
        <v>0</v>
      </c>
      <c r="U183" s="82">
        <v>0</v>
      </c>
      <c r="V183" s="82">
        <v>0</v>
      </c>
      <c r="W183" s="82">
        <v>0</v>
      </c>
      <c r="X183" s="82">
        <v>0</v>
      </c>
      <c r="Y183" s="82">
        <v>0</v>
      </c>
      <c r="Z183" s="82">
        <v>0</v>
      </c>
      <c r="AA183" s="82">
        <v>0</v>
      </c>
      <c r="AB183" s="82">
        <v>0</v>
      </c>
      <c r="AC183" s="82">
        <v>0</v>
      </c>
      <c r="AD183" s="82">
        <v>0</v>
      </c>
      <c r="AE183" s="82">
        <v>0</v>
      </c>
      <c r="AF183" s="82">
        <v>0</v>
      </c>
      <c r="AG183" s="88" t="s">
        <v>11</v>
      </c>
    </row>
    <row r="184" spans="1:33" ht="15" customHeight="1" x14ac:dyDescent="0.35">
      <c r="A184" s="77" t="s">
        <v>2108</v>
      </c>
      <c r="B184" s="81" t="s">
        <v>1962</v>
      </c>
      <c r="C184" s="82">
        <v>0</v>
      </c>
      <c r="D184" s="82">
        <v>0</v>
      </c>
      <c r="E184" s="82">
        <v>0</v>
      </c>
      <c r="F184" s="82">
        <v>0</v>
      </c>
      <c r="G184" s="82">
        <v>0</v>
      </c>
      <c r="H184" s="82">
        <v>0</v>
      </c>
      <c r="I184" s="82">
        <v>0</v>
      </c>
      <c r="J184" s="82">
        <v>0</v>
      </c>
      <c r="K184" s="82">
        <v>0</v>
      </c>
      <c r="L184" s="82">
        <v>0</v>
      </c>
      <c r="M184" s="82">
        <v>0</v>
      </c>
      <c r="N184" s="82">
        <v>0</v>
      </c>
      <c r="O184" s="82">
        <v>0</v>
      </c>
      <c r="P184" s="82">
        <v>0</v>
      </c>
      <c r="Q184" s="82">
        <v>0</v>
      </c>
      <c r="R184" s="82">
        <v>0</v>
      </c>
      <c r="S184" s="82">
        <v>0</v>
      </c>
      <c r="T184" s="82">
        <v>0</v>
      </c>
      <c r="U184" s="82">
        <v>0</v>
      </c>
      <c r="V184" s="82">
        <v>0</v>
      </c>
      <c r="W184" s="82">
        <v>0</v>
      </c>
      <c r="X184" s="82">
        <v>0</v>
      </c>
      <c r="Y184" s="82">
        <v>0</v>
      </c>
      <c r="Z184" s="82">
        <v>0</v>
      </c>
      <c r="AA184" s="82">
        <v>0</v>
      </c>
      <c r="AB184" s="82">
        <v>0</v>
      </c>
      <c r="AC184" s="82">
        <v>0</v>
      </c>
      <c r="AD184" s="82">
        <v>0</v>
      </c>
      <c r="AE184" s="82">
        <v>0</v>
      </c>
      <c r="AF184" s="82">
        <v>0</v>
      </c>
      <c r="AG184" s="88" t="s">
        <v>11</v>
      </c>
    </row>
    <row r="185" spans="1:33" ht="15" customHeight="1" x14ac:dyDescent="0.35">
      <c r="B185" s="34" t="s">
        <v>23</v>
      </c>
      <c r="C185" s="82"/>
      <c r="D185" s="82"/>
      <c r="E185" s="82"/>
      <c r="F185" s="82"/>
      <c r="G185" s="82"/>
      <c r="H185" s="82"/>
      <c r="I185" s="82"/>
      <c r="J185" s="82"/>
      <c r="K185" s="82"/>
      <c r="L185" s="82"/>
      <c r="M185" s="82"/>
      <c r="N185" s="82"/>
      <c r="O185" s="82"/>
      <c r="P185" s="82"/>
      <c r="Q185" s="82"/>
      <c r="R185" s="82"/>
      <c r="S185" s="82"/>
      <c r="T185" s="82"/>
      <c r="U185" s="82"/>
      <c r="V185" s="82"/>
      <c r="W185" s="82"/>
      <c r="X185" s="82"/>
      <c r="Y185" s="82"/>
      <c r="Z185" s="82"/>
      <c r="AA185" s="82"/>
      <c r="AB185" s="82"/>
      <c r="AC185" s="82"/>
      <c r="AD185" s="82"/>
      <c r="AE185" s="82"/>
      <c r="AF185" s="82"/>
      <c r="AG185" s="88"/>
    </row>
    <row r="186" spans="1:33" ht="12" customHeight="1" x14ac:dyDescent="0.35">
      <c r="A186" s="77" t="s">
        <v>2109</v>
      </c>
      <c r="B186" s="81" t="s">
        <v>1932</v>
      </c>
      <c r="C186" s="82">
        <v>0</v>
      </c>
      <c r="D186" s="82">
        <v>0</v>
      </c>
      <c r="E186" s="82">
        <v>0</v>
      </c>
      <c r="F186" s="82">
        <v>0</v>
      </c>
      <c r="G186" s="82">
        <v>0</v>
      </c>
      <c r="H186" s="82">
        <v>0</v>
      </c>
      <c r="I186" s="82">
        <v>0</v>
      </c>
      <c r="J186" s="82">
        <v>0</v>
      </c>
      <c r="K186" s="82">
        <v>0</v>
      </c>
      <c r="L186" s="82">
        <v>0</v>
      </c>
      <c r="M186" s="82">
        <v>0</v>
      </c>
      <c r="N186" s="82">
        <v>0</v>
      </c>
      <c r="O186" s="82">
        <v>0</v>
      </c>
      <c r="P186" s="82">
        <v>0</v>
      </c>
      <c r="Q186" s="82">
        <v>0</v>
      </c>
      <c r="R186" s="82">
        <v>0</v>
      </c>
      <c r="S186" s="82">
        <v>0</v>
      </c>
      <c r="T186" s="82">
        <v>0</v>
      </c>
      <c r="U186" s="82">
        <v>0</v>
      </c>
      <c r="V186" s="82">
        <v>0</v>
      </c>
      <c r="W186" s="82">
        <v>0</v>
      </c>
      <c r="X186" s="82">
        <v>0</v>
      </c>
      <c r="Y186" s="82">
        <v>0</v>
      </c>
      <c r="Z186" s="82">
        <v>0</v>
      </c>
      <c r="AA186" s="82">
        <v>0</v>
      </c>
      <c r="AB186" s="82">
        <v>0</v>
      </c>
      <c r="AC186" s="82">
        <v>0</v>
      </c>
      <c r="AD186" s="82">
        <v>0</v>
      </c>
      <c r="AE186" s="82">
        <v>0</v>
      </c>
      <c r="AF186" s="82">
        <v>0</v>
      </c>
      <c r="AG186" s="88" t="s">
        <v>11</v>
      </c>
    </row>
    <row r="187" spans="1:33" ht="15" customHeight="1" x14ac:dyDescent="0.35">
      <c r="A187" s="77" t="s">
        <v>2110</v>
      </c>
      <c r="B187" s="81" t="s">
        <v>1934</v>
      </c>
      <c r="C187" s="82">
        <v>49.708754999999996</v>
      </c>
      <c r="D187" s="82">
        <v>48.845908999999999</v>
      </c>
      <c r="E187" s="82">
        <v>48.162543999999997</v>
      </c>
      <c r="F187" s="82">
        <v>47.609172999999998</v>
      </c>
      <c r="G187" s="82">
        <v>47.217216000000001</v>
      </c>
      <c r="H187" s="82">
        <v>46.916187000000001</v>
      </c>
      <c r="I187" s="82">
        <v>46.696784999999998</v>
      </c>
      <c r="J187" s="82">
        <v>46.512771999999998</v>
      </c>
      <c r="K187" s="82">
        <v>46.351765</v>
      </c>
      <c r="L187" s="82">
        <v>46.219109000000003</v>
      </c>
      <c r="M187" s="82">
        <v>46.109279999999998</v>
      </c>
      <c r="N187" s="82">
        <v>46.005001</v>
      </c>
      <c r="O187" s="82">
        <v>45.906368000000001</v>
      </c>
      <c r="P187" s="82">
        <v>45.793343</v>
      </c>
      <c r="Q187" s="82">
        <v>45.686610999999999</v>
      </c>
      <c r="R187" s="82">
        <v>45.591610000000003</v>
      </c>
      <c r="S187" s="82">
        <v>45.503898999999997</v>
      </c>
      <c r="T187" s="82">
        <v>45.422671999999999</v>
      </c>
      <c r="U187" s="82">
        <v>45.345356000000002</v>
      </c>
      <c r="V187" s="82">
        <v>45.275252999999999</v>
      </c>
      <c r="W187" s="82">
        <v>45.207684</v>
      </c>
      <c r="X187" s="82">
        <v>45.144665000000003</v>
      </c>
      <c r="Y187" s="82">
        <v>45.085296999999997</v>
      </c>
      <c r="Z187" s="82">
        <v>45.030715999999998</v>
      </c>
      <c r="AA187" s="82">
        <v>44.97974</v>
      </c>
      <c r="AB187" s="82">
        <v>44.932696999999997</v>
      </c>
      <c r="AC187" s="82">
        <v>44.887829000000004</v>
      </c>
      <c r="AD187" s="82">
        <v>44.846684000000003</v>
      </c>
      <c r="AE187" s="82">
        <v>44.807850000000002</v>
      </c>
      <c r="AF187" s="82">
        <v>44.750186999999997</v>
      </c>
      <c r="AG187" s="88">
        <v>-4.0000000000000001E-3</v>
      </c>
    </row>
    <row r="188" spans="1:33" ht="15" customHeight="1" x14ac:dyDescent="0.35">
      <c r="A188" s="77" t="s">
        <v>2111</v>
      </c>
      <c r="B188" s="81" t="s">
        <v>1936</v>
      </c>
      <c r="C188" s="82">
        <v>42.412936999999999</v>
      </c>
      <c r="D188" s="82">
        <v>41.492645000000003</v>
      </c>
      <c r="E188" s="82">
        <v>40.784077000000003</v>
      </c>
      <c r="F188" s="82">
        <v>40.222225000000002</v>
      </c>
      <c r="G188" s="82">
        <v>39.889468999999998</v>
      </c>
      <c r="H188" s="82">
        <v>39.601447999999998</v>
      </c>
      <c r="I188" s="82">
        <v>39.353206999999998</v>
      </c>
      <c r="J188" s="82">
        <v>39.157829</v>
      </c>
      <c r="K188" s="82">
        <v>38.984943000000001</v>
      </c>
      <c r="L188" s="82">
        <v>38.841132999999999</v>
      </c>
      <c r="M188" s="82">
        <v>38.721812999999997</v>
      </c>
      <c r="N188" s="82">
        <v>38.609164999999997</v>
      </c>
      <c r="O188" s="82">
        <v>38.503250000000001</v>
      </c>
      <c r="P188" s="82">
        <v>38.383316000000001</v>
      </c>
      <c r="Q188" s="82">
        <v>38.270527000000001</v>
      </c>
      <c r="R188" s="82">
        <v>38.171776000000001</v>
      </c>
      <c r="S188" s="82">
        <v>38.081085000000002</v>
      </c>
      <c r="T188" s="82">
        <v>37.996161999999998</v>
      </c>
      <c r="U188" s="82">
        <v>37.915520000000001</v>
      </c>
      <c r="V188" s="82">
        <v>37.840809</v>
      </c>
      <c r="W188" s="82">
        <v>37.769592000000003</v>
      </c>
      <c r="X188" s="82">
        <v>37.702449999999999</v>
      </c>
      <c r="Y188" s="82">
        <v>37.639541999999999</v>
      </c>
      <c r="Z188" s="82">
        <v>37.581435999999997</v>
      </c>
      <c r="AA188" s="82">
        <v>37.527203</v>
      </c>
      <c r="AB188" s="82">
        <v>37.476883000000001</v>
      </c>
      <c r="AC188" s="82">
        <v>37.429268</v>
      </c>
      <c r="AD188" s="82">
        <v>37.384501999999998</v>
      </c>
      <c r="AE188" s="82">
        <v>37.342776999999998</v>
      </c>
      <c r="AF188" s="82">
        <v>37.281979</v>
      </c>
      <c r="AG188" s="88">
        <v>-4.0000000000000001E-3</v>
      </c>
    </row>
    <row r="189" spans="1:33" ht="15" customHeight="1" x14ac:dyDescent="0.35">
      <c r="A189" s="77" t="s">
        <v>2112</v>
      </c>
      <c r="B189" s="81" t="s">
        <v>1938</v>
      </c>
      <c r="C189" s="82">
        <v>43.723049000000003</v>
      </c>
      <c r="D189" s="82">
        <v>42.587333999999998</v>
      </c>
      <c r="E189" s="82">
        <v>41.651493000000002</v>
      </c>
      <c r="F189" s="82">
        <v>40.852229999999999</v>
      </c>
      <c r="G189" s="82">
        <v>40.416111000000001</v>
      </c>
      <c r="H189" s="82">
        <v>40.087947999999997</v>
      </c>
      <c r="I189" s="82">
        <v>39.829914000000002</v>
      </c>
      <c r="J189" s="82">
        <v>39.633698000000003</v>
      </c>
      <c r="K189" s="82">
        <v>39.444988000000002</v>
      </c>
      <c r="L189" s="82">
        <v>39.298988000000001</v>
      </c>
      <c r="M189" s="82">
        <v>39.190693000000003</v>
      </c>
      <c r="N189" s="82">
        <v>39.073245999999997</v>
      </c>
      <c r="O189" s="82">
        <v>38.959721000000002</v>
      </c>
      <c r="P189" s="82">
        <v>38.831561999999998</v>
      </c>
      <c r="Q189" s="82">
        <v>38.710116999999997</v>
      </c>
      <c r="R189" s="82">
        <v>38.610233000000001</v>
      </c>
      <c r="S189" s="82">
        <v>38.517901999999999</v>
      </c>
      <c r="T189" s="82">
        <v>38.431431000000003</v>
      </c>
      <c r="U189" s="82">
        <v>38.349293000000003</v>
      </c>
      <c r="V189" s="82">
        <v>38.276806000000001</v>
      </c>
      <c r="W189" s="82">
        <v>38.207577000000001</v>
      </c>
      <c r="X189" s="82">
        <v>38.142310999999999</v>
      </c>
      <c r="Y189" s="82">
        <v>38.081023999999999</v>
      </c>
      <c r="Z189" s="82">
        <v>38.026440000000001</v>
      </c>
      <c r="AA189" s="82">
        <v>37.975459999999998</v>
      </c>
      <c r="AB189" s="82">
        <v>37.928257000000002</v>
      </c>
      <c r="AC189" s="82">
        <v>37.883586999999999</v>
      </c>
      <c r="AD189" s="82">
        <v>37.841678999999999</v>
      </c>
      <c r="AE189" s="82">
        <v>37.802559000000002</v>
      </c>
      <c r="AF189" s="82">
        <v>37.744281999999998</v>
      </c>
      <c r="AG189" s="88">
        <v>-5.0000000000000001E-3</v>
      </c>
    </row>
    <row r="190" spans="1:33" ht="15" customHeight="1" x14ac:dyDescent="0.35">
      <c r="A190" s="77" t="s">
        <v>2113</v>
      </c>
      <c r="B190" s="81" t="s">
        <v>1940</v>
      </c>
      <c r="C190" s="82">
        <v>53.067242</v>
      </c>
      <c r="D190" s="82">
        <v>51.595730000000003</v>
      </c>
      <c r="E190" s="82">
        <v>50.352032000000001</v>
      </c>
      <c r="F190" s="82">
        <v>49.243625999999999</v>
      </c>
      <c r="G190" s="82">
        <v>48.688118000000003</v>
      </c>
      <c r="H190" s="82">
        <v>48.253158999999997</v>
      </c>
      <c r="I190" s="82">
        <v>47.913283999999997</v>
      </c>
      <c r="J190" s="82">
        <v>47.661242999999999</v>
      </c>
      <c r="K190" s="82">
        <v>47.399718999999997</v>
      </c>
      <c r="L190" s="82">
        <v>47.206051000000002</v>
      </c>
      <c r="M190" s="82">
        <v>47.074474000000002</v>
      </c>
      <c r="N190" s="82">
        <v>46.913981999999997</v>
      </c>
      <c r="O190" s="82">
        <v>46.755386000000001</v>
      </c>
      <c r="P190" s="82">
        <v>46.584327999999999</v>
      </c>
      <c r="Q190" s="82">
        <v>46.421894000000002</v>
      </c>
      <c r="R190" s="82">
        <v>46.294060000000002</v>
      </c>
      <c r="S190" s="82">
        <v>46.174942000000001</v>
      </c>
      <c r="T190" s="82">
        <v>46.062652999999997</v>
      </c>
      <c r="U190" s="82">
        <v>45.955146999999997</v>
      </c>
      <c r="V190" s="82">
        <v>45.864254000000003</v>
      </c>
      <c r="W190" s="82">
        <v>45.776772000000001</v>
      </c>
      <c r="X190" s="82">
        <v>45.694088000000001</v>
      </c>
      <c r="Y190" s="82">
        <v>45.615715000000002</v>
      </c>
      <c r="Z190" s="82">
        <v>45.547851999999999</v>
      </c>
      <c r="AA190" s="82">
        <v>45.484240999999997</v>
      </c>
      <c r="AB190" s="82">
        <v>45.424999</v>
      </c>
      <c r="AC190" s="82">
        <v>45.368568000000003</v>
      </c>
      <c r="AD190" s="82">
        <v>45.315697</v>
      </c>
      <c r="AE190" s="82">
        <v>45.265799999999999</v>
      </c>
      <c r="AF190" s="82">
        <v>45.19717</v>
      </c>
      <c r="AG190" s="88">
        <v>-6.0000000000000001E-3</v>
      </c>
    </row>
    <row r="191" spans="1:33" ht="15" customHeight="1" x14ac:dyDescent="0.35">
      <c r="A191" s="77" t="s">
        <v>2114</v>
      </c>
      <c r="B191" s="81" t="s">
        <v>1942</v>
      </c>
      <c r="C191" s="82">
        <v>112.672066</v>
      </c>
      <c r="D191" s="82">
        <v>111.346024</v>
      </c>
      <c r="E191" s="82">
        <v>110.209915</v>
      </c>
      <c r="F191" s="82">
        <v>109.19631200000001</v>
      </c>
      <c r="G191" s="82">
        <v>108.74543</v>
      </c>
      <c r="H191" s="82">
        <v>108.42115</v>
      </c>
      <c r="I191" s="82">
        <v>108.13314099999999</v>
      </c>
      <c r="J191" s="82">
        <v>107.92409499999999</v>
      </c>
      <c r="K191" s="82">
        <v>107.70130899999999</v>
      </c>
      <c r="L191" s="82">
        <v>107.542389</v>
      </c>
      <c r="M191" s="82">
        <v>107.43581399999999</v>
      </c>
      <c r="N191" s="82">
        <v>107.295013</v>
      </c>
      <c r="O191" s="82">
        <v>107.156509</v>
      </c>
      <c r="P191" s="82">
        <v>107.003136</v>
      </c>
      <c r="Q191" s="82">
        <v>106.85777299999999</v>
      </c>
      <c r="R191" s="82">
        <v>106.746307</v>
      </c>
      <c r="S191" s="82">
        <v>106.642792</v>
      </c>
      <c r="T191" s="82">
        <v>106.54512800000001</v>
      </c>
      <c r="U191" s="82">
        <v>106.451515</v>
      </c>
      <c r="V191" s="82">
        <v>106.37402299999999</v>
      </c>
      <c r="W191" s="82">
        <v>106.29924800000001</v>
      </c>
      <c r="X191" s="82">
        <v>106.228737</v>
      </c>
      <c r="Y191" s="82">
        <v>106.161125</v>
      </c>
      <c r="Z191" s="82">
        <v>106.103722</v>
      </c>
      <c r="AA191" s="82">
        <v>106.050247</v>
      </c>
      <c r="AB191" s="82">
        <v>106.00095399999999</v>
      </c>
      <c r="AC191" s="82">
        <v>105.954277</v>
      </c>
      <c r="AD191" s="82">
        <v>105.910713</v>
      </c>
      <c r="AE191" s="82">
        <v>105.86977400000001</v>
      </c>
      <c r="AF191" s="82">
        <v>105.809776</v>
      </c>
      <c r="AG191" s="88">
        <v>-2E-3</v>
      </c>
    </row>
    <row r="192" spans="1:33" ht="12" customHeight="1" x14ac:dyDescent="0.35">
      <c r="A192" s="77" t="s">
        <v>2115</v>
      </c>
      <c r="B192" s="81" t="s">
        <v>1944</v>
      </c>
      <c r="C192" s="82">
        <v>44.426043999999997</v>
      </c>
      <c r="D192" s="82">
        <v>43.210003</v>
      </c>
      <c r="E192" s="82">
        <v>42.207405000000001</v>
      </c>
      <c r="F192" s="82">
        <v>41.369919000000003</v>
      </c>
      <c r="G192" s="82">
        <v>40.868915999999999</v>
      </c>
      <c r="H192" s="82">
        <v>40.480269999999997</v>
      </c>
      <c r="I192" s="82">
        <v>40.189025999999998</v>
      </c>
      <c r="J192" s="82">
        <v>39.971496999999999</v>
      </c>
      <c r="K192" s="82">
        <v>39.753632000000003</v>
      </c>
      <c r="L192" s="82">
        <v>39.588104000000001</v>
      </c>
      <c r="M192" s="82">
        <v>39.469841000000002</v>
      </c>
      <c r="N192" s="82">
        <v>39.335217</v>
      </c>
      <c r="O192" s="82">
        <v>39.203487000000003</v>
      </c>
      <c r="P192" s="82">
        <v>39.058346</v>
      </c>
      <c r="Q192" s="82">
        <v>38.920963</v>
      </c>
      <c r="R192" s="82">
        <v>38.809803000000002</v>
      </c>
      <c r="S192" s="82">
        <v>38.706691999999997</v>
      </c>
      <c r="T192" s="82">
        <v>38.609886000000003</v>
      </c>
      <c r="U192" s="82">
        <v>38.517699999999998</v>
      </c>
      <c r="V192" s="82">
        <v>38.437424</v>
      </c>
      <c r="W192" s="82">
        <v>38.360683000000002</v>
      </c>
      <c r="X192" s="82">
        <v>38.288165999999997</v>
      </c>
      <c r="Y192" s="82">
        <v>38.220013000000002</v>
      </c>
      <c r="Z192" s="82">
        <v>38.159579999999998</v>
      </c>
      <c r="AA192" s="82">
        <v>38.104874000000002</v>
      </c>
      <c r="AB192" s="82">
        <v>38.054023999999998</v>
      </c>
      <c r="AC192" s="82">
        <v>38.006278999999999</v>
      </c>
      <c r="AD192" s="82">
        <v>37.959797000000002</v>
      </c>
      <c r="AE192" s="82">
        <v>37.916992</v>
      </c>
      <c r="AF192" s="82">
        <v>37.854675</v>
      </c>
      <c r="AG192" s="88">
        <v>-6.0000000000000001E-3</v>
      </c>
    </row>
    <row r="193" spans="1:33" ht="15" customHeight="1" x14ac:dyDescent="0.35">
      <c r="A193" s="77" t="s">
        <v>2116</v>
      </c>
      <c r="B193" s="81" t="s">
        <v>1946</v>
      </c>
      <c r="C193" s="82">
        <v>59.174334999999999</v>
      </c>
      <c r="D193" s="82">
        <v>57.654342999999997</v>
      </c>
      <c r="E193" s="82">
        <v>56.394592000000003</v>
      </c>
      <c r="F193" s="82">
        <v>55.301594000000001</v>
      </c>
      <c r="G193" s="82">
        <v>54.702187000000002</v>
      </c>
      <c r="H193" s="82">
        <v>54.233767999999998</v>
      </c>
      <c r="I193" s="82">
        <v>53.862408000000002</v>
      </c>
      <c r="J193" s="82">
        <v>53.581757000000003</v>
      </c>
      <c r="K193" s="82">
        <v>53.302998000000002</v>
      </c>
      <c r="L193" s="82">
        <v>53.087605000000003</v>
      </c>
      <c r="M193" s="82">
        <v>52.928947000000001</v>
      </c>
      <c r="N193" s="82">
        <v>52.752357000000003</v>
      </c>
      <c r="O193" s="82">
        <v>52.580089999999998</v>
      </c>
      <c r="P193" s="82">
        <v>52.396586999999997</v>
      </c>
      <c r="Q193" s="82">
        <v>52.223861999999997</v>
      </c>
      <c r="R193" s="82">
        <v>52.082672000000002</v>
      </c>
      <c r="S193" s="82">
        <v>51.952057000000003</v>
      </c>
      <c r="T193" s="82">
        <v>51.828052999999997</v>
      </c>
      <c r="U193" s="82">
        <v>51.709086999999997</v>
      </c>
      <c r="V193" s="82">
        <v>51.604809000000003</v>
      </c>
      <c r="W193" s="82">
        <v>51.504435999999998</v>
      </c>
      <c r="X193" s="82">
        <v>51.409592000000004</v>
      </c>
      <c r="Y193" s="82">
        <v>51.319930999999997</v>
      </c>
      <c r="Z193" s="82">
        <v>51.240161999999998</v>
      </c>
      <c r="AA193" s="82">
        <v>51.165000999999997</v>
      </c>
      <c r="AB193" s="82">
        <v>51.094752999999997</v>
      </c>
      <c r="AC193" s="82">
        <v>51.030186</v>
      </c>
      <c r="AD193" s="82">
        <v>50.967407000000001</v>
      </c>
      <c r="AE193" s="82">
        <v>50.909863000000001</v>
      </c>
      <c r="AF193" s="82">
        <v>50.832886000000002</v>
      </c>
      <c r="AG193" s="88">
        <v>-5.0000000000000001E-3</v>
      </c>
    </row>
    <row r="194" spans="1:33" ht="15" customHeight="1" x14ac:dyDescent="0.35">
      <c r="A194" s="77" t="s">
        <v>2117</v>
      </c>
      <c r="B194" s="81" t="s">
        <v>1948</v>
      </c>
      <c r="C194" s="82">
        <v>46.863556000000003</v>
      </c>
      <c r="D194" s="82">
        <v>45.713096999999998</v>
      </c>
      <c r="E194" s="82">
        <v>44.896464999999999</v>
      </c>
      <c r="F194" s="82">
        <v>44.248558000000003</v>
      </c>
      <c r="G194" s="82">
        <v>43.758243999999998</v>
      </c>
      <c r="H194" s="82">
        <v>43.392982000000003</v>
      </c>
      <c r="I194" s="82">
        <v>43.111446000000001</v>
      </c>
      <c r="J194" s="82">
        <v>42.891917999999997</v>
      </c>
      <c r="K194" s="82">
        <v>42.711182000000001</v>
      </c>
      <c r="L194" s="82">
        <v>42.561646000000003</v>
      </c>
      <c r="M194" s="82">
        <v>42.436424000000002</v>
      </c>
      <c r="N194" s="82">
        <v>42.327435000000001</v>
      </c>
      <c r="O194" s="82">
        <v>42.228752</v>
      </c>
      <c r="P194" s="82">
        <v>42.073619999999998</v>
      </c>
      <c r="Q194" s="82">
        <v>41.913868000000001</v>
      </c>
      <c r="R194" s="82">
        <v>41.765929999999997</v>
      </c>
      <c r="S194" s="82">
        <v>41.626987</v>
      </c>
      <c r="T194" s="82">
        <v>41.496589999999998</v>
      </c>
      <c r="U194" s="82">
        <v>41.372002000000002</v>
      </c>
      <c r="V194" s="82">
        <v>41.256247999999999</v>
      </c>
      <c r="W194" s="82">
        <v>41.143185000000003</v>
      </c>
      <c r="X194" s="82">
        <v>41.036343000000002</v>
      </c>
      <c r="Y194" s="82">
        <v>40.933982999999998</v>
      </c>
      <c r="Z194" s="82">
        <v>40.837048000000003</v>
      </c>
      <c r="AA194" s="82">
        <v>40.745178000000003</v>
      </c>
      <c r="AB194" s="82">
        <v>40.658481999999999</v>
      </c>
      <c r="AC194" s="82">
        <v>40.575145999999997</v>
      </c>
      <c r="AD194" s="82">
        <v>40.496524999999998</v>
      </c>
      <c r="AE194" s="82">
        <v>40.421391</v>
      </c>
      <c r="AF194" s="82">
        <v>40.342776999999998</v>
      </c>
      <c r="AG194" s="88">
        <v>-5.0000000000000001E-3</v>
      </c>
    </row>
    <row r="195" spans="1:33" ht="15" customHeight="1" x14ac:dyDescent="0.35">
      <c r="A195" s="77" t="s">
        <v>2118</v>
      </c>
      <c r="B195" s="81" t="s">
        <v>1950</v>
      </c>
      <c r="C195" s="82">
        <v>0</v>
      </c>
      <c r="D195" s="82">
        <v>0</v>
      </c>
      <c r="E195" s="82">
        <v>0</v>
      </c>
      <c r="F195" s="82">
        <v>0</v>
      </c>
      <c r="G195" s="82">
        <v>0</v>
      </c>
      <c r="H195" s="82">
        <v>0</v>
      </c>
      <c r="I195" s="82">
        <v>0</v>
      </c>
      <c r="J195" s="82">
        <v>0</v>
      </c>
      <c r="K195" s="82">
        <v>0</v>
      </c>
      <c r="L195" s="82">
        <v>0</v>
      </c>
      <c r="M195" s="82">
        <v>0</v>
      </c>
      <c r="N195" s="82">
        <v>0</v>
      </c>
      <c r="O195" s="82">
        <v>0</v>
      </c>
      <c r="P195" s="82">
        <v>0</v>
      </c>
      <c r="Q195" s="82">
        <v>0</v>
      </c>
      <c r="R195" s="82">
        <v>0</v>
      </c>
      <c r="S195" s="82">
        <v>0</v>
      </c>
      <c r="T195" s="82">
        <v>0</v>
      </c>
      <c r="U195" s="82">
        <v>0</v>
      </c>
      <c r="V195" s="82">
        <v>0</v>
      </c>
      <c r="W195" s="82">
        <v>0</v>
      </c>
      <c r="X195" s="82">
        <v>0</v>
      </c>
      <c r="Y195" s="82">
        <v>0</v>
      </c>
      <c r="Z195" s="82">
        <v>0</v>
      </c>
      <c r="AA195" s="82">
        <v>0</v>
      </c>
      <c r="AB195" s="82">
        <v>0</v>
      </c>
      <c r="AC195" s="82">
        <v>0</v>
      </c>
      <c r="AD195" s="82">
        <v>0</v>
      </c>
      <c r="AE195" s="82">
        <v>0</v>
      </c>
      <c r="AF195" s="82">
        <v>0</v>
      </c>
      <c r="AG195" s="88" t="s">
        <v>11</v>
      </c>
    </row>
    <row r="196" spans="1:33" ht="12" customHeight="1" x14ac:dyDescent="0.35">
      <c r="A196" s="77" t="s">
        <v>2119</v>
      </c>
      <c r="B196" s="81" t="s">
        <v>1952</v>
      </c>
      <c r="C196" s="82">
        <v>42.584952999999999</v>
      </c>
      <c r="D196" s="82">
        <v>41.636192000000001</v>
      </c>
      <c r="E196" s="82">
        <v>40.993687000000001</v>
      </c>
      <c r="F196" s="82">
        <v>40.550468000000002</v>
      </c>
      <c r="G196" s="82">
        <v>40.221961999999998</v>
      </c>
      <c r="H196" s="82">
        <v>40.048499999999997</v>
      </c>
      <c r="I196" s="82">
        <v>39.915897000000001</v>
      </c>
      <c r="J196" s="82">
        <v>39.812519000000002</v>
      </c>
      <c r="K196" s="82">
        <v>39.738303999999999</v>
      </c>
      <c r="L196" s="82">
        <v>39.677120000000002</v>
      </c>
      <c r="M196" s="82">
        <v>39.624392999999998</v>
      </c>
      <c r="N196" s="82">
        <v>39.575108</v>
      </c>
      <c r="O196" s="82">
        <v>39.526524000000002</v>
      </c>
      <c r="P196" s="82">
        <v>39.414684000000001</v>
      </c>
      <c r="Q196" s="82">
        <v>39.300423000000002</v>
      </c>
      <c r="R196" s="82">
        <v>39.196739000000001</v>
      </c>
      <c r="S196" s="82">
        <v>39.103146000000002</v>
      </c>
      <c r="T196" s="82">
        <v>39.009189999999997</v>
      </c>
      <c r="U196" s="82">
        <v>38.919426000000001</v>
      </c>
      <c r="V196" s="82">
        <v>38.834170999999998</v>
      </c>
      <c r="W196" s="82">
        <v>38.752144000000001</v>
      </c>
      <c r="X196" s="82">
        <v>38.674156000000004</v>
      </c>
      <c r="Y196" s="82">
        <v>38.600391000000002</v>
      </c>
      <c r="Z196" s="82">
        <v>38.530456999999998</v>
      </c>
      <c r="AA196" s="82">
        <v>38.464267999999997</v>
      </c>
      <c r="AB196" s="82">
        <v>38.401916999999997</v>
      </c>
      <c r="AC196" s="82">
        <v>38.342441999999998</v>
      </c>
      <c r="AD196" s="82">
        <v>38.285499999999999</v>
      </c>
      <c r="AE196" s="82">
        <v>38.231647000000002</v>
      </c>
      <c r="AF196" s="82">
        <v>38.173191000000003</v>
      </c>
      <c r="AG196" s="88">
        <v>-4.0000000000000001E-3</v>
      </c>
    </row>
    <row r="197" spans="1:33" ht="15" customHeight="1" x14ac:dyDescent="0.35">
      <c r="A197" s="77" t="s">
        <v>2120</v>
      </c>
      <c r="B197" s="81" t="s">
        <v>1954</v>
      </c>
      <c r="C197" s="82">
        <v>0</v>
      </c>
      <c r="D197" s="82">
        <v>0</v>
      </c>
      <c r="E197" s="82">
        <v>0</v>
      </c>
      <c r="F197" s="82">
        <v>0</v>
      </c>
      <c r="G197" s="82">
        <v>0</v>
      </c>
      <c r="H197" s="82">
        <v>0</v>
      </c>
      <c r="I197" s="82">
        <v>0</v>
      </c>
      <c r="J197" s="82">
        <v>0</v>
      </c>
      <c r="K197" s="82">
        <v>0</v>
      </c>
      <c r="L197" s="82">
        <v>0</v>
      </c>
      <c r="M197" s="82">
        <v>0</v>
      </c>
      <c r="N197" s="82">
        <v>0</v>
      </c>
      <c r="O197" s="82">
        <v>0</v>
      </c>
      <c r="P197" s="82">
        <v>0</v>
      </c>
      <c r="Q197" s="82">
        <v>0</v>
      </c>
      <c r="R197" s="82">
        <v>0</v>
      </c>
      <c r="S197" s="82">
        <v>0</v>
      </c>
      <c r="T197" s="82">
        <v>0</v>
      </c>
      <c r="U197" s="82">
        <v>0</v>
      </c>
      <c r="V197" s="82">
        <v>0</v>
      </c>
      <c r="W197" s="82">
        <v>0</v>
      </c>
      <c r="X197" s="82">
        <v>0</v>
      </c>
      <c r="Y197" s="82">
        <v>0</v>
      </c>
      <c r="Z197" s="82">
        <v>0</v>
      </c>
      <c r="AA197" s="82">
        <v>0</v>
      </c>
      <c r="AB197" s="82">
        <v>0</v>
      </c>
      <c r="AC197" s="82">
        <v>0</v>
      </c>
      <c r="AD197" s="82">
        <v>0</v>
      </c>
      <c r="AE197" s="82">
        <v>0</v>
      </c>
      <c r="AF197" s="82">
        <v>0</v>
      </c>
      <c r="AG197" s="88" t="s">
        <v>11</v>
      </c>
    </row>
    <row r="198" spans="1:33" ht="15" customHeight="1" x14ac:dyDescent="0.35">
      <c r="A198" s="77" t="s">
        <v>2121</v>
      </c>
      <c r="B198" s="81" t="s">
        <v>1956</v>
      </c>
      <c r="C198" s="82">
        <v>61.412574999999997</v>
      </c>
      <c r="D198" s="82">
        <v>60.076225000000001</v>
      </c>
      <c r="E198" s="82">
        <v>59.073279999999997</v>
      </c>
      <c r="F198" s="82">
        <v>58.271636999999998</v>
      </c>
      <c r="G198" s="82">
        <v>57.675868999999999</v>
      </c>
      <c r="H198" s="82">
        <v>57.227271999999999</v>
      </c>
      <c r="I198" s="82">
        <v>56.878909999999998</v>
      </c>
      <c r="J198" s="82">
        <v>56.605209000000002</v>
      </c>
      <c r="K198" s="82">
        <v>56.376347000000003</v>
      </c>
      <c r="L198" s="82">
        <v>56.183788</v>
      </c>
      <c r="M198" s="82">
        <v>56.019683999999998</v>
      </c>
      <c r="N198" s="82">
        <v>55.876475999999997</v>
      </c>
      <c r="O198" s="82">
        <v>55.742786000000002</v>
      </c>
      <c r="P198" s="82">
        <v>55.552574</v>
      </c>
      <c r="Q198" s="82">
        <v>55.365208000000003</v>
      </c>
      <c r="R198" s="82">
        <v>55.193420000000003</v>
      </c>
      <c r="S198" s="82">
        <v>55.033188000000003</v>
      </c>
      <c r="T198" s="82">
        <v>54.882015000000003</v>
      </c>
      <c r="U198" s="82">
        <v>54.737160000000003</v>
      </c>
      <c r="V198" s="82">
        <v>54.599079000000003</v>
      </c>
      <c r="W198" s="82">
        <v>54.465800999999999</v>
      </c>
      <c r="X198" s="82">
        <v>54.338912999999998</v>
      </c>
      <c r="Y198" s="82">
        <v>54.218296000000002</v>
      </c>
      <c r="Z198" s="82">
        <v>54.103394000000002</v>
      </c>
      <c r="AA198" s="82">
        <v>53.994216999999999</v>
      </c>
      <c r="AB198" s="82">
        <v>53.891204999999999</v>
      </c>
      <c r="AC198" s="82">
        <v>53.792309000000003</v>
      </c>
      <c r="AD198" s="82">
        <v>53.698222999999999</v>
      </c>
      <c r="AE198" s="82">
        <v>53.608607999999997</v>
      </c>
      <c r="AF198" s="82">
        <v>53.515808</v>
      </c>
      <c r="AG198" s="88">
        <v>-5.0000000000000001E-3</v>
      </c>
    </row>
    <row r="199" spans="1:33" ht="15" customHeight="1" x14ac:dyDescent="0.35">
      <c r="A199" s="77" t="s">
        <v>2122</v>
      </c>
      <c r="B199" s="81" t="s">
        <v>1958</v>
      </c>
      <c r="C199" s="82">
        <v>86.827613999999997</v>
      </c>
      <c r="D199" s="82">
        <v>85.072188999999995</v>
      </c>
      <c r="E199" s="82">
        <v>83.758408000000003</v>
      </c>
      <c r="F199" s="82">
        <v>82.714600000000004</v>
      </c>
      <c r="G199" s="82">
        <v>81.896225000000001</v>
      </c>
      <c r="H199" s="82">
        <v>81.287018000000003</v>
      </c>
      <c r="I199" s="82">
        <v>80.815781000000001</v>
      </c>
      <c r="J199" s="82">
        <v>80.438972000000007</v>
      </c>
      <c r="K199" s="82">
        <v>80.118628999999999</v>
      </c>
      <c r="L199" s="82">
        <v>79.839989000000003</v>
      </c>
      <c r="M199" s="82">
        <v>79.594787999999994</v>
      </c>
      <c r="N199" s="82">
        <v>79.380324999999999</v>
      </c>
      <c r="O199" s="82">
        <v>79.177773000000002</v>
      </c>
      <c r="P199" s="82">
        <v>78.923850999999999</v>
      </c>
      <c r="Q199" s="82">
        <v>78.678787</v>
      </c>
      <c r="R199" s="82">
        <v>78.452003000000005</v>
      </c>
      <c r="S199" s="82">
        <v>78.244147999999996</v>
      </c>
      <c r="T199" s="82">
        <v>78.044708</v>
      </c>
      <c r="U199" s="82">
        <v>77.853927999999996</v>
      </c>
      <c r="V199" s="82">
        <v>77.670090000000002</v>
      </c>
      <c r="W199" s="82">
        <v>77.493042000000003</v>
      </c>
      <c r="X199" s="82">
        <v>77.324303</v>
      </c>
      <c r="Y199" s="82">
        <v>77.164878999999999</v>
      </c>
      <c r="Z199" s="82">
        <v>77.012466000000003</v>
      </c>
      <c r="AA199" s="82">
        <v>76.867621999999997</v>
      </c>
      <c r="AB199" s="82">
        <v>76.730080000000001</v>
      </c>
      <c r="AC199" s="82">
        <v>76.600479000000007</v>
      </c>
      <c r="AD199" s="82">
        <v>76.474570999999997</v>
      </c>
      <c r="AE199" s="82">
        <v>76.356849999999994</v>
      </c>
      <c r="AF199" s="82">
        <v>76.235709999999997</v>
      </c>
      <c r="AG199" s="88">
        <v>-4.0000000000000001E-3</v>
      </c>
    </row>
    <row r="200" spans="1:33" ht="15" customHeight="1" x14ac:dyDescent="0.35">
      <c r="A200" s="77" t="s">
        <v>2123</v>
      </c>
      <c r="B200" s="81" t="s">
        <v>1960</v>
      </c>
      <c r="C200" s="82">
        <v>46.066398999999997</v>
      </c>
      <c r="D200" s="82">
        <v>44.824924000000003</v>
      </c>
      <c r="E200" s="82">
        <v>43.81015</v>
      </c>
      <c r="F200" s="82">
        <v>42.938155999999999</v>
      </c>
      <c r="G200" s="82">
        <v>42.475234999999998</v>
      </c>
      <c r="H200" s="82">
        <v>42.151328999999997</v>
      </c>
      <c r="I200" s="82">
        <v>41.895434999999999</v>
      </c>
      <c r="J200" s="82">
        <v>41.715488000000001</v>
      </c>
      <c r="K200" s="82">
        <v>41.534702000000003</v>
      </c>
      <c r="L200" s="82">
        <v>41.405884</v>
      </c>
      <c r="M200" s="82">
        <v>41.324444</v>
      </c>
      <c r="N200" s="82">
        <v>41.226500999999999</v>
      </c>
      <c r="O200" s="82">
        <v>41.131908000000003</v>
      </c>
      <c r="P200" s="82">
        <v>40.977443999999998</v>
      </c>
      <c r="Q200" s="82">
        <v>40.820239999999998</v>
      </c>
      <c r="R200" s="82">
        <v>40.689728000000002</v>
      </c>
      <c r="S200" s="82">
        <v>40.567554000000001</v>
      </c>
      <c r="T200" s="82">
        <v>40.451096</v>
      </c>
      <c r="U200" s="82">
        <v>40.339385999999998</v>
      </c>
      <c r="V200" s="82">
        <v>40.24044</v>
      </c>
      <c r="W200" s="82">
        <v>40.144634000000003</v>
      </c>
      <c r="X200" s="82">
        <v>40.053375000000003</v>
      </c>
      <c r="Y200" s="82">
        <v>39.966315999999999</v>
      </c>
      <c r="Z200" s="82">
        <v>39.887504999999997</v>
      </c>
      <c r="AA200" s="82">
        <v>39.812705999999999</v>
      </c>
      <c r="AB200" s="82">
        <v>39.742111000000001</v>
      </c>
      <c r="AC200" s="82">
        <v>39.674339000000003</v>
      </c>
      <c r="AD200" s="82">
        <v>39.609810000000003</v>
      </c>
      <c r="AE200" s="82">
        <v>39.548321000000001</v>
      </c>
      <c r="AF200" s="82">
        <v>39.482593999999999</v>
      </c>
      <c r="AG200" s="88">
        <v>-5.0000000000000001E-3</v>
      </c>
    </row>
    <row r="201" spans="1:33" ht="12" customHeight="1" x14ac:dyDescent="0.35">
      <c r="A201" s="77" t="s">
        <v>2124</v>
      </c>
      <c r="B201" s="81" t="s">
        <v>1962</v>
      </c>
      <c r="C201" s="82">
        <v>63.963467000000001</v>
      </c>
      <c r="D201" s="82">
        <v>62.318652999999998</v>
      </c>
      <c r="E201" s="82">
        <v>60.990806999999997</v>
      </c>
      <c r="F201" s="82">
        <v>59.831802000000003</v>
      </c>
      <c r="G201" s="82">
        <v>59.182628999999999</v>
      </c>
      <c r="H201" s="82">
        <v>58.707096</v>
      </c>
      <c r="I201" s="82">
        <v>58.323635000000003</v>
      </c>
      <c r="J201" s="82">
        <v>58.041172000000003</v>
      </c>
      <c r="K201" s="82">
        <v>57.765785000000001</v>
      </c>
      <c r="L201" s="82">
        <v>57.557963999999998</v>
      </c>
      <c r="M201" s="82">
        <v>57.410522</v>
      </c>
      <c r="N201" s="82">
        <v>57.247402000000001</v>
      </c>
      <c r="O201" s="82">
        <v>57.089153000000003</v>
      </c>
      <c r="P201" s="82">
        <v>56.874915999999999</v>
      </c>
      <c r="Q201" s="82">
        <v>56.663345</v>
      </c>
      <c r="R201" s="82">
        <v>56.480956999999997</v>
      </c>
      <c r="S201" s="82">
        <v>56.309986000000002</v>
      </c>
      <c r="T201" s="82">
        <v>56.148814999999999</v>
      </c>
      <c r="U201" s="82">
        <v>55.994239999999998</v>
      </c>
      <c r="V201" s="82">
        <v>55.857185000000001</v>
      </c>
      <c r="W201" s="82">
        <v>55.723720999999998</v>
      </c>
      <c r="X201" s="82">
        <v>55.596874</v>
      </c>
      <c r="Y201" s="82">
        <v>55.475287999999999</v>
      </c>
      <c r="Z201" s="82">
        <v>55.364254000000003</v>
      </c>
      <c r="AA201" s="82">
        <v>55.258591000000003</v>
      </c>
      <c r="AB201" s="82">
        <v>55.158580999999998</v>
      </c>
      <c r="AC201" s="82">
        <v>55.062218000000001</v>
      </c>
      <c r="AD201" s="82">
        <v>54.971310000000003</v>
      </c>
      <c r="AE201" s="82">
        <v>54.884158999999997</v>
      </c>
      <c r="AF201" s="82">
        <v>54.793940999999997</v>
      </c>
      <c r="AG201" s="88">
        <v>-5.0000000000000001E-3</v>
      </c>
    </row>
    <row r="202" spans="1:33" ht="15" customHeight="1" x14ac:dyDescent="0.35">
      <c r="B202" s="34" t="s">
        <v>200</v>
      </c>
      <c r="C202" s="82"/>
      <c r="D202" s="82"/>
      <c r="E202" s="82"/>
      <c r="F202" s="82"/>
      <c r="G202" s="82"/>
      <c r="H202" s="82"/>
      <c r="I202" s="82"/>
      <c r="J202" s="82"/>
      <c r="K202" s="82"/>
      <c r="L202" s="82"/>
      <c r="M202" s="82"/>
      <c r="N202" s="82"/>
      <c r="O202" s="82"/>
      <c r="P202" s="82"/>
      <c r="Q202" s="82"/>
      <c r="R202" s="82"/>
      <c r="S202" s="82"/>
      <c r="T202" s="82"/>
      <c r="U202" s="82"/>
      <c r="V202" s="82"/>
      <c r="W202" s="82"/>
      <c r="X202" s="82"/>
      <c r="Y202" s="82"/>
      <c r="Z202" s="82"/>
      <c r="AA202" s="82"/>
      <c r="AB202" s="82"/>
      <c r="AC202" s="82"/>
      <c r="AD202" s="82"/>
      <c r="AE202" s="82"/>
      <c r="AF202" s="82"/>
      <c r="AG202" s="88"/>
    </row>
    <row r="203" spans="1:33" ht="15" customHeight="1" x14ac:dyDescent="0.35">
      <c r="A203" s="77" t="s">
        <v>2125</v>
      </c>
      <c r="B203" s="81" t="s">
        <v>1932</v>
      </c>
      <c r="C203" s="82">
        <v>0</v>
      </c>
      <c r="D203" s="82">
        <v>0</v>
      </c>
      <c r="E203" s="82">
        <v>0</v>
      </c>
      <c r="F203" s="82">
        <v>0</v>
      </c>
      <c r="G203" s="82">
        <v>0</v>
      </c>
      <c r="H203" s="82">
        <v>0</v>
      </c>
      <c r="I203" s="82">
        <v>0</v>
      </c>
      <c r="J203" s="82">
        <v>0</v>
      </c>
      <c r="K203" s="82">
        <v>0</v>
      </c>
      <c r="L203" s="82">
        <v>0</v>
      </c>
      <c r="M203" s="82">
        <v>0</v>
      </c>
      <c r="N203" s="82">
        <v>0</v>
      </c>
      <c r="O203" s="82">
        <v>0</v>
      </c>
      <c r="P203" s="82">
        <v>0</v>
      </c>
      <c r="Q203" s="82">
        <v>0</v>
      </c>
      <c r="R203" s="82">
        <v>0</v>
      </c>
      <c r="S203" s="82">
        <v>0</v>
      </c>
      <c r="T203" s="82">
        <v>0</v>
      </c>
      <c r="U203" s="82">
        <v>0</v>
      </c>
      <c r="V203" s="82">
        <v>0</v>
      </c>
      <c r="W203" s="82">
        <v>0</v>
      </c>
      <c r="X203" s="82">
        <v>0</v>
      </c>
      <c r="Y203" s="82">
        <v>0</v>
      </c>
      <c r="Z203" s="82">
        <v>0</v>
      </c>
      <c r="AA203" s="82">
        <v>0</v>
      </c>
      <c r="AB203" s="82">
        <v>0</v>
      </c>
      <c r="AC203" s="82">
        <v>0</v>
      </c>
      <c r="AD203" s="82">
        <v>0</v>
      </c>
      <c r="AE203" s="82">
        <v>0</v>
      </c>
      <c r="AF203" s="82">
        <v>0</v>
      </c>
      <c r="AG203" s="88" t="s">
        <v>11</v>
      </c>
    </row>
    <row r="204" spans="1:33" ht="15" customHeight="1" x14ac:dyDescent="0.35">
      <c r="A204" s="77" t="s">
        <v>2126</v>
      </c>
      <c r="B204" s="81" t="s">
        <v>1934</v>
      </c>
      <c r="C204" s="82">
        <v>53.930892999999998</v>
      </c>
      <c r="D204" s="82">
        <v>52.736598999999998</v>
      </c>
      <c r="E204" s="82">
        <v>51.807518000000002</v>
      </c>
      <c r="F204" s="82">
        <v>51.068665000000003</v>
      </c>
      <c r="G204" s="82">
        <v>50.574913000000002</v>
      </c>
      <c r="H204" s="82">
        <v>50.182892000000002</v>
      </c>
      <c r="I204" s="82">
        <v>49.855468999999999</v>
      </c>
      <c r="J204" s="82">
        <v>49.586357</v>
      </c>
      <c r="K204" s="82">
        <v>49.350586</v>
      </c>
      <c r="L204" s="82">
        <v>49.150886999999997</v>
      </c>
      <c r="M204" s="82">
        <v>48.980145</v>
      </c>
      <c r="N204" s="82">
        <v>48.820545000000003</v>
      </c>
      <c r="O204" s="82">
        <v>48.668739000000002</v>
      </c>
      <c r="P204" s="82">
        <v>48.506447000000001</v>
      </c>
      <c r="Q204" s="82">
        <v>48.354500000000002</v>
      </c>
      <c r="R204" s="82">
        <v>48.218437000000002</v>
      </c>
      <c r="S204" s="82">
        <v>48.092537</v>
      </c>
      <c r="T204" s="82">
        <v>47.975002000000003</v>
      </c>
      <c r="U204" s="82">
        <v>47.863109999999999</v>
      </c>
      <c r="V204" s="82">
        <v>47.759548000000002</v>
      </c>
      <c r="W204" s="82">
        <v>47.660088000000002</v>
      </c>
      <c r="X204" s="82">
        <v>47.566504999999999</v>
      </c>
      <c r="Y204" s="82">
        <v>47.478282999999998</v>
      </c>
      <c r="Z204" s="82">
        <v>47.396090999999998</v>
      </c>
      <c r="AA204" s="82">
        <v>47.318947000000001</v>
      </c>
      <c r="AB204" s="82">
        <v>47.247089000000003</v>
      </c>
      <c r="AC204" s="82">
        <v>47.178542999999998</v>
      </c>
      <c r="AD204" s="82">
        <v>47.114330000000002</v>
      </c>
      <c r="AE204" s="82">
        <v>47.053730000000002</v>
      </c>
      <c r="AF204" s="82">
        <v>46.974884000000003</v>
      </c>
      <c r="AG204" s="88">
        <v>-5.0000000000000001E-3</v>
      </c>
    </row>
    <row r="205" spans="1:33" ht="15" customHeight="1" x14ac:dyDescent="0.35">
      <c r="A205" s="77" t="s">
        <v>2127</v>
      </c>
      <c r="B205" s="81" t="s">
        <v>1936</v>
      </c>
      <c r="C205" s="82">
        <v>46.43074</v>
      </c>
      <c r="D205" s="82">
        <v>45.205295999999997</v>
      </c>
      <c r="E205" s="82">
        <v>44.262352</v>
      </c>
      <c r="F205" s="82">
        <v>43.502167</v>
      </c>
      <c r="G205" s="82">
        <v>43.016392000000003</v>
      </c>
      <c r="H205" s="82">
        <v>42.613093999999997</v>
      </c>
      <c r="I205" s="82">
        <v>42.270279000000002</v>
      </c>
      <c r="J205" s="82">
        <v>41.995316000000003</v>
      </c>
      <c r="K205" s="82">
        <v>41.753365000000002</v>
      </c>
      <c r="L205" s="82">
        <v>41.548012</v>
      </c>
      <c r="M205" s="82">
        <v>41.372622999999997</v>
      </c>
      <c r="N205" s="82">
        <v>41.208911999999998</v>
      </c>
      <c r="O205" s="82">
        <v>41.053058999999998</v>
      </c>
      <c r="P205" s="82">
        <v>40.887619000000001</v>
      </c>
      <c r="Q205" s="82">
        <v>40.733452</v>
      </c>
      <c r="R205" s="82">
        <v>40.596397000000003</v>
      </c>
      <c r="S205" s="82">
        <v>40.469959000000003</v>
      </c>
      <c r="T205" s="82">
        <v>40.351238000000002</v>
      </c>
      <c r="U205" s="82">
        <v>40.238166999999997</v>
      </c>
      <c r="V205" s="82">
        <v>40.132542000000001</v>
      </c>
      <c r="W205" s="82">
        <v>40.031436999999997</v>
      </c>
      <c r="X205" s="82">
        <v>39.935851999999997</v>
      </c>
      <c r="Y205" s="82">
        <v>39.845894000000001</v>
      </c>
      <c r="Z205" s="82">
        <v>39.761906000000003</v>
      </c>
      <c r="AA205" s="82">
        <v>39.683059999999998</v>
      </c>
      <c r="AB205" s="82">
        <v>39.609431999999998</v>
      </c>
      <c r="AC205" s="82">
        <v>39.539409999999997</v>
      </c>
      <c r="AD205" s="82">
        <v>39.473232000000003</v>
      </c>
      <c r="AE205" s="82">
        <v>39.411071999999997</v>
      </c>
      <c r="AF205" s="82">
        <v>39.330531999999998</v>
      </c>
      <c r="AG205" s="88">
        <v>-6.0000000000000001E-3</v>
      </c>
    </row>
    <row r="206" spans="1:33" ht="15" customHeight="1" x14ac:dyDescent="0.35">
      <c r="A206" s="77" t="s">
        <v>2128</v>
      </c>
      <c r="B206" s="81" t="s">
        <v>1938</v>
      </c>
      <c r="C206" s="82">
        <v>48.032688</v>
      </c>
      <c r="D206" s="82">
        <v>46.572719999999997</v>
      </c>
      <c r="E206" s="82">
        <v>45.389023000000002</v>
      </c>
      <c r="F206" s="82">
        <v>44.383831000000001</v>
      </c>
      <c r="G206" s="82">
        <v>43.804836000000002</v>
      </c>
      <c r="H206" s="82">
        <v>43.362006999999998</v>
      </c>
      <c r="I206" s="82">
        <v>43.000965000000001</v>
      </c>
      <c r="J206" s="82">
        <v>42.719341</v>
      </c>
      <c r="K206" s="82">
        <v>42.455779999999997</v>
      </c>
      <c r="L206" s="82">
        <v>42.242905</v>
      </c>
      <c r="M206" s="82">
        <v>42.073746</v>
      </c>
      <c r="N206" s="82">
        <v>41.900996999999997</v>
      </c>
      <c r="O206" s="82">
        <v>41.734366999999999</v>
      </c>
      <c r="P206" s="82">
        <v>41.557307999999999</v>
      </c>
      <c r="Q206" s="82">
        <v>41.391190000000002</v>
      </c>
      <c r="R206" s="82">
        <v>41.249865999999997</v>
      </c>
      <c r="S206" s="82">
        <v>41.118935</v>
      </c>
      <c r="T206" s="82">
        <v>40.995868999999999</v>
      </c>
      <c r="U206" s="82">
        <v>40.878540000000001</v>
      </c>
      <c r="V206" s="82">
        <v>40.772399999999998</v>
      </c>
      <c r="W206" s="82">
        <v>40.670689000000003</v>
      </c>
      <c r="X206" s="82">
        <v>40.574463000000002</v>
      </c>
      <c r="Y206" s="82">
        <v>40.483738000000002</v>
      </c>
      <c r="Z206" s="82">
        <v>40.400993</v>
      </c>
      <c r="AA206" s="82">
        <v>40.323264999999999</v>
      </c>
      <c r="AB206" s="82">
        <v>40.250683000000002</v>
      </c>
      <c r="AC206" s="82">
        <v>40.181637000000002</v>
      </c>
      <c r="AD206" s="82">
        <v>40.116366999999997</v>
      </c>
      <c r="AE206" s="82">
        <v>40.054993000000003</v>
      </c>
      <c r="AF206" s="82">
        <v>39.975181999999997</v>
      </c>
      <c r="AG206" s="88">
        <v>-6.0000000000000001E-3</v>
      </c>
    </row>
    <row r="207" spans="1:33" ht="15" customHeight="1" x14ac:dyDescent="0.35">
      <c r="A207" s="77" t="s">
        <v>2129</v>
      </c>
      <c r="B207" s="81" t="s">
        <v>1940</v>
      </c>
      <c r="C207" s="82">
        <v>56.601604000000002</v>
      </c>
      <c r="D207" s="82">
        <v>54.861153000000002</v>
      </c>
      <c r="E207" s="82">
        <v>53.412148000000002</v>
      </c>
      <c r="F207" s="82">
        <v>52.145473000000003</v>
      </c>
      <c r="G207" s="82">
        <v>51.484012999999997</v>
      </c>
      <c r="H207" s="82">
        <v>50.970748999999998</v>
      </c>
      <c r="I207" s="82">
        <v>50.544910000000002</v>
      </c>
      <c r="J207" s="82">
        <v>50.222698000000001</v>
      </c>
      <c r="K207" s="82">
        <v>49.899299999999997</v>
      </c>
      <c r="L207" s="82">
        <v>49.650272000000001</v>
      </c>
      <c r="M207" s="82">
        <v>49.468277</v>
      </c>
      <c r="N207" s="82">
        <v>49.261893999999998</v>
      </c>
      <c r="O207" s="82">
        <v>49.059730999999999</v>
      </c>
      <c r="P207" s="82">
        <v>48.848587000000002</v>
      </c>
      <c r="Q207" s="82">
        <v>48.649569999999997</v>
      </c>
      <c r="R207" s="82">
        <v>48.487858000000003</v>
      </c>
      <c r="S207" s="82">
        <v>48.337200000000003</v>
      </c>
      <c r="T207" s="82">
        <v>48.195030000000003</v>
      </c>
      <c r="U207" s="82">
        <v>48.058928999999999</v>
      </c>
      <c r="V207" s="82">
        <v>47.940327000000003</v>
      </c>
      <c r="W207" s="82">
        <v>47.826244000000003</v>
      </c>
      <c r="X207" s="82">
        <v>47.718124000000003</v>
      </c>
      <c r="Y207" s="82">
        <v>47.615715000000002</v>
      </c>
      <c r="Z207" s="82">
        <v>47.524811</v>
      </c>
      <c r="AA207" s="82">
        <v>47.439266000000003</v>
      </c>
      <c r="AB207" s="82">
        <v>47.359211000000002</v>
      </c>
      <c r="AC207" s="82">
        <v>47.282829</v>
      </c>
      <c r="AD207" s="82">
        <v>47.21067</v>
      </c>
      <c r="AE207" s="82">
        <v>47.142502</v>
      </c>
      <c r="AF207" s="82">
        <v>47.056137</v>
      </c>
      <c r="AG207" s="88">
        <v>-6.0000000000000001E-3</v>
      </c>
    </row>
    <row r="208" spans="1:33" ht="15" customHeight="1" x14ac:dyDescent="0.35">
      <c r="A208" s="77" t="s">
        <v>2130</v>
      </c>
      <c r="B208" s="81" t="s">
        <v>1942</v>
      </c>
      <c r="C208" s="82">
        <v>117.047256</v>
      </c>
      <c r="D208" s="82">
        <v>115.385735</v>
      </c>
      <c r="E208" s="82">
        <v>113.99511699999999</v>
      </c>
      <c r="F208" s="82">
        <v>112.77713799999999</v>
      </c>
      <c r="G208" s="82">
        <v>112.17504099999999</v>
      </c>
      <c r="H208" s="82">
        <v>111.734818</v>
      </c>
      <c r="I208" s="82">
        <v>111.341347</v>
      </c>
      <c r="J208" s="82">
        <v>111.046516</v>
      </c>
      <c r="K208" s="82">
        <v>110.748192</v>
      </c>
      <c r="L208" s="82">
        <v>110.52207199999999</v>
      </c>
      <c r="M208" s="82">
        <v>110.35324900000001</v>
      </c>
      <c r="N208" s="82">
        <v>110.157112</v>
      </c>
      <c r="O208" s="82">
        <v>109.96528600000001</v>
      </c>
      <c r="P208" s="82">
        <v>109.76316799999999</v>
      </c>
      <c r="Q208" s="82">
        <v>109.572632</v>
      </c>
      <c r="R208" s="82">
        <v>109.419273</v>
      </c>
      <c r="S208" s="82">
        <v>109.27677199999999</v>
      </c>
      <c r="T208" s="82">
        <v>109.142296</v>
      </c>
      <c r="U208" s="82">
        <v>109.01355</v>
      </c>
      <c r="V208" s="82">
        <v>108.902092</v>
      </c>
      <c r="W208" s="82">
        <v>108.794792</v>
      </c>
      <c r="X208" s="82">
        <v>108.693214</v>
      </c>
      <c r="Y208" s="82">
        <v>108.59659600000001</v>
      </c>
      <c r="Z208" s="82">
        <v>108.511337</v>
      </c>
      <c r="AA208" s="82">
        <v>108.43126700000001</v>
      </c>
      <c r="AB208" s="82">
        <v>108.35659800000001</v>
      </c>
      <c r="AC208" s="82">
        <v>108.285515</v>
      </c>
      <c r="AD208" s="82">
        <v>108.218391</v>
      </c>
      <c r="AE208" s="82">
        <v>108.155083</v>
      </c>
      <c r="AF208" s="82">
        <v>108.073395</v>
      </c>
      <c r="AG208" s="88">
        <v>-3.0000000000000001E-3</v>
      </c>
    </row>
    <row r="209" spans="1:33" ht="15" customHeight="1" x14ac:dyDescent="0.35">
      <c r="A209" s="77" t="s">
        <v>2131</v>
      </c>
      <c r="B209" s="81" t="s">
        <v>1944</v>
      </c>
      <c r="C209" s="82">
        <v>48.373317999999998</v>
      </c>
      <c r="D209" s="82">
        <v>46.856341999999998</v>
      </c>
      <c r="E209" s="82">
        <v>45.623009000000003</v>
      </c>
      <c r="F209" s="82">
        <v>44.594402000000002</v>
      </c>
      <c r="G209" s="82">
        <v>43.978867000000001</v>
      </c>
      <c r="H209" s="82">
        <v>43.507323999999997</v>
      </c>
      <c r="I209" s="82">
        <v>43.120368999999997</v>
      </c>
      <c r="J209" s="82">
        <v>42.823020999999997</v>
      </c>
      <c r="K209" s="82">
        <v>42.535854</v>
      </c>
      <c r="L209" s="82">
        <v>42.308360999999998</v>
      </c>
      <c r="M209" s="82">
        <v>42.133662999999999</v>
      </c>
      <c r="N209" s="82">
        <v>41.947769000000001</v>
      </c>
      <c r="O209" s="82">
        <v>41.767136000000001</v>
      </c>
      <c r="P209" s="82">
        <v>41.576836</v>
      </c>
      <c r="Q209" s="82">
        <v>41.397964000000002</v>
      </c>
      <c r="R209" s="82">
        <v>41.248427999999997</v>
      </c>
      <c r="S209" s="82">
        <v>41.109585000000003</v>
      </c>
      <c r="T209" s="82">
        <v>40.978904999999997</v>
      </c>
      <c r="U209" s="82">
        <v>40.854187000000003</v>
      </c>
      <c r="V209" s="82">
        <v>40.742846999999998</v>
      </c>
      <c r="W209" s="82">
        <v>40.636111999999997</v>
      </c>
      <c r="X209" s="82">
        <v>40.535007</v>
      </c>
      <c r="Y209" s="82">
        <v>40.439644000000001</v>
      </c>
      <c r="Z209" s="82">
        <v>40.353366999999999</v>
      </c>
      <c r="AA209" s="82">
        <v>40.273251000000002</v>
      </c>
      <c r="AB209" s="82">
        <v>40.198345000000003</v>
      </c>
      <c r="AC209" s="82">
        <v>40.127276999999999</v>
      </c>
      <c r="AD209" s="82">
        <v>40.059184999999999</v>
      </c>
      <c r="AE209" s="82">
        <v>39.995463999999998</v>
      </c>
      <c r="AF209" s="82">
        <v>39.913119999999999</v>
      </c>
      <c r="AG209" s="88">
        <v>-7.0000000000000001E-3</v>
      </c>
    </row>
    <row r="210" spans="1:33" ht="15" customHeight="1" x14ac:dyDescent="0.35">
      <c r="A210" s="77" t="s">
        <v>2132</v>
      </c>
      <c r="B210" s="81" t="s">
        <v>1946</v>
      </c>
      <c r="C210" s="82">
        <v>61.797168999999997</v>
      </c>
      <c r="D210" s="82">
        <v>60.082183999999998</v>
      </c>
      <c r="E210" s="82">
        <v>58.675910999999999</v>
      </c>
      <c r="F210" s="82">
        <v>57.469710999999997</v>
      </c>
      <c r="G210" s="82">
        <v>56.801215999999997</v>
      </c>
      <c r="H210" s="82">
        <v>56.278694000000002</v>
      </c>
      <c r="I210" s="82">
        <v>55.843162999999997</v>
      </c>
      <c r="J210" s="82">
        <v>55.509056000000001</v>
      </c>
      <c r="K210" s="82">
        <v>55.183762000000002</v>
      </c>
      <c r="L210" s="82">
        <v>54.926735000000001</v>
      </c>
      <c r="M210" s="82">
        <v>54.730099000000003</v>
      </c>
      <c r="N210" s="82">
        <v>54.518559000000003</v>
      </c>
      <c r="O210" s="82">
        <v>54.313023000000001</v>
      </c>
      <c r="P210" s="82">
        <v>54.099285000000002</v>
      </c>
      <c r="Q210" s="82">
        <v>53.898823</v>
      </c>
      <c r="R210" s="82">
        <v>53.731945000000003</v>
      </c>
      <c r="S210" s="82">
        <v>53.577126</v>
      </c>
      <c r="T210" s="82">
        <v>53.430610999999999</v>
      </c>
      <c r="U210" s="82">
        <v>53.290253</v>
      </c>
      <c r="V210" s="82">
        <v>53.165374999999997</v>
      </c>
      <c r="W210" s="82">
        <v>53.045265000000001</v>
      </c>
      <c r="X210" s="82">
        <v>52.931499000000002</v>
      </c>
      <c r="Y210" s="82">
        <v>52.823886999999999</v>
      </c>
      <c r="Z210" s="82">
        <v>52.726897999999998</v>
      </c>
      <c r="AA210" s="82">
        <v>52.635460000000002</v>
      </c>
      <c r="AB210" s="82">
        <v>52.549796999999998</v>
      </c>
      <c r="AC210" s="82">
        <v>52.469352999999998</v>
      </c>
      <c r="AD210" s="82">
        <v>52.392178000000001</v>
      </c>
      <c r="AE210" s="82">
        <v>52.320220999999997</v>
      </c>
      <c r="AF210" s="82">
        <v>52.229683000000001</v>
      </c>
      <c r="AG210" s="88">
        <v>-6.0000000000000001E-3</v>
      </c>
    </row>
    <row r="211" spans="1:33" ht="15" customHeight="1" x14ac:dyDescent="0.35">
      <c r="A211" s="77" t="s">
        <v>2133</v>
      </c>
      <c r="B211" s="81" t="s">
        <v>1948</v>
      </c>
      <c r="C211" s="82">
        <v>0</v>
      </c>
      <c r="D211" s="82">
        <v>0</v>
      </c>
      <c r="E211" s="82">
        <v>0</v>
      </c>
      <c r="F211" s="82">
        <v>0</v>
      </c>
      <c r="G211" s="82">
        <v>0</v>
      </c>
      <c r="H211" s="82">
        <v>0</v>
      </c>
      <c r="I211" s="82">
        <v>0</v>
      </c>
      <c r="J211" s="82">
        <v>0</v>
      </c>
      <c r="K211" s="82">
        <v>0</v>
      </c>
      <c r="L211" s="82">
        <v>0</v>
      </c>
      <c r="M211" s="82">
        <v>0</v>
      </c>
      <c r="N211" s="82">
        <v>0</v>
      </c>
      <c r="O211" s="82">
        <v>0</v>
      </c>
      <c r="P211" s="82">
        <v>0</v>
      </c>
      <c r="Q211" s="82">
        <v>0</v>
      </c>
      <c r="R211" s="82">
        <v>0</v>
      </c>
      <c r="S211" s="82">
        <v>0</v>
      </c>
      <c r="T211" s="82">
        <v>0</v>
      </c>
      <c r="U211" s="82">
        <v>0</v>
      </c>
      <c r="V211" s="82">
        <v>0</v>
      </c>
      <c r="W211" s="82">
        <v>0</v>
      </c>
      <c r="X211" s="82">
        <v>0</v>
      </c>
      <c r="Y211" s="82">
        <v>0</v>
      </c>
      <c r="Z211" s="82">
        <v>0</v>
      </c>
      <c r="AA211" s="82">
        <v>0</v>
      </c>
      <c r="AB211" s="82">
        <v>0</v>
      </c>
      <c r="AC211" s="82">
        <v>0</v>
      </c>
      <c r="AD211" s="82">
        <v>0</v>
      </c>
      <c r="AE211" s="82">
        <v>0</v>
      </c>
      <c r="AF211" s="82">
        <v>0</v>
      </c>
      <c r="AG211" s="88" t="s">
        <v>11</v>
      </c>
    </row>
    <row r="212" spans="1:33" ht="15" customHeight="1" x14ac:dyDescent="0.35">
      <c r="A212" s="77" t="s">
        <v>2134</v>
      </c>
      <c r="B212" s="81" t="s">
        <v>1950</v>
      </c>
      <c r="C212" s="82">
        <v>0</v>
      </c>
      <c r="D212" s="82">
        <v>55.926704000000001</v>
      </c>
      <c r="E212" s="82">
        <v>54.896355</v>
      </c>
      <c r="F212" s="82">
        <v>54.128715999999997</v>
      </c>
      <c r="G212" s="82">
        <v>53.512523999999999</v>
      </c>
      <c r="H212" s="82">
        <v>53.061672000000002</v>
      </c>
      <c r="I212" s="82">
        <v>52.717548000000001</v>
      </c>
      <c r="J212" s="82">
        <v>52.447208000000003</v>
      </c>
      <c r="K212" s="82">
        <v>52.227359999999997</v>
      </c>
      <c r="L212" s="82">
        <v>52.038421999999997</v>
      </c>
      <c r="M212" s="82">
        <v>51.867294000000001</v>
      </c>
      <c r="N212" s="82">
        <v>51.715449999999997</v>
      </c>
      <c r="O212" s="82">
        <v>51.570338999999997</v>
      </c>
      <c r="P212" s="82">
        <v>51.368065000000001</v>
      </c>
      <c r="Q212" s="82">
        <v>51.170025000000003</v>
      </c>
      <c r="R212" s="82">
        <v>50.988303999999999</v>
      </c>
      <c r="S212" s="82">
        <v>50.816887000000001</v>
      </c>
      <c r="T212" s="82">
        <v>50.655929999999998</v>
      </c>
      <c r="U212" s="82">
        <v>50.501739999999998</v>
      </c>
      <c r="V212" s="82">
        <v>50.354529999999997</v>
      </c>
      <c r="W212" s="82">
        <v>50.212291999999998</v>
      </c>
      <c r="X212" s="82">
        <v>50.076957999999998</v>
      </c>
      <c r="Y212" s="82">
        <v>49.948405999999999</v>
      </c>
      <c r="Z212" s="82">
        <v>49.826262999999997</v>
      </c>
      <c r="AA212" s="82">
        <v>49.710388000000002</v>
      </c>
      <c r="AB212" s="82">
        <v>49.600997999999997</v>
      </c>
      <c r="AC212" s="82">
        <v>49.496113000000001</v>
      </c>
      <c r="AD212" s="82">
        <v>49.395302000000001</v>
      </c>
      <c r="AE212" s="82">
        <v>49.299767000000003</v>
      </c>
      <c r="AF212" s="82">
        <v>49.200946999999999</v>
      </c>
      <c r="AG212" s="88" t="s">
        <v>11</v>
      </c>
    </row>
    <row r="213" spans="1:33" ht="15" customHeight="1" x14ac:dyDescent="0.35">
      <c r="A213" s="77" t="s">
        <v>2135</v>
      </c>
      <c r="B213" s="81" t="s">
        <v>1952</v>
      </c>
      <c r="C213" s="82">
        <v>0</v>
      </c>
      <c r="D213" s="82">
        <v>0</v>
      </c>
      <c r="E213" s="82">
        <v>0</v>
      </c>
      <c r="F213" s="82">
        <v>0</v>
      </c>
      <c r="G213" s="82">
        <v>0</v>
      </c>
      <c r="H213" s="82">
        <v>0</v>
      </c>
      <c r="I213" s="82">
        <v>0</v>
      </c>
      <c r="J213" s="82">
        <v>0</v>
      </c>
      <c r="K213" s="82">
        <v>0</v>
      </c>
      <c r="L213" s="82">
        <v>42.841197999999999</v>
      </c>
      <c r="M213" s="82">
        <v>42.736415999999998</v>
      </c>
      <c r="N213" s="82">
        <v>42.681629000000001</v>
      </c>
      <c r="O213" s="82">
        <v>42.636046999999998</v>
      </c>
      <c r="P213" s="82">
        <v>42.532691999999997</v>
      </c>
      <c r="Q213" s="82">
        <v>42.431033999999997</v>
      </c>
      <c r="R213" s="82">
        <v>42.344451999999997</v>
      </c>
      <c r="S213" s="82">
        <v>42.209583000000002</v>
      </c>
      <c r="T213" s="82">
        <v>42.079475000000002</v>
      </c>
      <c r="U213" s="82">
        <v>41.955235000000002</v>
      </c>
      <c r="V213" s="82">
        <v>41.837578000000001</v>
      </c>
      <c r="W213" s="82">
        <v>41.725341999999998</v>
      </c>
      <c r="X213" s="82">
        <v>41.618721000000001</v>
      </c>
      <c r="Y213" s="82">
        <v>41.517775999999998</v>
      </c>
      <c r="Z213" s="82">
        <v>41.422015999999999</v>
      </c>
      <c r="AA213" s="82">
        <v>41.331389999999999</v>
      </c>
      <c r="AB213" s="82">
        <v>41.246093999999999</v>
      </c>
      <c r="AC213" s="82">
        <v>41.164177000000002</v>
      </c>
      <c r="AD213" s="82">
        <v>41.085704999999997</v>
      </c>
      <c r="AE213" s="82">
        <v>41.011059000000003</v>
      </c>
      <c r="AF213" s="82">
        <v>40.932442000000002</v>
      </c>
      <c r="AG213" s="88" t="s">
        <v>11</v>
      </c>
    </row>
    <row r="214" spans="1:33" ht="15" customHeight="1" x14ac:dyDescent="0.35">
      <c r="A214" s="77" t="s">
        <v>2136</v>
      </c>
      <c r="B214" s="81" t="s">
        <v>1954</v>
      </c>
      <c r="C214" s="82">
        <v>0</v>
      </c>
      <c r="D214" s="82">
        <v>0</v>
      </c>
      <c r="E214" s="82">
        <v>0</v>
      </c>
      <c r="F214" s="82">
        <v>0</v>
      </c>
      <c r="G214" s="82">
        <v>0</v>
      </c>
      <c r="H214" s="82">
        <v>0</v>
      </c>
      <c r="I214" s="82">
        <v>0</v>
      </c>
      <c r="J214" s="82">
        <v>0</v>
      </c>
      <c r="K214" s="82">
        <v>0</v>
      </c>
      <c r="L214" s="82">
        <v>0</v>
      </c>
      <c r="M214" s="82">
        <v>0</v>
      </c>
      <c r="N214" s="82">
        <v>0</v>
      </c>
      <c r="O214" s="82">
        <v>0</v>
      </c>
      <c r="P214" s="82">
        <v>0</v>
      </c>
      <c r="Q214" s="82">
        <v>0</v>
      </c>
      <c r="R214" s="82">
        <v>0</v>
      </c>
      <c r="S214" s="82">
        <v>0</v>
      </c>
      <c r="T214" s="82">
        <v>0</v>
      </c>
      <c r="U214" s="82">
        <v>0</v>
      </c>
      <c r="V214" s="82">
        <v>0</v>
      </c>
      <c r="W214" s="82">
        <v>0</v>
      </c>
      <c r="X214" s="82">
        <v>0</v>
      </c>
      <c r="Y214" s="82">
        <v>0</v>
      </c>
      <c r="Z214" s="82">
        <v>0</v>
      </c>
      <c r="AA214" s="82">
        <v>0</v>
      </c>
      <c r="AB214" s="82">
        <v>0</v>
      </c>
      <c r="AC214" s="82">
        <v>0</v>
      </c>
      <c r="AD214" s="82">
        <v>0</v>
      </c>
      <c r="AE214" s="82">
        <v>0</v>
      </c>
      <c r="AF214" s="82">
        <v>0</v>
      </c>
      <c r="AG214" s="88" t="s">
        <v>11</v>
      </c>
    </row>
    <row r="215" spans="1:33" ht="15" customHeight="1" x14ac:dyDescent="0.35">
      <c r="A215" s="77" t="s">
        <v>2137</v>
      </c>
      <c r="B215" s="81" t="s">
        <v>1956</v>
      </c>
      <c r="C215" s="82">
        <v>62.390663000000004</v>
      </c>
      <c r="D215" s="82">
        <v>60.990375999999998</v>
      </c>
      <c r="E215" s="82">
        <v>59.939194000000001</v>
      </c>
      <c r="F215" s="82">
        <v>59.098602</v>
      </c>
      <c r="G215" s="82">
        <v>58.462536</v>
      </c>
      <c r="H215" s="82">
        <v>57.984081000000003</v>
      </c>
      <c r="I215" s="82">
        <v>57.611094999999999</v>
      </c>
      <c r="J215" s="82">
        <v>57.314568000000001</v>
      </c>
      <c r="K215" s="82">
        <v>57.065994000000003</v>
      </c>
      <c r="L215" s="82">
        <v>56.855522000000001</v>
      </c>
      <c r="M215" s="82">
        <v>56.675102000000003</v>
      </c>
      <c r="N215" s="82">
        <v>56.518639</v>
      </c>
      <c r="O215" s="82">
        <v>56.372261000000002</v>
      </c>
      <c r="P215" s="82">
        <v>56.170959000000003</v>
      </c>
      <c r="Q215" s="82">
        <v>55.973708999999999</v>
      </c>
      <c r="R215" s="82">
        <v>55.79298</v>
      </c>
      <c r="S215" s="82">
        <v>55.624146000000003</v>
      </c>
      <c r="T215" s="82">
        <v>55.464675999999997</v>
      </c>
      <c r="U215" s="82">
        <v>55.311787000000002</v>
      </c>
      <c r="V215" s="82">
        <v>55.166153000000001</v>
      </c>
      <c r="W215" s="82">
        <v>55.025612000000002</v>
      </c>
      <c r="X215" s="82">
        <v>54.891765999999997</v>
      </c>
      <c r="Y215" s="82">
        <v>54.764557000000003</v>
      </c>
      <c r="Z215" s="82">
        <v>54.643374999999999</v>
      </c>
      <c r="AA215" s="82">
        <v>54.528221000000002</v>
      </c>
      <c r="AB215" s="82">
        <v>54.419562999999997</v>
      </c>
      <c r="AC215" s="82">
        <v>54.315285000000003</v>
      </c>
      <c r="AD215" s="82">
        <v>54.215904000000002</v>
      </c>
      <c r="AE215" s="82">
        <v>54.121307000000002</v>
      </c>
      <c r="AF215" s="82">
        <v>54.023646999999997</v>
      </c>
      <c r="AG215" s="88">
        <v>-5.0000000000000001E-3</v>
      </c>
    </row>
    <row r="216" spans="1:33" ht="15" customHeight="1" x14ac:dyDescent="0.35">
      <c r="A216" s="77" t="s">
        <v>2138</v>
      </c>
      <c r="B216" s="81" t="s">
        <v>1958</v>
      </c>
      <c r="C216" s="82">
        <v>85.066733999999997</v>
      </c>
      <c r="D216" s="82">
        <v>83.456435999999997</v>
      </c>
      <c r="E216" s="82">
        <v>82.256782999999999</v>
      </c>
      <c r="F216" s="82">
        <v>81.313652000000005</v>
      </c>
      <c r="G216" s="82">
        <v>80.566840999999997</v>
      </c>
      <c r="H216" s="82">
        <v>80.011168999999995</v>
      </c>
      <c r="I216" s="82">
        <v>79.582442999999998</v>
      </c>
      <c r="J216" s="82">
        <v>79.239525</v>
      </c>
      <c r="K216" s="82">
        <v>78.949883</v>
      </c>
      <c r="L216" s="82">
        <v>78.698340999999999</v>
      </c>
      <c r="M216" s="82">
        <v>78.477019999999996</v>
      </c>
      <c r="N216" s="82">
        <v>78.284081</v>
      </c>
      <c r="O216" s="82">
        <v>78.102196000000006</v>
      </c>
      <c r="P216" s="82">
        <v>77.868172000000001</v>
      </c>
      <c r="Q216" s="82">
        <v>77.641457000000003</v>
      </c>
      <c r="R216" s="82">
        <v>77.432136999999997</v>
      </c>
      <c r="S216" s="82">
        <v>77.238297000000003</v>
      </c>
      <c r="T216" s="82">
        <v>77.053382999999997</v>
      </c>
      <c r="U216" s="82">
        <v>76.876266000000001</v>
      </c>
      <c r="V216" s="82">
        <v>76.706160999999994</v>
      </c>
      <c r="W216" s="82">
        <v>76.542191000000003</v>
      </c>
      <c r="X216" s="82">
        <v>76.385955999999993</v>
      </c>
      <c r="Y216" s="82">
        <v>76.237938</v>
      </c>
      <c r="Z216" s="82">
        <v>76.096535000000003</v>
      </c>
      <c r="AA216" s="82">
        <v>75.962112000000005</v>
      </c>
      <c r="AB216" s="82">
        <v>75.834830999999994</v>
      </c>
      <c r="AC216" s="82">
        <v>75.713982000000001</v>
      </c>
      <c r="AD216" s="82">
        <v>75.597449999999995</v>
      </c>
      <c r="AE216" s="82">
        <v>75.487724</v>
      </c>
      <c r="AF216" s="82">
        <v>75.374786</v>
      </c>
      <c r="AG216" s="88">
        <v>-4.0000000000000001E-3</v>
      </c>
    </row>
    <row r="217" spans="1:33" ht="15" customHeight="1" x14ac:dyDescent="0.35">
      <c r="A217" s="77" t="s">
        <v>2139</v>
      </c>
      <c r="B217" s="81" t="s">
        <v>1960</v>
      </c>
      <c r="C217" s="82">
        <v>49.729804999999999</v>
      </c>
      <c r="D217" s="82">
        <v>48.222214000000001</v>
      </c>
      <c r="E217" s="82">
        <v>47.007632999999998</v>
      </c>
      <c r="F217" s="82">
        <v>45.979618000000002</v>
      </c>
      <c r="G217" s="82">
        <v>45.383471999999998</v>
      </c>
      <c r="H217" s="82">
        <v>44.954517000000003</v>
      </c>
      <c r="I217" s="82">
        <v>44.61356</v>
      </c>
      <c r="J217" s="82">
        <v>44.361548999999997</v>
      </c>
      <c r="K217" s="82">
        <v>44.118225000000002</v>
      </c>
      <c r="L217" s="82">
        <v>43.932986999999997</v>
      </c>
      <c r="M217" s="82">
        <v>43.799830999999998</v>
      </c>
      <c r="N217" s="82">
        <v>43.654972000000001</v>
      </c>
      <c r="O217" s="82">
        <v>43.515372999999997</v>
      </c>
      <c r="P217" s="82">
        <v>43.319408000000003</v>
      </c>
      <c r="Q217" s="82">
        <v>43.124836000000002</v>
      </c>
      <c r="R217" s="82">
        <v>42.959842999999999</v>
      </c>
      <c r="S217" s="82">
        <v>42.804924</v>
      </c>
      <c r="T217" s="82">
        <v>42.657665000000001</v>
      </c>
      <c r="U217" s="82">
        <v>42.516258000000001</v>
      </c>
      <c r="V217" s="82">
        <v>42.388553999999999</v>
      </c>
      <c r="W217" s="82">
        <v>42.265121000000001</v>
      </c>
      <c r="X217" s="82">
        <v>42.147423000000003</v>
      </c>
      <c r="Y217" s="82">
        <v>42.035277999999998</v>
      </c>
      <c r="Z217" s="82">
        <v>41.932423</v>
      </c>
      <c r="AA217" s="82">
        <v>41.834693999999999</v>
      </c>
      <c r="AB217" s="82">
        <v>41.742409000000002</v>
      </c>
      <c r="AC217" s="82">
        <v>41.653801000000001</v>
      </c>
      <c r="AD217" s="82">
        <v>41.569220999999999</v>
      </c>
      <c r="AE217" s="82">
        <v>41.488689000000001</v>
      </c>
      <c r="AF217" s="82">
        <v>41.404494999999997</v>
      </c>
      <c r="AG217" s="88">
        <v>-6.0000000000000001E-3</v>
      </c>
    </row>
    <row r="218" spans="1:33" ht="15" customHeight="1" x14ac:dyDescent="0.35">
      <c r="A218" s="77" t="s">
        <v>2140</v>
      </c>
      <c r="B218" s="81" t="s">
        <v>1962</v>
      </c>
      <c r="C218" s="82">
        <v>65.488792000000004</v>
      </c>
      <c r="D218" s="82">
        <v>63.731200999999999</v>
      </c>
      <c r="E218" s="82">
        <v>62.31279</v>
      </c>
      <c r="F218" s="82">
        <v>61.093089999999997</v>
      </c>
      <c r="G218" s="82">
        <v>60.387306000000002</v>
      </c>
      <c r="H218" s="82">
        <v>59.86985</v>
      </c>
      <c r="I218" s="82">
        <v>59.451466000000003</v>
      </c>
      <c r="J218" s="82">
        <v>59.139549000000002</v>
      </c>
      <c r="K218" s="82">
        <v>58.838619000000001</v>
      </c>
      <c r="L218" s="82">
        <v>58.607261999999999</v>
      </c>
      <c r="M218" s="82">
        <v>58.437950000000001</v>
      </c>
      <c r="N218" s="82">
        <v>58.255375000000001</v>
      </c>
      <c r="O218" s="82">
        <v>58.078586999999999</v>
      </c>
      <c r="P218" s="82">
        <v>57.847583999999998</v>
      </c>
      <c r="Q218" s="82">
        <v>57.620987</v>
      </c>
      <c r="R218" s="82">
        <v>57.426715999999999</v>
      </c>
      <c r="S218" s="82">
        <v>57.244312000000001</v>
      </c>
      <c r="T218" s="82">
        <v>57.071734999999997</v>
      </c>
      <c r="U218" s="82">
        <v>56.905956000000003</v>
      </c>
      <c r="V218" s="82">
        <v>56.757072000000001</v>
      </c>
      <c r="W218" s="82">
        <v>56.612659000000001</v>
      </c>
      <c r="X218" s="82">
        <v>56.475085999999997</v>
      </c>
      <c r="Y218" s="82">
        <v>56.343631999999999</v>
      </c>
      <c r="Z218" s="82">
        <v>56.223072000000002</v>
      </c>
      <c r="AA218" s="82">
        <v>56.108372000000003</v>
      </c>
      <c r="AB218" s="82">
        <v>55.999873999999998</v>
      </c>
      <c r="AC218" s="82">
        <v>55.895499999999998</v>
      </c>
      <c r="AD218" s="82">
        <v>55.796371000000001</v>
      </c>
      <c r="AE218" s="82">
        <v>55.701659999999997</v>
      </c>
      <c r="AF218" s="82">
        <v>55.603943000000001</v>
      </c>
      <c r="AG218" s="88">
        <v>-6.0000000000000001E-3</v>
      </c>
    </row>
    <row r="219" spans="1:33" ht="15" customHeight="1" x14ac:dyDescent="0.35">
      <c r="B219" s="34" t="s">
        <v>22</v>
      </c>
      <c r="C219" s="82"/>
      <c r="D219" s="82"/>
      <c r="E219" s="82"/>
      <c r="F219" s="82"/>
      <c r="G219" s="82"/>
      <c r="H219" s="82"/>
      <c r="I219" s="82"/>
      <c r="J219" s="82"/>
      <c r="K219" s="82"/>
      <c r="L219" s="82"/>
      <c r="M219" s="82"/>
      <c r="N219" s="82"/>
      <c r="O219" s="82"/>
      <c r="P219" s="82"/>
      <c r="Q219" s="82"/>
      <c r="R219" s="82"/>
      <c r="S219" s="82"/>
      <c r="T219" s="82"/>
      <c r="U219" s="82"/>
      <c r="V219" s="82"/>
      <c r="W219" s="82"/>
      <c r="X219" s="82"/>
      <c r="Y219" s="82"/>
      <c r="Z219" s="82"/>
      <c r="AA219" s="82"/>
      <c r="AB219" s="82"/>
      <c r="AC219" s="82"/>
      <c r="AD219" s="82"/>
      <c r="AE219" s="82"/>
      <c r="AF219" s="82"/>
      <c r="AG219" s="88"/>
    </row>
    <row r="220" spans="1:33" ht="15" customHeight="1" x14ac:dyDescent="0.35">
      <c r="A220" s="77" t="s">
        <v>2141</v>
      </c>
      <c r="B220" s="81" t="s">
        <v>1932</v>
      </c>
      <c r="C220" s="82">
        <v>0</v>
      </c>
      <c r="D220" s="82">
        <v>0</v>
      </c>
      <c r="E220" s="82">
        <v>0</v>
      </c>
      <c r="F220" s="82">
        <v>0</v>
      </c>
      <c r="G220" s="82">
        <v>0</v>
      </c>
      <c r="H220" s="82">
        <v>0</v>
      </c>
      <c r="I220" s="82">
        <v>0</v>
      </c>
      <c r="J220" s="82">
        <v>0</v>
      </c>
      <c r="K220" s="82">
        <v>0</v>
      </c>
      <c r="L220" s="82">
        <v>0</v>
      </c>
      <c r="M220" s="82">
        <v>0</v>
      </c>
      <c r="N220" s="82">
        <v>0</v>
      </c>
      <c r="O220" s="82">
        <v>0</v>
      </c>
      <c r="P220" s="82">
        <v>0</v>
      </c>
      <c r="Q220" s="82">
        <v>0</v>
      </c>
      <c r="R220" s="82">
        <v>0</v>
      </c>
      <c r="S220" s="82">
        <v>0</v>
      </c>
      <c r="T220" s="82">
        <v>0</v>
      </c>
      <c r="U220" s="82">
        <v>0</v>
      </c>
      <c r="V220" s="82">
        <v>0</v>
      </c>
      <c r="W220" s="82">
        <v>0</v>
      </c>
      <c r="X220" s="82">
        <v>0</v>
      </c>
      <c r="Y220" s="82">
        <v>0</v>
      </c>
      <c r="Z220" s="82">
        <v>0</v>
      </c>
      <c r="AA220" s="82">
        <v>0</v>
      </c>
      <c r="AB220" s="82">
        <v>0</v>
      </c>
      <c r="AC220" s="82">
        <v>0</v>
      </c>
      <c r="AD220" s="82">
        <v>0</v>
      </c>
      <c r="AE220" s="82">
        <v>0</v>
      </c>
      <c r="AF220" s="82">
        <v>0</v>
      </c>
      <c r="AG220" s="88" t="s">
        <v>11</v>
      </c>
    </row>
    <row r="221" spans="1:33" ht="15" customHeight="1" x14ac:dyDescent="0.35">
      <c r="A221" s="77" t="s">
        <v>2142</v>
      </c>
      <c r="B221" s="81" t="s">
        <v>1934</v>
      </c>
      <c r="C221" s="82">
        <v>0</v>
      </c>
      <c r="D221" s="82">
        <v>0</v>
      </c>
      <c r="E221" s="82">
        <v>0</v>
      </c>
      <c r="F221" s="82">
        <v>0</v>
      </c>
      <c r="G221" s="82">
        <v>0</v>
      </c>
      <c r="H221" s="82">
        <v>0</v>
      </c>
      <c r="I221" s="82">
        <v>0</v>
      </c>
      <c r="J221" s="82">
        <v>0</v>
      </c>
      <c r="K221" s="82">
        <v>0</v>
      </c>
      <c r="L221" s="82">
        <v>0</v>
      </c>
      <c r="M221" s="82">
        <v>0</v>
      </c>
      <c r="N221" s="82">
        <v>0</v>
      </c>
      <c r="O221" s="82">
        <v>0</v>
      </c>
      <c r="P221" s="82">
        <v>0</v>
      </c>
      <c r="Q221" s="82">
        <v>0</v>
      </c>
      <c r="R221" s="82">
        <v>0</v>
      </c>
      <c r="S221" s="82">
        <v>0</v>
      </c>
      <c r="T221" s="82">
        <v>0</v>
      </c>
      <c r="U221" s="82">
        <v>0</v>
      </c>
      <c r="V221" s="82">
        <v>0</v>
      </c>
      <c r="W221" s="82">
        <v>0</v>
      </c>
      <c r="X221" s="82">
        <v>0</v>
      </c>
      <c r="Y221" s="82">
        <v>0</v>
      </c>
      <c r="Z221" s="82">
        <v>0</v>
      </c>
      <c r="AA221" s="82">
        <v>0</v>
      </c>
      <c r="AB221" s="82">
        <v>0</v>
      </c>
      <c r="AC221" s="82">
        <v>0</v>
      </c>
      <c r="AD221" s="82">
        <v>0</v>
      </c>
      <c r="AE221" s="82">
        <v>0</v>
      </c>
      <c r="AF221" s="82">
        <v>0</v>
      </c>
      <c r="AG221" s="88" t="s">
        <v>11</v>
      </c>
    </row>
    <row r="222" spans="1:33" ht="15" customHeight="1" x14ac:dyDescent="0.35">
      <c r="A222" s="77" t="s">
        <v>2143</v>
      </c>
      <c r="B222" s="81" t="s">
        <v>1936</v>
      </c>
      <c r="C222" s="82">
        <v>0</v>
      </c>
      <c r="D222" s="82">
        <v>0</v>
      </c>
      <c r="E222" s="82">
        <v>0</v>
      </c>
      <c r="F222" s="82">
        <v>0</v>
      </c>
      <c r="G222" s="82">
        <v>0</v>
      </c>
      <c r="H222" s="82">
        <v>0</v>
      </c>
      <c r="I222" s="82">
        <v>0</v>
      </c>
      <c r="J222" s="82">
        <v>0</v>
      </c>
      <c r="K222" s="82">
        <v>0</v>
      </c>
      <c r="L222" s="82">
        <v>0</v>
      </c>
      <c r="M222" s="82">
        <v>0</v>
      </c>
      <c r="N222" s="82">
        <v>0</v>
      </c>
      <c r="O222" s="82">
        <v>0</v>
      </c>
      <c r="P222" s="82">
        <v>0</v>
      </c>
      <c r="Q222" s="82">
        <v>0</v>
      </c>
      <c r="R222" s="82">
        <v>0</v>
      </c>
      <c r="S222" s="82">
        <v>0</v>
      </c>
      <c r="T222" s="82">
        <v>0</v>
      </c>
      <c r="U222" s="82">
        <v>0</v>
      </c>
      <c r="V222" s="82">
        <v>0</v>
      </c>
      <c r="W222" s="82">
        <v>0</v>
      </c>
      <c r="X222" s="82">
        <v>0</v>
      </c>
      <c r="Y222" s="82">
        <v>0</v>
      </c>
      <c r="Z222" s="82">
        <v>0</v>
      </c>
      <c r="AA222" s="82">
        <v>0</v>
      </c>
      <c r="AB222" s="82">
        <v>0</v>
      </c>
      <c r="AC222" s="82">
        <v>0</v>
      </c>
      <c r="AD222" s="82">
        <v>0</v>
      </c>
      <c r="AE222" s="82">
        <v>0</v>
      </c>
      <c r="AF222" s="82">
        <v>0</v>
      </c>
      <c r="AG222" s="88" t="s">
        <v>11</v>
      </c>
    </row>
    <row r="223" spans="1:33" ht="15" customHeight="1" x14ac:dyDescent="0.35">
      <c r="A223" s="77" t="s">
        <v>2144</v>
      </c>
      <c r="B223" s="81" t="s">
        <v>1938</v>
      </c>
      <c r="C223" s="82">
        <v>0</v>
      </c>
      <c r="D223" s="82">
        <v>0</v>
      </c>
      <c r="E223" s="82">
        <v>0</v>
      </c>
      <c r="F223" s="82">
        <v>0</v>
      </c>
      <c r="G223" s="82">
        <v>0</v>
      </c>
      <c r="H223" s="82">
        <v>0</v>
      </c>
      <c r="I223" s="82">
        <v>0</v>
      </c>
      <c r="J223" s="82">
        <v>0</v>
      </c>
      <c r="K223" s="82">
        <v>0</v>
      </c>
      <c r="L223" s="82">
        <v>0</v>
      </c>
      <c r="M223" s="82">
        <v>0</v>
      </c>
      <c r="N223" s="82">
        <v>0</v>
      </c>
      <c r="O223" s="82">
        <v>0</v>
      </c>
      <c r="P223" s="82">
        <v>0</v>
      </c>
      <c r="Q223" s="82">
        <v>0</v>
      </c>
      <c r="R223" s="82">
        <v>0</v>
      </c>
      <c r="S223" s="82">
        <v>0</v>
      </c>
      <c r="T223" s="82">
        <v>0</v>
      </c>
      <c r="U223" s="82">
        <v>0</v>
      </c>
      <c r="V223" s="82">
        <v>0</v>
      </c>
      <c r="W223" s="82">
        <v>0</v>
      </c>
      <c r="X223" s="82">
        <v>0</v>
      </c>
      <c r="Y223" s="82">
        <v>0</v>
      </c>
      <c r="Z223" s="82">
        <v>0</v>
      </c>
      <c r="AA223" s="82">
        <v>0</v>
      </c>
      <c r="AB223" s="82">
        <v>0</v>
      </c>
      <c r="AC223" s="82">
        <v>0</v>
      </c>
      <c r="AD223" s="82">
        <v>0</v>
      </c>
      <c r="AE223" s="82">
        <v>0</v>
      </c>
      <c r="AF223" s="82">
        <v>0</v>
      </c>
      <c r="AG223" s="88" t="s">
        <v>11</v>
      </c>
    </row>
    <row r="224" spans="1:33" ht="15" customHeight="1" x14ac:dyDescent="0.35">
      <c r="A224" s="77" t="s">
        <v>2145</v>
      </c>
      <c r="B224" s="81" t="s">
        <v>1940</v>
      </c>
      <c r="C224" s="82">
        <v>0</v>
      </c>
      <c r="D224" s="82">
        <v>0</v>
      </c>
      <c r="E224" s="82">
        <v>0</v>
      </c>
      <c r="F224" s="82">
        <v>0</v>
      </c>
      <c r="G224" s="82">
        <v>0</v>
      </c>
      <c r="H224" s="82">
        <v>0</v>
      </c>
      <c r="I224" s="82">
        <v>0</v>
      </c>
      <c r="J224" s="82">
        <v>0</v>
      </c>
      <c r="K224" s="82">
        <v>0</v>
      </c>
      <c r="L224" s="82">
        <v>0</v>
      </c>
      <c r="M224" s="82">
        <v>0</v>
      </c>
      <c r="N224" s="82">
        <v>0</v>
      </c>
      <c r="O224" s="82">
        <v>0</v>
      </c>
      <c r="P224" s="82">
        <v>0</v>
      </c>
      <c r="Q224" s="82">
        <v>0</v>
      </c>
      <c r="R224" s="82">
        <v>0</v>
      </c>
      <c r="S224" s="82">
        <v>0</v>
      </c>
      <c r="T224" s="82">
        <v>0</v>
      </c>
      <c r="U224" s="82">
        <v>0</v>
      </c>
      <c r="V224" s="82">
        <v>0</v>
      </c>
      <c r="W224" s="82">
        <v>0</v>
      </c>
      <c r="X224" s="82">
        <v>0</v>
      </c>
      <c r="Y224" s="82">
        <v>0</v>
      </c>
      <c r="Z224" s="82">
        <v>0</v>
      </c>
      <c r="AA224" s="82">
        <v>0</v>
      </c>
      <c r="AB224" s="82">
        <v>0</v>
      </c>
      <c r="AC224" s="82">
        <v>0</v>
      </c>
      <c r="AD224" s="82">
        <v>0</v>
      </c>
      <c r="AE224" s="82">
        <v>0</v>
      </c>
      <c r="AF224" s="82">
        <v>0</v>
      </c>
      <c r="AG224" s="88" t="s">
        <v>11</v>
      </c>
    </row>
    <row r="225" spans="1:33" ht="15" customHeight="1" x14ac:dyDescent="0.35">
      <c r="A225" s="77" t="s">
        <v>2146</v>
      </c>
      <c r="B225" s="81" t="s">
        <v>1942</v>
      </c>
      <c r="C225" s="82">
        <v>0</v>
      </c>
      <c r="D225" s="82">
        <v>0</v>
      </c>
      <c r="E225" s="82">
        <v>0</v>
      </c>
      <c r="F225" s="82">
        <v>0</v>
      </c>
      <c r="G225" s="82">
        <v>0</v>
      </c>
      <c r="H225" s="82">
        <v>0</v>
      </c>
      <c r="I225" s="82">
        <v>0</v>
      </c>
      <c r="J225" s="82">
        <v>0</v>
      </c>
      <c r="K225" s="82">
        <v>0</v>
      </c>
      <c r="L225" s="82">
        <v>0</v>
      </c>
      <c r="M225" s="82">
        <v>0</v>
      </c>
      <c r="N225" s="82">
        <v>0</v>
      </c>
      <c r="O225" s="82">
        <v>0</v>
      </c>
      <c r="P225" s="82">
        <v>0</v>
      </c>
      <c r="Q225" s="82">
        <v>0</v>
      </c>
      <c r="R225" s="82">
        <v>0</v>
      </c>
      <c r="S225" s="82">
        <v>0</v>
      </c>
      <c r="T225" s="82">
        <v>0</v>
      </c>
      <c r="U225" s="82">
        <v>0</v>
      </c>
      <c r="V225" s="82">
        <v>0</v>
      </c>
      <c r="W225" s="82">
        <v>0</v>
      </c>
      <c r="X225" s="82">
        <v>0</v>
      </c>
      <c r="Y225" s="82">
        <v>0</v>
      </c>
      <c r="Z225" s="82">
        <v>0</v>
      </c>
      <c r="AA225" s="82">
        <v>0</v>
      </c>
      <c r="AB225" s="82">
        <v>0</v>
      </c>
      <c r="AC225" s="82">
        <v>0</v>
      </c>
      <c r="AD225" s="82">
        <v>0</v>
      </c>
      <c r="AE225" s="82">
        <v>0</v>
      </c>
      <c r="AF225" s="82">
        <v>0</v>
      </c>
      <c r="AG225" s="88" t="s">
        <v>11</v>
      </c>
    </row>
    <row r="226" spans="1:33" ht="15" customHeight="1" x14ac:dyDescent="0.35">
      <c r="A226" s="77" t="s">
        <v>2147</v>
      </c>
      <c r="B226" s="81" t="s">
        <v>1944</v>
      </c>
      <c r="C226" s="82">
        <v>0</v>
      </c>
      <c r="D226" s="82">
        <v>0</v>
      </c>
      <c r="E226" s="82">
        <v>0</v>
      </c>
      <c r="F226" s="82">
        <v>0</v>
      </c>
      <c r="G226" s="82">
        <v>0</v>
      </c>
      <c r="H226" s="82">
        <v>0</v>
      </c>
      <c r="I226" s="82">
        <v>0</v>
      </c>
      <c r="J226" s="82">
        <v>0</v>
      </c>
      <c r="K226" s="82">
        <v>0</v>
      </c>
      <c r="L226" s="82">
        <v>0</v>
      </c>
      <c r="M226" s="82">
        <v>0</v>
      </c>
      <c r="N226" s="82">
        <v>0</v>
      </c>
      <c r="O226" s="82">
        <v>0</v>
      </c>
      <c r="P226" s="82">
        <v>0</v>
      </c>
      <c r="Q226" s="82">
        <v>0</v>
      </c>
      <c r="R226" s="82">
        <v>0</v>
      </c>
      <c r="S226" s="82">
        <v>0</v>
      </c>
      <c r="T226" s="82">
        <v>0</v>
      </c>
      <c r="U226" s="82">
        <v>0</v>
      </c>
      <c r="V226" s="82">
        <v>0</v>
      </c>
      <c r="W226" s="82">
        <v>0</v>
      </c>
      <c r="X226" s="82">
        <v>0</v>
      </c>
      <c r="Y226" s="82">
        <v>0</v>
      </c>
      <c r="Z226" s="82">
        <v>0</v>
      </c>
      <c r="AA226" s="82">
        <v>0</v>
      </c>
      <c r="AB226" s="82">
        <v>0</v>
      </c>
      <c r="AC226" s="82">
        <v>0</v>
      </c>
      <c r="AD226" s="82">
        <v>0</v>
      </c>
      <c r="AE226" s="82">
        <v>0</v>
      </c>
      <c r="AF226" s="82">
        <v>0</v>
      </c>
      <c r="AG226" s="88" t="s">
        <v>11</v>
      </c>
    </row>
    <row r="227" spans="1:33" ht="15" customHeight="1" x14ac:dyDescent="0.35">
      <c r="A227" s="77" t="s">
        <v>2148</v>
      </c>
      <c r="B227" s="81" t="s">
        <v>1946</v>
      </c>
      <c r="C227" s="82">
        <v>0</v>
      </c>
      <c r="D227" s="82">
        <v>0</v>
      </c>
      <c r="E227" s="82">
        <v>0</v>
      </c>
      <c r="F227" s="82">
        <v>0</v>
      </c>
      <c r="G227" s="82">
        <v>0</v>
      </c>
      <c r="H227" s="82">
        <v>0</v>
      </c>
      <c r="I227" s="82">
        <v>0</v>
      </c>
      <c r="J227" s="82">
        <v>0</v>
      </c>
      <c r="K227" s="82">
        <v>0</v>
      </c>
      <c r="L227" s="82">
        <v>0</v>
      </c>
      <c r="M227" s="82">
        <v>0</v>
      </c>
      <c r="N227" s="82">
        <v>0</v>
      </c>
      <c r="O227" s="82">
        <v>0</v>
      </c>
      <c r="P227" s="82">
        <v>0</v>
      </c>
      <c r="Q227" s="82">
        <v>0</v>
      </c>
      <c r="R227" s="82">
        <v>0</v>
      </c>
      <c r="S227" s="82">
        <v>0</v>
      </c>
      <c r="T227" s="82">
        <v>0</v>
      </c>
      <c r="U227" s="82">
        <v>0</v>
      </c>
      <c r="V227" s="82">
        <v>0</v>
      </c>
      <c r="W227" s="82">
        <v>0</v>
      </c>
      <c r="X227" s="82">
        <v>0</v>
      </c>
      <c r="Y227" s="82">
        <v>0</v>
      </c>
      <c r="Z227" s="82">
        <v>0</v>
      </c>
      <c r="AA227" s="82">
        <v>0</v>
      </c>
      <c r="AB227" s="82">
        <v>0</v>
      </c>
      <c r="AC227" s="82">
        <v>0</v>
      </c>
      <c r="AD227" s="82">
        <v>0</v>
      </c>
      <c r="AE227" s="82">
        <v>0</v>
      </c>
      <c r="AF227" s="82">
        <v>0</v>
      </c>
      <c r="AG227" s="88" t="s">
        <v>11</v>
      </c>
    </row>
    <row r="228" spans="1:33" ht="15" customHeight="1" x14ac:dyDescent="0.35">
      <c r="A228" s="77" t="s">
        <v>2149</v>
      </c>
      <c r="B228" s="81" t="s">
        <v>1948</v>
      </c>
      <c r="C228" s="82">
        <v>0</v>
      </c>
      <c r="D228" s="82">
        <v>0</v>
      </c>
      <c r="E228" s="82">
        <v>0</v>
      </c>
      <c r="F228" s="82">
        <v>0</v>
      </c>
      <c r="G228" s="82">
        <v>0</v>
      </c>
      <c r="H228" s="82">
        <v>0</v>
      </c>
      <c r="I228" s="82">
        <v>0</v>
      </c>
      <c r="J228" s="82">
        <v>0</v>
      </c>
      <c r="K228" s="82">
        <v>0</v>
      </c>
      <c r="L228" s="82">
        <v>0</v>
      </c>
      <c r="M228" s="82">
        <v>0</v>
      </c>
      <c r="N228" s="82">
        <v>0</v>
      </c>
      <c r="O228" s="82">
        <v>0</v>
      </c>
      <c r="P228" s="82">
        <v>0</v>
      </c>
      <c r="Q228" s="82">
        <v>0</v>
      </c>
      <c r="R228" s="82">
        <v>0</v>
      </c>
      <c r="S228" s="82">
        <v>0</v>
      </c>
      <c r="T228" s="82">
        <v>0</v>
      </c>
      <c r="U228" s="82">
        <v>0</v>
      </c>
      <c r="V228" s="82">
        <v>0</v>
      </c>
      <c r="W228" s="82">
        <v>0</v>
      </c>
      <c r="X228" s="82">
        <v>0</v>
      </c>
      <c r="Y228" s="82">
        <v>0</v>
      </c>
      <c r="Z228" s="82">
        <v>0</v>
      </c>
      <c r="AA228" s="82">
        <v>0</v>
      </c>
      <c r="AB228" s="82">
        <v>0</v>
      </c>
      <c r="AC228" s="82">
        <v>0</v>
      </c>
      <c r="AD228" s="82">
        <v>0</v>
      </c>
      <c r="AE228" s="82">
        <v>0</v>
      </c>
      <c r="AF228" s="82">
        <v>0</v>
      </c>
      <c r="AG228" s="88" t="s">
        <v>11</v>
      </c>
    </row>
    <row r="229" spans="1:33" ht="15" customHeight="1" x14ac:dyDescent="0.35">
      <c r="A229" s="77" t="s">
        <v>2150</v>
      </c>
      <c r="B229" s="81" t="s">
        <v>1950</v>
      </c>
      <c r="C229" s="82">
        <v>0</v>
      </c>
      <c r="D229" s="82">
        <v>0</v>
      </c>
      <c r="E229" s="82">
        <v>0</v>
      </c>
      <c r="F229" s="82">
        <v>0</v>
      </c>
      <c r="G229" s="82">
        <v>0</v>
      </c>
      <c r="H229" s="82">
        <v>0</v>
      </c>
      <c r="I229" s="82">
        <v>0</v>
      </c>
      <c r="J229" s="82">
        <v>0</v>
      </c>
      <c r="K229" s="82">
        <v>0</v>
      </c>
      <c r="L229" s="82">
        <v>0</v>
      </c>
      <c r="M229" s="82">
        <v>0</v>
      </c>
      <c r="N229" s="82">
        <v>0</v>
      </c>
      <c r="O229" s="82">
        <v>0</v>
      </c>
      <c r="P229" s="82">
        <v>0</v>
      </c>
      <c r="Q229" s="82">
        <v>0</v>
      </c>
      <c r="R229" s="82">
        <v>0</v>
      </c>
      <c r="S229" s="82">
        <v>0</v>
      </c>
      <c r="T229" s="82">
        <v>0</v>
      </c>
      <c r="U229" s="82">
        <v>0</v>
      </c>
      <c r="V229" s="82">
        <v>0</v>
      </c>
      <c r="W229" s="82">
        <v>0</v>
      </c>
      <c r="X229" s="82">
        <v>0</v>
      </c>
      <c r="Y229" s="82">
        <v>0</v>
      </c>
      <c r="Z229" s="82">
        <v>0</v>
      </c>
      <c r="AA229" s="82">
        <v>0</v>
      </c>
      <c r="AB229" s="82">
        <v>0</v>
      </c>
      <c r="AC229" s="82">
        <v>0</v>
      </c>
      <c r="AD229" s="82">
        <v>0</v>
      </c>
      <c r="AE229" s="82">
        <v>0</v>
      </c>
      <c r="AF229" s="82">
        <v>0</v>
      </c>
      <c r="AG229" s="88" t="s">
        <v>11</v>
      </c>
    </row>
    <row r="230" spans="1:33" ht="15" customHeight="1" x14ac:dyDescent="0.35">
      <c r="A230" s="77" t="s">
        <v>2151</v>
      </c>
      <c r="B230" s="81" t="s">
        <v>1952</v>
      </c>
      <c r="C230" s="82">
        <v>0</v>
      </c>
      <c r="D230" s="82">
        <v>0</v>
      </c>
      <c r="E230" s="82">
        <v>0</v>
      </c>
      <c r="F230" s="82">
        <v>0</v>
      </c>
      <c r="G230" s="82">
        <v>0</v>
      </c>
      <c r="H230" s="82">
        <v>0</v>
      </c>
      <c r="I230" s="82">
        <v>0</v>
      </c>
      <c r="J230" s="82">
        <v>0</v>
      </c>
      <c r="K230" s="82">
        <v>0</v>
      </c>
      <c r="L230" s="82">
        <v>0</v>
      </c>
      <c r="M230" s="82">
        <v>0</v>
      </c>
      <c r="N230" s="82">
        <v>0</v>
      </c>
      <c r="O230" s="82">
        <v>0</v>
      </c>
      <c r="P230" s="82">
        <v>0</v>
      </c>
      <c r="Q230" s="82">
        <v>0</v>
      </c>
      <c r="R230" s="82">
        <v>0</v>
      </c>
      <c r="S230" s="82">
        <v>0</v>
      </c>
      <c r="T230" s="82">
        <v>0</v>
      </c>
      <c r="U230" s="82">
        <v>0</v>
      </c>
      <c r="V230" s="82">
        <v>0</v>
      </c>
      <c r="W230" s="82">
        <v>0</v>
      </c>
      <c r="X230" s="82">
        <v>0</v>
      </c>
      <c r="Y230" s="82">
        <v>0</v>
      </c>
      <c r="Z230" s="82">
        <v>0</v>
      </c>
      <c r="AA230" s="82">
        <v>0</v>
      </c>
      <c r="AB230" s="82">
        <v>0</v>
      </c>
      <c r="AC230" s="82">
        <v>0</v>
      </c>
      <c r="AD230" s="82">
        <v>0</v>
      </c>
      <c r="AE230" s="82">
        <v>0</v>
      </c>
      <c r="AF230" s="82">
        <v>0</v>
      </c>
      <c r="AG230" s="88" t="s">
        <v>11</v>
      </c>
    </row>
    <row r="231" spans="1:33" ht="15" customHeight="1" x14ac:dyDescent="0.35">
      <c r="A231" s="77" t="s">
        <v>2152</v>
      </c>
      <c r="B231" s="81" t="s">
        <v>1954</v>
      </c>
      <c r="C231" s="82">
        <v>0</v>
      </c>
      <c r="D231" s="82">
        <v>0</v>
      </c>
      <c r="E231" s="82">
        <v>0</v>
      </c>
      <c r="F231" s="82">
        <v>0</v>
      </c>
      <c r="G231" s="82">
        <v>0</v>
      </c>
      <c r="H231" s="82">
        <v>0</v>
      </c>
      <c r="I231" s="82">
        <v>0</v>
      </c>
      <c r="J231" s="82">
        <v>0</v>
      </c>
      <c r="K231" s="82">
        <v>0</v>
      </c>
      <c r="L231" s="82">
        <v>0</v>
      </c>
      <c r="M231" s="82">
        <v>0</v>
      </c>
      <c r="N231" s="82">
        <v>0</v>
      </c>
      <c r="O231" s="82">
        <v>0</v>
      </c>
      <c r="P231" s="82">
        <v>0</v>
      </c>
      <c r="Q231" s="82">
        <v>0</v>
      </c>
      <c r="R231" s="82">
        <v>0</v>
      </c>
      <c r="S231" s="82">
        <v>0</v>
      </c>
      <c r="T231" s="82">
        <v>0</v>
      </c>
      <c r="U231" s="82">
        <v>0</v>
      </c>
      <c r="V231" s="82">
        <v>0</v>
      </c>
      <c r="W231" s="82">
        <v>0</v>
      </c>
      <c r="X231" s="82">
        <v>0</v>
      </c>
      <c r="Y231" s="82">
        <v>0</v>
      </c>
      <c r="Z231" s="82">
        <v>0</v>
      </c>
      <c r="AA231" s="82">
        <v>0</v>
      </c>
      <c r="AB231" s="82">
        <v>0</v>
      </c>
      <c r="AC231" s="82">
        <v>0</v>
      </c>
      <c r="AD231" s="82">
        <v>0</v>
      </c>
      <c r="AE231" s="82">
        <v>0</v>
      </c>
      <c r="AF231" s="82">
        <v>0</v>
      </c>
      <c r="AG231" s="88" t="s">
        <v>11</v>
      </c>
    </row>
    <row r="232" spans="1:33" ht="15" customHeight="1" x14ac:dyDescent="0.35">
      <c r="A232" s="77" t="s">
        <v>2153</v>
      </c>
      <c r="B232" s="81" t="s">
        <v>1956</v>
      </c>
      <c r="C232" s="82">
        <v>0</v>
      </c>
      <c r="D232" s="82">
        <v>0</v>
      </c>
      <c r="E232" s="82">
        <v>0</v>
      </c>
      <c r="F232" s="82">
        <v>0</v>
      </c>
      <c r="G232" s="82">
        <v>0</v>
      </c>
      <c r="H232" s="82">
        <v>0</v>
      </c>
      <c r="I232" s="82">
        <v>0</v>
      </c>
      <c r="J232" s="82">
        <v>0</v>
      </c>
      <c r="K232" s="82">
        <v>0</v>
      </c>
      <c r="L232" s="82">
        <v>0</v>
      </c>
      <c r="M232" s="82">
        <v>0</v>
      </c>
      <c r="N232" s="82">
        <v>0</v>
      </c>
      <c r="O232" s="82">
        <v>0</v>
      </c>
      <c r="P232" s="82">
        <v>0</v>
      </c>
      <c r="Q232" s="82">
        <v>0</v>
      </c>
      <c r="R232" s="82">
        <v>0</v>
      </c>
      <c r="S232" s="82">
        <v>0</v>
      </c>
      <c r="T232" s="82">
        <v>0</v>
      </c>
      <c r="U232" s="82">
        <v>0</v>
      </c>
      <c r="V232" s="82">
        <v>0</v>
      </c>
      <c r="W232" s="82">
        <v>0</v>
      </c>
      <c r="X232" s="82">
        <v>0</v>
      </c>
      <c r="Y232" s="82">
        <v>0</v>
      </c>
      <c r="Z232" s="82">
        <v>0</v>
      </c>
      <c r="AA232" s="82">
        <v>0</v>
      </c>
      <c r="AB232" s="82">
        <v>0</v>
      </c>
      <c r="AC232" s="82">
        <v>0</v>
      </c>
      <c r="AD232" s="82">
        <v>0</v>
      </c>
      <c r="AE232" s="82">
        <v>0</v>
      </c>
      <c r="AF232" s="82">
        <v>0</v>
      </c>
      <c r="AG232" s="88" t="s">
        <v>11</v>
      </c>
    </row>
    <row r="233" spans="1:33" ht="15" customHeight="1" x14ac:dyDescent="0.35">
      <c r="A233" s="77" t="s">
        <v>2154</v>
      </c>
      <c r="B233" s="81" t="s">
        <v>1958</v>
      </c>
      <c r="C233" s="82">
        <v>0</v>
      </c>
      <c r="D233" s="82">
        <v>0</v>
      </c>
      <c r="E233" s="82">
        <v>0</v>
      </c>
      <c r="F233" s="82">
        <v>0</v>
      </c>
      <c r="G233" s="82">
        <v>0</v>
      </c>
      <c r="H233" s="82">
        <v>0</v>
      </c>
      <c r="I233" s="82">
        <v>0</v>
      </c>
      <c r="J233" s="82">
        <v>0</v>
      </c>
      <c r="K233" s="82">
        <v>0</v>
      </c>
      <c r="L233" s="82">
        <v>0</v>
      </c>
      <c r="M233" s="82">
        <v>0</v>
      </c>
      <c r="N233" s="82">
        <v>0</v>
      </c>
      <c r="O233" s="82">
        <v>0</v>
      </c>
      <c r="P233" s="82">
        <v>0</v>
      </c>
      <c r="Q233" s="82">
        <v>0</v>
      </c>
      <c r="R233" s="82">
        <v>0</v>
      </c>
      <c r="S233" s="82">
        <v>0</v>
      </c>
      <c r="T233" s="82">
        <v>0</v>
      </c>
      <c r="U233" s="82">
        <v>0</v>
      </c>
      <c r="V233" s="82">
        <v>0</v>
      </c>
      <c r="W233" s="82">
        <v>0</v>
      </c>
      <c r="X233" s="82">
        <v>0</v>
      </c>
      <c r="Y233" s="82">
        <v>0</v>
      </c>
      <c r="Z233" s="82">
        <v>0</v>
      </c>
      <c r="AA233" s="82">
        <v>0</v>
      </c>
      <c r="AB233" s="82">
        <v>0</v>
      </c>
      <c r="AC233" s="82">
        <v>0</v>
      </c>
      <c r="AD233" s="82">
        <v>0</v>
      </c>
      <c r="AE233" s="82">
        <v>0</v>
      </c>
      <c r="AF233" s="82">
        <v>0</v>
      </c>
      <c r="AG233" s="88" t="s">
        <v>11</v>
      </c>
    </row>
    <row r="234" spans="1:33" ht="15" customHeight="1" x14ac:dyDescent="0.35">
      <c r="A234" s="77" t="s">
        <v>2155</v>
      </c>
      <c r="B234" s="81" t="s">
        <v>1960</v>
      </c>
      <c r="C234" s="82">
        <v>0</v>
      </c>
      <c r="D234" s="82">
        <v>0</v>
      </c>
      <c r="E234" s="82">
        <v>0</v>
      </c>
      <c r="F234" s="82">
        <v>0</v>
      </c>
      <c r="G234" s="82">
        <v>0</v>
      </c>
      <c r="H234" s="82">
        <v>0</v>
      </c>
      <c r="I234" s="82">
        <v>0</v>
      </c>
      <c r="J234" s="82">
        <v>0</v>
      </c>
      <c r="K234" s="82">
        <v>0</v>
      </c>
      <c r="L234" s="82">
        <v>0</v>
      </c>
      <c r="M234" s="82">
        <v>0</v>
      </c>
      <c r="N234" s="82">
        <v>0</v>
      </c>
      <c r="O234" s="82">
        <v>0</v>
      </c>
      <c r="P234" s="82">
        <v>0</v>
      </c>
      <c r="Q234" s="82">
        <v>0</v>
      </c>
      <c r="R234" s="82">
        <v>0</v>
      </c>
      <c r="S234" s="82">
        <v>0</v>
      </c>
      <c r="T234" s="82">
        <v>0</v>
      </c>
      <c r="U234" s="82">
        <v>0</v>
      </c>
      <c r="V234" s="82">
        <v>0</v>
      </c>
      <c r="W234" s="82">
        <v>0</v>
      </c>
      <c r="X234" s="82">
        <v>0</v>
      </c>
      <c r="Y234" s="82">
        <v>0</v>
      </c>
      <c r="Z234" s="82">
        <v>0</v>
      </c>
      <c r="AA234" s="82">
        <v>0</v>
      </c>
      <c r="AB234" s="82">
        <v>0</v>
      </c>
      <c r="AC234" s="82">
        <v>0</v>
      </c>
      <c r="AD234" s="82">
        <v>0</v>
      </c>
      <c r="AE234" s="82">
        <v>0</v>
      </c>
      <c r="AF234" s="82">
        <v>0</v>
      </c>
      <c r="AG234" s="88" t="s">
        <v>11</v>
      </c>
    </row>
    <row r="235" spans="1:33" ht="15" customHeight="1" x14ac:dyDescent="0.35">
      <c r="A235" s="77" t="s">
        <v>2156</v>
      </c>
      <c r="B235" s="81" t="s">
        <v>1962</v>
      </c>
      <c r="C235" s="82">
        <v>0</v>
      </c>
      <c r="D235" s="82">
        <v>0</v>
      </c>
      <c r="E235" s="82">
        <v>0</v>
      </c>
      <c r="F235" s="82">
        <v>0</v>
      </c>
      <c r="G235" s="82">
        <v>0</v>
      </c>
      <c r="H235" s="82">
        <v>0</v>
      </c>
      <c r="I235" s="82">
        <v>0</v>
      </c>
      <c r="J235" s="82">
        <v>0</v>
      </c>
      <c r="K235" s="82">
        <v>0</v>
      </c>
      <c r="L235" s="82">
        <v>0</v>
      </c>
      <c r="M235" s="82">
        <v>0</v>
      </c>
      <c r="N235" s="82">
        <v>0</v>
      </c>
      <c r="O235" s="82">
        <v>0</v>
      </c>
      <c r="P235" s="82">
        <v>0</v>
      </c>
      <c r="Q235" s="82">
        <v>0</v>
      </c>
      <c r="R235" s="82">
        <v>0</v>
      </c>
      <c r="S235" s="82">
        <v>0</v>
      </c>
      <c r="T235" s="82">
        <v>0</v>
      </c>
      <c r="U235" s="82">
        <v>0</v>
      </c>
      <c r="V235" s="82">
        <v>0</v>
      </c>
      <c r="W235" s="82">
        <v>0</v>
      </c>
      <c r="X235" s="82">
        <v>0</v>
      </c>
      <c r="Y235" s="82">
        <v>0</v>
      </c>
      <c r="Z235" s="82">
        <v>0</v>
      </c>
      <c r="AA235" s="82">
        <v>0</v>
      </c>
      <c r="AB235" s="82">
        <v>0</v>
      </c>
      <c r="AC235" s="82">
        <v>0</v>
      </c>
      <c r="AD235" s="82">
        <v>0</v>
      </c>
      <c r="AE235" s="82">
        <v>0</v>
      </c>
      <c r="AF235" s="82">
        <v>0</v>
      </c>
      <c r="AG235" s="88" t="s">
        <v>11</v>
      </c>
    </row>
    <row r="236" spans="1:33" ht="15" customHeight="1" x14ac:dyDescent="0.35">
      <c r="B236" s="34" t="s">
        <v>21</v>
      </c>
      <c r="C236" s="82"/>
      <c r="D236" s="82"/>
      <c r="E236" s="82"/>
      <c r="F236" s="82"/>
      <c r="G236" s="82"/>
      <c r="H236" s="82"/>
      <c r="I236" s="82"/>
      <c r="J236" s="82"/>
      <c r="K236" s="82"/>
      <c r="L236" s="82"/>
      <c r="M236" s="82"/>
      <c r="N236" s="82"/>
      <c r="O236" s="82"/>
      <c r="P236" s="82"/>
      <c r="Q236" s="82"/>
      <c r="R236" s="82"/>
      <c r="S236" s="82"/>
      <c r="T236" s="82"/>
      <c r="U236" s="82"/>
      <c r="V236" s="82"/>
      <c r="W236" s="82"/>
      <c r="X236" s="82"/>
      <c r="Y236" s="82"/>
      <c r="Z236" s="82"/>
      <c r="AA236" s="82"/>
      <c r="AB236" s="82"/>
      <c r="AC236" s="82"/>
      <c r="AD236" s="82"/>
      <c r="AE236" s="82"/>
      <c r="AF236" s="82"/>
      <c r="AG236" s="88"/>
    </row>
    <row r="237" spans="1:33" ht="12" customHeight="1" x14ac:dyDescent="0.35">
      <c r="A237" s="77" t="s">
        <v>2157</v>
      </c>
      <c r="B237" s="81" t="s">
        <v>1932</v>
      </c>
      <c r="C237" s="82">
        <v>0</v>
      </c>
      <c r="D237" s="82">
        <v>0</v>
      </c>
      <c r="E237" s="82">
        <v>0</v>
      </c>
      <c r="F237" s="82">
        <v>0</v>
      </c>
      <c r="G237" s="82">
        <v>0</v>
      </c>
      <c r="H237" s="82">
        <v>0</v>
      </c>
      <c r="I237" s="82">
        <v>0</v>
      </c>
      <c r="J237" s="82">
        <v>0</v>
      </c>
      <c r="K237" s="82">
        <v>0</v>
      </c>
      <c r="L237" s="82">
        <v>0</v>
      </c>
      <c r="M237" s="82">
        <v>0</v>
      </c>
      <c r="N237" s="82">
        <v>0</v>
      </c>
      <c r="O237" s="82">
        <v>0</v>
      </c>
      <c r="P237" s="82">
        <v>0</v>
      </c>
      <c r="Q237" s="82">
        <v>0</v>
      </c>
      <c r="R237" s="82">
        <v>0</v>
      </c>
      <c r="S237" s="82">
        <v>0</v>
      </c>
      <c r="T237" s="82">
        <v>0</v>
      </c>
      <c r="U237" s="82">
        <v>0</v>
      </c>
      <c r="V237" s="82">
        <v>0</v>
      </c>
      <c r="W237" s="82">
        <v>88.974022000000005</v>
      </c>
      <c r="X237" s="82">
        <v>88.995864999999995</v>
      </c>
      <c r="Y237" s="82">
        <v>89.017089999999996</v>
      </c>
      <c r="Z237" s="82">
        <v>89.039687999999998</v>
      </c>
      <c r="AA237" s="82">
        <v>89.063643999999996</v>
      </c>
      <c r="AB237" s="82">
        <v>89.087684999999993</v>
      </c>
      <c r="AC237" s="82">
        <v>89.112549000000001</v>
      </c>
      <c r="AD237" s="82">
        <v>89.137900999999999</v>
      </c>
      <c r="AE237" s="82">
        <v>89.163666000000006</v>
      </c>
      <c r="AF237" s="82">
        <v>89.172141999999994</v>
      </c>
      <c r="AG237" s="88" t="s">
        <v>11</v>
      </c>
    </row>
    <row r="238" spans="1:33" ht="15" customHeight="1" x14ac:dyDescent="0.35">
      <c r="A238" s="77" t="s">
        <v>2158</v>
      </c>
      <c r="B238" s="81" t="s">
        <v>1934</v>
      </c>
      <c r="C238" s="82">
        <v>41.427517000000002</v>
      </c>
      <c r="D238" s="82">
        <v>41.272582999999997</v>
      </c>
      <c r="E238" s="82">
        <v>41.226027999999999</v>
      </c>
      <c r="F238" s="82">
        <v>41.235928000000001</v>
      </c>
      <c r="G238" s="82">
        <v>41.560443999999997</v>
      </c>
      <c r="H238" s="82">
        <v>41.781227000000001</v>
      </c>
      <c r="I238" s="82">
        <v>41.869937999999998</v>
      </c>
      <c r="J238" s="82">
        <v>41.919257999999999</v>
      </c>
      <c r="K238" s="82">
        <v>41.968471999999998</v>
      </c>
      <c r="L238" s="82">
        <v>42.015171000000002</v>
      </c>
      <c r="M238" s="82">
        <v>42.065254000000003</v>
      </c>
      <c r="N238" s="82">
        <v>42.117378000000002</v>
      </c>
      <c r="O238" s="82">
        <v>42.174717000000001</v>
      </c>
      <c r="P238" s="82">
        <v>42.208618000000001</v>
      </c>
      <c r="Q238" s="82">
        <v>42.237118000000002</v>
      </c>
      <c r="R238" s="82">
        <v>42.264420000000001</v>
      </c>
      <c r="S238" s="82">
        <v>42.290379000000001</v>
      </c>
      <c r="T238" s="82">
        <v>42.316161999999998</v>
      </c>
      <c r="U238" s="82">
        <v>42.346729000000003</v>
      </c>
      <c r="V238" s="82">
        <v>42.373356000000001</v>
      </c>
      <c r="W238" s="82">
        <v>42.400481999999997</v>
      </c>
      <c r="X238" s="82">
        <v>42.428466999999998</v>
      </c>
      <c r="Y238" s="82">
        <v>42.454731000000002</v>
      </c>
      <c r="Z238" s="82">
        <v>42.48312</v>
      </c>
      <c r="AA238" s="82">
        <v>42.513424000000001</v>
      </c>
      <c r="AB238" s="82">
        <v>42.543757999999997</v>
      </c>
      <c r="AC238" s="82">
        <v>42.575180000000003</v>
      </c>
      <c r="AD238" s="82">
        <v>42.607937</v>
      </c>
      <c r="AE238" s="82">
        <v>42.641036999999997</v>
      </c>
      <c r="AF238" s="82">
        <v>42.659821000000001</v>
      </c>
      <c r="AG238" s="88">
        <v>1E-3</v>
      </c>
    </row>
    <row r="239" spans="1:33" ht="15" customHeight="1" x14ac:dyDescent="0.35">
      <c r="A239" s="77" t="s">
        <v>2159</v>
      </c>
      <c r="B239" s="81" t="s">
        <v>1936</v>
      </c>
      <c r="C239" s="82">
        <v>33.570171000000002</v>
      </c>
      <c r="D239" s="82">
        <v>33.407966999999999</v>
      </c>
      <c r="E239" s="82">
        <v>33.412762000000001</v>
      </c>
      <c r="F239" s="82">
        <v>33.418201000000003</v>
      </c>
      <c r="G239" s="82">
        <v>33.573441000000003</v>
      </c>
      <c r="H239" s="82">
        <v>33.695213000000003</v>
      </c>
      <c r="I239" s="82">
        <v>33.737606</v>
      </c>
      <c r="J239" s="82">
        <v>33.784187000000003</v>
      </c>
      <c r="K239" s="82">
        <v>33.835166999999998</v>
      </c>
      <c r="L239" s="82">
        <v>33.883747</v>
      </c>
      <c r="M239" s="82">
        <v>33.936183999999997</v>
      </c>
      <c r="N239" s="82">
        <v>33.990088999999998</v>
      </c>
      <c r="O239" s="82">
        <v>34.052498</v>
      </c>
      <c r="P239" s="82">
        <v>34.091366000000001</v>
      </c>
      <c r="Q239" s="82">
        <v>34.126423000000003</v>
      </c>
      <c r="R239" s="82">
        <v>34.163238999999997</v>
      </c>
      <c r="S239" s="82">
        <v>34.200619000000003</v>
      </c>
      <c r="T239" s="82">
        <v>34.235714000000002</v>
      </c>
      <c r="U239" s="82">
        <v>34.275252999999999</v>
      </c>
      <c r="V239" s="82">
        <v>34.306229000000002</v>
      </c>
      <c r="W239" s="82">
        <v>34.338557999999999</v>
      </c>
      <c r="X239" s="82">
        <v>34.370586000000003</v>
      </c>
      <c r="Y239" s="82">
        <v>34.401020000000003</v>
      </c>
      <c r="Z239" s="82">
        <v>34.433532999999997</v>
      </c>
      <c r="AA239" s="82">
        <v>34.468001999999998</v>
      </c>
      <c r="AB239" s="82">
        <v>34.502128999999996</v>
      </c>
      <c r="AC239" s="82">
        <v>34.537807000000001</v>
      </c>
      <c r="AD239" s="82">
        <v>34.573977999999997</v>
      </c>
      <c r="AE239" s="82">
        <v>34.610970000000002</v>
      </c>
      <c r="AF239" s="82">
        <v>34.634524999999996</v>
      </c>
      <c r="AG239" s="88">
        <v>1E-3</v>
      </c>
    </row>
    <row r="240" spans="1:33" ht="15" customHeight="1" x14ac:dyDescent="0.35">
      <c r="A240" s="77" t="s">
        <v>2160</v>
      </c>
      <c r="B240" s="81" t="s">
        <v>1938</v>
      </c>
      <c r="C240" s="82">
        <v>34.147499000000003</v>
      </c>
      <c r="D240" s="82">
        <v>33.998382999999997</v>
      </c>
      <c r="E240" s="82">
        <v>34.001648000000003</v>
      </c>
      <c r="F240" s="82">
        <v>34.004040000000003</v>
      </c>
      <c r="G240" s="82">
        <v>34.132317</v>
      </c>
      <c r="H240" s="82">
        <v>34.220725999999999</v>
      </c>
      <c r="I240" s="82">
        <v>34.264941999999998</v>
      </c>
      <c r="J240" s="82">
        <v>34.312061</v>
      </c>
      <c r="K240" s="82">
        <v>34.360706</v>
      </c>
      <c r="L240" s="82">
        <v>34.407684000000003</v>
      </c>
      <c r="M240" s="82">
        <v>34.457943</v>
      </c>
      <c r="N240" s="82">
        <v>34.510693000000003</v>
      </c>
      <c r="O240" s="82">
        <v>34.56794</v>
      </c>
      <c r="P240" s="82">
        <v>34.601871000000003</v>
      </c>
      <c r="Q240" s="82">
        <v>34.632480999999999</v>
      </c>
      <c r="R240" s="82">
        <v>34.665233999999998</v>
      </c>
      <c r="S240" s="82">
        <v>34.698475000000002</v>
      </c>
      <c r="T240" s="82">
        <v>34.730961000000001</v>
      </c>
      <c r="U240" s="82">
        <v>34.768051</v>
      </c>
      <c r="V240" s="82">
        <v>34.797035000000001</v>
      </c>
      <c r="W240" s="82">
        <v>34.827224999999999</v>
      </c>
      <c r="X240" s="82">
        <v>34.857059</v>
      </c>
      <c r="Y240" s="82">
        <v>34.885463999999999</v>
      </c>
      <c r="Z240" s="82">
        <v>34.915675999999998</v>
      </c>
      <c r="AA240" s="82">
        <v>34.947631999999999</v>
      </c>
      <c r="AB240" s="82">
        <v>34.979275000000001</v>
      </c>
      <c r="AC240" s="82">
        <v>35.012309999999999</v>
      </c>
      <c r="AD240" s="82">
        <v>35.045712000000002</v>
      </c>
      <c r="AE240" s="82">
        <v>35.079880000000003</v>
      </c>
      <c r="AF240" s="82">
        <v>35.099753999999997</v>
      </c>
      <c r="AG240" s="88">
        <v>1E-3</v>
      </c>
    </row>
    <row r="241" spans="1:33" ht="12" customHeight="1" x14ac:dyDescent="0.35">
      <c r="A241" s="77" t="s">
        <v>2161</v>
      </c>
      <c r="B241" s="81" t="s">
        <v>1940</v>
      </c>
      <c r="C241" s="82">
        <v>40.282772000000001</v>
      </c>
      <c r="D241" s="82">
        <v>40.130341000000001</v>
      </c>
      <c r="E241" s="82">
        <v>40.116042999999998</v>
      </c>
      <c r="F241" s="82">
        <v>40.100642999999998</v>
      </c>
      <c r="G241" s="82">
        <v>40.267322999999998</v>
      </c>
      <c r="H241" s="82">
        <v>40.358162</v>
      </c>
      <c r="I241" s="82">
        <v>40.392693000000001</v>
      </c>
      <c r="J241" s="82">
        <v>40.430965</v>
      </c>
      <c r="K241" s="82">
        <v>40.472092000000004</v>
      </c>
      <c r="L241" s="82">
        <v>40.511696000000001</v>
      </c>
      <c r="M241" s="82">
        <v>40.55386</v>
      </c>
      <c r="N241" s="82">
        <v>40.602756999999997</v>
      </c>
      <c r="O241" s="82">
        <v>40.655524999999997</v>
      </c>
      <c r="P241" s="82">
        <v>40.685257</v>
      </c>
      <c r="Q241" s="82">
        <v>40.709702</v>
      </c>
      <c r="R241" s="82">
        <v>40.737479999999998</v>
      </c>
      <c r="S241" s="82">
        <v>40.765881</v>
      </c>
      <c r="T241" s="82">
        <v>40.793011</v>
      </c>
      <c r="U241" s="82">
        <v>40.823936000000003</v>
      </c>
      <c r="V241" s="82">
        <v>40.848956999999999</v>
      </c>
      <c r="W241" s="82">
        <v>40.874640999999997</v>
      </c>
      <c r="X241" s="82">
        <v>40.900398000000003</v>
      </c>
      <c r="Y241" s="82">
        <v>40.924919000000003</v>
      </c>
      <c r="Z241" s="82">
        <v>40.950996000000004</v>
      </c>
      <c r="AA241" s="82">
        <v>40.978755999999997</v>
      </c>
      <c r="AB241" s="82">
        <v>41.006312999999999</v>
      </c>
      <c r="AC241" s="82">
        <v>41.035046000000001</v>
      </c>
      <c r="AD241" s="82">
        <v>41.064297000000003</v>
      </c>
      <c r="AE241" s="82">
        <v>41.094109000000003</v>
      </c>
      <c r="AF241" s="82">
        <v>41.108795000000001</v>
      </c>
      <c r="AG241" s="88">
        <v>1E-3</v>
      </c>
    </row>
    <row r="242" spans="1:33" ht="15" customHeight="1" x14ac:dyDescent="0.35">
      <c r="A242" s="77" t="s">
        <v>2162</v>
      </c>
      <c r="B242" s="81" t="s">
        <v>1942</v>
      </c>
      <c r="C242" s="82">
        <v>101.54858400000001</v>
      </c>
      <c r="D242" s="82">
        <v>101.42768100000001</v>
      </c>
      <c r="E242" s="82">
        <v>101.400948</v>
      </c>
      <c r="F242" s="82">
        <v>101.34047700000001</v>
      </c>
      <c r="G242" s="82">
        <v>101.541466</v>
      </c>
      <c r="H242" s="82">
        <v>101.714287</v>
      </c>
      <c r="I242" s="82">
        <v>101.787811</v>
      </c>
      <c r="J242" s="82">
        <v>101.83577</v>
      </c>
      <c r="K242" s="82">
        <v>101.88284299999999</v>
      </c>
      <c r="L242" s="82">
        <v>101.929276</v>
      </c>
      <c r="M242" s="82">
        <v>101.972504</v>
      </c>
      <c r="N242" s="82">
        <v>102.017532</v>
      </c>
      <c r="O242" s="82">
        <v>102.065506</v>
      </c>
      <c r="P242" s="82">
        <v>102.091202</v>
      </c>
      <c r="Q242" s="82">
        <v>102.11421199999999</v>
      </c>
      <c r="R242" s="82">
        <v>102.13842</v>
      </c>
      <c r="S242" s="82">
        <v>102.16289500000001</v>
      </c>
      <c r="T242" s="82">
        <v>102.186485</v>
      </c>
      <c r="U242" s="82">
        <v>102.211861</v>
      </c>
      <c r="V242" s="82">
        <v>102.23299400000001</v>
      </c>
      <c r="W242" s="82">
        <v>102.254372</v>
      </c>
      <c r="X242" s="82">
        <v>102.27634399999999</v>
      </c>
      <c r="Y242" s="82">
        <v>102.29703499999999</v>
      </c>
      <c r="Z242" s="82">
        <v>102.31920599999999</v>
      </c>
      <c r="AA242" s="82">
        <v>102.342232</v>
      </c>
      <c r="AB242" s="82">
        <v>102.365303</v>
      </c>
      <c r="AC242" s="82">
        <v>102.388458</v>
      </c>
      <c r="AD242" s="82">
        <v>102.41342899999999</v>
      </c>
      <c r="AE242" s="82">
        <v>102.438278</v>
      </c>
      <c r="AF242" s="82">
        <v>102.446854</v>
      </c>
      <c r="AG242" s="88">
        <v>0</v>
      </c>
    </row>
    <row r="243" spans="1:33" ht="15" customHeight="1" x14ac:dyDescent="0.35">
      <c r="A243" s="77" t="s">
        <v>2163</v>
      </c>
      <c r="B243" s="81" t="s">
        <v>1944</v>
      </c>
      <c r="C243" s="82">
        <v>33.409343999999997</v>
      </c>
      <c r="D243" s="82">
        <v>33.293697000000002</v>
      </c>
      <c r="E243" s="82">
        <v>33.278117999999999</v>
      </c>
      <c r="F243" s="82">
        <v>33.309265000000003</v>
      </c>
      <c r="G243" s="82">
        <v>33.445247999999999</v>
      </c>
      <c r="H243" s="82">
        <v>33.599330999999999</v>
      </c>
      <c r="I243" s="82">
        <v>33.631034999999997</v>
      </c>
      <c r="J243" s="82">
        <v>33.664616000000002</v>
      </c>
      <c r="K243" s="82">
        <v>33.700375000000001</v>
      </c>
      <c r="L243" s="82">
        <v>33.735222</v>
      </c>
      <c r="M243" s="82">
        <v>33.772530000000003</v>
      </c>
      <c r="N243" s="82">
        <v>33.817794999999997</v>
      </c>
      <c r="O243" s="82">
        <v>33.864719000000001</v>
      </c>
      <c r="P243" s="82">
        <v>33.890022000000002</v>
      </c>
      <c r="Q243" s="82">
        <v>33.912864999999996</v>
      </c>
      <c r="R243" s="82">
        <v>33.937404999999998</v>
      </c>
      <c r="S243" s="82">
        <v>33.962254000000001</v>
      </c>
      <c r="T243" s="82">
        <v>33.985596000000001</v>
      </c>
      <c r="U243" s="82">
        <v>34.011234000000002</v>
      </c>
      <c r="V243" s="82">
        <v>34.031948</v>
      </c>
      <c r="W243" s="82">
        <v>34.053500999999997</v>
      </c>
      <c r="X243" s="82">
        <v>34.074852</v>
      </c>
      <c r="Y243" s="82">
        <v>34.095581000000003</v>
      </c>
      <c r="Z243" s="82">
        <v>34.117404999999998</v>
      </c>
      <c r="AA243" s="82">
        <v>34.140490999999997</v>
      </c>
      <c r="AB243" s="82">
        <v>34.163406000000002</v>
      </c>
      <c r="AC243" s="82">
        <v>34.187344000000003</v>
      </c>
      <c r="AD243" s="82">
        <v>34.211342000000002</v>
      </c>
      <c r="AE243" s="82">
        <v>34.236027</v>
      </c>
      <c r="AF243" s="82">
        <v>34.243721000000001</v>
      </c>
      <c r="AG243" s="88">
        <v>1E-3</v>
      </c>
    </row>
    <row r="244" spans="1:33" ht="12" customHeight="1" x14ac:dyDescent="0.35">
      <c r="A244" s="77" t="s">
        <v>2164</v>
      </c>
      <c r="B244" s="81" t="s">
        <v>1946</v>
      </c>
      <c r="C244" s="82">
        <v>45.245373000000001</v>
      </c>
      <c r="D244" s="82">
        <v>45.123981000000001</v>
      </c>
      <c r="E244" s="82">
        <v>45.092049000000003</v>
      </c>
      <c r="F244" s="82">
        <v>45.089123000000001</v>
      </c>
      <c r="G244" s="82">
        <v>45.217930000000003</v>
      </c>
      <c r="H244" s="82">
        <v>45.308289000000002</v>
      </c>
      <c r="I244" s="82">
        <v>45.328712000000003</v>
      </c>
      <c r="J244" s="82">
        <v>45.351714999999999</v>
      </c>
      <c r="K244" s="82">
        <v>45.377766000000001</v>
      </c>
      <c r="L244" s="82">
        <v>45.404223999999999</v>
      </c>
      <c r="M244" s="82">
        <v>45.432968000000002</v>
      </c>
      <c r="N244" s="82">
        <v>45.47401</v>
      </c>
      <c r="O244" s="82">
        <v>45.514122</v>
      </c>
      <c r="P244" s="82">
        <v>45.53302</v>
      </c>
      <c r="Q244" s="82">
        <v>45.549103000000002</v>
      </c>
      <c r="R244" s="82">
        <v>45.566586000000001</v>
      </c>
      <c r="S244" s="82">
        <v>45.585116999999997</v>
      </c>
      <c r="T244" s="82">
        <v>45.602607999999996</v>
      </c>
      <c r="U244" s="82">
        <v>45.621994000000001</v>
      </c>
      <c r="V244" s="82">
        <v>45.637726000000001</v>
      </c>
      <c r="W244" s="82">
        <v>45.654162999999997</v>
      </c>
      <c r="X244" s="82">
        <v>45.670509000000003</v>
      </c>
      <c r="Y244" s="82">
        <v>45.686497000000003</v>
      </c>
      <c r="Z244" s="82">
        <v>45.703662999999999</v>
      </c>
      <c r="AA244" s="82">
        <v>45.722050000000003</v>
      </c>
      <c r="AB244" s="82">
        <v>45.740276000000001</v>
      </c>
      <c r="AC244" s="82">
        <v>45.759556000000003</v>
      </c>
      <c r="AD244" s="82">
        <v>45.778522000000002</v>
      </c>
      <c r="AE244" s="82">
        <v>45.798447000000003</v>
      </c>
      <c r="AF244" s="82">
        <v>45.800094999999999</v>
      </c>
      <c r="AG244" s="88">
        <v>0</v>
      </c>
    </row>
    <row r="245" spans="1:33" ht="15" customHeight="1" x14ac:dyDescent="0.35">
      <c r="A245" s="77" t="s">
        <v>2165</v>
      </c>
      <c r="B245" s="81" t="s">
        <v>1948</v>
      </c>
      <c r="C245" s="82">
        <v>34.887645999999997</v>
      </c>
      <c r="D245" s="82">
        <v>34.834961</v>
      </c>
      <c r="E245" s="82">
        <v>34.837116000000002</v>
      </c>
      <c r="F245" s="82">
        <v>34.839668000000003</v>
      </c>
      <c r="G245" s="82">
        <v>34.869736000000003</v>
      </c>
      <c r="H245" s="82">
        <v>34.916297999999998</v>
      </c>
      <c r="I245" s="82">
        <v>34.969734000000003</v>
      </c>
      <c r="J245" s="82">
        <v>35.031364000000004</v>
      </c>
      <c r="K245" s="82">
        <v>35.093445000000003</v>
      </c>
      <c r="L245" s="82">
        <v>35.158732999999998</v>
      </c>
      <c r="M245" s="82">
        <v>35.228667999999999</v>
      </c>
      <c r="N245" s="82">
        <v>35.312973</v>
      </c>
      <c r="O245" s="82">
        <v>35.393523999999999</v>
      </c>
      <c r="P245" s="82">
        <v>35.406475</v>
      </c>
      <c r="Q245" s="82">
        <v>35.409286000000002</v>
      </c>
      <c r="R245" s="82">
        <v>35.413158000000003</v>
      </c>
      <c r="S245" s="82">
        <v>35.414878999999999</v>
      </c>
      <c r="T245" s="82">
        <v>35.414828999999997</v>
      </c>
      <c r="U245" s="82">
        <v>35.413871999999998</v>
      </c>
      <c r="V245" s="82">
        <v>35.411270000000002</v>
      </c>
      <c r="W245" s="82">
        <v>35.4086</v>
      </c>
      <c r="X245" s="82">
        <v>35.405354000000003</v>
      </c>
      <c r="Y245" s="82">
        <v>35.401482000000001</v>
      </c>
      <c r="Z245" s="82">
        <v>35.397694000000001</v>
      </c>
      <c r="AA245" s="82">
        <v>35.393706999999999</v>
      </c>
      <c r="AB245" s="82">
        <v>35.387591999999998</v>
      </c>
      <c r="AC245" s="82">
        <v>35.378613000000001</v>
      </c>
      <c r="AD245" s="82">
        <v>35.375214</v>
      </c>
      <c r="AE245" s="82">
        <v>35.369582999999999</v>
      </c>
      <c r="AF245" s="82">
        <v>35.359760000000001</v>
      </c>
      <c r="AG245" s="88">
        <v>0</v>
      </c>
    </row>
    <row r="246" spans="1:33" ht="15" customHeight="1" x14ac:dyDescent="0.35">
      <c r="A246" s="77" t="s">
        <v>2166</v>
      </c>
      <c r="B246" s="81" t="s">
        <v>1950</v>
      </c>
      <c r="C246" s="82">
        <v>41.634300000000003</v>
      </c>
      <c r="D246" s="82">
        <v>41.607928999999999</v>
      </c>
      <c r="E246" s="82">
        <v>41.662726999999997</v>
      </c>
      <c r="F246" s="82">
        <v>41.746592999999997</v>
      </c>
      <c r="G246" s="82">
        <v>41.795025000000003</v>
      </c>
      <c r="H246" s="82">
        <v>41.875720999999999</v>
      </c>
      <c r="I246" s="82">
        <v>41.959820000000001</v>
      </c>
      <c r="J246" s="82">
        <v>42.036090999999999</v>
      </c>
      <c r="K246" s="82">
        <v>42.109962000000003</v>
      </c>
      <c r="L246" s="82">
        <v>42.182136999999997</v>
      </c>
      <c r="M246" s="82">
        <v>42.252341999999999</v>
      </c>
      <c r="N246" s="82">
        <v>42.336468000000004</v>
      </c>
      <c r="O246" s="82">
        <v>42.410224999999997</v>
      </c>
      <c r="P246" s="82">
        <v>42.417400000000001</v>
      </c>
      <c r="Q246" s="82">
        <v>42.413815</v>
      </c>
      <c r="R246" s="82">
        <v>42.411715999999998</v>
      </c>
      <c r="S246" s="82">
        <v>42.414406</v>
      </c>
      <c r="T246" s="82">
        <v>42.415740999999997</v>
      </c>
      <c r="U246" s="82">
        <v>42.418166999999997</v>
      </c>
      <c r="V246" s="82">
        <v>42.416736999999998</v>
      </c>
      <c r="W246" s="82">
        <v>42.416091999999999</v>
      </c>
      <c r="X246" s="82">
        <v>42.415103999999999</v>
      </c>
      <c r="Y246" s="82">
        <v>42.414158</v>
      </c>
      <c r="Z246" s="82">
        <v>42.413815</v>
      </c>
      <c r="AA246" s="82">
        <v>42.414028000000002</v>
      </c>
      <c r="AB246" s="82">
        <v>42.414574000000002</v>
      </c>
      <c r="AC246" s="82">
        <v>42.416038999999998</v>
      </c>
      <c r="AD246" s="82">
        <v>42.417000000000002</v>
      </c>
      <c r="AE246" s="82">
        <v>42.418854000000003</v>
      </c>
      <c r="AF246" s="82">
        <v>42.416195000000002</v>
      </c>
      <c r="AG246" s="88">
        <v>1E-3</v>
      </c>
    </row>
    <row r="247" spans="1:33" ht="15" customHeight="1" x14ac:dyDescent="0.35">
      <c r="A247" s="77" t="s">
        <v>2167</v>
      </c>
      <c r="B247" s="81" t="s">
        <v>1952</v>
      </c>
      <c r="C247" s="82">
        <v>33.755898000000002</v>
      </c>
      <c r="D247" s="82">
        <v>33.799697999999999</v>
      </c>
      <c r="E247" s="82">
        <v>33.979412000000004</v>
      </c>
      <c r="F247" s="82">
        <v>34.187030999999998</v>
      </c>
      <c r="G247" s="82">
        <v>34.307732000000001</v>
      </c>
      <c r="H247" s="82">
        <v>34.454056000000001</v>
      </c>
      <c r="I247" s="82">
        <v>34.602524000000003</v>
      </c>
      <c r="J247" s="82">
        <v>34.762343999999999</v>
      </c>
      <c r="K247" s="82">
        <v>34.882980000000003</v>
      </c>
      <c r="L247" s="82">
        <v>34.981110000000001</v>
      </c>
      <c r="M247" s="82">
        <v>35.068362999999998</v>
      </c>
      <c r="N247" s="82">
        <v>35.158977999999998</v>
      </c>
      <c r="O247" s="82">
        <v>35.242317</v>
      </c>
      <c r="P247" s="82">
        <v>35.257976999999997</v>
      </c>
      <c r="Q247" s="82">
        <v>35.261612</v>
      </c>
      <c r="R247" s="82">
        <v>35.265788999999998</v>
      </c>
      <c r="S247" s="82">
        <v>35.275368</v>
      </c>
      <c r="T247" s="82">
        <v>35.278087999999997</v>
      </c>
      <c r="U247" s="82">
        <v>35.282448000000002</v>
      </c>
      <c r="V247" s="82">
        <v>35.284126000000001</v>
      </c>
      <c r="W247" s="82">
        <v>35.286346000000002</v>
      </c>
      <c r="X247" s="82">
        <v>35.288604999999997</v>
      </c>
      <c r="Y247" s="82">
        <v>35.290557999999997</v>
      </c>
      <c r="Z247" s="82">
        <v>35.293227999999999</v>
      </c>
      <c r="AA247" s="82">
        <v>35.296604000000002</v>
      </c>
      <c r="AB247" s="82">
        <v>35.300162999999998</v>
      </c>
      <c r="AC247" s="82">
        <v>35.304386000000001</v>
      </c>
      <c r="AD247" s="82">
        <v>35.308689000000001</v>
      </c>
      <c r="AE247" s="82">
        <v>35.313460999999997</v>
      </c>
      <c r="AF247" s="82">
        <v>35.314003</v>
      </c>
      <c r="AG247" s="88">
        <v>2E-3</v>
      </c>
    </row>
    <row r="248" spans="1:33" ht="15" customHeight="1" x14ac:dyDescent="0.35">
      <c r="A248" s="77" t="s">
        <v>2168</v>
      </c>
      <c r="B248" s="81" t="s">
        <v>1954</v>
      </c>
      <c r="C248" s="82">
        <v>40.630920000000003</v>
      </c>
      <c r="D248" s="82">
        <v>40.585746999999998</v>
      </c>
      <c r="E248" s="82">
        <v>40.572662000000001</v>
      </c>
      <c r="F248" s="82">
        <v>40.563220999999999</v>
      </c>
      <c r="G248" s="82">
        <v>40.56908</v>
      </c>
      <c r="H248" s="82">
        <v>40.604472999999999</v>
      </c>
      <c r="I248" s="82">
        <v>40.648139999999998</v>
      </c>
      <c r="J248" s="82">
        <v>40.699607999999998</v>
      </c>
      <c r="K248" s="82">
        <v>40.753681</v>
      </c>
      <c r="L248" s="82">
        <v>40.810611999999999</v>
      </c>
      <c r="M248" s="82">
        <v>40.870486999999997</v>
      </c>
      <c r="N248" s="82">
        <v>40.948825999999997</v>
      </c>
      <c r="O248" s="82">
        <v>41.022517999999998</v>
      </c>
      <c r="P248" s="82">
        <v>41.029876999999999</v>
      </c>
      <c r="Q248" s="82">
        <v>41.025837000000003</v>
      </c>
      <c r="R248" s="82">
        <v>41.022545000000001</v>
      </c>
      <c r="S248" s="82">
        <v>41.018517000000003</v>
      </c>
      <c r="T248" s="82">
        <v>41.013424000000001</v>
      </c>
      <c r="U248" s="82">
        <v>41.008381</v>
      </c>
      <c r="V248" s="82">
        <v>41.001446000000001</v>
      </c>
      <c r="W248" s="82">
        <v>40.994880999999999</v>
      </c>
      <c r="X248" s="82">
        <v>40.987934000000003</v>
      </c>
      <c r="Y248" s="82">
        <v>40.981468</v>
      </c>
      <c r="Z248" s="82">
        <v>40.975043999999997</v>
      </c>
      <c r="AA248" s="82">
        <v>40.968722999999997</v>
      </c>
      <c r="AB248" s="82">
        <v>40.962788000000003</v>
      </c>
      <c r="AC248" s="82">
        <v>40.957008000000002</v>
      </c>
      <c r="AD248" s="82">
        <v>40.951157000000002</v>
      </c>
      <c r="AE248" s="82">
        <v>40.945929999999997</v>
      </c>
      <c r="AF248" s="82">
        <v>40.934669</v>
      </c>
      <c r="AG248" s="88">
        <v>0</v>
      </c>
    </row>
    <row r="249" spans="1:33" ht="15" customHeight="1" x14ac:dyDescent="0.35">
      <c r="A249" s="77" t="s">
        <v>2169</v>
      </c>
      <c r="B249" s="81" t="s">
        <v>1956</v>
      </c>
      <c r="C249" s="82">
        <v>46.759346000000001</v>
      </c>
      <c r="D249" s="82">
        <v>46.703823</v>
      </c>
      <c r="E249" s="82">
        <v>46.700648999999999</v>
      </c>
      <c r="F249" s="82">
        <v>46.702750999999999</v>
      </c>
      <c r="G249" s="82">
        <v>46.721848000000001</v>
      </c>
      <c r="H249" s="82">
        <v>46.764296999999999</v>
      </c>
      <c r="I249" s="82">
        <v>46.814616999999998</v>
      </c>
      <c r="J249" s="82">
        <v>46.873417000000003</v>
      </c>
      <c r="K249" s="82">
        <v>46.934032000000002</v>
      </c>
      <c r="L249" s="82">
        <v>46.996616000000003</v>
      </c>
      <c r="M249" s="82">
        <v>47.061813000000001</v>
      </c>
      <c r="N249" s="82">
        <v>47.141407000000001</v>
      </c>
      <c r="O249" s="82">
        <v>47.217917999999997</v>
      </c>
      <c r="P249" s="82">
        <v>47.227566000000003</v>
      </c>
      <c r="Q249" s="82">
        <v>47.226013000000002</v>
      </c>
      <c r="R249" s="82">
        <v>47.22578</v>
      </c>
      <c r="S249" s="82">
        <v>47.224682000000001</v>
      </c>
      <c r="T249" s="82">
        <v>47.222569</v>
      </c>
      <c r="U249" s="82">
        <v>47.220680000000002</v>
      </c>
      <c r="V249" s="82">
        <v>47.216464999999999</v>
      </c>
      <c r="W249" s="82">
        <v>47.212654000000001</v>
      </c>
      <c r="X249" s="82">
        <v>47.208480999999999</v>
      </c>
      <c r="Y249" s="82">
        <v>47.20438</v>
      </c>
      <c r="Z249" s="82">
        <v>47.200436000000003</v>
      </c>
      <c r="AA249" s="82">
        <v>47.196689999999997</v>
      </c>
      <c r="AB249" s="82">
        <v>47.193393999999998</v>
      </c>
      <c r="AC249" s="82">
        <v>47.190769000000003</v>
      </c>
      <c r="AD249" s="82">
        <v>47.187877999999998</v>
      </c>
      <c r="AE249" s="82">
        <v>47.185631000000001</v>
      </c>
      <c r="AF249" s="82">
        <v>47.177737999999998</v>
      </c>
      <c r="AG249" s="88">
        <v>0</v>
      </c>
    </row>
    <row r="250" spans="1:33" ht="15" customHeight="1" x14ac:dyDescent="0.35">
      <c r="A250" s="77" t="s">
        <v>2170</v>
      </c>
      <c r="B250" s="81" t="s">
        <v>1958</v>
      </c>
      <c r="C250" s="82">
        <v>66.705405999999996</v>
      </c>
      <c r="D250" s="82">
        <v>66.646675000000002</v>
      </c>
      <c r="E250" s="82">
        <v>66.669449</v>
      </c>
      <c r="F250" s="82">
        <v>66.699837000000002</v>
      </c>
      <c r="G250" s="82">
        <v>66.710068000000007</v>
      </c>
      <c r="H250" s="82">
        <v>66.758842000000001</v>
      </c>
      <c r="I250" s="82">
        <v>66.817443999999995</v>
      </c>
      <c r="J250" s="82">
        <v>66.886673000000002</v>
      </c>
      <c r="K250" s="82">
        <v>66.952995000000001</v>
      </c>
      <c r="L250" s="82">
        <v>67.018317999999994</v>
      </c>
      <c r="M250" s="82">
        <v>67.084969000000001</v>
      </c>
      <c r="N250" s="82">
        <v>67.167572000000007</v>
      </c>
      <c r="O250" s="82">
        <v>67.245261999999997</v>
      </c>
      <c r="P250" s="82">
        <v>67.255547000000007</v>
      </c>
      <c r="Q250" s="82">
        <v>67.254822000000004</v>
      </c>
      <c r="R250" s="82">
        <v>67.255722000000006</v>
      </c>
      <c r="S250" s="82">
        <v>67.262680000000003</v>
      </c>
      <c r="T250" s="82">
        <v>67.261604000000005</v>
      </c>
      <c r="U250" s="82">
        <v>67.260529000000005</v>
      </c>
      <c r="V250" s="82">
        <v>67.254981999999998</v>
      </c>
      <c r="W250" s="82">
        <v>67.250373999999994</v>
      </c>
      <c r="X250" s="82">
        <v>67.244843000000003</v>
      </c>
      <c r="Y250" s="82">
        <v>67.239677</v>
      </c>
      <c r="Z250" s="82">
        <v>67.234825000000001</v>
      </c>
      <c r="AA250" s="82">
        <v>67.230247000000006</v>
      </c>
      <c r="AB250" s="82">
        <v>67.226096999999996</v>
      </c>
      <c r="AC250" s="82">
        <v>67.223206000000005</v>
      </c>
      <c r="AD250" s="82">
        <v>67.218711999999996</v>
      </c>
      <c r="AE250" s="82">
        <v>67.215714000000006</v>
      </c>
      <c r="AF250" s="82">
        <v>67.206824999999995</v>
      </c>
      <c r="AG250" s="88">
        <v>0</v>
      </c>
    </row>
    <row r="251" spans="1:33" ht="15" customHeight="1" x14ac:dyDescent="0.35">
      <c r="A251" s="77" t="s">
        <v>2171</v>
      </c>
      <c r="B251" s="81" t="s">
        <v>1960</v>
      </c>
      <c r="C251" s="82">
        <v>34.377113000000001</v>
      </c>
      <c r="D251" s="82">
        <v>34.327663000000001</v>
      </c>
      <c r="E251" s="82">
        <v>34.381886000000002</v>
      </c>
      <c r="F251" s="82">
        <v>34.442230000000002</v>
      </c>
      <c r="G251" s="82">
        <v>34.500134000000003</v>
      </c>
      <c r="H251" s="82">
        <v>34.573929</v>
      </c>
      <c r="I251" s="82">
        <v>34.651179999999997</v>
      </c>
      <c r="J251" s="82">
        <v>34.739322999999999</v>
      </c>
      <c r="K251" s="82">
        <v>34.826466000000003</v>
      </c>
      <c r="L251" s="82">
        <v>34.909728999999999</v>
      </c>
      <c r="M251" s="82">
        <v>34.994019000000002</v>
      </c>
      <c r="N251" s="82">
        <v>35.086936999999999</v>
      </c>
      <c r="O251" s="82">
        <v>35.178908999999997</v>
      </c>
      <c r="P251" s="82">
        <v>35.202793</v>
      </c>
      <c r="Q251" s="82">
        <v>35.214255999999999</v>
      </c>
      <c r="R251" s="82">
        <v>35.226855999999998</v>
      </c>
      <c r="S251" s="82">
        <v>35.239407</v>
      </c>
      <c r="T251" s="82">
        <v>35.248989000000002</v>
      </c>
      <c r="U251" s="82">
        <v>35.259979000000001</v>
      </c>
      <c r="V251" s="82">
        <v>35.265785000000001</v>
      </c>
      <c r="W251" s="82">
        <v>35.272162999999999</v>
      </c>
      <c r="X251" s="82">
        <v>35.277873999999997</v>
      </c>
      <c r="Y251" s="82">
        <v>35.283062000000001</v>
      </c>
      <c r="Z251" s="82">
        <v>35.288817999999999</v>
      </c>
      <c r="AA251" s="82">
        <v>35.295074</v>
      </c>
      <c r="AB251" s="82">
        <v>35.301349999999999</v>
      </c>
      <c r="AC251" s="82">
        <v>35.308566999999996</v>
      </c>
      <c r="AD251" s="82">
        <v>35.315403000000003</v>
      </c>
      <c r="AE251" s="82">
        <v>35.322971000000003</v>
      </c>
      <c r="AF251" s="82">
        <v>35.326842999999997</v>
      </c>
      <c r="AG251" s="88">
        <v>1E-3</v>
      </c>
    </row>
    <row r="252" spans="1:33" ht="15" customHeight="1" x14ac:dyDescent="0.35">
      <c r="A252" s="77" t="s">
        <v>2172</v>
      </c>
      <c r="B252" s="81" t="s">
        <v>1962</v>
      </c>
      <c r="C252" s="82">
        <v>47.739117</v>
      </c>
      <c r="D252" s="82">
        <v>47.666339999999998</v>
      </c>
      <c r="E252" s="82">
        <v>47.684905999999998</v>
      </c>
      <c r="F252" s="82">
        <v>47.705708000000001</v>
      </c>
      <c r="G252" s="82">
        <v>47.754931999999997</v>
      </c>
      <c r="H252" s="82">
        <v>47.825221999999997</v>
      </c>
      <c r="I252" s="82">
        <v>47.898955999999998</v>
      </c>
      <c r="J252" s="82">
        <v>47.978901</v>
      </c>
      <c r="K252" s="82">
        <v>48.055827999999998</v>
      </c>
      <c r="L252" s="82">
        <v>48.131447000000001</v>
      </c>
      <c r="M252" s="82">
        <v>48.210228000000001</v>
      </c>
      <c r="N252" s="82">
        <v>48.299137000000002</v>
      </c>
      <c r="O252" s="82">
        <v>48.387999999999998</v>
      </c>
      <c r="P252" s="82">
        <v>48.409362999999999</v>
      </c>
      <c r="Q252" s="82">
        <v>48.418590999999999</v>
      </c>
      <c r="R252" s="82">
        <v>48.428787</v>
      </c>
      <c r="S252" s="82">
        <v>48.439739000000003</v>
      </c>
      <c r="T252" s="82">
        <v>48.448295999999999</v>
      </c>
      <c r="U252" s="82">
        <v>48.458122000000003</v>
      </c>
      <c r="V252" s="82">
        <v>48.462356999999997</v>
      </c>
      <c r="W252" s="82">
        <v>48.467201000000003</v>
      </c>
      <c r="X252" s="82">
        <v>48.471347999999999</v>
      </c>
      <c r="Y252" s="82">
        <v>48.475048000000001</v>
      </c>
      <c r="Z252" s="82">
        <v>48.479424000000002</v>
      </c>
      <c r="AA252" s="82">
        <v>48.484608000000001</v>
      </c>
      <c r="AB252" s="82">
        <v>48.489944000000001</v>
      </c>
      <c r="AC252" s="82">
        <v>48.496380000000002</v>
      </c>
      <c r="AD252" s="82">
        <v>48.502181999999998</v>
      </c>
      <c r="AE252" s="82">
        <v>48.509045</v>
      </c>
      <c r="AF252" s="82">
        <v>48.512225999999998</v>
      </c>
      <c r="AG252" s="88">
        <v>1E-3</v>
      </c>
    </row>
    <row r="253" spans="1:33" ht="15" customHeight="1" x14ac:dyDescent="0.35">
      <c r="B253" s="34" t="s">
        <v>20</v>
      </c>
      <c r="C253" s="82"/>
      <c r="D253" s="82"/>
      <c r="E253" s="82"/>
      <c r="F253" s="82"/>
      <c r="G253" s="82"/>
      <c r="H253" s="82"/>
      <c r="I253" s="82"/>
      <c r="J253" s="82"/>
      <c r="K253" s="82"/>
      <c r="L253" s="82"/>
      <c r="M253" s="82"/>
      <c r="N253" s="82"/>
      <c r="O253" s="82"/>
      <c r="P253" s="82"/>
      <c r="Q253" s="82"/>
      <c r="R253" s="82"/>
      <c r="S253" s="82"/>
      <c r="T253" s="82"/>
      <c r="U253" s="82"/>
      <c r="V253" s="82"/>
      <c r="W253" s="82"/>
      <c r="X253" s="82"/>
      <c r="Y253" s="82"/>
      <c r="Z253" s="82"/>
      <c r="AA253" s="82"/>
      <c r="AB253" s="82"/>
      <c r="AC253" s="82"/>
      <c r="AD253" s="82"/>
      <c r="AE253" s="82"/>
      <c r="AF253" s="82"/>
      <c r="AG253" s="88"/>
    </row>
    <row r="254" spans="1:33" ht="15" customHeight="1" x14ac:dyDescent="0.35">
      <c r="A254" s="77" t="s">
        <v>2173</v>
      </c>
      <c r="B254" s="81" t="s">
        <v>1932</v>
      </c>
      <c r="C254" s="82">
        <v>0</v>
      </c>
      <c r="D254" s="82">
        <v>0</v>
      </c>
      <c r="E254" s="82">
        <v>0</v>
      </c>
      <c r="F254" s="82">
        <v>0</v>
      </c>
      <c r="G254" s="82">
        <v>0</v>
      </c>
      <c r="H254" s="82">
        <v>0</v>
      </c>
      <c r="I254" s="82">
        <v>0</v>
      </c>
      <c r="J254" s="82">
        <v>0</v>
      </c>
      <c r="K254" s="82">
        <v>0</v>
      </c>
      <c r="L254" s="82">
        <v>0</v>
      </c>
      <c r="M254" s="82">
        <v>0</v>
      </c>
      <c r="N254" s="82">
        <v>0</v>
      </c>
      <c r="O254" s="82">
        <v>0</v>
      </c>
      <c r="P254" s="82">
        <v>0</v>
      </c>
      <c r="Q254" s="82">
        <v>0</v>
      </c>
      <c r="R254" s="82">
        <v>0</v>
      </c>
      <c r="S254" s="82">
        <v>0</v>
      </c>
      <c r="T254" s="82">
        <v>0</v>
      </c>
      <c r="U254" s="82">
        <v>0</v>
      </c>
      <c r="V254" s="82">
        <v>0</v>
      </c>
      <c r="W254" s="82">
        <v>0</v>
      </c>
      <c r="X254" s="82">
        <v>0</v>
      </c>
      <c r="Y254" s="82">
        <v>0</v>
      </c>
      <c r="Z254" s="82">
        <v>0</v>
      </c>
      <c r="AA254" s="82">
        <v>0</v>
      </c>
      <c r="AB254" s="82">
        <v>0</v>
      </c>
      <c r="AC254" s="82">
        <v>0</v>
      </c>
      <c r="AD254" s="82">
        <v>0</v>
      </c>
      <c r="AE254" s="82">
        <v>0</v>
      </c>
      <c r="AF254" s="82">
        <v>0</v>
      </c>
      <c r="AG254" s="88" t="s">
        <v>11</v>
      </c>
    </row>
    <row r="255" spans="1:33" ht="12" customHeight="1" x14ac:dyDescent="0.35">
      <c r="A255" s="77" t="s">
        <v>2174</v>
      </c>
      <c r="B255" s="81" t="s">
        <v>1934</v>
      </c>
      <c r="C255" s="82">
        <v>0</v>
      </c>
      <c r="D255" s="82">
        <v>0</v>
      </c>
      <c r="E255" s="82">
        <v>0</v>
      </c>
      <c r="F255" s="82">
        <v>0</v>
      </c>
      <c r="G255" s="82">
        <v>0</v>
      </c>
      <c r="H255" s="82">
        <v>0</v>
      </c>
      <c r="I255" s="82">
        <v>0</v>
      </c>
      <c r="J255" s="82">
        <v>0</v>
      </c>
      <c r="K255" s="82">
        <v>0</v>
      </c>
      <c r="L255" s="82">
        <v>0</v>
      </c>
      <c r="M255" s="82">
        <v>0</v>
      </c>
      <c r="N255" s="82">
        <v>0</v>
      </c>
      <c r="O255" s="82">
        <v>0</v>
      </c>
      <c r="P255" s="82">
        <v>0</v>
      </c>
      <c r="Q255" s="82">
        <v>0</v>
      </c>
      <c r="R255" s="82">
        <v>0</v>
      </c>
      <c r="S255" s="82">
        <v>0</v>
      </c>
      <c r="T255" s="82">
        <v>0</v>
      </c>
      <c r="U255" s="82">
        <v>0</v>
      </c>
      <c r="V255" s="82">
        <v>0</v>
      </c>
      <c r="W255" s="82">
        <v>0</v>
      </c>
      <c r="X255" s="82">
        <v>0</v>
      </c>
      <c r="Y255" s="82">
        <v>0</v>
      </c>
      <c r="Z255" s="82">
        <v>0</v>
      </c>
      <c r="AA255" s="82">
        <v>0</v>
      </c>
      <c r="AB255" s="82">
        <v>0</v>
      </c>
      <c r="AC255" s="82">
        <v>0</v>
      </c>
      <c r="AD255" s="82">
        <v>0</v>
      </c>
      <c r="AE255" s="82">
        <v>0</v>
      </c>
      <c r="AF255" s="82">
        <v>0</v>
      </c>
      <c r="AG255" s="88" t="s">
        <v>11</v>
      </c>
    </row>
    <row r="256" spans="1:33" ht="12" customHeight="1" x14ac:dyDescent="0.35">
      <c r="A256" s="77" t="s">
        <v>2175</v>
      </c>
      <c r="B256" s="81" t="s">
        <v>1936</v>
      </c>
      <c r="C256" s="82">
        <v>0</v>
      </c>
      <c r="D256" s="82">
        <v>0</v>
      </c>
      <c r="E256" s="82">
        <v>0</v>
      </c>
      <c r="F256" s="82">
        <v>0</v>
      </c>
      <c r="G256" s="82">
        <v>0</v>
      </c>
      <c r="H256" s="82">
        <v>0</v>
      </c>
      <c r="I256" s="82">
        <v>0</v>
      </c>
      <c r="J256" s="82">
        <v>0</v>
      </c>
      <c r="K256" s="82">
        <v>0</v>
      </c>
      <c r="L256" s="82">
        <v>0</v>
      </c>
      <c r="M256" s="82">
        <v>0</v>
      </c>
      <c r="N256" s="82">
        <v>0</v>
      </c>
      <c r="O256" s="82">
        <v>0</v>
      </c>
      <c r="P256" s="82">
        <v>0</v>
      </c>
      <c r="Q256" s="82">
        <v>0</v>
      </c>
      <c r="R256" s="82">
        <v>0</v>
      </c>
      <c r="S256" s="82">
        <v>0</v>
      </c>
      <c r="T256" s="82">
        <v>0</v>
      </c>
      <c r="U256" s="82">
        <v>0</v>
      </c>
      <c r="V256" s="82">
        <v>0</v>
      </c>
      <c r="W256" s="82">
        <v>0</v>
      </c>
      <c r="X256" s="82">
        <v>0</v>
      </c>
      <c r="Y256" s="82">
        <v>0</v>
      </c>
      <c r="Z256" s="82">
        <v>0</v>
      </c>
      <c r="AA256" s="82">
        <v>0</v>
      </c>
      <c r="AB256" s="82">
        <v>0</v>
      </c>
      <c r="AC256" s="82">
        <v>0</v>
      </c>
      <c r="AD256" s="82">
        <v>0</v>
      </c>
      <c r="AE256" s="82">
        <v>0</v>
      </c>
      <c r="AF256" s="82">
        <v>0</v>
      </c>
      <c r="AG256" s="88" t="s">
        <v>11</v>
      </c>
    </row>
    <row r="257" spans="1:33" ht="12" customHeight="1" x14ac:dyDescent="0.35">
      <c r="A257" s="77" t="s">
        <v>2176</v>
      </c>
      <c r="B257" s="81" t="s">
        <v>1938</v>
      </c>
      <c r="C257" s="82">
        <v>0</v>
      </c>
      <c r="D257" s="82">
        <v>0</v>
      </c>
      <c r="E257" s="82">
        <v>0</v>
      </c>
      <c r="F257" s="82">
        <v>0</v>
      </c>
      <c r="G257" s="82">
        <v>0</v>
      </c>
      <c r="H257" s="82">
        <v>0</v>
      </c>
      <c r="I257" s="82">
        <v>0</v>
      </c>
      <c r="J257" s="82">
        <v>0</v>
      </c>
      <c r="K257" s="82">
        <v>0</v>
      </c>
      <c r="L257" s="82">
        <v>0</v>
      </c>
      <c r="M257" s="82">
        <v>0</v>
      </c>
      <c r="N257" s="82">
        <v>0</v>
      </c>
      <c r="O257" s="82">
        <v>0</v>
      </c>
      <c r="P257" s="82">
        <v>0</v>
      </c>
      <c r="Q257" s="82">
        <v>0</v>
      </c>
      <c r="R257" s="82">
        <v>0</v>
      </c>
      <c r="S257" s="82">
        <v>0</v>
      </c>
      <c r="T257" s="82">
        <v>0</v>
      </c>
      <c r="U257" s="82">
        <v>0</v>
      </c>
      <c r="V257" s="82">
        <v>0</v>
      </c>
      <c r="W257" s="82">
        <v>0</v>
      </c>
      <c r="X257" s="82">
        <v>0</v>
      </c>
      <c r="Y257" s="82">
        <v>0</v>
      </c>
      <c r="Z257" s="82">
        <v>0</v>
      </c>
      <c r="AA257" s="82">
        <v>0</v>
      </c>
      <c r="AB257" s="82">
        <v>0</v>
      </c>
      <c r="AC257" s="82">
        <v>0</v>
      </c>
      <c r="AD257" s="82">
        <v>0</v>
      </c>
      <c r="AE257" s="82">
        <v>0</v>
      </c>
      <c r="AF257" s="82">
        <v>0</v>
      </c>
      <c r="AG257" s="88" t="s">
        <v>11</v>
      </c>
    </row>
    <row r="258" spans="1:33" ht="12" customHeight="1" x14ac:dyDescent="0.35">
      <c r="A258" s="77" t="s">
        <v>2177</v>
      </c>
      <c r="B258" s="81" t="s">
        <v>1940</v>
      </c>
      <c r="C258" s="82">
        <v>0</v>
      </c>
      <c r="D258" s="82">
        <v>0</v>
      </c>
      <c r="E258" s="82">
        <v>0</v>
      </c>
      <c r="F258" s="82">
        <v>0</v>
      </c>
      <c r="G258" s="82">
        <v>0</v>
      </c>
      <c r="H258" s="82">
        <v>0</v>
      </c>
      <c r="I258" s="82">
        <v>0</v>
      </c>
      <c r="J258" s="82">
        <v>0</v>
      </c>
      <c r="K258" s="82">
        <v>0</v>
      </c>
      <c r="L258" s="82">
        <v>0</v>
      </c>
      <c r="M258" s="82">
        <v>0</v>
      </c>
      <c r="N258" s="82">
        <v>0</v>
      </c>
      <c r="O258" s="82">
        <v>0</v>
      </c>
      <c r="P258" s="82">
        <v>0</v>
      </c>
      <c r="Q258" s="82">
        <v>0</v>
      </c>
      <c r="R258" s="82">
        <v>0</v>
      </c>
      <c r="S258" s="82">
        <v>0</v>
      </c>
      <c r="T258" s="82">
        <v>0</v>
      </c>
      <c r="U258" s="82">
        <v>0</v>
      </c>
      <c r="V258" s="82">
        <v>0</v>
      </c>
      <c r="W258" s="82">
        <v>0</v>
      </c>
      <c r="X258" s="82">
        <v>0</v>
      </c>
      <c r="Y258" s="82">
        <v>0</v>
      </c>
      <c r="Z258" s="82">
        <v>0</v>
      </c>
      <c r="AA258" s="82">
        <v>0</v>
      </c>
      <c r="AB258" s="82">
        <v>0</v>
      </c>
      <c r="AC258" s="82">
        <v>0</v>
      </c>
      <c r="AD258" s="82">
        <v>0</v>
      </c>
      <c r="AE258" s="82">
        <v>0</v>
      </c>
      <c r="AF258" s="82">
        <v>0</v>
      </c>
      <c r="AG258" s="88" t="s">
        <v>11</v>
      </c>
    </row>
    <row r="259" spans="1:33" ht="12" customHeight="1" x14ac:dyDescent="0.35">
      <c r="A259" s="77" t="s">
        <v>2178</v>
      </c>
      <c r="B259" s="81" t="s">
        <v>1942</v>
      </c>
      <c r="C259" s="82">
        <v>0</v>
      </c>
      <c r="D259" s="82">
        <v>0</v>
      </c>
      <c r="E259" s="82">
        <v>0</v>
      </c>
      <c r="F259" s="82">
        <v>0</v>
      </c>
      <c r="G259" s="82">
        <v>0</v>
      </c>
      <c r="H259" s="82">
        <v>0</v>
      </c>
      <c r="I259" s="82">
        <v>0</v>
      </c>
      <c r="J259" s="82">
        <v>0</v>
      </c>
      <c r="K259" s="82">
        <v>0</v>
      </c>
      <c r="L259" s="82">
        <v>0</v>
      </c>
      <c r="M259" s="82">
        <v>0</v>
      </c>
      <c r="N259" s="82">
        <v>0</v>
      </c>
      <c r="O259" s="82">
        <v>0</v>
      </c>
      <c r="P259" s="82">
        <v>0</v>
      </c>
      <c r="Q259" s="82">
        <v>0</v>
      </c>
      <c r="R259" s="82">
        <v>0</v>
      </c>
      <c r="S259" s="82">
        <v>0</v>
      </c>
      <c r="T259" s="82">
        <v>0</v>
      </c>
      <c r="U259" s="82">
        <v>0</v>
      </c>
      <c r="V259" s="82">
        <v>0</v>
      </c>
      <c r="W259" s="82">
        <v>0</v>
      </c>
      <c r="X259" s="82">
        <v>0</v>
      </c>
      <c r="Y259" s="82">
        <v>0</v>
      </c>
      <c r="Z259" s="82">
        <v>0</v>
      </c>
      <c r="AA259" s="82">
        <v>0</v>
      </c>
      <c r="AB259" s="82">
        <v>0</v>
      </c>
      <c r="AC259" s="82">
        <v>0</v>
      </c>
      <c r="AD259" s="82">
        <v>0</v>
      </c>
      <c r="AE259" s="82">
        <v>0</v>
      </c>
      <c r="AF259" s="82">
        <v>0</v>
      </c>
      <c r="AG259" s="88" t="s">
        <v>11</v>
      </c>
    </row>
    <row r="260" spans="1:33" ht="12" customHeight="1" x14ac:dyDescent="0.35">
      <c r="A260" s="77" t="s">
        <v>2179</v>
      </c>
      <c r="B260" s="81" t="s">
        <v>1944</v>
      </c>
      <c r="C260" s="82">
        <v>0</v>
      </c>
      <c r="D260" s="82">
        <v>0</v>
      </c>
      <c r="E260" s="82">
        <v>0</v>
      </c>
      <c r="F260" s="82">
        <v>0</v>
      </c>
      <c r="G260" s="82">
        <v>0</v>
      </c>
      <c r="H260" s="82">
        <v>0</v>
      </c>
      <c r="I260" s="82">
        <v>0</v>
      </c>
      <c r="J260" s="82">
        <v>0</v>
      </c>
      <c r="K260" s="82">
        <v>0</v>
      </c>
      <c r="L260" s="82">
        <v>0</v>
      </c>
      <c r="M260" s="82">
        <v>0</v>
      </c>
      <c r="N260" s="82">
        <v>0</v>
      </c>
      <c r="O260" s="82">
        <v>0</v>
      </c>
      <c r="P260" s="82">
        <v>0</v>
      </c>
      <c r="Q260" s="82">
        <v>0</v>
      </c>
      <c r="R260" s="82">
        <v>0</v>
      </c>
      <c r="S260" s="82">
        <v>0</v>
      </c>
      <c r="T260" s="82">
        <v>0</v>
      </c>
      <c r="U260" s="82">
        <v>0</v>
      </c>
      <c r="V260" s="82">
        <v>0</v>
      </c>
      <c r="W260" s="82">
        <v>0</v>
      </c>
      <c r="X260" s="82">
        <v>0</v>
      </c>
      <c r="Y260" s="82">
        <v>0</v>
      </c>
      <c r="Z260" s="82">
        <v>0</v>
      </c>
      <c r="AA260" s="82">
        <v>0</v>
      </c>
      <c r="AB260" s="82">
        <v>0</v>
      </c>
      <c r="AC260" s="82">
        <v>0</v>
      </c>
      <c r="AD260" s="82">
        <v>0</v>
      </c>
      <c r="AE260" s="82">
        <v>0</v>
      </c>
      <c r="AF260" s="82">
        <v>0</v>
      </c>
      <c r="AG260" s="88" t="s">
        <v>11</v>
      </c>
    </row>
    <row r="261" spans="1:33" ht="12" customHeight="1" x14ac:dyDescent="0.35">
      <c r="A261" s="77" t="s">
        <v>2180</v>
      </c>
      <c r="B261" s="81" t="s">
        <v>1946</v>
      </c>
      <c r="C261" s="82">
        <v>0</v>
      </c>
      <c r="D261" s="82">
        <v>0</v>
      </c>
      <c r="E261" s="82">
        <v>0</v>
      </c>
      <c r="F261" s="82">
        <v>0</v>
      </c>
      <c r="G261" s="82">
        <v>0</v>
      </c>
      <c r="H261" s="82">
        <v>0</v>
      </c>
      <c r="I261" s="82">
        <v>0</v>
      </c>
      <c r="J261" s="82">
        <v>0</v>
      </c>
      <c r="K261" s="82">
        <v>0</v>
      </c>
      <c r="L261" s="82">
        <v>0</v>
      </c>
      <c r="M261" s="82">
        <v>0</v>
      </c>
      <c r="N261" s="82">
        <v>0</v>
      </c>
      <c r="O261" s="82">
        <v>0</v>
      </c>
      <c r="P261" s="82">
        <v>0</v>
      </c>
      <c r="Q261" s="82">
        <v>0</v>
      </c>
      <c r="R261" s="82">
        <v>0</v>
      </c>
      <c r="S261" s="82">
        <v>0</v>
      </c>
      <c r="T261" s="82">
        <v>0</v>
      </c>
      <c r="U261" s="82">
        <v>0</v>
      </c>
      <c r="V261" s="82">
        <v>0</v>
      </c>
      <c r="W261" s="82">
        <v>0</v>
      </c>
      <c r="X261" s="82">
        <v>0</v>
      </c>
      <c r="Y261" s="82">
        <v>0</v>
      </c>
      <c r="Z261" s="82">
        <v>0</v>
      </c>
      <c r="AA261" s="82">
        <v>0</v>
      </c>
      <c r="AB261" s="82">
        <v>0</v>
      </c>
      <c r="AC261" s="82">
        <v>0</v>
      </c>
      <c r="AD261" s="82">
        <v>0</v>
      </c>
      <c r="AE261" s="82">
        <v>0</v>
      </c>
      <c r="AF261" s="82">
        <v>0</v>
      </c>
      <c r="AG261" s="88" t="s">
        <v>11</v>
      </c>
    </row>
    <row r="262" spans="1:33" ht="12" customHeight="1" x14ac:dyDescent="0.35">
      <c r="A262" s="77" t="s">
        <v>2181</v>
      </c>
      <c r="B262" s="81" t="s">
        <v>1948</v>
      </c>
      <c r="C262" s="82">
        <v>0</v>
      </c>
      <c r="D262" s="82">
        <v>0</v>
      </c>
      <c r="E262" s="82">
        <v>0</v>
      </c>
      <c r="F262" s="82">
        <v>0</v>
      </c>
      <c r="G262" s="82">
        <v>0</v>
      </c>
      <c r="H262" s="82">
        <v>0</v>
      </c>
      <c r="I262" s="82">
        <v>0</v>
      </c>
      <c r="J262" s="82">
        <v>0</v>
      </c>
      <c r="K262" s="82">
        <v>0</v>
      </c>
      <c r="L262" s="82">
        <v>0</v>
      </c>
      <c r="M262" s="82">
        <v>0</v>
      </c>
      <c r="N262" s="82">
        <v>0</v>
      </c>
      <c r="O262" s="82">
        <v>0</v>
      </c>
      <c r="P262" s="82">
        <v>0</v>
      </c>
      <c r="Q262" s="82">
        <v>0</v>
      </c>
      <c r="R262" s="82">
        <v>0</v>
      </c>
      <c r="S262" s="82">
        <v>0</v>
      </c>
      <c r="T262" s="82">
        <v>0</v>
      </c>
      <c r="U262" s="82">
        <v>0</v>
      </c>
      <c r="V262" s="82">
        <v>0</v>
      </c>
      <c r="W262" s="82">
        <v>0</v>
      </c>
      <c r="X262" s="82">
        <v>0</v>
      </c>
      <c r="Y262" s="82">
        <v>0</v>
      </c>
      <c r="Z262" s="82">
        <v>0</v>
      </c>
      <c r="AA262" s="82">
        <v>0</v>
      </c>
      <c r="AB262" s="82">
        <v>0</v>
      </c>
      <c r="AC262" s="82">
        <v>0</v>
      </c>
      <c r="AD262" s="82">
        <v>0</v>
      </c>
      <c r="AE262" s="82">
        <v>0</v>
      </c>
      <c r="AF262" s="82">
        <v>0</v>
      </c>
      <c r="AG262" s="88" t="s">
        <v>11</v>
      </c>
    </row>
    <row r="263" spans="1:33" ht="12" customHeight="1" x14ac:dyDescent="0.35">
      <c r="A263" s="77" t="s">
        <v>2182</v>
      </c>
      <c r="B263" s="81" t="s">
        <v>1950</v>
      </c>
      <c r="C263" s="82">
        <v>0</v>
      </c>
      <c r="D263" s="82">
        <v>0</v>
      </c>
      <c r="E263" s="82">
        <v>0</v>
      </c>
      <c r="F263" s="82">
        <v>0</v>
      </c>
      <c r="G263" s="82">
        <v>0</v>
      </c>
      <c r="H263" s="82">
        <v>0</v>
      </c>
      <c r="I263" s="82">
        <v>0</v>
      </c>
      <c r="J263" s="82">
        <v>0</v>
      </c>
      <c r="K263" s="82">
        <v>0</v>
      </c>
      <c r="L263" s="82">
        <v>0</v>
      </c>
      <c r="M263" s="82">
        <v>0</v>
      </c>
      <c r="N263" s="82">
        <v>0</v>
      </c>
      <c r="O263" s="82">
        <v>0</v>
      </c>
      <c r="P263" s="82">
        <v>0</v>
      </c>
      <c r="Q263" s="82">
        <v>0</v>
      </c>
      <c r="R263" s="82">
        <v>0</v>
      </c>
      <c r="S263" s="82">
        <v>0</v>
      </c>
      <c r="T263" s="82">
        <v>0</v>
      </c>
      <c r="U263" s="82">
        <v>0</v>
      </c>
      <c r="V263" s="82">
        <v>0</v>
      </c>
      <c r="W263" s="82">
        <v>0</v>
      </c>
      <c r="X263" s="82">
        <v>0</v>
      </c>
      <c r="Y263" s="82">
        <v>0</v>
      </c>
      <c r="Z263" s="82">
        <v>0</v>
      </c>
      <c r="AA263" s="82">
        <v>0</v>
      </c>
      <c r="AB263" s="82">
        <v>0</v>
      </c>
      <c r="AC263" s="82">
        <v>0</v>
      </c>
      <c r="AD263" s="82">
        <v>0</v>
      </c>
      <c r="AE263" s="82">
        <v>0</v>
      </c>
      <c r="AF263" s="82">
        <v>0</v>
      </c>
      <c r="AG263" s="88" t="s">
        <v>11</v>
      </c>
    </row>
    <row r="264" spans="1:33" ht="12" customHeight="1" x14ac:dyDescent="0.35">
      <c r="A264" s="77" t="s">
        <v>2183</v>
      </c>
      <c r="B264" s="81" t="s">
        <v>1952</v>
      </c>
      <c r="C264" s="82">
        <v>0</v>
      </c>
      <c r="D264" s="82">
        <v>0</v>
      </c>
      <c r="E264" s="82">
        <v>0</v>
      </c>
      <c r="F264" s="82">
        <v>0</v>
      </c>
      <c r="G264" s="82">
        <v>0</v>
      </c>
      <c r="H264" s="82">
        <v>0</v>
      </c>
      <c r="I264" s="82">
        <v>0</v>
      </c>
      <c r="J264" s="82">
        <v>0</v>
      </c>
      <c r="K264" s="82">
        <v>0</v>
      </c>
      <c r="L264" s="82">
        <v>0</v>
      </c>
      <c r="M264" s="82">
        <v>0</v>
      </c>
      <c r="N264" s="82">
        <v>0</v>
      </c>
      <c r="O264" s="82">
        <v>0</v>
      </c>
      <c r="P264" s="82">
        <v>0</v>
      </c>
      <c r="Q264" s="82">
        <v>0</v>
      </c>
      <c r="R264" s="82">
        <v>0</v>
      </c>
      <c r="S264" s="82">
        <v>0</v>
      </c>
      <c r="T264" s="82">
        <v>0</v>
      </c>
      <c r="U264" s="82">
        <v>0</v>
      </c>
      <c r="V264" s="82">
        <v>0</v>
      </c>
      <c r="W264" s="82">
        <v>0</v>
      </c>
      <c r="X264" s="82">
        <v>0</v>
      </c>
      <c r="Y264" s="82">
        <v>0</v>
      </c>
      <c r="Z264" s="82">
        <v>0</v>
      </c>
      <c r="AA264" s="82">
        <v>0</v>
      </c>
      <c r="AB264" s="82">
        <v>0</v>
      </c>
      <c r="AC264" s="82">
        <v>0</v>
      </c>
      <c r="AD264" s="82">
        <v>0</v>
      </c>
      <c r="AE264" s="82">
        <v>0</v>
      </c>
      <c r="AF264" s="82">
        <v>0</v>
      </c>
      <c r="AG264" s="88" t="s">
        <v>11</v>
      </c>
    </row>
    <row r="265" spans="1:33" ht="12" customHeight="1" x14ac:dyDescent="0.35">
      <c r="A265" s="77" t="s">
        <v>2184</v>
      </c>
      <c r="B265" s="81" t="s">
        <v>1954</v>
      </c>
      <c r="C265" s="82">
        <v>0</v>
      </c>
      <c r="D265" s="82">
        <v>0</v>
      </c>
      <c r="E265" s="82">
        <v>0</v>
      </c>
      <c r="F265" s="82">
        <v>0</v>
      </c>
      <c r="G265" s="82">
        <v>0</v>
      </c>
      <c r="H265" s="82">
        <v>0</v>
      </c>
      <c r="I265" s="82">
        <v>0</v>
      </c>
      <c r="J265" s="82">
        <v>0</v>
      </c>
      <c r="K265" s="82">
        <v>0</v>
      </c>
      <c r="L265" s="82">
        <v>0</v>
      </c>
      <c r="M265" s="82">
        <v>0</v>
      </c>
      <c r="N265" s="82">
        <v>0</v>
      </c>
      <c r="O265" s="82">
        <v>0</v>
      </c>
      <c r="P265" s="82">
        <v>0</v>
      </c>
      <c r="Q265" s="82">
        <v>0</v>
      </c>
      <c r="R265" s="82">
        <v>0</v>
      </c>
      <c r="S265" s="82">
        <v>0</v>
      </c>
      <c r="T265" s="82">
        <v>0</v>
      </c>
      <c r="U265" s="82">
        <v>0</v>
      </c>
      <c r="V265" s="82">
        <v>0</v>
      </c>
      <c r="W265" s="82">
        <v>0</v>
      </c>
      <c r="X265" s="82">
        <v>0</v>
      </c>
      <c r="Y265" s="82">
        <v>0</v>
      </c>
      <c r="Z265" s="82">
        <v>0</v>
      </c>
      <c r="AA265" s="82">
        <v>0</v>
      </c>
      <c r="AB265" s="82">
        <v>0</v>
      </c>
      <c r="AC265" s="82">
        <v>0</v>
      </c>
      <c r="AD265" s="82">
        <v>0</v>
      </c>
      <c r="AE265" s="82">
        <v>0</v>
      </c>
      <c r="AF265" s="82">
        <v>0</v>
      </c>
      <c r="AG265" s="88" t="s">
        <v>11</v>
      </c>
    </row>
    <row r="266" spans="1:33" ht="12" customHeight="1" x14ac:dyDescent="0.35">
      <c r="A266" s="77" t="s">
        <v>2185</v>
      </c>
      <c r="B266" s="81" t="s">
        <v>1956</v>
      </c>
      <c r="C266" s="82">
        <v>0</v>
      </c>
      <c r="D266" s="82">
        <v>0</v>
      </c>
      <c r="E266" s="82">
        <v>0</v>
      </c>
      <c r="F266" s="82">
        <v>0</v>
      </c>
      <c r="G266" s="82">
        <v>0</v>
      </c>
      <c r="H266" s="82">
        <v>0</v>
      </c>
      <c r="I266" s="82">
        <v>0</v>
      </c>
      <c r="J266" s="82">
        <v>0</v>
      </c>
      <c r="K266" s="82">
        <v>0</v>
      </c>
      <c r="L266" s="82">
        <v>0</v>
      </c>
      <c r="M266" s="82">
        <v>0</v>
      </c>
      <c r="N266" s="82">
        <v>0</v>
      </c>
      <c r="O266" s="82">
        <v>0</v>
      </c>
      <c r="P266" s="82">
        <v>0</v>
      </c>
      <c r="Q266" s="82">
        <v>0</v>
      </c>
      <c r="R266" s="82">
        <v>0</v>
      </c>
      <c r="S266" s="82">
        <v>0</v>
      </c>
      <c r="T266" s="82">
        <v>0</v>
      </c>
      <c r="U266" s="82">
        <v>0</v>
      </c>
      <c r="V266" s="82">
        <v>0</v>
      </c>
      <c r="W266" s="82">
        <v>0</v>
      </c>
      <c r="X266" s="82">
        <v>0</v>
      </c>
      <c r="Y266" s="82">
        <v>0</v>
      </c>
      <c r="Z266" s="82">
        <v>0</v>
      </c>
      <c r="AA266" s="82">
        <v>0</v>
      </c>
      <c r="AB266" s="82">
        <v>0</v>
      </c>
      <c r="AC266" s="82">
        <v>0</v>
      </c>
      <c r="AD266" s="82">
        <v>0</v>
      </c>
      <c r="AE266" s="82">
        <v>0</v>
      </c>
      <c r="AF266" s="82">
        <v>0</v>
      </c>
      <c r="AG266" s="88" t="s">
        <v>11</v>
      </c>
    </row>
    <row r="267" spans="1:33" ht="12" customHeight="1" x14ac:dyDescent="0.35">
      <c r="A267" s="77" t="s">
        <v>2186</v>
      </c>
      <c r="B267" s="81" t="s">
        <v>1958</v>
      </c>
      <c r="C267" s="82">
        <v>0</v>
      </c>
      <c r="D267" s="82">
        <v>0</v>
      </c>
      <c r="E267" s="82">
        <v>0</v>
      </c>
      <c r="F267" s="82">
        <v>0</v>
      </c>
      <c r="G267" s="82">
        <v>0</v>
      </c>
      <c r="H267" s="82">
        <v>0</v>
      </c>
      <c r="I267" s="82">
        <v>0</v>
      </c>
      <c r="J267" s="82">
        <v>0</v>
      </c>
      <c r="K267" s="82">
        <v>0</v>
      </c>
      <c r="L267" s="82">
        <v>0</v>
      </c>
      <c r="M267" s="82">
        <v>0</v>
      </c>
      <c r="N267" s="82">
        <v>0</v>
      </c>
      <c r="O267" s="82">
        <v>0</v>
      </c>
      <c r="P267" s="82">
        <v>0</v>
      </c>
      <c r="Q267" s="82">
        <v>0</v>
      </c>
      <c r="R267" s="82">
        <v>0</v>
      </c>
      <c r="S267" s="82">
        <v>0</v>
      </c>
      <c r="T267" s="82">
        <v>0</v>
      </c>
      <c r="U267" s="82">
        <v>0</v>
      </c>
      <c r="V267" s="82">
        <v>0</v>
      </c>
      <c r="W267" s="82">
        <v>0</v>
      </c>
      <c r="X267" s="82">
        <v>0</v>
      </c>
      <c r="Y267" s="82">
        <v>0</v>
      </c>
      <c r="Z267" s="82">
        <v>0</v>
      </c>
      <c r="AA267" s="82">
        <v>0</v>
      </c>
      <c r="AB267" s="82">
        <v>0</v>
      </c>
      <c r="AC267" s="82">
        <v>0</v>
      </c>
      <c r="AD267" s="82">
        <v>0</v>
      </c>
      <c r="AE267" s="82">
        <v>0</v>
      </c>
      <c r="AF267" s="82">
        <v>0</v>
      </c>
      <c r="AG267" s="88" t="s">
        <v>11</v>
      </c>
    </row>
    <row r="268" spans="1:33" ht="12" customHeight="1" x14ac:dyDescent="0.35">
      <c r="A268" s="77" t="s">
        <v>2187</v>
      </c>
      <c r="B268" s="81" t="s">
        <v>1960</v>
      </c>
      <c r="C268" s="82">
        <v>0</v>
      </c>
      <c r="D268" s="82">
        <v>0</v>
      </c>
      <c r="E268" s="82">
        <v>0</v>
      </c>
      <c r="F268" s="82">
        <v>0</v>
      </c>
      <c r="G268" s="82">
        <v>0</v>
      </c>
      <c r="H268" s="82">
        <v>0</v>
      </c>
      <c r="I268" s="82">
        <v>0</v>
      </c>
      <c r="J268" s="82">
        <v>0</v>
      </c>
      <c r="K268" s="82">
        <v>0</v>
      </c>
      <c r="L268" s="82">
        <v>0</v>
      </c>
      <c r="M268" s="82">
        <v>0</v>
      </c>
      <c r="N268" s="82">
        <v>0</v>
      </c>
      <c r="O268" s="82">
        <v>0</v>
      </c>
      <c r="P268" s="82">
        <v>0</v>
      </c>
      <c r="Q268" s="82">
        <v>0</v>
      </c>
      <c r="R268" s="82">
        <v>0</v>
      </c>
      <c r="S268" s="82">
        <v>0</v>
      </c>
      <c r="T268" s="82">
        <v>0</v>
      </c>
      <c r="U268" s="82">
        <v>0</v>
      </c>
      <c r="V268" s="82">
        <v>0</v>
      </c>
      <c r="W268" s="82">
        <v>0</v>
      </c>
      <c r="X268" s="82">
        <v>0</v>
      </c>
      <c r="Y268" s="82">
        <v>0</v>
      </c>
      <c r="Z268" s="82">
        <v>0</v>
      </c>
      <c r="AA268" s="82">
        <v>0</v>
      </c>
      <c r="AB268" s="82">
        <v>0</v>
      </c>
      <c r="AC268" s="82">
        <v>0</v>
      </c>
      <c r="AD268" s="82">
        <v>0</v>
      </c>
      <c r="AE268" s="82">
        <v>0</v>
      </c>
      <c r="AF268" s="82">
        <v>0</v>
      </c>
      <c r="AG268" s="88" t="s">
        <v>11</v>
      </c>
    </row>
    <row r="269" spans="1:33" ht="12" customHeight="1" x14ac:dyDescent="0.35">
      <c r="A269" s="77" t="s">
        <v>2188</v>
      </c>
      <c r="B269" s="81" t="s">
        <v>1962</v>
      </c>
      <c r="C269" s="82">
        <v>0</v>
      </c>
      <c r="D269" s="82">
        <v>0</v>
      </c>
      <c r="E269" s="82">
        <v>0</v>
      </c>
      <c r="F269" s="82">
        <v>0</v>
      </c>
      <c r="G269" s="82">
        <v>0</v>
      </c>
      <c r="H269" s="82">
        <v>0</v>
      </c>
      <c r="I269" s="82">
        <v>0</v>
      </c>
      <c r="J269" s="82">
        <v>0</v>
      </c>
      <c r="K269" s="82">
        <v>0</v>
      </c>
      <c r="L269" s="82">
        <v>0</v>
      </c>
      <c r="M269" s="82">
        <v>0</v>
      </c>
      <c r="N269" s="82">
        <v>0</v>
      </c>
      <c r="O269" s="82">
        <v>0</v>
      </c>
      <c r="P269" s="82">
        <v>0</v>
      </c>
      <c r="Q269" s="82">
        <v>0</v>
      </c>
      <c r="R269" s="82">
        <v>0</v>
      </c>
      <c r="S269" s="82">
        <v>0</v>
      </c>
      <c r="T269" s="82">
        <v>0</v>
      </c>
      <c r="U269" s="82">
        <v>0</v>
      </c>
      <c r="V269" s="82">
        <v>0</v>
      </c>
      <c r="W269" s="82">
        <v>0</v>
      </c>
      <c r="X269" s="82">
        <v>0</v>
      </c>
      <c r="Y269" s="82">
        <v>0</v>
      </c>
      <c r="Z269" s="82">
        <v>0</v>
      </c>
      <c r="AA269" s="82">
        <v>0</v>
      </c>
      <c r="AB269" s="82">
        <v>0</v>
      </c>
      <c r="AC269" s="82">
        <v>0</v>
      </c>
      <c r="AD269" s="82">
        <v>0</v>
      </c>
      <c r="AE269" s="82">
        <v>0</v>
      </c>
      <c r="AF269" s="82">
        <v>0</v>
      </c>
      <c r="AG269" s="88" t="s">
        <v>11</v>
      </c>
    </row>
    <row r="270" spans="1:33" ht="12" customHeight="1" x14ac:dyDescent="0.35">
      <c r="B270" s="34" t="s">
        <v>19</v>
      </c>
      <c r="C270" s="82"/>
      <c r="D270" s="82"/>
      <c r="E270" s="82"/>
      <c r="F270" s="82"/>
      <c r="G270" s="82"/>
      <c r="H270" s="82"/>
      <c r="I270" s="82"/>
      <c r="J270" s="82"/>
      <c r="K270" s="82"/>
      <c r="L270" s="82"/>
      <c r="M270" s="82"/>
      <c r="N270" s="82"/>
      <c r="O270" s="82"/>
      <c r="P270" s="82"/>
      <c r="Q270" s="82"/>
      <c r="R270" s="82"/>
      <c r="S270" s="82"/>
      <c r="T270" s="82"/>
      <c r="U270" s="82"/>
      <c r="V270" s="82"/>
      <c r="W270" s="82"/>
      <c r="X270" s="82"/>
      <c r="Y270" s="82"/>
      <c r="Z270" s="82"/>
      <c r="AA270" s="82"/>
      <c r="AB270" s="82"/>
      <c r="AC270" s="82"/>
      <c r="AD270" s="82"/>
      <c r="AE270" s="82"/>
      <c r="AF270" s="82"/>
      <c r="AG270" s="88"/>
    </row>
    <row r="271" spans="1:33" ht="12" customHeight="1" x14ac:dyDescent="0.35">
      <c r="A271" s="77" t="s">
        <v>2189</v>
      </c>
      <c r="B271" s="81" t="s">
        <v>1932</v>
      </c>
      <c r="C271" s="82">
        <v>0</v>
      </c>
      <c r="D271" s="82">
        <v>0</v>
      </c>
      <c r="E271" s="82">
        <v>0</v>
      </c>
      <c r="F271" s="82">
        <v>0</v>
      </c>
      <c r="G271" s="82">
        <v>0</v>
      </c>
      <c r="H271" s="82">
        <v>0</v>
      </c>
      <c r="I271" s="82">
        <v>0</v>
      </c>
      <c r="J271" s="82">
        <v>0</v>
      </c>
      <c r="K271" s="82">
        <v>0</v>
      </c>
      <c r="L271" s="82">
        <v>0</v>
      </c>
      <c r="M271" s="82">
        <v>0</v>
      </c>
      <c r="N271" s="82">
        <v>0</v>
      </c>
      <c r="O271" s="82">
        <v>0</v>
      </c>
      <c r="P271" s="82">
        <v>0</v>
      </c>
      <c r="Q271" s="82">
        <v>0</v>
      </c>
      <c r="R271" s="82">
        <v>0</v>
      </c>
      <c r="S271" s="82">
        <v>0</v>
      </c>
      <c r="T271" s="82">
        <v>0</v>
      </c>
      <c r="U271" s="82">
        <v>0</v>
      </c>
      <c r="V271" s="82">
        <v>0</v>
      </c>
      <c r="W271" s="82">
        <v>0</v>
      </c>
      <c r="X271" s="82">
        <v>0</v>
      </c>
      <c r="Y271" s="82">
        <v>0</v>
      </c>
      <c r="Z271" s="82">
        <v>0</v>
      </c>
      <c r="AA271" s="82">
        <v>0</v>
      </c>
      <c r="AB271" s="82">
        <v>0</v>
      </c>
      <c r="AC271" s="82">
        <v>0</v>
      </c>
      <c r="AD271" s="82">
        <v>0</v>
      </c>
      <c r="AE271" s="82">
        <v>0</v>
      </c>
      <c r="AF271" s="82">
        <v>0</v>
      </c>
      <c r="AG271" s="88" t="s">
        <v>11</v>
      </c>
    </row>
    <row r="272" spans="1:33" ht="12" customHeight="1" x14ac:dyDescent="0.35">
      <c r="A272" s="77" t="s">
        <v>2190</v>
      </c>
      <c r="B272" s="81" t="s">
        <v>1934</v>
      </c>
      <c r="C272" s="82">
        <v>82.185944000000006</v>
      </c>
      <c r="D272" s="82">
        <v>80.596939000000006</v>
      </c>
      <c r="E272" s="82">
        <v>79.142280999999997</v>
      </c>
      <c r="F272" s="82">
        <v>77.630745000000005</v>
      </c>
      <c r="G272" s="82">
        <v>76.057541000000001</v>
      </c>
      <c r="H272" s="82">
        <v>74.680023000000006</v>
      </c>
      <c r="I272" s="82">
        <v>73.496796000000003</v>
      </c>
      <c r="J272" s="82">
        <v>72.341942000000003</v>
      </c>
      <c r="K272" s="82">
        <v>71.245627999999996</v>
      </c>
      <c r="L272" s="82">
        <v>70.200890000000001</v>
      </c>
      <c r="M272" s="82">
        <v>69.204352999999998</v>
      </c>
      <c r="N272" s="82">
        <v>68.254227</v>
      </c>
      <c r="O272" s="82">
        <v>67.349441999999996</v>
      </c>
      <c r="P272" s="82">
        <v>66.463547000000005</v>
      </c>
      <c r="Q272" s="82">
        <v>65.614356999999998</v>
      </c>
      <c r="R272" s="82">
        <v>64.801902999999996</v>
      </c>
      <c r="S272" s="82">
        <v>64.026916999999997</v>
      </c>
      <c r="T272" s="82">
        <v>63.288761000000001</v>
      </c>
      <c r="U272" s="82">
        <v>62.584350999999998</v>
      </c>
      <c r="V272" s="82">
        <v>61.913975000000001</v>
      </c>
      <c r="W272" s="82">
        <v>61.273688999999997</v>
      </c>
      <c r="X272" s="82">
        <v>60.663811000000003</v>
      </c>
      <c r="Y272" s="82">
        <v>60.081893999999998</v>
      </c>
      <c r="Z272" s="82">
        <v>59.527405000000002</v>
      </c>
      <c r="AA272" s="82">
        <v>58.998717999999997</v>
      </c>
      <c r="AB272" s="82">
        <v>58.495007000000001</v>
      </c>
      <c r="AC272" s="82">
        <v>58.014522999999997</v>
      </c>
      <c r="AD272" s="82">
        <v>57.557602000000003</v>
      </c>
      <c r="AE272" s="82">
        <v>57.121693</v>
      </c>
      <c r="AF272" s="82">
        <v>56.685504999999999</v>
      </c>
      <c r="AG272" s="88">
        <v>-1.2999999999999999E-2</v>
      </c>
    </row>
    <row r="273" spans="1:33" ht="12" customHeight="1" x14ac:dyDescent="0.35">
      <c r="A273" s="77" t="s">
        <v>2191</v>
      </c>
      <c r="B273" s="81" t="s">
        <v>1936</v>
      </c>
      <c r="C273" s="82">
        <v>75.317527999999996</v>
      </c>
      <c r="D273" s="82">
        <v>73.639267000000004</v>
      </c>
      <c r="E273" s="82">
        <v>72.147559999999999</v>
      </c>
      <c r="F273" s="82">
        <v>70.697722999999996</v>
      </c>
      <c r="G273" s="82">
        <v>69.275504999999995</v>
      </c>
      <c r="H273" s="82">
        <v>67.979011999999997</v>
      </c>
      <c r="I273" s="82">
        <v>66.723663000000002</v>
      </c>
      <c r="J273" s="82">
        <v>65.528351000000001</v>
      </c>
      <c r="K273" s="82">
        <v>64.389083999999997</v>
      </c>
      <c r="L273" s="82">
        <v>63.303210999999997</v>
      </c>
      <c r="M273" s="82">
        <v>62.268436000000001</v>
      </c>
      <c r="N273" s="82">
        <v>61.282063000000001</v>
      </c>
      <c r="O273" s="82">
        <v>60.342323</v>
      </c>
      <c r="P273" s="82">
        <v>59.422932000000003</v>
      </c>
      <c r="Q273" s="82">
        <v>58.54224</v>
      </c>
      <c r="R273" s="82">
        <v>57.702582999999997</v>
      </c>
      <c r="S273" s="82">
        <v>56.902096</v>
      </c>
      <c r="T273" s="82">
        <v>56.138328999999999</v>
      </c>
      <c r="U273" s="82">
        <v>55.409846999999999</v>
      </c>
      <c r="V273" s="82">
        <v>54.714478</v>
      </c>
      <c r="W273" s="82">
        <v>54.051513999999997</v>
      </c>
      <c r="X273" s="82">
        <v>53.419083000000001</v>
      </c>
      <c r="Y273" s="82">
        <v>52.816124000000002</v>
      </c>
      <c r="Z273" s="82">
        <v>52.241256999999997</v>
      </c>
      <c r="AA273" s="82">
        <v>51.693202999999997</v>
      </c>
      <c r="AB273" s="82">
        <v>51.170707999999998</v>
      </c>
      <c r="AC273" s="82">
        <v>50.672676000000003</v>
      </c>
      <c r="AD273" s="82">
        <v>50.197861000000003</v>
      </c>
      <c r="AE273" s="82">
        <v>49.745418999999998</v>
      </c>
      <c r="AF273" s="82">
        <v>49.293041000000002</v>
      </c>
      <c r="AG273" s="88">
        <v>-1.4999999999999999E-2</v>
      </c>
    </row>
    <row r="274" spans="1:33" ht="12" customHeight="1" x14ac:dyDescent="0.35">
      <c r="A274" s="77" t="s">
        <v>2192</v>
      </c>
      <c r="B274" s="81" t="s">
        <v>1938</v>
      </c>
      <c r="C274" s="82">
        <v>74.440285000000003</v>
      </c>
      <c r="D274" s="82">
        <v>72.809441000000007</v>
      </c>
      <c r="E274" s="82">
        <v>71.357795999999993</v>
      </c>
      <c r="F274" s="82">
        <v>69.938629000000006</v>
      </c>
      <c r="G274" s="82">
        <v>68.428200000000004</v>
      </c>
      <c r="H274" s="82">
        <v>67.133018000000007</v>
      </c>
      <c r="I274" s="82">
        <v>65.931647999999996</v>
      </c>
      <c r="J274" s="82">
        <v>64.782203999999993</v>
      </c>
      <c r="K274" s="82">
        <v>63.690117000000001</v>
      </c>
      <c r="L274" s="82">
        <v>62.649189</v>
      </c>
      <c r="M274" s="82">
        <v>61.656779999999998</v>
      </c>
      <c r="N274" s="82">
        <v>60.710979000000002</v>
      </c>
      <c r="O274" s="82">
        <v>59.809840999999999</v>
      </c>
      <c r="P274" s="82">
        <v>58.926513999999997</v>
      </c>
      <c r="Q274" s="82">
        <v>58.079979000000002</v>
      </c>
      <c r="R274" s="82">
        <v>57.273293000000002</v>
      </c>
      <c r="S274" s="82">
        <v>56.504131000000001</v>
      </c>
      <c r="T274" s="82">
        <v>55.770831999999999</v>
      </c>
      <c r="U274" s="82">
        <v>55.071711999999998</v>
      </c>
      <c r="V274" s="82">
        <v>54.404839000000003</v>
      </c>
      <c r="W274" s="82">
        <v>53.769035000000002</v>
      </c>
      <c r="X274" s="82">
        <v>53.162692999999997</v>
      </c>
      <c r="Y274" s="82">
        <v>52.584617999999999</v>
      </c>
      <c r="Z274" s="82">
        <v>52.033507999999998</v>
      </c>
      <c r="AA274" s="82">
        <v>51.508178999999998</v>
      </c>
      <c r="AB274" s="82">
        <v>51.0075</v>
      </c>
      <c r="AC274" s="82">
        <v>50.530265999999997</v>
      </c>
      <c r="AD274" s="82">
        <v>50.075470000000003</v>
      </c>
      <c r="AE274" s="82">
        <v>49.642074999999998</v>
      </c>
      <c r="AF274" s="82">
        <v>49.207957999999998</v>
      </c>
      <c r="AG274" s="88">
        <v>-1.4E-2</v>
      </c>
    </row>
    <row r="275" spans="1:33" ht="12" customHeight="1" x14ac:dyDescent="0.35">
      <c r="A275" s="77" t="s">
        <v>2193</v>
      </c>
      <c r="B275" s="81" t="s">
        <v>1940</v>
      </c>
      <c r="C275" s="82">
        <v>83.464187999999993</v>
      </c>
      <c r="D275" s="82">
        <v>81.690201000000002</v>
      </c>
      <c r="E275" s="82">
        <v>80.106650999999999</v>
      </c>
      <c r="F275" s="82">
        <v>78.512123000000003</v>
      </c>
      <c r="G275" s="82">
        <v>76.845070000000007</v>
      </c>
      <c r="H275" s="82">
        <v>75.382767000000001</v>
      </c>
      <c r="I275" s="82">
        <v>74.073204000000004</v>
      </c>
      <c r="J275" s="82">
        <v>72.816192999999998</v>
      </c>
      <c r="K275" s="82">
        <v>71.622985999999997</v>
      </c>
      <c r="L275" s="82">
        <v>70.485366999999997</v>
      </c>
      <c r="M275" s="82">
        <v>69.400383000000005</v>
      </c>
      <c r="N275" s="82">
        <v>68.366432000000003</v>
      </c>
      <c r="O275" s="82">
        <v>67.380111999999997</v>
      </c>
      <c r="P275" s="82">
        <v>66.416129999999995</v>
      </c>
      <c r="Q275" s="82">
        <v>65.492278999999996</v>
      </c>
      <c r="R275" s="82">
        <v>64.611632999999998</v>
      </c>
      <c r="S275" s="82">
        <v>63.772030000000001</v>
      </c>
      <c r="T275" s="82">
        <v>62.971676000000002</v>
      </c>
      <c r="U275" s="82">
        <v>62.208041999999999</v>
      </c>
      <c r="V275" s="82">
        <v>61.480659000000003</v>
      </c>
      <c r="W275" s="82">
        <v>60.786526000000002</v>
      </c>
      <c r="X275" s="82">
        <v>60.124744</v>
      </c>
      <c r="Y275" s="82">
        <v>59.493358999999998</v>
      </c>
      <c r="Z275" s="82">
        <v>58.891533000000003</v>
      </c>
      <c r="AA275" s="82">
        <v>58.317802</v>
      </c>
      <c r="AB275" s="82">
        <v>57.770992</v>
      </c>
      <c r="AC275" s="82">
        <v>57.249611000000002</v>
      </c>
      <c r="AD275" s="82">
        <v>56.753056000000001</v>
      </c>
      <c r="AE275" s="82">
        <v>56.279536999999998</v>
      </c>
      <c r="AF275" s="82">
        <v>55.807259000000002</v>
      </c>
      <c r="AG275" s="88">
        <v>-1.4E-2</v>
      </c>
    </row>
    <row r="276" spans="1:33" ht="12" customHeight="1" x14ac:dyDescent="0.35">
      <c r="A276" s="77" t="s">
        <v>2194</v>
      </c>
      <c r="B276" s="81" t="s">
        <v>1942</v>
      </c>
      <c r="C276" s="82">
        <v>0</v>
      </c>
      <c r="D276" s="82">
        <v>0</v>
      </c>
      <c r="E276" s="82">
        <v>0</v>
      </c>
      <c r="F276" s="82">
        <v>0</v>
      </c>
      <c r="G276" s="82">
        <v>0</v>
      </c>
      <c r="H276" s="82">
        <v>0</v>
      </c>
      <c r="I276" s="82">
        <v>0</v>
      </c>
      <c r="J276" s="82">
        <v>0</v>
      </c>
      <c r="K276" s="82">
        <v>0</v>
      </c>
      <c r="L276" s="82">
        <v>0</v>
      </c>
      <c r="M276" s="82">
        <v>0</v>
      </c>
      <c r="N276" s="82">
        <v>0</v>
      </c>
      <c r="O276" s="82">
        <v>0</v>
      </c>
      <c r="P276" s="82">
        <v>0</v>
      </c>
      <c r="Q276" s="82">
        <v>0</v>
      </c>
      <c r="R276" s="82">
        <v>0</v>
      </c>
      <c r="S276" s="82">
        <v>0</v>
      </c>
      <c r="T276" s="82">
        <v>0</v>
      </c>
      <c r="U276" s="82">
        <v>0</v>
      </c>
      <c r="V276" s="82">
        <v>0</v>
      </c>
      <c r="W276" s="82">
        <v>0</v>
      </c>
      <c r="X276" s="82">
        <v>0</v>
      </c>
      <c r="Y276" s="82">
        <v>0</v>
      </c>
      <c r="Z276" s="82">
        <v>0</v>
      </c>
      <c r="AA276" s="82">
        <v>0</v>
      </c>
      <c r="AB276" s="82">
        <v>0</v>
      </c>
      <c r="AC276" s="82">
        <v>0</v>
      </c>
      <c r="AD276" s="82">
        <v>0</v>
      </c>
      <c r="AE276" s="82">
        <v>0</v>
      </c>
      <c r="AF276" s="82">
        <v>0</v>
      </c>
      <c r="AG276" s="88" t="s">
        <v>11</v>
      </c>
    </row>
    <row r="277" spans="1:33" ht="12" customHeight="1" x14ac:dyDescent="0.35">
      <c r="A277" s="77" t="s">
        <v>2195</v>
      </c>
      <c r="B277" s="81" t="s">
        <v>1944</v>
      </c>
      <c r="C277" s="82">
        <v>0</v>
      </c>
      <c r="D277" s="82">
        <v>0</v>
      </c>
      <c r="E277" s="82">
        <v>0</v>
      </c>
      <c r="F277" s="82">
        <v>0</v>
      </c>
      <c r="G277" s="82">
        <v>0</v>
      </c>
      <c r="H277" s="82">
        <v>0</v>
      </c>
      <c r="I277" s="82">
        <v>0</v>
      </c>
      <c r="J277" s="82">
        <v>0</v>
      </c>
      <c r="K277" s="82">
        <v>0</v>
      </c>
      <c r="L277" s="82">
        <v>0</v>
      </c>
      <c r="M277" s="82">
        <v>0</v>
      </c>
      <c r="N277" s="82">
        <v>0</v>
      </c>
      <c r="O277" s="82">
        <v>0</v>
      </c>
      <c r="P277" s="82">
        <v>0</v>
      </c>
      <c r="Q277" s="82">
        <v>0</v>
      </c>
      <c r="R277" s="82">
        <v>0</v>
      </c>
      <c r="S277" s="82">
        <v>0</v>
      </c>
      <c r="T277" s="82">
        <v>0</v>
      </c>
      <c r="U277" s="82">
        <v>0</v>
      </c>
      <c r="V277" s="82">
        <v>0</v>
      </c>
      <c r="W277" s="82">
        <v>0</v>
      </c>
      <c r="X277" s="82">
        <v>0</v>
      </c>
      <c r="Y277" s="82">
        <v>0</v>
      </c>
      <c r="Z277" s="82">
        <v>0</v>
      </c>
      <c r="AA277" s="82">
        <v>0</v>
      </c>
      <c r="AB277" s="82">
        <v>0</v>
      </c>
      <c r="AC277" s="82">
        <v>0</v>
      </c>
      <c r="AD277" s="82">
        <v>0</v>
      </c>
      <c r="AE277" s="82">
        <v>0</v>
      </c>
      <c r="AF277" s="82">
        <v>0</v>
      </c>
      <c r="AG277" s="88" t="s">
        <v>11</v>
      </c>
    </row>
    <row r="278" spans="1:33" ht="12" customHeight="1" x14ac:dyDescent="0.35">
      <c r="A278" s="77" t="s">
        <v>2196</v>
      </c>
      <c r="B278" s="81" t="s">
        <v>1946</v>
      </c>
      <c r="C278" s="82">
        <v>0</v>
      </c>
      <c r="D278" s="82">
        <v>0</v>
      </c>
      <c r="E278" s="82">
        <v>0</v>
      </c>
      <c r="F278" s="82">
        <v>0</v>
      </c>
      <c r="G278" s="82">
        <v>0</v>
      </c>
      <c r="H278" s="82">
        <v>0</v>
      </c>
      <c r="I278" s="82">
        <v>0</v>
      </c>
      <c r="J278" s="82">
        <v>0</v>
      </c>
      <c r="K278" s="82">
        <v>0</v>
      </c>
      <c r="L278" s="82">
        <v>0</v>
      </c>
      <c r="M278" s="82">
        <v>0</v>
      </c>
      <c r="N278" s="82">
        <v>0</v>
      </c>
      <c r="O278" s="82">
        <v>0</v>
      </c>
      <c r="P278" s="82">
        <v>0</v>
      </c>
      <c r="Q278" s="82">
        <v>0</v>
      </c>
      <c r="R278" s="82">
        <v>0</v>
      </c>
      <c r="S278" s="82">
        <v>0</v>
      </c>
      <c r="T278" s="82">
        <v>0</v>
      </c>
      <c r="U278" s="82">
        <v>0</v>
      </c>
      <c r="V278" s="82">
        <v>0</v>
      </c>
      <c r="W278" s="82">
        <v>0</v>
      </c>
      <c r="X278" s="82">
        <v>0</v>
      </c>
      <c r="Y278" s="82">
        <v>0</v>
      </c>
      <c r="Z278" s="82">
        <v>0</v>
      </c>
      <c r="AA278" s="82">
        <v>0</v>
      </c>
      <c r="AB278" s="82">
        <v>0</v>
      </c>
      <c r="AC278" s="82">
        <v>0</v>
      </c>
      <c r="AD278" s="82">
        <v>0</v>
      </c>
      <c r="AE278" s="82">
        <v>0</v>
      </c>
      <c r="AF278" s="82">
        <v>0</v>
      </c>
      <c r="AG278" s="88" t="s">
        <v>11</v>
      </c>
    </row>
    <row r="279" spans="1:33" ht="12" customHeight="1" x14ac:dyDescent="0.35">
      <c r="A279" s="77" t="s">
        <v>2197</v>
      </c>
      <c r="B279" s="81" t="s">
        <v>1948</v>
      </c>
      <c r="C279" s="82">
        <v>0</v>
      </c>
      <c r="D279" s="82">
        <v>0</v>
      </c>
      <c r="E279" s="82">
        <v>0</v>
      </c>
      <c r="F279" s="82">
        <v>0</v>
      </c>
      <c r="G279" s="82">
        <v>0</v>
      </c>
      <c r="H279" s="82">
        <v>0</v>
      </c>
      <c r="I279" s="82">
        <v>0</v>
      </c>
      <c r="J279" s="82">
        <v>0</v>
      </c>
      <c r="K279" s="82">
        <v>0</v>
      </c>
      <c r="L279" s="82">
        <v>0</v>
      </c>
      <c r="M279" s="82">
        <v>0</v>
      </c>
      <c r="N279" s="82">
        <v>0</v>
      </c>
      <c r="O279" s="82">
        <v>0</v>
      </c>
      <c r="P279" s="82">
        <v>0</v>
      </c>
      <c r="Q279" s="82">
        <v>0</v>
      </c>
      <c r="R279" s="82">
        <v>0</v>
      </c>
      <c r="S279" s="82">
        <v>0</v>
      </c>
      <c r="T279" s="82">
        <v>0</v>
      </c>
      <c r="U279" s="82">
        <v>0</v>
      </c>
      <c r="V279" s="82">
        <v>0</v>
      </c>
      <c r="W279" s="82">
        <v>0</v>
      </c>
      <c r="X279" s="82">
        <v>0</v>
      </c>
      <c r="Y279" s="82">
        <v>0</v>
      </c>
      <c r="Z279" s="82">
        <v>0</v>
      </c>
      <c r="AA279" s="82">
        <v>0</v>
      </c>
      <c r="AB279" s="82">
        <v>0</v>
      </c>
      <c r="AC279" s="82">
        <v>0</v>
      </c>
      <c r="AD279" s="82">
        <v>0</v>
      </c>
      <c r="AE279" s="82">
        <v>0</v>
      </c>
      <c r="AF279" s="82">
        <v>0</v>
      </c>
      <c r="AG279" s="88" t="s">
        <v>11</v>
      </c>
    </row>
    <row r="280" spans="1:33" ht="12" customHeight="1" x14ac:dyDescent="0.35">
      <c r="A280" s="77" t="s">
        <v>2198</v>
      </c>
      <c r="B280" s="81" t="s">
        <v>1950</v>
      </c>
      <c r="C280" s="82">
        <v>0</v>
      </c>
      <c r="D280" s="82">
        <v>0</v>
      </c>
      <c r="E280" s="82">
        <v>0</v>
      </c>
      <c r="F280" s="82">
        <v>0</v>
      </c>
      <c r="G280" s="82">
        <v>0</v>
      </c>
      <c r="H280" s="82">
        <v>0</v>
      </c>
      <c r="I280" s="82">
        <v>0</v>
      </c>
      <c r="J280" s="82">
        <v>0</v>
      </c>
      <c r="K280" s="82">
        <v>0</v>
      </c>
      <c r="L280" s="82">
        <v>0</v>
      </c>
      <c r="M280" s="82">
        <v>0</v>
      </c>
      <c r="N280" s="82">
        <v>0</v>
      </c>
      <c r="O280" s="82">
        <v>0</v>
      </c>
      <c r="P280" s="82">
        <v>0</v>
      </c>
      <c r="Q280" s="82">
        <v>0</v>
      </c>
      <c r="R280" s="82">
        <v>0</v>
      </c>
      <c r="S280" s="82">
        <v>0</v>
      </c>
      <c r="T280" s="82">
        <v>0</v>
      </c>
      <c r="U280" s="82">
        <v>0</v>
      </c>
      <c r="V280" s="82">
        <v>0</v>
      </c>
      <c r="W280" s="82">
        <v>0</v>
      </c>
      <c r="X280" s="82">
        <v>0</v>
      </c>
      <c r="Y280" s="82">
        <v>0</v>
      </c>
      <c r="Z280" s="82">
        <v>0</v>
      </c>
      <c r="AA280" s="82">
        <v>0</v>
      </c>
      <c r="AB280" s="82">
        <v>0</v>
      </c>
      <c r="AC280" s="82">
        <v>0</v>
      </c>
      <c r="AD280" s="82">
        <v>0</v>
      </c>
      <c r="AE280" s="82">
        <v>0</v>
      </c>
      <c r="AF280" s="82">
        <v>0</v>
      </c>
      <c r="AG280" s="88" t="s">
        <v>11</v>
      </c>
    </row>
    <row r="281" spans="1:33" ht="12" customHeight="1" x14ac:dyDescent="0.35">
      <c r="A281" s="77" t="s">
        <v>2199</v>
      </c>
      <c r="B281" s="81" t="s">
        <v>1952</v>
      </c>
      <c r="C281" s="82">
        <v>75.727867000000003</v>
      </c>
      <c r="D281" s="82">
        <v>73.760925</v>
      </c>
      <c r="E281" s="82">
        <v>72.127860999999996</v>
      </c>
      <c r="F281" s="82">
        <v>70.519829000000001</v>
      </c>
      <c r="G281" s="82">
        <v>68.987907000000007</v>
      </c>
      <c r="H281" s="82">
        <v>67.757407999999998</v>
      </c>
      <c r="I281" s="82">
        <v>66.559235000000001</v>
      </c>
      <c r="J281" s="82">
        <v>65.425574999999995</v>
      </c>
      <c r="K281" s="82">
        <v>64.343918000000002</v>
      </c>
      <c r="L281" s="82">
        <v>63.322685</v>
      </c>
      <c r="M281" s="82">
        <v>62.355311999999998</v>
      </c>
      <c r="N281" s="82">
        <v>61.433273</v>
      </c>
      <c r="O281" s="82">
        <v>60.554839999999999</v>
      </c>
      <c r="P281" s="82">
        <v>59.648766000000002</v>
      </c>
      <c r="Q281" s="82">
        <v>58.770919999999997</v>
      </c>
      <c r="R281" s="82">
        <v>57.933292000000002</v>
      </c>
      <c r="S281" s="82">
        <v>57.141616999999997</v>
      </c>
      <c r="T281" s="82">
        <v>56.376728</v>
      </c>
      <c r="U281" s="82">
        <v>55.64658</v>
      </c>
      <c r="V281" s="82">
        <v>54.949112</v>
      </c>
      <c r="W281" s="82">
        <v>54.283268</v>
      </c>
      <c r="X281" s="82">
        <v>53.647616999999997</v>
      </c>
      <c r="Y281" s="82">
        <v>53.041035000000001</v>
      </c>
      <c r="Z281" s="82">
        <v>52.461998000000001</v>
      </c>
      <c r="AA281" s="82">
        <v>51.909260000000003</v>
      </c>
      <c r="AB281" s="82">
        <v>51.38176</v>
      </c>
      <c r="AC281" s="82">
        <v>50.878512999999998</v>
      </c>
      <c r="AD281" s="82">
        <v>50.397826999999999</v>
      </c>
      <c r="AE281" s="82">
        <v>49.939266000000003</v>
      </c>
      <c r="AF281" s="82">
        <v>49.494914999999999</v>
      </c>
      <c r="AG281" s="88">
        <v>-1.4999999999999999E-2</v>
      </c>
    </row>
    <row r="282" spans="1:33" ht="12" customHeight="1" x14ac:dyDescent="0.35">
      <c r="A282" s="77" t="s">
        <v>2200</v>
      </c>
      <c r="B282" s="81" t="s">
        <v>1954</v>
      </c>
      <c r="C282" s="82">
        <v>0</v>
      </c>
      <c r="D282" s="82">
        <v>0</v>
      </c>
      <c r="E282" s="82">
        <v>0</v>
      </c>
      <c r="F282" s="82">
        <v>0</v>
      </c>
      <c r="G282" s="82">
        <v>0</v>
      </c>
      <c r="H282" s="82">
        <v>0</v>
      </c>
      <c r="I282" s="82">
        <v>0</v>
      </c>
      <c r="J282" s="82">
        <v>0</v>
      </c>
      <c r="K282" s="82">
        <v>0</v>
      </c>
      <c r="L282" s="82">
        <v>0</v>
      </c>
      <c r="M282" s="82">
        <v>0</v>
      </c>
      <c r="N282" s="82">
        <v>0</v>
      </c>
      <c r="O282" s="82">
        <v>0</v>
      </c>
      <c r="P282" s="82">
        <v>0</v>
      </c>
      <c r="Q282" s="82">
        <v>0</v>
      </c>
      <c r="R282" s="82">
        <v>0</v>
      </c>
      <c r="S282" s="82">
        <v>0</v>
      </c>
      <c r="T282" s="82">
        <v>0</v>
      </c>
      <c r="U282" s="82">
        <v>0</v>
      </c>
      <c r="V282" s="82">
        <v>0</v>
      </c>
      <c r="W282" s="82">
        <v>0</v>
      </c>
      <c r="X282" s="82">
        <v>0</v>
      </c>
      <c r="Y282" s="82">
        <v>0</v>
      </c>
      <c r="Z282" s="82">
        <v>0</v>
      </c>
      <c r="AA282" s="82">
        <v>0</v>
      </c>
      <c r="AB282" s="82">
        <v>0</v>
      </c>
      <c r="AC282" s="82">
        <v>0</v>
      </c>
      <c r="AD282" s="82">
        <v>0</v>
      </c>
      <c r="AE282" s="82">
        <v>0</v>
      </c>
      <c r="AF282" s="82">
        <v>0</v>
      </c>
      <c r="AG282" s="88" t="s">
        <v>11</v>
      </c>
    </row>
    <row r="283" spans="1:33" ht="12" customHeight="1" x14ac:dyDescent="0.35">
      <c r="A283" s="77" t="s">
        <v>2201</v>
      </c>
      <c r="B283" s="81" t="s">
        <v>1956</v>
      </c>
      <c r="C283" s="82">
        <v>0</v>
      </c>
      <c r="D283" s="82">
        <v>0</v>
      </c>
      <c r="E283" s="82">
        <v>0</v>
      </c>
      <c r="F283" s="82">
        <v>0</v>
      </c>
      <c r="G283" s="82">
        <v>0</v>
      </c>
      <c r="H283" s="82">
        <v>0</v>
      </c>
      <c r="I283" s="82">
        <v>0</v>
      </c>
      <c r="J283" s="82">
        <v>0</v>
      </c>
      <c r="K283" s="82">
        <v>0</v>
      </c>
      <c r="L283" s="82">
        <v>0</v>
      </c>
      <c r="M283" s="82">
        <v>0</v>
      </c>
      <c r="N283" s="82">
        <v>0</v>
      </c>
      <c r="O283" s="82">
        <v>0</v>
      </c>
      <c r="P283" s="82">
        <v>0</v>
      </c>
      <c r="Q283" s="82">
        <v>0</v>
      </c>
      <c r="R283" s="82">
        <v>0</v>
      </c>
      <c r="S283" s="82">
        <v>0</v>
      </c>
      <c r="T283" s="82">
        <v>0</v>
      </c>
      <c r="U283" s="82">
        <v>0</v>
      </c>
      <c r="V283" s="82">
        <v>0</v>
      </c>
      <c r="W283" s="82">
        <v>0</v>
      </c>
      <c r="X283" s="82">
        <v>0</v>
      </c>
      <c r="Y283" s="82">
        <v>0</v>
      </c>
      <c r="Z283" s="82">
        <v>0</v>
      </c>
      <c r="AA283" s="82">
        <v>0</v>
      </c>
      <c r="AB283" s="82">
        <v>0</v>
      </c>
      <c r="AC283" s="82">
        <v>0</v>
      </c>
      <c r="AD283" s="82">
        <v>0</v>
      </c>
      <c r="AE283" s="82">
        <v>0</v>
      </c>
      <c r="AF283" s="82">
        <v>0</v>
      </c>
      <c r="AG283" s="88" t="s">
        <v>11</v>
      </c>
    </row>
    <row r="284" spans="1:33" ht="12" customHeight="1" x14ac:dyDescent="0.35">
      <c r="A284" s="77" t="s">
        <v>2202</v>
      </c>
      <c r="B284" s="81" t="s">
        <v>1958</v>
      </c>
      <c r="C284" s="82">
        <v>0</v>
      </c>
      <c r="D284" s="82">
        <v>0</v>
      </c>
      <c r="E284" s="82">
        <v>0</v>
      </c>
      <c r="F284" s="82">
        <v>0</v>
      </c>
      <c r="G284" s="82">
        <v>0</v>
      </c>
      <c r="H284" s="82">
        <v>0</v>
      </c>
      <c r="I284" s="82">
        <v>0</v>
      </c>
      <c r="J284" s="82">
        <v>0</v>
      </c>
      <c r="K284" s="82">
        <v>0</v>
      </c>
      <c r="L284" s="82">
        <v>0</v>
      </c>
      <c r="M284" s="82">
        <v>0</v>
      </c>
      <c r="N284" s="82">
        <v>0</v>
      </c>
      <c r="O284" s="82">
        <v>0</v>
      </c>
      <c r="P284" s="82">
        <v>0</v>
      </c>
      <c r="Q284" s="82">
        <v>0</v>
      </c>
      <c r="R284" s="82">
        <v>0</v>
      </c>
      <c r="S284" s="82">
        <v>0</v>
      </c>
      <c r="T284" s="82">
        <v>0</v>
      </c>
      <c r="U284" s="82">
        <v>0</v>
      </c>
      <c r="V284" s="82">
        <v>0</v>
      </c>
      <c r="W284" s="82">
        <v>0</v>
      </c>
      <c r="X284" s="82">
        <v>0</v>
      </c>
      <c r="Y284" s="82">
        <v>0</v>
      </c>
      <c r="Z284" s="82">
        <v>0</v>
      </c>
      <c r="AA284" s="82">
        <v>0</v>
      </c>
      <c r="AB284" s="82">
        <v>0</v>
      </c>
      <c r="AC284" s="82">
        <v>0</v>
      </c>
      <c r="AD284" s="82">
        <v>0</v>
      </c>
      <c r="AE284" s="82">
        <v>0</v>
      </c>
      <c r="AF284" s="82">
        <v>0</v>
      </c>
      <c r="AG284" s="88" t="s">
        <v>11</v>
      </c>
    </row>
    <row r="285" spans="1:33" ht="12" customHeight="1" x14ac:dyDescent="0.35">
      <c r="A285" s="77" t="s">
        <v>2203</v>
      </c>
      <c r="B285" s="81" t="s">
        <v>1960</v>
      </c>
      <c r="C285" s="82">
        <v>77.558043999999995</v>
      </c>
      <c r="D285" s="82">
        <v>75.805060999999995</v>
      </c>
      <c r="E285" s="82">
        <v>74.241378999999995</v>
      </c>
      <c r="F285" s="82">
        <v>72.683753999999993</v>
      </c>
      <c r="G285" s="82">
        <v>71.148437999999999</v>
      </c>
      <c r="H285" s="82">
        <v>69.829605000000001</v>
      </c>
      <c r="I285" s="82">
        <v>68.577438000000001</v>
      </c>
      <c r="J285" s="82">
        <v>67.388428000000005</v>
      </c>
      <c r="K285" s="82">
        <v>66.256546</v>
      </c>
      <c r="L285" s="82">
        <v>65.179580999999999</v>
      </c>
      <c r="M285" s="82">
        <v>64.155890999999997</v>
      </c>
      <c r="N285" s="82">
        <v>63.181755000000003</v>
      </c>
      <c r="O285" s="82">
        <v>62.255595999999997</v>
      </c>
      <c r="P285" s="82">
        <v>61.30442</v>
      </c>
      <c r="Q285" s="82">
        <v>60.381385999999999</v>
      </c>
      <c r="R285" s="82">
        <v>59.500694000000003</v>
      </c>
      <c r="S285" s="82">
        <v>58.661118000000002</v>
      </c>
      <c r="T285" s="82">
        <v>57.858848999999999</v>
      </c>
      <c r="U285" s="82">
        <v>57.093268999999999</v>
      </c>
      <c r="V285" s="82">
        <v>56.363159000000003</v>
      </c>
      <c r="W285" s="82">
        <v>55.665745000000001</v>
      </c>
      <c r="X285" s="82">
        <v>55.000149</v>
      </c>
      <c r="Y285" s="82">
        <v>54.364593999999997</v>
      </c>
      <c r="Z285" s="82">
        <v>53.757973</v>
      </c>
      <c r="AA285" s="82">
        <v>53.178955000000002</v>
      </c>
      <c r="AB285" s="82">
        <v>52.626334999999997</v>
      </c>
      <c r="AC285" s="82">
        <v>52.098849999999999</v>
      </c>
      <c r="AD285" s="82">
        <v>51.595509</v>
      </c>
      <c r="AE285" s="82">
        <v>51.115054999999998</v>
      </c>
      <c r="AF285" s="82">
        <v>50.650005</v>
      </c>
      <c r="AG285" s="88">
        <v>-1.4999999999999999E-2</v>
      </c>
    </row>
    <row r="286" spans="1:33" ht="12" customHeight="1" x14ac:dyDescent="0.35">
      <c r="A286" s="77" t="s">
        <v>2204</v>
      </c>
      <c r="B286" s="81" t="s">
        <v>1962</v>
      </c>
      <c r="C286" s="82">
        <v>0</v>
      </c>
      <c r="D286" s="82">
        <v>0</v>
      </c>
      <c r="E286" s="82">
        <v>0</v>
      </c>
      <c r="F286" s="82">
        <v>0</v>
      </c>
      <c r="G286" s="82">
        <v>91.746223000000001</v>
      </c>
      <c r="H286" s="82">
        <v>90.089843999999999</v>
      </c>
      <c r="I286" s="82">
        <v>88.513244999999998</v>
      </c>
      <c r="J286" s="82">
        <v>87.013289999999998</v>
      </c>
      <c r="K286" s="82">
        <v>85.588218999999995</v>
      </c>
      <c r="L286" s="82">
        <v>84.233588999999995</v>
      </c>
      <c r="M286" s="82">
        <v>82.945914999999999</v>
      </c>
      <c r="N286" s="82">
        <v>81.720337000000001</v>
      </c>
      <c r="O286" s="82">
        <v>80.552871999999994</v>
      </c>
      <c r="P286" s="82">
        <v>79.371146999999993</v>
      </c>
      <c r="Q286" s="82">
        <v>78.228866999999994</v>
      </c>
      <c r="R286" s="82">
        <v>77.131812999999994</v>
      </c>
      <c r="S286" s="82">
        <v>76.085587000000004</v>
      </c>
      <c r="T286" s="82">
        <v>75.089470000000006</v>
      </c>
      <c r="U286" s="82">
        <v>74.139992000000007</v>
      </c>
      <c r="V286" s="82">
        <v>73.237258999999995</v>
      </c>
      <c r="W286" s="82">
        <v>72.374474000000006</v>
      </c>
      <c r="X286" s="82">
        <v>71.551254</v>
      </c>
      <c r="Y286" s="82">
        <v>70.764069000000006</v>
      </c>
      <c r="Z286" s="82">
        <v>70.012428</v>
      </c>
      <c r="AA286" s="82">
        <v>69.294632000000007</v>
      </c>
      <c r="AB286" s="82">
        <v>68.609154000000004</v>
      </c>
      <c r="AC286" s="82">
        <v>67.954323000000002</v>
      </c>
      <c r="AD286" s="82">
        <v>67.330292</v>
      </c>
      <c r="AE286" s="82">
        <v>66.733993999999996</v>
      </c>
      <c r="AF286" s="82">
        <v>66.158423999999997</v>
      </c>
      <c r="AG286" s="88" t="s">
        <v>11</v>
      </c>
    </row>
    <row r="287" spans="1:33" ht="15" customHeight="1" x14ac:dyDescent="0.35">
      <c r="B287" s="34" t="s">
        <v>18</v>
      </c>
      <c r="C287" s="82"/>
      <c r="D287" s="82"/>
      <c r="E287" s="82"/>
      <c r="F287" s="82"/>
      <c r="G287" s="82"/>
      <c r="H287" s="82"/>
      <c r="I287" s="82"/>
      <c r="J287" s="82"/>
      <c r="K287" s="82"/>
      <c r="L287" s="82"/>
      <c r="M287" s="82"/>
      <c r="N287" s="82"/>
      <c r="O287" s="82"/>
      <c r="P287" s="82"/>
      <c r="Q287" s="82"/>
      <c r="R287" s="82"/>
      <c r="S287" s="82"/>
      <c r="T287" s="82"/>
      <c r="U287" s="82"/>
      <c r="V287" s="82"/>
      <c r="W287" s="82"/>
      <c r="X287" s="82"/>
      <c r="Y287" s="82"/>
      <c r="Z287" s="82"/>
      <c r="AA287" s="82"/>
      <c r="AB287" s="82"/>
      <c r="AC287" s="82"/>
      <c r="AD287" s="82"/>
      <c r="AE287" s="82"/>
      <c r="AF287" s="82"/>
      <c r="AG287" s="88"/>
    </row>
    <row r="288" spans="1:33" ht="15" customHeight="1" x14ac:dyDescent="0.35">
      <c r="A288" s="77" t="s">
        <v>2205</v>
      </c>
      <c r="B288" s="81" t="s">
        <v>2206</v>
      </c>
      <c r="C288" s="82">
        <v>33.690350000000002</v>
      </c>
      <c r="D288" s="82">
        <v>33.794108999999999</v>
      </c>
      <c r="E288" s="82">
        <v>33.981045000000002</v>
      </c>
      <c r="F288" s="82">
        <v>34.091113999999997</v>
      </c>
      <c r="G288" s="82">
        <v>34.251708999999998</v>
      </c>
      <c r="H288" s="82">
        <v>34.395477</v>
      </c>
      <c r="I288" s="82">
        <v>34.457470000000001</v>
      </c>
      <c r="J288" s="82">
        <v>34.534160999999997</v>
      </c>
      <c r="K288" s="82">
        <v>34.619007000000003</v>
      </c>
      <c r="L288" s="82">
        <v>34.710113999999997</v>
      </c>
      <c r="M288" s="82">
        <v>34.806362</v>
      </c>
      <c r="N288" s="82">
        <v>34.890484000000001</v>
      </c>
      <c r="O288" s="82">
        <v>35.008460999999997</v>
      </c>
      <c r="P288" s="82">
        <v>35.083629999999999</v>
      </c>
      <c r="Q288" s="82">
        <v>35.155334000000003</v>
      </c>
      <c r="R288" s="82">
        <v>35.224978999999998</v>
      </c>
      <c r="S288" s="82">
        <v>35.289822000000001</v>
      </c>
      <c r="T288" s="82">
        <v>35.354145000000003</v>
      </c>
      <c r="U288" s="82">
        <v>35.424759000000002</v>
      </c>
      <c r="V288" s="82">
        <v>35.478313</v>
      </c>
      <c r="W288" s="82">
        <v>35.548121999999999</v>
      </c>
      <c r="X288" s="82">
        <v>35.609402000000003</v>
      </c>
      <c r="Y288" s="82">
        <v>35.671207000000003</v>
      </c>
      <c r="Z288" s="82">
        <v>35.735000999999997</v>
      </c>
      <c r="AA288" s="82">
        <v>35.793976000000001</v>
      </c>
      <c r="AB288" s="82">
        <v>35.852226000000002</v>
      </c>
      <c r="AC288" s="82">
        <v>35.912906999999997</v>
      </c>
      <c r="AD288" s="82">
        <v>35.972572</v>
      </c>
      <c r="AE288" s="82">
        <v>36.031452000000002</v>
      </c>
      <c r="AF288" s="82">
        <v>36.077164000000003</v>
      </c>
      <c r="AG288" s="88">
        <v>2E-3</v>
      </c>
    </row>
    <row r="289" spans="1:33" ht="15" customHeight="1" x14ac:dyDescent="0.35">
      <c r="A289" s="77" t="s">
        <v>2207</v>
      </c>
      <c r="B289" s="81" t="s">
        <v>2208</v>
      </c>
      <c r="C289" s="82">
        <v>40.452044999999998</v>
      </c>
      <c r="D289" s="82">
        <v>40.671931999999998</v>
      </c>
      <c r="E289" s="82">
        <v>40.839455000000001</v>
      </c>
      <c r="F289" s="82">
        <v>40.994720000000001</v>
      </c>
      <c r="G289" s="82">
        <v>41.088687999999998</v>
      </c>
      <c r="H289" s="82">
        <v>41.194878000000003</v>
      </c>
      <c r="I289" s="82">
        <v>41.308951999999998</v>
      </c>
      <c r="J289" s="82">
        <v>41.429630000000003</v>
      </c>
      <c r="K289" s="82">
        <v>41.544502000000001</v>
      </c>
      <c r="L289" s="82">
        <v>41.666325000000001</v>
      </c>
      <c r="M289" s="82">
        <v>41.778927000000003</v>
      </c>
      <c r="N289" s="82">
        <v>41.919074999999999</v>
      </c>
      <c r="O289" s="82">
        <v>42.033470000000001</v>
      </c>
      <c r="P289" s="82">
        <v>42.079658999999999</v>
      </c>
      <c r="Q289" s="82">
        <v>42.108657999999998</v>
      </c>
      <c r="R289" s="82">
        <v>42.133656000000002</v>
      </c>
      <c r="S289" s="82">
        <v>42.164794999999998</v>
      </c>
      <c r="T289" s="82">
        <v>42.197879999999998</v>
      </c>
      <c r="U289" s="82">
        <v>42.223185999999998</v>
      </c>
      <c r="V289" s="82">
        <v>42.262985</v>
      </c>
      <c r="W289" s="82">
        <v>42.290512</v>
      </c>
      <c r="X289" s="82">
        <v>42.321804</v>
      </c>
      <c r="Y289" s="82">
        <v>42.352463</v>
      </c>
      <c r="Z289" s="82">
        <v>42.376190000000001</v>
      </c>
      <c r="AA289" s="82">
        <v>42.398513999999999</v>
      </c>
      <c r="AB289" s="82">
        <v>42.424914999999999</v>
      </c>
      <c r="AC289" s="82">
        <v>42.447673999999999</v>
      </c>
      <c r="AD289" s="82">
        <v>42.471283</v>
      </c>
      <c r="AE289" s="82">
        <v>42.495795999999999</v>
      </c>
      <c r="AF289" s="82">
        <v>42.504108000000002</v>
      </c>
      <c r="AG289" s="88">
        <v>2E-3</v>
      </c>
    </row>
    <row r="290" spans="1:33" ht="15" customHeight="1" x14ac:dyDescent="0.35">
      <c r="A290" s="77" t="s">
        <v>2209</v>
      </c>
      <c r="B290" s="81" t="s">
        <v>2210</v>
      </c>
      <c r="C290" s="82">
        <v>38.108649999999997</v>
      </c>
      <c r="D290" s="82">
        <v>38.395859000000002</v>
      </c>
      <c r="E290" s="82">
        <v>38.669952000000002</v>
      </c>
      <c r="F290" s="82">
        <v>38.902968999999999</v>
      </c>
      <c r="G290" s="82">
        <v>39.100658000000003</v>
      </c>
      <c r="H290" s="82">
        <v>39.266337999999998</v>
      </c>
      <c r="I290" s="82">
        <v>39.389209999999999</v>
      </c>
      <c r="J290" s="82">
        <v>39.512943</v>
      </c>
      <c r="K290" s="82">
        <v>39.635722999999999</v>
      </c>
      <c r="L290" s="82">
        <v>39.752003000000002</v>
      </c>
      <c r="M290" s="82">
        <v>39.871288</v>
      </c>
      <c r="N290" s="82">
        <v>39.970345000000002</v>
      </c>
      <c r="O290" s="82">
        <v>40.085537000000002</v>
      </c>
      <c r="P290" s="82">
        <v>40.142467000000003</v>
      </c>
      <c r="Q290" s="82">
        <v>40.186458999999999</v>
      </c>
      <c r="R290" s="82">
        <v>40.231124999999999</v>
      </c>
      <c r="S290" s="82">
        <v>40.277447000000002</v>
      </c>
      <c r="T290" s="82">
        <v>40.323376000000003</v>
      </c>
      <c r="U290" s="82">
        <v>40.375033999999999</v>
      </c>
      <c r="V290" s="82">
        <v>40.417248000000001</v>
      </c>
      <c r="W290" s="82">
        <v>40.460762000000003</v>
      </c>
      <c r="X290" s="82">
        <v>40.502887999999999</v>
      </c>
      <c r="Y290" s="82">
        <v>40.541401</v>
      </c>
      <c r="Z290" s="82">
        <v>40.580222999999997</v>
      </c>
      <c r="AA290" s="82">
        <v>40.618847000000002</v>
      </c>
      <c r="AB290" s="82">
        <v>40.657986000000001</v>
      </c>
      <c r="AC290" s="82">
        <v>40.698822</v>
      </c>
      <c r="AD290" s="82">
        <v>40.742012000000003</v>
      </c>
      <c r="AE290" s="82">
        <v>40.784663999999999</v>
      </c>
      <c r="AF290" s="82">
        <v>40.823196000000003</v>
      </c>
      <c r="AG290" s="88">
        <v>2E-3</v>
      </c>
    </row>
    <row r="291" spans="1:33" ht="15" customHeight="1" thickBot="1" x14ac:dyDescent="0.4"/>
    <row r="292" spans="1:33" ht="15" customHeight="1" x14ac:dyDescent="0.35">
      <c r="B292" s="86" t="s">
        <v>2211</v>
      </c>
    </row>
    <row r="293" spans="1:33" ht="15" customHeight="1" x14ac:dyDescent="0.35">
      <c r="B293" s="89" t="s">
        <v>2212</v>
      </c>
    </row>
    <row r="296" spans="1:33" ht="12" customHeight="1" x14ac:dyDescent="0.35"/>
    <row r="313" ht="12" customHeight="1" x14ac:dyDescent="0.35"/>
    <row r="315" ht="12" customHeight="1" x14ac:dyDescent="0.35"/>
    <row r="332" ht="12" customHeight="1" x14ac:dyDescent="0.35"/>
    <row r="333" ht="12" customHeight="1" x14ac:dyDescent="0.35"/>
    <row r="334" ht="12" customHeight="1" x14ac:dyDescent="0.35"/>
    <row r="335" ht="12" customHeight="1" x14ac:dyDescent="0.35"/>
    <row r="336" ht="12" customHeight="1" x14ac:dyDescent="0.35"/>
    <row r="337" ht="12" customHeight="1" x14ac:dyDescent="0.35"/>
    <row r="338" ht="12" customHeight="1" x14ac:dyDescent="0.35"/>
    <row r="339" ht="12" customHeight="1" x14ac:dyDescent="0.35"/>
    <row r="340" ht="12" customHeight="1" x14ac:dyDescent="0.35"/>
    <row r="341" ht="12" customHeight="1" x14ac:dyDescent="0.35"/>
    <row r="342" ht="12" customHeight="1" x14ac:dyDescent="0.35"/>
    <row r="343" ht="12" customHeight="1" x14ac:dyDescent="0.35"/>
    <row r="344" ht="12" customHeight="1" x14ac:dyDescent="0.35"/>
    <row r="345" ht="12" customHeight="1" x14ac:dyDescent="0.35"/>
    <row r="346" ht="12" customHeight="1" x14ac:dyDescent="0.35"/>
    <row r="347" ht="12" customHeight="1" x14ac:dyDescent="0.35"/>
    <row r="348" ht="12" customHeight="1" x14ac:dyDescent="0.35"/>
    <row r="349" ht="12" customHeight="1" x14ac:dyDescent="0.35"/>
    <row r="350" ht="12" customHeight="1" x14ac:dyDescent="0.35"/>
    <row r="351" ht="12" customHeight="1" x14ac:dyDescent="0.35"/>
    <row r="352" ht="12" customHeight="1" x14ac:dyDescent="0.35"/>
    <row r="353" ht="12" customHeight="1" x14ac:dyDescent="0.35"/>
    <row r="354" ht="12" customHeight="1" x14ac:dyDescent="0.35"/>
    <row r="355" ht="12" customHeight="1" x14ac:dyDescent="0.35"/>
    <row r="356" ht="12" customHeight="1" x14ac:dyDescent="0.35"/>
    <row r="357" ht="12" customHeight="1" x14ac:dyDescent="0.35"/>
    <row r="358" ht="12" customHeight="1" x14ac:dyDescent="0.35"/>
    <row r="359" ht="12" customHeight="1" x14ac:dyDescent="0.35"/>
    <row r="360" ht="12" customHeight="1" x14ac:dyDescent="0.35"/>
    <row r="371" ht="12" customHeight="1" x14ac:dyDescent="0.35"/>
    <row r="388" ht="12" customHeight="1" x14ac:dyDescent="0.35"/>
    <row r="391" ht="12" customHeight="1" x14ac:dyDescent="0.35"/>
    <row r="397" ht="12" customHeight="1" x14ac:dyDescent="0.35"/>
    <row r="414" ht="12" customHeight="1" x14ac:dyDescent="0.35"/>
    <row r="417" ht="12" customHeight="1" x14ac:dyDescent="0.35"/>
    <row r="421" ht="12" customHeight="1" x14ac:dyDescent="0.35"/>
    <row r="432" ht="12" customHeight="1" x14ac:dyDescent="0.35"/>
    <row r="435" ht="12" customHeight="1" x14ac:dyDescent="0.35"/>
    <row r="446" ht="12" customHeight="1" x14ac:dyDescent="0.35"/>
    <row r="447" ht="12" customHeight="1" x14ac:dyDescent="0.35"/>
    <row r="448" ht="12" customHeight="1" x14ac:dyDescent="0.35"/>
    <row r="449" ht="12" customHeight="1" x14ac:dyDescent="0.35"/>
    <row r="450" ht="12" customHeight="1" x14ac:dyDescent="0.35"/>
    <row r="451" ht="12" customHeight="1" x14ac:dyDescent="0.35"/>
    <row r="452" ht="12" customHeight="1" x14ac:dyDescent="0.35"/>
    <row r="453" ht="12" customHeight="1" x14ac:dyDescent="0.35"/>
    <row r="454" ht="12" customHeight="1" x14ac:dyDescent="0.35"/>
    <row r="455" ht="12" customHeight="1" x14ac:dyDescent="0.35"/>
    <row r="456" ht="12" customHeight="1" x14ac:dyDescent="0.35"/>
    <row r="457" ht="12" customHeight="1" x14ac:dyDescent="0.35"/>
    <row r="458" ht="12" customHeight="1" x14ac:dyDescent="0.35"/>
    <row r="459" ht="12" customHeight="1" x14ac:dyDescent="0.35"/>
    <row r="460" ht="12" customHeight="1" x14ac:dyDescent="0.35"/>
    <row r="461" ht="12" customHeight="1" x14ac:dyDescent="0.35"/>
    <row r="462" ht="12" customHeight="1" x14ac:dyDescent="0.35"/>
    <row r="463" ht="12" customHeight="1" x14ac:dyDescent="0.35"/>
    <row r="464" ht="12" customHeight="1" x14ac:dyDescent="0.35"/>
    <row r="465" ht="12" customHeight="1" x14ac:dyDescent="0.35"/>
    <row r="466" ht="12" customHeight="1" x14ac:dyDescent="0.35"/>
    <row r="467" ht="12" customHeight="1" x14ac:dyDescent="0.35"/>
    <row r="468" ht="12" customHeight="1" x14ac:dyDescent="0.35"/>
    <row r="469" ht="12" customHeight="1" x14ac:dyDescent="0.35"/>
    <row r="470" ht="12" customHeight="1" x14ac:dyDescent="0.35"/>
    <row r="471" ht="12" customHeight="1" x14ac:dyDescent="0.35"/>
    <row r="472" ht="12" customHeight="1" x14ac:dyDescent="0.35"/>
    <row r="473" ht="12" customHeight="1" x14ac:dyDescent="0.35"/>
    <row r="474" ht="12" customHeight="1" x14ac:dyDescent="0.35"/>
    <row r="475" ht="12" customHeight="1" x14ac:dyDescent="0.35"/>
    <row r="476" ht="12" customHeight="1" x14ac:dyDescent="0.35"/>
    <row r="477" ht="12" customHeight="1" x14ac:dyDescent="0.35"/>
    <row r="478" ht="12" customHeight="1" x14ac:dyDescent="0.35"/>
    <row r="479" ht="12" customHeight="1" x14ac:dyDescent="0.35"/>
    <row r="480" ht="12" customHeight="1" x14ac:dyDescent="0.35"/>
    <row r="481" spans="2:2" ht="12" customHeight="1" x14ac:dyDescent="0.35"/>
    <row r="482" spans="2:2" ht="12" customHeight="1" x14ac:dyDescent="0.35"/>
    <row r="483" spans="2:2" ht="12" customHeight="1" x14ac:dyDescent="0.35"/>
    <row r="484" spans="2:2" ht="12" customHeight="1" x14ac:dyDescent="0.35"/>
    <row r="485" spans="2:2" ht="12" customHeight="1" x14ac:dyDescent="0.35"/>
    <row r="486" spans="2:2" ht="15" customHeight="1" x14ac:dyDescent="0.35">
      <c r="B486" s="89"/>
    </row>
    <row r="496" spans="2:2" ht="12" customHeight="1" x14ac:dyDescent="0.35"/>
    <row r="513" ht="12" customHeight="1" x14ac:dyDescent="0.35"/>
    <row r="515" ht="12" customHeight="1" x14ac:dyDescent="0.35"/>
    <row r="521" ht="12" customHeight="1" x14ac:dyDescent="0.35"/>
    <row r="538" ht="12" customHeight="1" x14ac:dyDescent="0.35"/>
    <row r="540" ht="12" customHeight="1" x14ac:dyDescent="0.35"/>
    <row r="548" ht="12" customHeight="1" x14ac:dyDescent="0.35"/>
    <row r="549" ht="12" customHeight="1" x14ac:dyDescent="0.35"/>
    <row r="550" ht="12" customHeight="1" x14ac:dyDescent="0.35"/>
    <row r="551" ht="12" customHeight="1" x14ac:dyDescent="0.35"/>
    <row r="552" ht="12" customHeight="1" x14ac:dyDescent="0.35"/>
    <row r="553" ht="12" customHeight="1" x14ac:dyDescent="0.35"/>
    <row r="554" ht="12" customHeight="1" x14ac:dyDescent="0.35"/>
    <row r="555" ht="12" customHeight="1" x14ac:dyDescent="0.35"/>
    <row r="556" ht="12" customHeight="1" x14ac:dyDescent="0.35"/>
    <row r="557" ht="12" customHeight="1" x14ac:dyDescent="0.35"/>
    <row r="558" ht="12" customHeight="1" x14ac:dyDescent="0.35"/>
    <row r="559" ht="12" customHeight="1" x14ac:dyDescent="0.35"/>
    <row r="560" ht="12" customHeight="1" x14ac:dyDescent="0.35"/>
    <row r="570" ht="12" customHeight="1" x14ac:dyDescent="0.35"/>
    <row r="586" ht="12" customHeight="1" x14ac:dyDescent="0.35"/>
    <row r="588" ht="12" customHeight="1" x14ac:dyDescent="0.35"/>
    <row r="593" ht="12" customHeight="1" x14ac:dyDescent="0.35"/>
    <row r="609" ht="12" customHeight="1" x14ac:dyDescent="0.35"/>
    <row r="611" ht="12" customHeight="1" x14ac:dyDescent="0.35"/>
    <row r="613" ht="12" customHeight="1" x14ac:dyDescent="0.35"/>
    <row r="616" ht="12" customHeight="1" x14ac:dyDescent="0.35"/>
    <row r="618" ht="12" customHeight="1" x14ac:dyDescent="0.35"/>
    <row r="619" ht="12" customHeight="1" x14ac:dyDescent="0.35"/>
    <row r="621" ht="12" customHeight="1" x14ac:dyDescent="0.35"/>
    <row r="629" ht="12" customHeight="1" x14ac:dyDescent="0.35"/>
    <row r="630" ht="12" customHeight="1" x14ac:dyDescent="0.35"/>
    <row r="631" ht="12" customHeight="1" x14ac:dyDescent="0.35"/>
    <row r="632" ht="12" customHeight="1" x14ac:dyDescent="0.35"/>
    <row r="633" ht="12" customHeight="1" x14ac:dyDescent="0.35"/>
    <row r="634" ht="12" customHeight="1" x14ac:dyDescent="0.35"/>
    <row r="635" ht="12" customHeight="1" x14ac:dyDescent="0.35"/>
    <row r="636" ht="12" customHeight="1" x14ac:dyDescent="0.35"/>
    <row r="637" ht="12" customHeight="1" x14ac:dyDescent="0.35"/>
    <row r="638" ht="12" customHeight="1" x14ac:dyDescent="0.35"/>
    <row r="639" ht="12" customHeight="1" x14ac:dyDescent="0.35"/>
    <row r="640" ht="12" customHeight="1" x14ac:dyDescent="0.35"/>
    <row r="641" ht="12" customHeight="1" x14ac:dyDescent="0.35"/>
    <row r="642" ht="12" customHeight="1" x14ac:dyDescent="0.35"/>
    <row r="643" ht="12" customHeight="1" x14ac:dyDescent="0.35"/>
    <row r="644" ht="12" customHeight="1" x14ac:dyDescent="0.35"/>
    <row r="645" ht="12" customHeight="1" x14ac:dyDescent="0.35"/>
    <row r="646" ht="12" customHeight="1" x14ac:dyDescent="0.35"/>
    <row r="647" ht="12" customHeight="1" x14ac:dyDescent="0.35"/>
    <row r="648" ht="12" customHeight="1" x14ac:dyDescent="0.35"/>
    <row r="649" ht="12" customHeight="1" x14ac:dyDescent="0.35"/>
    <row r="650" ht="12" customHeight="1" x14ac:dyDescent="0.35"/>
    <row r="651" ht="12" customHeight="1" x14ac:dyDescent="0.35"/>
    <row r="652" ht="12" customHeight="1" x14ac:dyDescent="0.35"/>
    <row r="653" ht="12" customHeight="1" x14ac:dyDescent="0.35"/>
    <row r="654" ht="12" customHeight="1" x14ac:dyDescent="0.35"/>
    <row r="655" ht="12" customHeight="1" x14ac:dyDescent="0.35"/>
    <row r="656" ht="12" customHeight="1" x14ac:dyDescent="0.35"/>
    <row r="657" ht="12" customHeight="1" x14ac:dyDescent="0.35"/>
    <row r="658" ht="12" customHeight="1" x14ac:dyDescent="0.35"/>
    <row r="659" ht="12" customHeight="1" x14ac:dyDescent="0.35"/>
    <row r="660" ht="12" customHeight="1" x14ac:dyDescent="0.35"/>
    <row r="668" ht="12" customHeight="1" x14ac:dyDescent="0.35"/>
    <row r="684" ht="12" customHeight="1" x14ac:dyDescent="0.35"/>
    <row r="689" ht="12" customHeight="1" x14ac:dyDescent="0.35"/>
    <row r="702" ht="12" customHeight="1" x14ac:dyDescent="0.35"/>
    <row r="703" ht="12" customHeight="1" x14ac:dyDescent="0.35"/>
    <row r="704" ht="12" customHeight="1" x14ac:dyDescent="0.35"/>
    <row r="705" ht="12" customHeight="1" x14ac:dyDescent="0.35"/>
    <row r="706" ht="12" customHeight="1" x14ac:dyDescent="0.35"/>
    <row r="707" ht="12" customHeight="1" x14ac:dyDescent="0.35"/>
    <row r="708" ht="12" customHeight="1" x14ac:dyDescent="0.35"/>
    <row r="709" ht="12" customHeight="1" x14ac:dyDescent="0.35"/>
    <row r="710" ht="12" customHeight="1" x14ac:dyDescent="0.35"/>
    <row r="711" ht="12" customHeight="1" x14ac:dyDescent="0.35"/>
    <row r="712" ht="12" customHeight="1" x14ac:dyDescent="0.35"/>
    <row r="713" ht="12" customHeight="1" x14ac:dyDescent="0.35"/>
    <row r="714" ht="12" customHeight="1" x14ac:dyDescent="0.35"/>
    <row r="715" ht="12" customHeight="1" x14ac:dyDescent="0.35"/>
    <row r="716" ht="12" customHeight="1" x14ac:dyDescent="0.35"/>
    <row r="717" ht="12" customHeight="1" x14ac:dyDescent="0.35"/>
    <row r="718" ht="12" customHeight="1" x14ac:dyDescent="0.35"/>
    <row r="719" ht="12" customHeight="1" x14ac:dyDescent="0.35"/>
    <row r="720" ht="12" customHeight="1" x14ac:dyDescent="0.35"/>
    <row r="721" ht="12" customHeight="1" x14ac:dyDescent="0.35"/>
    <row r="722" ht="12" customHeight="1" x14ac:dyDescent="0.35"/>
    <row r="723" ht="12" customHeight="1" x14ac:dyDescent="0.35"/>
    <row r="724" ht="12" customHeight="1" x14ac:dyDescent="0.35"/>
    <row r="725" ht="12" customHeight="1" x14ac:dyDescent="0.35"/>
    <row r="726" ht="12" customHeight="1" x14ac:dyDescent="0.35"/>
    <row r="727" ht="12" customHeight="1" x14ac:dyDescent="0.35"/>
    <row r="728" ht="12" customHeight="1" x14ac:dyDescent="0.35"/>
    <row r="729" ht="12" customHeight="1" x14ac:dyDescent="0.35"/>
    <row r="730" ht="12" customHeight="1" x14ac:dyDescent="0.35"/>
    <row r="731" ht="12" customHeight="1" x14ac:dyDescent="0.35"/>
    <row r="732" ht="12" customHeight="1" x14ac:dyDescent="0.35"/>
    <row r="733" ht="12" customHeight="1" x14ac:dyDescent="0.35"/>
    <row r="734" ht="12" customHeight="1" x14ac:dyDescent="0.35"/>
    <row r="735" ht="12" customHeight="1" x14ac:dyDescent="0.35"/>
    <row r="754" ht="12" customHeight="1" x14ac:dyDescent="0.35"/>
    <row r="766" ht="12" customHeight="1" x14ac:dyDescent="0.35"/>
    <row r="770" ht="12" customHeight="1" x14ac:dyDescent="0.35"/>
    <row r="782" ht="12" customHeight="1" x14ac:dyDescent="0.35"/>
    <row r="796" ht="12" customHeight="1" x14ac:dyDescent="0.35"/>
    <row r="800" ht="12" customHeight="1" x14ac:dyDescent="0.35"/>
    <row r="811" ht="12" customHeight="1" x14ac:dyDescent="0.35"/>
    <row r="821" ht="12" customHeight="1" x14ac:dyDescent="0.35"/>
    <row r="833" ht="12" customHeight="1" x14ac:dyDescent="0.35"/>
    <row r="844" ht="12" customHeight="1" x14ac:dyDescent="0.35"/>
    <row r="856" ht="12" customHeight="1" x14ac:dyDescent="0.35"/>
    <row r="867" ht="12" customHeight="1" x14ac:dyDescent="0.35"/>
    <row r="875" ht="12" customHeight="1" x14ac:dyDescent="0.35"/>
    <row r="876" ht="12" customHeight="1" x14ac:dyDescent="0.35"/>
    <row r="877" ht="12" customHeight="1" x14ac:dyDescent="0.35"/>
    <row r="878" ht="12" customHeight="1" x14ac:dyDescent="0.35"/>
    <row r="879" ht="12" customHeight="1" x14ac:dyDescent="0.35"/>
    <row r="880" ht="12" customHeight="1" x14ac:dyDescent="0.35"/>
    <row r="881" ht="12" customHeight="1" x14ac:dyDescent="0.35"/>
    <row r="882" ht="12" customHeight="1" x14ac:dyDescent="0.35"/>
    <row r="883" ht="12" customHeight="1" x14ac:dyDescent="0.35"/>
    <row r="884" ht="12" customHeight="1" x14ac:dyDescent="0.35"/>
    <row r="885" ht="12" customHeight="1" x14ac:dyDescent="0.35"/>
    <row r="896" ht="12" customHeight="1" x14ac:dyDescent="0.35"/>
    <row r="913" ht="12" customHeight="1" x14ac:dyDescent="0.35"/>
    <row r="915" ht="12" customHeight="1" x14ac:dyDescent="0.35"/>
    <row r="921" ht="12" customHeight="1" x14ac:dyDescent="0.35"/>
    <row r="938" ht="12" customHeight="1" x14ac:dyDescent="0.35"/>
    <row r="940" ht="12" customHeight="1" x14ac:dyDescent="0.35"/>
    <row r="942" ht="12" customHeight="1" x14ac:dyDescent="0.35"/>
    <row r="961" ht="12" customHeight="1" x14ac:dyDescent="0.35"/>
    <row r="962" ht="12" customHeight="1" x14ac:dyDescent="0.35"/>
    <row r="963" ht="12" customHeight="1" x14ac:dyDescent="0.35"/>
    <row r="964" ht="12" customHeight="1" x14ac:dyDescent="0.35"/>
    <row r="965" ht="12" customHeight="1" x14ac:dyDescent="0.35"/>
    <row r="966" ht="12" customHeight="1" x14ac:dyDescent="0.35"/>
    <row r="967" ht="12" customHeight="1" x14ac:dyDescent="0.35"/>
    <row r="968" ht="12" customHeight="1" x14ac:dyDescent="0.35"/>
    <row r="969" ht="12" customHeight="1" x14ac:dyDescent="0.35"/>
    <row r="970" ht="12" customHeight="1" x14ac:dyDescent="0.35"/>
    <row r="971" ht="12" customHeight="1" x14ac:dyDescent="0.35"/>
    <row r="972" ht="12" customHeight="1" x14ac:dyDescent="0.35"/>
    <row r="973" ht="12" customHeight="1" x14ac:dyDescent="0.35"/>
    <row r="974" ht="12" customHeight="1" x14ac:dyDescent="0.35"/>
    <row r="975" ht="12" customHeight="1" x14ac:dyDescent="0.35"/>
    <row r="976" ht="12" customHeight="1" x14ac:dyDescent="0.35"/>
    <row r="977" ht="12" customHeight="1" x14ac:dyDescent="0.35"/>
    <row r="978" ht="12" customHeight="1" x14ac:dyDescent="0.35"/>
    <row r="979" ht="12" customHeight="1" x14ac:dyDescent="0.35"/>
    <row r="980" ht="12" customHeight="1" x14ac:dyDescent="0.35"/>
    <row r="981" ht="12" customHeight="1" x14ac:dyDescent="0.35"/>
    <row r="982" ht="12" customHeight="1" x14ac:dyDescent="0.35"/>
    <row r="983" ht="12" customHeight="1" x14ac:dyDescent="0.35"/>
    <row r="984" ht="12" customHeight="1" x14ac:dyDescent="0.35"/>
    <row r="985" ht="12" customHeight="1" x14ac:dyDescent="0.35"/>
    <row r="996" ht="12" customHeight="1" x14ac:dyDescent="0.35"/>
    <row r="1013" ht="12" customHeight="1" x14ac:dyDescent="0.35"/>
    <row r="1016" ht="12" customHeight="1" x14ac:dyDescent="0.35"/>
    <row r="1022" ht="12" customHeight="1" x14ac:dyDescent="0.35"/>
    <row r="1039" ht="12" customHeight="1" x14ac:dyDescent="0.35"/>
    <row r="1042" ht="12" customHeight="1" x14ac:dyDescent="0.35"/>
    <row r="1044" ht="12" customHeight="1" x14ac:dyDescent="0.35"/>
    <row r="1063" ht="12" customHeight="1" x14ac:dyDescent="0.35"/>
    <row r="1064" ht="12" customHeight="1" x14ac:dyDescent="0.35"/>
    <row r="1065" ht="12" customHeight="1" x14ac:dyDescent="0.35"/>
    <row r="1066" ht="12" customHeight="1" x14ac:dyDescent="0.35"/>
    <row r="1067" ht="12" customHeight="1" x14ac:dyDescent="0.35"/>
    <row r="1068" ht="12" customHeight="1" x14ac:dyDescent="0.35"/>
    <row r="1069" ht="12" customHeight="1" x14ac:dyDescent="0.35"/>
    <row r="1070" ht="12" customHeight="1" x14ac:dyDescent="0.35"/>
    <row r="1071" ht="12" customHeight="1" x14ac:dyDescent="0.35"/>
    <row r="1072" ht="12" customHeight="1" x14ac:dyDescent="0.35"/>
    <row r="1073" ht="12" customHeight="1" x14ac:dyDescent="0.35"/>
    <row r="1074" ht="12" customHeight="1" x14ac:dyDescent="0.35"/>
    <row r="1075" ht="12" customHeight="1" x14ac:dyDescent="0.35"/>
    <row r="1076" ht="12" customHeight="1" x14ac:dyDescent="0.35"/>
    <row r="1077" ht="12" customHeight="1" x14ac:dyDescent="0.35"/>
    <row r="1078" ht="12" customHeight="1" x14ac:dyDescent="0.35"/>
    <row r="1079" ht="12" customHeight="1" x14ac:dyDescent="0.35"/>
    <row r="1080" ht="12" customHeight="1" x14ac:dyDescent="0.35"/>
    <row r="1081" ht="12" customHeight="1" x14ac:dyDescent="0.35"/>
    <row r="1082" ht="12" customHeight="1" x14ac:dyDescent="0.35"/>
    <row r="1083" ht="12" customHeight="1" x14ac:dyDescent="0.35"/>
    <row r="1084" ht="12" customHeight="1" x14ac:dyDescent="0.35"/>
    <row r="1085" ht="12" customHeight="1" x14ac:dyDescent="0.35"/>
    <row r="1096" ht="12" customHeight="1" x14ac:dyDescent="0.35"/>
    <row r="1113" ht="12" customHeight="1" x14ac:dyDescent="0.35"/>
    <row r="1115" ht="12" customHeight="1" x14ac:dyDescent="0.35"/>
    <row r="1121" ht="12" customHeight="1" x14ac:dyDescent="0.35"/>
    <row r="1138" ht="12" customHeight="1" x14ac:dyDescent="0.35"/>
    <row r="1140" ht="12" customHeight="1" x14ac:dyDescent="0.35"/>
    <row r="1142" ht="12" customHeight="1" x14ac:dyDescent="0.35"/>
    <row r="1161" ht="12" customHeight="1" x14ac:dyDescent="0.35"/>
    <row r="1162" ht="12" customHeight="1" x14ac:dyDescent="0.35"/>
    <row r="1163" ht="12" customHeight="1" x14ac:dyDescent="0.35"/>
    <row r="1164" ht="12" customHeight="1" x14ac:dyDescent="0.35"/>
    <row r="1165" ht="12" customHeight="1" x14ac:dyDescent="0.35"/>
    <row r="1166" ht="12" customHeight="1" x14ac:dyDescent="0.35"/>
    <row r="1167" ht="12" customHeight="1" x14ac:dyDescent="0.35"/>
    <row r="1168" ht="12" customHeight="1" x14ac:dyDescent="0.35"/>
    <row r="1169" ht="12" customHeight="1" x14ac:dyDescent="0.35"/>
    <row r="1170" ht="12" customHeight="1" x14ac:dyDescent="0.35"/>
    <row r="1171" ht="12" customHeight="1" x14ac:dyDescent="0.35"/>
    <row r="1172" ht="12" customHeight="1" x14ac:dyDescent="0.35"/>
    <row r="1173" ht="12" customHeight="1" x14ac:dyDescent="0.35"/>
    <row r="1174" ht="12" customHeight="1" x14ac:dyDescent="0.35"/>
    <row r="1175" ht="12" customHeight="1" x14ac:dyDescent="0.35"/>
    <row r="1176" ht="12" customHeight="1" x14ac:dyDescent="0.35"/>
    <row r="1177" ht="12" customHeight="1" x14ac:dyDescent="0.35"/>
    <row r="1178" ht="12" customHeight="1" x14ac:dyDescent="0.35"/>
    <row r="1179" ht="12" customHeight="1" x14ac:dyDescent="0.35"/>
    <row r="1180" ht="12" customHeight="1" x14ac:dyDescent="0.35"/>
    <row r="1181" ht="12" customHeight="1" x14ac:dyDescent="0.35"/>
    <row r="1182" ht="12" customHeight="1" x14ac:dyDescent="0.35"/>
    <row r="1183" ht="12" customHeight="1" x14ac:dyDescent="0.35"/>
    <row r="1184" ht="12" customHeight="1" x14ac:dyDescent="0.35"/>
    <row r="1185" ht="12" customHeight="1" x14ac:dyDescent="0.35"/>
    <row r="1196" ht="12" customHeight="1" x14ac:dyDescent="0.35"/>
    <row r="1213" ht="12" customHeight="1" x14ac:dyDescent="0.35"/>
    <row r="1215" ht="12" customHeight="1" x14ac:dyDescent="0.35"/>
    <row r="1221" ht="12" customHeight="1" x14ac:dyDescent="0.35"/>
    <row r="1238" ht="12" customHeight="1" x14ac:dyDescent="0.35"/>
    <row r="1240" ht="12" customHeight="1" x14ac:dyDescent="0.35"/>
    <row r="1242" ht="12" customHeight="1" x14ac:dyDescent="0.35"/>
    <row r="1261" ht="12" customHeight="1" x14ac:dyDescent="0.35"/>
    <row r="1262" ht="12" customHeight="1" x14ac:dyDescent="0.35"/>
    <row r="1263" ht="12" customHeight="1" x14ac:dyDescent="0.35"/>
    <row r="1264" ht="12" customHeight="1" x14ac:dyDescent="0.35"/>
    <row r="1265" ht="12" customHeight="1" x14ac:dyDescent="0.35"/>
    <row r="1266" ht="12" customHeight="1" x14ac:dyDescent="0.35"/>
    <row r="1267" ht="12" customHeight="1" x14ac:dyDescent="0.35"/>
    <row r="1268" ht="12" customHeight="1" x14ac:dyDescent="0.35"/>
    <row r="1269" ht="12" customHeight="1" x14ac:dyDescent="0.35"/>
    <row r="1270" ht="12" customHeight="1" x14ac:dyDescent="0.35"/>
    <row r="1271" ht="12" customHeight="1" x14ac:dyDescent="0.35"/>
    <row r="1272" ht="12" customHeight="1" x14ac:dyDescent="0.35"/>
    <row r="1273" ht="12" customHeight="1" x14ac:dyDescent="0.35"/>
    <row r="1274" ht="12" customHeight="1" x14ac:dyDescent="0.35"/>
    <row r="1275" ht="12" customHeight="1" x14ac:dyDescent="0.35"/>
    <row r="1276" ht="12" customHeight="1" x14ac:dyDescent="0.35"/>
    <row r="1277" ht="12" customHeight="1" x14ac:dyDescent="0.35"/>
    <row r="1278" ht="12" customHeight="1" x14ac:dyDescent="0.35"/>
    <row r="1279" ht="12" customHeight="1" x14ac:dyDescent="0.35"/>
    <row r="1280" ht="12" customHeight="1" x14ac:dyDescent="0.35"/>
    <row r="1281" ht="12" customHeight="1" x14ac:dyDescent="0.35"/>
    <row r="1282" ht="12" customHeight="1" x14ac:dyDescent="0.35"/>
    <row r="1283" ht="12" customHeight="1" x14ac:dyDescent="0.35"/>
    <row r="1284" ht="12" customHeight="1" x14ac:dyDescent="0.35"/>
    <row r="1285" ht="12" customHeight="1" x14ac:dyDescent="0.35"/>
    <row r="1292" ht="12" customHeight="1" x14ac:dyDescent="0.35"/>
    <row r="1297" ht="12" customHeight="1" x14ac:dyDescent="0.35"/>
    <row r="1301" ht="12" customHeight="1" x14ac:dyDescent="0.35"/>
    <row r="1317" ht="12" customHeight="1" x14ac:dyDescent="0.35"/>
    <row r="1348" ht="12" customHeight="1" x14ac:dyDescent="0.35"/>
    <row r="1364" ht="12" customHeight="1" x14ac:dyDescent="0.35"/>
    <row r="1383" ht="12" customHeight="1" x14ac:dyDescent="0.35"/>
    <row r="1438" ht="12" customHeight="1" x14ac:dyDescent="0.35"/>
    <row r="1450" ht="12" customHeight="1" x14ac:dyDescent="0.35"/>
    <row r="1480" ht="12" customHeight="1" x14ac:dyDescent="0.35"/>
    <row r="1481" ht="12" customHeight="1" x14ac:dyDescent="0.35"/>
    <row r="1482" ht="12" customHeight="1" x14ac:dyDescent="0.35"/>
    <row r="1483" ht="12" customHeight="1" x14ac:dyDescent="0.35"/>
    <row r="1484" ht="12" customHeight="1" x14ac:dyDescent="0.35"/>
    <row r="1485" ht="12" customHeight="1" x14ac:dyDescent="0.35"/>
    <row r="1486" ht="12" customHeight="1" x14ac:dyDescent="0.35"/>
    <row r="1487" ht="12" customHeight="1" x14ac:dyDescent="0.35"/>
    <row r="1488" ht="12" customHeight="1" x14ac:dyDescent="0.35"/>
    <row r="1489" ht="12" customHeight="1" x14ac:dyDescent="0.35"/>
    <row r="1490" ht="12" customHeight="1" x14ac:dyDescent="0.35"/>
    <row r="1491" ht="12" customHeight="1" x14ac:dyDescent="0.35"/>
    <row r="1492" ht="12" customHeight="1" x14ac:dyDescent="0.35"/>
    <row r="1493" ht="12" customHeight="1" x14ac:dyDescent="0.35"/>
    <row r="1494" ht="12" customHeight="1" x14ac:dyDescent="0.35"/>
    <row r="1495" ht="12" customHeight="1" x14ac:dyDescent="0.35"/>
    <row r="1496" ht="12" customHeight="1" x14ac:dyDescent="0.35"/>
    <row r="1497" ht="12" customHeight="1" x14ac:dyDescent="0.35"/>
    <row r="1498" ht="12" customHeight="1" x14ac:dyDescent="0.35"/>
    <row r="1499" ht="12" customHeight="1" x14ac:dyDescent="0.35"/>
    <row r="1500" ht="12" customHeight="1" x14ac:dyDescent="0.35"/>
    <row r="1501" ht="12" customHeight="1" x14ac:dyDescent="0.35"/>
    <row r="1502" ht="12" customHeight="1" x14ac:dyDescent="0.35"/>
    <row r="1503" ht="12" customHeight="1" x14ac:dyDescent="0.35"/>
    <row r="1504" ht="12" customHeight="1" x14ac:dyDescent="0.35"/>
    <row r="1505" ht="12" customHeight="1" x14ac:dyDescent="0.35"/>
    <row r="1506" ht="12" customHeight="1" x14ac:dyDescent="0.35"/>
    <row r="1507" ht="12" customHeight="1" x14ac:dyDescent="0.35"/>
    <row r="1508" ht="12" customHeight="1" x14ac:dyDescent="0.35"/>
    <row r="1509" ht="12" customHeight="1" x14ac:dyDescent="0.35"/>
    <row r="1510" ht="12" customHeight="1" x14ac:dyDescent="0.35"/>
    <row r="1570" ht="12" customHeight="1" x14ac:dyDescent="0.35"/>
    <row r="1571" ht="12" customHeight="1" x14ac:dyDescent="0.35"/>
    <row r="1626" ht="12" customHeight="1" x14ac:dyDescent="0.35"/>
    <row r="1627" ht="12" customHeight="1" x14ac:dyDescent="0.35"/>
    <row r="1682" ht="12" customHeight="1" x14ac:dyDescent="0.35"/>
    <row r="1683" ht="12" customHeight="1" x14ac:dyDescent="0.35"/>
    <row r="1700" ht="12" customHeight="1" x14ac:dyDescent="0.35"/>
    <row r="1701" ht="12" customHeight="1" x14ac:dyDescent="0.35"/>
    <row r="1702" ht="12" customHeight="1" x14ac:dyDescent="0.35"/>
    <row r="1703" ht="12" customHeight="1" x14ac:dyDescent="0.35"/>
    <row r="1704" ht="12" customHeight="1" x14ac:dyDescent="0.35"/>
    <row r="1705" ht="12" customHeight="1" x14ac:dyDescent="0.35"/>
    <row r="1706" ht="12" customHeight="1" x14ac:dyDescent="0.35"/>
    <row r="1707" ht="12" customHeight="1" x14ac:dyDescent="0.35"/>
    <row r="1708" ht="12" customHeight="1" x14ac:dyDescent="0.35"/>
    <row r="1709" ht="12" customHeight="1" x14ac:dyDescent="0.35"/>
    <row r="1710" ht="12" customHeight="1" x14ac:dyDescent="0.35"/>
    <row r="1717" ht="12" customHeight="1" x14ac:dyDescent="0.35"/>
    <row r="1753" ht="12" customHeight="1" x14ac:dyDescent="0.35"/>
    <row r="1799" ht="12" customHeight="1" x14ac:dyDescent="0.35"/>
    <row r="1835" ht="12" customHeight="1" x14ac:dyDescent="0.35"/>
    <row r="1871" ht="12" customHeight="1" x14ac:dyDescent="0.35"/>
    <row r="1873" ht="12" customHeight="1" x14ac:dyDescent="0.35"/>
    <row r="1909" ht="12" customHeight="1" x14ac:dyDescent="0.35"/>
    <row r="1945" ht="12" customHeight="1" x14ac:dyDescent="0.35"/>
    <row r="1946" ht="12" customHeight="1" x14ac:dyDescent="0.35"/>
    <row r="1947" ht="12" customHeight="1" x14ac:dyDescent="0.35"/>
    <row r="1956" ht="12" customHeight="1" x14ac:dyDescent="0.35"/>
    <row r="1965" ht="12" customHeight="1" x14ac:dyDescent="0.35"/>
    <row r="1984" ht="12" customHeight="1" x14ac:dyDescent="0.35"/>
    <row r="1985" ht="12" customHeight="1" x14ac:dyDescent="0.35"/>
    <row r="1986" ht="12" customHeight="1" x14ac:dyDescent="0.35"/>
    <row r="1987" ht="12" customHeight="1" x14ac:dyDescent="0.35"/>
    <row r="1988" ht="12" customHeight="1" x14ac:dyDescent="0.35"/>
    <row r="1989" ht="12" customHeight="1" x14ac:dyDescent="0.35"/>
    <row r="1990" ht="12" customHeight="1" x14ac:dyDescent="0.35"/>
    <row r="1991" ht="12" customHeight="1" x14ac:dyDescent="0.35"/>
    <row r="1992" ht="12" customHeight="1" x14ac:dyDescent="0.35"/>
    <row r="1993" ht="12" customHeight="1" x14ac:dyDescent="0.35"/>
    <row r="1994" ht="12" customHeight="1" x14ac:dyDescent="0.35"/>
    <row r="1995" ht="12" customHeight="1" x14ac:dyDescent="0.35"/>
    <row r="1996" ht="12" customHeight="1" x14ac:dyDescent="0.35"/>
    <row r="1997" ht="12" customHeight="1" x14ac:dyDescent="0.35"/>
    <row r="1998" ht="12" customHeight="1" x14ac:dyDescent="0.35"/>
    <row r="1999" ht="12" customHeight="1" x14ac:dyDescent="0.35"/>
    <row r="2000" ht="12" customHeight="1" x14ac:dyDescent="0.35"/>
    <row r="2001" ht="12" customHeight="1" x14ac:dyDescent="0.35"/>
    <row r="2002" ht="12" customHeight="1" x14ac:dyDescent="0.35"/>
    <row r="2003" ht="12" customHeight="1" x14ac:dyDescent="0.35"/>
    <row r="2004" ht="12" customHeight="1" x14ac:dyDescent="0.35"/>
    <row r="2005" ht="12" customHeight="1" x14ac:dyDescent="0.35"/>
    <row r="2006" ht="12" customHeight="1" x14ac:dyDescent="0.35"/>
    <row r="2007" ht="12" customHeight="1" x14ac:dyDescent="0.35"/>
    <row r="2008" ht="12" customHeight="1" x14ac:dyDescent="0.35"/>
    <row r="2009" ht="12" customHeight="1" x14ac:dyDescent="0.35"/>
    <row r="2010" ht="12" customHeight="1" x14ac:dyDescent="0.35"/>
    <row r="2011" ht="12" customHeight="1" x14ac:dyDescent="0.35"/>
    <row r="2012" ht="12" customHeight="1" x14ac:dyDescent="0.35"/>
    <row r="2013" ht="12" customHeight="1" x14ac:dyDescent="0.35"/>
    <row r="2014" ht="12" customHeight="1" x14ac:dyDescent="0.35"/>
    <row r="2015" ht="12" customHeight="1" x14ac:dyDescent="0.35"/>
    <row r="2016" ht="12" customHeight="1" x14ac:dyDescent="0.35"/>
    <row r="2017" ht="12" customHeight="1" x14ac:dyDescent="0.35"/>
    <row r="2018" ht="12" customHeight="1" x14ac:dyDescent="0.35"/>
    <row r="2019" ht="12" customHeight="1" x14ac:dyDescent="0.35"/>
    <row r="2020" ht="12" customHeight="1" x14ac:dyDescent="0.35"/>
    <row r="2021" ht="12" customHeight="1" x14ac:dyDescent="0.35"/>
    <row r="2022" ht="12" customHeight="1" x14ac:dyDescent="0.35"/>
    <row r="2023" ht="12" customHeight="1" x14ac:dyDescent="0.35"/>
    <row r="2024" ht="12" customHeight="1" x14ac:dyDescent="0.35"/>
    <row r="2025" ht="12" customHeight="1" x14ac:dyDescent="0.35"/>
    <row r="2026" ht="12" customHeight="1" x14ac:dyDescent="0.35"/>
    <row r="2027" ht="12" customHeight="1" x14ac:dyDescent="0.35"/>
    <row r="2028" ht="12" customHeight="1" x14ac:dyDescent="0.35"/>
    <row r="2029" ht="12" customHeight="1" x14ac:dyDescent="0.35"/>
    <row r="2030" ht="12" customHeight="1" x14ac:dyDescent="0.35"/>
    <row r="2031" ht="12" customHeight="1" x14ac:dyDescent="0.35"/>
    <row r="2032" ht="12" customHeight="1" x14ac:dyDescent="0.35"/>
    <row r="2033" ht="12" customHeight="1" x14ac:dyDescent="0.35"/>
    <row r="2034" ht="12" customHeight="1" x14ac:dyDescent="0.35"/>
    <row r="2035" ht="12" customHeight="1" x14ac:dyDescent="0.35"/>
    <row r="2130" ht="12" customHeight="1" x14ac:dyDescent="0.35"/>
    <row r="2220" ht="12" customHeight="1" x14ac:dyDescent="0.35"/>
    <row r="2313" ht="12" customHeight="1" x14ac:dyDescent="0.35"/>
    <row r="2314" ht="12" customHeight="1" x14ac:dyDescent="0.35"/>
    <row r="2315" ht="12" customHeight="1" x14ac:dyDescent="0.35"/>
    <row r="2316" ht="12" customHeight="1" x14ac:dyDescent="0.35"/>
    <row r="2317" ht="12" customHeight="1" x14ac:dyDescent="0.35"/>
    <row r="2318" ht="12" customHeight="1" x14ac:dyDescent="0.35"/>
    <row r="2319" ht="12" customHeight="1" x14ac:dyDescent="0.35"/>
    <row r="2320" ht="12" customHeight="1" x14ac:dyDescent="0.35"/>
    <row r="2321" ht="12" customHeight="1" x14ac:dyDescent="0.35"/>
    <row r="2322" ht="12" customHeight="1" x14ac:dyDescent="0.35"/>
    <row r="2323" ht="12" customHeight="1" x14ac:dyDescent="0.35"/>
    <row r="2324" ht="12" customHeight="1" x14ac:dyDescent="0.35"/>
    <row r="2325" ht="12" customHeight="1" x14ac:dyDescent="0.35"/>
    <row r="2326" ht="12" customHeight="1" x14ac:dyDescent="0.35"/>
    <row r="2327" ht="12" customHeight="1" x14ac:dyDescent="0.35"/>
    <row r="2328" ht="12" customHeight="1" x14ac:dyDescent="0.35"/>
    <row r="2329" ht="12" customHeight="1" x14ac:dyDescent="0.35"/>
    <row r="2330" ht="12" customHeight="1" x14ac:dyDescent="0.35"/>
    <row r="2331" ht="12" customHeight="1" x14ac:dyDescent="0.35"/>
    <row r="2332" ht="12" customHeight="1" x14ac:dyDescent="0.35"/>
    <row r="2333" ht="12" customHeight="1" x14ac:dyDescent="0.35"/>
    <row r="2334" ht="12" customHeight="1" x14ac:dyDescent="0.35"/>
    <row r="2335" ht="12" customHeight="1" x14ac:dyDescent="0.35"/>
    <row r="2358" ht="12" customHeight="1" x14ac:dyDescent="0.35"/>
    <row r="2376" ht="12" customHeight="1" x14ac:dyDescent="0.35"/>
    <row r="2394" ht="12" customHeight="1" x14ac:dyDescent="0.35"/>
    <row r="2412" ht="12" customHeight="1" x14ac:dyDescent="0.35"/>
    <row r="2430" ht="12" customHeight="1" x14ac:dyDescent="0.35"/>
    <row r="2448" ht="12" customHeight="1" x14ac:dyDescent="0.35"/>
    <row r="2449" ht="12" customHeight="1" x14ac:dyDescent="0.35"/>
    <row r="2467" ht="12" customHeight="1" x14ac:dyDescent="0.35"/>
    <row r="2485" ht="12" customHeight="1" x14ac:dyDescent="0.35"/>
    <row r="2503" ht="12" customHeight="1" x14ac:dyDescent="0.35"/>
    <row r="2504" ht="12" customHeight="1" x14ac:dyDescent="0.35"/>
    <row r="2522" ht="12" customHeight="1" x14ac:dyDescent="0.35"/>
    <row r="2540" ht="12" customHeight="1" x14ac:dyDescent="0.35"/>
    <row r="2558" ht="12" customHeight="1" x14ac:dyDescent="0.35"/>
    <row r="2576" ht="12" customHeight="1" x14ac:dyDescent="0.35"/>
    <row r="2594" ht="12" customHeight="1" x14ac:dyDescent="0.35"/>
    <row r="2612" ht="12" customHeight="1" x14ac:dyDescent="0.35"/>
    <row r="2633" ht="12" customHeight="1" x14ac:dyDescent="0.35"/>
    <row r="2634" ht="12" customHeight="1" x14ac:dyDescent="0.35"/>
    <row r="2635" ht="12" customHeight="1" x14ac:dyDescent="0.35"/>
    <row r="2636" ht="12" customHeight="1" x14ac:dyDescent="0.35"/>
    <row r="2637" ht="12" customHeight="1" x14ac:dyDescent="0.35"/>
    <row r="2638" ht="12" customHeight="1" x14ac:dyDescent="0.35"/>
    <row r="2639" ht="12" customHeight="1" x14ac:dyDescent="0.35"/>
    <row r="2640" ht="12" customHeight="1" x14ac:dyDescent="0.35"/>
    <row r="2641" ht="12" customHeight="1" x14ac:dyDescent="0.35"/>
    <row r="2642" ht="12" customHeight="1" x14ac:dyDescent="0.35"/>
    <row r="2643" ht="12" customHeight="1" x14ac:dyDescent="0.35"/>
    <row r="2644" ht="12" customHeight="1" x14ac:dyDescent="0.35"/>
    <row r="2645" ht="12" customHeight="1" x14ac:dyDescent="0.35"/>
    <row r="2646" ht="12" customHeight="1" x14ac:dyDescent="0.35"/>
    <row r="2647" ht="12" customHeight="1" x14ac:dyDescent="0.35"/>
    <row r="2648" ht="12" customHeight="1" x14ac:dyDescent="0.35"/>
    <row r="2649" ht="12" customHeight="1" x14ac:dyDescent="0.35"/>
    <row r="2650" ht="12" customHeight="1" x14ac:dyDescent="0.35"/>
    <row r="2651" ht="12" customHeight="1" x14ac:dyDescent="0.35"/>
    <row r="2652" ht="12" customHeight="1" x14ac:dyDescent="0.35"/>
    <row r="2653" ht="12" customHeight="1" x14ac:dyDescent="0.35"/>
    <row r="2654" ht="12" customHeight="1" x14ac:dyDescent="0.35"/>
    <row r="2655" ht="12" customHeight="1" x14ac:dyDescent="0.35"/>
    <row r="2656" ht="12" customHeight="1" x14ac:dyDescent="0.35"/>
    <row r="2657" ht="12" customHeight="1" x14ac:dyDescent="0.35"/>
    <row r="2658" ht="12" customHeight="1" x14ac:dyDescent="0.35"/>
    <row r="2659" ht="12" customHeight="1" x14ac:dyDescent="0.35"/>
    <row r="2660" ht="12" customHeight="1" x14ac:dyDescent="0.35"/>
    <row r="2683" ht="12" customHeight="1" x14ac:dyDescent="0.35"/>
    <row r="2701" ht="12" customHeight="1" x14ac:dyDescent="0.35"/>
    <row r="2719" ht="12" customHeight="1" x14ac:dyDescent="0.35"/>
    <row r="2737" ht="12" customHeight="1" x14ac:dyDescent="0.35"/>
    <row r="2772" ht="12" customHeight="1" x14ac:dyDescent="0.35"/>
    <row r="2790" ht="12" customHeight="1" x14ac:dyDescent="0.35"/>
    <row r="2825" ht="12" customHeight="1" x14ac:dyDescent="0.35"/>
    <row r="2843" ht="12" customHeight="1" x14ac:dyDescent="0.35"/>
    <row r="2861" ht="12" customHeight="1" x14ac:dyDescent="0.35"/>
    <row r="2879" ht="12" customHeight="1" x14ac:dyDescent="0.35"/>
    <row r="2897" ht="12" customHeight="1" x14ac:dyDescent="0.35"/>
    <row r="2915" ht="12" customHeight="1" x14ac:dyDescent="0.35"/>
    <row r="2933" ht="12" customHeight="1" x14ac:dyDescent="0.35"/>
    <row r="2951" ht="12" customHeight="1" x14ac:dyDescent="0.35"/>
    <row r="2959" ht="12" customHeight="1" x14ac:dyDescent="0.35"/>
    <row r="2960" ht="12" customHeight="1" x14ac:dyDescent="0.35"/>
    <row r="2961" ht="12" customHeight="1" x14ac:dyDescent="0.35"/>
    <row r="2962" ht="12" customHeight="1" x14ac:dyDescent="0.35"/>
    <row r="2963" ht="12" customHeight="1" x14ac:dyDescent="0.35"/>
    <row r="2964" ht="12" customHeight="1" x14ac:dyDescent="0.35"/>
    <row r="2965" ht="12" customHeight="1" x14ac:dyDescent="0.35"/>
    <row r="2966" ht="12" customHeight="1" x14ac:dyDescent="0.35"/>
    <row r="2967" ht="12" customHeight="1" x14ac:dyDescent="0.35"/>
    <row r="2968" ht="12" customHeight="1" x14ac:dyDescent="0.35"/>
    <row r="2969" ht="12" customHeight="1" x14ac:dyDescent="0.35"/>
    <row r="2970" ht="12" customHeight="1" x14ac:dyDescent="0.35"/>
    <row r="2971" ht="12" customHeight="1" x14ac:dyDescent="0.35"/>
    <row r="2972" ht="12" customHeight="1" x14ac:dyDescent="0.35"/>
    <row r="2973" ht="12" customHeight="1" x14ac:dyDescent="0.35"/>
    <row r="2974" ht="12" customHeight="1" x14ac:dyDescent="0.35"/>
    <row r="2975" ht="12" customHeight="1" x14ac:dyDescent="0.35"/>
    <row r="2976" ht="12" customHeight="1" x14ac:dyDescent="0.35"/>
    <row r="2977" ht="12" customHeight="1" x14ac:dyDescent="0.35"/>
    <row r="2978" ht="12" customHeight="1" x14ac:dyDescent="0.35"/>
    <row r="2979" ht="12" customHeight="1" x14ac:dyDescent="0.35"/>
    <row r="2980" ht="12" customHeight="1" x14ac:dyDescent="0.35"/>
    <row r="2981" ht="12" customHeight="1" x14ac:dyDescent="0.35"/>
    <row r="2982" ht="12" customHeight="1" x14ac:dyDescent="0.35"/>
    <row r="2983" ht="12" customHeight="1" x14ac:dyDescent="0.35"/>
    <row r="2984" ht="12" customHeight="1" x14ac:dyDescent="0.35"/>
    <row r="2985" ht="12" customHeight="1" x14ac:dyDescent="0.35"/>
    <row r="3008" ht="12" customHeight="1" x14ac:dyDescent="0.35"/>
    <row r="3026" ht="12" customHeight="1" x14ac:dyDescent="0.35"/>
    <row r="3044" ht="12" customHeight="1" x14ac:dyDescent="0.35"/>
    <row r="3062" ht="12" customHeight="1" x14ac:dyDescent="0.35"/>
    <row r="3097" ht="12" customHeight="1" x14ac:dyDescent="0.35"/>
    <row r="3115" ht="12" customHeight="1" x14ac:dyDescent="0.35"/>
    <row r="3133" ht="12" customHeight="1" x14ac:dyDescent="0.35"/>
    <row r="3151" ht="12" customHeight="1" x14ac:dyDescent="0.35"/>
    <row r="3152" ht="12" customHeight="1" x14ac:dyDescent="0.35"/>
    <row r="3170" ht="12" customHeight="1" x14ac:dyDescent="0.35"/>
    <row r="3188" ht="12" customHeight="1" x14ac:dyDescent="0.35"/>
    <row r="3206" ht="12" customHeight="1" x14ac:dyDescent="0.35"/>
    <row r="3224" ht="12" customHeight="1" x14ac:dyDescent="0.35"/>
    <row r="3242" ht="12" customHeight="1" x14ac:dyDescent="0.35"/>
    <row r="3260" ht="12" customHeight="1" x14ac:dyDescent="0.35"/>
    <row r="3280" ht="12" customHeight="1" x14ac:dyDescent="0.35"/>
    <row r="3281" ht="12" customHeight="1" x14ac:dyDescent="0.35"/>
    <row r="3282" ht="12" customHeight="1" x14ac:dyDescent="0.35"/>
    <row r="3283" ht="12" customHeight="1" x14ac:dyDescent="0.35"/>
    <row r="3284" ht="12" customHeight="1" x14ac:dyDescent="0.35"/>
    <row r="3285" ht="12" customHeight="1" x14ac:dyDescent="0.35"/>
    <row r="3286" ht="12" customHeight="1" x14ac:dyDescent="0.35"/>
    <row r="3287" ht="12" customHeight="1" x14ac:dyDescent="0.35"/>
    <row r="3288" ht="12" customHeight="1" x14ac:dyDescent="0.35"/>
    <row r="3289" ht="12" customHeight="1" x14ac:dyDescent="0.35"/>
    <row r="3290" ht="12" customHeight="1" x14ac:dyDescent="0.35"/>
    <row r="3291" ht="12" customHeight="1" x14ac:dyDescent="0.35"/>
    <row r="3292" ht="12" customHeight="1" x14ac:dyDescent="0.35"/>
    <row r="3293" ht="12" customHeight="1" x14ac:dyDescent="0.35"/>
    <row r="3294" ht="12" customHeight="1" x14ac:dyDescent="0.35"/>
    <row r="3295" ht="12" customHeight="1" x14ac:dyDescent="0.35"/>
    <row r="3296" ht="12" customHeight="1" x14ac:dyDescent="0.35"/>
    <row r="3297" ht="12" customHeight="1" x14ac:dyDescent="0.35"/>
    <row r="3298" ht="12" customHeight="1" x14ac:dyDescent="0.35"/>
    <row r="3299" ht="12" customHeight="1" x14ac:dyDescent="0.35"/>
    <row r="3300" ht="12" customHeight="1" x14ac:dyDescent="0.35"/>
    <row r="3301" ht="12" customHeight="1" x14ac:dyDescent="0.35"/>
    <row r="3302" ht="12" customHeight="1" x14ac:dyDescent="0.35"/>
    <row r="3303" ht="12" customHeight="1" x14ac:dyDescent="0.35"/>
    <row r="3304" ht="12" customHeight="1" x14ac:dyDescent="0.35"/>
    <row r="3305" ht="12" customHeight="1" x14ac:dyDescent="0.35"/>
    <row r="3306" ht="12" customHeight="1" x14ac:dyDescent="0.35"/>
    <row r="3307" ht="12" customHeight="1" x14ac:dyDescent="0.35"/>
    <row r="3308" ht="12" customHeight="1" x14ac:dyDescent="0.35"/>
    <row r="3309" ht="12" customHeight="1" x14ac:dyDescent="0.35"/>
    <row r="3310" ht="12" customHeight="1" x14ac:dyDescent="0.35"/>
    <row r="3321" ht="12" customHeight="1" x14ac:dyDescent="0.35"/>
    <row r="3338" ht="12" customHeight="1" x14ac:dyDescent="0.35"/>
    <row r="3341" ht="12" customHeight="1" x14ac:dyDescent="0.35"/>
    <row r="3347" ht="12" customHeight="1" x14ac:dyDescent="0.35"/>
    <row r="3364" ht="12" customHeight="1" x14ac:dyDescent="0.35"/>
    <row r="3367" ht="12" customHeight="1" x14ac:dyDescent="0.35"/>
    <row r="3371" ht="12" customHeight="1" x14ac:dyDescent="0.35"/>
    <row r="3382" ht="12" customHeight="1" x14ac:dyDescent="0.35"/>
    <row r="3385" ht="12" customHeight="1" x14ac:dyDescent="0.35"/>
    <row r="3396" ht="12" customHeight="1" x14ac:dyDescent="0.35"/>
    <row r="3397" ht="12" customHeight="1" x14ac:dyDescent="0.35"/>
    <row r="3398" ht="12" customHeight="1" x14ac:dyDescent="0.35"/>
    <row r="3399" ht="12" customHeight="1" x14ac:dyDescent="0.35"/>
    <row r="3400" ht="12" customHeight="1" x14ac:dyDescent="0.35"/>
    <row r="3401" ht="12" customHeight="1" x14ac:dyDescent="0.35"/>
    <row r="3402" ht="12" customHeight="1" x14ac:dyDescent="0.35"/>
    <row r="3403" ht="12" customHeight="1" x14ac:dyDescent="0.35"/>
    <row r="3404" ht="12" customHeight="1" x14ac:dyDescent="0.35"/>
    <row r="3405" ht="12" customHeight="1" x14ac:dyDescent="0.35"/>
    <row r="3406" ht="12" customHeight="1" x14ac:dyDescent="0.35"/>
    <row r="3407" ht="12" customHeight="1" x14ac:dyDescent="0.35"/>
    <row r="3408" ht="12" customHeight="1" x14ac:dyDescent="0.35"/>
    <row r="3409" ht="12" customHeight="1" x14ac:dyDescent="0.35"/>
    <row r="3410" ht="12" customHeight="1" x14ac:dyDescent="0.35"/>
    <row r="3411" ht="12" customHeight="1" x14ac:dyDescent="0.35"/>
    <row r="3412" ht="12" customHeight="1" x14ac:dyDescent="0.35"/>
    <row r="3413" ht="12" customHeight="1" x14ac:dyDescent="0.35"/>
    <row r="3414" ht="12" customHeight="1" x14ac:dyDescent="0.35"/>
    <row r="3415" ht="12" customHeight="1" x14ac:dyDescent="0.35"/>
    <row r="3416" ht="12" customHeight="1" x14ac:dyDescent="0.35"/>
    <row r="3417" ht="12" customHeight="1" x14ac:dyDescent="0.35"/>
    <row r="3418" ht="12" customHeight="1" x14ac:dyDescent="0.35"/>
    <row r="3419" ht="12" customHeight="1" x14ac:dyDescent="0.35"/>
    <row r="3420" ht="12" customHeight="1" x14ac:dyDescent="0.35"/>
    <row r="3421" ht="12" customHeight="1" x14ac:dyDescent="0.35"/>
    <row r="3422" ht="12" customHeight="1" x14ac:dyDescent="0.35"/>
    <row r="3423" ht="12" customHeight="1" x14ac:dyDescent="0.35"/>
    <row r="3424" ht="12" customHeight="1" x14ac:dyDescent="0.35"/>
    <row r="3425" ht="12" customHeight="1" x14ac:dyDescent="0.35"/>
    <row r="3426" ht="12" customHeight="1" x14ac:dyDescent="0.35"/>
    <row r="3427" ht="12" customHeight="1" x14ac:dyDescent="0.35"/>
    <row r="3428" ht="12" customHeight="1" x14ac:dyDescent="0.35"/>
    <row r="3429" ht="12" customHeight="1" x14ac:dyDescent="0.35"/>
    <row r="3430" ht="12" customHeight="1" x14ac:dyDescent="0.35"/>
    <row r="3431" ht="12" customHeight="1" x14ac:dyDescent="0.35"/>
    <row r="3432" ht="12" customHeight="1" x14ac:dyDescent="0.35"/>
    <row r="3433" ht="12" customHeight="1" x14ac:dyDescent="0.35"/>
    <row r="3434" ht="12" customHeight="1" x14ac:dyDescent="0.35"/>
    <row r="3435" ht="12" customHeight="1" x14ac:dyDescent="0.35"/>
    <row r="3446" ht="12" customHeight="1" x14ac:dyDescent="0.35"/>
    <row r="3463" ht="12" customHeight="1" x14ac:dyDescent="0.35"/>
    <row r="3466" ht="12" customHeight="1" x14ac:dyDescent="0.35"/>
    <row r="3472" ht="12" customHeight="1" x14ac:dyDescent="0.35"/>
    <row r="3489" ht="12" customHeight="1" x14ac:dyDescent="0.35"/>
    <row r="3492" ht="12" customHeight="1" x14ac:dyDescent="0.35"/>
    <row r="3496" ht="12" customHeight="1" x14ac:dyDescent="0.35"/>
    <row r="3507" ht="12" customHeight="1" x14ac:dyDescent="0.35"/>
    <row r="3510" ht="12" customHeight="1" x14ac:dyDescent="0.35"/>
    <row r="3521" ht="12" customHeight="1" x14ac:dyDescent="0.35"/>
    <row r="3522" ht="12" customHeight="1" x14ac:dyDescent="0.35"/>
    <row r="3523" ht="12" customHeight="1" x14ac:dyDescent="0.35"/>
    <row r="3524" ht="12" customHeight="1" x14ac:dyDescent="0.35"/>
    <row r="3525" ht="12" customHeight="1" x14ac:dyDescent="0.35"/>
    <row r="3526" ht="12" customHeight="1" x14ac:dyDescent="0.35"/>
    <row r="3527" ht="12" customHeight="1" x14ac:dyDescent="0.35"/>
    <row r="3528" ht="12" customHeight="1" x14ac:dyDescent="0.35"/>
    <row r="3529" ht="12" customHeight="1" x14ac:dyDescent="0.35"/>
    <row r="3530" ht="12" customHeight="1" x14ac:dyDescent="0.35"/>
    <row r="3531" ht="12" customHeight="1" x14ac:dyDescent="0.35"/>
    <row r="3532" ht="12" customHeight="1" x14ac:dyDescent="0.35"/>
    <row r="3533" ht="12" customHeight="1" x14ac:dyDescent="0.35"/>
    <row r="3534" ht="12" customHeight="1" x14ac:dyDescent="0.35"/>
    <row r="3535" ht="12" customHeight="1" x14ac:dyDescent="0.35"/>
    <row r="3536" ht="12" customHeight="1" x14ac:dyDescent="0.35"/>
    <row r="3537" ht="12" customHeight="1" x14ac:dyDescent="0.35"/>
    <row r="3538" ht="12" customHeight="1" x14ac:dyDescent="0.35"/>
    <row r="3539" ht="12" customHeight="1" x14ac:dyDescent="0.35"/>
    <row r="3540" ht="12" customHeight="1" x14ac:dyDescent="0.35"/>
    <row r="3541" ht="12" customHeight="1" x14ac:dyDescent="0.35"/>
    <row r="3542" ht="12" customHeight="1" x14ac:dyDescent="0.35"/>
    <row r="3543" ht="12" customHeight="1" x14ac:dyDescent="0.35"/>
    <row r="3544" ht="12" customHeight="1" x14ac:dyDescent="0.35"/>
    <row r="3545" ht="12" customHeight="1" x14ac:dyDescent="0.35"/>
    <row r="3546" ht="12" customHeight="1" x14ac:dyDescent="0.35"/>
    <row r="3547" ht="12" customHeight="1" x14ac:dyDescent="0.35"/>
    <row r="3548" ht="12" customHeight="1" x14ac:dyDescent="0.35"/>
    <row r="3549" ht="12" customHeight="1" x14ac:dyDescent="0.35"/>
    <row r="3550" ht="12" customHeight="1" x14ac:dyDescent="0.35"/>
    <row r="3551" ht="12" customHeight="1" x14ac:dyDescent="0.35"/>
    <row r="3552" ht="12" customHeight="1" x14ac:dyDescent="0.35"/>
    <row r="3553" ht="12" customHeight="1" x14ac:dyDescent="0.35"/>
    <row r="3554" ht="12" customHeight="1" x14ac:dyDescent="0.35"/>
    <row r="3555" ht="12" customHeight="1" x14ac:dyDescent="0.35"/>
    <row r="3556" ht="12" customHeight="1" x14ac:dyDescent="0.35"/>
    <row r="3557" ht="12" customHeight="1" x14ac:dyDescent="0.35"/>
    <row r="3558" ht="12" customHeight="1" x14ac:dyDescent="0.35"/>
    <row r="3559" ht="12" customHeight="1" x14ac:dyDescent="0.35"/>
    <row r="3560" ht="12" customHeight="1" x14ac:dyDescent="0.35"/>
    <row r="3571" ht="12" customHeight="1" x14ac:dyDescent="0.35"/>
    <row r="3588" ht="12" customHeight="1" x14ac:dyDescent="0.35"/>
    <row r="3591" ht="12" customHeight="1" x14ac:dyDescent="0.35"/>
    <row r="3597" ht="12" customHeight="1" x14ac:dyDescent="0.35"/>
    <row r="3614" ht="12" customHeight="1" x14ac:dyDescent="0.35"/>
    <row r="3617" ht="12" customHeight="1" x14ac:dyDescent="0.35"/>
    <row r="3621" ht="12" customHeight="1" x14ac:dyDescent="0.35"/>
    <row r="3632" ht="12" customHeight="1" x14ac:dyDescent="0.35"/>
    <row r="3635" ht="12" customHeight="1" x14ac:dyDescent="0.35"/>
    <row r="3646" ht="12" customHeight="1" x14ac:dyDescent="0.35"/>
    <row r="3647" ht="12" customHeight="1" x14ac:dyDescent="0.35"/>
    <row r="3648" ht="12" customHeight="1" x14ac:dyDescent="0.35"/>
    <row r="3649" ht="12" customHeight="1" x14ac:dyDescent="0.35"/>
    <row r="3650" ht="12" customHeight="1" x14ac:dyDescent="0.35"/>
    <row r="3651" ht="12" customHeight="1" x14ac:dyDescent="0.35"/>
    <row r="3652" ht="12" customHeight="1" x14ac:dyDescent="0.35"/>
    <row r="3653" ht="12" customHeight="1" x14ac:dyDescent="0.35"/>
    <row r="3654" ht="12" customHeight="1" x14ac:dyDescent="0.35"/>
    <row r="3655" ht="12" customHeight="1" x14ac:dyDescent="0.35"/>
    <row r="3656" ht="12" customHeight="1" x14ac:dyDescent="0.35"/>
    <row r="3657" ht="12" customHeight="1" x14ac:dyDescent="0.35"/>
    <row r="3658" ht="12" customHeight="1" x14ac:dyDescent="0.35"/>
    <row r="3659" ht="12" customHeight="1" x14ac:dyDescent="0.35"/>
    <row r="3660" ht="12" customHeight="1" x14ac:dyDescent="0.35"/>
    <row r="3661" ht="12" customHeight="1" x14ac:dyDescent="0.35"/>
    <row r="3662" ht="12" customHeight="1" x14ac:dyDescent="0.35"/>
    <row r="3663" ht="12" customHeight="1" x14ac:dyDescent="0.35"/>
    <row r="3664" ht="12" customHeight="1" x14ac:dyDescent="0.35"/>
    <row r="3665" ht="12" customHeight="1" x14ac:dyDescent="0.35"/>
    <row r="3666" ht="12" customHeight="1" x14ac:dyDescent="0.35"/>
    <row r="3667" ht="12" customHeight="1" x14ac:dyDescent="0.35"/>
    <row r="3668" ht="12" customHeight="1" x14ac:dyDescent="0.35"/>
    <row r="3669" ht="12" customHeight="1" x14ac:dyDescent="0.35"/>
    <row r="3670" ht="12" customHeight="1" x14ac:dyDescent="0.35"/>
    <row r="3671" ht="12" customHeight="1" x14ac:dyDescent="0.35"/>
    <row r="3672" ht="12" customHeight="1" x14ac:dyDescent="0.35"/>
    <row r="3673" ht="12" customHeight="1" x14ac:dyDescent="0.35"/>
    <row r="3674" ht="12" customHeight="1" x14ac:dyDescent="0.35"/>
    <row r="3675" ht="12" customHeight="1" x14ac:dyDescent="0.35"/>
    <row r="3676" ht="12" customHeight="1" x14ac:dyDescent="0.35"/>
    <row r="3677" ht="12" customHeight="1" x14ac:dyDescent="0.35"/>
    <row r="3678" ht="12" customHeight="1" x14ac:dyDescent="0.35"/>
    <row r="3679" ht="12" customHeight="1" x14ac:dyDescent="0.35"/>
    <row r="3680" ht="12" customHeight="1" x14ac:dyDescent="0.35"/>
    <row r="3681" ht="12" customHeight="1" x14ac:dyDescent="0.35"/>
    <row r="3682" ht="12" customHeight="1" x14ac:dyDescent="0.35"/>
    <row r="3683" ht="12" customHeight="1" x14ac:dyDescent="0.35"/>
    <row r="3684" ht="12" customHeight="1" x14ac:dyDescent="0.35"/>
    <row r="3685" ht="12" customHeight="1" x14ac:dyDescent="0.35"/>
    <row r="3696" ht="12" customHeight="1" x14ac:dyDescent="0.35"/>
    <row r="3713" ht="12" customHeight="1" x14ac:dyDescent="0.35"/>
    <row r="3716" ht="12" customHeight="1" x14ac:dyDescent="0.35"/>
    <row r="3722" ht="12" customHeight="1" x14ac:dyDescent="0.35"/>
    <row r="3739" ht="12" customHeight="1" x14ac:dyDescent="0.35"/>
    <row r="3742" ht="12" customHeight="1" x14ac:dyDescent="0.35"/>
    <row r="3746" ht="12" customHeight="1" x14ac:dyDescent="0.35"/>
    <row r="3757" ht="12" customHeight="1" x14ac:dyDescent="0.35"/>
    <row r="3760" ht="12" customHeight="1" x14ac:dyDescent="0.35"/>
    <row r="3771" ht="12" customHeight="1" x14ac:dyDescent="0.35"/>
    <row r="3772" ht="12" customHeight="1" x14ac:dyDescent="0.35"/>
    <row r="3773" ht="12" customHeight="1" x14ac:dyDescent="0.35"/>
    <row r="3774" ht="12" customHeight="1" x14ac:dyDescent="0.35"/>
    <row r="3775" ht="12" customHeight="1" x14ac:dyDescent="0.35"/>
    <row r="3776" ht="12" customHeight="1" x14ac:dyDescent="0.35"/>
    <row r="3777" ht="12" customHeight="1" x14ac:dyDescent="0.35"/>
    <row r="3778" ht="12" customHeight="1" x14ac:dyDescent="0.35"/>
    <row r="3779" ht="12" customHeight="1" x14ac:dyDescent="0.35"/>
    <row r="3780" ht="12" customHeight="1" x14ac:dyDescent="0.35"/>
    <row r="3781" ht="12" customHeight="1" x14ac:dyDescent="0.35"/>
    <row r="3782" ht="12" customHeight="1" x14ac:dyDescent="0.35"/>
    <row r="3783" ht="12" customHeight="1" x14ac:dyDescent="0.35"/>
    <row r="3784" ht="12" customHeight="1" x14ac:dyDescent="0.35"/>
    <row r="3785" ht="12" customHeight="1" x14ac:dyDescent="0.35"/>
    <row r="3786" ht="12" customHeight="1" x14ac:dyDescent="0.35"/>
    <row r="3787" ht="12" customHeight="1" x14ac:dyDescent="0.35"/>
    <row r="3788" ht="12" customHeight="1" x14ac:dyDescent="0.35"/>
    <row r="3789" ht="12" customHeight="1" x14ac:dyDescent="0.35"/>
    <row r="3790" ht="12" customHeight="1" x14ac:dyDescent="0.35"/>
    <row r="3791" ht="12" customHeight="1" x14ac:dyDescent="0.35"/>
    <row r="3792" ht="12" customHeight="1" x14ac:dyDescent="0.35"/>
    <row r="3793" ht="12" customHeight="1" x14ac:dyDescent="0.35"/>
    <row r="3794" ht="12" customHeight="1" x14ac:dyDescent="0.35"/>
    <row r="3795" ht="12" customHeight="1" x14ac:dyDescent="0.35"/>
    <row r="3796" ht="12" customHeight="1" x14ac:dyDescent="0.35"/>
    <row r="3797" ht="12" customHeight="1" x14ac:dyDescent="0.35"/>
    <row r="3798" ht="12" customHeight="1" x14ac:dyDescent="0.35"/>
    <row r="3799" ht="12" customHeight="1" x14ac:dyDescent="0.35"/>
    <row r="3800" ht="12" customHeight="1" x14ac:dyDescent="0.35"/>
    <row r="3801" ht="12" customHeight="1" x14ac:dyDescent="0.35"/>
    <row r="3802" ht="12" customHeight="1" x14ac:dyDescent="0.35"/>
    <row r="3803" ht="12" customHeight="1" x14ac:dyDescent="0.35"/>
    <row r="3804" ht="12" customHeight="1" x14ac:dyDescent="0.35"/>
    <row r="3805" ht="12" customHeight="1" x14ac:dyDescent="0.35"/>
    <row r="3806" ht="12" customHeight="1" x14ac:dyDescent="0.35"/>
    <row r="3807" ht="12" customHeight="1" x14ac:dyDescent="0.35"/>
    <row r="3808" ht="12" customHeight="1" x14ac:dyDescent="0.35"/>
    <row r="3809" ht="12" customHeight="1" x14ac:dyDescent="0.35"/>
    <row r="3810" ht="12" customHeight="1" x14ac:dyDescent="0.35"/>
    <row r="3821" ht="12" customHeight="1" x14ac:dyDescent="0.35"/>
    <row r="3838" ht="12" customHeight="1" x14ac:dyDescent="0.35"/>
    <row r="3841" ht="12" customHeight="1" x14ac:dyDescent="0.35"/>
    <row r="3847" ht="12" customHeight="1" x14ac:dyDescent="0.35"/>
    <row r="3864" ht="12" customHeight="1" x14ac:dyDescent="0.35"/>
    <row r="3867" ht="12" customHeight="1" x14ac:dyDescent="0.35"/>
    <row r="3871" ht="12" customHeight="1" x14ac:dyDescent="0.35"/>
    <row r="3882" ht="12" customHeight="1" x14ac:dyDescent="0.35"/>
    <row r="3885" ht="12" customHeight="1" x14ac:dyDescent="0.35"/>
    <row r="3896" ht="12" customHeight="1" x14ac:dyDescent="0.35"/>
    <row r="3897" ht="12" customHeight="1" x14ac:dyDescent="0.35"/>
    <row r="3898" ht="12" customHeight="1" x14ac:dyDescent="0.35"/>
    <row r="3899" ht="12" customHeight="1" x14ac:dyDescent="0.35"/>
    <row r="3900" ht="12" customHeight="1" x14ac:dyDescent="0.35"/>
    <row r="3901" ht="12" customHeight="1" x14ac:dyDescent="0.35"/>
    <row r="3902" ht="12" customHeight="1" x14ac:dyDescent="0.35"/>
    <row r="3903" ht="12" customHeight="1" x14ac:dyDescent="0.35"/>
    <row r="3904" ht="12" customHeight="1" x14ac:dyDescent="0.35"/>
    <row r="3905" ht="12" customHeight="1" x14ac:dyDescent="0.35"/>
    <row r="3906" ht="12" customHeight="1" x14ac:dyDescent="0.35"/>
    <row r="3907" ht="12" customHeight="1" x14ac:dyDescent="0.35"/>
    <row r="3908" ht="12" customHeight="1" x14ac:dyDescent="0.35"/>
    <row r="3909" ht="12" customHeight="1" x14ac:dyDescent="0.35"/>
    <row r="3910" ht="12" customHeight="1" x14ac:dyDescent="0.35"/>
    <row r="3911" ht="12" customHeight="1" x14ac:dyDescent="0.35"/>
    <row r="3912" ht="12" customHeight="1" x14ac:dyDescent="0.35"/>
    <row r="3913" ht="12" customHeight="1" x14ac:dyDescent="0.35"/>
    <row r="3914" ht="12" customHeight="1" x14ac:dyDescent="0.35"/>
    <row r="3915" ht="12" customHeight="1" x14ac:dyDescent="0.35"/>
    <row r="3916" ht="12" customHeight="1" x14ac:dyDescent="0.35"/>
    <row r="3917" ht="12" customHeight="1" x14ac:dyDescent="0.35"/>
    <row r="3918" ht="12" customHeight="1" x14ac:dyDescent="0.35"/>
    <row r="3919" ht="12" customHeight="1" x14ac:dyDescent="0.35"/>
    <row r="3920" ht="12" customHeight="1" x14ac:dyDescent="0.35"/>
    <row r="3921" ht="12" customHeight="1" x14ac:dyDescent="0.35"/>
    <row r="3922" ht="12" customHeight="1" x14ac:dyDescent="0.35"/>
    <row r="3923" ht="12" customHeight="1" x14ac:dyDescent="0.35"/>
    <row r="3924" ht="12" customHeight="1" x14ac:dyDescent="0.35"/>
    <row r="3925" ht="12" customHeight="1" x14ac:dyDescent="0.35"/>
    <row r="3926" ht="12" customHeight="1" x14ac:dyDescent="0.35"/>
    <row r="3927" ht="12" customHeight="1" x14ac:dyDescent="0.35"/>
    <row r="3928" ht="12" customHeight="1" x14ac:dyDescent="0.35"/>
    <row r="3929" ht="12" customHeight="1" x14ac:dyDescent="0.35"/>
    <row r="3930" ht="12" customHeight="1" x14ac:dyDescent="0.35"/>
    <row r="3931" ht="12" customHeight="1" x14ac:dyDescent="0.35"/>
    <row r="3932" ht="12" customHeight="1" x14ac:dyDescent="0.35"/>
    <row r="3933" ht="12" customHeight="1" x14ac:dyDescent="0.35"/>
    <row r="3934" ht="12" customHeight="1" x14ac:dyDescent="0.35"/>
    <row r="3935" ht="12" customHeight="1" x14ac:dyDescent="0.35"/>
    <row r="3946" ht="12" customHeight="1" x14ac:dyDescent="0.35"/>
    <row r="3963" ht="12" customHeight="1" x14ac:dyDescent="0.35"/>
    <row r="3966" ht="12" customHeight="1" x14ac:dyDescent="0.35"/>
    <row r="3972" ht="12" customHeight="1" x14ac:dyDescent="0.35"/>
    <row r="3989" ht="12" customHeight="1" x14ac:dyDescent="0.35"/>
    <row r="3992" ht="12" customHeight="1" x14ac:dyDescent="0.35"/>
    <row r="3996" ht="12" customHeight="1" x14ac:dyDescent="0.35"/>
    <row r="4007" ht="12" customHeight="1" x14ac:dyDescent="0.35"/>
    <row r="4010" ht="12" customHeight="1" x14ac:dyDescent="0.35"/>
    <row r="4021" ht="12" customHeight="1" x14ac:dyDescent="0.35"/>
    <row r="4022" ht="12" customHeight="1" x14ac:dyDescent="0.35"/>
    <row r="4023" ht="12" customHeight="1" x14ac:dyDescent="0.35"/>
    <row r="4024" ht="12" customHeight="1" x14ac:dyDescent="0.35"/>
    <row r="4025" ht="12" customHeight="1" x14ac:dyDescent="0.35"/>
    <row r="4026" ht="12" customHeight="1" x14ac:dyDescent="0.35"/>
    <row r="4027" ht="12" customHeight="1" x14ac:dyDescent="0.35"/>
    <row r="4028" ht="12" customHeight="1" x14ac:dyDescent="0.35"/>
    <row r="4029" ht="12" customHeight="1" x14ac:dyDescent="0.35"/>
    <row r="4030" ht="12" customHeight="1" x14ac:dyDescent="0.35"/>
    <row r="4031" ht="12" customHeight="1" x14ac:dyDescent="0.35"/>
    <row r="4032" ht="12" customHeight="1" x14ac:dyDescent="0.35"/>
    <row r="4033" ht="12" customHeight="1" x14ac:dyDescent="0.35"/>
    <row r="4034" ht="12" customHeight="1" x14ac:dyDescent="0.35"/>
    <row r="4035" ht="12" customHeight="1" x14ac:dyDescent="0.35"/>
    <row r="4036" ht="12" customHeight="1" x14ac:dyDescent="0.35"/>
    <row r="4037" ht="12" customHeight="1" x14ac:dyDescent="0.35"/>
    <row r="4038" ht="12" customHeight="1" x14ac:dyDescent="0.35"/>
    <row r="4039" ht="12" customHeight="1" x14ac:dyDescent="0.35"/>
    <row r="4040" ht="12" customHeight="1" x14ac:dyDescent="0.35"/>
    <row r="4041" ht="12" customHeight="1" x14ac:dyDescent="0.35"/>
    <row r="4042" ht="12" customHeight="1" x14ac:dyDescent="0.35"/>
    <row r="4043" ht="12" customHeight="1" x14ac:dyDescent="0.35"/>
    <row r="4044" ht="12" customHeight="1" x14ac:dyDescent="0.35"/>
    <row r="4045" ht="12" customHeight="1" x14ac:dyDescent="0.35"/>
    <row r="4046" ht="12" customHeight="1" x14ac:dyDescent="0.35"/>
    <row r="4047" ht="12" customHeight="1" x14ac:dyDescent="0.35"/>
    <row r="4048" ht="12" customHeight="1" x14ac:dyDescent="0.35"/>
    <row r="4049" ht="12" customHeight="1" x14ac:dyDescent="0.35"/>
    <row r="4050" ht="12" customHeight="1" x14ac:dyDescent="0.35"/>
    <row r="4051" ht="12" customHeight="1" x14ac:dyDescent="0.35"/>
    <row r="4052" ht="12" customHeight="1" x14ac:dyDescent="0.35"/>
    <row r="4053" ht="12" customHeight="1" x14ac:dyDescent="0.35"/>
    <row r="4054" ht="12" customHeight="1" x14ac:dyDescent="0.35"/>
    <row r="4055" ht="12" customHeight="1" x14ac:dyDescent="0.35"/>
    <row r="4056" ht="12" customHeight="1" x14ac:dyDescent="0.35"/>
    <row r="4057" ht="12" customHeight="1" x14ac:dyDescent="0.35"/>
    <row r="4058" ht="12" customHeight="1" x14ac:dyDescent="0.35"/>
    <row r="4059" ht="12" customHeight="1" x14ac:dyDescent="0.35"/>
    <row r="4060" ht="12" customHeight="1" x14ac:dyDescent="0.35"/>
    <row r="4071" ht="12" customHeight="1" x14ac:dyDescent="0.35"/>
    <row r="4088" ht="12" customHeight="1" x14ac:dyDescent="0.35"/>
    <row r="4091" ht="12" customHeight="1" x14ac:dyDescent="0.35"/>
    <row r="4097" ht="12" customHeight="1" x14ac:dyDescent="0.35"/>
    <row r="4114" ht="12" customHeight="1" x14ac:dyDescent="0.35"/>
    <row r="4117" ht="12" customHeight="1" x14ac:dyDescent="0.35"/>
    <row r="4121" ht="12" customHeight="1" x14ac:dyDescent="0.35"/>
    <row r="4132" ht="12" customHeight="1" x14ac:dyDescent="0.35"/>
    <row r="4135" ht="12" customHeight="1" x14ac:dyDescent="0.35"/>
    <row r="4146" ht="12" customHeight="1" x14ac:dyDescent="0.35"/>
    <row r="4147" ht="12" customHeight="1" x14ac:dyDescent="0.35"/>
    <row r="4148" ht="12" customHeight="1" x14ac:dyDescent="0.35"/>
    <row r="4149" ht="12" customHeight="1" x14ac:dyDescent="0.35"/>
    <row r="4150" ht="12" customHeight="1" x14ac:dyDescent="0.35"/>
    <row r="4151" ht="12" customHeight="1" x14ac:dyDescent="0.35"/>
    <row r="4152" ht="12" customHeight="1" x14ac:dyDescent="0.35"/>
    <row r="4153" ht="12" customHeight="1" x14ac:dyDescent="0.35"/>
    <row r="4154" ht="12" customHeight="1" x14ac:dyDescent="0.35"/>
    <row r="4155" ht="12" customHeight="1" x14ac:dyDescent="0.35"/>
    <row r="4156" ht="12" customHeight="1" x14ac:dyDescent="0.35"/>
    <row r="4157" ht="12" customHeight="1" x14ac:dyDescent="0.35"/>
    <row r="4158" ht="12" customHeight="1" x14ac:dyDescent="0.35"/>
    <row r="4159" ht="12" customHeight="1" x14ac:dyDescent="0.35"/>
    <row r="4160" ht="12" customHeight="1" x14ac:dyDescent="0.35"/>
    <row r="4161" ht="12" customHeight="1" x14ac:dyDescent="0.35"/>
    <row r="4162" ht="12" customHeight="1" x14ac:dyDescent="0.35"/>
    <row r="4163" ht="12" customHeight="1" x14ac:dyDescent="0.35"/>
    <row r="4164" ht="12" customHeight="1" x14ac:dyDescent="0.35"/>
    <row r="4165" ht="12" customHeight="1" x14ac:dyDescent="0.35"/>
    <row r="4166" ht="12" customHeight="1" x14ac:dyDescent="0.35"/>
    <row r="4167" ht="12" customHeight="1" x14ac:dyDescent="0.35"/>
    <row r="4168" ht="12" customHeight="1" x14ac:dyDescent="0.35"/>
    <row r="4169" ht="12" customHeight="1" x14ac:dyDescent="0.35"/>
    <row r="4170" ht="12" customHeight="1" x14ac:dyDescent="0.35"/>
    <row r="4171" ht="12" customHeight="1" x14ac:dyDescent="0.35"/>
    <row r="4172" ht="12" customHeight="1" x14ac:dyDescent="0.35"/>
    <row r="4173" ht="12" customHeight="1" x14ac:dyDescent="0.35"/>
    <row r="4174" ht="12" customHeight="1" x14ac:dyDescent="0.35"/>
    <row r="4175" ht="12" customHeight="1" x14ac:dyDescent="0.35"/>
    <row r="4176" ht="12" customHeight="1" x14ac:dyDescent="0.35"/>
    <row r="4177" ht="12" customHeight="1" x14ac:dyDescent="0.35"/>
    <row r="4178" ht="12" customHeight="1" x14ac:dyDescent="0.35"/>
    <row r="4179" ht="12" customHeight="1" x14ac:dyDescent="0.35"/>
    <row r="4180" ht="12" customHeight="1" x14ac:dyDescent="0.35"/>
    <row r="4181" ht="12" customHeight="1" x14ac:dyDescent="0.35"/>
    <row r="4182" ht="12" customHeight="1" x14ac:dyDescent="0.35"/>
    <row r="4183" ht="12" customHeight="1" x14ac:dyDescent="0.35"/>
    <row r="4184" ht="12" customHeight="1" x14ac:dyDescent="0.35"/>
    <row r="4185" ht="12" customHeight="1" x14ac:dyDescent="0.35"/>
    <row r="4196" ht="12" customHeight="1" x14ac:dyDescent="0.35"/>
    <row r="4213" ht="12" customHeight="1" x14ac:dyDescent="0.35"/>
    <row r="4216" ht="12" customHeight="1" x14ac:dyDescent="0.35"/>
    <row r="4222" ht="12" customHeight="1" x14ac:dyDescent="0.35"/>
    <row r="4239" ht="12" customHeight="1" x14ac:dyDescent="0.35"/>
    <row r="4242" ht="12" customHeight="1" x14ac:dyDescent="0.35"/>
    <row r="4246" ht="12" customHeight="1" x14ac:dyDescent="0.35"/>
    <row r="4257" ht="12" customHeight="1" x14ac:dyDescent="0.35"/>
    <row r="4260" ht="12" customHeight="1" x14ac:dyDescent="0.35"/>
    <row r="4271" ht="12" customHeight="1" x14ac:dyDescent="0.35"/>
    <row r="4272" ht="12" customHeight="1" x14ac:dyDescent="0.35"/>
    <row r="4273" ht="12" customHeight="1" x14ac:dyDescent="0.35"/>
    <row r="4274" ht="12" customHeight="1" x14ac:dyDescent="0.35"/>
    <row r="4275" ht="12" customHeight="1" x14ac:dyDescent="0.35"/>
    <row r="4276" ht="12" customHeight="1" x14ac:dyDescent="0.35"/>
    <row r="4277" ht="12" customHeight="1" x14ac:dyDescent="0.35"/>
    <row r="4278" ht="12" customHeight="1" x14ac:dyDescent="0.35"/>
    <row r="4279" ht="12" customHeight="1" x14ac:dyDescent="0.35"/>
    <row r="4280" ht="12" customHeight="1" x14ac:dyDescent="0.35"/>
    <row r="4281" ht="12" customHeight="1" x14ac:dyDescent="0.35"/>
    <row r="4282" ht="12" customHeight="1" x14ac:dyDescent="0.35"/>
    <row r="4283" ht="12" customHeight="1" x14ac:dyDescent="0.35"/>
    <row r="4284" ht="12" customHeight="1" x14ac:dyDescent="0.35"/>
    <row r="4285" ht="12" customHeight="1" x14ac:dyDescent="0.35"/>
    <row r="4286" ht="12" customHeight="1" x14ac:dyDescent="0.35"/>
    <row r="4287" ht="12" customHeight="1" x14ac:dyDescent="0.35"/>
    <row r="4288" ht="12" customHeight="1" x14ac:dyDescent="0.35"/>
    <row r="4289" ht="12" customHeight="1" x14ac:dyDescent="0.35"/>
    <row r="4290" ht="12" customHeight="1" x14ac:dyDescent="0.35"/>
    <row r="4291" ht="12" customHeight="1" x14ac:dyDescent="0.35"/>
    <row r="4292" ht="12" customHeight="1" x14ac:dyDescent="0.35"/>
    <row r="4293" ht="12" customHeight="1" x14ac:dyDescent="0.35"/>
    <row r="4294" ht="12" customHeight="1" x14ac:dyDescent="0.35"/>
    <row r="4295" ht="12" customHeight="1" x14ac:dyDescent="0.35"/>
    <row r="4296" ht="12" customHeight="1" x14ac:dyDescent="0.35"/>
    <row r="4297" ht="12" customHeight="1" x14ac:dyDescent="0.35"/>
    <row r="4298" ht="12" customHeight="1" x14ac:dyDescent="0.35"/>
    <row r="4299" ht="12" customHeight="1" x14ac:dyDescent="0.35"/>
    <row r="4300" ht="12" customHeight="1" x14ac:dyDescent="0.35"/>
    <row r="4301" ht="12" customHeight="1" x14ac:dyDescent="0.35"/>
    <row r="4302" ht="12" customHeight="1" x14ac:dyDescent="0.35"/>
    <row r="4303" ht="12" customHeight="1" x14ac:dyDescent="0.35"/>
    <row r="4304" ht="12" customHeight="1" x14ac:dyDescent="0.35"/>
    <row r="4305" ht="12" customHeight="1" x14ac:dyDescent="0.35"/>
    <row r="4306" ht="12" customHeight="1" x14ac:dyDescent="0.35"/>
    <row r="4307" ht="12" customHeight="1" x14ac:dyDescent="0.35"/>
    <row r="4308" ht="12" customHeight="1" x14ac:dyDescent="0.35"/>
    <row r="4309" ht="12" customHeight="1" x14ac:dyDescent="0.35"/>
    <row r="4310" ht="12" customHeight="1" x14ac:dyDescent="0.35"/>
    <row r="4321" ht="12" customHeight="1" x14ac:dyDescent="0.35"/>
    <row r="4338" ht="12" customHeight="1" x14ac:dyDescent="0.35"/>
    <row r="4341" ht="12" customHeight="1" x14ac:dyDescent="0.35"/>
    <row r="4347" ht="12" customHeight="1" x14ac:dyDescent="0.35"/>
    <row r="4364" ht="12" customHeight="1" x14ac:dyDescent="0.35"/>
    <row r="4367" ht="12" customHeight="1" x14ac:dyDescent="0.35"/>
    <row r="4371" ht="12" customHeight="1" x14ac:dyDescent="0.35"/>
    <row r="4382" ht="12" customHeight="1" x14ac:dyDescent="0.35"/>
    <row r="4385" ht="12" customHeight="1" x14ac:dyDescent="0.35"/>
    <row r="4396" ht="14.5" x14ac:dyDescent="0.35"/>
    <row r="4397" ht="14.5" x14ac:dyDescent="0.35"/>
    <row r="4398" ht="14.5" x14ac:dyDescent="0.35"/>
    <row r="4399" ht="14.5" x14ac:dyDescent="0.35"/>
    <row r="4400" ht="14.5" x14ac:dyDescent="0.35"/>
    <row r="4401" ht="14.5" x14ac:dyDescent="0.35"/>
    <row r="4402" ht="14.5" x14ac:dyDescent="0.35"/>
    <row r="4403" ht="14.5" x14ac:dyDescent="0.35"/>
    <row r="4404" ht="14.5" x14ac:dyDescent="0.35"/>
    <row r="4405" ht="14.5" x14ac:dyDescent="0.35"/>
    <row r="4406" ht="14.5" x14ac:dyDescent="0.35"/>
    <row r="4407" ht="14.5" x14ac:dyDescent="0.35"/>
    <row r="4408" ht="14.5" x14ac:dyDescent="0.35"/>
    <row r="4409" ht="14.5" x14ac:dyDescent="0.35"/>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BC11-FE28-48DE-88AE-8124669AB87A}">
  <dimension ref="A1:AI67"/>
  <sheetViews>
    <sheetView workbookViewId="0"/>
    <sheetView workbookViewId="1">
      <selection activeCell="A2" sqref="A2"/>
    </sheetView>
  </sheetViews>
  <sheetFormatPr defaultRowHeight="14.5" x14ac:dyDescent="0.35"/>
  <sheetData>
    <row r="1" spans="1:35" x14ac:dyDescent="0.35">
      <c r="A1" t="s">
        <v>1155</v>
      </c>
    </row>
    <row r="2" spans="1:35" x14ac:dyDescent="0.35">
      <c r="A2" t="s">
        <v>2928</v>
      </c>
    </row>
    <row r="3" spans="1:35" x14ac:dyDescent="0.35">
      <c r="A3" t="s">
        <v>2929</v>
      </c>
    </row>
    <row r="4" spans="1:35" x14ac:dyDescent="0.35">
      <c r="A4" t="s">
        <v>251</v>
      </c>
    </row>
    <row r="5" spans="1:35" x14ac:dyDescent="0.35">
      <c r="B5" t="s">
        <v>252</v>
      </c>
      <c r="C5" t="s">
        <v>272</v>
      </c>
      <c r="D5" t="s">
        <v>273</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2930</v>
      </c>
    </row>
    <row r="6" spans="1:35" x14ac:dyDescent="0.35">
      <c r="A6" t="s">
        <v>1154</v>
      </c>
    </row>
    <row r="7" spans="1:35" x14ac:dyDescent="0.35">
      <c r="A7" t="s">
        <v>254</v>
      </c>
    </row>
    <row r="8" spans="1:35" x14ac:dyDescent="0.35">
      <c r="A8" t="s">
        <v>255</v>
      </c>
      <c r="B8" t="s">
        <v>2931</v>
      </c>
      <c r="C8" t="s">
        <v>2932</v>
      </c>
      <c r="D8" t="s">
        <v>1131</v>
      </c>
      <c r="F8">
        <v>4261.2089839999999</v>
      </c>
      <c r="G8">
        <v>4165.4692379999997</v>
      </c>
      <c r="H8">
        <v>4178.9077150000003</v>
      </c>
      <c r="I8">
        <v>3978.719482</v>
      </c>
      <c r="J8">
        <v>3855.0739749999998</v>
      </c>
      <c r="K8">
        <v>3710.0678710000002</v>
      </c>
      <c r="L8">
        <v>3529.6840820000002</v>
      </c>
      <c r="M8">
        <v>3435.4689939999998</v>
      </c>
      <c r="N8">
        <v>3334.1838379999999</v>
      </c>
      <c r="O8">
        <v>3264.727539</v>
      </c>
      <c r="P8">
        <v>3205.7775879999999</v>
      </c>
      <c r="Q8">
        <v>3152.030518</v>
      </c>
      <c r="R8">
        <v>3120.5131839999999</v>
      </c>
      <c r="S8">
        <v>3100.7028810000002</v>
      </c>
      <c r="T8">
        <v>3107.5751949999999</v>
      </c>
      <c r="U8">
        <v>3103.5952149999998</v>
      </c>
      <c r="V8">
        <v>3105.5422359999998</v>
      </c>
      <c r="W8">
        <v>3104.023682</v>
      </c>
      <c r="X8">
        <v>3113.2983399999998</v>
      </c>
      <c r="Y8">
        <v>3089.4384770000001</v>
      </c>
      <c r="Z8">
        <v>3066.6860350000002</v>
      </c>
      <c r="AA8">
        <v>3034.6389159999999</v>
      </c>
      <c r="AB8">
        <v>3020.6389159999999</v>
      </c>
      <c r="AC8">
        <v>3018.6577149999998</v>
      </c>
      <c r="AD8">
        <v>3014.9001459999999</v>
      </c>
      <c r="AE8">
        <v>2999.3642580000001</v>
      </c>
      <c r="AF8">
        <v>2994.1733399999998</v>
      </c>
      <c r="AG8">
        <v>2975.3676759999998</v>
      </c>
      <c r="AH8">
        <v>2985.5803219999998</v>
      </c>
      <c r="AI8" s="22">
        <v>-1.2999999999999999E-2</v>
      </c>
    </row>
    <row r="9" spans="1:35" x14ac:dyDescent="0.35">
      <c r="A9" t="s">
        <v>256</v>
      </c>
      <c r="B9" t="s">
        <v>2933</v>
      </c>
      <c r="C9" t="s">
        <v>2934</v>
      </c>
      <c r="D9" t="s">
        <v>1131</v>
      </c>
      <c r="F9">
        <v>3.8023000000000001E-2</v>
      </c>
      <c r="G9">
        <v>4.3187000000000003E-2</v>
      </c>
      <c r="H9">
        <v>4.5353999999999998E-2</v>
      </c>
      <c r="I9">
        <v>4.5319999999999999E-2</v>
      </c>
      <c r="J9">
        <v>4.4067000000000002E-2</v>
      </c>
      <c r="K9">
        <v>4.4172999999999997E-2</v>
      </c>
      <c r="L9">
        <v>4.7336999999999997E-2</v>
      </c>
      <c r="M9">
        <v>4.5893000000000003E-2</v>
      </c>
      <c r="N9">
        <v>4.4604999999999999E-2</v>
      </c>
      <c r="O9">
        <v>4.3331000000000001E-2</v>
      </c>
      <c r="P9">
        <v>4.2484000000000001E-2</v>
      </c>
      <c r="Q9">
        <v>4.1492000000000001E-2</v>
      </c>
      <c r="R9">
        <v>4.1480000000000003E-2</v>
      </c>
      <c r="S9">
        <v>4.1260999999999999E-2</v>
      </c>
      <c r="T9">
        <v>4.2231999999999999E-2</v>
      </c>
      <c r="U9">
        <v>4.2576999999999997E-2</v>
      </c>
      <c r="V9">
        <v>4.3085999999999999E-2</v>
      </c>
      <c r="W9">
        <v>4.3957999999999997E-2</v>
      </c>
      <c r="X9">
        <v>4.4603999999999998E-2</v>
      </c>
      <c r="Y9">
        <v>4.4463000000000003E-2</v>
      </c>
      <c r="Z9">
        <v>4.4759E-2</v>
      </c>
      <c r="AA9">
        <v>4.4290999999999997E-2</v>
      </c>
      <c r="AB9">
        <v>4.4715999999999999E-2</v>
      </c>
      <c r="AC9">
        <v>4.5012000000000003E-2</v>
      </c>
      <c r="AD9">
        <v>4.5915999999999998E-2</v>
      </c>
      <c r="AE9">
        <v>4.6358999999999997E-2</v>
      </c>
      <c r="AF9">
        <v>4.7074999999999999E-2</v>
      </c>
      <c r="AG9">
        <v>4.7725999999999998E-2</v>
      </c>
      <c r="AH9">
        <v>4.8885999999999999E-2</v>
      </c>
      <c r="AI9" s="22">
        <v>8.9999999999999993E-3</v>
      </c>
    </row>
    <row r="10" spans="1:35" x14ac:dyDescent="0.35">
      <c r="A10" t="s">
        <v>257</v>
      </c>
      <c r="B10" t="s">
        <v>2935</v>
      </c>
      <c r="C10" t="s">
        <v>2936</v>
      </c>
      <c r="D10" t="s">
        <v>1131</v>
      </c>
      <c r="F10">
        <v>4261.2470700000003</v>
      </c>
      <c r="G10">
        <v>4165.5122069999998</v>
      </c>
      <c r="H10">
        <v>4178.953125</v>
      </c>
      <c r="I10">
        <v>3978.764893</v>
      </c>
      <c r="J10">
        <v>3855.118164</v>
      </c>
      <c r="K10">
        <v>3710.1120609999998</v>
      </c>
      <c r="L10">
        <v>3529.7314449999999</v>
      </c>
      <c r="M10">
        <v>3435.514893</v>
      </c>
      <c r="N10">
        <v>3334.2285160000001</v>
      </c>
      <c r="O10">
        <v>3264.7707519999999</v>
      </c>
      <c r="P10">
        <v>3205.820068</v>
      </c>
      <c r="Q10">
        <v>3152.0720209999999</v>
      </c>
      <c r="R10">
        <v>3120.5546880000002</v>
      </c>
      <c r="S10">
        <v>3100.7441410000001</v>
      </c>
      <c r="T10">
        <v>3107.617432</v>
      </c>
      <c r="U10">
        <v>3103.6376949999999</v>
      </c>
      <c r="V10">
        <v>3105.5852049999999</v>
      </c>
      <c r="W10">
        <v>3104.0676269999999</v>
      </c>
      <c r="X10">
        <v>3113.343018</v>
      </c>
      <c r="Y10">
        <v>3089.4829100000002</v>
      </c>
      <c r="Z10">
        <v>3066.7307129999999</v>
      </c>
      <c r="AA10">
        <v>3034.6831050000001</v>
      </c>
      <c r="AB10">
        <v>3020.6835940000001</v>
      </c>
      <c r="AC10">
        <v>3018.7026369999999</v>
      </c>
      <c r="AD10">
        <v>3014.9460450000001</v>
      </c>
      <c r="AE10">
        <v>2999.4106449999999</v>
      </c>
      <c r="AF10">
        <v>2994.2204590000001</v>
      </c>
      <c r="AG10">
        <v>2975.4152829999998</v>
      </c>
      <c r="AH10">
        <v>2985.6291500000002</v>
      </c>
      <c r="AI10" s="22">
        <v>-1.2999999999999999E-2</v>
      </c>
    </row>
    <row r="11" spans="1:35" x14ac:dyDescent="0.35">
      <c r="A11" t="s">
        <v>258</v>
      </c>
    </row>
    <row r="12" spans="1:35" x14ac:dyDescent="0.35">
      <c r="A12" t="s">
        <v>259</v>
      </c>
      <c r="B12" t="s">
        <v>2937</v>
      </c>
      <c r="C12" t="s">
        <v>2938</v>
      </c>
      <c r="D12" t="s">
        <v>1131</v>
      </c>
      <c r="F12">
        <v>65.354873999999995</v>
      </c>
      <c r="G12">
        <v>64.367446999999999</v>
      </c>
      <c r="H12">
        <v>64.577347000000003</v>
      </c>
      <c r="I12">
        <v>61.971232999999998</v>
      </c>
      <c r="J12">
        <v>60.005485999999998</v>
      </c>
      <c r="K12">
        <v>58.059173999999999</v>
      </c>
      <c r="L12">
        <v>55.693237000000003</v>
      </c>
      <c r="M12">
        <v>54.434040000000003</v>
      </c>
      <c r="N12">
        <v>53.190224000000001</v>
      </c>
      <c r="O12">
        <v>52.335518</v>
      </c>
      <c r="P12">
        <v>51.635181000000003</v>
      </c>
      <c r="Q12">
        <v>51.013401000000002</v>
      </c>
      <c r="R12">
        <v>50.723430999999998</v>
      </c>
      <c r="S12">
        <v>50.638119000000003</v>
      </c>
      <c r="T12">
        <v>50.953381</v>
      </c>
      <c r="U12">
        <v>51.106983</v>
      </c>
      <c r="V12">
        <v>51.337200000000003</v>
      </c>
      <c r="W12">
        <v>51.507069000000001</v>
      </c>
      <c r="X12">
        <v>51.807926000000002</v>
      </c>
      <c r="Y12">
        <v>51.617271000000002</v>
      </c>
      <c r="Z12">
        <v>51.425037000000003</v>
      </c>
      <c r="AA12">
        <v>51.076138</v>
      </c>
      <c r="AB12">
        <v>50.975265999999998</v>
      </c>
      <c r="AC12">
        <v>51.131583999999997</v>
      </c>
      <c r="AD12">
        <v>51.549194</v>
      </c>
      <c r="AE12">
        <v>51.506973000000002</v>
      </c>
      <c r="AF12">
        <v>51.551234999999998</v>
      </c>
      <c r="AG12">
        <v>51.505409</v>
      </c>
      <c r="AH12">
        <v>51.592044999999999</v>
      </c>
      <c r="AI12" s="22">
        <v>-8.0000000000000002E-3</v>
      </c>
    </row>
    <row r="13" spans="1:35" x14ac:dyDescent="0.35">
      <c r="A13" t="s">
        <v>2939</v>
      </c>
      <c r="B13" t="s">
        <v>2940</v>
      </c>
      <c r="C13" t="s">
        <v>2941</v>
      </c>
      <c r="D13" t="s">
        <v>1131</v>
      </c>
      <c r="F13">
        <v>1.743233</v>
      </c>
      <c r="G13">
        <v>2.0182180000000001</v>
      </c>
      <c r="H13">
        <v>2.2862909999999999</v>
      </c>
      <c r="I13">
        <v>2.4998840000000002</v>
      </c>
      <c r="J13">
        <v>2.686242</v>
      </c>
      <c r="K13">
        <v>2.8885809999999998</v>
      </c>
      <c r="L13">
        <v>3.0825490000000002</v>
      </c>
      <c r="M13">
        <v>3.2880370000000001</v>
      </c>
      <c r="N13">
        <v>3.4951979999999998</v>
      </c>
      <c r="O13">
        <v>3.6990980000000002</v>
      </c>
      <c r="P13">
        <v>3.9172699999999998</v>
      </c>
      <c r="Q13">
        <v>4.1249289999999998</v>
      </c>
      <c r="R13">
        <v>4.3538300000000003</v>
      </c>
      <c r="S13">
        <v>4.6029609999999996</v>
      </c>
      <c r="T13">
        <v>4.8807489999999998</v>
      </c>
      <c r="U13">
        <v>5.1384759999999998</v>
      </c>
      <c r="V13">
        <v>5.3986669999999997</v>
      </c>
      <c r="W13">
        <v>5.6610370000000003</v>
      </c>
      <c r="X13">
        <v>5.9194690000000003</v>
      </c>
      <c r="Y13">
        <v>6.1427649999999998</v>
      </c>
      <c r="Z13">
        <v>6.367375</v>
      </c>
      <c r="AA13">
        <v>6.565753</v>
      </c>
      <c r="AB13">
        <v>6.787687</v>
      </c>
      <c r="AC13">
        <v>7.0449020000000004</v>
      </c>
      <c r="AD13">
        <v>7.3636160000000004</v>
      </c>
      <c r="AE13">
        <v>7.5993620000000002</v>
      </c>
      <c r="AF13">
        <v>7.8479130000000001</v>
      </c>
      <c r="AG13">
        <v>8.1101650000000003</v>
      </c>
      <c r="AH13">
        <v>8.3923629999999996</v>
      </c>
      <c r="AI13" s="22">
        <v>5.8000000000000003E-2</v>
      </c>
    </row>
    <row r="14" spans="1:35" x14ac:dyDescent="0.35">
      <c r="A14" t="s">
        <v>2942</v>
      </c>
      <c r="B14" t="s">
        <v>2943</v>
      </c>
      <c r="C14" t="s">
        <v>2941</v>
      </c>
      <c r="D14" t="s">
        <v>1131</v>
      </c>
      <c r="F14">
        <v>111.074066</v>
      </c>
      <c r="G14">
        <v>92.723067999999998</v>
      </c>
      <c r="H14">
        <v>115.042404</v>
      </c>
      <c r="I14">
        <v>131.954193</v>
      </c>
      <c r="J14">
        <v>176.260132</v>
      </c>
      <c r="K14">
        <v>211.37725800000001</v>
      </c>
      <c r="L14">
        <v>241.34435999999999</v>
      </c>
      <c r="M14">
        <v>303.136841</v>
      </c>
      <c r="N14">
        <v>357.62210099999999</v>
      </c>
      <c r="O14">
        <v>374.59121699999997</v>
      </c>
      <c r="P14">
        <v>391.29467799999998</v>
      </c>
      <c r="Q14">
        <v>397.81219499999997</v>
      </c>
      <c r="R14">
        <v>406.01861600000001</v>
      </c>
      <c r="S14">
        <v>415.84866299999999</v>
      </c>
      <c r="T14">
        <v>426.80166600000001</v>
      </c>
      <c r="U14">
        <v>428.99340799999999</v>
      </c>
      <c r="V14">
        <v>430.97232100000002</v>
      </c>
      <c r="W14">
        <v>432.742188</v>
      </c>
      <c r="X14">
        <v>429.12298600000003</v>
      </c>
      <c r="Y14">
        <v>427.27084400000001</v>
      </c>
      <c r="Z14">
        <v>425.53814699999998</v>
      </c>
      <c r="AA14">
        <v>418.24804699999999</v>
      </c>
      <c r="AB14">
        <v>413.413971</v>
      </c>
      <c r="AC14">
        <v>407.59445199999999</v>
      </c>
      <c r="AD14">
        <v>421.545502</v>
      </c>
      <c r="AE14">
        <v>405.49380500000001</v>
      </c>
      <c r="AF14">
        <v>397.36910999999998</v>
      </c>
      <c r="AG14">
        <v>390.33197000000001</v>
      </c>
      <c r="AH14">
        <v>382.40600599999999</v>
      </c>
      <c r="AI14" s="22">
        <v>4.4999999999999998E-2</v>
      </c>
    </row>
    <row r="15" spans="1:35" x14ac:dyDescent="0.35">
      <c r="A15" t="s">
        <v>2944</v>
      </c>
      <c r="B15" t="s">
        <v>2945</v>
      </c>
      <c r="C15" t="s">
        <v>2941</v>
      </c>
      <c r="D15" t="s">
        <v>1131</v>
      </c>
      <c r="F15">
        <v>508.43786599999999</v>
      </c>
      <c r="G15">
        <v>551.344604</v>
      </c>
      <c r="H15">
        <v>560.90081799999996</v>
      </c>
      <c r="I15">
        <v>608.73260500000004</v>
      </c>
      <c r="J15">
        <v>637.63928199999998</v>
      </c>
      <c r="K15">
        <v>675.878784</v>
      </c>
      <c r="L15">
        <v>715.71838400000001</v>
      </c>
      <c r="M15">
        <v>742.19348100000002</v>
      </c>
      <c r="N15">
        <v>751.131531</v>
      </c>
      <c r="O15">
        <v>761.29754600000001</v>
      </c>
      <c r="P15">
        <v>787.35711700000002</v>
      </c>
      <c r="Q15">
        <v>799.63317900000004</v>
      </c>
      <c r="R15">
        <v>813.97637899999995</v>
      </c>
      <c r="S15">
        <v>829.30658000000005</v>
      </c>
      <c r="T15">
        <v>845.67999299999997</v>
      </c>
      <c r="U15">
        <v>852.52032499999996</v>
      </c>
      <c r="V15">
        <v>859.699341</v>
      </c>
      <c r="W15">
        <v>866.59027100000003</v>
      </c>
      <c r="X15">
        <v>868.37591599999996</v>
      </c>
      <c r="Y15">
        <v>873.333618</v>
      </c>
      <c r="Z15">
        <v>880.52056900000002</v>
      </c>
      <c r="AA15">
        <v>881.733521</v>
      </c>
      <c r="AB15">
        <v>887.74896200000001</v>
      </c>
      <c r="AC15">
        <v>896.84521500000005</v>
      </c>
      <c r="AD15">
        <v>945.74054000000001</v>
      </c>
      <c r="AE15">
        <v>951.76086399999997</v>
      </c>
      <c r="AF15">
        <v>963.33557099999996</v>
      </c>
      <c r="AG15">
        <v>980.705017</v>
      </c>
      <c r="AH15">
        <v>1002.163269</v>
      </c>
      <c r="AI15" s="22">
        <v>2.5000000000000001E-2</v>
      </c>
    </row>
    <row r="16" spans="1:35" x14ac:dyDescent="0.35">
      <c r="A16" t="s">
        <v>1979</v>
      </c>
      <c r="B16" t="s">
        <v>2946</v>
      </c>
      <c r="C16" t="s">
        <v>2947</v>
      </c>
      <c r="D16" t="s">
        <v>1131</v>
      </c>
      <c r="F16">
        <v>36.80809</v>
      </c>
      <c r="G16">
        <v>42.450114999999997</v>
      </c>
      <c r="H16">
        <v>55.260314999999999</v>
      </c>
      <c r="I16">
        <v>70.734511999999995</v>
      </c>
      <c r="J16">
        <v>82.198173999999995</v>
      </c>
      <c r="K16">
        <v>88.952583000000004</v>
      </c>
      <c r="L16">
        <v>96.522469000000001</v>
      </c>
      <c r="M16">
        <v>102.665527</v>
      </c>
      <c r="N16">
        <v>104.730766</v>
      </c>
      <c r="O16">
        <v>106.99645200000001</v>
      </c>
      <c r="P16">
        <v>109.58612100000001</v>
      </c>
      <c r="Q16">
        <v>112.281425</v>
      </c>
      <c r="R16">
        <v>115.795715</v>
      </c>
      <c r="S16">
        <v>119.63102000000001</v>
      </c>
      <c r="T16">
        <v>121.983734</v>
      </c>
      <c r="U16">
        <v>123.021652</v>
      </c>
      <c r="V16">
        <v>124.072029</v>
      </c>
      <c r="W16">
        <v>124.679176</v>
      </c>
      <c r="X16">
        <v>124.110359</v>
      </c>
      <c r="Y16">
        <v>126.292648</v>
      </c>
      <c r="Z16">
        <v>128.647797</v>
      </c>
      <c r="AA16">
        <v>130.731369</v>
      </c>
      <c r="AB16">
        <v>132.804047</v>
      </c>
      <c r="AC16">
        <v>135.45207199999999</v>
      </c>
      <c r="AD16">
        <v>140.67497299999999</v>
      </c>
      <c r="AE16">
        <v>143.49865700000001</v>
      </c>
      <c r="AF16">
        <v>146.019882</v>
      </c>
      <c r="AG16">
        <v>148.85476700000001</v>
      </c>
      <c r="AH16">
        <v>152.716949</v>
      </c>
      <c r="AI16" s="22">
        <v>5.1999999999999998E-2</v>
      </c>
    </row>
    <row r="17" spans="1:35" x14ac:dyDescent="0.35">
      <c r="A17" t="s">
        <v>1996</v>
      </c>
      <c r="B17" t="s">
        <v>2948</v>
      </c>
      <c r="C17" t="s">
        <v>2949</v>
      </c>
      <c r="D17" t="s">
        <v>1131</v>
      </c>
      <c r="F17">
        <v>1.8548770000000001</v>
      </c>
      <c r="G17">
        <v>1.49115</v>
      </c>
      <c r="H17">
        <v>1.977841</v>
      </c>
      <c r="I17">
        <v>2.4288750000000001</v>
      </c>
      <c r="J17">
        <v>2.8408159999999998</v>
      </c>
      <c r="K17">
        <v>3.2359110000000002</v>
      </c>
      <c r="L17">
        <v>3.649448</v>
      </c>
      <c r="M17">
        <v>4.0281409999999997</v>
      </c>
      <c r="N17">
        <v>4.4075350000000002</v>
      </c>
      <c r="O17">
        <v>4.7407579999999996</v>
      </c>
      <c r="P17">
        <v>5.1201639999999999</v>
      </c>
      <c r="Q17">
        <v>5.4903329999999997</v>
      </c>
      <c r="R17">
        <v>5.8926119999999997</v>
      </c>
      <c r="S17">
        <v>6.3226519999999997</v>
      </c>
      <c r="T17">
        <v>6.7701330000000004</v>
      </c>
      <c r="U17">
        <v>7.1771459999999996</v>
      </c>
      <c r="V17">
        <v>7.5892309999999998</v>
      </c>
      <c r="W17">
        <v>7.9999479999999998</v>
      </c>
      <c r="X17">
        <v>8.3867989999999999</v>
      </c>
      <c r="Y17">
        <v>8.4483689999999996</v>
      </c>
      <c r="Z17">
        <v>8.8156440000000007</v>
      </c>
      <c r="AA17">
        <v>9.1417289999999998</v>
      </c>
      <c r="AB17">
        <v>9.4986230000000003</v>
      </c>
      <c r="AC17">
        <v>9.9047850000000004</v>
      </c>
      <c r="AD17">
        <v>10.464734999999999</v>
      </c>
      <c r="AE17">
        <v>10.843572</v>
      </c>
      <c r="AF17">
        <v>11.242437000000001</v>
      </c>
      <c r="AG17">
        <v>11.666950999999999</v>
      </c>
      <c r="AH17">
        <v>12.12445</v>
      </c>
      <c r="AI17" s="22">
        <v>6.9000000000000006E-2</v>
      </c>
    </row>
    <row r="18" spans="1:35" x14ac:dyDescent="0.35">
      <c r="A18" t="s">
        <v>260</v>
      </c>
      <c r="B18" t="s">
        <v>2950</v>
      </c>
      <c r="C18" t="s">
        <v>2951</v>
      </c>
      <c r="D18" t="s">
        <v>1131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11</v>
      </c>
    </row>
    <row r="19" spans="1:35" x14ac:dyDescent="0.35">
      <c r="A19" t="s">
        <v>261</v>
      </c>
      <c r="B19" t="s">
        <v>2952</v>
      </c>
      <c r="C19" t="s">
        <v>2953</v>
      </c>
      <c r="D19" t="s">
        <v>1131</v>
      </c>
      <c r="F19">
        <v>260.33767699999999</v>
      </c>
      <c r="G19">
        <v>284.04229700000002</v>
      </c>
      <c r="H19">
        <v>305.01568600000002</v>
      </c>
      <c r="I19">
        <v>305.35479700000002</v>
      </c>
      <c r="J19">
        <v>312.66549700000002</v>
      </c>
      <c r="K19">
        <v>314.52105699999998</v>
      </c>
      <c r="L19">
        <v>315.11904900000002</v>
      </c>
      <c r="M19">
        <v>319.13711499999999</v>
      </c>
      <c r="N19">
        <v>321.17468300000002</v>
      </c>
      <c r="O19">
        <v>326.260986</v>
      </c>
      <c r="P19">
        <v>328.858521</v>
      </c>
      <c r="Q19">
        <v>333.425659</v>
      </c>
      <c r="R19">
        <v>340.51068099999998</v>
      </c>
      <c r="S19">
        <v>348.96490499999999</v>
      </c>
      <c r="T19">
        <v>359.56423999999998</v>
      </c>
      <c r="U19">
        <v>369.301331</v>
      </c>
      <c r="V19">
        <v>379.96630900000002</v>
      </c>
      <c r="W19">
        <v>390.71816999999999</v>
      </c>
      <c r="X19">
        <v>402.095032</v>
      </c>
      <c r="Y19">
        <v>407.89550800000001</v>
      </c>
      <c r="Z19">
        <v>410.38531499999999</v>
      </c>
      <c r="AA19">
        <v>411.369598</v>
      </c>
      <c r="AB19">
        <v>414.686218</v>
      </c>
      <c r="AC19">
        <v>419.77377300000001</v>
      </c>
      <c r="AD19">
        <v>431.28286700000001</v>
      </c>
      <c r="AE19">
        <v>434.78265399999998</v>
      </c>
      <c r="AF19">
        <v>439.58450299999998</v>
      </c>
      <c r="AG19">
        <v>443.747589</v>
      </c>
      <c r="AH19">
        <v>451.06195100000002</v>
      </c>
      <c r="AI19" s="22">
        <v>0.02</v>
      </c>
    </row>
    <row r="20" spans="1:35" x14ac:dyDescent="0.35">
      <c r="A20" t="s">
        <v>262</v>
      </c>
      <c r="B20" t="s">
        <v>2954</v>
      </c>
      <c r="C20" t="s">
        <v>2955</v>
      </c>
      <c r="D20" t="s">
        <v>1131</v>
      </c>
      <c r="F20">
        <v>0.146399</v>
      </c>
      <c r="G20">
        <v>0.18338299999999999</v>
      </c>
      <c r="H20">
        <v>0.200849</v>
      </c>
      <c r="I20">
        <v>0.19855800000000001</v>
      </c>
      <c r="J20">
        <v>0.18665100000000001</v>
      </c>
      <c r="K20">
        <v>0.17716399999999999</v>
      </c>
      <c r="L20">
        <v>0.16334199999999999</v>
      </c>
      <c r="M20">
        <v>0.156747</v>
      </c>
      <c r="N20">
        <v>0.15138099999999999</v>
      </c>
      <c r="O20">
        <v>0.147448</v>
      </c>
      <c r="P20">
        <v>0.143647</v>
      </c>
      <c r="Q20">
        <v>0.14069799999999999</v>
      </c>
      <c r="R20">
        <v>0.138933</v>
      </c>
      <c r="S20">
        <v>0.13770399999999999</v>
      </c>
      <c r="T20">
        <v>0.13794100000000001</v>
      </c>
      <c r="U20">
        <v>0.13822400000000001</v>
      </c>
      <c r="V20">
        <v>0.13792599999999999</v>
      </c>
      <c r="W20">
        <v>0.137735</v>
      </c>
      <c r="X20">
        <v>0.138627</v>
      </c>
      <c r="Y20">
        <v>0.13744000000000001</v>
      </c>
      <c r="Z20">
        <v>0.13666300000000001</v>
      </c>
      <c r="AA20">
        <v>0.13572500000000001</v>
      </c>
      <c r="AB20">
        <v>0.135739</v>
      </c>
      <c r="AC20">
        <v>0.136181</v>
      </c>
      <c r="AD20">
        <v>0.13528499999999999</v>
      </c>
      <c r="AE20">
        <v>0.13680700000000001</v>
      </c>
      <c r="AF20">
        <v>0.13749700000000001</v>
      </c>
      <c r="AG20">
        <v>0.13724700000000001</v>
      </c>
      <c r="AH20">
        <v>0.13896</v>
      </c>
      <c r="AI20" s="22">
        <v>-2E-3</v>
      </c>
    </row>
    <row r="21" spans="1:35" x14ac:dyDescent="0.35">
      <c r="A21" t="s">
        <v>263</v>
      </c>
      <c r="B21" t="s">
        <v>2956</v>
      </c>
      <c r="C21" t="s">
        <v>2957</v>
      </c>
      <c r="D21" t="s">
        <v>1131</v>
      </c>
      <c r="F21">
        <v>8.7724999999999997E-2</v>
      </c>
      <c r="G21">
        <v>9.5141000000000003E-2</v>
      </c>
      <c r="H21">
        <v>9.3187000000000006E-2</v>
      </c>
      <c r="I21">
        <v>8.4927000000000002E-2</v>
      </c>
      <c r="J21">
        <v>7.8188999999999995E-2</v>
      </c>
      <c r="K21">
        <v>7.4744000000000005E-2</v>
      </c>
      <c r="L21">
        <v>6.9276000000000004E-2</v>
      </c>
      <c r="M21">
        <v>6.7884E-2</v>
      </c>
      <c r="N21">
        <v>6.6099000000000005E-2</v>
      </c>
      <c r="O21">
        <v>6.4701999999999996E-2</v>
      </c>
      <c r="P21">
        <v>6.3481999999999997E-2</v>
      </c>
      <c r="Q21">
        <v>6.2466000000000001E-2</v>
      </c>
      <c r="R21">
        <v>6.2052000000000003E-2</v>
      </c>
      <c r="S21">
        <v>6.2031000000000003E-2</v>
      </c>
      <c r="T21">
        <v>6.2622999999999998E-2</v>
      </c>
      <c r="U21">
        <v>6.3350000000000004E-2</v>
      </c>
      <c r="V21">
        <v>6.3626000000000002E-2</v>
      </c>
      <c r="W21">
        <v>6.4074999999999993E-2</v>
      </c>
      <c r="X21">
        <v>6.5116999999999994E-2</v>
      </c>
      <c r="Y21">
        <v>6.5092999999999998E-2</v>
      </c>
      <c r="Z21">
        <v>6.5226000000000006E-2</v>
      </c>
      <c r="AA21">
        <v>6.5299999999999997E-2</v>
      </c>
      <c r="AB21">
        <v>6.5858E-2</v>
      </c>
      <c r="AC21">
        <v>6.6746E-2</v>
      </c>
      <c r="AD21">
        <v>6.6167000000000004E-2</v>
      </c>
      <c r="AE21">
        <v>6.8168999999999993E-2</v>
      </c>
      <c r="AF21">
        <v>6.9236000000000006E-2</v>
      </c>
      <c r="AG21">
        <v>6.9742999999999999E-2</v>
      </c>
      <c r="AH21">
        <v>7.1419999999999997E-2</v>
      </c>
      <c r="AI21" s="22">
        <v>-7.0000000000000001E-3</v>
      </c>
    </row>
    <row r="22" spans="1:35" x14ac:dyDescent="0.35">
      <c r="A22" t="s">
        <v>264</v>
      </c>
      <c r="B22" t="s">
        <v>2958</v>
      </c>
      <c r="C22" t="s">
        <v>2959</v>
      </c>
      <c r="D22" t="s">
        <v>1131</v>
      </c>
      <c r="F22">
        <v>3.9212999999999998E-2</v>
      </c>
      <c r="G22">
        <v>7.0762000000000005E-2</v>
      </c>
      <c r="H22">
        <v>7.5776999999999997E-2</v>
      </c>
      <c r="I22">
        <v>7.7414999999999998E-2</v>
      </c>
      <c r="J22">
        <v>7.2887999999999994E-2</v>
      </c>
      <c r="K22">
        <v>7.1433999999999997E-2</v>
      </c>
      <c r="L22">
        <v>6.7584000000000005E-2</v>
      </c>
      <c r="M22">
        <v>6.7595000000000002E-2</v>
      </c>
      <c r="N22">
        <v>6.6695000000000004E-2</v>
      </c>
      <c r="O22">
        <v>6.6094E-2</v>
      </c>
      <c r="P22">
        <v>6.5060999999999994E-2</v>
      </c>
      <c r="Q22">
        <v>6.4700999999999995E-2</v>
      </c>
      <c r="R22">
        <v>6.4893999999999993E-2</v>
      </c>
      <c r="S22">
        <v>6.5939999999999999E-2</v>
      </c>
      <c r="T22">
        <v>6.7456000000000002E-2</v>
      </c>
      <c r="U22">
        <v>6.9922999999999999E-2</v>
      </c>
      <c r="V22">
        <v>7.1676000000000004E-2</v>
      </c>
      <c r="W22">
        <v>7.3866000000000001E-2</v>
      </c>
      <c r="X22">
        <v>7.6803999999999997E-2</v>
      </c>
      <c r="Y22">
        <v>7.8645000000000007E-2</v>
      </c>
      <c r="Z22">
        <v>8.0493999999999996E-2</v>
      </c>
      <c r="AA22">
        <v>8.2782999999999995E-2</v>
      </c>
      <c r="AB22">
        <v>8.5065000000000002E-2</v>
      </c>
      <c r="AC22">
        <v>8.8678000000000007E-2</v>
      </c>
      <c r="AD22">
        <v>9.1661999999999993E-2</v>
      </c>
      <c r="AE22">
        <v>9.8857E-2</v>
      </c>
      <c r="AF22">
        <v>0.10201200000000001</v>
      </c>
      <c r="AG22">
        <v>0.105752</v>
      </c>
      <c r="AH22">
        <v>0.110752</v>
      </c>
      <c r="AI22" s="22">
        <v>3.7999999999999999E-2</v>
      </c>
    </row>
    <row r="23" spans="1:35" x14ac:dyDescent="0.35">
      <c r="A23" t="s">
        <v>265</v>
      </c>
      <c r="B23" t="s">
        <v>2958</v>
      </c>
      <c r="C23" t="s">
        <v>2960</v>
      </c>
      <c r="D23" t="s">
        <v>1131</v>
      </c>
      <c r="F23">
        <v>2.8170000000000001E-2</v>
      </c>
      <c r="G23">
        <v>2.9277999999999998E-2</v>
      </c>
      <c r="H23">
        <v>2.9669000000000001E-2</v>
      </c>
      <c r="I23">
        <v>2.8216999999999999E-2</v>
      </c>
      <c r="J23">
        <v>2.6741999999999998E-2</v>
      </c>
      <c r="K23">
        <v>2.5812000000000002E-2</v>
      </c>
      <c r="L23">
        <v>2.4267E-2</v>
      </c>
      <c r="M23">
        <v>2.3708E-2</v>
      </c>
      <c r="N23">
        <v>2.2952E-2</v>
      </c>
      <c r="O23">
        <v>2.2303E-2</v>
      </c>
      <c r="P23">
        <v>2.1676000000000001E-2</v>
      </c>
      <c r="Q23">
        <v>2.1156000000000001E-2</v>
      </c>
      <c r="R23">
        <v>2.0836E-2</v>
      </c>
      <c r="S23">
        <v>2.0712999999999999E-2</v>
      </c>
      <c r="T23">
        <v>2.0820999999999999E-2</v>
      </c>
      <c r="U23">
        <v>2.0957E-2</v>
      </c>
      <c r="V23">
        <v>2.0978E-2</v>
      </c>
      <c r="W23">
        <v>2.1166000000000001E-2</v>
      </c>
      <c r="X23">
        <v>2.1319000000000001E-2</v>
      </c>
      <c r="Y23">
        <v>2.1262E-2</v>
      </c>
      <c r="Z23">
        <v>2.1253000000000001E-2</v>
      </c>
      <c r="AA23">
        <v>2.1250000000000002E-2</v>
      </c>
      <c r="AB23">
        <v>2.1382999999999999E-2</v>
      </c>
      <c r="AC23">
        <v>2.1656999999999999E-2</v>
      </c>
      <c r="AD23">
        <v>2.2249000000000001E-2</v>
      </c>
      <c r="AE23">
        <v>2.2818999999999999E-2</v>
      </c>
      <c r="AF23">
        <v>2.3054000000000002E-2</v>
      </c>
      <c r="AG23">
        <v>2.3292E-2</v>
      </c>
      <c r="AH23">
        <v>2.3813999999999998E-2</v>
      </c>
      <c r="AI23" s="22">
        <v>-6.0000000000000001E-3</v>
      </c>
    </row>
    <row r="24" spans="1:35" x14ac:dyDescent="0.35">
      <c r="A24" t="s">
        <v>20</v>
      </c>
      <c r="B24" t="s">
        <v>2961</v>
      </c>
      <c r="C24" t="s">
        <v>2962</v>
      </c>
      <c r="D24" t="s">
        <v>1131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11</v>
      </c>
    </row>
    <row r="25" spans="1:35" x14ac:dyDescent="0.35">
      <c r="A25" t="s">
        <v>19</v>
      </c>
      <c r="B25" t="s">
        <v>2963</v>
      </c>
      <c r="C25" t="s">
        <v>2964</v>
      </c>
      <c r="D25" t="s">
        <v>1131</v>
      </c>
      <c r="F25">
        <v>2.5139239999999998</v>
      </c>
      <c r="G25">
        <v>2.5356830000000001</v>
      </c>
      <c r="H25">
        <v>2.2055470000000001</v>
      </c>
      <c r="I25">
        <v>2.0324040000000001</v>
      </c>
      <c r="J25">
        <v>2.150182</v>
      </c>
      <c r="K25">
        <v>2.3345470000000001</v>
      </c>
      <c r="L25">
        <v>2.6524869999999998</v>
      </c>
      <c r="M25">
        <v>2.8486359999999999</v>
      </c>
      <c r="N25">
        <v>3.0338449999999999</v>
      </c>
      <c r="O25">
        <v>3.1788259999999999</v>
      </c>
      <c r="P25">
        <v>3.300967</v>
      </c>
      <c r="Q25">
        <v>3.412798</v>
      </c>
      <c r="R25">
        <v>3.5302519999999999</v>
      </c>
      <c r="S25">
        <v>3.6535359999999999</v>
      </c>
      <c r="T25">
        <v>3.7629760000000001</v>
      </c>
      <c r="U25">
        <v>3.8445360000000002</v>
      </c>
      <c r="V25">
        <v>3.7949630000000001</v>
      </c>
      <c r="W25">
        <v>3.7541329999999999</v>
      </c>
      <c r="X25">
        <v>3.7143030000000001</v>
      </c>
      <c r="Y25">
        <v>3.654188</v>
      </c>
      <c r="Z25">
        <v>3.592638</v>
      </c>
      <c r="AA25">
        <v>3.5293109999999999</v>
      </c>
      <c r="AB25">
        <v>3.473919</v>
      </c>
      <c r="AC25">
        <v>3.456718</v>
      </c>
      <c r="AD25">
        <v>3.559974</v>
      </c>
      <c r="AE25">
        <v>3.6922130000000002</v>
      </c>
      <c r="AF25">
        <v>3.6755080000000002</v>
      </c>
      <c r="AG25">
        <v>3.6827830000000001</v>
      </c>
      <c r="AH25">
        <v>3.6879759999999999</v>
      </c>
      <c r="AI25" s="22">
        <v>1.4E-2</v>
      </c>
    </row>
    <row r="26" spans="1:35" x14ac:dyDescent="0.35">
      <c r="A26" t="s">
        <v>266</v>
      </c>
      <c r="B26" t="s">
        <v>2965</v>
      </c>
      <c r="C26" t="s">
        <v>2966</v>
      </c>
      <c r="D26" t="s">
        <v>1131</v>
      </c>
      <c r="F26">
        <v>988.42608600000005</v>
      </c>
      <c r="G26">
        <v>1041.3510739999999</v>
      </c>
      <c r="H26">
        <v>1107.6657709999999</v>
      </c>
      <c r="I26">
        <v>1186.097534</v>
      </c>
      <c r="J26">
        <v>1276.810303</v>
      </c>
      <c r="K26">
        <v>1357.5970460000001</v>
      </c>
      <c r="L26">
        <v>1434.1064449999999</v>
      </c>
      <c r="M26">
        <v>1532.047607</v>
      </c>
      <c r="N26">
        <v>1599.0928960000001</v>
      </c>
      <c r="O26">
        <v>1633.401001</v>
      </c>
      <c r="P26">
        <v>1681.364014</v>
      </c>
      <c r="Q26">
        <v>1707.4829099999999</v>
      </c>
      <c r="R26">
        <v>1741.088135</v>
      </c>
      <c r="S26">
        <v>1779.2547609999999</v>
      </c>
      <c r="T26">
        <v>1820.685547</v>
      </c>
      <c r="U26">
        <v>1841.39624</v>
      </c>
      <c r="V26">
        <v>1863.124268</v>
      </c>
      <c r="W26">
        <v>1883.948975</v>
      </c>
      <c r="X26">
        <v>1893.834717</v>
      </c>
      <c r="Y26">
        <v>1904.9576420000001</v>
      </c>
      <c r="Z26">
        <v>1915.5960689999999</v>
      </c>
      <c r="AA26">
        <v>1912.700562</v>
      </c>
      <c r="AB26">
        <v>1919.6967770000001</v>
      </c>
      <c r="AC26">
        <v>1931.5167240000001</v>
      </c>
      <c r="AD26">
        <v>2012.4967039999999</v>
      </c>
      <c r="AE26">
        <v>2009.5048830000001</v>
      </c>
      <c r="AF26">
        <v>2020.9580080000001</v>
      </c>
      <c r="AG26">
        <v>2038.940552</v>
      </c>
      <c r="AH26">
        <v>2064.4897460000002</v>
      </c>
      <c r="AI26" s="22">
        <v>2.7E-2</v>
      </c>
    </row>
    <row r="27" spans="1:35" x14ac:dyDescent="0.35">
      <c r="A27" t="s">
        <v>1153</v>
      </c>
      <c r="B27" t="s">
        <v>2967</v>
      </c>
      <c r="C27" t="s">
        <v>2968</v>
      </c>
      <c r="D27" t="s">
        <v>452</v>
      </c>
      <c r="F27">
        <v>18.828334999999999</v>
      </c>
      <c r="G27">
        <v>19.999586000000001</v>
      </c>
      <c r="H27">
        <v>20.952251</v>
      </c>
      <c r="I27">
        <v>22.964746000000002</v>
      </c>
      <c r="J27">
        <v>24.879736000000001</v>
      </c>
      <c r="K27">
        <v>26.789166999999999</v>
      </c>
      <c r="L27">
        <v>28.891081</v>
      </c>
      <c r="M27">
        <v>30.841034000000001</v>
      </c>
      <c r="N27">
        <v>32.414124000000001</v>
      </c>
      <c r="O27">
        <v>33.347157000000003</v>
      </c>
      <c r="P27">
        <v>34.403534000000001</v>
      </c>
      <c r="Q27">
        <v>35.136612</v>
      </c>
      <c r="R27">
        <v>35.812752000000003</v>
      </c>
      <c r="S27">
        <v>36.460147999999997</v>
      </c>
      <c r="T27">
        <v>36.943458999999997</v>
      </c>
      <c r="U27">
        <v>37.237282</v>
      </c>
      <c r="V27">
        <v>37.497146999999998</v>
      </c>
      <c r="W27">
        <v>37.769500999999998</v>
      </c>
      <c r="X27">
        <v>37.822398999999997</v>
      </c>
      <c r="Y27">
        <v>38.141562999999998</v>
      </c>
      <c r="Z27">
        <v>38.447823</v>
      </c>
      <c r="AA27">
        <v>38.660846999999997</v>
      </c>
      <c r="AB27">
        <v>38.857264999999998</v>
      </c>
      <c r="AC27">
        <v>39.018813999999999</v>
      </c>
      <c r="AD27">
        <v>40.030228000000001</v>
      </c>
      <c r="AE27">
        <v>40.118564999999997</v>
      </c>
      <c r="AF27">
        <v>40.296829000000002</v>
      </c>
      <c r="AG27">
        <v>40.662064000000001</v>
      </c>
      <c r="AH27">
        <v>40.880020000000002</v>
      </c>
      <c r="AI27" s="22">
        <v>2.8000000000000001E-2</v>
      </c>
    </row>
    <row r="28" spans="1:35" x14ac:dyDescent="0.35">
      <c r="A28" t="s">
        <v>1152</v>
      </c>
      <c r="B28" t="s">
        <v>2969</v>
      </c>
      <c r="C28" t="s">
        <v>2970</v>
      </c>
      <c r="D28" t="s">
        <v>1131</v>
      </c>
      <c r="F28">
        <v>5249.6733400000003</v>
      </c>
      <c r="G28">
        <v>5206.8632809999999</v>
      </c>
      <c r="H28">
        <v>5286.6191410000001</v>
      </c>
      <c r="I28">
        <v>5164.8623049999997</v>
      </c>
      <c r="J28">
        <v>5131.9287109999996</v>
      </c>
      <c r="K28">
        <v>5067.7089839999999</v>
      </c>
      <c r="L28">
        <v>4963.8378910000001</v>
      </c>
      <c r="M28">
        <v>4967.5625</v>
      </c>
      <c r="N28">
        <v>4933.3212890000004</v>
      </c>
      <c r="O28">
        <v>4898.171875</v>
      </c>
      <c r="P28">
        <v>4887.1840819999998</v>
      </c>
      <c r="Q28">
        <v>4859.5546880000002</v>
      </c>
      <c r="R28">
        <v>4861.642578</v>
      </c>
      <c r="S28">
        <v>4879.9990230000003</v>
      </c>
      <c r="T28">
        <v>4928.3027339999999</v>
      </c>
      <c r="U28">
        <v>4945.0341799999997</v>
      </c>
      <c r="V28">
        <v>4968.7094729999999</v>
      </c>
      <c r="W28">
        <v>4988.0166019999997</v>
      </c>
      <c r="X28">
        <v>5007.1777339999999</v>
      </c>
      <c r="Y28">
        <v>4994.4404299999997</v>
      </c>
      <c r="Z28">
        <v>4982.3266599999997</v>
      </c>
      <c r="AA28">
        <v>4947.3837890000004</v>
      </c>
      <c r="AB28">
        <v>4940.3803710000002</v>
      </c>
      <c r="AC28">
        <v>4950.2192379999997</v>
      </c>
      <c r="AD28">
        <v>5027.4428710000002</v>
      </c>
      <c r="AE28">
        <v>5008.9155270000001</v>
      </c>
      <c r="AF28">
        <v>5015.1787109999996</v>
      </c>
      <c r="AG28">
        <v>5014.3559569999998</v>
      </c>
      <c r="AH28">
        <v>5050.1191410000001</v>
      </c>
      <c r="AI28" s="22">
        <v>-1E-3</v>
      </c>
    </row>
    <row r="29" spans="1:35" x14ac:dyDescent="0.35">
      <c r="A29" t="s">
        <v>1151</v>
      </c>
    </row>
    <row r="30" spans="1:35" x14ac:dyDescent="0.35">
      <c r="A30" t="s">
        <v>268</v>
      </c>
    </row>
    <row r="31" spans="1:35" x14ac:dyDescent="0.35">
      <c r="A31" t="s">
        <v>255</v>
      </c>
      <c r="B31" t="s">
        <v>2971</v>
      </c>
      <c r="C31" t="s">
        <v>2972</v>
      </c>
      <c r="D31" t="s">
        <v>1131</v>
      </c>
      <c r="F31">
        <v>7718.4140619999998</v>
      </c>
      <c r="G31">
        <v>7976.0561520000001</v>
      </c>
      <c r="H31">
        <v>8178.6586909999996</v>
      </c>
      <c r="I31">
        <v>8324.0957030000009</v>
      </c>
      <c r="J31">
        <v>8312.1621090000008</v>
      </c>
      <c r="K31">
        <v>8184.3251950000003</v>
      </c>
      <c r="L31">
        <v>8008.7880859999996</v>
      </c>
      <c r="M31">
        <v>7936.4726559999999</v>
      </c>
      <c r="N31">
        <v>7809.1035160000001</v>
      </c>
      <c r="O31">
        <v>7739.4077150000003</v>
      </c>
      <c r="P31">
        <v>7655.8237300000001</v>
      </c>
      <c r="Q31">
        <v>7585.7709960000002</v>
      </c>
      <c r="R31">
        <v>7563.6132809999999</v>
      </c>
      <c r="S31">
        <v>7587.8632809999999</v>
      </c>
      <c r="T31">
        <v>7623.1318359999996</v>
      </c>
      <c r="U31">
        <v>7679.5986329999996</v>
      </c>
      <c r="V31">
        <v>7751.0859380000002</v>
      </c>
      <c r="W31">
        <v>7811.0336909999996</v>
      </c>
      <c r="X31">
        <v>7906.6547849999997</v>
      </c>
      <c r="Y31">
        <v>7946.8232420000004</v>
      </c>
      <c r="Z31">
        <v>7985.9658200000003</v>
      </c>
      <c r="AA31">
        <v>8036.3627930000002</v>
      </c>
      <c r="AB31">
        <v>8071.8164059999999</v>
      </c>
      <c r="AC31">
        <v>8159.9731449999999</v>
      </c>
      <c r="AD31">
        <v>8158.4384769999997</v>
      </c>
      <c r="AE31">
        <v>8218.5048829999996</v>
      </c>
      <c r="AF31">
        <v>8237.9003909999992</v>
      </c>
      <c r="AG31">
        <v>8299.1777340000008</v>
      </c>
      <c r="AH31">
        <v>8371.828125</v>
      </c>
      <c r="AI31" s="22">
        <v>3.0000000000000001E-3</v>
      </c>
    </row>
    <row r="32" spans="1:35" x14ac:dyDescent="0.35">
      <c r="A32" t="s">
        <v>256</v>
      </c>
      <c r="B32" t="s">
        <v>2973</v>
      </c>
      <c r="C32" t="s">
        <v>2974</v>
      </c>
      <c r="D32" t="s">
        <v>1131</v>
      </c>
      <c r="F32">
        <v>83.796310000000005</v>
      </c>
      <c r="G32">
        <v>97.011641999999995</v>
      </c>
      <c r="H32">
        <v>104.512894</v>
      </c>
      <c r="I32">
        <v>110.15418200000001</v>
      </c>
      <c r="J32">
        <v>114.37352799999999</v>
      </c>
      <c r="K32">
        <v>118.141678</v>
      </c>
      <c r="L32">
        <v>124.906181</v>
      </c>
      <c r="M32">
        <v>122.077034</v>
      </c>
      <c r="N32">
        <v>119.38761100000001</v>
      </c>
      <c r="O32">
        <v>116.274109</v>
      </c>
      <c r="P32">
        <v>115.159111</v>
      </c>
      <c r="Q32">
        <v>113.840157</v>
      </c>
      <c r="R32">
        <v>114.572609</v>
      </c>
      <c r="S32">
        <v>114.764709</v>
      </c>
      <c r="T32">
        <v>118.359932</v>
      </c>
      <c r="U32">
        <v>119.838356</v>
      </c>
      <c r="V32">
        <v>122.006264</v>
      </c>
      <c r="W32">
        <v>125.28846</v>
      </c>
      <c r="X32">
        <v>127.723068</v>
      </c>
      <c r="Y32">
        <v>128.04115300000001</v>
      </c>
      <c r="Z32">
        <v>130.17207300000001</v>
      </c>
      <c r="AA32">
        <v>130.01267999999999</v>
      </c>
      <c r="AB32">
        <v>132.68360899999999</v>
      </c>
      <c r="AC32">
        <v>134.548508</v>
      </c>
      <c r="AD32">
        <v>137.04145800000001</v>
      </c>
      <c r="AE32">
        <v>138.32456999999999</v>
      </c>
      <c r="AF32">
        <v>141.15595999999999</v>
      </c>
      <c r="AG32">
        <v>143.10771199999999</v>
      </c>
      <c r="AH32">
        <v>147.29293799999999</v>
      </c>
      <c r="AI32" s="22">
        <v>0.02</v>
      </c>
    </row>
    <row r="33" spans="1:35" x14ac:dyDescent="0.35">
      <c r="A33" t="s">
        <v>269</v>
      </c>
      <c r="B33" t="s">
        <v>2975</v>
      </c>
      <c r="C33" t="s">
        <v>2976</v>
      </c>
      <c r="D33" t="s">
        <v>1131</v>
      </c>
      <c r="F33">
        <v>7802.2104490000002</v>
      </c>
      <c r="G33">
        <v>8073.0678710000002</v>
      </c>
      <c r="H33">
        <v>8283.171875</v>
      </c>
      <c r="I33">
        <v>8434.25</v>
      </c>
      <c r="J33">
        <v>8426.5351559999999</v>
      </c>
      <c r="K33">
        <v>8302.4667969999991</v>
      </c>
      <c r="L33">
        <v>8133.6943359999996</v>
      </c>
      <c r="M33">
        <v>8058.5498049999997</v>
      </c>
      <c r="N33">
        <v>7928.4912109999996</v>
      </c>
      <c r="O33">
        <v>7855.6816410000001</v>
      </c>
      <c r="P33">
        <v>7770.9829099999997</v>
      </c>
      <c r="Q33">
        <v>7699.611328</v>
      </c>
      <c r="R33">
        <v>7678.1860349999997</v>
      </c>
      <c r="S33">
        <v>7702.6279299999997</v>
      </c>
      <c r="T33">
        <v>7741.4916990000002</v>
      </c>
      <c r="U33">
        <v>7799.4370120000003</v>
      </c>
      <c r="V33">
        <v>7873.0922849999997</v>
      </c>
      <c r="W33">
        <v>7936.3222660000001</v>
      </c>
      <c r="X33">
        <v>8034.3779299999997</v>
      </c>
      <c r="Y33">
        <v>8074.8642579999996</v>
      </c>
      <c r="Z33">
        <v>8116.1376950000003</v>
      </c>
      <c r="AA33">
        <v>8166.3754879999997</v>
      </c>
      <c r="AB33">
        <v>8204.5</v>
      </c>
      <c r="AC33">
        <v>8294.5214840000008</v>
      </c>
      <c r="AD33">
        <v>8295.4794920000004</v>
      </c>
      <c r="AE33">
        <v>8356.8291019999997</v>
      </c>
      <c r="AF33">
        <v>8379.0566409999992</v>
      </c>
      <c r="AG33">
        <v>8442.2851559999999</v>
      </c>
      <c r="AH33">
        <v>8519.1210940000001</v>
      </c>
      <c r="AI33" s="22">
        <v>3.0000000000000001E-3</v>
      </c>
    </row>
    <row r="34" spans="1:35" x14ac:dyDescent="0.35">
      <c r="A34" t="s">
        <v>270</v>
      </c>
    </row>
    <row r="35" spans="1:35" x14ac:dyDescent="0.35">
      <c r="A35" t="s">
        <v>259</v>
      </c>
      <c r="B35" t="s">
        <v>2977</v>
      </c>
      <c r="C35" t="s">
        <v>2978</v>
      </c>
      <c r="D35" t="s">
        <v>1131</v>
      </c>
      <c r="F35">
        <v>496.09197999999998</v>
      </c>
      <c r="G35">
        <v>511.80542000000003</v>
      </c>
      <c r="H35">
        <v>525.08068800000001</v>
      </c>
      <c r="I35">
        <v>533.73596199999997</v>
      </c>
      <c r="J35">
        <v>531.96118200000001</v>
      </c>
      <c r="K35">
        <v>523.35876499999995</v>
      </c>
      <c r="L35">
        <v>512.09167500000001</v>
      </c>
      <c r="M35">
        <v>506.89328</v>
      </c>
      <c r="N35">
        <v>498.47525000000002</v>
      </c>
      <c r="O35">
        <v>494.26181000000003</v>
      </c>
      <c r="P35">
        <v>489.27038599999997</v>
      </c>
      <c r="Q35">
        <v>485.24386600000003</v>
      </c>
      <c r="R35">
        <v>484.21994000000001</v>
      </c>
      <c r="S35">
        <v>486.10998499999999</v>
      </c>
      <c r="T35">
        <v>488.81982399999998</v>
      </c>
      <c r="U35">
        <v>493.03881799999999</v>
      </c>
      <c r="V35">
        <v>498.321777</v>
      </c>
      <c r="W35">
        <v>502.71417200000002</v>
      </c>
      <c r="X35">
        <v>509.58932499999997</v>
      </c>
      <c r="Y35">
        <v>512.66528300000004</v>
      </c>
      <c r="Z35">
        <v>515.73846400000002</v>
      </c>
      <c r="AA35">
        <v>519.523865</v>
      </c>
      <c r="AB35">
        <v>522.40057400000001</v>
      </c>
      <c r="AC35">
        <v>528.81951900000001</v>
      </c>
      <c r="AD35">
        <v>530.46258499999999</v>
      </c>
      <c r="AE35">
        <v>535.02673300000004</v>
      </c>
      <c r="AF35">
        <v>536.81933600000002</v>
      </c>
      <c r="AG35">
        <v>541.39862100000005</v>
      </c>
      <c r="AH35">
        <v>546.69842500000004</v>
      </c>
      <c r="AI35" s="22">
        <v>3.0000000000000001E-3</v>
      </c>
    </row>
    <row r="36" spans="1:35" x14ac:dyDescent="0.35">
      <c r="A36" t="s">
        <v>2939</v>
      </c>
      <c r="B36" t="s">
        <v>2979</v>
      </c>
      <c r="C36" t="s">
        <v>2941</v>
      </c>
      <c r="D36" t="s">
        <v>1131</v>
      </c>
      <c r="F36">
        <v>7.7187000000000006E-2</v>
      </c>
      <c r="G36">
        <v>7.6893000000000003E-2</v>
      </c>
      <c r="H36">
        <v>7.7079999999999996E-2</v>
      </c>
      <c r="I36">
        <v>7.6725000000000002E-2</v>
      </c>
      <c r="J36">
        <v>7.4614E-2</v>
      </c>
      <c r="K36">
        <v>7.1290999999999993E-2</v>
      </c>
      <c r="L36">
        <v>6.7976999999999996E-2</v>
      </c>
      <c r="M36">
        <v>6.5073000000000006E-2</v>
      </c>
      <c r="N36">
        <v>6.1624999999999999E-2</v>
      </c>
      <c r="O36">
        <v>5.8332000000000002E-2</v>
      </c>
      <c r="P36">
        <v>5.5036000000000002E-2</v>
      </c>
      <c r="Q36">
        <v>5.1792999999999999E-2</v>
      </c>
      <c r="R36">
        <v>4.8852E-2</v>
      </c>
      <c r="S36">
        <v>4.6171999999999998E-2</v>
      </c>
      <c r="T36">
        <v>4.3458999999999998E-2</v>
      </c>
      <c r="U36">
        <v>4.0714E-2</v>
      </c>
      <c r="V36">
        <v>3.7982000000000002E-2</v>
      </c>
      <c r="W36">
        <v>3.5138999999999997E-2</v>
      </c>
      <c r="X36">
        <v>3.2300000000000002E-2</v>
      </c>
      <c r="Y36">
        <v>2.9246000000000001E-2</v>
      </c>
      <c r="Z36">
        <v>2.6165999999999998E-2</v>
      </c>
      <c r="AA36">
        <v>2.3050000000000001E-2</v>
      </c>
      <c r="AB36">
        <v>1.9861E-2</v>
      </c>
      <c r="AC36">
        <v>1.6736000000000001E-2</v>
      </c>
      <c r="AD36">
        <v>1.3457999999999999E-2</v>
      </c>
      <c r="AE36">
        <v>1.0167000000000001E-2</v>
      </c>
      <c r="AF36">
        <v>6.8009999999999998E-3</v>
      </c>
      <c r="AG36">
        <v>3.4299999999999999E-3</v>
      </c>
      <c r="AH36">
        <v>0</v>
      </c>
      <c r="AI36" t="s">
        <v>11</v>
      </c>
    </row>
    <row r="37" spans="1:35" x14ac:dyDescent="0.35">
      <c r="A37" t="s">
        <v>2942</v>
      </c>
      <c r="B37" t="s">
        <v>2980</v>
      </c>
      <c r="C37" t="s">
        <v>2941</v>
      </c>
      <c r="D37" t="s">
        <v>1131</v>
      </c>
      <c r="F37">
        <v>14.989253</v>
      </c>
      <c r="G37">
        <v>24.984642000000001</v>
      </c>
      <c r="H37">
        <v>33.823677000000004</v>
      </c>
      <c r="I37">
        <v>41.954478999999999</v>
      </c>
      <c r="J37">
        <v>46.959049</v>
      </c>
      <c r="K37">
        <v>49.925240000000002</v>
      </c>
      <c r="L37">
        <v>52.3078</v>
      </c>
      <c r="M37">
        <v>55.462558999999999</v>
      </c>
      <c r="N37">
        <v>55.55162</v>
      </c>
      <c r="O37">
        <v>54.22916</v>
      </c>
      <c r="P37">
        <v>54.338813999999999</v>
      </c>
      <c r="Q37">
        <v>54.775168999999998</v>
      </c>
      <c r="R37">
        <v>56.121654999999997</v>
      </c>
      <c r="S37">
        <v>58.310104000000003</v>
      </c>
      <c r="T37">
        <v>60.516559999999998</v>
      </c>
      <c r="U37">
        <v>63.427039999999998</v>
      </c>
      <c r="V37">
        <v>66.999161000000001</v>
      </c>
      <c r="W37">
        <v>70.903305000000003</v>
      </c>
      <c r="X37">
        <v>75.275931999999997</v>
      </c>
      <c r="Y37">
        <v>79.499808999999999</v>
      </c>
      <c r="Z37">
        <v>83.909897000000001</v>
      </c>
      <c r="AA37">
        <v>88.457381999999996</v>
      </c>
      <c r="AB37">
        <v>92.969727000000006</v>
      </c>
      <c r="AC37">
        <v>98.143944000000005</v>
      </c>
      <c r="AD37">
        <v>102.85993999999999</v>
      </c>
      <c r="AE37">
        <v>107.83942399999999</v>
      </c>
      <c r="AF37">
        <v>112.455429</v>
      </c>
      <c r="AG37">
        <v>117.73085</v>
      </c>
      <c r="AH37">
        <v>123.21998600000001</v>
      </c>
      <c r="AI37" s="22">
        <v>7.8E-2</v>
      </c>
    </row>
    <row r="38" spans="1:35" x14ac:dyDescent="0.35">
      <c r="A38" t="s">
        <v>2944</v>
      </c>
      <c r="B38" t="s">
        <v>2981</v>
      </c>
      <c r="C38" t="s">
        <v>2941</v>
      </c>
      <c r="D38" t="s">
        <v>1131</v>
      </c>
      <c r="F38">
        <v>89.423018999999996</v>
      </c>
      <c r="G38">
        <v>95.979759000000001</v>
      </c>
      <c r="H38">
        <v>137.29530299999999</v>
      </c>
      <c r="I38">
        <v>204.39816300000001</v>
      </c>
      <c r="J38">
        <v>278.60934400000002</v>
      </c>
      <c r="K38">
        <v>352.90707400000002</v>
      </c>
      <c r="L38">
        <v>436.24078400000002</v>
      </c>
      <c r="M38">
        <v>523.201233</v>
      </c>
      <c r="N38">
        <v>587.10931400000004</v>
      </c>
      <c r="O38">
        <v>617.10296600000004</v>
      </c>
      <c r="P38">
        <v>650.98504600000001</v>
      </c>
      <c r="Q38">
        <v>672.19671600000004</v>
      </c>
      <c r="R38">
        <v>693.56347700000003</v>
      </c>
      <c r="S38">
        <v>716.88378899999998</v>
      </c>
      <c r="T38">
        <v>737.48168899999996</v>
      </c>
      <c r="U38">
        <v>749.21289100000001</v>
      </c>
      <c r="V38">
        <v>759.66076699999996</v>
      </c>
      <c r="W38">
        <v>769.146973</v>
      </c>
      <c r="X38">
        <v>772.27593999999999</v>
      </c>
      <c r="Y38">
        <v>779.06402600000001</v>
      </c>
      <c r="Z38">
        <v>788.88629200000003</v>
      </c>
      <c r="AA38">
        <v>794.37432899999999</v>
      </c>
      <c r="AB38">
        <v>799.81536900000003</v>
      </c>
      <c r="AC38">
        <v>807.76300000000003</v>
      </c>
      <c r="AD38">
        <v>836.59173599999997</v>
      </c>
      <c r="AE38">
        <v>841.22741699999995</v>
      </c>
      <c r="AF38">
        <v>845.40655500000003</v>
      </c>
      <c r="AG38">
        <v>857.54644800000005</v>
      </c>
      <c r="AH38">
        <v>870.35620100000006</v>
      </c>
      <c r="AI38" s="22">
        <v>8.5000000000000006E-2</v>
      </c>
    </row>
    <row r="39" spans="1:35" x14ac:dyDescent="0.35">
      <c r="A39" t="s">
        <v>1979</v>
      </c>
      <c r="B39" t="s">
        <v>2982</v>
      </c>
      <c r="C39" t="s">
        <v>2983</v>
      </c>
      <c r="D39" t="s">
        <v>1131</v>
      </c>
      <c r="F39">
        <v>82.970923999999997</v>
      </c>
      <c r="G39">
        <v>107.708778</v>
      </c>
      <c r="H39">
        <v>128.51629600000001</v>
      </c>
      <c r="I39">
        <v>142.600708</v>
      </c>
      <c r="J39">
        <v>154.154236</v>
      </c>
      <c r="K39">
        <v>157.87164300000001</v>
      </c>
      <c r="L39">
        <v>161.474884</v>
      </c>
      <c r="M39">
        <v>163.572632</v>
      </c>
      <c r="N39">
        <v>161.113663</v>
      </c>
      <c r="O39">
        <v>162.23809800000001</v>
      </c>
      <c r="P39">
        <v>162.21965</v>
      </c>
      <c r="Q39">
        <v>162.28360000000001</v>
      </c>
      <c r="R39">
        <v>163.33992000000001</v>
      </c>
      <c r="S39">
        <v>165.38421600000001</v>
      </c>
      <c r="T39">
        <v>165.637405</v>
      </c>
      <c r="U39">
        <v>165.64407299999999</v>
      </c>
      <c r="V39">
        <v>166.23419200000001</v>
      </c>
      <c r="W39">
        <v>166.50520299999999</v>
      </c>
      <c r="X39">
        <v>166.31420900000001</v>
      </c>
      <c r="Y39">
        <v>167.08854700000001</v>
      </c>
      <c r="Z39">
        <v>168.05555699999999</v>
      </c>
      <c r="AA39">
        <v>169.019577</v>
      </c>
      <c r="AB39">
        <v>169.47885099999999</v>
      </c>
      <c r="AC39">
        <v>170.779099</v>
      </c>
      <c r="AD39">
        <v>171.18327300000001</v>
      </c>
      <c r="AE39">
        <v>171.671875</v>
      </c>
      <c r="AF39">
        <v>171.751328</v>
      </c>
      <c r="AG39">
        <v>172.24958799999999</v>
      </c>
      <c r="AH39">
        <v>173.64233400000001</v>
      </c>
      <c r="AI39" s="22">
        <v>2.7E-2</v>
      </c>
    </row>
    <row r="40" spans="1:35" x14ac:dyDescent="0.35">
      <c r="A40" t="s">
        <v>1996</v>
      </c>
      <c r="B40" t="s">
        <v>2984</v>
      </c>
      <c r="C40" t="s">
        <v>2985</v>
      </c>
      <c r="D40" t="s">
        <v>1131</v>
      </c>
      <c r="F40">
        <v>68.969536000000005</v>
      </c>
      <c r="G40">
        <v>79.119476000000006</v>
      </c>
      <c r="H40">
        <v>110.654877</v>
      </c>
      <c r="I40">
        <v>144.590363</v>
      </c>
      <c r="J40">
        <v>171.25296</v>
      </c>
      <c r="K40">
        <v>193.078262</v>
      </c>
      <c r="L40">
        <v>215.177536</v>
      </c>
      <c r="M40">
        <v>233.30607599999999</v>
      </c>
      <c r="N40">
        <v>248.40501399999999</v>
      </c>
      <c r="O40">
        <v>254.72418200000001</v>
      </c>
      <c r="P40">
        <v>263.44674700000002</v>
      </c>
      <c r="Q40">
        <v>273.30575599999997</v>
      </c>
      <c r="R40">
        <v>284.747162</v>
      </c>
      <c r="S40">
        <v>297.41461199999998</v>
      </c>
      <c r="T40">
        <v>306.60348499999998</v>
      </c>
      <c r="U40">
        <v>313.183289</v>
      </c>
      <c r="V40">
        <v>319.21722399999999</v>
      </c>
      <c r="W40">
        <v>324.22048999999998</v>
      </c>
      <c r="X40">
        <v>326.173676</v>
      </c>
      <c r="Y40">
        <v>329.35000600000001</v>
      </c>
      <c r="Z40">
        <v>333.16482500000001</v>
      </c>
      <c r="AA40">
        <v>335.91558800000001</v>
      </c>
      <c r="AB40">
        <v>337.58462500000002</v>
      </c>
      <c r="AC40">
        <v>340.88848899999999</v>
      </c>
      <c r="AD40">
        <v>347.52923600000003</v>
      </c>
      <c r="AE40">
        <v>349.73507699999999</v>
      </c>
      <c r="AF40">
        <v>350.51214599999997</v>
      </c>
      <c r="AG40">
        <v>353.20523100000003</v>
      </c>
      <c r="AH40">
        <v>356.98654199999999</v>
      </c>
      <c r="AI40" s="22">
        <v>0.06</v>
      </c>
    </row>
    <row r="41" spans="1:35" x14ac:dyDescent="0.35">
      <c r="A41" t="s">
        <v>260</v>
      </c>
      <c r="B41" t="s">
        <v>2986</v>
      </c>
      <c r="C41" t="s">
        <v>2987</v>
      </c>
      <c r="D41" t="s">
        <v>1131</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t="s">
        <v>11</v>
      </c>
    </row>
    <row r="42" spans="1:35" x14ac:dyDescent="0.35">
      <c r="A42" t="s">
        <v>261</v>
      </c>
      <c r="B42" t="s">
        <v>2988</v>
      </c>
      <c r="C42" t="s">
        <v>2989</v>
      </c>
      <c r="D42" t="s">
        <v>1131</v>
      </c>
      <c r="F42">
        <v>424.14459199999999</v>
      </c>
      <c r="G42">
        <v>462.089203</v>
      </c>
      <c r="H42">
        <v>517.81976299999997</v>
      </c>
      <c r="I42">
        <v>559.90588400000001</v>
      </c>
      <c r="J42">
        <v>591.00756799999999</v>
      </c>
      <c r="K42">
        <v>611.31097399999999</v>
      </c>
      <c r="L42">
        <v>633.68292199999996</v>
      </c>
      <c r="M42">
        <v>651.16674799999998</v>
      </c>
      <c r="N42">
        <v>659.717896</v>
      </c>
      <c r="O42">
        <v>665.91833499999996</v>
      </c>
      <c r="P42">
        <v>671.36035200000003</v>
      </c>
      <c r="Q42">
        <v>679.89306599999998</v>
      </c>
      <c r="R42">
        <v>692.94268799999998</v>
      </c>
      <c r="S42">
        <v>709.72357199999999</v>
      </c>
      <c r="T42">
        <v>722.40863000000002</v>
      </c>
      <c r="U42">
        <v>732.50128199999995</v>
      </c>
      <c r="V42">
        <v>743.16107199999999</v>
      </c>
      <c r="W42">
        <v>752.42138699999998</v>
      </c>
      <c r="X42">
        <v>759.00292999999999</v>
      </c>
      <c r="Y42">
        <v>765.16339100000005</v>
      </c>
      <c r="Z42">
        <v>772.05480999999997</v>
      </c>
      <c r="AA42">
        <v>777.88085899999999</v>
      </c>
      <c r="AB42">
        <v>782.24713099999997</v>
      </c>
      <c r="AC42">
        <v>790.69506799999999</v>
      </c>
      <c r="AD42">
        <v>799.918274</v>
      </c>
      <c r="AE42">
        <v>804.86346400000002</v>
      </c>
      <c r="AF42">
        <v>807.47857699999997</v>
      </c>
      <c r="AG42">
        <v>813.30438200000003</v>
      </c>
      <c r="AH42">
        <v>822.03088400000001</v>
      </c>
      <c r="AI42" s="22">
        <v>2.4E-2</v>
      </c>
    </row>
    <row r="43" spans="1:35" x14ac:dyDescent="0.35">
      <c r="A43" t="s">
        <v>262</v>
      </c>
      <c r="B43" t="s">
        <v>2990</v>
      </c>
      <c r="C43" t="s">
        <v>2991</v>
      </c>
      <c r="D43" t="s">
        <v>1131</v>
      </c>
      <c r="F43">
        <v>0.21535199999999999</v>
      </c>
      <c r="G43">
        <v>0.25267800000000001</v>
      </c>
      <c r="H43">
        <v>0.31358799999999998</v>
      </c>
      <c r="I43">
        <v>0.32094600000000001</v>
      </c>
      <c r="J43">
        <v>0.32094099999999998</v>
      </c>
      <c r="K43">
        <v>0.31694099999999997</v>
      </c>
      <c r="L43">
        <v>0.30403000000000002</v>
      </c>
      <c r="M43">
        <v>0.29777599999999999</v>
      </c>
      <c r="N43">
        <v>0.291906</v>
      </c>
      <c r="O43">
        <v>0.288024</v>
      </c>
      <c r="P43">
        <v>0.28636600000000001</v>
      </c>
      <c r="Q43">
        <v>0.282914</v>
      </c>
      <c r="R43">
        <v>0.28370899999999999</v>
      </c>
      <c r="S43">
        <v>0.28323599999999999</v>
      </c>
      <c r="T43">
        <v>0.287416</v>
      </c>
      <c r="U43">
        <v>0.28790300000000002</v>
      </c>
      <c r="V43">
        <v>0.28903099999999998</v>
      </c>
      <c r="W43">
        <v>0.29132200000000003</v>
      </c>
      <c r="X43">
        <v>0.294761</v>
      </c>
      <c r="Y43">
        <v>0.29454799999999998</v>
      </c>
      <c r="Z43">
        <v>0.29633700000000002</v>
      </c>
      <c r="AA43">
        <v>0.296678</v>
      </c>
      <c r="AB43">
        <v>0.30166599999999999</v>
      </c>
      <c r="AC43">
        <v>0.303927</v>
      </c>
      <c r="AD43">
        <v>0.30986000000000002</v>
      </c>
      <c r="AE43">
        <v>0.313143</v>
      </c>
      <c r="AF43">
        <v>0.31870599999999999</v>
      </c>
      <c r="AG43">
        <v>0.32020700000000002</v>
      </c>
      <c r="AH43">
        <v>0.32733299999999999</v>
      </c>
      <c r="AI43" s="22">
        <v>1.4999999999999999E-2</v>
      </c>
    </row>
    <row r="44" spans="1:35" x14ac:dyDescent="0.35">
      <c r="A44" t="s">
        <v>263</v>
      </c>
      <c r="B44" t="s">
        <v>2992</v>
      </c>
      <c r="C44" t="s">
        <v>2993</v>
      </c>
      <c r="D44" t="s">
        <v>1131</v>
      </c>
      <c r="F44">
        <v>3.4556999999999997E-2</v>
      </c>
      <c r="G44">
        <v>3.1774999999999998E-2</v>
      </c>
      <c r="H44">
        <v>3.4439999999999998E-2</v>
      </c>
      <c r="I44">
        <v>3.1509000000000002E-2</v>
      </c>
      <c r="J44">
        <v>3.2266999999999997E-2</v>
      </c>
      <c r="K44">
        <v>3.2687000000000001E-2</v>
      </c>
      <c r="L44">
        <v>3.2471E-2</v>
      </c>
      <c r="M44">
        <v>3.3000000000000002E-2</v>
      </c>
      <c r="N44">
        <v>3.2989999999999998E-2</v>
      </c>
      <c r="O44">
        <v>3.2897999999999997E-2</v>
      </c>
      <c r="P44">
        <v>3.3195000000000002E-2</v>
      </c>
      <c r="Q44">
        <v>3.3092000000000003E-2</v>
      </c>
      <c r="R44">
        <v>3.3481999999999998E-2</v>
      </c>
      <c r="S44">
        <v>3.3801999999999999E-2</v>
      </c>
      <c r="T44">
        <v>3.5118999999999997E-2</v>
      </c>
      <c r="U44">
        <v>3.5742000000000003E-2</v>
      </c>
      <c r="V44">
        <v>3.6436000000000003E-2</v>
      </c>
      <c r="W44">
        <v>3.7571E-2</v>
      </c>
      <c r="X44">
        <v>3.8517999999999997E-2</v>
      </c>
      <c r="Y44">
        <v>3.9037000000000002E-2</v>
      </c>
      <c r="Z44">
        <v>3.9993000000000001E-2</v>
      </c>
      <c r="AA44">
        <v>4.0621999999999998E-2</v>
      </c>
      <c r="AB44">
        <v>4.2217999999999999E-2</v>
      </c>
      <c r="AC44">
        <v>4.3353000000000003E-2</v>
      </c>
      <c r="AD44">
        <v>4.4456000000000002E-2</v>
      </c>
      <c r="AE44">
        <v>4.5654E-2</v>
      </c>
      <c r="AF44">
        <v>4.7683999999999997E-2</v>
      </c>
      <c r="AG44">
        <v>4.8918999999999997E-2</v>
      </c>
      <c r="AH44">
        <v>5.1341999999999999E-2</v>
      </c>
      <c r="AI44" s="22">
        <v>1.4E-2</v>
      </c>
    </row>
    <row r="45" spans="1:35" x14ac:dyDescent="0.35">
      <c r="A45" t="s">
        <v>264</v>
      </c>
      <c r="B45" t="s">
        <v>2994</v>
      </c>
      <c r="C45" t="s">
        <v>2995</v>
      </c>
      <c r="D45" t="s">
        <v>1131</v>
      </c>
      <c r="F45">
        <v>0.41672700000000001</v>
      </c>
      <c r="G45">
        <v>0.62391600000000003</v>
      </c>
      <c r="H45">
        <v>0.72652399999999995</v>
      </c>
      <c r="I45">
        <v>0.756413</v>
      </c>
      <c r="J45">
        <v>0.78298999999999996</v>
      </c>
      <c r="K45">
        <v>0.81542000000000003</v>
      </c>
      <c r="L45">
        <v>0.81527899999999998</v>
      </c>
      <c r="M45">
        <v>0.84182699999999999</v>
      </c>
      <c r="N45">
        <v>0.84448900000000005</v>
      </c>
      <c r="O45">
        <v>0.84753299999999998</v>
      </c>
      <c r="P45">
        <v>0.85206899999999997</v>
      </c>
      <c r="Q45">
        <v>0.85263900000000004</v>
      </c>
      <c r="R45">
        <v>0.86738999999999999</v>
      </c>
      <c r="S45">
        <v>0.88799499999999998</v>
      </c>
      <c r="T45">
        <v>0.92534099999999997</v>
      </c>
      <c r="U45">
        <v>0.95724500000000001</v>
      </c>
      <c r="V45">
        <v>0.98814100000000005</v>
      </c>
      <c r="W45">
        <v>1.0319990000000001</v>
      </c>
      <c r="X45">
        <v>1.0732839999999999</v>
      </c>
      <c r="Y45">
        <v>1.106222</v>
      </c>
      <c r="Z45">
        <v>1.149462</v>
      </c>
      <c r="AA45">
        <v>1.1930810000000001</v>
      </c>
      <c r="AB45">
        <v>1.255312</v>
      </c>
      <c r="AC45">
        <v>1.317035</v>
      </c>
      <c r="AD45">
        <v>1.4072070000000001</v>
      </c>
      <c r="AE45">
        <v>1.472116</v>
      </c>
      <c r="AF45">
        <v>1.544786</v>
      </c>
      <c r="AG45">
        <v>1.6163719999999999</v>
      </c>
      <c r="AH45">
        <v>1.7232289999999999</v>
      </c>
      <c r="AI45" s="22">
        <v>5.1999999999999998E-2</v>
      </c>
    </row>
    <row r="46" spans="1:35" x14ac:dyDescent="0.35">
      <c r="A46" t="s">
        <v>265</v>
      </c>
      <c r="B46" t="s">
        <v>2996</v>
      </c>
      <c r="C46" t="s">
        <v>2997</v>
      </c>
      <c r="D46" t="s">
        <v>1131</v>
      </c>
      <c r="F46">
        <v>6.1060000000000003E-3</v>
      </c>
      <c r="G46">
        <v>5.803E-3</v>
      </c>
      <c r="H46">
        <v>6.646E-3</v>
      </c>
      <c r="I46">
        <v>6.6039999999999996E-3</v>
      </c>
      <c r="J46">
        <v>6.9239999999999996E-3</v>
      </c>
      <c r="K46">
        <v>7.0829999999999999E-3</v>
      </c>
      <c r="L46">
        <v>6.9680000000000002E-3</v>
      </c>
      <c r="M46">
        <v>6.992E-3</v>
      </c>
      <c r="N46">
        <v>6.829E-3</v>
      </c>
      <c r="O46">
        <v>6.6569999999999997E-3</v>
      </c>
      <c r="P46">
        <v>6.4980000000000003E-3</v>
      </c>
      <c r="Q46">
        <v>6.3150000000000003E-3</v>
      </c>
      <c r="R46">
        <v>6.2399999999999999E-3</v>
      </c>
      <c r="S46">
        <v>6.2360000000000002E-3</v>
      </c>
      <c r="T46">
        <v>6.3720000000000001E-3</v>
      </c>
      <c r="U46">
        <v>6.4229999999999999E-3</v>
      </c>
      <c r="V46">
        <v>6.4469999999999996E-3</v>
      </c>
      <c r="W46">
        <v>6.6049999999999998E-3</v>
      </c>
      <c r="X46">
        <v>6.6689999999999996E-3</v>
      </c>
      <c r="Y46">
        <v>6.6930000000000002E-3</v>
      </c>
      <c r="Z46">
        <v>6.7949999999999998E-3</v>
      </c>
      <c r="AA46">
        <v>6.8789999999999997E-3</v>
      </c>
      <c r="AB46">
        <v>7.097E-3</v>
      </c>
      <c r="AC46">
        <v>7.2690000000000003E-3</v>
      </c>
      <c r="AD46">
        <v>7.77E-3</v>
      </c>
      <c r="AE46">
        <v>7.9070000000000008E-3</v>
      </c>
      <c r="AF46">
        <v>8.1290000000000008E-3</v>
      </c>
      <c r="AG46">
        <v>8.3219999999999995E-3</v>
      </c>
      <c r="AH46">
        <v>8.7170000000000008E-3</v>
      </c>
      <c r="AI46" s="22">
        <v>1.2999999999999999E-2</v>
      </c>
    </row>
    <row r="47" spans="1:35" x14ac:dyDescent="0.35">
      <c r="A47" t="s">
        <v>20</v>
      </c>
      <c r="B47" t="s">
        <v>2998</v>
      </c>
      <c r="C47" t="s">
        <v>2999</v>
      </c>
      <c r="D47" t="s">
        <v>1131</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t="s">
        <v>11</v>
      </c>
    </row>
    <row r="48" spans="1:35" x14ac:dyDescent="0.35">
      <c r="A48" t="s">
        <v>19</v>
      </c>
      <c r="B48" t="s">
        <v>3000</v>
      </c>
      <c r="C48" t="s">
        <v>3001</v>
      </c>
      <c r="D48" t="s">
        <v>1131</v>
      </c>
      <c r="F48">
        <v>2.0339999999999998E-3</v>
      </c>
      <c r="G48">
        <v>4.2249999999999996E-3</v>
      </c>
      <c r="H48">
        <v>6.6280000000000002E-3</v>
      </c>
      <c r="I48">
        <v>9.1800000000000007E-3</v>
      </c>
      <c r="J48">
        <v>1.1653E-2</v>
      </c>
      <c r="K48">
        <v>1.3968E-2</v>
      </c>
      <c r="L48">
        <v>1.6271000000000001E-2</v>
      </c>
      <c r="M48">
        <v>1.8672000000000001E-2</v>
      </c>
      <c r="N48">
        <v>2.0910999999999999E-2</v>
      </c>
      <c r="O48">
        <v>2.3172999999999999E-2</v>
      </c>
      <c r="P48">
        <v>2.5411E-2</v>
      </c>
      <c r="Q48">
        <v>2.7647000000000001E-2</v>
      </c>
      <c r="R48">
        <v>3.0044000000000001E-2</v>
      </c>
      <c r="S48">
        <v>3.2647000000000002E-2</v>
      </c>
      <c r="T48">
        <v>3.5303000000000001E-2</v>
      </c>
      <c r="U48">
        <v>3.8024000000000002E-2</v>
      </c>
      <c r="V48">
        <v>4.0863999999999998E-2</v>
      </c>
      <c r="W48">
        <v>4.3702999999999999E-2</v>
      </c>
      <c r="X48">
        <v>4.6681E-2</v>
      </c>
      <c r="Y48">
        <v>4.9474999999999998E-2</v>
      </c>
      <c r="Z48">
        <v>5.2331000000000003E-2</v>
      </c>
      <c r="AA48">
        <v>5.5236E-2</v>
      </c>
      <c r="AB48">
        <v>5.8096000000000002E-2</v>
      </c>
      <c r="AC48">
        <v>6.1351999999999997E-2</v>
      </c>
      <c r="AD48">
        <v>6.4301999999999998E-2</v>
      </c>
      <c r="AE48">
        <v>6.7421999999999996E-2</v>
      </c>
      <c r="AF48">
        <v>7.0310999999999998E-2</v>
      </c>
      <c r="AG48">
        <v>7.3610999999999996E-2</v>
      </c>
      <c r="AH48">
        <v>7.7048000000000005E-2</v>
      </c>
      <c r="AI48" s="22">
        <v>0.13900000000000001</v>
      </c>
    </row>
    <row r="49" spans="1:35" x14ac:dyDescent="0.35">
      <c r="A49" t="s">
        <v>271</v>
      </c>
      <c r="B49" t="s">
        <v>3002</v>
      </c>
      <c r="C49" t="s">
        <v>3003</v>
      </c>
      <c r="D49" t="s">
        <v>1131</v>
      </c>
      <c r="F49">
        <v>1177.3413089999999</v>
      </c>
      <c r="G49">
        <v>1282.6826169999999</v>
      </c>
      <c r="H49">
        <v>1454.3554690000001</v>
      </c>
      <c r="I49">
        <v>1628.386841</v>
      </c>
      <c r="J49">
        <v>1775.1735839999999</v>
      </c>
      <c r="K49">
        <v>1889.709351</v>
      </c>
      <c r="L49">
        <v>2012.2186280000001</v>
      </c>
      <c r="M49">
        <v>2134.8654790000001</v>
      </c>
      <c r="N49">
        <v>2211.6315920000002</v>
      </c>
      <c r="O49">
        <v>2249.7312010000001</v>
      </c>
      <c r="P49">
        <v>2292.8796390000002</v>
      </c>
      <c r="Q49">
        <v>2328.9526369999999</v>
      </c>
      <c r="R49">
        <v>2376.204346</v>
      </c>
      <c r="S49">
        <v>2435.116211</v>
      </c>
      <c r="T49">
        <v>2482.8005370000001</v>
      </c>
      <c r="U49">
        <v>2518.3735350000002</v>
      </c>
      <c r="V49">
        <v>2554.9929200000001</v>
      </c>
      <c r="W49">
        <v>2587.358154</v>
      </c>
      <c r="X49">
        <v>2610.124268</v>
      </c>
      <c r="Y49">
        <v>2634.3562010000001</v>
      </c>
      <c r="Z49">
        <v>2663.3811040000001</v>
      </c>
      <c r="AA49">
        <v>2686.7871089999999</v>
      </c>
      <c r="AB49">
        <v>2706.1804200000001</v>
      </c>
      <c r="AC49">
        <v>2738.8386230000001</v>
      </c>
      <c r="AD49">
        <v>2790.3920899999998</v>
      </c>
      <c r="AE49">
        <v>2812.2802729999999</v>
      </c>
      <c r="AF49">
        <v>2826.419922</v>
      </c>
      <c r="AG49">
        <v>2857.5061040000001</v>
      </c>
      <c r="AH49">
        <v>2895.1220699999999</v>
      </c>
      <c r="AI49" s="22">
        <v>3.3000000000000002E-2</v>
      </c>
    </row>
    <row r="50" spans="1:35" x14ac:dyDescent="0.35">
      <c r="A50" t="s">
        <v>1150</v>
      </c>
      <c r="B50" t="s">
        <v>3004</v>
      </c>
      <c r="C50" t="s">
        <v>3005</v>
      </c>
      <c r="D50" t="s">
        <v>452</v>
      </c>
      <c r="F50">
        <v>13.111359</v>
      </c>
      <c r="G50">
        <v>13.710099</v>
      </c>
      <c r="H50">
        <v>14.935573</v>
      </c>
      <c r="I50">
        <v>16.182507000000001</v>
      </c>
      <c r="J50">
        <v>17.400746999999999</v>
      </c>
      <c r="K50">
        <v>18.540785</v>
      </c>
      <c r="L50">
        <v>19.832799999999999</v>
      </c>
      <c r="M50">
        <v>20.943574999999999</v>
      </c>
      <c r="N50">
        <v>21.810699</v>
      </c>
      <c r="O50">
        <v>22.262633999999998</v>
      </c>
      <c r="P50">
        <v>22.783297000000001</v>
      </c>
      <c r="Q50">
        <v>23.223189999999999</v>
      </c>
      <c r="R50">
        <v>23.633499</v>
      </c>
      <c r="S50">
        <v>24.020295999999998</v>
      </c>
      <c r="T50">
        <v>24.283349999999999</v>
      </c>
      <c r="U50">
        <v>24.408024000000001</v>
      </c>
      <c r="V50">
        <v>24.501076000000001</v>
      </c>
      <c r="W50">
        <v>24.586058000000001</v>
      </c>
      <c r="X50">
        <v>24.520868</v>
      </c>
      <c r="Y50">
        <v>24.598953000000002</v>
      </c>
      <c r="Z50">
        <v>24.707792000000001</v>
      </c>
      <c r="AA50">
        <v>24.755800000000001</v>
      </c>
      <c r="AB50">
        <v>24.803039999999999</v>
      </c>
      <c r="AC50">
        <v>24.823250000000002</v>
      </c>
      <c r="AD50">
        <v>25.170708000000001</v>
      </c>
      <c r="AE50">
        <v>25.179089999999999</v>
      </c>
      <c r="AF50">
        <v>25.223558000000001</v>
      </c>
      <c r="AG50">
        <v>25.288132000000001</v>
      </c>
      <c r="AH50">
        <v>25.364118999999999</v>
      </c>
      <c r="AI50" s="22">
        <v>2.4E-2</v>
      </c>
    </row>
    <row r="51" spans="1:35" x14ac:dyDescent="0.35">
      <c r="A51" t="s">
        <v>1149</v>
      </c>
      <c r="B51" t="s">
        <v>3006</v>
      </c>
      <c r="C51" t="s">
        <v>3007</v>
      </c>
      <c r="D51" t="s">
        <v>1131</v>
      </c>
      <c r="F51">
        <v>8979.5517579999996</v>
      </c>
      <c r="G51">
        <v>9355.75</v>
      </c>
      <c r="H51">
        <v>9737.5273440000001</v>
      </c>
      <c r="I51">
        <v>10062.636719</v>
      </c>
      <c r="J51">
        <v>10201.708984000001</v>
      </c>
      <c r="K51">
        <v>10192.175781</v>
      </c>
      <c r="L51">
        <v>10145.913086</v>
      </c>
      <c r="M51">
        <v>10193.415039</v>
      </c>
      <c r="N51">
        <v>10140.123046999999</v>
      </c>
      <c r="O51">
        <v>10105.413086</v>
      </c>
      <c r="P51">
        <v>10063.862305000001</v>
      </c>
      <c r="Q51">
        <v>10028.564453000001</v>
      </c>
      <c r="R51">
        <v>10054.390625</v>
      </c>
      <c r="S51">
        <v>10137.744140999999</v>
      </c>
      <c r="T51">
        <v>10224.291992</v>
      </c>
      <c r="U51">
        <v>10317.810546999999</v>
      </c>
      <c r="V51">
        <v>10428.084961</v>
      </c>
      <c r="W51">
        <v>10523.680664</v>
      </c>
      <c r="X51">
        <v>10644.501953000001</v>
      </c>
      <c r="Y51">
        <v>10709.220703000001</v>
      </c>
      <c r="Z51">
        <v>10779.518555000001</v>
      </c>
      <c r="AA51">
        <v>10853.162109000001</v>
      </c>
      <c r="AB51">
        <v>10910.680664</v>
      </c>
      <c r="AC51">
        <v>11033.360352</v>
      </c>
      <c r="AD51">
        <v>11085.871094</v>
      </c>
      <c r="AE51">
        <v>11169.109375</v>
      </c>
      <c r="AF51">
        <v>11205.476562</v>
      </c>
      <c r="AG51">
        <v>11299.791015999999</v>
      </c>
      <c r="AH51">
        <v>11414.243164</v>
      </c>
      <c r="AI51" s="22">
        <v>8.9999999999999993E-3</v>
      </c>
    </row>
    <row r="52" spans="1:35" x14ac:dyDescent="0.35">
      <c r="A52" t="s">
        <v>1148</v>
      </c>
      <c r="B52" t="s">
        <v>3008</v>
      </c>
      <c r="C52" t="s">
        <v>3009</v>
      </c>
      <c r="D52" t="s">
        <v>452</v>
      </c>
      <c r="F52">
        <v>15.220558</v>
      </c>
      <c r="G52">
        <v>15.958905</v>
      </c>
      <c r="H52">
        <v>17.052690999999999</v>
      </c>
      <c r="I52">
        <v>18.482906</v>
      </c>
      <c r="J52">
        <v>19.903849000000001</v>
      </c>
      <c r="K52">
        <v>21.28002</v>
      </c>
      <c r="L52">
        <v>22.808615</v>
      </c>
      <c r="M52">
        <v>24.186523000000001</v>
      </c>
      <c r="N52">
        <v>25.281044000000001</v>
      </c>
      <c r="O52">
        <v>25.881363</v>
      </c>
      <c r="P52">
        <v>26.581710999999999</v>
      </c>
      <c r="Q52">
        <v>27.111789999999999</v>
      </c>
      <c r="R52">
        <v>27.603131999999999</v>
      </c>
      <c r="S52">
        <v>28.062614</v>
      </c>
      <c r="T52">
        <v>28.400981999999999</v>
      </c>
      <c r="U52">
        <v>28.564596000000002</v>
      </c>
      <c r="V52">
        <v>28.695043999999999</v>
      </c>
      <c r="W52">
        <v>28.825389999999999</v>
      </c>
      <c r="X52">
        <v>28.776201</v>
      </c>
      <c r="Y52">
        <v>28.906082000000001</v>
      </c>
      <c r="Z52">
        <v>29.051023000000001</v>
      </c>
      <c r="AA52">
        <v>29.109677999999999</v>
      </c>
      <c r="AB52">
        <v>29.183392999999999</v>
      </c>
      <c r="AC52">
        <v>29.219711</v>
      </c>
      <c r="AD52">
        <v>29.806957000000001</v>
      </c>
      <c r="AE52">
        <v>29.804532999999999</v>
      </c>
      <c r="AF52">
        <v>29.883977999999999</v>
      </c>
      <c r="AG52">
        <v>30.013493</v>
      </c>
      <c r="AH52">
        <v>30.123314000000001</v>
      </c>
      <c r="AI52" s="22">
        <v>2.5000000000000001E-2</v>
      </c>
    </row>
    <row r="53" spans="1:35" x14ac:dyDescent="0.35">
      <c r="A53" t="s">
        <v>1147</v>
      </c>
      <c r="B53" t="s">
        <v>3010</v>
      </c>
      <c r="C53" t="s">
        <v>3011</v>
      </c>
      <c r="D53" t="s">
        <v>1131</v>
      </c>
      <c r="F53">
        <v>61.643146999999999</v>
      </c>
      <c r="G53">
        <v>66.643439999999998</v>
      </c>
      <c r="H53">
        <v>71.765167000000005</v>
      </c>
      <c r="I53">
        <v>76.018135000000001</v>
      </c>
      <c r="J53">
        <v>79.154067999999995</v>
      </c>
      <c r="K53">
        <v>81.893271999999996</v>
      </c>
      <c r="L53">
        <v>84.514587000000006</v>
      </c>
      <c r="M53">
        <v>87.570221000000004</v>
      </c>
      <c r="N53">
        <v>90.242737000000005</v>
      </c>
      <c r="O53">
        <v>92.979438999999999</v>
      </c>
      <c r="P53">
        <v>95.834350999999998</v>
      </c>
      <c r="Q53">
        <v>98.582092000000003</v>
      </c>
      <c r="R53">
        <v>101.860466</v>
      </c>
      <c r="S53">
        <v>105.686386</v>
      </c>
      <c r="T53">
        <v>109.808167</v>
      </c>
      <c r="U53">
        <v>113.78994</v>
      </c>
      <c r="V53">
        <v>117.94506800000001</v>
      </c>
      <c r="W53">
        <v>122.04669199999999</v>
      </c>
      <c r="X53">
        <v>126.277252</v>
      </c>
      <c r="Y53">
        <v>129.88519299999999</v>
      </c>
      <c r="Z53">
        <v>133.52229299999999</v>
      </c>
      <c r="AA53">
        <v>136.973389</v>
      </c>
      <c r="AB53">
        <v>140.53898599999999</v>
      </c>
      <c r="AC53">
        <v>144.93956</v>
      </c>
      <c r="AD53">
        <v>149.45687899999999</v>
      </c>
      <c r="AE53">
        <v>153.427322</v>
      </c>
      <c r="AF53">
        <v>157.137924</v>
      </c>
      <c r="AG53">
        <v>161.48161300000001</v>
      </c>
      <c r="AH53">
        <v>165.93228099999999</v>
      </c>
      <c r="AI53" s="22">
        <v>3.5999999999999997E-2</v>
      </c>
    </row>
    <row r="54" spans="1:35" x14ac:dyDescent="0.35">
      <c r="A54" t="s">
        <v>1146</v>
      </c>
      <c r="B54" t="s">
        <v>3012</v>
      </c>
      <c r="C54" t="s">
        <v>3013</v>
      </c>
      <c r="D54" t="s">
        <v>1131</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t="s">
        <v>11</v>
      </c>
    </row>
    <row r="55" spans="1:35" x14ac:dyDescent="0.35">
      <c r="A55" t="s">
        <v>1145</v>
      </c>
      <c r="B55" t="s">
        <v>1144</v>
      </c>
    </row>
    <row r="56" spans="1:35" x14ac:dyDescent="0.35">
      <c r="A56" t="s">
        <v>1143</v>
      </c>
      <c r="B56" t="s">
        <v>3014</v>
      </c>
      <c r="C56" t="s">
        <v>3015</v>
      </c>
      <c r="D56" t="s">
        <v>1131</v>
      </c>
      <c r="F56">
        <v>11979.623046999999</v>
      </c>
      <c r="G56">
        <v>12141.525390999999</v>
      </c>
      <c r="H56">
        <v>12357.566406</v>
      </c>
      <c r="I56">
        <v>12302.815430000001</v>
      </c>
      <c r="J56">
        <v>12167.236328000001</v>
      </c>
      <c r="K56">
        <v>11894.392578000001</v>
      </c>
      <c r="L56">
        <v>11538.472656</v>
      </c>
      <c r="M56">
        <v>11371.941406</v>
      </c>
      <c r="N56">
        <v>11143.288086</v>
      </c>
      <c r="O56">
        <v>11004.134765999999</v>
      </c>
      <c r="P56">
        <v>10861.600586</v>
      </c>
      <c r="Q56">
        <v>10737.801758</v>
      </c>
      <c r="R56">
        <v>10684.126953000001</v>
      </c>
      <c r="S56">
        <v>10688.566406</v>
      </c>
      <c r="T56">
        <v>10730.707031</v>
      </c>
      <c r="U56">
        <v>10783.193359000001</v>
      </c>
      <c r="V56">
        <v>10856.628906</v>
      </c>
      <c r="W56">
        <v>10915.057617</v>
      </c>
      <c r="X56">
        <v>11019.953125</v>
      </c>
      <c r="Y56">
        <v>11036.261719</v>
      </c>
      <c r="Z56">
        <v>11052.651367</v>
      </c>
      <c r="AA56">
        <v>11071.000977</v>
      </c>
      <c r="AB56">
        <v>11092.455078000001</v>
      </c>
      <c r="AC56">
        <v>11178.630859000001</v>
      </c>
      <c r="AD56">
        <v>11173.338867</v>
      </c>
      <c r="AE56">
        <v>11217.869140999999</v>
      </c>
      <c r="AF56">
        <v>11232.074219</v>
      </c>
      <c r="AG56">
        <v>11274.545898</v>
      </c>
      <c r="AH56">
        <v>11357.408203000001</v>
      </c>
      <c r="AI56" s="22">
        <v>-2E-3</v>
      </c>
    </row>
    <row r="57" spans="1:35" x14ac:dyDescent="0.35">
      <c r="A57" t="s">
        <v>1142</v>
      </c>
      <c r="B57" t="s">
        <v>3016</v>
      </c>
      <c r="C57" t="s">
        <v>3017</v>
      </c>
      <c r="D57" t="s">
        <v>1131</v>
      </c>
      <c r="F57">
        <v>83.834327999999999</v>
      </c>
      <c r="G57">
        <v>97.054824999999994</v>
      </c>
      <c r="H57">
        <v>104.558243</v>
      </c>
      <c r="I57">
        <v>110.199501</v>
      </c>
      <c r="J57">
        <v>114.41759500000001</v>
      </c>
      <c r="K57">
        <v>118.185852</v>
      </c>
      <c r="L57">
        <v>124.953514</v>
      </c>
      <c r="M57">
        <v>122.122925</v>
      </c>
      <c r="N57">
        <v>119.43222</v>
      </c>
      <c r="O57">
        <v>116.31744399999999</v>
      </c>
      <c r="P57">
        <v>115.20159099999999</v>
      </c>
      <c r="Q57">
        <v>113.88164500000001</v>
      </c>
      <c r="R57">
        <v>114.614082</v>
      </c>
      <c r="S57">
        <v>114.805977</v>
      </c>
      <c r="T57">
        <v>118.40216100000001</v>
      </c>
      <c r="U57">
        <v>119.88093600000001</v>
      </c>
      <c r="V57">
        <v>122.04935500000001</v>
      </c>
      <c r="W57">
        <v>125.332413</v>
      </c>
      <c r="X57">
        <v>127.76767</v>
      </c>
      <c r="Y57">
        <v>128.08561700000001</v>
      </c>
      <c r="Z57">
        <v>130.21684300000001</v>
      </c>
      <c r="AA57">
        <v>130.056961</v>
      </c>
      <c r="AB57">
        <v>132.728317</v>
      </c>
      <c r="AC57">
        <v>134.593536</v>
      </c>
      <c r="AD57">
        <v>137.08737199999999</v>
      </c>
      <c r="AE57">
        <v>138.370926</v>
      </c>
      <c r="AF57">
        <v>141.203033</v>
      </c>
      <c r="AG57">
        <v>143.155441</v>
      </c>
      <c r="AH57">
        <v>147.34182699999999</v>
      </c>
      <c r="AI57" s="22">
        <v>0.02</v>
      </c>
    </row>
    <row r="58" spans="1:35" x14ac:dyDescent="0.35">
      <c r="A58" t="s">
        <v>1141</v>
      </c>
      <c r="B58" t="s">
        <v>3018</v>
      </c>
      <c r="C58" t="s">
        <v>3019</v>
      </c>
      <c r="D58" t="s">
        <v>1131</v>
      </c>
      <c r="F58">
        <v>561.44683799999996</v>
      </c>
      <c r="G58">
        <v>576.17285200000003</v>
      </c>
      <c r="H58">
        <v>589.65801999999996</v>
      </c>
      <c r="I58">
        <v>595.70721400000002</v>
      </c>
      <c r="J58">
        <v>591.96667500000001</v>
      </c>
      <c r="K58">
        <v>581.41790800000001</v>
      </c>
      <c r="L58">
        <v>567.78491199999996</v>
      </c>
      <c r="M58">
        <v>561.32733199999996</v>
      </c>
      <c r="N58">
        <v>551.66546600000004</v>
      </c>
      <c r="O58">
        <v>546.59729000000004</v>
      </c>
      <c r="P58">
        <v>540.90557899999999</v>
      </c>
      <c r="Q58">
        <v>536.25726299999997</v>
      </c>
      <c r="R58">
        <v>534.94335899999999</v>
      </c>
      <c r="S58">
        <v>536.748108</v>
      </c>
      <c r="T58">
        <v>539.77325399999995</v>
      </c>
      <c r="U58">
        <v>544.14581299999998</v>
      </c>
      <c r="V58">
        <v>549.65893600000004</v>
      </c>
      <c r="W58">
        <v>554.22119099999998</v>
      </c>
      <c r="X58">
        <v>561.39727800000003</v>
      </c>
      <c r="Y58">
        <v>564.28253199999995</v>
      </c>
      <c r="Z58">
        <v>567.16351299999997</v>
      </c>
      <c r="AA58">
        <v>570.59997599999997</v>
      </c>
      <c r="AB58">
        <v>573.37579300000004</v>
      </c>
      <c r="AC58">
        <v>579.95111099999997</v>
      </c>
      <c r="AD58">
        <v>582.01178000000004</v>
      </c>
      <c r="AE58">
        <v>586.53375200000005</v>
      </c>
      <c r="AF58">
        <v>588.370544</v>
      </c>
      <c r="AG58">
        <v>592.90405299999998</v>
      </c>
      <c r="AH58">
        <v>598.290527</v>
      </c>
      <c r="AI58" s="22">
        <v>2E-3</v>
      </c>
    </row>
    <row r="59" spans="1:35" x14ac:dyDescent="0.35">
      <c r="A59" t="s">
        <v>1140</v>
      </c>
      <c r="B59" t="s">
        <v>3020</v>
      </c>
      <c r="C59" t="s">
        <v>3021</v>
      </c>
      <c r="D59" t="s">
        <v>1131</v>
      </c>
      <c r="F59">
        <v>725.74462900000003</v>
      </c>
      <c r="G59">
        <v>767.12719700000002</v>
      </c>
      <c r="H59">
        <v>849.42553699999996</v>
      </c>
      <c r="I59">
        <v>989.61602800000003</v>
      </c>
      <c r="J59">
        <v>1142.228638</v>
      </c>
      <c r="K59">
        <v>1293.048096</v>
      </c>
      <c r="L59">
        <v>1448.761841</v>
      </c>
      <c r="M59">
        <v>1627.3472899999999</v>
      </c>
      <c r="N59">
        <v>1754.971436</v>
      </c>
      <c r="O59">
        <v>1810.9782709999999</v>
      </c>
      <c r="P59">
        <v>1887.9479980000001</v>
      </c>
      <c r="Q59">
        <v>1928.5939940000001</v>
      </c>
      <c r="R59">
        <v>1974.0828859999999</v>
      </c>
      <c r="S59">
        <v>2024.998169</v>
      </c>
      <c r="T59">
        <v>2075.4040530000002</v>
      </c>
      <c r="U59">
        <v>2099.3327640000002</v>
      </c>
      <c r="V59">
        <v>2122.7680660000001</v>
      </c>
      <c r="W59">
        <v>2145.078857</v>
      </c>
      <c r="X59">
        <v>2151.0024410000001</v>
      </c>
      <c r="Y59">
        <v>2165.3400879999999</v>
      </c>
      <c r="Z59">
        <v>2185.2482909999999</v>
      </c>
      <c r="AA59">
        <v>2189.4020999999998</v>
      </c>
      <c r="AB59">
        <v>2200.755615</v>
      </c>
      <c r="AC59">
        <v>2217.408203</v>
      </c>
      <c r="AD59">
        <v>2314.1147460000002</v>
      </c>
      <c r="AE59">
        <v>2313.9309079999998</v>
      </c>
      <c r="AF59">
        <v>2326.421143</v>
      </c>
      <c r="AG59">
        <v>2354.4277339999999</v>
      </c>
      <c r="AH59">
        <v>2386.5378420000002</v>
      </c>
      <c r="AI59" s="22">
        <v>4.2999999999999997E-2</v>
      </c>
    </row>
    <row r="60" spans="1:35" x14ac:dyDescent="0.35">
      <c r="A60" t="s">
        <v>1139</v>
      </c>
      <c r="B60" t="s">
        <v>3022</v>
      </c>
      <c r="C60" t="s">
        <v>3023</v>
      </c>
      <c r="D60" t="s">
        <v>1131</v>
      </c>
      <c r="F60">
        <v>190.60342399999999</v>
      </c>
      <c r="G60">
        <v>230.76951600000001</v>
      </c>
      <c r="H60">
        <v>296.40933200000001</v>
      </c>
      <c r="I60">
        <v>360.35449199999999</v>
      </c>
      <c r="J60">
        <v>410.44619799999998</v>
      </c>
      <c r="K60">
        <v>443.13842799999998</v>
      </c>
      <c r="L60">
        <v>476.82431000000003</v>
      </c>
      <c r="M60">
        <v>503.57235700000001</v>
      </c>
      <c r="N60">
        <v>518.65698199999997</v>
      </c>
      <c r="O60">
        <v>528.69946300000004</v>
      </c>
      <c r="P60">
        <v>540.37268100000006</v>
      </c>
      <c r="Q60">
        <v>553.36114499999996</v>
      </c>
      <c r="R60">
        <v>569.77539100000001</v>
      </c>
      <c r="S60">
        <v>588.75250200000005</v>
      </c>
      <c r="T60">
        <v>600.99475099999995</v>
      </c>
      <c r="U60">
        <v>609.02618399999994</v>
      </c>
      <c r="V60">
        <v>617.11261000000002</v>
      </c>
      <c r="W60">
        <v>623.40478499999995</v>
      </c>
      <c r="X60">
        <v>624.98504600000001</v>
      </c>
      <c r="Y60">
        <v>631.17956500000003</v>
      </c>
      <c r="Z60">
        <v>638.68377699999996</v>
      </c>
      <c r="AA60">
        <v>644.80828899999995</v>
      </c>
      <c r="AB60">
        <v>649.36614999999995</v>
      </c>
      <c r="AC60">
        <v>657.02441399999998</v>
      </c>
      <c r="AD60">
        <v>669.85217299999999</v>
      </c>
      <c r="AE60">
        <v>675.74920699999996</v>
      </c>
      <c r="AF60">
        <v>679.52581799999996</v>
      </c>
      <c r="AG60">
        <v>685.97650099999998</v>
      </c>
      <c r="AH60">
        <v>695.47027600000001</v>
      </c>
      <c r="AI60" s="22">
        <v>4.7E-2</v>
      </c>
    </row>
    <row r="61" spans="1:35" x14ac:dyDescent="0.35">
      <c r="A61" t="s">
        <v>1138</v>
      </c>
      <c r="B61" t="s">
        <v>3024</v>
      </c>
      <c r="C61" t="s">
        <v>3025</v>
      </c>
      <c r="D61" t="s">
        <v>1131</v>
      </c>
      <c r="F61">
        <v>684.48230000000001</v>
      </c>
      <c r="G61">
        <v>746.131531</v>
      </c>
      <c r="H61">
        <v>822.83544900000004</v>
      </c>
      <c r="I61">
        <v>865.26074200000005</v>
      </c>
      <c r="J61">
        <v>903.67303500000003</v>
      </c>
      <c r="K61">
        <v>925.83203100000003</v>
      </c>
      <c r="L61">
        <v>948.80200200000002</v>
      </c>
      <c r="M61">
        <v>970.30389400000001</v>
      </c>
      <c r="N61">
        <v>980.89257799999996</v>
      </c>
      <c r="O61">
        <v>992.17932099999996</v>
      </c>
      <c r="P61">
        <v>1000.218872</v>
      </c>
      <c r="Q61">
        <v>1013.318787</v>
      </c>
      <c r="R61">
        <v>1033.4533690000001</v>
      </c>
      <c r="S61">
        <v>1058.6884769999999</v>
      </c>
      <c r="T61">
        <v>1081.9727780000001</v>
      </c>
      <c r="U61">
        <v>1101.802612</v>
      </c>
      <c r="V61">
        <v>1123.1274410000001</v>
      </c>
      <c r="W61">
        <v>1143.1396480000001</v>
      </c>
      <c r="X61">
        <v>1161.0980219999999</v>
      </c>
      <c r="Y61">
        <v>1173.0588379999999</v>
      </c>
      <c r="Z61">
        <v>1182.440063</v>
      </c>
      <c r="AA61">
        <v>1189.2504879999999</v>
      </c>
      <c r="AB61">
        <v>1196.9332280000001</v>
      </c>
      <c r="AC61">
        <v>1210.4688719999999</v>
      </c>
      <c r="AD61">
        <v>1231.201172</v>
      </c>
      <c r="AE61">
        <v>1239.6461179999999</v>
      </c>
      <c r="AF61">
        <v>1247.0631100000001</v>
      </c>
      <c r="AG61">
        <v>1257.0520019999999</v>
      </c>
      <c r="AH61">
        <v>1273.0928960000001</v>
      </c>
      <c r="AI61" s="22">
        <v>2.1999999999999999E-2</v>
      </c>
    </row>
    <row r="62" spans="1:35" x14ac:dyDescent="0.35">
      <c r="A62" t="s">
        <v>1137</v>
      </c>
      <c r="B62" t="s">
        <v>3026</v>
      </c>
      <c r="C62" t="s">
        <v>3027</v>
      </c>
      <c r="D62" t="s">
        <v>1131</v>
      </c>
      <c r="F62">
        <v>0.974248</v>
      </c>
      <c r="G62">
        <v>1.2927360000000001</v>
      </c>
      <c r="H62">
        <v>1.4806790000000001</v>
      </c>
      <c r="I62">
        <v>1.504588</v>
      </c>
      <c r="J62">
        <v>1.507593</v>
      </c>
      <c r="K62">
        <v>1.5212829999999999</v>
      </c>
      <c r="L62">
        <v>1.4832179999999999</v>
      </c>
      <c r="M62">
        <v>1.4955290000000001</v>
      </c>
      <c r="N62">
        <v>1.483341</v>
      </c>
      <c r="O62">
        <v>1.4756590000000001</v>
      </c>
      <c r="P62">
        <v>1.4719949999999999</v>
      </c>
      <c r="Q62">
        <v>1.4639800000000001</v>
      </c>
      <c r="R62">
        <v>1.4775370000000001</v>
      </c>
      <c r="S62">
        <v>1.4976579999999999</v>
      </c>
      <c r="T62">
        <v>1.5430889999999999</v>
      </c>
      <c r="U62">
        <v>1.5797669999999999</v>
      </c>
      <c r="V62">
        <v>1.61426</v>
      </c>
      <c r="W62">
        <v>1.6643399999999999</v>
      </c>
      <c r="X62">
        <v>1.7150989999999999</v>
      </c>
      <c r="Y62">
        <v>1.7489399999999999</v>
      </c>
      <c r="Z62">
        <v>1.796222</v>
      </c>
      <c r="AA62">
        <v>1.842319</v>
      </c>
      <c r="AB62">
        <v>1.914339</v>
      </c>
      <c r="AC62">
        <v>1.984845</v>
      </c>
      <c r="AD62">
        <v>2.084657</v>
      </c>
      <c r="AE62">
        <v>2.1654710000000001</v>
      </c>
      <c r="AF62">
        <v>2.2511040000000002</v>
      </c>
      <c r="AG62">
        <v>2.3298549999999998</v>
      </c>
      <c r="AH62">
        <v>2.4555669999999998</v>
      </c>
      <c r="AI62" s="22">
        <v>3.4000000000000002E-2</v>
      </c>
    </row>
    <row r="63" spans="1:35" x14ac:dyDescent="0.35">
      <c r="A63" t="s">
        <v>1136</v>
      </c>
      <c r="B63" t="s">
        <v>3028</v>
      </c>
      <c r="C63" t="s">
        <v>3029</v>
      </c>
      <c r="D63" t="s">
        <v>1131</v>
      </c>
      <c r="F63">
        <v>2.5159570000000002</v>
      </c>
      <c r="G63">
        <v>2.5399080000000001</v>
      </c>
      <c r="H63">
        <v>2.2121749999999998</v>
      </c>
      <c r="I63">
        <v>2.0415839999999998</v>
      </c>
      <c r="J63">
        <v>2.1618339999999998</v>
      </c>
      <c r="K63">
        <v>2.348516</v>
      </c>
      <c r="L63">
        <v>2.6687569999999998</v>
      </c>
      <c r="M63">
        <v>2.867308</v>
      </c>
      <c r="N63">
        <v>3.0547559999999998</v>
      </c>
      <c r="O63">
        <v>3.2019989999999998</v>
      </c>
      <c r="P63">
        <v>3.3263780000000001</v>
      </c>
      <c r="Q63">
        <v>3.440445</v>
      </c>
      <c r="R63">
        <v>3.5602960000000001</v>
      </c>
      <c r="S63">
        <v>3.6861830000000002</v>
      </c>
      <c r="T63">
        <v>3.798279</v>
      </c>
      <c r="U63">
        <v>3.8825599999999998</v>
      </c>
      <c r="V63">
        <v>3.8358270000000001</v>
      </c>
      <c r="W63">
        <v>3.7978360000000002</v>
      </c>
      <c r="X63">
        <v>3.7609840000000001</v>
      </c>
      <c r="Y63">
        <v>3.7036630000000001</v>
      </c>
      <c r="Z63">
        <v>3.6449690000000001</v>
      </c>
      <c r="AA63">
        <v>3.5845479999999998</v>
      </c>
      <c r="AB63">
        <v>3.5320149999999999</v>
      </c>
      <c r="AC63">
        <v>3.5180699999999998</v>
      </c>
      <c r="AD63">
        <v>3.6242760000000001</v>
      </c>
      <c r="AE63">
        <v>3.7596349999999998</v>
      </c>
      <c r="AF63">
        <v>3.745819</v>
      </c>
      <c r="AG63">
        <v>3.7563939999999998</v>
      </c>
      <c r="AH63">
        <v>3.7650239999999999</v>
      </c>
      <c r="AI63" s="22">
        <v>1.4999999999999999E-2</v>
      </c>
    </row>
    <row r="64" spans="1:35" x14ac:dyDescent="0.35">
      <c r="A64" t="s">
        <v>1135</v>
      </c>
      <c r="B64" t="s">
        <v>3030</v>
      </c>
      <c r="C64" t="s">
        <v>3031</v>
      </c>
      <c r="D64" t="s">
        <v>1131</v>
      </c>
      <c r="F64">
        <v>14229.224609000001</v>
      </c>
      <c r="G64">
        <v>14562.613281</v>
      </c>
      <c r="H64">
        <v>15024.146484000001</v>
      </c>
      <c r="I64">
        <v>15227.499023</v>
      </c>
      <c r="J64">
        <v>15333.637694999999</v>
      </c>
      <c r="K64">
        <v>15259.884765999999</v>
      </c>
      <c r="L64">
        <v>15109.750977</v>
      </c>
      <c r="M64">
        <v>15160.977539</v>
      </c>
      <c r="N64">
        <v>15073.444336</v>
      </c>
      <c r="O64">
        <v>15003.584961</v>
      </c>
      <c r="P64">
        <v>14951.046875</v>
      </c>
      <c r="Q64">
        <v>14888.119140999999</v>
      </c>
      <c r="R64">
        <v>14916.033203000001</v>
      </c>
      <c r="S64">
        <v>15017.743164</v>
      </c>
      <c r="T64">
        <v>15152.594727</v>
      </c>
      <c r="U64">
        <v>15262.844727</v>
      </c>
      <c r="V64">
        <v>15396.794921999999</v>
      </c>
      <c r="W64">
        <v>15511.697265999999</v>
      </c>
      <c r="X64">
        <v>15651.679688</v>
      </c>
      <c r="Y64">
        <v>15703.661133</v>
      </c>
      <c r="Z64">
        <v>15761.845703000001</v>
      </c>
      <c r="AA64">
        <v>15800.545898</v>
      </c>
      <c r="AB64">
        <v>15851.060546999999</v>
      </c>
      <c r="AC64">
        <v>15983.580078000001</v>
      </c>
      <c r="AD64">
        <v>16113.314453000001</v>
      </c>
      <c r="AE64">
        <v>16178.025390999999</v>
      </c>
      <c r="AF64">
        <v>16220.655273</v>
      </c>
      <c r="AG64">
        <v>16314.146484000001</v>
      </c>
      <c r="AH64">
        <v>16464.363281000002</v>
      </c>
      <c r="AI64" s="22">
        <v>5.0000000000000001E-3</v>
      </c>
    </row>
    <row r="65" spans="1:35" x14ac:dyDescent="0.35">
      <c r="A65" t="s">
        <v>1134</v>
      </c>
      <c r="B65" t="s">
        <v>3032</v>
      </c>
      <c r="C65" t="s">
        <v>3033</v>
      </c>
      <c r="D65" t="s">
        <v>1131</v>
      </c>
      <c r="F65">
        <v>2847.133057</v>
      </c>
      <c r="G65">
        <v>3462.1608890000002</v>
      </c>
      <c r="H65">
        <v>4091.7634280000002</v>
      </c>
      <c r="I65">
        <v>4691.9389650000003</v>
      </c>
      <c r="J65">
        <v>5181.1713870000003</v>
      </c>
      <c r="K65">
        <v>5697.4140619999998</v>
      </c>
      <c r="L65">
        <v>6157.3466799999997</v>
      </c>
      <c r="M65">
        <v>6648.6928710000002</v>
      </c>
      <c r="N65">
        <v>7019.7148440000001</v>
      </c>
      <c r="O65">
        <v>7444.5493159999996</v>
      </c>
      <c r="P65">
        <v>7841.5249020000001</v>
      </c>
      <c r="Q65">
        <v>8211.8095699999994</v>
      </c>
      <c r="R65">
        <v>8590.7626949999994</v>
      </c>
      <c r="S65">
        <v>8988.7285159999992</v>
      </c>
      <c r="T65">
        <v>9384.5634769999997</v>
      </c>
      <c r="U65">
        <v>9757.1152340000008</v>
      </c>
      <c r="V65">
        <v>10117.714844</v>
      </c>
      <c r="W65">
        <v>10399.345703000001</v>
      </c>
      <c r="X65">
        <v>10660.643555000001</v>
      </c>
      <c r="Y65">
        <v>10790.369140999999</v>
      </c>
      <c r="Z65">
        <v>10889.366211</v>
      </c>
      <c r="AA65">
        <v>10964.317383</v>
      </c>
      <c r="AB65">
        <v>11022.276367</v>
      </c>
      <c r="AC65">
        <v>11131.136719</v>
      </c>
      <c r="AD65">
        <v>11137.199219</v>
      </c>
      <c r="AE65">
        <v>11181.942383</v>
      </c>
      <c r="AF65">
        <v>11196.237305000001</v>
      </c>
      <c r="AG65">
        <v>11247.358398</v>
      </c>
      <c r="AH65">
        <v>11330.128906</v>
      </c>
      <c r="AI65" s="22">
        <v>5.0999999999999997E-2</v>
      </c>
    </row>
    <row r="66" spans="1:35" x14ac:dyDescent="0.35">
      <c r="A66" t="s">
        <v>1133</v>
      </c>
      <c r="B66" t="s">
        <v>3034</v>
      </c>
      <c r="C66" t="s">
        <v>3035</v>
      </c>
      <c r="D66" t="s">
        <v>1131</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t="s">
        <v>11</v>
      </c>
    </row>
    <row r="67" spans="1:35" x14ac:dyDescent="0.35">
      <c r="A67" t="s">
        <v>1132</v>
      </c>
      <c r="B67" t="s">
        <v>3036</v>
      </c>
      <c r="C67" t="s">
        <v>3031</v>
      </c>
      <c r="D67" t="s">
        <v>1131</v>
      </c>
      <c r="F67">
        <v>5096.734375</v>
      </c>
      <c r="G67">
        <v>5883.248047</v>
      </c>
      <c r="H67">
        <v>6758.341797</v>
      </c>
      <c r="I67">
        <v>7616.6220700000003</v>
      </c>
      <c r="J67">
        <v>8347.5722659999992</v>
      </c>
      <c r="K67">
        <v>9062.90625</v>
      </c>
      <c r="L67">
        <v>9728.625</v>
      </c>
      <c r="M67">
        <v>10437.728515999999</v>
      </c>
      <c r="N67">
        <v>10949.872069999999</v>
      </c>
      <c r="O67">
        <v>11443.998046999999</v>
      </c>
      <c r="P67">
        <v>11930.969727</v>
      </c>
      <c r="Q67">
        <v>12362.127930000001</v>
      </c>
      <c r="R67">
        <v>12822.669921999999</v>
      </c>
      <c r="S67">
        <v>13317.90625</v>
      </c>
      <c r="T67">
        <v>13806.453125</v>
      </c>
      <c r="U67">
        <v>14236.765625</v>
      </c>
      <c r="V67">
        <v>14657.880859000001</v>
      </c>
      <c r="W67">
        <v>14995.985352</v>
      </c>
      <c r="X67">
        <v>15292.371094</v>
      </c>
      <c r="Y67">
        <v>15457.769531</v>
      </c>
      <c r="Z67">
        <v>15598.559569999999</v>
      </c>
      <c r="AA67">
        <v>15693.862305000001</v>
      </c>
      <c r="AB67">
        <v>15780.880859000001</v>
      </c>
      <c r="AC67">
        <v>15936.083984000001</v>
      </c>
      <c r="AD67">
        <v>16077.176758</v>
      </c>
      <c r="AE67">
        <v>16142.099609000001</v>
      </c>
      <c r="AF67">
        <v>16184.816406</v>
      </c>
      <c r="AG67">
        <v>16286.961914</v>
      </c>
      <c r="AH67">
        <v>16437.083984000001</v>
      </c>
      <c r="AI67" s="22">
        <v>4.2999999999999997E-2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EF1FA-2D37-4F49-86D0-D7AC80ED5D39}">
  <dimension ref="A1:AJ290"/>
  <sheetViews>
    <sheetView topLeftCell="A134" workbookViewId="0">
      <selection activeCell="A48" sqref="A48:XFD185"/>
    </sheetView>
    <sheetView workbookViewId="1"/>
  </sheetViews>
  <sheetFormatPr defaultColWidth="8.81640625" defaultRowHeight="15" customHeight="1" x14ac:dyDescent="0.35"/>
  <cols>
    <col min="1" max="1" width="27.453125" customWidth="1"/>
  </cols>
  <sheetData>
    <row r="1" spans="1:36" ht="15" customHeight="1" x14ac:dyDescent="0.3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274</v>
      </c>
    </row>
    <row r="10" spans="1:36" ht="14.5" x14ac:dyDescent="0.35">
      <c r="A10" t="s">
        <v>516</v>
      </c>
    </row>
    <row r="11" spans="1:36" ht="14.5" x14ac:dyDescent="0.35">
      <c r="A11" t="s">
        <v>517</v>
      </c>
    </row>
    <row r="12" spans="1:36" ht="14.5" x14ac:dyDescent="0.35">
      <c r="A12" t="s">
        <v>518</v>
      </c>
    </row>
    <row r="13" spans="1:36" ht="14.5" x14ac:dyDescent="0.35">
      <c r="A13" t="s">
        <v>251</v>
      </c>
    </row>
    <row r="14" spans="1:36" ht="14.5" x14ac:dyDescent="0.35">
      <c r="B14" t="s">
        <v>252</v>
      </c>
      <c r="C14" t="s">
        <v>272</v>
      </c>
      <c r="D14" t="s">
        <v>273</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274</v>
      </c>
    </row>
    <row r="15" spans="1:36" s="35" customFormat="1" ht="12.5" thickBot="1" x14ac:dyDescent="0.35">
      <c r="A15" s="35" t="s">
        <v>33</v>
      </c>
      <c r="C15" s="35" t="s">
        <v>780</v>
      </c>
    </row>
    <row r="16" spans="1:36" thickTop="1" x14ac:dyDescent="0.35">
      <c r="A16" s="39" t="s">
        <v>168</v>
      </c>
      <c r="B16" t="s">
        <v>519</v>
      </c>
      <c r="C16" t="s">
        <v>781</v>
      </c>
      <c r="D16" t="s">
        <v>782</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2">
        <v>1E-3</v>
      </c>
    </row>
    <row r="17" spans="1:36" ht="14.5" x14ac:dyDescent="0.35">
      <c r="A17" t="s">
        <v>169</v>
      </c>
      <c r="B17" t="s">
        <v>520</v>
      </c>
      <c r="C17" t="s">
        <v>783</v>
      </c>
      <c r="D17" t="s">
        <v>782</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2">
        <v>2E-3</v>
      </c>
    </row>
    <row r="18" spans="1:36" ht="14.5" x14ac:dyDescent="0.35">
      <c r="A18" t="s">
        <v>170</v>
      </c>
      <c r="B18" t="s">
        <v>521</v>
      </c>
      <c r="C18" t="s">
        <v>784</v>
      </c>
      <c r="D18" t="s">
        <v>782</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2">
        <v>2E-3</v>
      </c>
    </row>
    <row r="19" spans="1:36" s="58" customFormat="1" ht="14.5" x14ac:dyDescent="0.35">
      <c r="A19" s="58" t="s">
        <v>171</v>
      </c>
      <c r="B19" s="58" t="s">
        <v>522</v>
      </c>
      <c r="C19" s="58" t="s">
        <v>785</v>
      </c>
      <c r="D19" s="58" t="s">
        <v>782</v>
      </c>
      <c r="E19" s="58">
        <v>29.038456</v>
      </c>
      <c r="F19" s="58">
        <v>29.150925000000001</v>
      </c>
      <c r="G19" s="58">
        <v>29.245640000000002</v>
      </c>
      <c r="H19" s="58">
        <v>29.363333000000001</v>
      </c>
      <c r="I19" s="58">
        <v>29.511334999999999</v>
      </c>
      <c r="J19" s="58">
        <v>29.694559000000002</v>
      </c>
      <c r="K19" s="58">
        <v>29.867540000000002</v>
      </c>
      <c r="L19" s="58">
        <v>29.936914000000002</v>
      </c>
      <c r="M19" s="58">
        <v>30.000259</v>
      </c>
      <c r="N19" s="58">
        <v>30.065360999999999</v>
      </c>
      <c r="O19" s="58">
        <v>30.118755</v>
      </c>
      <c r="P19" s="58">
        <v>30.186163000000001</v>
      </c>
      <c r="Q19" s="58">
        <v>30.247796999999998</v>
      </c>
      <c r="R19" s="58">
        <v>30.311433999999998</v>
      </c>
      <c r="S19" s="58">
        <v>30.352619000000001</v>
      </c>
      <c r="T19" s="58">
        <v>30.400967000000001</v>
      </c>
      <c r="U19" s="58">
        <v>30.444476999999999</v>
      </c>
      <c r="V19" s="58">
        <v>30.484396</v>
      </c>
      <c r="W19" s="58">
        <v>30.521858000000002</v>
      </c>
      <c r="X19" s="58">
        <v>30.563117999999999</v>
      </c>
      <c r="Y19" s="58">
        <v>30.601649999999999</v>
      </c>
      <c r="Z19" s="58">
        <v>30.639876999999998</v>
      </c>
      <c r="AA19" s="58">
        <v>30.678352</v>
      </c>
      <c r="AB19" s="58">
        <v>30.715896999999998</v>
      </c>
      <c r="AC19" s="58">
        <v>30.751591000000001</v>
      </c>
      <c r="AD19" s="58">
        <v>30.786407000000001</v>
      </c>
      <c r="AE19" s="58">
        <v>30.822668</v>
      </c>
      <c r="AF19" s="58">
        <v>30.857595</v>
      </c>
      <c r="AG19" s="58">
        <v>30.895161000000002</v>
      </c>
      <c r="AH19" s="58">
        <v>30.929234000000001</v>
      </c>
      <c r="AI19" s="58">
        <v>30.943995000000001</v>
      </c>
      <c r="AJ19" s="59">
        <v>2E-3</v>
      </c>
    </row>
    <row r="20" spans="1:36" ht="14.5" x14ac:dyDescent="0.35">
      <c r="A20" t="s">
        <v>172</v>
      </c>
      <c r="B20" t="s">
        <v>523</v>
      </c>
      <c r="C20" t="s">
        <v>786</v>
      </c>
      <c r="D20" t="s">
        <v>782</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2">
        <v>2E-3</v>
      </c>
    </row>
    <row r="21" spans="1:36" ht="14.5" x14ac:dyDescent="0.35">
      <c r="A21" t="s">
        <v>173</v>
      </c>
      <c r="B21" t="s">
        <v>524</v>
      </c>
      <c r="C21" t="s">
        <v>787</v>
      </c>
      <c r="D21" t="s">
        <v>782</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2">
        <v>1E-3</v>
      </c>
    </row>
    <row r="22" spans="1:36" ht="14.5" x14ac:dyDescent="0.35">
      <c r="A22" t="s">
        <v>218</v>
      </c>
      <c r="B22" t="s">
        <v>525</v>
      </c>
      <c r="C22" t="s">
        <v>788</v>
      </c>
      <c r="D22" t="s">
        <v>782</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2">
        <v>2E-3</v>
      </c>
    </row>
    <row r="23" spans="1:36" ht="14.5" x14ac:dyDescent="0.35">
      <c r="A23" t="s">
        <v>219</v>
      </c>
      <c r="B23" t="s">
        <v>526</v>
      </c>
      <c r="C23" t="s">
        <v>789</v>
      </c>
      <c r="D23" t="s">
        <v>782</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2">
        <v>2E-3</v>
      </c>
    </row>
    <row r="24" spans="1:36" ht="14.5" x14ac:dyDescent="0.35">
      <c r="A24" t="s">
        <v>167</v>
      </c>
      <c r="B24" t="s">
        <v>527</v>
      </c>
      <c r="C24" t="s">
        <v>790</v>
      </c>
      <c r="D24" t="s">
        <v>782</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2">
        <v>2E-3</v>
      </c>
    </row>
    <row r="25" spans="1:36" ht="14.5" x14ac:dyDescent="0.35">
      <c r="A25" t="s">
        <v>174</v>
      </c>
      <c r="B25" t="s">
        <v>528</v>
      </c>
      <c r="C25" t="s">
        <v>791</v>
      </c>
      <c r="D25" t="s">
        <v>782</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2">
        <v>2E-3</v>
      </c>
    </row>
    <row r="26" spans="1:36" ht="14.5" x14ac:dyDescent="0.35">
      <c r="A26" t="s">
        <v>175</v>
      </c>
      <c r="B26" t="s">
        <v>529</v>
      </c>
      <c r="C26" t="s">
        <v>792</v>
      </c>
      <c r="D26" t="s">
        <v>782</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2">
        <v>2E-3</v>
      </c>
    </row>
    <row r="27" spans="1:36" ht="14.5" x14ac:dyDescent="0.35">
      <c r="A27" t="s">
        <v>176</v>
      </c>
      <c r="B27" t="s">
        <v>530</v>
      </c>
      <c r="C27" t="s">
        <v>793</v>
      </c>
      <c r="D27" t="s">
        <v>782</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2">
        <v>2E-3</v>
      </c>
    </row>
    <row r="28" spans="1:36" ht="14.5" x14ac:dyDescent="0.35">
      <c r="A28" t="s">
        <v>177</v>
      </c>
      <c r="B28" t="s">
        <v>531</v>
      </c>
      <c r="C28" t="s">
        <v>794</v>
      </c>
      <c r="D28" t="s">
        <v>782</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2">
        <v>2E-3</v>
      </c>
    </row>
    <row r="29" spans="1:36" ht="14.5" x14ac:dyDescent="0.35">
      <c r="A29" t="s">
        <v>178</v>
      </c>
      <c r="B29" t="s">
        <v>532</v>
      </c>
      <c r="C29" t="s">
        <v>795</v>
      </c>
      <c r="D29" t="s">
        <v>782</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2">
        <v>1E-3</v>
      </c>
    </row>
    <row r="30" spans="1:36" ht="14.5" x14ac:dyDescent="0.35">
      <c r="A30" t="s">
        <v>220</v>
      </c>
      <c r="B30" t="s">
        <v>533</v>
      </c>
      <c r="C30" t="s">
        <v>796</v>
      </c>
      <c r="D30" t="s">
        <v>782</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2">
        <v>2E-3</v>
      </c>
    </row>
    <row r="31" spans="1:36" ht="14.5" x14ac:dyDescent="0.35">
      <c r="A31" t="s">
        <v>221</v>
      </c>
      <c r="B31" t="s">
        <v>534</v>
      </c>
      <c r="C31" t="s">
        <v>797</v>
      </c>
      <c r="D31" t="s">
        <v>782</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2">
        <v>2E-3</v>
      </c>
    </row>
    <row r="32" spans="1:36" s="35" customFormat="1" ht="12.5" thickBot="1" x14ac:dyDescent="0.35">
      <c r="A32" s="35" t="s">
        <v>32</v>
      </c>
      <c r="C32" s="35" t="s">
        <v>798</v>
      </c>
    </row>
    <row r="33" spans="1:36" thickTop="1" x14ac:dyDescent="0.35">
      <c r="A33" t="s">
        <v>168</v>
      </c>
      <c r="B33" t="s">
        <v>535</v>
      </c>
      <c r="C33" t="s">
        <v>799</v>
      </c>
      <c r="D33" t="s">
        <v>782</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ht="14.5" x14ac:dyDescent="0.35">
      <c r="A34" t="s">
        <v>169</v>
      </c>
      <c r="B34" t="s">
        <v>536</v>
      </c>
      <c r="C34" t="s">
        <v>800</v>
      </c>
      <c r="D34" t="s">
        <v>782</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2">
        <v>1E-3</v>
      </c>
    </row>
    <row r="35" spans="1:36" ht="14.5" x14ac:dyDescent="0.35">
      <c r="A35" t="s">
        <v>170</v>
      </c>
      <c r="B35" t="s">
        <v>537</v>
      </c>
      <c r="C35" t="s">
        <v>801</v>
      </c>
      <c r="D35" t="s">
        <v>782</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2">
        <v>2E-3</v>
      </c>
    </row>
    <row r="36" spans="1:36" s="58" customFormat="1" ht="14.5" x14ac:dyDescent="0.35">
      <c r="A36" s="58" t="s">
        <v>171</v>
      </c>
      <c r="B36" s="58" t="s">
        <v>538</v>
      </c>
      <c r="C36" s="58" t="s">
        <v>802</v>
      </c>
      <c r="D36" s="58" t="s">
        <v>782</v>
      </c>
      <c r="E36" s="58">
        <v>33.054698999999999</v>
      </c>
      <c r="F36" s="58">
        <v>33.085921999999997</v>
      </c>
      <c r="G36" s="58">
        <v>33.149014000000001</v>
      </c>
      <c r="H36" s="58">
        <v>33.27375</v>
      </c>
      <c r="I36" s="58">
        <v>33.424011</v>
      </c>
      <c r="J36" s="58">
        <v>33.569018999999997</v>
      </c>
      <c r="K36" s="58">
        <v>33.710498999999999</v>
      </c>
      <c r="L36" s="58">
        <v>33.774653999999998</v>
      </c>
      <c r="M36" s="58">
        <v>33.84243</v>
      </c>
      <c r="N36" s="58">
        <v>33.907200000000003</v>
      </c>
      <c r="O36" s="58">
        <v>33.960521999999997</v>
      </c>
      <c r="P36" s="58">
        <v>34.027099999999997</v>
      </c>
      <c r="Q36" s="58">
        <v>34.088253000000002</v>
      </c>
      <c r="R36" s="58">
        <v>34.150635000000001</v>
      </c>
      <c r="S36" s="58">
        <v>34.190052000000001</v>
      </c>
      <c r="T36" s="58">
        <v>34.235458000000001</v>
      </c>
      <c r="U36" s="58">
        <v>34.276710999999999</v>
      </c>
      <c r="V36" s="58">
        <v>34.314663000000003</v>
      </c>
      <c r="W36" s="58">
        <v>34.351050999999998</v>
      </c>
      <c r="X36" s="58">
        <v>34.390793000000002</v>
      </c>
      <c r="Y36" s="58">
        <v>34.428089</v>
      </c>
      <c r="Z36" s="58">
        <v>34.465133999999999</v>
      </c>
      <c r="AA36" s="58">
        <v>34.503039999999999</v>
      </c>
      <c r="AB36" s="58">
        <v>34.539658000000003</v>
      </c>
      <c r="AC36" s="58">
        <v>34.574776</v>
      </c>
      <c r="AD36" s="58">
        <v>34.609336999999996</v>
      </c>
      <c r="AE36" s="58">
        <v>34.645423999999998</v>
      </c>
      <c r="AF36" s="58">
        <v>34.680003999999997</v>
      </c>
      <c r="AG36" s="58">
        <v>34.717261999999998</v>
      </c>
      <c r="AH36" s="58">
        <v>34.751224999999998</v>
      </c>
      <c r="AI36" s="58">
        <v>34.765689999999999</v>
      </c>
      <c r="AJ36" s="59">
        <v>2E-3</v>
      </c>
    </row>
    <row r="37" spans="1:36" ht="14.5" x14ac:dyDescent="0.35">
      <c r="A37" t="s">
        <v>172</v>
      </c>
      <c r="B37" t="s">
        <v>539</v>
      </c>
      <c r="C37" t="s">
        <v>803</v>
      </c>
      <c r="D37" t="s">
        <v>782</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2">
        <v>1E-3</v>
      </c>
    </row>
    <row r="38" spans="1:36" ht="14.5" x14ac:dyDescent="0.35">
      <c r="A38" t="s">
        <v>173</v>
      </c>
      <c r="B38" t="s">
        <v>540</v>
      </c>
      <c r="C38" t="s">
        <v>804</v>
      </c>
      <c r="D38" t="s">
        <v>782</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ht="14.5" x14ac:dyDescent="0.35">
      <c r="A39" t="s">
        <v>218</v>
      </c>
      <c r="B39" t="s">
        <v>541</v>
      </c>
      <c r="C39" t="s">
        <v>805</v>
      </c>
      <c r="D39" t="s">
        <v>782</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2">
        <v>2E-3</v>
      </c>
    </row>
    <row r="40" spans="1:36" ht="14.5" x14ac:dyDescent="0.35">
      <c r="A40" t="s">
        <v>219</v>
      </c>
      <c r="B40" t="s">
        <v>542</v>
      </c>
      <c r="C40" t="s">
        <v>806</v>
      </c>
      <c r="D40" t="s">
        <v>782</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2">
        <v>1E-3</v>
      </c>
    </row>
    <row r="41" spans="1:36" ht="14.5" x14ac:dyDescent="0.35">
      <c r="A41" t="s">
        <v>167</v>
      </c>
      <c r="B41" t="s">
        <v>543</v>
      </c>
      <c r="C41" t="s">
        <v>807</v>
      </c>
      <c r="D41" t="s">
        <v>782</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2">
        <v>1E-3</v>
      </c>
    </row>
    <row r="42" spans="1:36" ht="14.5" x14ac:dyDescent="0.35">
      <c r="A42" t="s">
        <v>174</v>
      </c>
      <c r="B42" t="s">
        <v>544</v>
      </c>
      <c r="C42" t="s">
        <v>808</v>
      </c>
      <c r="D42" t="s">
        <v>782</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2">
        <v>1E-3</v>
      </c>
    </row>
    <row r="43" spans="1:36" ht="14.5" x14ac:dyDescent="0.35">
      <c r="A43" t="s">
        <v>175</v>
      </c>
      <c r="B43" t="s">
        <v>545</v>
      </c>
      <c r="C43" t="s">
        <v>809</v>
      </c>
      <c r="D43" t="s">
        <v>782</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2">
        <v>1E-3</v>
      </c>
    </row>
    <row r="44" spans="1:36" ht="14.5" x14ac:dyDescent="0.35">
      <c r="A44" t="s">
        <v>176</v>
      </c>
      <c r="B44" t="s">
        <v>546</v>
      </c>
      <c r="C44" t="s">
        <v>810</v>
      </c>
      <c r="D44" t="s">
        <v>782</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2">
        <v>2E-3</v>
      </c>
    </row>
    <row r="45" spans="1:36" ht="14.5" x14ac:dyDescent="0.35">
      <c r="A45" t="s">
        <v>177</v>
      </c>
      <c r="B45" t="s">
        <v>547</v>
      </c>
      <c r="C45" t="s">
        <v>811</v>
      </c>
      <c r="D45" t="s">
        <v>782</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2">
        <v>1E-3</v>
      </c>
    </row>
    <row r="46" spans="1:36" ht="14.5" x14ac:dyDescent="0.35">
      <c r="A46" t="s">
        <v>178</v>
      </c>
      <c r="B46" t="s">
        <v>548</v>
      </c>
      <c r="C46" t="s">
        <v>812</v>
      </c>
      <c r="D46" t="s">
        <v>782</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2">
        <v>1E-3</v>
      </c>
    </row>
    <row r="47" spans="1:36" ht="14.5" x14ac:dyDescent="0.35">
      <c r="A47" t="s">
        <v>220</v>
      </c>
      <c r="B47" t="s">
        <v>549</v>
      </c>
      <c r="C47" t="s">
        <v>813</v>
      </c>
      <c r="D47" t="s">
        <v>782</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2">
        <v>1E-3</v>
      </c>
    </row>
    <row r="48" spans="1:36" ht="14.5" x14ac:dyDescent="0.35">
      <c r="A48" t="s">
        <v>221</v>
      </c>
      <c r="B48" t="s">
        <v>550</v>
      </c>
      <c r="C48" t="s">
        <v>814</v>
      </c>
      <c r="D48" t="s">
        <v>782</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2">
        <v>1E-3</v>
      </c>
    </row>
    <row r="49" spans="1:36" ht="14.5" x14ac:dyDescent="0.35">
      <c r="A49" t="s">
        <v>31</v>
      </c>
      <c r="C49" t="s">
        <v>815</v>
      </c>
    </row>
    <row r="50" spans="1:36" ht="14.5" x14ac:dyDescent="0.35">
      <c r="A50" t="s">
        <v>168</v>
      </c>
      <c r="B50" t="s">
        <v>551</v>
      </c>
      <c r="C50" t="s">
        <v>816</v>
      </c>
      <c r="D50" t="s">
        <v>782</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ht="14.5" x14ac:dyDescent="0.35">
      <c r="A51" t="s">
        <v>169</v>
      </c>
      <c r="B51" t="s">
        <v>552</v>
      </c>
      <c r="C51" t="s">
        <v>817</v>
      </c>
      <c r="D51" t="s">
        <v>782</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ht="14.5" x14ac:dyDescent="0.35">
      <c r="A52" t="s">
        <v>170</v>
      </c>
      <c r="B52" t="s">
        <v>553</v>
      </c>
      <c r="C52" t="s">
        <v>818</v>
      </c>
      <c r="D52" t="s">
        <v>782</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2">
        <v>0</v>
      </c>
    </row>
    <row r="53" spans="1:36" ht="14.5" x14ac:dyDescent="0.35">
      <c r="A53" t="s">
        <v>171</v>
      </c>
      <c r="B53" t="s">
        <v>554</v>
      </c>
      <c r="C53" t="s">
        <v>819</v>
      </c>
      <c r="D53" t="s">
        <v>782</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2">
        <v>-1E-3</v>
      </c>
    </row>
    <row r="54" spans="1:36" ht="14.5" x14ac:dyDescent="0.35">
      <c r="A54" t="s">
        <v>172</v>
      </c>
      <c r="B54" t="s">
        <v>555</v>
      </c>
      <c r="C54" t="s">
        <v>820</v>
      </c>
      <c r="D54" t="s">
        <v>782</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2">
        <v>-2E-3</v>
      </c>
    </row>
    <row r="55" spans="1:36" ht="14.5" x14ac:dyDescent="0.35">
      <c r="A55" t="s">
        <v>173</v>
      </c>
      <c r="B55" t="s">
        <v>556</v>
      </c>
      <c r="C55" t="s">
        <v>821</v>
      </c>
      <c r="D55" t="s">
        <v>782</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2">
        <v>-1E-3</v>
      </c>
    </row>
    <row r="56" spans="1:36" ht="14.5" x14ac:dyDescent="0.35">
      <c r="A56" t="s">
        <v>218</v>
      </c>
      <c r="B56" t="s">
        <v>557</v>
      </c>
      <c r="C56" t="s">
        <v>822</v>
      </c>
      <c r="D56" t="s">
        <v>782</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2">
        <v>0</v>
      </c>
    </row>
    <row r="57" spans="1:36" ht="14.5" x14ac:dyDescent="0.35">
      <c r="A57" t="s">
        <v>219</v>
      </c>
      <c r="B57" t="s">
        <v>558</v>
      </c>
      <c r="C57" t="s">
        <v>823</v>
      </c>
      <c r="D57" t="s">
        <v>782</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2">
        <v>-1E-3</v>
      </c>
    </row>
    <row r="58" spans="1:36" ht="14.5" x14ac:dyDescent="0.35">
      <c r="A58" t="s">
        <v>167</v>
      </c>
      <c r="B58" t="s">
        <v>559</v>
      </c>
      <c r="C58" t="s">
        <v>824</v>
      </c>
      <c r="D58" t="s">
        <v>782</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ht="14.5" x14ac:dyDescent="0.35">
      <c r="A59" t="s">
        <v>174</v>
      </c>
      <c r="B59" t="s">
        <v>560</v>
      </c>
      <c r="C59" t="s">
        <v>825</v>
      </c>
      <c r="D59" t="s">
        <v>782</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ht="14.5" x14ac:dyDescent="0.35">
      <c r="A60" t="s">
        <v>175</v>
      </c>
      <c r="B60" t="s">
        <v>561</v>
      </c>
      <c r="C60" t="s">
        <v>826</v>
      </c>
      <c r="D60" t="s">
        <v>782</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2">
        <v>-1E-3</v>
      </c>
    </row>
    <row r="61" spans="1:36" ht="14.5" x14ac:dyDescent="0.35">
      <c r="A61" t="s">
        <v>176</v>
      </c>
      <c r="B61" t="s">
        <v>562</v>
      </c>
      <c r="C61" t="s">
        <v>827</v>
      </c>
      <c r="D61" t="s">
        <v>782</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ht="14.5" x14ac:dyDescent="0.35">
      <c r="A62" t="s">
        <v>177</v>
      </c>
      <c r="B62" t="s">
        <v>563</v>
      </c>
      <c r="C62" t="s">
        <v>828</v>
      </c>
      <c r="D62" t="s">
        <v>782</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2">
        <v>-1E-3</v>
      </c>
    </row>
    <row r="63" spans="1:36" ht="14.5" x14ac:dyDescent="0.35">
      <c r="A63" t="s">
        <v>178</v>
      </c>
      <c r="B63" t="s">
        <v>564</v>
      </c>
      <c r="C63" t="s">
        <v>829</v>
      </c>
      <c r="D63" t="s">
        <v>782</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ht="14.5" x14ac:dyDescent="0.35">
      <c r="A64" t="s">
        <v>220</v>
      </c>
      <c r="B64" t="s">
        <v>565</v>
      </c>
      <c r="C64" t="s">
        <v>830</v>
      </c>
      <c r="D64" t="s">
        <v>782</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2">
        <v>0</v>
      </c>
    </row>
    <row r="65" spans="1:36" ht="14.5" x14ac:dyDescent="0.35">
      <c r="A65" t="s">
        <v>221</v>
      </c>
      <c r="B65" t="s">
        <v>566</v>
      </c>
      <c r="C65" t="s">
        <v>831</v>
      </c>
      <c r="D65" t="s">
        <v>782</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2">
        <v>0</v>
      </c>
    </row>
    <row r="66" spans="1:36" ht="14.5" x14ac:dyDescent="0.35">
      <c r="A66" t="s">
        <v>30</v>
      </c>
      <c r="C66" t="s">
        <v>832</v>
      </c>
    </row>
    <row r="67" spans="1:36" ht="14.5" x14ac:dyDescent="0.35">
      <c r="A67" t="s">
        <v>168</v>
      </c>
      <c r="B67" t="s">
        <v>567</v>
      </c>
      <c r="C67" t="s">
        <v>833</v>
      </c>
      <c r="D67" t="s">
        <v>782</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ht="14.5" x14ac:dyDescent="0.35">
      <c r="A68" t="s">
        <v>169</v>
      </c>
      <c r="B68" t="s">
        <v>568</v>
      </c>
      <c r="C68" t="s">
        <v>834</v>
      </c>
      <c r="D68" t="s">
        <v>782</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2">
        <v>-1E-3</v>
      </c>
    </row>
    <row r="69" spans="1:36" ht="14.5" x14ac:dyDescent="0.35">
      <c r="A69" t="s">
        <v>170</v>
      </c>
      <c r="B69" t="s">
        <v>569</v>
      </c>
      <c r="C69" t="s">
        <v>835</v>
      </c>
      <c r="D69" t="s">
        <v>782</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2">
        <v>-1E-3</v>
      </c>
    </row>
    <row r="70" spans="1:36" ht="14.5" x14ac:dyDescent="0.35">
      <c r="A70" t="s">
        <v>171</v>
      </c>
      <c r="B70" t="s">
        <v>570</v>
      </c>
      <c r="C70" t="s">
        <v>836</v>
      </c>
      <c r="D70" t="s">
        <v>782</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2">
        <v>-2E-3</v>
      </c>
    </row>
    <row r="71" spans="1:36" ht="14.5" x14ac:dyDescent="0.35">
      <c r="A71" t="s">
        <v>172</v>
      </c>
      <c r="B71" t="s">
        <v>571</v>
      </c>
      <c r="C71" t="s">
        <v>837</v>
      </c>
      <c r="D71" t="s">
        <v>782</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2">
        <v>-2E-3</v>
      </c>
    </row>
    <row r="72" spans="1:36" ht="14.5" x14ac:dyDescent="0.35">
      <c r="A72" t="s">
        <v>173</v>
      </c>
      <c r="B72" t="s">
        <v>572</v>
      </c>
      <c r="C72" t="s">
        <v>838</v>
      </c>
      <c r="D72" t="s">
        <v>782</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2">
        <v>-1E-3</v>
      </c>
    </row>
    <row r="73" spans="1:36" ht="14.5" x14ac:dyDescent="0.35">
      <c r="A73" t="s">
        <v>218</v>
      </c>
      <c r="B73" t="s">
        <v>573</v>
      </c>
      <c r="C73" t="s">
        <v>839</v>
      </c>
      <c r="D73" t="s">
        <v>782</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2">
        <v>-1E-3</v>
      </c>
    </row>
    <row r="74" spans="1:36" ht="14.5" x14ac:dyDescent="0.35">
      <c r="A74" t="s">
        <v>219</v>
      </c>
      <c r="B74" t="s">
        <v>574</v>
      </c>
      <c r="C74" t="s">
        <v>840</v>
      </c>
      <c r="D74" t="s">
        <v>782</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2">
        <v>-1E-3</v>
      </c>
    </row>
    <row r="75" spans="1:36" ht="14.5" x14ac:dyDescent="0.35">
      <c r="A75" t="s">
        <v>167</v>
      </c>
      <c r="B75" t="s">
        <v>575</v>
      </c>
      <c r="C75" t="s">
        <v>841</v>
      </c>
      <c r="D75" t="s">
        <v>782</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2">
        <v>-2E-3</v>
      </c>
    </row>
    <row r="76" spans="1:36" ht="14.5" x14ac:dyDescent="0.35">
      <c r="A76" t="s">
        <v>174</v>
      </c>
      <c r="B76" t="s">
        <v>576</v>
      </c>
      <c r="C76" t="s">
        <v>842</v>
      </c>
      <c r="D76" t="s">
        <v>782</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ht="14.5" x14ac:dyDescent="0.35">
      <c r="A77" t="s">
        <v>175</v>
      </c>
      <c r="B77" t="s">
        <v>577</v>
      </c>
      <c r="C77" t="s">
        <v>843</v>
      </c>
      <c r="D77" t="s">
        <v>782</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ht="14.5" x14ac:dyDescent="0.35">
      <c r="A78" t="s">
        <v>176</v>
      </c>
      <c r="B78" t="s">
        <v>578</v>
      </c>
      <c r="C78" t="s">
        <v>844</v>
      </c>
      <c r="D78" t="s">
        <v>782</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2">
        <v>0</v>
      </c>
    </row>
    <row r="79" spans="1:36" ht="14.5" x14ac:dyDescent="0.35">
      <c r="A79" t="s">
        <v>177</v>
      </c>
      <c r="B79" t="s">
        <v>579</v>
      </c>
      <c r="C79" t="s">
        <v>845</v>
      </c>
      <c r="D79" t="s">
        <v>782</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2">
        <v>-2E-3</v>
      </c>
    </row>
    <row r="80" spans="1:36" ht="14.5" x14ac:dyDescent="0.35">
      <c r="A80" t="s">
        <v>178</v>
      </c>
      <c r="B80" t="s">
        <v>580</v>
      </c>
      <c r="C80" t="s">
        <v>846</v>
      </c>
      <c r="D80" t="s">
        <v>782</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ht="14.5" x14ac:dyDescent="0.35">
      <c r="A81" t="s">
        <v>220</v>
      </c>
      <c r="B81" t="s">
        <v>581</v>
      </c>
      <c r="C81" t="s">
        <v>847</v>
      </c>
      <c r="D81" t="s">
        <v>782</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ht="14.5" x14ac:dyDescent="0.35">
      <c r="A82" t="s">
        <v>221</v>
      </c>
      <c r="B82" t="s">
        <v>582</v>
      </c>
      <c r="C82" t="s">
        <v>848</v>
      </c>
      <c r="D82" t="s">
        <v>782</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ht="14.5" x14ac:dyDescent="0.35">
      <c r="A83" t="s">
        <v>29</v>
      </c>
      <c r="C83" t="s">
        <v>849</v>
      </c>
    </row>
    <row r="84" spans="1:36" ht="14.5" x14ac:dyDescent="0.35">
      <c r="A84" t="s">
        <v>168</v>
      </c>
      <c r="B84" t="s">
        <v>583</v>
      </c>
      <c r="C84" t="s">
        <v>850</v>
      </c>
      <c r="D84" t="s">
        <v>782</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2">
        <v>1E-3</v>
      </c>
    </row>
    <row r="85" spans="1:36" ht="14.5" x14ac:dyDescent="0.35">
      <c r="A85" t="s">
        <v>169</v>
      </c>
      <c r="B85" t="s">
        <v>584</v>
      </c>
      <c r="C85" t="s">
        <v>851</v>
      </c>
      <c r="D85" t="s">
        <v>782</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2">
        <v>2E-3</v>
      </c>
    </row>
    <row r="86" spans="1:36" ht="14.5" x14ac:dyDescent="0.35">
      <c r="A86" t="s">
        <v>170</v>
      </c>
      <c r="B86" t="s">
        <v>585</v>
      </c>
      <c r="C86" t="s">
        <v>852</v>
      </c>
      <c r="D86" t="s">
        <v>782</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2">
        <v>2E-3</v>
      </c>
    </row>
    <row r="87" spans="1:36" ht="14.5" x14ac:dyDescent="0.35">
      <c r="A87" t="s">
        <v>171</v>
      </c>
      <c r="B87" t="s">
        <v>586</v>
      </c>
      <c r="C87" t="s">
        <v>853</v>
      </c>
      <c r="D87" t="s">
        <v>782</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2">
        <v>2E-3</v>
      </c>
    </row>
    <row r="88" spans="1:36" ht="14.5" x14ac:dyDescent="0.35">
      <c r="A88" t="s">
        <v>172</v>
      </c>
      <c r="B88" t="s">
        <v>587</v>
      </c>
      <c r="C88" t="s">
        <v>854</v>
      </c>
      <c r="D88" t="s">
        <v>782</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2">
        <v>2E-3</v>
      </c>
    </row>
    <row r="89" spans="1:36" ht="14.5" x14ac:dyDescent="0.35">
      <c r="A89" t="s">
        <v>173</v>
      </c>
      <c r="B89" t="s">
        <v>588</v>
      </c>
      <c r="C89" t="s">
        <v>855</v>
      </c>
      <c r="D89" t="s">
        <v>782</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2">
        <v>1E-3</v>
      </c>
    </row>
    <row r="90" spans="1:36" ht="14.5" x14ac:dyDescent="0.35">
      <c r="A90" t="s">
        <v>218</v>
      </c>
      <c r="B90" t="s">
        <v>589</v>
      </c>
      <c r="C90" t="s">
        <v>856</v>
      </c>
      <c r="D90" t="s">
        <v>782</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2">
        <v>2E-3</v>
      </c>
    </row>
    <row r="91" spans="1:36" ht="14.5" x14ac:dyDescent="0.35">
      <c r="A91" t="s">
        <v>219</v>
      </c>
      <c r="B91" t="s">
        <v>590</v>
      </c>
      <c r="C91" t="s">
        <v>857</v>
      </c>
      <c r="D91" t="s">
        <v>782</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2">
        <v>2E-3</v>
      </c>
    </row>
    <row r="92" spans="1:36" ht="14.5" x14ac:dyDescent="0.35">
      <c r="A92" t="s">
        <v>167</v>
      </c>
      <c r="B92" t="s">
        <v>591</v>
      </c>
      <c r="C92" t="s">
        <v>858</v>
      </c>
      <c r="D92" t="s">
        <v>782</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2">
        <v>2E-3</v>
      </c>
    </row>
    <row r="93" spans="1:36" ht="14.5" x14ac:dyDescent="0.35">
      <c r="A93" t="s">
        <v>174</v>
      </c>
      <c r="B93" t="s">
        <v>592</v>
      </c>
      <c r="C93" t="s">
        <v>859</v>
      </c>
      <c r="D93" t="s">
        <v>782</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2">
        <v>1E-3</v>
      </c>
    </row>
    <row r="94" spans="1:36" ht="14.5" x14ac:dyDescent="0.35">
      <c r="A94" t="s">
        <v>175</v>
      </c>
      <c r="B94" t="s">
        <v>593</v>
      </c>
      <c r="C94" t="s">
        <v>860</v>
      </c>
      <c r="D94" t="s">
        <v>782</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2">
        <v>2E-3</v>
      </c>
    </row>
    <row r="95" spans="1:36" ht="14.5" x14ac:dyDescent="0.35">
      <c r="A95" t="s">
        <v>176</v>
      </c>
      <c r="B95" t="s">
        <v>594</v>
      </c>
      <c r="C95" t="s">
        <v>861</v>
      </c>
      <c r="D95" t="s">
        <v>782</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2">
        <v>2E-3</v>
      </c>
    </row>
    <row r="96" spans="1:36" ht="14.5" x14ac:dyDescent="0.35">
      <c r="A96" t="s">
        <v>177</v>
      </c>
      <c r="B96" t="s">
        <v>595</v>
      </c>
      <c r="C96" t="s">
        <v>862</v>
      </c>
      <c r="D96" t="s">
        <v>782</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2">
        <v>2E-3</v>
      </c>
    </row>
    <row r="97" spans="1:36" ht="14.5" x14ac:dyDescent="0.35">
      <c r="A97" t="s">
        <v>178</v>
      </c>
      <c r="B97" t="s">
        <v>596</v>
      </c>
      <c r="C97" t="s">
        <v>863</v>
      </c>
      <c r="D97" t="s">
        <v>782</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2">
        <v>1E-3</v>
      </c>
    </row>
    <row r="98" spans="1:36" ht="14.5" x14ac:dyDescent="0.35">
      <c r="A98" t="s">
        <v>220</v>
      </c>
      <c r="B98" t="s">
        <v>597</v>
      </c>
      <c r="C98" t="s">
        <v>864</v>
      </c>
      <c r="D98" t="s">
        <v>782</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2">
        <v>2E-3</v>
      </c>
    </row>
    <row r="99" spans="1:36" ht="14.5" x14ac:dyDescent="0.35">
      <c r="A99" t="s">
        <v>221</v>
      </c>
      <c r="B99" t="s">
        <v>598</v>
      </c>
      <c r="C99" t="s">
        <v>865</v>
      </c>
      <c r="D99" t="s">
        <v>782</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2">
        <v>2E-3</v>
      </c>
    </row>
    <row r="100" spans="1:36" ht="14.5" x14ac:dyDescent="0.35">
      <c r="A100" t="s">
        <v>28</v>
      </c>
      <c r="C100" t="s">
        <v>866</v>
      </c>
    </row>
    <row r="101" spans="1:36" ht="14.5" x14ac:dyDescent="0.35">
      <c r="A101" t="s">
        <v>168</v>
      </c>
      <c r="B101" t="s">
        <v>599</v>
      </c>
      <c r="C101" t="s">
        <v>867</v>
      </c>
      <c r="D101" t="s">
        <v>782</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ht="14.5" x14ac:dyDescent="0.35">
      <c r="A102" t="s">
        <v>169</v>
      </c>
      <c r="B102" t="s">
        <v>600</v>
      </c>
      <c r="C102" t="s">
        <v>868</v>
      </c>
      <c r="D102" t="s">
        <v>782</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ht="14.5" x14ac:dyDescent="0.35">
      <c r="A103" t="s">
        <v>170</v>
      </c>
      <c r="B103" t="s">
        <v>601</v>
      </c>
      <c r="C103" t="s">
        <v>869</v>
      </c>
      <c r="D103" t="s">
        <v>782</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2">
        <v>2E-3</v>
      </c>
    </row>
    <row r="104" spans="1:36" ht="14.5" x14ac:dyDescent="0.35">
      <c r="A104" t="s">
        <v>171</v>
      </c>
      <c r="B104" t="s">
        <v>602</v>
      </c>
      <c r="C104" t="s">
        <v>870</v>
      </c>
      <c r="D104" t="s">
        <v>782</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ht="14.5" x14ac:dyDescent="0.35">
      <c r="A105" t="s">
        <v>172</v>
      </c>
      <c r="B105" t="s">
        <v>603</v>
      </c>
      <c r="C105" t="s">
        <v>871</v>
      </c>
      <c r="D105" t="s">
        <v>782</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2">
        <v>1E-3</v>
      </c>
    </row>
    <row r="106" spans="1:36" ht="14.5" x14ac:dyDescent="0.35">
      <c r="A106" t="s">
        <v>173</v>
      </c>
      <c r="B106" t="s">
        <v>604</v>
      </c>
      <c r="C106" t="s">
        <v>872</v>
      </c>
      <c r="D106" t="s">
        <v>782</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ht="14.5" x14ac:dyDescent="0.35">
      <c r="A107" t="s">
        <v>218</v>
      </c>
      <c r="B107" t="s">
        <v>605</v>
      </c>
      <c r="C107" t="s">
        <v>873</v>
      </c>
      <c r="D107" t="s">
        <v>782</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ht="14.5" x14ac:dyDescent="0.35">
      <c r="A108" t="s">
        <v>219</v>
      </c>
      <c r="B108" t="s">
        <v>606</v>
      </c>
      <c r="C108" t="s">
        <v>874</v>
      </c>
      <c r="D108" t="s">
        <v>782</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ht="14.5" x14ac:dyDescent="0.35">
      <c r="A109" t="s">
        <v>167</v>
      </c>
      <c r="B109" t="s">
        <v>607</v>
      </c>
      <c r="C109" t="s">
        <v>875</v>
      </c>
      <c r="D109" t="s">
        <v>782</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ht="14.5" x14ac:dyDescent="0.35">
      <c r="A110" t="s">
        <v>174</v>
      </c>
      <c r="B110" t="s">
        <v>608</v>
      </c>
      <c r="C110" t="s">
        <v>876</v>
      </c>
      <c r="D110" t="s">
        <v>782</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2">
        <v>1E-3</v>
      </c>
    </row>
    <row r="111" spans="1:36" ht="14.5" x14ac:dyDescent="0.35">
      <c r="A111" t="s">
        <v>175</v>
      </c>
      <c r="B111" t="s">
        <v>609</v>
      </c>
      <c r="C111" t="s">
        <v>877</v>
      </c>
      <c r="D111" t="s">
        <v>782</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ht="14.5" x14ac:dyDescent="0.35">
      <c r="A112" t="s">
        <v>176</v>
      </c>
      <c r="B112" t="s">
        <v>610</v>
      </c>
      <c r="C112" t="s">
        <v>878</v>
      </c>
      <c r="D112" t="s">
        <v>782</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2">
        <v>2E-3</v>
      </c>
    </row>
    <row r="113" spans="1:36" ht="14.5" x14ac:dyDescent="0.35">
      <c r="A113" t="s">
        <v>177</v>
      </c>
      <c r="B113" t="s">
        <v>611</v>
      </c>
      <c r="C113" t="s">
        <v>879</v>
      </c>
      <c r="D113" t="s">
        <v>782</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ht="14.5" x14ac:dyDescent="0.35">
      <c r="A114" t="s">
        <v>178</v>
      </c>
      <c r="B114" t="s">
        <v>612</v>
      </c>
      <c r="C114" t="s">
        <v>880</v>
      </c>
      <c r="D114" t="s">
        <v>782</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ht="14.5" x14ac:dyDescent="0.35">
      <c r="A115" t="s">
        <v>220</v>
      </c>
      <c r="B115" t="s">
        <v>613</v>
      </c>
      <c r="C115" t="s">
        <v>881</v>
      </c>
      <c r="D115" t="s">
        <v>782</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ht="14.5" x14ac:dyDescent="0.35">
      <c r="A116" t="s">
        <v>221</v>
      </c>
      <c r="B116" t="s">
        <v>614</v>
      </c>
      <c r="C116" t="s">
        <v>882</v>
      </c>
      <c r="D116" t="s">
        <v>782</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ht="14.5" x14ac:dyDescent="0.35">
      <c r="A117" t="s">
        <v>27</v>
      </c>
      <c r="C117" t="s">
        <v>883</v>
      </c>
    </row>
    <row r="118" spans="1:36" ht="14.5" x14ac:dyDescent="0.35">
      <c r="A118" t="s">
        <v>168</v>
      </c>
      <c r="B118" t="s">
        <v>615</v>
      </c>
      <c r="C118" t="s">
        <v>884</v>
      </c>
      <c r="D118" t="s">
        <v>782</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ht="14.5" x14ac:dyDescent="0.35">
      <c r="A119" t="s">
        <v>169</v>
      </c>
      <c r="B119" t="s">
        <v>616</v>
      </c>
      <c r="C119" t="s">
        <v>885</v>
      </c>
      <c r="D119" t="s">
        <v>782</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ht="14.5" x14ac:dyDescent="0.35">
      <c r="A120" t="s">
        <v>170</v>
      </c>
      <c r="B120" t="s">
        <v>617</v>
      </c>
      <c r="C120" t="s">
        <v>886</v>
      </c>
      <c r="D120" t="s">
        <v>782</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2">
        <v>2E-3</v>
      </c>
    </row>
    <row r="121" spans="1:36" ht="14.5" x14ac:dyDescent="0.35">
      <c r="A121" t="s">
        <v>171</v>
      </c>
      <c r="B121" t="s">
        <v>618</v>
      </c>
      <c r="C121" t="s">
        <v>887</v>
      </c>
      <c r="D121" t="s">
        <v>782</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ht="14.5" x14ac:dyDescent="0.35">
      <c r="A122" t="s">
        <v>172</v>
      </c>
      <c r="B122" t="s">
        <v>619</v>
      </c>
      <c r="C122" t="s">
        <v>888</v>
      </c>
      <c r="D122" t="s">
        <v>782</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2">
        <v>2E-3</v>
      </c>
    </row>
    <row r="123" spans="1:36" ht="14.5" x14ac:dyDescent="0.35">
      <c r="A123" t="s">
        <v>173</v>
      </c>
      <c r="B123" t="s">
        <v>620</v>
      </c>
      <c r="C123" t="s">
        <v>889</v>
      </c>
      <c r="D123" t="s">
        <v>782</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ht="14.5" x14ac:dyDescent="0.35">
      <c r="A124" t="s">
        <v>218</v>
      </c>
      <c r="B124" t="s">
        <v>621</v>
      </c>
      <c r="C124" t="s">
        <v>890</v>
      </c>
      <c r="D124" t="s">
        <v>782</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ht="14.5" x14ac:dyDescent="0.35">
      <c r="A125" t="s">
        <v>219</v>
      </c>
      <c r="B125" t="s">
        <v>622</v>
      </c>
      <c r="C125" t="s">
        <v>891</v>
      </c>
      <c r="D125" t="s">
        <v>782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ht="14.5" x14ac:dyDescent="0.35">
      <c r="A126" t="s">
        <v>167</v>
      </c>
      <c r="B126" t="s">
        <v>623</v>
      </c>
      <c r="C126" t="s">
        <v>892</v>
      </c>
      <c r="D126" t="s">
        <v>782</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ht="14.5" x14ac:dyDescent="0.35">
      <c r="A127" t="s">
        <v>174</v>
      </c>
      <c r="B127" t="s">
        <v>624</v>
      </c>
      <c r="C127" t="s">
        <v>893</v>
      </c>
      <c r="D127" t="s">
        <v>782</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2">
        <v>1E-3</v>
      </c>
    </row>
    <row r="128" spans="1:36" ht="14.5" x14ac:dyDescent="0.35">
      <c r="A128" t="s">
        <v>175</v>
      </c>
      <c r="B128" t="s">
        <v>625</v>
      </c>
      <c r="C128" t="s">
        <v>894</v>
      </c>
      <c r="D128" t="s">
        <v>782</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ht="14.5" x14ac:dyDescent="0.35">
      <c r="A129" t="s">
        <v>176</v>
      </c>
      <c r="B129" t="s">
        <v>626</v>
      </c>
      <c r="C129" t="s">
        <v>895</v>
      </c>
      <c r="D129" t="s">
        <v>782</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2">
        <v>2E-3</v>
      </c>
    </row>
    <row r="130" spans="1:36" ht="14.5" x14ac:dyDescent="0.35">
      <c r="A130" t="s">
        <v>177</v>
      </c>
      <c r="B130" t="s">
        <v>627</v>
      </c>
      <c r="C130" t="s">
        <v>896</v>
      </c>
      <c r="D130" t="s">
        <v>782</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ht="14.5" x14ac:dyDescent="0.35">
      <c r="A131" t="s">
        <v>178</v>
      </c>
      <c r="B131" t="s">
        <v>628</v>
      </c>
      <c r="C131" t="s">
        <v>897</v>
      </c>
      <c r="D131" t="s">
        <v>782</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ht="14.5" x14ac:dyDescent="0.35">
      <c r="A132" t="s">
        <v>220</v>
      </c>
      <c r="B132" t="s">
        <v>629</v>
      </c>
      <c r="C132" t="s">
        <v>898</v>
      </c>
      <c r="D132" t="s">
        <v>782</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ht="14.5" x14ac:dyDescent="0.35">
      <c r="A133" t="s">
        <v>221</v>
      </c>
      <c r="B133" t="s">
        <v>630</v>
      </c>
      <c r="C133" t="s">
        <v>899</v>
      </c>
      <c r="D133" t="s">
        <v>782</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ht="14.5" x14ac:dyDescent="0.35">
      <c r="A134" t="s">
        <v>26</v>
      </c>
      <c r="C134" t="s">
        <v>900</v>
      </c>
    </row>
    <row r="135" spans="1:36" ht="14.5" x14ac:dyDescent="0.35">
      <c r="A135" t="s">
        <v>168</v>
      </c>
      <c r="B135" t="s">
        <v>631</v>
      </c>
      <c r="C135" t="s">
        <v>901</v>
      </c>
      <c r="D135" t="s">
        <v>782</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ht="14.5" x14ac:dyDescent="0.35">
      <c r="A136" t="s">
        <v>169</v>
      </c>
      <c r="B136" t="s">
        <v>632</v>
      </c>
      <c r="C136" t="s">
        <v>902</v>
      </c>
      <c r="D136" t="s">
        <v>782</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ht="14.5" x14ac:dyDescent="0.35">
      <c r="A137" t="s">
        <v>170</v>
      </c>
      <c r="B137" t="s">
        <v>633</v>
      </c>
      <c r="C137" t="s">
        <v>903</v>
      </c>
      <c r="D137" t="s">
        <v>782</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ht="14.5" x14ac:dyDescent="0.35">
      <c r="A138" t="s">
        <v>171</v>
      </c>
      <c r="B138" t="s">
        <v>634</v>
      </c>
      <c r="C138" t="s">
        <v>904</v>
      </c>
      <c r="D138" t="s">
        <v>782</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ht="14.5" x14ac:dyDescent="0.35">
      <c r="A139" t="s">
        <v>172</v>
      </c>
      <c r="B139" t="s">
        <v>635</v>
      </c>
      <c r="C139" t="s">
        <v>905</v>
      </c>
      <c r="D139" t="s">
        <v>782</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2">
        <v>2E-3</v>
      </c>
    </row>
    <row r="140" spans="1:36" ht="14.5" x14ac:dyDescent="0.35">
      <c r="A140" t="s">
        <v>173</v>
      </c>
      <c r="B140" t="s">
        <v>636</v>
      </c>
      <c r="C140" t="s">
        <v>906</v>
      </c>
      <c r="D140" t="s">
        <v>782</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ht="14.5" x14ac:dyDescent="0.35">
      <c r="A141" t="s">
        <v>218</v>
      </c>
      <c r="B141" t="s">
        <v>637</v>
      </c>
      <c r="C141" t="s">
        <v>907</v>
      </c>
      <c r="D141" t="s">
        <v>782</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ht="14.5" x14ac:dyDescent="0.35">
      <c r="A142" t="s">
        <v>219</v>
      </c>
      <c r="B142" t="s">
        <v>638</v>
      </c>
      <c r="C142" t="s">
        <v>908</v>
      </c>
      <c r="D142" t="s">
        <v>782</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ht="14.5" x14ac:dyDescent="0.35">
      <c r="A143" t="s">
        <v>167</v>
      </c>
      <c r="B143" t="s">
        <v>639</v>
      </c>
      <c r="C143" t="s">
        <v>909</v>
      </c>
      <c r="D143" t="s">
        <v>782</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ht="14.5" x14ac:dyDescent="0.35">
      <c r="A144" t="s">
        <v>174</v>
      </c>
      <c r="B144" t="s">
        <v>640</v>
      </c>
      <c r="C144" t="s">
        <v>910</v>
      </c>
      <c r="D144" t="s">
        <v>782</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2">
        <v>1E-3</v>
      </c>
    </row>
    <row r="145" spans="1:36" ht="14.5" x14ac:dyDescent="0.35">
      <c r="A145" t="s">
        <v>175</v>
      </c>
      <c r="B145" t="s">
        <v>641</v>
      </c>
      <c r="C145" t="s">
        <v>911</v>
      </c>
      <c r="D145" t="s">
        <v>782</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ht="14.5" x14ac:dyDescent="0.35">
      <c r="A146" t="s">
        <v>176</v>
      </c>
      <c r="B146" t="s">
        <v>642</v>
      </c>
      <c r="C146" t="s">
        <v>912</v>
      </c>
      <c r="D146" t="s">
        <v>782</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2">
        <v>2E-3</v>
      </c>
    </row>
    <row r="147" spans="1:36" ht="14.5" x14ac:dyDescent="0.35">
      <c r="A147" t="s">
        <v>177</v>
      </c>
      <c r="B147" t="s">
        <v>643</v>
      </c>
      <c r="C147" t="s">
        <v>913</v>
      </c>
      <c r="D147" t="s">
        <v>782</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ht="14.5" x14ac:dyDescent="0.35">
      <c r="A148" t="s">
        <v>178</v>
      </c>
      <c r="B148" t="s">
        <v>644</v>
      </c>
      <c r="C148" t="s">
        <v>914</v>
      </c>
      <c r="D148" t="s">
        <v>782</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ht="14.5" x14ac:dyDescent="0.35">
      <c r="A149" t="s">
        <v>220</v>
      </c>
      <c r="B149" t="s">
        <v>645</v>
      </c>
      <c r="C149" t="s">
        <v>915</v>
      </c>
      <c r="D149" t="s">
        <v>782</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ht="14.5" x14ac:dyDescent="0.35">
      <c r="A150" t="s">
        <v>221</v>
      </c>
      <c r="B150" t="s">
        <v>646</v>
      </c>
      <c r="C150" t="s">
        <v>916</v>
      </c>
      <c r="D150" t="s">
        <v>782</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ht="14.5" x14ac:dyDescent="0.35">
      <c r="A151" t="s">
        <v>25</v>
      </c>
      <c r="C151" t="s">
        <v>917</v>
      </c>
    </row>
    <row r="152" spans="1:36" ht="14.5" x14ac:dyDescent="0.35">
      <c r="A152" t="s">
        <v>168</v>
      </c>
      <c r="B152" t="s">
        <v>647</v>
      </c>
      <c r="C152" t="s">
        <v>918</v>
      </c>
      <c r="D152" t="s">
        <v>782</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ht="14.5" x14ac:dyDescent="0.35">
      <c r="A153" t="s">
        <v>169</v>
      </c>
      <c r="B153" t="s">
        <v>648</v>
      </c>
      <c r="C153" t="s">
        <v>919</v>
      </c>
      <c r="D153" t="s">
        <v>782</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ht="14.5" x14ac:dyDescent="0.35">
      <c r="A154" t="s">
        <v>170</v>
      </c>
      <c r="B154" t="s">
        <v>649</v>
      </c>
      <c r="C154" t="s">
        <v>920</v>
      </c>
      <c r="D154" t="s">
        <v>782</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2">
        <v>2E-3</v>
      </c>
    </row>
    <row r="155" spans="1:36" ht="14.5" x14ac:dyDescent="0.35">
      <c r="A155" t="s">
        <v>171</v>
      </c>
      <c r="B155" t="s">
        <v>650</v>
      </c>
      <c r="C155" t="s">
        <v>921</v>
      </c>
      <c r="D155" t="s">
        <v>782</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2">
        <v>2E-3</v>
      </c>
    </row>
    <row r="156" spans="1:36" ht="14.5" x14ac:dyDescent="0.35">
      <c r="A156" t="s">
        <v>172</v>
      </c>
      <c r="B156" t="s">
        <v>651</v>
      </c>
      <c r="C156" t="s">
        <v>922</v>
      </c>
      <c r="D156" t="s">
        <v>782</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2">
        <v>2E-3</v>
      </c>
    </row>
    <row r="157" spans="1:36" ht="14.5" x14ac:dyDescent="0.35">
      <c r="A157" t="s">
        <v>173</v>
      </c>
      <c r="B157" t="s">
        <v>652</v>
      </c>
      <c r="C157" t="s">
        <v>923</v>
      </c>
      <c r="D157" t="s">
        <v>782</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ht="14.5" x14ac:dyDescent="0.35">
      <c r="A158" t="s">
        <v>218</v>
      </c>
      <c r="B158" t="s">
        <v>653</v>
      </c>
      <c r="C158" t="s">
        <v>924</v>
      </c>
      <c r="D158" t="s">
        <v>782</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ht="14.5" x14ac:dyDescent="0.35">
      <c r="A159" t="s">
        <v>219</v>
      </c>
      <c r="B159" t="s">
        <v>654</v>
      </c>
      <c r="C159" t="s">
        <v>925</v>
      </c>
      <c r="D159" t="s">
        <v>782</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ht="14.5" x14ac:dyDescent="0.35">
      <c r="A160" t="s">
        <v>167</v>
      </c>
      <c r="B160" t="s">
        <v>655</v>
      </c>
      <c r="C160" t="s">
        <v>926</v>
      </c>
      <c r="D160" t="s">
        <v>782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ht="14.5" x14ac:dyDescent="0.35">
      <c r="A161" t="s">
        <v>174</v>
      </c>
      <c r="B161" t="s">
        <v>656</v>
      </c>
      <c r="C161" t="s">
        <v>927</v>
      </c>
      <c r="D161" t="s">
        <v>782</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2">
        <v>1E-3</v>
      </c>
    </row>
    <row r="162" spans="1:36" ht="14.5" x14ac:dyDescent="0.35">
      <c r="A162" t="s">
        <v>175</v>
      </c>
      <c r="B162" t="s">
        <v>657</v>
      </c>
      <c r="C162" t="s">
        <v>928</v>
      </c>
      <c r="D162" t="s">
        <v>782</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ht="14.5" x14ac:dyDescent="0.35">
      <c r="A163" t="s">
        <v>176</v>
      </c>
      <c r="B163" t="s">
        <v>658</v>
      </c>
      <c r="C163" t="s">
        <v>929</v>
      </c>
      <c r="D163" t="s">
        <v>782</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2">
        <v>2E-3</v>
      </c>
    </row>
    <row r="164" spans="1:36" ht="14.5" x14ac:dyDescent="0.35">
      <c r="A164" t="s">
        <v>177</v>
      </c>
      <c r="B164" t="s">
        <v>659</v>
      </c>
      <c r="C164" t="s">
        <v>930</v>
      </c>
      <c r="D164" t="s">
        <v>782</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ht="14.5" x14ac:dyDescent="0.35">
      <c r="A165" t="s">
        <v>178</v>
      </c>
      <c r="B165" t="s">
        <v>660</v>
      </c>
      <c r="C165" t="s">
        <v>931</v>
      </c>
      <c r="D165" t="s">
        <v>782</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ht="14.5" x14ac:dyDescent="0.35">
      <c r="A166" t="s">
        <v>220</v>
      </c>
      <c r="B166" t="s">
        <v>661</v>
      </c>
      <c r="C166" t="s">
        <v>932</v>
      </c>
      <c r="D166" t="s">
        <v>782</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ht="14.5" x14ac:dyDescent="0.35">
      <c r="A167" t="s">
        <v>221</v>
      </c>
      <c r="B167" t="s">
        <v>662</v>
      </c>
      <c r="C167" t="s">
        <v>933</v>
      </c>
      <c r="D167" t="s">
        <v>782</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ht="14.5" x14ac:dyDescent="0.35">
      <c r="A168" t="s">
        <v>24</v>
      </c>
      <c r="C168" t="s">
        <v>934</v>
      </c>
    </row>
    <row r="169" spans="1:36" ht="14.5" x14ac:dyDescent="0.35">
      <c r="A169" t="s">
        <v>168</v>
      </c>
      <c r="B169" t="s">
        <v>663</v>
      </c>
      <c r="C169" t="s">
        <v>935</v>
      </c>
      <c r="D169" t="s">
        <v>782</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2">
        <v>-1E-3</v>
      </c>
    </row>
    <row r="170" spans="1:36" ht="14.5" x14ac:dyDescent="0.35">
      <c r="A170" t="s">
        <v>169</v>
      </c>
      <c r="B170" t="s">
        <v>664</v>
      </c>
      <c r="C170" t="s">
        <v>936</v>
      </c>
      <c r="D170" t="s">
        <v>782</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2">
        <v>-1E-3</v>
      </c>
    </row>
    <row r="171" spans="1:36" ht="14.5" x14ac:dyDescent="0.35">
      <c r="A171" t="s">
        <v>170</v>
      </c>
      <c r="B171" t="s">
        <v>665</v>
      </c>
      <c r="C171" t="s">
        <v>937</v>
      </c>
      <c r="D171" t="s">
        <v>782</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2">
        <v>-1E-3</v>
      </c>
    </row>
    <row r="172" spans="1:36" ht="14.5" x14ac:dyDescent="0.35">
      <c r="A172" t="s">
        <v>171</v>
      </c>
      <c r="B172" t="s">
        <v>666</v>
      </c>
      <c r="C172" t="s">
        <v>938</v>
      </c>
      <c r="D172" t="s">
        <v>782</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2">
        <v>-2E-3</v>
      </c>
    </row>
    <row r="173" spans="1:36" ht="14.5" x14ac:dyDescent="0.35">
      <c r="A173" t="s">
        <v>172</v>
      </c>
      <c r="B173" t="s">
        <v>667</v>
      </c>
      <c r="C173" t="s">
        <v>939</v>
      </c>
      <c r="D173" t="s">
        <v>782</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ht="14.5" x14ac:dyDescent="0.35">
      <c r="A174" t="s">
        <v>173</v>
      </c>
      <c r="B174" t="s">
        <v>668</v>
      </c>
      <c r="C174" t="s">
        <v>940</v>
      </c>
      <c r="D174" t="s">
        <v>782</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2">
        <v>-1E-3</v>
      </c>
    </row>
    <row r="175" spans="1:36" ht="14.5" x14ac:dyDescent="0.35">
      <c r="A175" t="s">
        <v>218</v>
      </c>
      <c r="B175" t="s">
        <v>669</v>
      </c>
      <c r="C175" t="s">
        <v>941</v>
      </c>
      <c r="D175" t="s">
        <v>782</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2">
        <v>-2E-3</v>
      </c>
    </row>
    <row r="176" spans="1:36" ht="14.5" x14ac:dyDescent="0.35">
      <c r="A176" t="s">
        <v>219</v>
      </c>
      <c r="B176" t="s">
        <v>670</v>
      </c>
      <c r="C176" t="s">
        <v>942</v>
      </c>
      <c r="D176" t="s">
        <v>782</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2">
        <v>-2E-3</v>
      </c>
    </row>
    <row r="177" spans="1:36" ht="14.5" x14ac:dyDescent="0.35">
      <c r="A177" t="s">
        <v>167</v>
      </c>
      <c r="B177" t="s">
        <v>671</v>
      </c>
      <c r="C177" t="s">
        <v>943</v>
      </c>
      <c r="D177" t="s">
        <v>782</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ht="14.5" x14ac:dyDescent="0.35">
      <c r="A178" t="s">
        <v>174</v>
      </c>
      <c r="B178" t="s">
        <v>672</v>
      </c>
      <c r="C178" t="s">
        <v>944</v>
      </c>
      <c r="D178" t="s">
        <v>782</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ht="14.5" x14ac:dyDescent="0.35">
      <c r="A179" t="s">
        <v>175</v>
      </c>
      <c r="B179" t="s">
        <v>673</v>
      </c>
      <c r="C179" t="s">
        <v>945</v>
      </c>
      <c r="D179" t="s">
        <v>782</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ht="14.5" x14ac:dyDescent="0.35">
      <c r="A180" t="s">
        <v>176</v>
      </c>
      <c r="B180" t="s">
        <v>674</v>
      </c>
      <c r="C180" t="s">
        <v>946</v>
      </c>
      <c r="D180" t="s">
        <v>782</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ht="14.5" x14ac:dyDescent="0.35">
      <c r="A181" t="s">
        <v>177</v>
      </c>
      <c r="B181" t="s">
        <v>675</v>
      </c>
      <c r="C181" t="s">
        <v>947</v>
      </c>
      <c r="D181" t="s">
        <v>782</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ht="14.5" x14ac:dyDescent="0.35">
      <c r="A182" t="s">
        <v>178</v>
      </c>
      <c r="B182" t="s">
        <v>676</v>
      </c>
      <c r="C182" t="s">
        <v>948</v>
      </c>
      <c r="D182" t="s">
        <v>782</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ht="14.5" x14ac:dyDescent="0.35">
      <c r="A183" t="s">
        <v>220</v>
      </c>
      <c r="B183" t="s">
        <v>677</v>
      </c>
      <c r="C183" t="s">
        <v>949</v>
      </c>
      <c r="D183" t="s">
        <v>782</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ht="14.5" x14ac:dyDescent="0.35">
      <c r="A184" t="s">
        <v>221</v>
      </c>
      <c r="B184" t="s">
        <v>678</v>
      </c>
      <c r="C184" t="s">
        <v>950</v>
      </c>
      <c r="D184" t="s">
        <v>782</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35" customFormat="1" ht="12.5" thickBot="1" x14ac:dyDescent="0.35">
      <c r="A185" s="35" t="s">
        <v>23</v>
      </c>
      <c r="C185" s="35" t="s">
        <v>951</v>
      </c>
    </row>
    <row r="186" spans="1:36" thickTop="1" x14ac:dyDescent="0.35">
      <c r="A186" t="s">
        <v>168</v>
      </c>
      <c r="B186" t="s">
        <v>679</v>
      </c>
      <c r="C186" t="s">
        <v>952</v>
      </c>
      <c r="D186" t="s">
        <v>782</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ht="14.5" x14ac:dyDescent="0.35">
      <c r="A187" t="s">
        <v>169</v>
      </c>
      <c r="B187" t="s">
        <v>680</v>
      </c>
      <c r="C187" t="s">
        <v>953</v>
      </c>
      <c r="D187" t="s">
        <v>782</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2">
        <v>-2E-3</v>
      </c>
    </row>
    <row r="188" spans="1:36" ht="14.5" x14ac:dyDescent="0.35">
      <c r="A188" t="s">
        <v>170</v>
      </c>
      <c r="B188" t="s">
        <v>681</v>
      </c>
      <c r="C188" t="s">
        <v>954</v>
      </c>
      <c r="D188" t="s">
        <v>782</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2">
        <v>-3.0000000000000001E-3</v>
      </c>
    </row>
    <row r="189" spans="1:36" s="58" customFormat="1" ht="14.5" x14ac:dyDescent="0.35">
      <c r="A189" s="58" t="s">
        <v>171</v>
      </c>
      <c r="B189" s="58" t="s">
        <v>682</v>
      </c>
      <c r="C189" s="58" t="s">
        <v>955</v>
      </c>
      <c r="D189" s="58" t="s">
        <v>782</v>
      </c>
      <c r="E189" s="58">
        <v>46.540622999999997</v>
      </c>
      <c r="F189" s="58">
        <v>46.112476000000001</v>
      </c>
      <c r="G189" s="58">
        <v>45.679169000000002</v>
      </c>
      <c r="H189" s="58">
        <v>45.311915999999997</v>
      </c>
      <c r="I189" s="58">
        <v>44.952292999999997</v>
      </c>
      <c r="J189" s="58">
        <v>44.642952000000001</v>
      </c>
      <c r="K189" s="58">
        <v>44.328499000000001</v>
      </c>
      <c r="L189" s="58">
        <v>43.998866999999997</v>
      </c>
      <c r="M189" s="58">
        <v>43.694282999999999</v>
      </c>
      <c r="N189" s="58">
        <v>43.434325999999999</v>
      </c>
      <c r="O189" s="58">
        <v>43.211894999999998</v>
      </c>
      <c r="P189" s="58">
        <v>43.016295999999997</v>
      </c>
      <c r="Q189" s="58">
        <v>42.844577999999998</v>
      </c>
      <c r="R189" s="58">
        <v>42.694881000000002</v>
      </c>
      <c r="S189" s="58">
        <v>42.543166999999997</v>
      </c>
      <c r="T189" s="58">
        <v>42.405014000000001</v>
      </c>
      <c r="U189" s="58">
        <v>42.283546000000001</v>
      </c>
      <c r="V189" s="58">
        <v>42.177795000000003</v>
      </c>
      <c r="W189" s="58">
        <v>42.087124000000003</v>
      </c>
      <c r="X189" s="58">
        <v>42.011246</v>
      </c>
      <c r="Y189" s="58">
        <v>41.949455</v>
      </c>
      <c r="Z189" s="58">
        <v>41.956833000000003</v>
      </c>
      <c r="AA189" s="58">
        <v>41.964680000000001</v>
      </c>
      <c r="AB189" s="58">
        <v>41.973193999999999</v>
      </c>
      <c r="AC189" s="58">
        <v>41.982177999999998</v>
      </c>
      <c r="AD189" s="58">
        <v>41.991508000000003</v>
      </c>
      <c r="AE189" s="58">
        <v>42.001148000000001</v>
      </c>
      <c r="AF189" s="58">
        <v>42.011226999999998</v>
      </c>
      <c r="AG189" s="58">
        <v>42.021675000000002</v>
      </c>
      <c r="AH189" s="58">
        <v>42.032307000000003</v>
      </c>
      <c r="AI189" s="58">
        <v>42.023009999999999</v>
      </c>
      <c r="AJ189" s="59">
        <v>-3.0000000000000001E-3</v>
      </c>
    </row>
    <row r="190" spans="1:36" ht="14.5" x14ac:dyDescent="0.35">
      <c r="A190" t="s">
        <v>172</v>
      </c>
      <c r="B190" t="s">
        <v>683</v>
      </c>
      <c r="C190" t="s">
        <v>956</v>
      </c>
      <c r="D190" t="s">
        <v>782</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2">
        <v>-4.0000000000000001E-3</v>
      </c>
    </row>
    <row r="191" spans="1:36" ht="14.5" x14ac:dyDescent="0.35">
      <c r="A191" t="s">
        <v>173</v>
      </c>
      <c r="B191" t="s">
        <v>684</v>
      </c>
      <c r="C191" t="s">
        <v>957</v>
      </c>
      <c r="D191" t="s">
        <v>782</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2">
        <v>-1E-3</v>
      </c>
    </row>
    <row r="192" spans="1:36" ht="14.5" x14ac:dyDescent="0.35">
      <c r="A192" t="s">
        <v>218</v>
      </c>
      <c r="B192" t="s">
        <v>685</v>
      </c>
      <c r="C192" t="s">
        <v>958</v>
      </c>
      <c r="D192" t="s">
        <v>782</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2">
        <v>-4.0000000000000001E-3</v>
      </c>
    </row>
    <row r="193" spans="1:36" ht="14.5" x14ac:dyDescent="0.35">
      <c r="A193" t="s">
        <v>219</v>
      </c>
      <c r="B193" t="s">
        <v>686</v>
      </c>
      <c r="C193" t="s">
        <v>959</v>
      </c>
      <c r="D193" t="s">
        <v>782</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2">
        <v>-4.0000000000000001E-3</v>
      </c>
    </row>
    <row r="194" spans="1:36" ht="14.5" x14ac:dyDescent="0.35">
      <c r="A194" t="s">
        <v>167</v>
      </c>
      <c r="B194" t="s">
        <v>687</v>
      </c>
      <c r="C194" t="s">
        <v>960</v>
      </c>
      <c r="D194" t="s">
        <v>782</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2">
        <v>-3.0000000000000001E-3</v>
      </c>
    </row>
    <row r="195" spans="1:36" ht="14.5" x14ac:dyDescent="0.35">
      <c r="A195" t="s">
        <v>174</v>
      </c>
      <c r="B195" t="s">
        <v>688</v>
      </c>
      <c r="C195" t="s">
        <v>961</v>
      </c>
      <c r="D195" t="s">
        <v>782</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ht="14.5" x14ac:dyDescent="0.35">
      <c r="A196" t="s">
        <v>175</v>
      </c>
      <c r="B196" t="s">
        <v>689</v>
      </c>
      <c r="C196" t="s">
        <v>962</v>
      </c>
      <c r="D196" t="s">
        <v>782</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ht="14.5" x14ac:dyDescent="0.35">
      <c r="A197" t="s">
        <v>176</v>
      </c>
      <c r="B197" t="s">
        <v>690</v>
      </c>
      <c r="C197" t="s">
        <v>963</v>
      </c>
      <c r="D197" t="s">
        <v>782</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ht="14.5" x14ac:dyDescent="0.35">
      <c r="A198" t="s">
        <v>177</v>
      </c>
      <c r="B198" t="s">
        <v>691</v>
      </c>
      <c r="C198" t="s">
        <v>964</v>
      </c>
      <c r="D198" t="s">
        <v>782</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2">
        <v>-3.0000000000000001E-3</v>
      </c>
    </row>
    <row r="199" spans="1:36" ht="14.5" x14ac:dyDescent="0.35">
      <c r="A199" t="s">
        <v>178</v>
      </c>
      <c r="B199" t="s">
        <v>692</v>
      </c>
      <c r="C199" t="s">
        <v>965</v>
      </c>
      <c r="D199" t="s">
        <v>782</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2">
        <v>-3.0000000000000001E-3</v>
      </c>
    </row>
    <row r="200" spans="1:36" ht="14.5" x14ac:dyDescent="0.35">
      <c r="A200" t="s">
        <v>220</v>
      </c>
      <c r="B200" t="s">
        <v>693</v>
      </c>
      <c r="C200" t="s">
        <v>966</v>
      </c>
      <c r="D200" t="s">
        <v>782</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2">
        <v>-3.0000000000000001E-3</v>
      </c>
    </row>
    <row r="201" spans="1:36" ht="14.5" x14ac:dyDescent="0.35">
      <c r="A201" t="s">
        <v>221</v>
      </c>
      <c r="B201" t="s">
        <v>694</v>
      </c>
      <c r="C201" t="s">
        <v>967</v>
      </c>
      <c r="D201" t="s">
        <v>782</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2">
        <v>-3.0000000000000001E-3</v>
      </c>
    </row>
    <row r="202" spans="1:36" ht="14.5" hidden="1" x14ac:dyDescent="0.35">
      <c r="A202" t="s">
        <v>200</v>
      </c>
      <c r="C202" t="s">
        <v>968</v>
      </c>
    </row>
    <row r="203" spans="1:36" ht="14.5" hidden="1" x14ac:dyDescent="0.35">
      <c r="A203" t="s">
        <v>168</v>
      </c>
      <c r="B203" t="s">
        <v>695</v>
      </c>
      <c r="C203" t="s">
        <v>969</v>
      </c>
      <c r="D203" t="s">
        <v>782</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t="14.5" hidden="1" x14ac:dyDescent="0.35">
      <c r="A204" t="s">
        <v>169</v>
      </c>
      <c r="B204" t="s">
        <v>696</v>
      </c>
      <c r="C204" t="s">
        <v>970</v>
      </c>
      <c r="D204" t="s">
        <v>782</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2">
        <v>-4.0000000000000001E-3</v>
      </c>
    </row>
    <row r="205" spans="1:36" ht="14.5" hidden="1" x14ac:dyDescent="0.35">
      <c r="A205" t="s">
        <v>170</v>
      </c>
      <c r="B205" t="s">
        <v>697</v>
      </c>
      <c r="C205" t="s">
        <v>971</v>
      </c>
      <c r="D205" t="s">
        <v>782</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2">
        <v>-4.0000000000000001E-3</v>
      </c>
    </row>
    <row r="206" spans="1:36" ht="14.5" hidden="1" x14ac:dyDescent="0.35">
      <c r="A206" t="s">
        <v>171</v>
      </c>
      <c r="B206" t="s">
        <v>698</v>
      </c>
      <c r="C206" t="s">
        <v>972</v>
      </c>
      <c r="D206" t="s">
        <v>782</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2">
        <v>-5.0000000000000001E-3</v>
      </c>
    </row>
    <row r="207" spans="1:36" ht="14.5" hidden="1" x14ac:dyDescent="0.35">
      <c r="A207" t="s">
        <v>172</v>
      </c>
      <c r="B207" t="s">
        <v>699</v>
      </c>
      <c r="C207" t="s">
        <v>973</v>
      </c>
      <c r="D207" t="s">
        <v>782</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2">
        <v>-5.0000000000000001E-3</v>
      </c>
    </row>
    <row r="208" spans="1:36" ht="14.5" hidden="1" x14ac:dyDescent="0.35">
      <c r="A208" t="s">
        <v>173</v>
      </c>
      <c r="B208" t="s">
        <v>700</v>
      </c>
      <c r="C208" t="s">
        <v>974</v>
      </c>
      <c r="D208" t="s">
        <v>782</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2">
        <v>-2E-3</v>
      </c>
    </row>
    <row r="209" spans="1:36" ht="14.5" hidden="1" x14ac:dyDescent="0.35">
      <c r="A209" t="s">
        <v>218</v>
      </c>
      <c r="B209" t="s">
        <v>701</v>
      </c>
      <c r="C209" t="s">
        <v>975</v>
      </c>
      <c r="D209" t="s">
        <v>782</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2">
        <v>-5.0000000000000001E-3</v>
      </c>
    </row>
    <row r="210" spans="1:36" ht="14.5" hidden="1" x14ac:dyDescent="0.35">
      <c r="A210" t="s">
        <v>219</v>
      </c>
      <c r="B210" t="s">
        <v>702</v>
      </c>
      <c r="C210" t="s">
        <v>976</v>
      </c>
      <c r="D210" t="s">
        <v>782</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2">
        <v>-5.0000000000000001E-3</v>
      </c>
    </row>
    <row r="211" spans="1:36" ht="14.5" hidden="1" x14ac:dyDescent="0.35">
      <c r="A211" t="s">
        <v>167</v>
      </c>
      <c r="B211" t="s">
        <v>703</v>
      </c>
      <c r="C211" t="s">
        <v>977</v>
      </c>
      <c r="D211" t="s">
        <v>782</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t="14.5" hidden="1" x14ac:dyDescent="0.35">
      <c r="A212" t="s">
        <v>174</v>
      </c>
      <c r="B212" t="s">
        <v>704</v>
      </c>
      <c r="C212" t="s">
        <v>978</v>
      </c>
      <c r="D212" t="s">
        <v>782</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t="14.5" hidden="1" x14ac:dyDescent="0.35">
      <c r="A213" t="s">
        <v>175</v>
      </c>
      <c r="B213" t="s">
        <v>705</v>
      </c>
      <c r="C213" t="s">
        <v>979</v>
      </c>
      <c r="D213" t="s">
        <v>782</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t="14.5" hidden="1" x14ac:dyDescent="0.35">
      <c r="A214" t="s">
        <v>176</v>
      </c>
      <c r="B214" t="s">
        <v>706</v>
      </c>
      <c r="C214" t="s">
        <v>980</v>
      </c>
      <c r="D214" t="s">
        <v>782</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t="14.5" hidden="1" x14ac:dyDescent="0.35">
      <c r="A215" t="s">
        <v>177</v>
      </c>
      <c r="B215" t="s">
        <v>707</v>
      </c>
      <c r="C215" t="s">
        <v>981</v>
      </c>
      <c r="D215" t="s">
        <v>782</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2">
        <v>-4.0000000000000001E-3</v>
      </c>
    </row>
    <row r="216" spans="1:36" ht="14.5" hidden="1" x14ac:dyDescent="0.35">
      <c r="A216" t="s">
        <v>178</v>
      </c>
      <c r="B216" t="s">
        <v>708</v>
      </c>
      <c r="C216" t="s">
        <v>982</v>
      </c>
      <c r="D216" t="s">
        <v>782</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2">
        <v>-4.0000000000000001E-3</v>
      </c>
    </row>
    <row r="217" spans="1:36" ht="14.5" hidden="1" x14ac:dyDescent="0.35">
      <c r="A217" t="s">
        <v>220</v>
      </c>
      <c r="B217" t="s">
        <v>709</v>
      </c>
      <c r="C217" t="s">
        <v>983</v>
      </c>
      <c r="D217" t="s">
        <v>782</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2">
        <v>-5.0000000000000001E-3</v>
      </c>
    </row>
    <row r="218" spans="1:36" ht="14.5" hidden="1" x14ac:dyDescent="0.35">
      <c r="A218" t="s">
        <v>221</v>
      </c>
      <c r="B218" t="s">
        <v>710</v>
      </c>
      <c r="C218" t="s">
        <v>984</v>
      </c>
      <c r="D218" t="s">
        <v>782</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2">
        <v>-4.0000000000000001E-3</v>
      </c>
    </row>
    <row r="219" spans="1:36" ht="14.5" hidden="1" x14ac:dyDescent="0.35">
      <c r="A219" t="s">
        <v>22</v>
      </c>
      <c r="C219" t="s">
        <v>985</v>
      </c>
    </row>
    <row r="220" spans="1:36" ht="14.5" hidden="1" x14ac:dyDescent="0.35">
      <c r="A220" t="s">
        <v>168</v>
      </c>
      <c r="B220" t="s">
        <v>711</v>
      </c>
      <c r="C220" t="s">
        <v>986</v>
      </c>
      <c r="D220" t="s">
        <v>782</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t="14.5" hidden="1" x14ac:dyDescent="0.35">
      <c r="A221" t="s">
        <v>169</v>
      </c>
      <c r="B221" t="s">
        <v>712</v>
      </c>
      <c r="C221" t="s">
        <v>987</v>
      </c>
      <c r="D221" t="s">
        <v>782</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t="14.5" hidden="1" x14ac:dyDescent="0.35">
      <c r="A222" t="s">
        <v>170</v>
      </c>
      <c r="B222" t="s">
        <v>713</v>
      </c>
      <c r="C222" t="s">
        <v>988</v>
      </c>
      <c r="D222" t="s">
        <v>782</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t="14.5" hidden="1" x14ac:dyDescent="0.35">
      <c r="A223" t="s">
        <v>171</v>
      </c>
      <c r="B223" t="s">
        <v>714</v>
      </c>
      <c r="C223" t="s">
        <v>989</v>
      </c>
      <c r="D223" t="s">
        <v>782</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t="14.5" hidden="1" x14ac:dyDescent="0.35">
      <c r="A224" t="s">
        <v>172</v>
      </c>
      <c r="B224" t="s">
        <v>715</v>
      </c>
      <c r="C224" t="s">
        <v>990</v>
      </c>
      <c r="D224" t="s">
        <v>782</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t="14.5" hidden="1" x14ac:dyDescent="0.35">
      <c r="A225" t="s">
        <v>173</v>
      </c>
      <c r="B225" t="s">
        <v>716</v>
      </c>
      <c r="C225" t="s">
        <v>991</v>
      </c>
      <c r="D225" t="s">
        <v>782</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t="14.5" hidden="1" x14ac:dyDescent="0.35">
      <c r="A226" t="s">
        <v>218</v>
      </c>
      <c r="B226" t="s">
        <v>717</v>
      </c>
      <c r="C226" t="s">
        <v>992</v>
      </c>
      <c r="D226" t="s">
        <v>782</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t="14.5" hidden="1" x14ac:dyDescent="0.35">
      <c r="A227" t="s">
        <v>219</v>
      </c>
      <c r="B227" t="s">
        <v>718</v>
      </c>
      <c r="C227" t="s">
        <v>993</v>
      </c>
      <c r="D227" t="s">
        <v>782</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t="14.5" hidden="1" x14ac:dyDescent="0.35">
      <c r="A228" t="s">
        <v>167</v>
      </c>
      <c r="B228" t="s">
        <v>719</v>
      </c>
      <c r="C228" t="s">
        <v>994</v>
      </c>
      <c r="D228" t="s">
        <v>782</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t="14.5" hidden="1" x14ac:dyDescent="0.35">
      <c r="A229" t="s">
        <v>174</v>
      </c>
      <c r="B229" t="s">
        <v>720</v>
      </c>
      <c r="C229" t="s">
        <v>995</v>
      </c>
      <c r="D229" t="s">
        <v>782</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t="14.5" hidden="1" x14ac:dyDescent="0.35">
      <c r="A230" t="s">
        <v>175</v>
      </c>
      <c r="B230" t="s">
        <v>721</v>
      </c>
      <c r="C230" t="s">
        <v>996</v>
      </c>
      <c r="D230" t="s">
        <v>782</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t="14.5" hidden="1" x14ac:dyDescent="0.35">
      <c r="A231" t="s">
        <v>176</v>
      </c>
      <c r="B231" t="s">
        <v>722</v>
      </c>
      <c r="C231" t="s">
        <v>997</v>
      </c>
      <c r="D231" t="s">
        <v>782</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t="14.5" hidden="1" x14ac:dyDescent="0.35">
      <c r="A232" t="s">
        <v>177</v>
      </c>
      <c r="B232" t="s">
        <v>723</v>
      </c>
      <c r="C232" t="s">
        <v>998</v>
      </c>
      <c r="D232" t="s">
        <v>782</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t="14.5" hidden="1" x14ac:dyDescent="0.35">
      <c r="A233" t="s">
        <v>178</v>
      </c>
      <c r="B233" t="s">
        <v>724</v>
      </c>
      <c r="C233" t="s">
        <v>999</v>
      </c>
      <c r="D233" t="s">
        <v>782</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t="14.5" hidden="1" x14ac:dyDescent="0.35">
      <c r="A234" t="s">
        <v>220</v>
      </c>
      <c r="B234" t="s">
        <v>725</v>
      </c>
      <c r="C234" t="s">
        <v>1000</v>
      </c>
      <c r="D234" t="s">
        <v>782</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t="14.5" hidden="1" x14ac:dyDescent="0.35">
      <c r="A235" t="s">
        <v>221</v>
      </c>
      <c r="B235" t="s">
        <v>726</v>
      </c>
      <c r="C235" t="s">
        <v>1001</v>
      </c>
      <c r="D235" t="s">
        <v>782</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t="14.5" hidden="1" x14ac:dyDescent="0.35">
      <c r="A236" t="s">
        <v>21</v>
      </c>
      <c r="C236" t="s">
        <v>1002</v>
      </c>
    </row>
    <row r="237" spans="1:36" ht="14.5" hidden="1" x14ac:dyDescent="0.35">
      <c r="A237" t="s">
        <v>168</v>
      </c>
      <c r="B237" t="s">
        <v>727</v>
      </c>
      <c r="C237" t="s">
        <v>1003</v>
      </c>
      <c r="D237" t="s">
        <v>782</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t="14.5" hidden="1" x14ac:dyDescent="0.35">
      <c r="A238" t="s">
        <v>169</v>
      </c>
      <c r="B238" t="s">
        <v>728</v>
      </c>
      <c r="C238" t="s">
        <v>1004</v>
      </c>
      <c r="D238" t="s">
        <v>782</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2">
        <v>1E-3</v>
      </c>
    </row>
    <row r="239" spans="1:36" ht="14.5" hidden="1" x14ac:dyDescent="0.35">
      <c r="A239" t="s">
        <v>170</v>
      </c>
      <c r="B239" t="s">
        <v>729</v>
      </c>
      <c r="C239" t="s">
        <v>1005</v>
      </c>
      <c r="D239" t="s">
        <v>782</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2">
        <v>2E-3</v>
      </c>
    </row>
    <row r="240" spans="1:36" ht="14.5" hidden="1" x14ac:dyDescent="0.35">
      <c r="A240" t="s">
        <v>171</v>
      </c>
      <c r="B240" t="s">
        <v>730</v>
      </c>
      <c r="C240" t="s">
        <v>1006</v>
      </c>
      <c r="D240" t="s">
        <v>782</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2">
        <v>1E-3</v>
      </c>
    </row>
    <row r="241" spans="1:36" ht="14.5" hidden="1" x14ac:dyDescent="0.35">
      <c r="A241" t="s">
        <v>172</v>
      </c>
      <c r="B241" t="s">
        <v>731</v>
      </c>
      <c r="C241" t="s">
        <v>1007</v>
      </c>
      <c r="D241" t="s">
        <v>782</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2">
        <v>1E-3</v>
      </c>
    </row>
    <row r="242" spans="1:36" ht="14.5" hidden="1" x14ac:dyDescent="0.35">
      <c r="A242" t="s">
        <v>173</v>
      </c>
      <c r="B242" t="s">
        <v>732</v>
      </c>
      <c r="C242" t="s">
        <v>1008</v>
      </c>
      <c r="D242" t="s">
        <v>782</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2">
        <v>1E-3</v>
      </c>
    </row>
    <row r="243" spans="1:36" ht="14.5" hidden="1" x14ac:dyDescent="0.35">
      <c r="A243" t="s">
        <v>218</v>
      </c>
      <c r="B243" t="s">
        <v>733</v>
      </c>
      <c r="C243" t="s">
        <v>1009</v>
      </c>
      <c r="D243" t="s">
        <v>782</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2">
        <v>1E-3</v>
      </c>
    </row>
    <row r="244" spans="1:36" ht="14.5" hidden="1" x14ac:dyDescent="0.35">
      <c r="A244" t="s">
        <v>219</v>
      </c>
      <c r="B244" t="s">
        <v>734</v>
      </c>
      <c r="C244" t="s">
        <v>1010</v>
      </c>
      <c r="D244" t="s">
        <v>782</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2">
        <v>1E-3</v>
      </c>
    </row>
    <row r="245" spans="1:36" ht="14.5" hidden="1" x14ac:dyDescent="0.35">
      <c r="A245" t="s">
        <v>167</v>
      </c>
      <c r="B245" t="s">
        <v>735</v>
      </c>
      <c r="C245" t="s">
        <v>1011</v>
      </c>
      <c r="D245" t="s">
        <v>782</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2">
        <v>1E-3</v>
      </c>
    </row>
    <row r="246" spans="1:36" ht="14.5" hidden="1" x14ac:dyDescent="0.35">
      <c r="A246" t="s">
        <v>174</v>
      </c>
      <c r="B246" t="s">
        <v>736</v>
      </c>
      <c r="C246" t="s">
        <v>1012</v>
      </c>
      <c r="D246" t="s">
        <v>782</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2">
        <v>1E-3</v>
      </c>
    </row>
    <row r="247" spans="1:36" ht="14.5" hidden="1" x14ac:dyDescent="0.35">
      <c r="A247" t="s">
        <v>175</v>
      </c>
      <c r="B247" t="s">
        <v>737</v>
      </c>
      <c r="C247" t="s">
        <v>1013</v>
      </c>
      <c r="D247" t="s">
        <v>782</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2">
        <v>1E-3</v>
      </c>
    </row>
    <row r="248" spans="1:36" ht="14.5" hidden="1" x14ac:dyDescent="0.35">
      <c r="A248" t="s">
        <v>176</v>
      </c>
      <c r="B248" t="s">
        <v>738</v>
      </c>
      <c r="C248" t="s">
        <v>1014</v>
      </c>
      <c r="D248" t="s">
        <v>782</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2">
        <v>1E-3</v>
      </c>
    </row>
    <row r="249" spans="1:36" ht="14.5" hidden="1" x14ac:dyDescent="0.35">
      <c r="A249" t="s">
        <v>177</v>
      </c>
      <c r="B249" t="s">
        <v>739</v>
      </c>
      <c r="C249" t="s">
        <v>1015</v>
      </c>
      <c r="D249" t="s">
        <v>782</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2">
        <v>1E-3</v>
      </c>
    </row>
    <row r="250" spans="1:36" ht="14.5" hidden="1" x14ac:dyDescent="0.35">
      <c r="A250" t="s">
        <v>178</v>
      </c>
      <c r="B250" t="s">
        <v>740</v>
      </c>
      <c r="C250" t="s">
        <v>1016</v>
      </c>
      <c r="D250" t="s">
        <v>782</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2">
        <v>0</v>
      </c>
    </row>
    <row r="251" spans="1:36" ht="14.5" hidden="1" x14ac:dyDescent="0.35">
      <c r="A251" t="s">
        <v>220</v>
      </c>
      <c r="B251" t="s">
        <v>741</v>
      </c>
      <c r="C251" t="s">
        <v>1017</v>
      </c>
      <c r="D251" t="s">
        <v>782</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2">
        <v>1E-3</v>
      </c>
    </row>
    <row r="252" spans="1:36" ht="14.5" hidden="1" x14ac:dyDescent="0.35">
      <c r="A252" t="s">
        <v>221</v>
      </c>
      <c r="B252" t="s">
        <v>742</v>
      </c>
      <c r="C252" t="s">
        <v>1018</v>
      </c>
      <c r="D252" t="s">
        <v>782</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2">
        <v>1E-3</v>
      </c>
    </row>
    <row r="253" spans="1:36" ht="14.5" hidden="1" x14ac:dyDescent="0.35">
      <c r="A253" t="s">
        <v>20</v>
      </c>
      <c r="C253" t="s">
        <v>1019</v>
      </c>
    </row>
    <row r="254" spans="1:36" ht="14.5" hidden="1" x14ac:dyDescent="0.35">
      <c r="A254" t="s">
        <v>168</v>
      </c>
      <c r="B254" t="s">
        <v>743</v>
      </c>
      <c r="C254" t="s">
        <v>1020</v>
      </c>
      <c r="D254" t="s">
        <v>782</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t="14.5" hidden="1" x14ac:dyDescent="0.35">
      <c r="A255" t="s">
        <v>169</v>
      </c>
      <c r="B255" t="s">
        <v>744</v>
      </c>
      <c r="C255" t="s">
        <v>1021</v>
      </c>
      <c r="D255" t="s">
        <v>782</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t="14.5" hidden="1" x14ac:dyDescent="0.35">
      <c r="A256" t="s">
        <v>170</v>
      </c>
      <c r="B256" t="s">
        <v>745</v>
      </c>
      <c r="C256" t="s">
        <v>1022</v>
      </c>
      <c r="D256" t="s">
        <v>782</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t="14.5" hidden="1" x14ac:dyDescent="0.35">
      <c r="A257" t="s">
        <v>171</v>
      </c>
      <c r="B257" t="s">
        <v>746</v>
      </c>
      <c r="C257" t="s">
        <v>1023</v>
      </c>
      <c r="D257" t="s">
        <v>782</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t="14.5" hidden="1" x14ac:dyDescent="0.35">
      <c r="A258" t="s">
        <v>172</v>
      </c>
      <c r="B258" t="s">
        <v>747</v>
      </c>
      <c r="C258" t="s">
        <v>1024</v>
      </c>
      <c r="D258" t="s">
        <v>782</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t="14.5" hidden="1" x14ac:dyDescent="0.35">
      <c r="A259" t="s">
        <v>173</v>
      </c>
      <c r="B259" t="s">
        <v>748</v>
      </c>
      <c r="C259" t="s">
        <v>1025</v>
      </c>
      <c r="D259" t="s">
        <v>782</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t="14.5" hidden="1" x14ac:dyDescent="0.35">
      <c r="A260" t="s">
        <v>218</v>
      </c>
      <c r="B260" t="s">
        <v>749</v>
      </c>
      <c r="C260" t="s">
        <v>1026</v>
      </c>
      <c r="D260" t="s">
        <v>782</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t="14.5" hidden="1" x14ac:dyDescent="0.35">
      <c r="A261" t="s">
        <v>219</v>
      </c>
      <c r="B261" t="s">
        <v>750</v>
      </c>
      <c r="C261" t="s">
        <v>1027</v>
      </c>
      <c r="D261" t="s">
        <v>782</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t="14.5" hidden="1" x14ac:dyDescent="0.35">
      <c r="A262" t="s">
        <v>167</v>
      </c>
      <c r="B262" t="s">
        <v>751</v>
      </c>
      <c r="C262" t="s">
        <v>1028</v>
      </c>
      <c r="D262" t="s">
        <v>782</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t="14.5" hidden="1" x14ac:dyDescent="0.35">
      <c r="A263" t="s">
        <v>174</v>
      </c>
      <c r="B263" t="s">
        <v>752</v>
      </c>
      <c r="C263" t="s">
        <v>1029</v>
      </c>
      <c r="D263" t="s">
        <v>782</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t="14.5" hidden="1" x14ac:dyDescent="0.35">
      <c r="A264" t="s">
        <v>175</v>
      </c>
      <c r="B264" t="s">
        <v>753</v>
      </c>
      <c r="C264" t="s">
        <v>1030</v>
      </c>
      <c r="D264" t="s">
        <v>782</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t="14.5" hidden="1" x14ac:dyDescent="0.35">
      <c r="A265" t="s">
        <v>176</v>
      </c>
      <c r="B265" t="s">
        <v>754</v>
      </c>
      <c r="C265" t="s">
        <v>1031</v>
      </c>
      <c r="D265" t="s">
        <v>782</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t="14.5" hidden="1" x14ac:dyDescent="0.35">
      <c r="A266" t="s">
        <v>177</v>
      </c>
      <c r="B266" t="s">
        <v>755</v>
      </c>
      <c r="C266" t="s">
        <v>1032</v>
      </c>
      <c r="D266" t="s">
        <v>782</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t="14.5" hidden="1" x14ac:dyDescent="0.35">
      <c r="A267" t="s">
        <v>178</v>
      </c>
      <c r="B267" t="s">
        <v>756</v>
      </c>
      <c r="C267" t="s">
        <v>1033</v>
      </c>
      <c r="D267" t="s">
        <v>782</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t="14.5" hidden="1" x14ac:dyDescent="0.35">
      <c r="A268" t="s">
        <v>220</v>
      </c>
      <c r="B268" t="s">
        <v>757</v>
      </c>
      <c r="C268" t="s">
        <v>1034</v>
      </c>
      <c r="D268" t="s">
        <v>782</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t="14.5" hidden="1" x14ac:dyDescent="0.35">
      <c r="A269" t="s">
        <v>221</v>
      </c>
      <c r="B269" t="s">
        <v>758</v>
      </c>
      <c r="C269" t="s">
        <v>1035</v>
      </c>
      <c r="D269" t="s">
        <v>782</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t="14.5" hidden="1" x14ac:dyDescent="0.35">
      <c r="A270" t="s">
        <v>19</v>
      </c>
      <c r="C270" t="s">
        <v>1036</v>
      </c>
    </row>
    <row r="271" spans="1:36" ht="14.5" hidden="1" x14ac:dyDescent="0.35">
      <c r="A271" t="s">
        <v>168</v>
      </c>
      <c r="B271" t="s">
        <v>759</v>
      </c>
      <c r="C271" t="s">
        <v>1037</v>
      </c>
      <c r="D271" t="s">
        <v>782</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t="14.5" hidden="1" x14ac:dyDescent="0.35">
      <c r="A272" t="s">
        <v>169</v>
      </c>
      <c r="B272" t="s">
        <v>760</v>
      </c>
      <c r="C272" t="s">
        <v>1038</v>
      </c>
      <c r="D272" t="s">
        <v>782</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2">
        <v>-1.2E-2</v>
      </c>
    </row>
    <row r="273" spans="1:36" ht="14.5" hidden="1" x14ac:dyDescent="0.35">
      <c r="A273" t="s">
        <v>170</v>
      </c>
      <c r="B273" t="s">
        <v>761</v>
      </c>
      <c r="C273" t="s">
        <v>1039</v>
      </c>
      <c r="D273" t="s">
        <v>782</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2">
        <v>-1.4E-2</v>
      </c>
    </row>
    <row r="274" spans="1:36" ht="14.5" hidden="1" x14ac:dyDescent="0.35">
      <c r="A274" t="s">
        <v>171</v>
      </c>
      <c r="B274" t="s">
        <v>762</v>
      </c>
      <c r="C274" t="s">
        <v>1040</v>
      </c>
      <c r="D274" t="s">
        <v>782</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2">
        <v>-1.4E-2</v>
      </c>
    </row>
    <row r="275" spans="1:36" ht="14.5" hidden="1" x14ac:dyDescent="0.35">
      <c r="A275" t="s">
        <v>172</v>
      </c>
      <c r="B275" t="s">
        <v>763</v>
      </c>
      <c r="C275" t="s">
        <v>1041</v>
      </c>
      <c r="D275" t="s">
        <v>782</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2">
        <v>-1.4E-2</v>
      </c>
    </row>
    <row r="276" spans="1:36" ht="14.5" hidden="1" x14ac:dyDescent="0.35">
      <c r="A276" t="s">
        <v>173</v>
      </c>
      <c r="B276" t="s">
        <v>764</v>
      </c>
      <c r="C276" t="s">
        <v>1042</v>
      </c>
      <c r="D276" t="s">
        <v>782</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t="14.5" hidden="1" x14ac:dyDescent="0.35">
      <c r="A277" t="s">
        <v>218</v>
      </c>
      <c r="B277" t="s">
        <v>765</v>
      </c>
      <c r="C277" t="s">
        <v>1043</v>
      </c>
      <c r="D277" t="s">
        <v>782</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t="14.5" hidden="1" x14ac:dyDescent="0.35">
      <c r="A278" t="s">
        <v>219</v>
      </c>
      <c r="B278" t="s">
        <v>766</v>
      </c>
      <c r="C278" t="s">
        <v>1044</v>
      </c>
      <c r="D278" t="s">
        <v>782</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t="14.5" hidden="1" x14ac:dyDescent="0.35">
      <c r="A279" t="s">
        <v>167</v>
      </c>
      <c r="B279" t="s">
        <v>767</v>
      </c>
      <c r="C279" t="s">
        <v>1045</v>
      </c>
      <c r="D279" t="s">
        <v>782</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t="14.5" hidden="1" x14ac:dyDescent="0.35">
      <c r="A280" t="s">
        <v>174</v>
      </c>
      <c r="B280" t="s">
        <v>768</v>
      </c>
      <c r="C280" t="s">
        <v>1046</v>
      </c>
      <c r="D280" t="s">
        <v>782</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t="14.5" hidden="1" x14ac:dyDescent="0.35">
      <c r="A281" t="s">
        <v>175</v>
      </c>
      <c r="B281" t="s">
        <v>769</v>
      </c>
      <c r="C281" t="s">
        <v>1047</v>
      </c>
      <c r="D281" t="s">
        <v>782</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2">
        <v>-1.6E-2</v>
      </c>
    </row>
    <row r="282" spans="1:36" ht="14.5" hidden="1" x14ac:dyDescent="0.35">
      <c r="A282" t="s">
        <v>176</v>
      </c>
      <c r="B282" t="s">
        <v>770</v>
      </c>
      <c r="C282" t="s">
        <v>1048</v>
      </c>
      <c r="D282" t="s">
        <v>782</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t="14.5" hidden="1" x14ac:dyDescent="0.35">
      <c r="A283" t="s">
        <v>177</v>
      </c>
      <c r="B283" t="s">
        <v>771</v>
      </c>
      <c r="C283" t="s">
        <v>1049</v>
      </c>
      <c r="D283" t="s">
        <v>782</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t="14.5" hidden="1" x14ac:dyDescent="0.35">
      <c r="A284" t="s">
        <v>178</v>
      </c>
      <c r="B284" t="s">
        <v>772</v>
      </c>
      <c r="C284" t="s">
        <v>1050</v>
      </c>
      <c r="D284" t="s">
        <v>782</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t="14.5" hidden="1" x14ac:dyDescent="0.35">
      <c r="A285" t="s">
        <v>220</v>
      </c>
      <c r="B285" t="s">
        <v>773</v>
      </c>
      <c r="C285" t="s">
        <v>1051</v>
      </c>
      <c r="D285" t="s">
        <v>782</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2">
        <v>-1.4E-2</v>
      </c>
    </row>
    <row r="286" spans="1:36" ht="14.5" hidden="1" x14ac:dyDescent="0.35">
      <c r="A286" t="s">
        <v>221</v>
      </c>
      <c r="B286" t="s">
        <v>774</v>
      </c>
      <c r="C286" t="s">
        <v>1052</v>
      </c>
      <c r="D286" t="s">
        <v>782</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t="14.5" hidden="1" x14ac:dyDescent="0.35">
      <c r="A287" t="s">
        <v>18</v>
      </c>
      <c r="C287" t="s">
        <v>1053</v>
      </c>
    </row>
    <row r="288" spans="1:36" ht="14.5" hidden="1" x14ac:dyDescent="0.35">
      <c r="A288" t="s">
        <v>162</v>
      </c>
      <c r="B288" t="s">
        <v>775</v>
      </c>
      <c r="C288" t="s">
        <v>1054</v>
      </c>
      <c r="D288" t="s">
        <v>782</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2">
        <v>3.0000000000000001E-3</v>
      </c>
    </row>
    <row r="289" spans="1:36" ht="14.5" hidden="1" x14ac:dyDescent="0.35">
      <c r="A289" t="s">
        <v>776</v>
      </c>
      <c r="B289" t="s">
        <v>777</v>
      </c>
      <c r="C289" t="s">
        <v>1055</v>
      </c>
      <c r="D289" t="s">
        <v>782</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2">
        <v>3.0000000000000001E-3</v>
      </c>
    </row>
    <row r="290" spans="1:36" ht="14.5" hidden="1" x14ac:dyDescent="0.35">
      <c r="A290" t="s">
        <v>778</v>
      </c>
      <c r="B290" t="s">
        <v>779</v>
      </c>
      <c r="C290" t="s">
        <v>1056</v>
      </c>
      <c r="D290" t="s">
        <v>782</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2">
        <v>3.0000000000000001E-3</v>
      </c>
    </row>
  </sheetData>
  <pageMargins left="0.75" right="0.75" top="1" bottom="1" header="0.5" footer="0.5"/>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sqref="A1:L253"/>
    </sheetView>
    <sheetView workbookViewId="1"/>
  </sheetViews>
  <sheetFormatPr defaultRowHeight="14.5" x14ac:dyDescent="0.35"/>
  <cols>
    <col min="1" max="1" width="14.26953125" bestFit="1" customWidth="1"/>
    <col min="2" max="2" width="5" bestFit="1" customWidth="1"/>
    <col min="3" max="3" width="60.1796875" customWidth="1"/>
    <col min="4" max="4" width="15.1796875" bestFit="1" customWidth="1"/>
    <col min="5" max="5" width="9.26953125" bestFit="1" customWidth="1"/>
    <col min="6" max="6" width="9.453125" bestFit="1" customWidth="1"/>
    <col min="7" max="7" width="12" style="26" bestFit="1" customWidth="1"/>
    <col min="8" max="9" width="19.7265625" bestFit="1" customWidth="1"/>
    <col min="10" max="10" width="17.7265625" bestFit="1" customWidth="1"/>
    <col min="11" max="12" width="255.7265625" bestFit="1" customWidth="1"/>
  </cols>
  <sheetData>
    <row r="1" spans="1:12" s="1" customFormat="1" ht="43.5" x14ac:dyDescent="0.35">
      <c r="A1" s="1" t="s">
        <v>1172</v>
      </c>
      <c r="B1" s="1" t="s">
        <v>1094</v>
      </c>
      <c r="C1" s="1" t="s">
        <v>1173</v>
      </c>
      <c r="D1" s="1" t="s">
        <v>1174</v>
      </c>
      <c r="E1" s="1" t="s">
        <v>1175</v>
      </c>
      <c r="F1" s="1" t="s">
        <v>1176</v>
      </c>
      <c r="G1" s="54" t="s">
        <v>1177</v>
      </c>
      <c r="H1" s="1" t="s">
        <v>1178</v>
      </c>
      <c r="I1" s="1" t="s">
        <v>1179</v>
      </c>
      <c r="J1" s="1" t="s">
        <v>1180</v>
      </c>
      <c r="K1" s="1" t="s">
        <v>1181</v>
      </c>
      <c r="L1" s="1" t="s">
        <v>1182</v>
      </c>
    </row>
    <row r="2" spans="1:12" hidden="1" x14ac:dyDescent="0.35">
      <c r="A2" t="s">
        <v>1183</v>
      </c>
      <c r="B2">
        <v>2020</v>
      </c>
      <c r="C2" t="s">
        <v>1184</v>
      </c>
      <c r="D2" t="s">
        <v>1185</v>
      </c>
      <c r="E2" t="s">
        <v>1186</v>
      </c>
      <c r="F2" t="s">
        <v>285</v>
      </c>
      <c r="G2" s="26">
        <v>43060</v>
      </c>
      <c r="H2">
        <v>93.4</v>
      </c>
      <c r="I2" t="s">
        <v>1187</v>
      </c>
      <c r="J2">
        <v>93.4</v>
      </c>
      <c r="K2" t="s">
        <v>1188</v>
      </c>
      <c r="L2" t="s">
        <v>1189</v>
      </c>
    </row>
    <row r="3" spans="1:12" hidden="1" x14ac:dyDescent="0.35">
      <c r="A3" t="s">
        <v>1183</v>
      </c>
      <c r="B3">
        <v>2025</v>
      </c>
      <c r="C3" t="s">
        <v>1184</v>
      </c>
      <c r="D3" t="s">
        <v>1185</v>
      </c>
      <c r="E3" t="s">
        <v>1186</v>
      </c>
      <c r="F3" t="s">
        <v>285</v>
      </c>
      <c r="G3" s="26">
        <v>37030</v>
      </c>
      <c r="H3">
        <v>117</v>
      </c>
      <c r="I3" t="s">
        <v>1187</v>
      </c>
      <c r="J3">
        <v>117</v>
      </c>
      <c r="K3" t="s">
        <v>1190</v>
      </c>
      <c r="L3" t="s">
        <v>1189</v>
      </c>
    </row>
    <row r="4" spans="1:12" hidden="1" x14ac:dyDescent="0.35">
      <c r="A4" t="s">
        <v>1183</v>
      </c>
      <c r="B4">
        <v>2030</v>
      </c>
      <c r="C4" t="s">
        <v>1184</v>
      </c>
      <c r="D4" t="s">
        <v>1185</v>
      </c>
      <c r="E4" t="s">
        <v>1186</v>
      </c>
      <c r="F4" t="s">
        <v>285</v>
      </c>
      <c r="G4" s="26">
        <v>33980</v>
      </c>
      <c r="H4">
        <v>125</v>
      </c>
      <c r="I4" t="s">
        <v>1187</v>
      </c>
      <c r="J4">
        <v>125</v>
      </c>
      <c r="K4" t="s">
        <v>1191</v>
      </c>
      <c r="L4" t="s">
        <v>1189</v>
      </c>
    </row>
    <row r="5" spans="1:12" hidden="1" x14ac:dyDescent="0.35">
      <c r="A5" t="s">
        <v>1183</v>
      </c>
      <c r="B5">
        <v>2035</v>
      </c>
      <c r="C5" t="s">
        <v>1184</v>
      </c>
      <c r="D5" t="s">
        <v>1185</v>
      </c>
      <c r="E5" t="s">
        <v>1186</v>
      </c>
      <c r="F5" t="s">
        <v>285</v>
      </c>
      <c r="G5" s="26">
        <v>32350</v>
      </c>
      <c r="H5">
        <v>133</v>
      </c>
      <c r="I5" t="s">
        <v>1187</v>
      </c>
      <c r="J5">
        <v>133</v>
      </c>
      <c r="K5" t="s">
        <v>1192</v>
      </c>
      <c r="L5" t="s">
        <v>1189</v>
      </c>
    </row>
    <row r="6" spans="1:12" hidden="1" x14ac:dyDescent="0.35">
      <c r="A6" t="s">
        <v>1183</v>
      </c>
      <c r="B6">
        <v>2040</v>
      </c>
      <c r="C6" t="s">
        <v>1184</v>
      </c>
      <c r="D6" t="s">
        <v>1185</v>
      </c>
      <c r="E6" t="s">
        <v>1186</v>
      </c>
      <c r="F6" t="s">
        <v>285</v>
      </c>
      <c r="G6" s="26">
        <v>31380</v>
      </c>
      <c r="H6">
        <v>138</v>
      </c>
      <c r="I6" t="s">
        <v>1187</v>
      </c>
      <c r="J6">
        <v>138</v>
      </c>
      <c r="K6" t="s">
        <v>1193</v>
      </c>
      <c r="L6" t="s">
        <v>1189</v>
      </c>
    </row>
    <row r="7" spans="1:12" hidden="1" x14ac:dyDescent="0.35">
      <c r="A7" t="s">
        <v>1183</v>
      </c>
      <c r="B7">
        <v>2045</v>
      </c>
      <c r="C7" t="s">
        <v>1184</v>
      </c>
      <c r="D7" t="s">
        <v>1185</v>
      </c>
      <c r="E7" t="s">
        <v>1186</v>
      </c>
      <c r="F7" t="s">
        <v>285</v>
      </c>
      <c r="G7" s="26">
        <v>30420</v>
      </c>
      <c r="H7">
        <v>143</v>
      </c>
      <c r="I7" t="s">
        <v>1187</v>
      </c>
      <c r="J7">
        <v>143</v>
      </c>
      <c r="K7" t="s">
        <v>1193</v>
      </c>
      <c r="L7" t="s">
        <v>1189</v>
      </c>
    </row>
    <row r="8" spans="1:12" hidden="1" x14ac:dyDescent="0.35">
      <c r="A8" t="s">
        <v>1183</v>
      </c>
      <c r="B8">
        <v>2050</v>
      </c>
      <c r="C8" t="s">
        <v>1184</v>
      </c>
      <c r="D8" t="s">
        <v>1185</v>
      </c>
      <c r="E8" t="s">
        <v>1186</v>
      </c>
      <c r="F8" t="s">
        <v>285</v>
      </c>
      <c r="G8" s="26">
        <v>29450</v>
      </c>
      <c r="H8">
        <v>148</v>
      </c>
      <c r="I8" t="s">
        <v>1187</v>
      </c>
      <c r="J8">
        <v>148</v>
      </c>
      <c r="K8" t="s">
        <v>1194</v>
      </c>
      <c r="L8" t="s">
        <v>1189</v>
      </c>
    </row>
    <row r="9" spans="1:12" hidden="1" x14ac:dyDescent="0.35">
      <c r="A9" t="s">
        <v>1195</v>
      </c>
      <c r="B9">
        <v>2020</v>
      </c>
      <c r="C9" t="s">
        <v>1184</v>
      </c>
      <c r="D9" t="s">
        <v>1185</v>
      </c>
      <c r="E9" t="s">
        <v>1186</v>
      </c>
      <c r="F9" t="s">
        <v>285</v>
      </c>
      <c r="G9" s="26">
        <v>43060</v>
      </c>
      <c r="H9">
        <v>93.4</v>
      </c>
      <c r="I9" t="s">
        <v>1187</v>
      </c>
      <c r="J9">
        <v>93.4</v>
      </c>
      <c r="K9" t="s">
        <v>1196</v>
      </c>
      <c r="L9" t="s">
        <v>1197</v>
      </c>
    </row>
    <row r="10" spans="1:12" hidden="1" x14ac:dyDescent="0.35">
      <c r="A10" t="s">
        <v>1195</v>
      </c>
      <c r="B10">
        <v>2025</v>
      </c>
      <c r="C10" t="s">
        <v>1184</v>
      </c>
      <c r="D10" t="s">
        <v>1185</v>
      </c>
      <c r="E10" t="s">
        <v>1186</v>
      </c>
      <c r="F10" t="s">
        <v>285</v>
      </c>
      <c r="G10" s="26">
        <v>43060</v>
      </c>
      <c r="H10">
        <v>93.4</v>
      </c>
      <c r="I10" t="s">
        <v>1187</v>
      </c>
      <c r="J10">
        <v>93.4</v>
      </c>
      <c r="K10" t="s">
        <v>1196</v>
      </c>
      <c r="L10" t="s">
        <v>1197</v>
      </c>
    </row>
    <row r="11" spans="1:12" hidden="1" x14ac:dyDescent="0.35">
      <c r="A11" t="s">
        <v>1195</v>
      </c>
      <c r="B11">
        <v>2030</v>
      </c>
      <c r="C11" t="s">
        <v>1184</v>
      </c>
      <c r="D11" t="s">
        <v>1185</v>
      </c>
      <c r="E11" t="s">
        <v>1186</v>
      </c>
      <c r="F11" t="s">
        <v>285</v>
      </c>
      <c r="G11" s="26">
        <v>43060</v>
      </c>
      <c r="H11">
        <v>93.4</v>
      </c>
      <c r="I11" t="s">
        <v>1187</v>
      </c>
      <c r="J11">
        <v>93.4</v>
      </c>
      <c r="K11" t="s">
        <v>1196</v>
      </c>
      <c r="L11" t="s">
        <v>1197</v>
      </c>
    </row>
    <row r="12" spans="1:12" hidden="1" x14ac:dyDescent="0.35">
      <c r="A12" t="s">
        <v>1195</v>
      </c>
      <c r="B12">
        <v>2035</v>
      </c>
      <c r="C12" t="s">
        <v>1184</v>
      </c>
      <c r="D12" t="s">
        <v>1185</v>
      </c>
      <c r="E12" t="s">
        <v>1186</v>
      </c>
      <c r="F12" t="s">
        <v>285</v>
      </c>
      <c r="G12" s="26">
        <v>43060</v>
      </c>
      <c r="H12">
        <v>93.4</v>
      </c>
      <c r="I12" t="s">
        <v>1187</v>
      </c>
      <c r="J12">
        <v>93.4</v>
      </c>
      <c r="K12" t="s">
        <v>1196</v>
      </c>
      <c r="L12" t="s">
        <v>1197</v>
      </c>
    </row>
    <row r="13" spans="1:12" hidden="1" x14ac:dyDescent="0.35">
      <c r="A13" t="s">
        <v>1195</v>
      </c>
      <c r="B13">
        <v>2040</v>
      </c>
      <c r="C13" t="s">
        <v>1184</v>
      </c>
      <c r="D13" t="s">
        <v>1185</v>
      </c>
      <c r="E13" t="s">
        <v>1186</v>
      </c>
      <c r="F13" t="s">
        <v>285</v>
      </c>
      <c r="G13" s="26">
        <v>43060</v>
      </c>
      <c r="H13">
        <v>93.4</v>
      </c>
      <c r="I13" t="s">
        <v>1187</v>
      </c>
      <c r="J13">
        <v>93.4</v>
      </c>
      <c r="K13" t="s">
        <v>1196</v>
      </c>
      <c r="L13" t="s">
        <v>1197</v>
      </c>
    </row>
    <row r="14" spans="1:12" hidden="1" x14ac:dyDescent="0.35">
      <c r="A14" t="s">
        <v>1195</v>
      </c>
      <c r="B14">
        <v>2045</v>
      </c>
      <c r="C14" t="s">
        <v>1184</v>
      </c>
      <c r="D14" t="s">
        <v>1185</v>
      </c>
      <c r="E14" t="s">
        <v>1186</v>
      </c>
      <c r="F14" t="s">
        <v>285</v>
      </c>
      <c r="G14" s="26">
        <v>43060</v>
      </c>
      <c r="H14">
        <v>93.4</v>
      </c>
      <c r="I14" t="s">
        <v>1187</v>
      </c>
      <c r="J14">
        <v>93.4</v>
      </c>
      <c r="K14" t="s">
        <v>1196</v>
      </c>
      <c r="L14" t="s">
        <v>1197</v>
      </c>
    </row>
    <row r="15" spans="1:12" hidden="1" x14ac:dyDescent="0.35">
      <c r="A15" t="s">
        <v>1195</v>
      </c>
      <c r="B15">
        <v>2050</v>
      </c>
      <c r="C15" t="s">
        <v>1184</v>
      </c>
      <c r="D15" t="s">
        <v>1185</v>
      </c>
      <c r="E15" t="s">
        <v>1186</v>
      </c>
      <c r="F15" t="s">
        <v>285</v>
      </c>
      <c r="G15" s="26">
        <v>43060</v>
      </c>
      <c r="H15">
        <v>93.4</v>
      </c>
      <c r="I15" t="s">
        <v>1187</v>
      </c>
      <c r="J15">
        <v>93.4</v>
      </c>
      <c r="K15" t="s">
        <v>1196</v>
      </c>
      <c r="L15" t="s">
        <v>1197</v>
      </c>
    </row>
    <row r="16" spans="1:12" hidden="1" x14ac:dyDescent="0.35">
      <c r="A16" t="s">
        <v>1198</v>
      </c>
      <c r="B16">
        <v>2020</v>
      </c>
      <c r="C16" t="s">
        <v>1184</v>
      </c>
      <c r="D16" t="s">
        <v>1185</v>
      </c>
      <c r="E16" t="s">
        <v>1186</v>
      </c>
      <c r="F16" t="s">
        <v>285</v>
      </c>
      <c r="G16" s="26">
        <v>43060</v>
      </c>
      <c r="H16">
        <v>93.4</v>
      </c>
      <c r="I16" t="s">
        <v>1187</v>
      </c>
      <c r="J16">
        <v>93.4</v>
      </c>
      <c r="K16" t="s">
        <v>1196</v>
      </c>
      <c r="L16" t="s">
        <v>1189</v>
      </c>
    </row>
    <row r="17" spans="1:12" hidden="1" x14ac:dyDescent="0.35">
      <c r="A17" t="s">
        <v>1198</v>
      </c>
      <c r="B17">
        <v>2025</v>
      </c>
      <c r="C17" t="s">
        <v>1184</v>
      </c>
      <c r="D17" t="s">
        <v>1185</v>
      </c>
      <c r="E17" t="s">
        <v>1186</v>
      </c>
      <c r="F17" t="s">
        <v>285</v>
      </c>
      <c r="G17" s="26">
        <v>39510</v>
      </c>
      <c r="H17">
        <v>104</v>
      </c>
      <c r="I17" t="s">
        <v>1187</v>
      </c>
      <c r="J17">
        <v>104</v>
      </c>
      <c r="K17" t="s">
        <v>1199</v>
      </c>
      <c r="L17" t="s">
        <v>1189</v>
      </c>
    </row>
    <row r="18" spans="1:12" hidden="1" x14ac:dyDescent="0.35">
      <c r="A18" t="s">
        <v>1198</v>
      </c>
      <c r="B18">
        <v>2030</v>
      </c>
      <c r="C18" t="s">
        <v>1184</v>
      </c>
      <c r="D18" t="s">
        <v>1185</v>
      </c>
      <c r="E18" t="s">
        <v>1186</v>
      </c>
      <c r="F18" t="s">
        <v>285</v>
      </c>
      <c r="G18" s="26">
        <v>35800</v>
      </c>
      <c r="H18">
        <v>109</v>
      </c>
      <c r="I18" t="s">
        <v>1187</v>
      </c>
      <c r="J18">
        <v>109</v>
      </c>
      <c r="K18" t="s">
        <v>1200</v>
      </c>
      <c r="L18" t="s">
        <v>1189</v>
      </c>
    </row>
    <row r="19" spans="1:12" hidden="1" x14ac:dyDescent="0.35">
      <c r="A19" t="s">
        <v>1198</v>
      </c>
      <c r="B19">
        <v>2035</v>
      </c>
      <c r="C19" t="s">
        <v>1184</v>
      </c>
      <c r="D19" t="s">
        <v>1185</v>
      </c>
      <c r="E19" t="s">
        <v>1186</v>
      </c>
      <c r="F19" t="s">
        <v>285</v>
      </c>
      <c r="G19" s="26">
        <v>34800</v>
      </c>
      <c r="H19">
        <v>112</v>
      </c>
      <c r="I19" t="s">
        <v>1187</v>
      </c>
      <c r="J19">
        <v>112</v>
      </c>
      <c r="K19" t="s">
        <v>1201</v>
      </c>
      <c r="L19" t="s">
        <v>1189</v>
      </c>
    </row>
    <row r="20" spans="1:12" hidden="1" x14ac:dyDescent="0.35">
      <c r="A20" t="s">
        <v>1198</v>
      </c>
      <c r="B20">
        <v>2040</v>
      </c>
      <c r="C20" t="s">
        <v>1184</v>
      </c>
      <c r="D20" t="s">
        <v>1185</v>
      </c>
      <c r="E20" t="s">
        <v>1186</v>
      </c>
      <c r="F20" t="s">
        <v>285</v>
      </c>
      <c r="G20" s="26">
        <v>33560</v>
      </c>
      <c r="H20">
        <v>117</v>
      </c>
      <c r="I20" t="s">
        <v>1187</v>
      </c>
      <c r="J20">
        <v>117</v>
      </c>
      <c r="K20" t="s">
        <v>1193</v>
      </c>
      <c r="L20" t="s">
        <v>1189</v>
      </c>
    </row>
    <row r="21" spans="1:12" hidden="1" x14ac:dyDescent="0.35">
      <c r="A21" t="s">
        <v>1198</v>
      </c>
      <c r="B21">
        <v>2045</v>
      </c>
      <c r="C21" t="s">
        <v>1184</v>
      </c>
      <c r="D21" t="s">
        <v>1185</v>
      </c>
      <c r="E21" t="s">
        <v>1186</v>
      </c>
      <c r="F21" t="s">
        <v>285</v>
      </c>
      <c r="G21" s="26">
        <v>32310</v>
      </c>
      <c r="H21">
        <v>121</v>
      </c>
      <c r="I21" t="s">
        <v>1187</v>
      </c>
      <c r="J21">
        <v>121</v>
      </c>
      <c r="K21" t="s">
        <v>1193</v>
      </c>
      <c r="L21" t="s">
        <v>1189</v>
      </c>
    </row>
    <row r="22" spans="1:12" hidden="1" x14ac:dyDescent="0.35">
      <c r="A22" t="s">
        <v>1198</v>
      </c>
      <c r="B22">
        <v>2050</v>
      </c>
      <c r="C22" t="s">
        <v>1184</v>
      </c>
      <c r="D22" t="s">
        <v>1185</v>
      </c>
      <c r="E22" t="s">
        <v>1186</v>
      </c>
      <c r="F22" t="s">
        <v>285</v>
      </c>
      <c r="G22" s="26">
        <v>31060</v>
      </c>
      <c r="H22">
        <v>126</v>
      </c>
      <c r="I22" t="s">
        <v>1187</v>
      </c>
      <c r="J22">
        <v>126</v>
      </c>
      <c r="K22" t="s">
        <v>1202</v>
      </c>
      <c r="L22" t="s">
        <v>1189</v>
      </c>
    </row>
    <row r="23" spans="1:12" hidden="1" x14ac:dyDescent="0.35">
      <c r="A23" t="s">
        <v>1183</v>
      </c>
      <c r="B23">
        <v>2020</v>
      </c>
      <c r="C23" t="s">
        <v>1203</v>
      </c>
      <c r="D23" t="s">
        <v>1185</v>
      </c>
      <c r="E23" t="s">
        <v>1186</v>
      </c>
      <c r="F23" t="s">
        <v>285</v>
      </c>
      <c r="G23" s="26">
        <v>55650</v>
      </c>
      <c r="H23">
        <v>86.9</v>
      </c>
      <c r="I23" t="s">
        <v>1187</v>
      </c>
      <c r="J23">
        <v>86.9</v>
      </c>
      <c r="K23" t="s">
        <v>1188</v>
      </c>
      <c r="L23" t="s">
        <v>1189</v>
      </c>
    </row>
    <row r="24" spans="1:12" hidden="1" x14ac:dyDescent="0.35">
      <c r="A24" t="s">
        <v>1183</v>
      </c>
      <c r="B24">
        <v>2025</v>
      </c>
      <c r="C24" t="s">
        <v>1203</v>
      </c>
      <c r="D24" t="s">
        <v>1185</v>
      </c>
      <c r="E24" t="s">
        <v>1186</v>
      </c>
      <c r="F24" t="s">
        <v>285</v>
      </c>
      <c r="G24" s="26">
        <v>44680</v>
      </c>
      <c r="H24">
        <v>110</v>
      </c>
      <c r="I24" t="s">
        <v>1187</v>
      </c>
      <c r="J24">
        <v>110</v>
      </c>
      <c r="K24" t="s">
        <v>1190</v>
      </c>
      <c r="L24" t="s">
        <v>1189</v>
      </c>
    </row>
    <row r="25" spans="1:12" hidden="1" x14ac:dyDescent="0.35">
      <c r="A25" t="s">
        <v>1183</v>
      </c>
      <c r="B25">
        <v>2030</v>
      </c>
      <c r="C25" t="s">
        <v>1203</v>
      </c>
      <c r="D25" t="s">
        <v>1185</v>
      </c>
      <c r="E25" t="s">
        <v>1186</v>
      </c>
      <c r="F25" t="s">
        <v>285</v>
      </c>
      <c r="G25" s="26">
        <v>39050</v>
      </c>
      <c r="H25">
        <v>120</v>
      </c>
      <c r="I25" t="s">
        <v>1187</v>
      </c>
      <c r="J25">
        <v>120</v>
      </c>
      <c r="K25" t="s">
        <v>1191</v>
      </c>
      <c r="L25" t="s">
        <v>1189</v>
      </c>
    </row>
    <row r="26" spans="1:12" hidden="1" x14ac:dyDescent="0.35">
      <c r="A26" t="s">
        <v>1183</v>
      </c>
      <c r="B26">
        <v>2035</v>
      </c>
      <c r="C26" t="s">
        <v>1203</v>
      </c>
      <c r="D26" t="s">
        <v>1185</v>
      </c>
      <c r="E26" t="s">
        <v>1186</v>
      </c>
      <c r="F26" t="s">
        <v>285</v>
      </c>
      <c r="G26" s="26">
        <v>36510</v>
      </c>
      <c r="H26">
        <v>124</v>
      </c>
      <c r="I26" t="s">
        <v>1187</v>
      </c>
      <c r="J26">
        <v>124</v>
      </c>
      <c r="K26" t="s">
        <v>1192</v>
      </c>
      <c r="L26" t="s">
        <v>1189</v>
      </c>
    </row>
    <row r="27" spans="1:12" hidden="1" x14ac:dyDescent="0.35">
      <c r="A27" t="s">
        <v>1183</v>
      </c>
      <c r="B27">
        <v>2040</v>
      </c>
      <c r="C27" t="s">
        <v>1203</v>
      </c>
      <c r="D27" t="s">
        <v>1185</v>
      </c>
      <c r="E27" t="s">
        <v>1186</v>
      </c>
      <c r="F27" t="s">
        <v>285</v>
      </c>
      <c r="G27" s="26">
        <v>35170</v>
      </c>
      <c r="H27">
        <v>128</v>
      </c>
      <c r="I27" t="s">
        <v>1187</v>
      </c>
      <c r="J27">
        <v>128</v>
      </c>
      <c r="K27" t="s">
        <v>1193</v>
      </c>
      <c r="L27" t="s">
        <v>1189</v>
      </c>
    </row>
    <row r="28" spans="1:12" hidden="1" x14ac:dyDescent="0.35">
      <c r="A28" t="s">
        <v>1183</v>
      </c>
      <c r="B28">
        <v>2045</v>
      </c>
      <c r="C28" t="s">
        <v>1203</v>
      </c>
      <c r="D28" t="s">
        <v>1185</v>
      </c>
      <c r="E28" t="s">
        <v>1186</v>
      </c>
      <c r="F28" t="s">
        <v>285</v>
      </c>
      <c r="G28" s="26">
        <v>33830</v>
      </c>
      <c r="H28">
        <v>133</v>
      </c>
      <c r="I28" t="s">
        <v>1187</v>
      </c>
      <c r="J28">
        <v>133</v>
      </c>
      <c r="K28" t="s">
        <v>1193</v>
      </c>
      <c r="L28" t="s">
        <v>1189</v>
      </c>
    </row>
    <row r="29" spans="1:12" hidden="1" x14ac:dyDescent="0.35">
      <c r="A29" t="s">
        <v>1183</v>
      </c>
      <c r="B29">
        <v>2050</v>
      </c>
      <c r="C29" t="s">
        <v>1203</v>
      </c>
      <c r="D29" t="s">
        <v>1185</v>
      </c>
      <c r="E29" t="s">
        <v>1186</v>
      </c>
      <c r="F29" t="s">
        <v>285</v>
      </c>
      <c r="G29" s="26">
        <v>32480</v>
      </c>
      <c r="H29">
        <v>138</v>
      </c>
      <c r="I29" t="s">
        <v>1187</v>
      </c>
      <c r="J29">
        <v>138</v>
      </c>
      <c r="K29" t="s">
        <v>1194</v>
      </c>
      <c r="L29" t="s">
        <v>1189</v>
      </c>
    </row>
    <row r="30" spans="1:12" hidden="1" x14ac:dyDescent="0.35">
      <c r="A30" t="s">
        <v>1195</v>
      </c>
      <c r="B30">
        <v>2020</v>
      </c>
      <c r="C30" t="s">
        <v>1203</v>
      </c>
      <c r="D30" t="s">
        <v>1185</v>
      </c>
      <c r="E30" t="s">
        <v>1186</v>
      </c>
      <c r="F30" t="s">
        <v>285</v>
      </c>
      <c r="G30" s="26">
        <v>55650</v>
      </c>
      <c r="H30">
        <v>86.9</v>
      </c>
      <c r="I30" t="s">
        <v>1187</v>
      </c>
      <c r="J30">
        <v>86.9</v>
      </c>
      <c r="K30" t="s">
        <v>1196</v>
      </c>
      <c r="L30" t="s">
        <v>1197</v>
      </c>
    </row>
    <row r="31" spans="1:12" hidden="1" x14ac:dyDescent="0.35">
      <c r="A31" t="s">
        <v>1195</v>
      </c>
      <c r="B31">
        <v>2025</v>
      </c>
      <c r="C31" t="s">
        <v>1203</v>
      </c>
      <c r="D31" t="s">
        <v>1185</v>
      </c>
      <c r="E31" t="s">
        <v>1186</v>
      </c>
      <c r="F31" t="s">
        <v>285</v>
      </c>
      <c r="G31" s="26">
        <v>55650</v>
      </c>
      <c r="H31">
        <v>86.9</v>
      </c>
      <c r="I31" t="s">
        <v>1187</v>
      </c>
      <c r="J31">
        <v>86.9</v>
      </c>
      <c r="K31" t="s">
        <v>1196</v>
      </c>
      <c r="L31" t="s">
        <v>1197</v>
      </c>
    </row>
    <row r="32" spans="1:12" hidden="1" x14ac:dyDescent="0.35">
      <c r="A32" t="s">
        <v>1195</v>
      </c>
      <c r="B32">
        <v>2030</v>
      </c>
      <c r="C32" t="s">
        <v>1203</v>
      </c>
      <c r="D32" t="s">
        <v>1185</v>
      </c>
      <c r="E32" t="s">
        <v>1186</v>
      </c>
      <c r="F32" t="s">
        <v>285</v>
      </c>
      <c r="G32" s="26">
        <v>55650</v>
      </c>
      <c r="H32">
        <v>86.9</v>
      </c>
      <c r="I32" t="s">
        <v>1187</v>
      </c>
      <c r="J32">
        <v>86.9</v>
      </c>
      <c r="K32" t="s">
        <v>1196</v>
      </c>
      <c r="L32" t="s">
        <v>1197</v>
      </c>
    </row>
    <row r="33" spans="1:12" hidden="1" x14ac:dyDescent="0.35">
      <c r="A33" t="s">
        <v>1195</v>
      </c>
      <c r="B33">
        <v>2035</v>
      </c>
      <c r="C33" t="s">
        <v>1203</v>
      </c>
      <c r="D33" t="s">
        <v>1185</v>
      </c>
      <c r="E33" t="s">
        <v>1186</v>
      </c>
      <c r="F33" t="s">
        <v>285</v>
      </c>
      <c r="G33" s="26">
        <v>55650</v>
      </c>
      <c r="H33">
        <v>86.9</v>
      </c>
      <c r="I33" t="s">
        <v>1187</v>
      </c>
      <c r="J33">
        <v>86.9</v>
      </c>
      <c r="K33" t="s">
        <v>1196</v>
      </c>
      <c r="L33" t="s">
        <v>1197</v>
      </c>
    </row>
    <row r="34" spans="1:12" hidden="1" x14ac:dyDescent="0.35">
      <c r="A34" t="s">
        <v>1195</v>
      </c>
      <c r="B34">
        <v>2040</v>
      </c>
      <c r="C34" t="s">
        <v>1203</v>
      </c>
      <c r="D34" t="s">
        <v>1185</v>
      </c>
      <c r="E34" t="s">
        <v>1186</v>
      </c>
      <c r="F34" t="s">
        <v>285</v>
      </c>
      <c r="G34" s="26">
        <v>55650</v>
      </c>
      <c r="H34">
        <v>86.9</v>
      </c>
      <c r="I34" t="s">
        <v>1187</v>
      </c>
      <c r="J34">
        <v>86.9</v>
      </c>
      <c r="K34" t="s">
        <v>1196</v>
      </c>
      <c r="L34" t="s">
        <v>1197</v>
      </c>
    </row>
    <row r="35" spans="1:12" hidden="1" x14ac:dyDescent="0.35">
      <c r="A35" t="s">
        <v>1195</v>
      </c>
      <c r="B35">
        <v>2045</v>
      </c>
      <c r="C35" t="s">
        <v>1203</v>
      </c>
      <c r="D35" t="s">
        <v>1185</v>
      </c>
      <c r="E35" t="s">
        <v>1186</v>
      </c>
      <c r="F35" t="s">
        <v>285</v>
      </c>
      <c r="G35" s="26">
        <v>55650</v>
      </c>
      <c r="H35">
        <v>86.9</v>
      </c>
      <c r="I35" t="s">
        <v>1187</v>
      </c>
      <c r="J35">
        <v>86.9</v>
      </c>
      <c r="K35" t="s">
        <v>1196</v>
      </c>
      <c r="L35" t="s">
        <v>1197</v>
      </c>
    </row>
    <row r="36" spans="1:12" hidden="1" x14ac:dyDescent="0.35">
      <c r="A36" t="s">
        <v>1195</v>
      </c>
      <c r="B36">
        <v>2050</v>
      </c>
      <c r="C36" t="s">
        <v>1203</v>
      </c>
      <c r="D36" t="s">
        <v>1185</v>
      </c>
      <c r="E36" t="s">
        <v>1186</v>
      </c>
      <c r="F36" t="s">
        <v>285</v>
      </c>
      <c r="G36" s="26">
        <v>55650</v>
      </c>
      <c r="H36">
        <v>86.9</v>
      </c>
      <c r="I36" t="s">
        <v>1187</v>
      </c>
      <c r="J36">
        <v>86.9</v>
      </c>
      <c r="K36" t="s">
        <v>1196</v>
      </c>
      <c r="L36" t="s">
        <v>1197</v>
      </c>
    </row>
    <row r="37" spans="1:12" hidden="1" x14ac:dyDescent="0.35">
      <c r="A37" t="s">
        <v>1198</v>
      </c>
      <c r="B37">
        <v>2020</v>
      </c>
      <c r="C37" t="s">
        <v>1203</v>
      </c>
      <c r="D37" t="s">
        <v>1185</v>
      </c>
      <c r="E37" t="s">
        <v>1186</v>
      </c>
      <c r="F37" t="s">
        <v>285</v>
      </c>
      <c r="G37" s="26">
        <v>55650</v>
      </c>
      <c r="H37">
        <v>86.9</v>
      </c>
      <c r="I37" t="s">
        <v>1187</v>
      </c>
      <c r="J37">
        <v>86.9</v>
      </c>
      <c r="K37" t="s">
        <v>1196</v>
      </c>
      <c r="L37" t="s">
        <v>1189</v>
      </c>
    </row>
    <row r="38" spans="1:12" hidden="1" x14ac:dyDescent="0.35">
      <c r="A38" t="s">
        <v>1198</v>
      </c>
      <c r="B38">
        <v>2025</v>
      </c>
      <c r="C38" t="s">
        <v>1203</v>
      </c>
      <c r="D38" t="s">
        <v>1185</v>
      </c>
      <c r="E38" t="s">
        <v>1186</v>
      </c>
      <c r="F38" t="s">
        <v>285</v>
      </c>
      <c r="G38" s="26">
        <v>48860</v>
      </c>
      <c r="H38">
        <v>97.1</v>
      </c>
      <c r="I38" t="s">
        <v>1187</v>
      </c>
      <c r="J38">
        <v>97.1</v>
      </c>
      <c r="K38" t="s">
        <v>1199</v>
      </c>
      <c r="L38" t="s">
        <v>1189</v>
      </c>
    </row>
    <row r="39" spans="1:12" hidden="1" x14ac:dyDescent="0.35">
      <c r="A39" t="s">
        <v>1198</v>
      </c>
      <c r="B39">
        <v>2030</v>
      </c>
      <c r="C39" t="s">
        <v>1203</v>
      </c>
      <c r="D39" t="s">
        <v>1185</v>
      </c>
      <c r="E39" t="s">
        <v>1186</v>
      </c>
      <c r="F39" t="s">
        <v>285</v>
      </c>
      <c r="G39" s="26">
        <v>42830</v>
      </c>
      <c r="H39">
        <v>103</v>
      </c>
      <c r="I39" t="s">
        <v>1187</v>
      </c>
      <c r="J39">
        <v>103</v>
      </c>
      <c r="K39" t="s">
        <v>1200</v>
      </c>
      <c r="L39" t="s">
        <v>1189</v>
      </c>
    </row>
    <row r="40" spans="1:12" hidden="1" x14ac:dyDescent="0.35">
      <c r="A40" t="s">
        <v>1198</v>
      </c>
      <c r="B40">
        <v>2035</v>
      </c>
      <c r="C40" t="s">
        <v>1203</v>
      </c>
      <c r="D40" t="s">
        <v>1185</v>
      </c>
      <c r="E40" t="s">
        <v>1186</v>
      </c>
      <c r="F40" t="s">
        <v>285</v>
      </c>
      <c r="G40" s="26">
        <v>41780</v>
      </c>
      <c r="H40">
        <v>103</v>
      </c>
      <c r="I40" t="s">
        <v>1187</v>
      </c>
      <c r="J40">
        <v>103</v>
      </c>
      <c r="K40" t="s">
        <v>1201</v>
      </c>
      <c r="L40" t="s">
        <v>1189</v>
      </c>
    </row>
    <row r="41" spans="1:12" hidden="1" x14ac:dyDescent="0.35">
      <c r="A41" t="s">
        <v>1198</v>
      </c>
      <c r="B41">
        <v>2040</v>
      </c>
      <c r="C41" t="s">
        <v>1203</v>
      </c>
      <c r="D41" t="s">
        <v>1185</v>
      </c>
      <c r="E41" t="s">
        <v>1186</v>
      </c>
      <c r="F41" t="s">
        <v>285</v>
      </c>
      <c r="G41" s="26">
        <v>40040</v>
      </c>
      <c r="H41">
        <v>107</v>
      </c>
      <c r="I41" t="s">
        <v>1187</v>
      </c>
      <c r="J41">
        <v>107</v>
      </c>
      <c r="K41" t="s">
        <v>1193</v>
      </c>
      <c r="L41" t="s">
        <v>1189</v>
      </c>
    </row>
    <row r="42" spans="1:12" hidden="1" x14ac:dyDescent="0.35">
      <c r="A42" t="s">
        <v>1198</v>
      </c>
      <c r="B42">
        <v>2045</v>
      </c>
      <c r="C42" t="s">
        <v>1203</v>
      </c>
      <c r="D42" t="s">
        <v>1185</v>
      </c>
      <c r="E42" t="s">
        <v>1186</v>
      </c>
      <c r="F42" t="s">
        <v>285</v>
      </c>
      <c r="G42" s="26">
        <v>38300</v>
      </c>
      <c r="H42">
        <v>111</v>
      </c>
      <c r="I42" t="s">
        <v>1187</v>
      </c>
      <c r="J42">
        <v>111</v>
      </c>
      <c r="K42" t="s">
        <v>1193</v>
      </c>
      <c r="L42" t="s">
        <v>1189</v>
      </c>
    </row>
    <row r="43" spans="1:12" hidden="1" x14ac:dyDescent="0.35">
      <c r="A43" t="s">
        <v>1198</v>
      </c>
      <c r="B43">
        <v>2050</v>
      </c>
      <c r="C43" t="s">
        <v>1203</v>
      </c>
      <c r="D43" t="s">
        <v>1185</v>
      </c>
      <c r="E43" t="s">
        <v>1186</v>
      </c>
      <c r="F43" t="s">
        <v>285</v>
      </c>
      <c r="G43" s="26">
        <v>36560</v>
      </c>
      <c r="H43">
        <v>115</v>
      </c>
      <c r="I43" t="s">
        <v>1187</v>
      </c>
      <c r="J43">
        <v>115</v>
      </c>
      <c r="K43" t="s">
        <v>1202</v>
      </c>
      <c r="L43" t="s">
        <v>1189</v>
      </c>
    </row>
    <row r="44" spans="1:12" hidden="1" x14ac:dyDescent="0.35">
      <c r="A44" t="s">
        <v>1183</v>
      </c>
      <c r="B44">
        <v>2020</v>
      </c>
      <c r="C44" t="s">
        <v>1204</v>
      </c>
      <c r="D44" t="s">
        <v>1185</v>
      </c>
      <c r="E44" t="s">
        <v>1186</v>
      </c>
      <c r="F44" t="s">
        <v>285</v>
      </c>
      <c r="G44" s="26">
        <v>74860</v>
      </c>
      <c r="H44">
        <v>75.2</v>
      </c>
      <c r="I44" t="s">
        <v>1187</v>
      </c>
      <c r="J44">
        <v>75.2</v>
      </c>
      <c r="K44" t="s">
        <v>1188</v>
      </c>
      <c r="L44" t="s">
        <v>1189</v>
      </c>
    </row>
    <row r="45" spans="1:12" hidden="1" x14ac:dyDescent="0.35">
      <c r="A45" t="s">
        <v>1183</v>
      </c>
      <c r="B45">
        <v>2025</v>
      </c>
      <c r="C45" t="s">
        <v>1204</v>
      </c>
      <c r="D45" t="s">
        <v>1185</v>
      </c>
      <c r="E45" t="s">
        <v>1186</v>
      </c>
      <c r="F45" t="s">
        <v>285</v>
      </c>
      <c r="G45" s="26">
        <v>54980</v>
      </c>
      <c r="H45">
        <v>99.4</v>
      </c>
      <c r="I45" t="s">
        <v>1187</v>
      </c>
      <c r="J45">
        <v>99.4</v>
      </c>
      <c r="K45" t="s">
        <v>1190</v>
      </c>
      <c r="L45" t="s">
        <v>1189</v>
      </c>
    </row>
    <row r="46" spans="1:12" hidden="1" x14ac:dyDescent="0.35">
      <c r="A46" t="s">
        <v>1183</v>
      </c>
      <c r="B46">
        <v>2030</v>
      </c>
      <c r="C46" t="s">
        <v>1204</v>
      </c>
      <c r="D46" t="s">
        <v>1185</v>
      </c>
      <c r="E46" t="s">
        <v>1186</v>
      </c>
      <c r="F46" t="s">
        <v>285</v>
      </c>
      <c r="G46" s="26">
        <v>46030</v>
      </c>
      <c r="H46">
        <v>109</v>
      </c>
      <c r="I46" t="s">
        <v>1187</v>
      </c>
      <c r="J46">
        <v>109</v>
      </c>
      <c r="K46" t="s">
        <v>1191</v>
      </c>
      <c r="L46" t="s">
        <v>1189</v>
      </c>
    </row>
    <row r="47" spans="1:12" hidden="1" x14ac:dyDescent="0.35">
      <c r="A47" t="s">
        <v>1183</v>
      </c>
      <c r="B47">
        <v>2035</v>
      </c>
      <c r="C47" t="s">
        <v>1204</v>
      </c>
      <c r="D47" t="s">
        <v>1185</v>
      </c>
      <c r="E47" t="s">
        <v>1186</v>
      </c>
      <c r="F47" t="s">
        <v>285</v>
      </c>
      <c r="G47" s="26">
        <v>40380</v>
      </c>
      <c r="H47">
        <v>120</v>
      </c>
      <c r="I47" t="s">
        <v>1187</v>
      </c>
      <c r="J47">
        <v>120</v>
      </c>
      <c r="K47" t="s">
        <v>1192</v>
      </c>
      <c r="L47" t="s">
        <v>1189</v>
      </c>
    </row>
    <row r="48" spans="1:12" hidden="1" x14ac:dyDescent="0.35">
      <c r="A48" t="s">
        <v>1183</v>
      </c>
      <c r="B48">
        <v>2040</v>
      </c>
      <c r="C48" t="s">
        <v>1204</v>
      </c>
      <c r="D48" t="s">
        <v>1185</v>
      </c>
      <c r="E48" t="s">
        <v>1186</v>
      </c>
      <c r="F48" t="s">
        <v>285</v>
      </c>
      <c r="G48" s="26">
        <v>38690</v>
      </c>
      <c r="H48">
        <v>124</v>
      </c>
      <c r="I48" t="s">
        <v>1187</v>
      </c>
      <c r="J48">
        <v>124</v>
      </c>
      <c r="K48" t="s">
        <v>1193</v>
      </c>
      <c r="L48" t="s">
        <v>1189</v>
      </c>
    </row>
    <row r="49" spans="1:12" hidden="1" x14ac:dyDescent="0.35">
      <c r="A49" t="s">
        <v>1183</v>
      </c>
      <c r="B49">
        <v>2045</v>
      </c>
      <c r="C49" t="s">
        <v>1204</v>
      </c>
      <c r="D49" t="s">
        <v>1185</v>
      </c>
      <c r="E49" t="s">
        <v>1186</v>
      </c>
      <c r="F49" t="s">
        <v>285</v>
      </c>
      <c r="G49" s="26">
        <v>37000</v>
      </c>
      <c r="H49">
        <v>129</v>
      </c>
      <c r="I49" t="s">
        <v>1187</v>
      </c>
      <c r="J49">
        <v>129</v>
      </c>
      <c r="K49" t="s">
        <v>1193</v>
      </c>
      <c r="L49" t="s">
        <v>1189</v>
      </c>
    </row>
    <row r="50" spans="1:12" hidden="1" x14ac:dyDescent="0.35">
      <c r="A50" t="s">
        <v>1183</v>
      </c>
      <c r="B50">
        <v>2050</v>
      </c>
      <c r="C50" t="s">
        <v>1204</v>
      </c>
      <c r="D50" t="s">
        <v>1185</v>
      </c>
      <c r="E50" t="s">
        <v>1186</v>
      </c>
      <c r="F50" t="s">
        <v>285</v>
      </c>
      <c r="G50" s="26">
        <v>35310</v>
      </c>
      <c r="H50">
        <v>134</v>
      </c>
      <c r="I50" t="s">
        <v>1187</v>
      </c>
      <c r="J50">
        <v>134</v>
      </c>
      <c r="K50" t="s">
        <v>1194</v>
      </c>
      <c r="L50" t="s">
        <v>1189</v>
      </c>
    </row>
    <row r="51" spans="1:12" hidden="1" x14ac:dyDescent="0.35">
      <c r="A51" t="s">
        <v>1195</v>
      </c>
      <c r="B51">
        <v>2020</v>
      </c>
      <c r="C51" t="s">
        <v>1204</v>
      </c>
      <c r="D51" t="s">
        <v>1185</v>
      </c>
      <c r="E51" t="s">
        <v>1186</v>
      </c>
      <c r="F51" t="s">
        <v>285</v>
      </c>
      <c r="G51" s="26">
        <v>74860</v>
      </c>
      <c r="H51">
        <v>75.2</v>
      </c>
      <c r="I51" t="s">
        <v>1187</v>
      </c>
      <c r="J51">
        <v>75.2</v>
      </c>
      <c r="K51" t="s">
        <v>1196</v>
      </c>
      <c r="L51" t="s">
        <v>1197</v>
      </c>
    </row>
    <row r="52" spans="1:12" hidden="1" x14ac:dyDescent="0.35">
      <c r="A52" t="s">
        <v>1195</v>
      </c>
      <c r="B52">
        <v>2025</v>
      </c>
      <c r="C52" t="s">
        <v>1204</v>
      </c>
      <c r="D52" t="s">
        <v>1185</v>
      </c>
      <c r="E52" t="s">
        <v>1186</v>
      </c>
      <c r="F52" t="s">
        <v>285</v>
      </c>
      <c r="G52" s="26">
        <v>74860</v>
      </c>
      <c r="H52">
        <v>75.2</v>
      </c>
      <c r="I52" t="s">
        <v>1187</v>
      </c>
      <c r="J52">
        <v>75.2</v>
      </c>
      <c r="K52" t="s">
        <v>1196</v>
      </c>
      <c r="L52" t="s">
        <v>1197</v>
      </c>
    </row>
    <row r="53" spans="1:12" hidden="1" x14ac:dyDescent="0.35">
      <c r="A53" t="s">
        <v>1195</v>
      </c>
      <c r="B53">
        <v>2030</v>
      </c>
      <c r="C53" t="s">
        <v>1204</v>
      </c>
      <c r="D53" t="s">
        <v>1185</v>
      </c>
      <c r="E53" t="s">
        <v>1186</v>
      </c>
      <c r="F53" t="s">
        <v>285</v>
      </c>
      <c r="G53" s="26">
        <v>74860</v>
      </c>
      <c r="H53">
        <v>75.2</v>
      </c>
      <c r="I53" t="s">
        <v>1187</v>
      </c>
      <c r="J53">
        <v>75.2</v>
      </c>
      <c r="K53" t="s">
        <v>1196</v>
      </c>
      <c r="L53" t="s">
        <v>1197</v>
      </c>
    </row>
    <row r="54" spans="1:12" hidden="1" x14ac:dyDescent="0.35">
      <c r="A54" t="s">
        <v>1195</v>
      </c>
      <c r="B54">
        <v>2035</v>
      </c>
      <c r="C54" t="s">
        <v>1204</v>
      </c>
      <c r="D54" t="s">
        <v>1185</v>
      </c>
      <c r="E54" t="s">
        <v>1186</v>
      </c>
      <c r="F54" t="s">
        <v>285</v>
      </c>
      <c r="G54" s="26">
        <v>74860</v>
      </c>
      <c r="H54">
        <v>75.2</v>
      </c>
      <c r="I54" t="s">
        <v>1187</v>
      </c>
      <c r="J54">
        <v>75.2</v>
      </c>
      <c r="K54" t="s">
        <v>1196</v>
      </c>
      <c r="L54" t="s">
        <v>1197</v>
      </c>
    </row>
    <row r="55" spans="1:12" hidden="1" x14ac:dyDescent="0.35">
      <c r="A55" t="s">
        <v>1195</v>
      </c>
      <c r="B55">
        <v>2040</v>
      </c>
      <c r="C55" t="s">
        <v>1204</v>
      </c>
      <c r="D55" t="s">
        <v>1185</v>
      </c>
      <c r="E55" t="s">
        <v>1186</v>
      </c>
      <c r="F55" t="s">
        <v>285</v>
      </c>
      <c r="G55" s="26">
        <v>74860</v>
      </c>
      <c r="H55">
        <v>75.2</v>
      </c>
      <c r="I55" t="s">
        <v>1187</v>
      </c>
      <c r="J55">
        <v>75.2</v>
      </c>
      <c r="K55" t="s">
        <v>1196</v>
      </c>
      <c r="L55" t="s">
        <v>1197</v>
      </c>
    </row>
    <row r="56" spans="1:12" hidden="1" x14ac:dyDescent="0.35">
      <c r="A56" t="s">
        <v>1195</v>
      </c>
      <c r="B56">
        <v>2045</v>
      </c>
      <c r="C56" t="s">
        <v>1204</v>
      </c>
      <c r="D56" t="s">
        <v>1185</v>
      </c>
      <c r="E56" t="s">
        <v>1186</v>
      </c>
      <c r="F56" t="s">
        <v>285</v>
      </c>
      <c r="G56" s="26">
        <v>74860</v>
      </c>
      <c r="H56">
        <v>75.2</v>
      </c>
      <c r="I56" t="s">
        <v>1187</v>
      </c>
      <c r="J56">
        <v>75.2</v>
      </c>
      <c r="K56" t="s">
        <v>1196</v>
      </c>
      <c r="L56" t="s">
        <v>1197</v>
      </c>
    </row>
    <row r="57" spans="1:12" hidden="1" x14ac:dyDescent="0.35">
      <c r="A57" t="s">
        <v>1195</v>
      </c>
      <c r="B57">
        <v>2050</v>
      </c>
      <c r="C57" t="s">
        <v>1204</v>
      </c>
      <c r="D57" t="s">
        <v>1185</v>
      </c>
      <c r="E57" t="s">
        <v>1186</v>
      </c>
      <c r="F57" t="s">
        <v>285</v>
      </c>
      <c r="G57" s="26">
        <v>74860</v>
      </c>
      <c r="H57">
        <v>75.2</v>
      </c>
      <c r="I57" t="s">
        <v>1187</v>
      </c>
      <c r="J57">
        <v>75.2</v>
      </c>
      <c r="K57" t="s">
        <v>1196</v>
      </c>
      <c r="L57" t="s">
        <v>1197</v>
      </c>
    </row>
    <row r="58" spans="1:12" hidden="1" x14ac:dyDescent="0.35">
      <c r="A58" t="s">
        <v>1198</v>
      </c>
      <c r="B58">
        <v>2020</v>
      </c>
      <c r="C58" t="s">
        <v>1204</v>
      </c>
      <c r="D58" t="s">
        <v>1185</v>
      </c>
      <c r="E58" t="s">
        <v>1186</v>
      </c>
      <c r="F58" t="s">
        <v>285</v>
      </c>
      <c r="G58" s="26">
        <v>74860</v>
      </c>
      <c r="H58">
        <v>75.2</v>
      </c>
      <c r="I58" t="s">
        <v>1187</v>
      </c>
      <c r="J58">
        <v>75.2</v>
      </c>
      <c r="K58" t="s">
        <v>1196</v>
      </c>
      <c r="L58" t="s">
        <v>1189</v>
      </c>
    </row>
    <row r="59" spans="1:12" hidden="1" x14ac:dyDescent="0.35">
      <c r="A59" t="s">
        <v>1198</v>
      </c>
      <c r="B59">
        <v>2025</v>
      </c>
      <c r="C59" t="s">
        <v>1204</v>
      </c>
      <c r="D59" t="s">
        <v>1185</v>
      </c>
      <c r="E59" t="s">
        <v>1186</v>
      </c>
      <c r="F59" t="s">
        <v>285</v>
      </c>
      <c r="G59" s="26">
        <v>63150</v>
      </c>
      <c r="H59">
        <v>84.5</v>
      </c>
      <c r="I59" t="s">
        <v>1187</v>
      </c>
      <c r="J59">
        <v>84.5</v>
      </c>
      <c r="K59" t="s">
        <v>1199</v>
      </c>
      <c r="L59" t="s">
        <v>1189</v>
      </c>
    </row>
    <row r="60" spans="1:12" hidden="1" x14ac:dyDescent="0.35">
      <c r="A60" t="s">
        <v>1198</v>
      </c>
      <c r="B60">
        <v>2030</v>
      </c>
      <c r="C60" t="s">
        <v>1204</v>
      </c>
      <c r="D60" t="s">
        <v>1185</v>
      </c>
      <c r="E60" t="s">
        <v>1186</v>
      </c>
      <c r="F60" t="s">
        <v>285</v>
      </c>
      <c r="G60" s="26">
        <v>52340</v>
      </c>
      <c r="H60">
        <v>92.6</v>
      </c>
      <c r="I60" t="s">
        <v>1187</v>
      </c>
      <c r="J60">
        <v>92.6</v>
      </c>
      <c r="K60" t="s">
        <v>1200</v>
      </c>
      <c r="L60" t="s">
        <v>1189</v>
      </c>
    </row>
    <row r="61" spans="1:12" hidden="1" x14ac:dyDescent="0.35">
      <c r="A61" t="s">
        <v>1198</v>
      </c>
      <c r="B61">
        <v>2035</v>
      </c>
      <c r="C61" t="s">
        <v>1204</v>
      </c>
      <c r="D61" t="s">
        <v>1185</v>
      </c>
      <c r="E61" t="s">
        <v>1186</v>
      </c>
      <c r="F61" t="s">
        <v>285</v>
      </c>
      <c r="G61" s="26">
        <v>49530</v>
      </c>
      <c r="H61">
        <v>98.3</v>
      </c>
      <c r="I61" t="s">
        <v>1187</v>
      </c>
      <c r="J61">
        <v>98.3</v>
      </c>
      <c r="K61" t="s">
        <v>1201</v>
      </c>
      <c r="L61" t="s">
        <v>1189</v>
      </c>
    </row>
    <row r="62" spans="1:12" hidden="1" x14ac:dyDescent="0.35">
      <c r="A62" t="s">
        <v>1198</v>
      </c>
      <c r="B62">
        <v>2040</v>
      </c>
      <c r="C62" t="s">
        <v>1204</v>
      </c>
      <c r="D62" t="s">
        <v>1185</v>
      </c>
      <c r="E62" t="s">
        <v>1186</v>
      </c>
      <c r="F62" t="s">
        <v>285</v>
      </c>
      <c r="G62" s="26">
        <v>47080</v>
      </c>
      <c r="H62">
        <v>102</v>
      </c>
      <c r="I62" t="s">
        <v>1187</v>
      </c>
      <c r="J62">
        <v>102</v>
      </c>
      <c r="K62" t="s">
        <v>1193</v>
      </c>
      <c r="L62" t="s">
        <v>1189</v>
      </c>
    </row>
    <row r="63" spans="1:12" hidden="1" x14ac:dyDescent="0.35">
      <c r="A63" t="s">
        <v>1198</v>
      </c>
      <c r="B63">
        <v>2045</v>
      </c>
      <c r="C63" t="s">
        <v>1204</v>
      </c>
      <c r="D63" t="s">
        <v>1185</v>
      </c>
      <c r="E63" t="s">
        <v>1186</v>
      </c>
      <c r="F63" t="s">
        <v>285</v>
      </c>
      <c r="G63" s="26">
        <v>44630</v>
      </c>
      <c r="H63">
        <v>107</v>
      </c>
      <c r="I63" t="s">
        <v>1187</v>
      </c>
      <c r="J63">
        <v>107</v>
      </c>
      <c r="K63" t="s">
        <v>1193</v>
      </c>
      <c r="L63" t="s">
        <v>1189</v>
      </c>
    </row>
    <row r="64" spans="1:12" hidden="1" x14ac:dyDescent="0.35">
      <c r="A64" t="s">
        <v>1198</v>
      </c>
      <c r="B64">
        <v>2050</v>
      </c>
      <c r="C64" t="s">
        <v>1204</v>
      </c>
      <c r="D64" t="s">
        <v>1185</v>
      </c>
      <c r="E64" t="s">
        <v>1186</v>
      </c>
      <c r="F64" t="s">
        <v>285</v>
      </c>
      <c r="G64" s="26">
        <v>42170</v>
      </c>
      <c r="H64">
        <v>111</v>
      </c>
      <c r="I64" t="s">
        <v>1187</v>
      </c>
      <c r="J64">
        <v>111</v>
      </c>
      <c r="K64" t="s">
        <v>1202</v>
      </c>
      <c r="L64" t="s">
        <v>1189</v>
      </c>
    </row>
    <row r="65" spans="1:12" hidden="1" x14ac:dyDescent="0.35">
      <c r="A65" t="s">
        <v>1183</v>
      </c>
      <c r="B65">
        <v>2020</v>
      </c>
      <c r="C65" t="s">
        <v>1205</v>
      </c>
      <c r="D65" t="s">
        <v>1206</v>
      </c>
      <c r="E65" t="s">
        <v>1186</v>
      </c>
      <c r="F65" t="s">
        <v>285</v>
      </c>
      <c r="G65" s="26">
        <v>29030</v>
      </c>
      <c r="H65">
        <v>25.6</v>
      </c>
      <c r="I65" t="s">
        <v>1187</v>
      </c>
      <c r="J65">
        <v>25.6</v>
      </c>
      <c r="K65" t="s">
        <v>1207</v>
      </c>
      <c r="L65" t="s">
        <v>1189</v>
      </c>
    </row>
    <row r="66" spans="1:12" hidden="1" x14ac:dyDescent="0.35">
      <c r="A66" t="s">
        <v>1183</v>
      </c>
      <c r="B66">
        <v>2025</v>
      </c>
      <c r="C66" t="s">
        <v>1205</v>
      </c>
      <c r="D66" t="s">
        <v>1206</v>
      </c>
      <c r="E66" t="s">
        <v>1186</v>
      </c>
      <c r="F66" t="s">
        <v>285</v>
      </c>
      <c r="G66" s="26">
        <v>29610</v>
      </c>
      <c r="H66">
        <v>36.799999999999997</v>
      </c>
      <c r="I66" t="s">
        <v>1187</v>
      </c>
      <c r="J66">
        <v>36.799999999999997</v>
      </c>
      <c r="K66" t="s">
        <v>1208</v>
      </c>
      <c r="L66" t="s">
        <v>1189</v>
      </c>
    </row>
    <row r="67" spans="1:12" hidden="1" x14ac:dyDescent="0.35">
      <c r="A67" t="s">
        <v>1183</v>
      </c>
      <c r="B67">
        <v>2030</v>
      </c>
      <c r="C67" t="s">
        <v>1205</v>
      </c>
      <c r="D67" t="s">
        <v>1206</v>
      </c>
      <c r="E67" t="s">
        <v>1186</v>
      </c>
      <c r="F67" t="s">
        <v>285</v>
      </c>
      <c r="G67" s="26">
        <v>31100</v>
      </c>
      <c r="H67">
        <v>40.6</v>
      </c>
      <c r="I67" t="s">
        <v>1187</v>
      </c>
      <c r="J67">
        <v>40.6</v>
      </c>
      <c r="K67" t="s">
        <v>1209</v>
      </c>
      <c r="L67" t="s">
        <v>1189</v>
      </c>
    </row>
    <row r="68" spans="1:12" hidden="1" x14ac:dyDescent="0.35">
      <c r="A68" t="s">
        <v>1183</v>
      </c>
      <c r="B68">
        <v>2035</v>
      </c>
      <c r="C68" t="s">
        <v>1205</v>
      </c>
      <c r="D68" t="s">
        <v>1206</v>
      </c>
      <c r="E68" t="s">
        <v>1186</v>
      </c>
      <c r="F68" t="s">
        <v>285</v>
      </c>
      <c r="G68" s="26">
        <v>31900</v>
      </c>
      <c r="H68">
        <v>44.8</v>
      </c>
      <c r="I68" t="s">
        <v>1187</v>
      </c>
      <c r="J68">
        <v>44.8</v>
      </c>
      <c r="K68" t="s">
        <v>1210</v>
      </c>
      <c r="L68" t="s">
        <v>1189</v>
      </c>
    </row>
    <row r="69" spans="1:12" hidden="1" x14ac:dyDescent="0.35">
      <c r="A69" t="s">
        <v>1183</v>
      </c>
      <c r="B69">
        <v>2040</v>
      </c>
      <c r="C69" t="s">
        <v>1205</v>
      </c>
      <c r="D69" t="s">
        <v>1206</v>
      </c>
      <c r="E69" t="s">
        <v>1186</v>
      </c>
      <c r="F69" t="s">
        <v>285</v>
      </c>
      <c r="G69" s="26">
        <v>31250</v>
      </c>
      <c r="H69">
        <v>49</v>
      </c>
      <c r="I69" t="s">
        <v>1187</v>
      </c>
      <c r="J69">
        <v>49</v>
      </c>
      <c r="K69" t="s">
        <v>1193</v>
      </c>
      <c r="L69" t="s">
        <v>1189</v>
      </c>
    </row>
    <row r="70" spans="1:12" hidden="1" x14ac:dyDescent="0.35">
      <c r="A70" t="s">
        <v>1183</v>
      </c>
      <c r="B70">
        <v>2045</v>
      </c>
      <c r="C70" t="s">
        <v>1205</v>
      </c>
      <c r="D70" t="s">
        <v>1206</v>
      </c>
      <c r="E70" t="s">
        <v>1186</v>
      </c>
      <c r="F70" t="s">
        <v>285</v>
      </c>
      <c r="G70" s="26">
        <v>30600</v>
      </c>
      <c r="H70">
        <v>53.2</v>
      </c>
      <c r="I70" t="s">
        <v>1187</v>
      </c>
      <c r="J70">
        <v>53.2</v>
      </c>
      <c r="K70" t="s">
        <v>1193</v>
      </c>
      <c r="L70" t="s">
        <v>1189</v>
      </c>
    </row>
    <row r="71" spans="1:12" hidden="1" x14ac:dyDescent="0.35">
      <c r="A71" t="s">
        <v>1183</v>
      </c>
      <c r="B71">
        <v>2050</v>
      </c>
      <c r="C71" t="s">
        <v>1205</v>
      </c>
      <c r="D71" t="s">
        <v>1206</v>
      </c>
      <c r="E71" t="s">
        <v>1186</v>
      </c>
      <c r="F71" t="s">
        <v>285</v>
      </c>
      <c r="G71" s="26">
        <v>29950</v>
      </c>
      <c r="H71">
        <v>53.2</v>
      </c>
      <c r="I71" t="s">
        <v>1187</v>
      </c>
      <c r="J71">
        <v>53.2</v>
      </c>
      <c r="K71" t="s">
        <v>1211</v>
      </c>
      <c r="L71" t="s">
        <v>1189</v>
      </c>
    </row>
    <row r="72" spans="1:12" hidden="1" x14ac:dyDescent="0.35">
      <c r="A72" t="s">
        <v>1195</v>
      </c>
      <c r="B72">
        <v>2020</v>
      </c>
      <c r="C72" t="s">
        <v>1205</v>
      </c>
      <c r="D72" t="s">
        <v>1206</v>
      </c>
      <c r="E72" t="s">
        <v>1186</v>
      </c>
      <c r="F72" t="s">
        <v>285</v>
      </c>
      <c r="G72" s="26">
        <v>29030</v>
      </c>
      <c r="H72">
        <v>25.6</v>
      </c>
      <c r="I72" t="s">
        <v>1187</v>
      </c>
      <c r="J72">
        <v>25.6</v>
      </c>
      <c r="K72" t="s">
        <v>1212</v>
      </c>
      <c r="L72" t="s">
        <v>1189</v>
      </c>
    </row>
    <row r="73" spans="1:12" hidden="1" x14ac:dyDescent="0.35">
      <c r="A73" t="s">
        <v>1195</v>
      </c>
      <c r="B73">
        <v>2025</v>
      </c>
      <c r="C73" t="s">
        <v>1205</v>
      </c>
      <c r="D73" t="s">
        <v>1206</v>
      </c>
      <c r="E73" t="s">
        <v>1186</v>
      </c>
      <c r="F73" t="s">
        <v>285</v>
      </c>
      <c r="G73" s="26">
        <v>29030</v>
      </c>
      <c r="H73">
        <v>25.6</v>
      </c>
      <c r="I73" t="s">
        <v>1187</v>
      </c>
      <c r="J73">
        <v>25.6</v>
      </c>
      <c r="K73" t="s">
        <v>1212</v>
      </c>
      <c r="L73" t="s">
        <v>1189</v>
      </c>
    </row>
    <row r="74" spans="1:12" hidden="1" x14ac:dyDescent="0.35">
      <c r="A74" t="s">
        <v>1195</v>
      </c>
      <c r="B74">
        <v>2030</v>
      </c>
      <c r="C74" t="s">
        <v>1205</v>
      </c>
      <c r="D74" t="s">
        <v>1206</v>
      </c>
      <c r="E74" t="s">
        <v>1186</v>
      </c>
      <c r="F74" t="s">
        <v>285</v>
      </c>
      <c r="G74" s="26">
        <v>29030</v>
      </c>
      <c r="H74">
        <v>25.6</v>
      </c>
      <c r="I74" t="s">
        <v>1187</v>
      </c>
      <c r="J74">
        <v>25.6</v>
      </c>
      <c r="K74" t="s">
        <v>1212</v>
      </c>
      <c r="L74" t="s">
        <v>1189</v>
      </c>
    </row>
    <row r="75" spans="1:12" hidden="1" x14ac:dyDescent="0.35">
      <c r="A75" t="s">
        <v>1195</v>
      </c>
      <c r="B75">
        <v>2035</v>
      </c>
      <c r="C75" t="s">
        <v>1205</v>
      </c>
      <c r="D75" t="s">
        <v>1206</v>
      </c>
      <c r="E75" t="s">
        <v>1186</v>
      </c>
      <c r="F75" t="s">
        <v>285</v>
      </c>
      <c r="G75" s="26">
        <v>29030</v>
      </c>
      <c r="H75">
        <v>25.6</v>
      </c>
      <c r="I75" t="s">
        <v>1187</v>
      </c>
      <c r="J75">
        <v>25.6</v>
      </c>
      <c r="K75" t="s">
        <v>1212</v>
      </c>
      <c r="L75" t="s">
        <v>1189</v>
      </c>
    </row>
    <row r="76" spans="1:12" hidden="1" x14ac:dyDescent="0.35">
      <c r="A76" t="s">
        <v>1195</v>
      </c>
      <c r="B76">
        <v>2040</v>
      </c>
      <c r="C76" t="s">
        <v>1205</v>
      </c>
      <c r="D76" t="s">
        <v>1206</v>
      </c>
      <c r="E76" t="s">
        <v>1186</v>
      </c>
      <c r="F76" t="s">
        <v>285</v>
      </c>
      <c r="G76" s="26">
        <v>29030</v>
      </c>
      <c r="H76">
        <v>25.6</v>
      </c>
      <c r="I76" t="s">
        <v>1187</v>
      </c>
      <c r="J76">
        <v>25.6</v>
      </c>
      <c r="K76" t="s">
        <v>1212</v>
      </c>
      <c r="L76" t="s">
        <v>1189</v>
      </c>
    </row>
    <row r="77" spans="1:12" hidden="1" x14ac:dyDescent="0.35">
      <c r="A77" t="s">
        <v>1195</v>
      </c>
      <c r="B77">
        <v>2045</v>
      </c>
      <c r="C77" t="s">
        <v>1205</v>
      </c>
      <c r="D77" t="s">
        <v>1206</v>
      </c>
      <c r="E77" t="s">
        <v>1186</v>
      </c>
      <c r="F77" t="s">
        <v>285</v>
      </c>
      <c r="G77" s="26">
        <v>29030</v>
      </c>
      <c r="H77">
        <v>25.6</v>
      </c>
      <c r="I77" t="s">
        <v>1187</v>
      </c>
      <c r="J77">
        <v>25.6</v>
      </c>
      <c r="K77" t="s">
        <v>1212</v>
      </c>
      <c r="L77" t="s">
        <v>1189</v>
      </c>
    </row>
    <row r="78" spans="1:12" hidden="1" x14ac:dyDescent="0.35">
      <c r="A78" t="s">
        <v>1195</v>
      </c>
      <c r="B78">
        <v>2050</v>
      </c>
      <c r="C78" t="s">
        <v>1205</v>
      </c>
      <c r="D78" t="s">
        <v>1206</v>
      </c>
      <c r="E78" t="s">
        <v>1186</v>
      </c>
      <c r="F78" t="s">
        <v>285</v>
      </c>
      <c r="G78" s="26">
        <v>29030</v>
      </c>
      <c r="H78">
        <v>25.6</v>
      </c>
      <c r="I78" t="s">
        <v>1187</v>
      </c>
      <c r="J78">
        <v>25.6</v>
      </c>
      <c r="K78" t="s">
        <v>1212</v>
      </c>
      <c r="L78" t="s">
        <v>1189</v>
      </c>
    </row>
    <row r="79" spans="1:12" hidden="1" x14ac:dyDescent="0.35">
      <c r="A79" t="s">
        <v>1198</v>
      </c>
      <c r="B79">
        <v>2020</v>
      </c>
      <c r="C79" t="s">
        <v>1205</v>
      </c>
      <c r="D79" t="s">
        <v>1206</v>
      </c>
      <c r="E79" t="s">
        <v>1186</v>
      </c>
      <c r="F79" t="s">
        <v>285</v>
      </c>
      <c r="G79" s="26">
        <v>29030</v>
      </c>
      <c r="H79">
        <v>25.6</v>
      </c>
      <c r="I79" t="s">
        <v>1187</v>
      </c>
      <c r="J79">
        <v>25.6</v>
      </c>
      <c r="K79" t="s">
        <v>1213</v>
      </c>
      <c r="L79" t="s">
        <v>1189</v>
      </c>
    </row>
    <row r="80" spans="1:12" hidden="1" x14ac:dyDescent="0.35">
      <c r="A80" t="s">
        <v>1198</v>
      </c>
      <c r="B80">
        <v>2025</v>
      </c>
      <c r="C80" t="s">
        <v>1205</v>
      </c>
      <c r="D80" t="s">
        <v>1206</v>
      </c>
      <c r="E80" t="s">
        <v>1186</v>
      </c>
      <c r="F80" t="s">
        <v>285</v>
      </c>
      <c r="G80" s="26">
        <v>30990</v>
      </c>
      <c r="H80">
        <v>29.1</v>
      </c>
      <c r="I80" t="s">
        <v>1187</v>
      </c>
      <c r="J80">
        <v>29.1</v>
      </c>
      <c r="K80" t="s">
        <v>1214</v>
      </c>
      <c r="L80" t="s">
        <v>1189</v>
      </c>
    </row>
    <row r="81" spans="1:12" hidden="1" x14ac:dyDescent="0.35">
      <c r="A81" t="s">
        <v>1198</v>
      </c>
      <c r="B81">
        <v>2030</v>
      </c>
      <c r="C81" t="s">
        <v>1205</v>
      </c>
      <c r="D81" t="s">
        <v>1206</v>
      </c>
      <c r="E81" t="s">
        <v>1186</v>
      </c>
      <c r="F81" t="s">
        <v>285</v>
      </c>
      <c r="G81" s="26">
        <v>31200</v>
      </c>
      <c r="H81">
        <v>33.9</v>
      </c>
      <c r="I81" t="s">
        <v>1187</v>
      </c>
      <c r="J81">
        <v>33.9</v>
      </c>
      <c r="K81" t="s">
        <v>1215</v>
      </c>
      <c r="L81" t="s">
        <v>1189</v>
      </c>
    </row>
    <row r="82" spans="1:12" hidden="1" x14ac:dyDescent="0.35">
      <c r="A82" t="s">
        <v>1198</v>
      </c>
      <c r="B82">
        <v>2035</v>
      </c>
      <c r="C82" t="s">
        <v>1205</v>
      </c>
      <c r="D82" t="s">
        <v>1206</v>
      </c>
      <c r="E82" t="s">
        <v>1186</v>
      </c>
      <c r="F82" t="s">
        <v>285</v>
      </c>
      <c r="G82" s="26">
        <v>30800</v>
      </c>
      <c r="H82">
        <v>37.5</v>
      </c>
      <c r="I82" t="s">
        <v>1187</v>
      </c>
      <c r="J82">
        <v>37.5</v>
      </c>
      <c r="K82" t="s">
        <v>1216</v>
      </c>
      <c r="L82" t="s">
        <v>1189</v>
      </c>
    </row>
    <row r="83" spans="1:12" hidden="1" x14ac:dyDescent="0.35">
      <c r="A83" t="s">
        <v>1198</v>
      </c>
      <c r="B83">
        <v>2040</v>
      </c>
      <c r="C83" t="s">
        <v>1205</v>
      </c>
      <c r="D83" t="s">
        <v>1206</v>
      </c>
      <c r="E83" t="s">
        <v>1186</v>
      </c>
      <c r="F83" t="s">
        <v>285</v>
      </c>
      <c r="G83" s="26">
        <v>30310</v>
      </c>
      <c r="H83">
        <v>38.9</v>
      </c>
      <c r="I83" t="s">
        <v>1187</v>
      </c>
      <c r="J83">
        <v>38.9</v>
      </c>
      <c r="K83" t="s">
        <v>1193</v>
      </c>
      <c r="L83" t="s">
        <v>1189</v>
      </c>
    </row>
    <row r="84" spans="1:12" hidden="1" x14ac:dyDescent="0.35">
      <c r="A84" t="s">
        <v>1198</v>
      </c>
      <c r="B84">
        <v>2045</v>
      </c>
      <c r="C84" t="s">
        <v>1205</v>
      </c>
      <c r="D84" t="s">
        <v>1206</v>
      </c>
      <c r="E84" t="s">
        <v>1186</v>
      </c>
      <c r="F84" t="s">
        <v>285</v>
      </c>
      <c r="G84" s="26">
        <v>29830</v>
      </c>
      <c r="H84">
        <v>40.200000000000003</v>
      </c>
      <c r="I84" t="s">
        <v>1187</v>
      </c>
      <c r="J84">
        <v>40.200000000000003</v>
      </c>
      <c r="K84" t="s">
        <v>1193</v>
      </c>
      <c r="L84" t="s">
        <v>1189</v>
      </c>
    </row>
    <row r="85" spans="1:12" hidden="1" x14ac:dyDescent="0.35">
      <c r="A85" t="s">
        <v>1198</v>
      </c>
      <c r="B85">
        <v>2050</v>
      </c>
      <c r="C85" t="s">
        <v>1205</v>
      </c>
      <c r="D85" t="s">
        <v>1206</v>
      </c>
      <c r="E85" t="s">
        <v>1186</v>
      </c>
      <c r="F85" t="s">
        <v>285</v>
      </c>
      <c r="G85" s="26">
        <v>29340</v>
      </c>
      <c r="H85">
        <v>41.6</v>
      </c>
      <c r="I85" t="s">
        <v>1187</v>
      </c>
      <c r="J85">
        <v>41.6</v>
      </c>
      <c r="K85" t="s">
        <v>1217</v>
      </c>
      <c r="L85" t="s">
        <v>1189</v>
      </c>
    </row>
    <row r="86" spans="1:12" hidden="1" x14ac:dyDescent="0.35">
      <c r="A86" t="s">
        <v>1183</v>
      </c>
      <c r="B86">
        <v>2020</v>
      </c>
      <c r="C86" t="s">
        <v>1218</v>
      </c>
      <c r="D86" t="s">
        <v>1063</v>
      </c>
      <c r="E86" t="s">
        <v>1186</v>
      </c>
      <c r="F86" t="s">
        <v>285</v>
      </c>
      <c r="G86" s="26">
        <v>53140</v>
      </c>
      <c r="H86">
        <v>56.7</v>
      </c>
      <c r="I86" t="s">
        <v>1187</v>
      </c>
      <c r="J86">
        <v>56.7</v>
      </c>
      <c r="K86" t="s">
        <v>1219</v>
      </c>
      <c r="L86" t="s">
        <v>1220</v>
      </c>
    </row>
    <row r="87" spans="1:12" hidden="1" x14ac:dyDescent="0.35">
      <c r="A87" t="s">
        <v>1183</v>
      </c>
      <c r="B87">
        <v>2025</v>
      </c>
      <c r="C87" t="s">
        <v>1218</v>
      </c>
      <c r="D87" t="s">
        <v>1063</v>
      </c>
      <c r="E87" t="s">
        <v>1186</v>
      </c>
      <c r="F87" t="s">
        <v>285</v>
      </c>
      <c r="G87" s="26">
        <v>44490</v>
      </c>
      <c r="H87">
        <v>69.099999999999994</v>
      </c>
      <c r="I87" t="s">
        <v>1187</v>
      </c>
      <c r="J87">
        <v>69.099999999999994</v>
      </c>
      <c r="K87" t="s">
        <v>1219</v>
      </c>
      <c r="L87" t="s">
        <v>1220</v>
      </c>
    </row>
    <row r="88" spans="1:12" hidden="1" x14ac:dyDescent="0.35">
      <c r="A88" t="s">
        <v>1183</v>
      </c>
      <c r="B88">
        <v>2030</v>
      </c>
      <c r="C88" t="s">
        <v>1218</v>
      </c>
      <c r="D88" t="s">
        <v>1063</v>
      </c>
      <c r="E88" t="s">
        <v>1186</v>
      </c>
      <c r="F88" t="s">
        <v>285</v>
      </c>
      <c r="G88" s="26">
        <v>37770</v>
      </c>
      <c r="H88">
        <v>75.8</v>
      </c>
      <c r="I88" t="s">
        <v>1187</v>
      </c>
      <c r="J88">
        <v>75.8</v>
      </c>
      <c r="K88" t="s">
        <v>1219</v>
      </c>
      <c r="L88" t="s">
        <v>1220</v>
      </c>
    </row>
    <row r="89" spans="1:12" hidden="1" x14ac:dyDescent="0.35">
      <c r="A89" t="s">
        <v>1183</v>
      </c>
      <c r="B89">
        <v>2035</v>
      </c>
      <c r="C89" t="s">
        <v>1218</v>
      </c>
      <c r="D89" t="s">
        <v>1063</v>
      </c>
      <c r="E89" t="s">
        <v>1186</v>
      </c>
      <c r="F89" t="s">
        <v>285</v>
      </c>
      <c r="G89" s="26">
        <v>34440</v>
      </c>
      <c r="H89">
        <v>89.5</v>
      </c>
      <c r="I89" t="s">
        <v>1187</v>
      </c>
      <c r="J89">
        <v>89.5</v>
      </c>
      <c r="K89" t="s">
        <v>1219</v>
      </c>
      <c r="L89" t="s">
        <v>1220</v>
      </c>
    </row>
    <row r="90" spans="1:12" hidden="1" x14ac:dyDescent="0.35">
      <c r="A90" t="s">
        <v>1183</v>
      </c>
      <c r="B90">
        <v>2040</v>
      </c>
      <c r="C90" t="s">
        <v>1218</v>
      </c>
      <c r="D90" t="s">
        <v>1063</v>
      </c>
      <c r="E90" t="s">
        <v>1186</v>
      </c>
      <c r="F90" t="s">
        <v>285</v>
      </c>
      <c r="G90" s="26">
        <v>32970</v>
      </c>
      <c r="H90">
        <v>92.9</v>
      </c>
      <c r="I90" t="s">
        <v>1187</v>
      </c>
      <c r="J90">
        <v>92.9</v>
      </c>
      <c r="K90" t="s">
        <v>1219</v>
      </c>
      <c r="L90" t="s">
        <v>1220</v>
      </c>
    </row>
    <row r="91" spans="1:12" hidden="1" x14ac:dyDescent="0.35">
      <c r="A91" t="s">
        <v>1183</v>
      </c>
      <c r="B91">
        <v>2045</v>
      </c>
      <c r="C91" t="s">
        <v>1218</v>
      </c>
      <c r="D91" t="s">
        <v>1063</v>
      </c>
      <c r="E91" t="s">
        <v>1186</v>
      </c>
      <c r="F91" t="s">
        <v>285</v>
      </c>
      <c r="G91" s="26">
        <v>31490</v>
      </c>
      <c r="H91">
        <v>96.3</v>
      </c>
      <c r="I91" t="s">
        <v>1187</v>
      </c>
      <c r="J91">
        <v>96.3</v>
      </c>
      <c r="K91" t="s">
        <v>1219</v>
      </c>
      <c r="L91" t="s">
        <v>1220</v>
      </c>
    </row>
    <row r="92" spans="1:12" hidden="1" x14ac:dyDescent="0.35">
      <c r="A92" t="s">
        <v>1183</v>
      </c>
      <c r="B92">
        <v>2050</v>
      </c>
      <c r="C92" t="s">
        <v>1218</v>
      </c>
      <c r="D92" t="s">
        <v>1063</v>
      </c>
      <c r="E92" t="s">
        <v>1186</v>
      </c>
      <c r="F92" t="s">
        <v>285</v>
      </c>
      <c r="G92" s="26">
        <v>30020</v>
      </c>
      <c r="H92">
        <v>99.7</v>
      </c>
      <c r="I92" t="s">
        <v>1187</v>
      </c>
      <c r="J92">
        <v>99.7</v>
      </c>
      <c r="K92" t="s">
        <v>1219</v>
      </c>
      <c r="L92" t="s">
        <v>1220</v>
      </c>
    </row>
    <row r="93" spans="1:12" hidden="1" x14ac:dyDescent="0.35">
      <c r="A93" t="s">
        <v>1195</v>
      </c>
      <c r="B93">
        <v>2020</v>
      </c>
      <c r="C93" t="s">
        <v>1218</v>
      </c>
      <c r="D93" t="s">
        <v>1063</v>
      </c>
      <c r="E93" t="s">
        <v>1186</v>
      </c>
      <c r="F93" t="s">
        <v>285</v>
      </c>
      <c r="G93" s="26">
        <v>53140</v>
      </c>
      <c r="H93">
        <v>56.7</v>
      </c>
      <c r="I93" t="s">
        <v>1187</v>
      </c>
      <c r="J93">
        <v>56.7</v>
      </c>
      <c r="K93" t="s">
        <v>1219</v>
      </c>
      <c r="L93" t="s">
        <v>1220</v>
      </c>
    </row>
    <row r="94" spans="1:12" hidden="1" x14ac:dyDescent="0.35">
      <c r="A94" t="s">
        <v>1195</v>
      </c>
      <c r="B94">
        <v>2025</v>
      </c>
      <c r="C94" t="s">
        <v>1218</v>
      </c>
      <c r="D94" t="s">
        <v>1063</v>
      </c>
      <c r="E94" t="s">
        <v>1186</v>
      </c>
      <c r="F94" t="s">
        <v>285</v>
      </c>
      <c r="G94" s="26">
        <v>53140</v>
      </c>
      <c r="H94">
        <v>56.7</v>
      </c>
      <c r="I94" t="s">
        <v>1187</v>
      </c>
      <c r="J94">
        <v>56.7</v>
      </c>
      <c r="K94" t="s">
        <v>1221</v>
      </c>
      <c r="L94" t="s">
        <v>1220</v>
      </c>
    </row>
    <row r="95" spans="1:12" hidden="1" x14ac:dyDescent="0.35">
      <c r="A95" t="s">
        <v>1195</v>
      </c>
      <c r="B95">
        <v>2030</v>
      </c>
      <c r="C95" t="s">
        <v>1218</v>
      </c>
      <c r="D95" t="s">
        <v>1063</v>
      </c>
      <c r="E95" t="s">
        <v>1186</v>
      </c>
      <c r="F95" t="s">
        <v>285</v>
      </c>
      <c r="G95" s="26">
        <v>53140</v>
      </c>
      <c r="H95">
        <v>56.7</v>
      </c>
      <c r="I95" t="s">
        <v>1187</v>
      </c>
      <c r="J95">
        <v>56.7</v>
      </c>
      <c r="K95" t="s">
        <v>1221</v>
      </c>
      <c r="L95" t="s">
        <v>1220</v>
      </c>
    </row>
    <row r="96" spans="1:12" hidden="1" x14ac:dyDescent="0.35">
      <c r="A96" t="s">
        <v>1195</v>
      </c>
      <c r="B96">
        <v>2035</v>
      </c>
      <c r="C96" t="s">
        <v>1218</v>
      </c>
      <c r="D96" t="s">
        <v>1063</v>
      </c>
      <c r="E96" t="s">
        <v>1186</v>
      </c>
      <c r="F96" t="s">
        <v>285</v>
      </c>
      <c r="G96" s="26">
        <v>53140</v>
      </c>
      <c r="H96">
        <v>56.7</v>
      </c>
      <c r="I96" t="s">
        <v>1187</v>
      </c>
      <c r="J96">
        <v>56.7</v>
      </c>
      <c r="K96" t="s">
        <v>1221</v>
      </c>
      <c r="L96" t="s">
        <v>1220</v>
      </c>
    </row>
    <row r="97" spans="1:12" hidden="1" x14ac:dyDescent="0.35">
      <c r="A97" t="s">
        <v>1195</v>
      </c>
      <c r="B97">
        <v>2040</v>
      </c>
      <c r="C97" t="s">
        <v>1218</v>
      </c>
      <c r="D97" t="s">
        <v>1063</v>
      </c>
      <c r="E97" t="s">
        <v>1186</v>
      </c>
      <c r="F97" t="s">
        <v>285</v>
      </c>
      <c r="G97" s="26">
        <v>53140</v>
      </c>
      <c r="H97">
        <v>56.7</v>
      </c>
      <c r="I97" t="s">
        <v>1187</v>
      </c>
      <c r="J97">
        <v>56.7</v>
      </c>
      <c r="K97" t="s">
        <v>1221</v>
      </c>
      <c r="L97" t="s">
        <v>1220</v>
      </c>
    </row>
    <row r="98" spans="1:12" hidden="1" x14ac:dyDescent="0.35">
      <c r="A98" t="s">
        <v>1195</v>
      </c>
      <c r="B98">
        <v>2045</v>
      </c>
      <c r="C98" t="s">
        <v>1218</v>
      </c>
      <c r="D98" t="s">
        <v>1063</v>
      </c>
      <c r="E98" t="s">
        <v>1186</v>
      </c>
      <c r="F98" t="s">
        <v>285</v>
      </c>
      <c r="G98" s="26">
        <v>53140</v>
      </c>
      <c r="H98">
        <v>56.7</v>
      </c>
      <c r="I98" t="s">
        <v>1187</v>
      </c>
      <c r="J98">
        <v>56.7</v>
      </c>
      <c r="K98" t="s">
        <v>1221</v>
      </c>
      <c r="L98" t="s">
        <v>1220</v>
      </c>
    </row>
    <row r="99" spans="1:12" hidden="1" x14ac:dyDescent="0.35">
      <c r="A99" t="s">
        <v>1195</v>
      </c>
      <c r="B99">
        <v>2050</v>
      </c>
      <c r="C99" t="s">
        <v>1218</v>
      </c>
      <c r="D99" t="s">
        <v>1063</v>
      </c>
      <c r="E99" t="s">
        <v>1186</v>
      </c>
      <c r="F99" t="s">
        <v>285</v>
      </c>
      <c r="G99" s="26">
        <v>53140</v>
      </c>
      <c r="H99">
        <v>56.7</v>
      </c>
      <c r="I99" t="s">
        <v>1187</v>
      </c>
      <c r="J99">
        <v>56.7</v>
      </c>
      <c r="K99" t="s">
        <v>1221</v>
      </c>
      <c r="L99" t="s">
        <v>1220</v>
      </c>
    </row>
    <row r="100" spans="1:12" hidden="1" x14ac:dyDescent="0.35">
      <c r="A100" t="s">
        <v>1198</v>
      </c>
      <c r="B100">
        <v>2020</v>
      </c>
      <c r="C100" t="s">
        <v>1218</v>
      </c>
      <c r="D100" t="s">
        <v>1063</v>
      </c>
      <c r="E100" t="s">
        <v>1186</v>
      </c>
      <c r="F100" t="s">
        <v>285</v>
      </c>
      <c r="G100" s="26">
        <v>53140</v>
      </c>
      <c r="H100">
        <v>56.7</v>
      </c>
      <c r="I100" t="s">
        <v>1187</v>
      </c>
      <c r="J100">
        <v>56.7</v>
      </c>
      <c r="K100" t="s">
        <v>1219</v>
      </c>
      <c r="L100" t="s">
        <v>1220</v>
      </c>
    </row>
    <row r="101" spans="1:12" hidden="1" x14ac:dyDescent="0.35">
      <c r="A101" t="s">
        <v>1198</v>
      </c>
      <c r="B101">
        <v>2025</v>
      </c>
      <c r="C101" t="s">
        <v>1218</v>
      </c>
      <c r="D101" t="s">
        <v>1063</v>
      </c>
      <c r="E101" t="s">
        <v>1186</v>
      </c>
      <c r="F101" t="s">
        <v>285</v>
      </c>
      <c r="G101" s="26">
        <v>45980</v>
      </c>
      <c r="H101">
        <v>62.4</v>
      </c>
      <c r="I101" t="s">
        <v>1187</v>
      </c>
      <c r="J101">
        <v>62.4</v>
      </c>
      <c r="K101" t="s">
        <v>1219</v>
      </c>
      <c r="L101" t="s">
        <v>1220</v>
      </c>
    </row>
    <row r="102" spans="1:12" hidden="1" x14ac:dyDescent="0.35">
      <c r="A102" t="s">
        <v>1198</v>
      </c>
      <c r="B102">
        <v>2030</v>
      </c>
      <c r="C102" t="s">
        <v>1218</v>
      </c>
      <c r="D102" t="s">
        <v>1063</v>
      </c>
      <c r="E102" t="s">
        <v>1186</v>
      </c>
      <c r="F102" t="s">
        <v>285</v>
      </c>
      <c r="G102" s="26">
        <v>41090</v>
      </c>
      <c r="H102">
        <v>64.2</v>
      </c>
      <c r="I102" t="s">
        <v>1187</v>
      </c>
      <c r="J102">
        <v>64.2</v>
      </c>
      <c r="K102" t="s">
        <v>1219</v>
      </c>
      <c r="L102" t="s">
        <v>1220</v>
      </c>
    </row>
    <row r="103" spans="1:12" hidden="1" x14ac:dyDescent="0.35">
      <c r="A103" t="s">
        <v>1198</v>
      </c>
      <c r="B103">
        <v>2035</v>
      </c>
      <c r="C103" t="s">
        <v>1218</v>
      </c>
      <c r="D103" t="s">
        <v>1063</v>
      </c>
      <c r="E103" t="s">
        <v>1186</v>
      </c>
      <c r="F103" t="s">
        <v>285</v>
      </c>
      <c r="G103" s="26">
        <v>37740</v>
      </c>
      <c r="H103">
        <v>72.099999999999994</v>
      </c>
      <c r="I103" t="s">
        <v>1187</v>
      </c>
      <c r="J103">
        <v>72.099999999999994</v>
      </c>
      <c r="K103" t="s">
        <v>1219</v>
      </c>
      <c r="L103" t="s">
        <v>1220</v>
      </c>
    </row>
    <row r="104" spans="1:12" hidden="1" x14ac:dyDescent="0.35">
      <c r="A104" t="s">
        <v>1198</v>
      </c>
      <c r="B104">
        <v>2040</v>
      </c>
      <c r="C104" t="s">
        <v>1218</v>
      </c>
      <c r="D104" t="s">
        <v>1063</v>
      </c>
      <c r="E104" t="s">
        <v>1186</v>
      </c>
      <c r="F104" t="s">
        <v>285</v>
      </c>
      <c r="G104" s="26">
        <v>36290</v>
      </c>
      <c r="H104">
        <v>74.400000000000006</v>
      </c>
      <c r="I104" t="s">
        <v>1187</v>
      </c>
      <c r="J104">
        <v>74.400000000000006</v>
      </c>
      <c r="K104" t="s">
        <v>1219</v>
      </c>
      <c r="L104" t="s">
        <v>1220</v>
      </c>
    </row>
    <row r="105" spans="1:12" hidden="1" x14ac:dyDescent="0.35">
      <c r="A105" t="s">
        <v>1198</v>
      </c>
      <c r="B105">
        <v>2045</v>
      </c>
      <c r="C105" t="s">
        <v>1218</v>
      </c>
      <c r="D105" t="s">
        <v>1063</v>
      </c>
      <c r="E105" t="s">
        <v>1186</v>
      </c>
      <c r="F105" t="s">
        <v>285</v>
      </c>
      <c r="G105" s="26">
        <v>34850</v>
      </c>
      <c r="H105">
        <v>76.599999999999994</v>
      </c>
      <c r="I105" t="s">
        <v>1187</v>
      </c>
      <c r="J105">
        <v>76.599999999999994</v>
      </c>
      <c r="K105" t="s">
        <v>1219</v>
      </c>
      <c r="L105" t="s">
        <v>1220</v>
      </c>
    </row>
    <row r="106" spans="1:12" hidden="1" x14ac:dyDescent="0.35">
      <c r="A106" t="s">
        <v>1198</v>
      </c>
      <c r="B106">
        <v>2050</v>
      </c>
      <c r="C106" t="s">
        <v>1218</v>
      </c>
      <c r="D106" t="s">
        <v>1063</v>
      </c>
      <c r="E106" t="s">
        <v>1186</v>
      </c>
      <c r="F106" t="s">
        <v>285</v>
      </c>
      <c r="G106" s="26">
        <v>33400</v>
      </c>
      <c r="H106">
        <v>78.900000000000006</v>
      </c>
      <c r="I106" t="s">
        <v>1187</v>
      </c>
      <c r="J106">
        <v>78.900000000000006</v>
      </c>
      <c r="K106" t="s">
        <v>1219</v>
      </c>
      <c r="L106" t="s">
        <v>1220</v>
      </c>
    </row>
    <row r="107" spans="1:12" hidden="1" x14ac:dyDescent="0.35">
      <c r="A107" t="s">
        <v>1183</v>
      </c>
      <c r="B107">
        <v>2020</v>
      </c>
      <c r="C107" t="s">
        <v>1222</v>
      </c>
      <c r="D107" t="s">
        <v>1223</v>
      </c>
      <c r="E107" t="s">
        <v>1186</v>
      </c>
      <c r="F107" t="s">
        <v>285</v>
      </c>
      <c r="G107" s="26">
        <v>30960</v>
      </c>
      <c r="H107">
        <v>36.299999999999997</v>
      </c>
      <c r="I107" t="s">
        <v>1187</v>
      </c>
      <c r="J107">
        <v>36.299999999999997</v>
      </c>
      <c r="K107" t="s">
        <v>1207</v>
      </c>
      <c r="L107" t="s">
        <v>1189</v>
      </c>
    </row>
    <row r="108" spans="1:12" hidden="1" x14ac:dyDescent="0.35">
      <c r="A108" t="s">
        <v>1183</v>
      </c>
      <c r="B108">
        <v>2025</v>
      </c>
      <c r="C108" t="s">
        <v>1222</v>
      </c>
      <c r="D108" t="s">
        <v>1223</v>
      </c>
      <c r="E108" t="s">
        <v>1186</v>
      </c>
      <c r="F108" t="s">
        <v>285</v>
      </c>
      <c r="G108" s="26">
        <v>30350</v>
      </c>
      <c r="H108">
        <v>45.8</v>
      </c>
      <c r="I108" t="s">
        <v>1187</v>
      </c>
      <c r="J108">
        <v>45.8</v>
      </c>
      <c r="K108" t="s">
        <v>1208</v>
      </c>
      <c r="L108" t="s">
        <v>1189</v>
      </c>
    </row>
    <row r="109" spans="1:12" hidden="1" x14ac:dyDescent="0.35">
      <c r="A109" t="s">
        <v>1183</v>
      </c>
      <c r="B109">
        <v>2030</v>
      </c>
      <c r="C109" t="s">
        <v>1222</v>
      </c>
      <c r="D109" t="s">
        <v>1223</v>
      </c>
      <c r="E109" t="s">
        <v>1186</v>
      </c>
      <c r="F109" t="s">
        <v>285</v>
      </c>
      <c r="G109" s="26">
        <v>30940</v>
      </c>
      <c r="H109">
        <v>51.3</v>
      </c>
      <c r="I109" t="s">
        <v>1187</v>
      </c>
      <c r="J109">
        <v>51.3</v>
      </c>
      <c r="K109" t="s">
        <v>1209</v>
      </c>
      <c r="L109" t="s">
        <v>1189</v>
      </c>
    </row>
    <row r="110" spans="1:12" hidden="1" x14ac:dyDescent="0.35">
      <c r="A110" t="s">
        <v>1183</v>
      </c>
      <c r="B110">
        <v>2035</v>
      </c>
      <c r="C110" t="s">
        <v>1222</v>
      </c>
      <c r="D110" t="s">
        <v>1223</v>
      </c>
      <c r="E110" t="s">
        <v>1186</v>
      </c>
      <c r="F110" t="s">
        <v>285</v>
      </c>
      <c r="G110" s="26">
        <v>31270</v>
      </c>
      <c r="H110">
        <v>55.3</v>
      </c>
      <c r="I110" t="s">
        <v>1187</v>
      </c>
      <c r="J110">
        <v>55.3</v>
      </c>
      <c r="K110" t="s">
        <v>1210</v>
      </c>
      <c r="L110" t="s">
        <v>1189</v>
      </c>
    </row>
    <row r="111" spans="1:12" hidden="1" x14ac:dyDescent="0.35">
      <c r="A111" t="s">
        <v>1183</v>
      </c>
      <c r="B111">
        <v>2040</v>
      </c>
      <c r="C111" t="s">
        <v>1222</v>
      </c>
      <c r="D111" t="s">
        <v>1223</v>
      </c>
      <c r="E111" t="s">
        <v>1186</v>
      </c>
      <c r="F111" t="s">
        <v>285</v>
      </c>
      <c r="G111" s="26">
        <v>30630</v>
      </c>
      <c r="H111">
        <v>57.4</v>
      </c>
      <c r="I111" t="s">
        <v>1187</v>
      </c>
      <c r="J111">
        <v>57.4</v>
      </c>
      <c r="K111" t="s">
        <v>1193</v>
      </c>
      <c r="L111" t="s">
        <v>1189</v>
      </c>
    </row>
    <row r="112" spans="1:12" hidden="1" x14ac:dyDescent="0.35">
      <c r="A112" t="s">
        <v>1183</v>
      </c>
      <c r="B112">
        <v>2045</v>
      </c>
      <c r="C112" t="s">
        <v>1222</v>
      </c>
      <c r="D112" t="s">
        <v>1223</v>
      </c>
      <c r="E112" t="s">
        <v>1186</v>
      </c>
      <c r="F112" t="s">
        <v>285</v>
      </c>
      <c r="G112" s="26">
        <v>30000</v>
      </c>
      <c r="H112">
        <v>59.5</v>
      </c>
      <c r="I112" t="s">
        <v>1187</v>
      </c>
      <c r="J112">
        <v>59.5</v>
      </c>
      <c r="K112" t="s">
        <v>1193</v>
      </c>
      <c r="L112" t="s">
        <v>1189</v>
      </c>
    </row>
    <row r="113" spans="1:12" hidden="1" x14ac:dyDescent="0.35">
      <c r="A113" t="s">
        <v>1183</v>
      </c>
      <c r="B113">
        <v>2050</v>
      </c>
      <c r="C113" t="s">
        <v>1222</v>
      </c>
      <c r="D113" t="s">
        <v>1223</v>
      </c>
      <c r="E113" t="s">
        <v>1186</v>
      </c>
      <c r="F113" t="s">
        <v>285</v>
      </c>
      <c r="G113" s="26">
        <v>29360</v>
      </c>
      <c r="H113">
        <v>61.6</v>
      </c>
      <c r="I113" t="s">
        <v>1187</v>
      </c>
      <c r="J113">
        <v>61.6</v>
      </c>
      <c r="K113" t="s">
        <v>1211</v>
      </c>
      <c r="L113" t="s">
        <v>1189</v>
      </c>
    </row>
    <row r="114" spans="1:12" hidden="1" x14ac:dyDescent="0.35">
      <c r="A114" t="s">
        <v>1195</v>
      </c>
      <c r="B114">
        <v>2020</v>
      </c>
      <c r="C114" t="s">
        <v>1222</v>
      </c>
      <c r="D114" t="s">
        <v>1223</v>
      </c>
      <c r="E114" t="s">
        <v>1186</v>
      </c>
      <c r="F114" t="s">
        <v>285</v>
      </c>
      <c r="G114" s="26">
        <v>30960</v>
      </c>
      <c r="H114">
        <v>36.299999999999997</v>
      </c>
      <c r="I114" t="s">
        <v>1187</v>
      </c>
      <c r="J114">
        <v>36.299999999999997</v>
      </c>
      <c r="K114" t="s">
        <v>1212</v>
      </c>
      <c r="L114" t="s">
        <v>1189</v>
      </c>
    </row>
    <row r="115" spans="1:12" hidden="1" x14ac:dyDescent="0.35">
      <c r="A115" t="s">
        <v>1195</v>
      </c>
      <c r="B115">
        <v>2025</v>
      </c>
      <c r="C115" t="s">
        <v>1222</v>
      </c>
      <c r="D115" t="s">
        <v>1223</v>
      </c>
      <c r="E115" t="s">
        <v>1186</v>
      </c>
      <c r="F115" t="s">
        <v>285</v>
      </c>
      <c r="G115" s="26">
        <v>30960</v>
      </c>
      <c r="H115">
        <v>36.299999999999997</v>
      </c>
      <c r="I115" t="s">
        <v>1187</v>
      </c>
      <c r="J115">
        <v>36.299999999999997</v>
      </c>
      <c r="K115" t="s">
        <v>1212</v>
      </c>
      <c r="L115" t="s">
        <v>1189</v>
      </c>
    </row>
    <row r="116" spans="1:12" hidden="1" x14ac:dyDescent="0.35">
      <c r="A116" t="s">
        <v>1195</v>
      </c>
      <c r="B116">
        <v>2030</v>
      </c>
      <c r="C116" t="s">
        <v>1222</v>
      </c>
      <c r="D116" t="s">
        <v>1223</v>
      </c>
      <c r="E116" t="s">
        <v>1186</v>
      </c>
      <c r="F116" t="s">
        <v>285</v>
      </c>
      <c r="G116" s="26">
        <v>30960</v>
      </c>
      <c r="H116">
        <v>36.299999999999997</v>
      </c>
      <c r="I116" t="s">
        <v>1187</v>
      </c>
      <c r="J116">
        <v>36.299999999999997</v>
      </c>
      <c r="K116" t="s">
        <v>1212</v>
      </c>
      <c r="L116" t="s">
        <v>1189</v>
      </c>
    </row>
    <row r="117" spans="1:12" hidden="1" x14ac:dyDescent="0.35">
      <c r="A117" t="s">
        <v>1195</v>
      </c>
      <c r="B117">
        <v>2035</v>
      </c>
      <c r="C117" t="s">
        <v>1222</v>
      </c>
      <c r="D117" t="s">
        <v>1223</v>
      </c>
      <c r="E117" t="s">
        <v>1186</v>
      </c>
      <c r="F117" t="s">
        <v>285</v>
      </c>
      <c r="G117" s="26">
        <v>30960</v>
      </c>
      <c r="H117">
        <v>36.299999999999997</v>
      </c>
      <c r="I117" t="s">
        <v>1187</v>
      </c>
      <c r="J117">
        <v>36.299999999999997</v>
      </c>
      <c r="K117" t="s">
        <v>1212</v>
      </c>
      <c r="L117" t="s">
        <v>1189</v>
      </c>
    </row>
    <row r="118" spans="1:12" hidden="1" x14ac:dyDescent="0.35">
      <c r="A118" t="s">
        <v>1195</v>
      </c>
      <c r="B118">
        <v>2040</v>
      </c>
      <c r="C118" t="s">
        <v>1222</v>
      </c>
      <c r="D118" t="s">
        <v>1223</v>
      </c>
      <c r="E118" t="s">
        <v>1186</v>
      </c>
      <c r="F118" t="s">
        <v>285</v>
      </c>
      <c r="G118" s="26">
        <v>30960</v>
      </c>
      <c r="H118">
        <v>36.299999999999997</v>
      </c>
      <c r="I118" t="s">
        <v>1187</v>
      </c>
      <c r="J118">
        <v>36.299999999999997</v>
      </c>
      <c r="K118" t="s">
        <v>1212</v>
      </c>
      <c r="L118" t="s">
        <v>1189</v>
      </c>
    </row>
    <row r="119" spans="1:12" hidden="1" x14ac:dyDescent="0.35">
      <c r="A119" t="s">
        <v>1195</v>
      </c>
      <c r="B119">
        <v>2045</v>
      </c>
      <c r="C119" t="s">
        <v>1222</v>
      </c>
      <c r="D119" t="s">
        <v>1223</v>
      </c>
      <c r="E119" t="s">
        <v>1186</v>
      </c>
      <c r="F119" t="s">
        <v>285</v>
      </c>
      <c r="G119" s="26">
        <v>30960</v>
      </c>
      <c r="H119">
        <v>36.299999999999997</v>
      </c>
      <c r="I119" t="s">
        <v>1187</v>
      </c>
      <c r="J119">
        <v>36.299999999999997</v>
      </c>
      <c r="K119" t="s">
        <v>1212</v>
      </c>
      <c r="L119" t="s">
        <v>1189</v>
      </c>
    </row>
    <row r="120" spans="1:12" hidden="1" x14ac:dyDescent="0.35">
      <c r="A120" t="s">
        <v>1195</v>
      </c>
      <c r="B120">
        <v>2050</v>
      </c>
      <c r="C120" t="s">
        <v>1222</v>
      </c>
      <c r="D120" t="s">
        <v>1223</v>
      </c>
      <c r="E120" t="s">
        <v>1186</v>
      </c>
      <c r="F120" t="s">
        <v>285</v>
      </c>
      <c r="G120" s="26">
        <v>30960</v>
      </c>
      <c r="H120">
        <v>36.299999999999997</v>
      </c>
      <c r="I120" t="s">
        <v>1187</v>
      </c>
      <c r="J120">
        <v>36.299999999999997</v>
      </c>
      <c r="K120" t="s">
        <v>1212</v>
      </c>
      <c r="L120" t="s">
        <v>1189</v>
      </c>
    </row>
    <row r="121" spans="1:12" hidden="1" x14ac:dyDescent="0.35">
      <c r="A121" t="s">
        <v>1198</v>
      </c>
      <c r="B121">
        <v>2020</v>
      </c>
      <c r="C121" t="s">
        <v>1222</v>
      </c>
      <c r="D121" t="s">
        <v>1223</v>
      </c>
      <c r="E121" t="s">
        <v>1186</v>
      </c>
      <c r="F121" t="s">
        <v>285</v>
      </c>
      <c r="G121" s="26">
        <v>30960</v>
      </c>
      <c r="H121">
        <v>36.299999999999997</v>
      </c>
      <c r="I121" t="s">
        <v>1187</v>
      </c>
      <c r="J121">
        <v>36.299999999999997</v>
      </c>
      <c r="K121" t="s">
        <v>1213</v>
      </c>
      <c r="L121" t="s">
        <v>1189</v>
      </c>
    </row>
    <row r="122" spans="1:12" hidden="1" x14ac:dyDescent="0.35">
      <c r="A122" t="s">
        <v>1198</v>
      </c>
      <c r="B122">
        <v>2025</v>
      </c>
      <c r="C122" t="s">
        <v>1222</v>
      </c>
      <c r="D122" t="s">
        <v>1223</v>
      </c>
      <c r="E122" t="s">
        <v>1186</v>
      </c>
      <c r="F122" t="s">
        <v>285</v>
      </c>
      <c r="G122" s="26">
        <v>32000</v>
      </c>
      <c r="H122">
        <v>40.4</v>
      </c>
      <c r="I122" t="s">
        <v>1187</v>
      </c>
      <c r="J122">
        <v>40.4</v>
      </c>
      <c r="K122" t="s">
        <v>1214</v>
      </c>
      <c r="L122" t="s">
        <v>1189</v>
      </c>
    </row>
    <row r="123" spans="1:12" hidden="1" x14ac:dyDescent="0.35">
      <c r="A123" t="s">
        <v>1198</v>
      </c>
      <c r="B123">
        <v>2030</v>
      </c>
      <c r="C123" t="s">
        <v>1222</v>
      </c>
      <c r="D123" t="s">
        <v>1223</v>
      </c>
      <c r="E123" t="s">
        <v>1186</v>
      </c>
      <c r="F123" t="s">
        <v>285</v>
      </c>
      <c r="G123" s="26">
        <v>31530</v>
      </c>
      <c r="H123">
        <v>41.8</v>
      </c>
      <c r="I123" t="s">
        <v>1187</v>
      </c>
      <c r="J123">
        <v>41.8</v>
      </c>
      <c r="K123" t="s">
        <v>1215</v>
      </c>
      <c r="L123" t="s">
        <v>1189</v>
      </c>
    </row>
    <row r="124" spans="1:12" hidden="1" x14ac:dyDescent="0.35">
      <c r="A124" t="s">
        <v>1198</v>
      </c>
      <c r="B124">
        <v>2035</v>
      </c>
      <c r="C124" t="s">
        <v>1222</v>
      </c>
      <c r="D124" t="s">
        <v>1223</v>
      </c>
      <c r="E124" t="s">
        <v>1186</v>
      </c>
      <c r="F124" t="s">
        <v>285</v>
      </c>
      <c r="G124" s="26">
        <v>30600</v>
      </c>
      <c r="H124">
        <v>44.4</v>
      </c>
      <c r="I124" t="s">
        <v>1187</v>
      </c>
      <c r="J124">
        <v>44.4</v>
      </c>
      <c r="K124" t="s">
        <v>1216</v>
      </c>
      <c r="L124" t="s">
        <v>1189</v>
      </c>
    </row>
    <row r="125" spans="1:12" hidden="1" x14ac:dyDescent="0.35">
      <c r="A125" t="s">
        <v>1198</v>
      </c>
      <c r="B125">
        <v>2040</v>
      </c>
      <c r="C125" t="s">
        <v>1222</v>
      </c>
      <c r="D125" t="s">
        <v>1223</v>
      </c>
      <c r="E125" t="s">
        <v>1186</v>
      </c>
      <c r="F125" t="s">
        <v>285</v>
      </c>
      <c r="G125" s="26">
        <v>30000</v>
      </c>
      <c r="H125">
        <v>46</v>
      </c>
      <c r="I125" t="s">
        <v>1187</v>
      </c>
      <c r="J125">
        <v>46</v>
      </c>
      <c r="K125" t="s">
        <v>1193</v>
      </c>
      <c r="L125" t="s">
        <v>1189</v>
      </c>
    </row>
    <row r="126" spans="1:12" hidden="1" x14ac:dyDescent="0.35">
      <c r="A126" t="s">
        <v>1198</v>
      </c>
      <c r="B126">
        <v>2045</v>
      </c>
      <c r="C126" t="s">
        <v>1222</v>
      </c>
      <c r="D126" t="s">
        <v>1223</v>
      </c>
      <c r="E126" t="s">
        <v>1186</v>
      </c>
      <c r="F126" t="s">
        <v>285</v>
      </c>
      <c r="G126" s="26">
        <v>29410</v>
      </c>
      <c r="H126">
        <v>47.7</v>
      </c>
      <c r="I126" t="s">
        <v>1187</v>
      </c>
      <c r="J126">
        <v>47.7</v>
      </c>
      <c r="K126" t="s">
        <v>1193</v>
      </c>
      <c r="L126" t="s">
        <v>1189</v>
      </c>
    </row>
    <row r="127" spans="1:12" hidden="1" x14ac:dyDescent="0.35">
      <c r="A127" t="s">
        <v>1198</v>
      </c>
      <c r="B127">
        <v>2050</v>
      </c>
      <c r="C127" t="s">
        <v>1222</v>
      </c>
      <c r="D127" t="s">
        <v>1223</v>
      </c>
      <c r="E127" t="s">
        <v>1186</v>
      </c>
      <c r="F127" t="s">
        <v>285</v>
      </c>
      <c r="G127" s="26">
        <v>28810</v>
      </c>
      <c r="H127">
        <v>49.4</v>
      </c>
      <c r="I127" t="s">
        <v>1187</v>
      </c>
      <c r="J127">
        <v>49.4</v>
      </c>
      <c r="K127" t="s">
        <v>1217</v>
      </c>
      <c r="L127" t="s">
        <v>1189</v>
      </c>
    </row>
    <row r="128" spans="1:12" hidden="1" x14ac:dyDescent="0.35">
      <c r="A128" t="s">
        <v>1183</v>
      </c>
      <c r="B128">
        <v>2020</v>
      </c>
      <c r="C128" t="s">
        <v>1224</v>
      </c>
      <c r="D128" t="s">
        <v>1206</v>
      </c>
      <c r="E128" t="s">
        <v>1186</v>
      </c>
      <c r="F128" t="s">
        <v>285</v>
      </c>
      <c r="G128" s="26">
        <v>25970</v>
      </c>
      <c r="H128">
        <v>25.8</v>
      </c>
      <c r="I128" t="s">
        <v>1187</v>
      </c>
      <c r="J128">
        <v>25.8</v>
      </c>
      <c r="K128" t="s">
        <v>1225</v>
      </c>
      <c r="L128" t="s">
        <v>1189</v>
      </c>
    </row>
    <row r="129" spans="1:12" hidden="1" x14ac:dyDescent="0.35">
      <c r="A129" t="s">
        <v>1183</v>
      </c>
      <c r="B129">
        <v>2025</v>
      </c>
      <c r="C129" t="s">
        <v>1224</v>
      </c>
      <c r="D129" t="s">
        <v>1206</v>
      </c>
      <c r="E129" t="s">
        <v>1186</v>
      </c>
      <c r="F129" t="s">
        <v>285</v>
      </c>
      <c r="G129" s="26">
        <v>27600</v>
      </c>
      <c r="H129">
        <v>37</v>
      </c>
      <c r="I129" t="s">
        <v>1187</v>
      </c>
      <c r="J129">
        <v>37</v>
      </c>
      <c r="K129" t="s">
        <v>1226</v>
      </c>
      <c r="L129" t="s">
        <v>1189</v>
      </c>
    </row>
    <row r="130" spans="1:12" hidden="1" x14ac:dyDescent="0.35">
      <c r="A130" t="s">
        <v>1183</v>
      </c>
      <c r="B130">
        <v>2030</v>
      </c>
      <c r="C130" t="s">
        <v>1224</v>
      </c>
      <c r="D130" t="s">
        <v>1206</v>
      </c>
      <c r="E130" t="s">
        <v>1186</v>
      </c>
      <c r="F130" t="s">
        <v>285</v>
      </c>
      <c r="G130" s="26">
        <v>29390</v>
      </c>
      <c r="H130">
        <v>40.9</v>
      </c>
      <c r="I130" t="s">
        <v>1187</v>
      </c>
      <c r="J130">
        <v>40.9</v>
      </c>
      <c r="K130" t="s">
        <v>1227</v>
      </c>
      <c r="L130" t="s">
        <v>1189</v>
      </c>
    </row>
    <row r="131" spans="1:12" hidden="1" x14ac:dyDescent="0.35">
      <c r="A131" t="s">
        <v>1183</v>
      </c>
      <c r="B131">
        <v>2035</v>
      </c>
      <c r="C131" t="s">
        <v>1224</v>
      </c>
      <c r="D131" t="s">
        <v>1206</v>
      </c>
      <c r="E131" t="s">
        <v>1186</v>
      </c>
      <c r="F131" t="s">
        <v>285</v>
      </c>
      <c r="G131" s="26">
        <v>29940</v>
      </c>
      <c r="H131">
        <v>45.5</v>
      </c>
      <c r="I131" t="s">
        <v>1187</v>
      </c>
      <c r="J131">
        <v>45.5</v>
      </c>
      <c r="K131" t="s">
        <v>1228</v>
      </c>
      <c r="L131" t="s">
        <v>1189</v>
      </c>
    </row>
    <row r="132" spans="1:12" hidden="1" x14ac:dyDescent="0.35">
      <c r="A132" t="s">
        <v>1183</v>
      </c>
      <c r="B132">
        <v>2040</v>
      </c>
      <c r="C132" t="s">
        <v>1224</v>
      </c>
      <c r="D132" t="s">
        <v>1206</v>
      </c>
      <c r="E132" t="s">
        <v>1186</v>
      </c>
      <c r="F132" t="s">
        <v>285</v>
      </c>
      <c r="G132" s="26">
        <v>29380</v>
      </c>
      <c r="H132">
        <v>47.2</v>
      </c>
      <c r="I132" t="s">
        <v>1187</v>
      </c>
      <c r="J132">
        <v>47.2</v>
      </c>
      <c r="K132" t="s">
        <v>1193</v>
      </c>
      <c r="L132" t="s">
        <v>1189</v>
      </c>
    </row>
    <row r="133" spans="1:12" hidden="1" x14ac:dyDescent="0.35">
      <c r="A133" t="s">
        <v>1183</v>
      </c>
      <c r="B133">
        <v>2045</v>
      </c>
      <c r="C133" t="s">
        <v>1224</v>
      </c>
      <c r="D133" t="s">
        <v>1206</v>
      </c>
      <c r="E133" t="s">
        <v>1186</v>
      </c>
      <c r="F133" t="s">
        <v>285</v>
      </c>
      <c r="G133" s="26">
        <v>28640</v>
      </c>
      <c r="H133">
        <v>48.9</v>
      </c>
      <c r="I133" t="s">
        <v>1187</v>
      </c>
      <c r="J133">
        <v>48.9</v>
      </c>
      <c r="K133" t="s">
        <v>1193</v>
      </c>
      <c r="L133" t="s">
        <v>1189</v>
      </c>
    </row>
    <row r="134" spans="1:12" hidden="1" x14ac:dyDescent="0.35">
      <c r="A134" t="s">
        <v>1183</v>
      </c>
      <c r="B134">
        <v>2050</v>
      </c>
      <c r="C134" t="s">
        <v>1224</v>
      </c>
      <c r="D134" t="s">
        <v>1206</v>
      </c>
      <c r="E134" t="s">
        <v>1186</v>
      </c>
      <c r="F134" t="s">
        <v>285</v>
      </c>
      <c r="G134" s="26">
        <v>28260</v>
      </c>
      <c r="H134">
        <v>50.6</v>
      </c>
      <c r="I134" t="s">
        <v>1187</v>
      </c>
      <c r="J134">
        <v>50.6</v>
      </c>
      <c r="K134" t="s">
        <v>1229</v>
      </c>
      <c r="L134" t="s">
        <v>1189</v>
      </c>
    </row>
    <row r="135" spans="1:12" hidden="1" x14ac:dyDescent="0.35">
      <c r="A135" t="s">
        <v>1195</v>
      </c>
      <c r="B135">
        <v>2020</v>
      </c>
      <c r="C135" t="s">
        <v>1224</v>
      </c>
      <c r="D135" t="s">
        <v>1206</v>
      </c>
      <c r="E135" t="s">
        <v>1186</v>
      </c>
      <c r="F135" t="s">
        <v>285</v>
      </c>
      <c r="G135" s="26">
        <v>25970</v>
      </c>
      <c r="H135">
        <v>25.8</v>
      </c>
      <c r="I135" t="s">
        <v>1187</v>
      </c>
      <c r="J135">
        <v>25.8</v>
      </c>
      <c r="K135" t="s">
        <v>1230</v>
      </c>
      <c r="L135" t="s">
        <v>1189</v>
      </c>
    </row>
    <row r="136" spans="1:12" hidden="1" x14ac:dyDescent="0.35">
      <c r="A136" t="s">
        <v>1195</v>
      </c>
      <c r="B136">
        <v>2025</v>
      </c>
      <c r="C136" t="s">
        <v>1224</v>
      </c>
      <c r="D136" t="s">
        <v>1206</v>
      </c>
      <c r="E136" t="s">
        <v>1186</v>
      </c>
      <c r="F136" t="s">
        <v>285</v>
      </c>
      <c r="G136" s="26">
        <v>25970</v>
      </c>
      <c r="H136">
        <v>25.8</v>
      </c>
      <c r="I136" t="s">
        <v>1187</v>
      </c>
      <c r="J136">
        <v>25.8</v>
      </c>
      <c r="K136" t="s">
        <v>1230</v>
      </c>
      <c r="L136" t="s">
        <v>1189</v>
      </c>
    </row>
    <row r="137" spans="1:12" hidden="1" x14ac:dyDescent="0.35">
      <c r="A137" t="s">
        <v>1195</v>
      </c>
      <c r="B137">
        <v>2030</v>
      </c>
      <c r="C137" t="s">
        <v>1224</v>
      </c>
      <c r="D137" t="s">
        <v>1206</v>
      </c>
      <c r="E137" t="s">
        <v>1186</v>
      </c>
      <c r="F137" t="s">
        <v>285</v>
      </c>
      <c r="G137" s="26">
        <v>25970</v>
      </c>
      <c r="H137">
        <v>25.8</v>
      </c>
      <c r="I137" t="s">
        <v>1187</v>
      </c>
      <c r="J137">
        <v>25.8</v>
      </c>
      <c r="K137" t="s">
        <v>1230</v>
      </c>
      <c r="L137" t="s">
        <v>1189</v>
      </c>
    </row>
    <row r="138" spans="1:12" hidden="1" x14ac:dyDescent="0.35">
      <c r="A138" t="s">
        <v>1195</v>
      </c>
      <c r="B138">
        <v>2035</v>
      </c>
      <c r="C138" t="s">
        <v>1224</v>
      </c>
      <c r="D138" t="s">
        <v>1206</v>
      </c>
      <c r="E138" t="s">
        <v>1186</v>
      </c>
      <c r="F138" t="s">
        <v>285</v>
      </c>
      <c r="G138" s="26">
        <v>25970</v>
      </c>
      <c r="H138">
        <v>25.8</v>
      </c>
      <c r="I138" t="s">
        <v>1187</v>
      </c>
      <c r="J138">
        <v>25.8</v>
      </c>
      <c r="K138" t="s">
        <v>1230</v>
      </c>
      <c r="L138" t="s">
        <v>1189</v>
      </c>
    </row>
    <row r="139" spans="1:12" hidden="1" x14ac:dyDescent="0.35">
      <c r="A139" t="s">
        <v>1195</v>
      </c>
      <c r="B139">
        <v>2040</v>
      </c>
      <c r="C139" t="s">
        <v>1224</v>
      </c>
      <c r="D139" t="s">
        <v>1206</v>
      </c>
      <c r="E139" t="s">
        <v>1186</v>
      </c>
      <c r="F139" t="s">
        <v>285</v>
      </c>
      <c r="G139" s="26">
        <v>25970</v>
      </c>
      <c r="H139">
        <v>25.8</v>
      </c>
      <c r="I139" t="s">
        <v>1187</v>
      </c>
      <c r="J139">
        <v>25.8</v>
      </c>
      <c r="K139" t="s">
        <v>1231</v>
      </c>
      <c r="L139" t="s">
        <v>1189</v>
      </c>
    </row>
    <row r="140" spans="1:12" hidden="1" x14ac:dyDescent="0.35">
      <c r="A140" t="s">
        <v>1195</v>
      </c>
      <c r="B140">
        <v>2045</v>
      </c>
      <c r="C140" t="s">
        <v>1224</v>
      </c>
      <c r="D140" t="s">
        <v>1206</v>
      </c>
      <c r="E140" t="s">
        <v>1186</v>
      </c>
      <c r="F140" t="s">
        <v>285</v>
      </c>
      <c r="G140" s="26">
        <v>25970</v>
      </c>
      <c r="H140">
        <v>25.8</v>
      </c>
      <c r="I140" t="s">
        <v>1187</v>
      </c>
      <c r="J140">
        <v>25.8</v>
      </c>
      <c r="K140" t="s">
        <v>1231</v>
      </c>
      <c r="L140" t="s">
        <v>1189</v>
      </c>
    </row>
    <row r="141" spans="1:12" hidden="1" x14ac:dyDescent="0.35">
      <c r="A141" t="s">
        <v>1195</v>
      </c>
      <c r="B141">
        <v>2050</v>
      </c>
      <c r="C141" t="s">
        <v>1224</v>
      </c>
      <c r="D141" t="s">
        <v>1206</v>
      </c>
      <c r="E141" t="s">
        <v>1186</v>
      </c>
      <c r="F141" t="s">
        <v>285</v>
      </c>
      <c r="G141" s="26">
        <v>25970</v>
      </c>
      <c r="H141">
        <v>25.8</v>
      </c>
      <c r="I141" t="s">
        <v>1187</v>
      </c>
      <c r="J141">
        <v>25.8</v>
      </c>
      <c r="K141" t="s">
        <v>1231</v>
      </c>
      <c r="L141" t="s">
        <v>1189</v>
      </c>
    </row>
    <row r="142" spans="1:12" x14ac:dyDescent="0.35">
      <c r="A142" t="s">
        <v>1198</v>
      </c>
      <c r="B142">
        <v>2020</v>
      </c>
      <c r="C142" t="s">
        <v>1224</v>
      </c>
      <c r="D142" t="s">
        <v>1206</v>
      </c>
      <c r="E142" t="s">
        <v>1186</v>
      </c>
      <c r="F142" t="s">
        <v>285</v>
      </c>
      <c r="G142" s="26">
        <v>25970</v>
      </c>
      <c r="H142">
        <v>25.8</v>
      </c>
      <c r="I142" t="s">
        <v>1187</v>
      </c>
      <c r="J142">
        <v>25.8</v>
      </c>
      <c r="K142" t="s">
        <v>1231</v>
      </c>
      <c r="L142" t="s">
        <v>1189</v>
      </c>
    </row>
    <row r="143" spans="1:12" x14ac:dyDescent="0.35">
      <c r="A143" t="s">
        <v>1198</v>
      </c>
      <c r="B143">
        <v>2025</v>
      </c>
      <c r="C143" t="s">
        <v>1224</v>
      </c>
      <c r="D143" t="s">
        <v>1206</v>
      </c>
      <c r="E143" t="s">
        <v>1186</v>
      </c>
      <c r="F143" t="s">
        <v>285</v>
      </c>
      <c r="G143" s="26">
        <v>28140</v>
      </c>
      <c r="H143">
        <v>28.5</v>
      </c>
      <c r="I143" t="s">
        <v>1187</v>
      </c>
      <c r="J143">
        <v>28.5</v>
      </c>
      <c r="K143" t="s">
        <v>1232</v>
      </c>
      <c r="L143" t="s">
        <v>1189</v>
      </c>
    </row>
    <row r="144" spans="1:12" x14ac:dyDescent="0.35">
      <c r="A144" t="s">
        <v>1198</v>
      </c>
      <c r="B144">
        <v>2030</v>
      </c>
      <c r="C144" t="s">
        <v>1224</v>
      </c>
      <c r="D144" t="s">
        <v>1206</v>
      </c>
      <c r="E144" t="s">
        <v>1186</v>
      </c>
      <c r="F144" t="s">
        <v>285</v>
      </c>
      <c r="G144" s="26">
        <v>28980</v>
      </c>
      <c r="H144">
        <v>31.6</v>
      </c>
      <c r="I144" t="s">
        <v>1187</v>
      </c>
      <c r="J144">
        <v>31.6</v>
      </c>
      <c r="K144" t="s">
        <v>1233</v>
      </c>
      <c r="L144" t="s">
        <v>1189</v>
      </c>
    </row>
    <row r="145" spans="1:12" x14ac:dyDescent="0.35">
      <c r="A145" t="s">
        <v>1198</v>
      </c>
      <c r="B145">
        <v>2035</v>
      </c>
      <c r="C145" t="s">
        <v>1224</v>
      </c>
      <c r="D145" t="s">
        <v>1206</v>
      </c>
      <c r="E145" t="s">
        <v>1186</v>
      </c>
      <c r="F145" t="s">
        <v>285</v>
      </c>
      <c r="G145" s="26">
        <v>28960</v>
      </c>
      <c r="H145">
        <v>34.6</v>
      </c>
      <c r="I145" t="s">
        <v>1187</v>
      </c>
      <c r="J145">
        <v>34.6</v>
      </c>
      <c r="K145" t="s">
        <v>1234</v>
      </c>
      <c r="L145" t="s">
        <v>1189</v>
      </c>
    </row>
    <row r="146" spans="1:12" x14ac:dyDescent="0.35">
      <c r="A146" t="s">
        <v>1198</v>
      </c>
      <c r="B146">
        <v>2040</v>
      </c>
      <c r="C146" t="s">
        <v>1224</v>
      </c>
      <c r="D146" t="s">
        <v>1206</v>
      </c>
      <c r="E146" t="s">
        <v>1186</v>
      </c>
      <c r="F146" t="s">
        <v>285</v>
      </c>
      <c r="G146" s="26">
        <v>28420</v>
      </c>
      <c r="H146">
        <v>36.1</v>
      </c>
      <c r="I146" t="s">
        <v>1187</v>
      </c>
      <c r="J146">
        <v>36.1</v>
      </c>
      <c r="K146" t="s">
        <v>1193</v>
      </c>
      <c r="L146" t="s">
        <v>1189</v>
      </c>
    </row>
    <row r="147" spans="1:12" x14ac:dyDescent="0.35">
      <c r="A147" t="s">
        <v>1198</v>
      </c>
      <c r="B147">
        <v>2045</v>
      </c>
      <c r="C147" t="s">
        <v>1224</v>
      </c>
      <c r="D147" t="s">
        <v>1206</v>
      </c>
      <c r="E147" t="s">
        <v>1186</v>
      </c>
      <c r="F147" t="s">
        <v>285</v>
      </c>
      <c r="G147" s="26">
        <v>27690</v>
      </c>
      <c r="H147">
        <v>37.6</v>
      </c>
      <c r="I147" t="s">
        <v>1187</v>
      </c>
      <c r="J147">
        <v>37.6</v>
      </c>
      <c r="K147" t="s">
        <v>1193</v>
      </c>
      <c r="L147" t="s">
        <v>1189</v>
      </c>
    </row>
    <row r="148" spans="1:12" x14ac:dyDescent="0.35">
      <c r="A148" t="s">
        <v>1198</v>
      </c>
      <c r="B148">
        <v>2050</v>
      </c>
      <c r="C148" t="s">
        <v>1224</v>
      </c>
      <c r="D148" t="s">
        <v>1206</v>
      </c>
      <c r="E148" t="s">
        <v>1186</v>
      </c>
      <c r="F148" t="s">
        <v>285</v>
      </c>
      <c r="G148" s="26">
        <v>27330</v>
      </c>
      <c r="H148">
        <v>39.1</v>
      </c>
      <c r="I148" t="s">
        <v>1187</v>
      </c>
      <c r="J148">
        <v>39.1</v>
      </c>
      <c r="K148" t="s">
        <v>1235</v>
      </c>
      <c r="L148" t="s">
        <v>1189</v>
      </c>
    </row>
    <row r="149" spans="1:12" hidden="1" x14ac:dyDescent="0.35">
      <c r="A149" t="s">
        <v>1183</v>
      </c>
      <c r="B149">
        <v>2020</v>
      </c>
      <c r="C149" t="s">
        <v>1236</v>
      </c>
      <c r="D149" t="s">
        <v>1206</v>
      </c>
      <c r="E149" t="s">
        <v>1186</v>
      </c>
      <c r="F149" t="s">
        <v>285</v>
      </c>
      <c r="G149" s="26">
        <v>31180</v>
      </c>
      <c r="H149">
        <v>23.2</v>
      </c>
      <c r="I149" t="s">
        <v>1187</v>
      </c>
      <c r="J149">
        <v>23.2</v>
      </c>
      <c r="K149" t="s">
        <v>1237</v>
      </c>
      <c r="L149" t="s">
        <v>1189</v>
      </c>
    </row>
    <row r="150" spans="1:12" hidden="1" x14ac:dyDescent="0.35">
      <c r="A150" t="s">
        <v>1183</v>
      </c>
      <c r="B150">
        <v>2025</v>
      </c>
      <c r="C150" t="s">
        <v>1236</v>
      </c>
      <c r="D150" t="s">
        <v>1206</v>
      </c>
      <c r="E150" t="s">
        <v>1186</v>
      </c>
      <c r="F150" t="s">
        <v>285</v>
      </c>
      <c r="G150" s="26">
        <v>29720</v>
      </c>
      <c r="H150">
        <v>34</v>
      </c>
      <c r="I150" t="s">
        <v>1187</v>
      </c>
      <c r="J150">
        <v>34</v>
      </c>
      <c r="K150" t="s">
        <v>1238</v>
      </c>
      <c r="L150" t="s">
        <v>1189</v>
      </c>
    </row>
    <row r="151" spans="1:12" hidden="1" x14ac:dyDescent="0.35">
      <c r="A151" t="s">
        <v>1183</v>
      </c>
      <c r="B151">
        <v>2030</v>
      </c>
      <c r="C151" t="s">
        <v>1236</v>
      </c>
      <c r="D151" t="s">
        <v>1206</v>
      </c>
      <c r="E151" t="s">
        <v>1186</v>
      </c>
      <c r="F151" t="s">
        <v>285</v>
      </c>
      <c r="G151" s="26">
        <v>31260</v>
      </c>
      <c r="H151">
        <v>35.700000000000003</v>
      </c>
      <c r="I151" t="s">
        <v>1187</v>
      </c>
      <c r="J151">
        <v>35.700000000000003</v>
      </c>
      <c r="K151" t="s">
        <v>1239</v>
      </c>
      <c r="L151" t="s">
        <v>1189</v>
      </c>
    </row>
    <row r="152" spans="1:12" hidden="1" x14ac:dyDescent="0.35">
      <c r="A152" t="s">
        <v>1183</v>
      </c>
      <c r="B152">
        <v>2035</v>
      </c>
      <c r="C152" t="s">
        <v>1236</v>
      </c>
      <c r="D152" t="s">
        <v>1206</v>
      </c>
      <c r="E152" t="s">
        <v>1186</v>
      </c>
      <c r="F152" t="s">
        <v>285</v>
      </c>
      <c r="G152" s="26">
        <v>30100</v>
      </c>
      <c r="H152">
        <v>41</v>
      </c>
      <c r="I152" t="s">
        <v>1187</v>
      </c>
      <c r="J152">
        <v>41</v>
      </c>
      <c r="K152" t="s">
        <v>1240</v>
      </c>
      <c r="L152" t="s">
        <v>1189</v>
      </c>
    </row>
    <row r="153" spans="1:12" hidden="1" x14ac:dyDescent="0.35">
      <c r="A153" t="s">
        <v>1183</v>
      </c>
      <c r="B153">
        <v>2040</v>
      </c>
      <c r="C153" t="s">
        <v>1236</v>
      </c>
      <c r="D153" t="s">
        <v>1206</v>
      </c>
      <c r="E153" t="s">
        <v>1186</v>
      </c>
      <c r="F153" t="s">
        <v>285</v>
      </c>
      <c r="G153" s="26">
        <v>29530</v>
      </c>
      <c r="H153">
        <v>42.6</v>
      </c>
      <c r="I153" t="s">
        <v>1187</v>
      </c>
      <c r="J153">
        <v>42.6</v>
      </c>
      <c r="K153" t="s">
        <v>1193</v>
      </c>
      <c r="L153" t="s">
        <v>1189</v>
      </c>
    </row>
    <row r="154" spans="1:12" hidden="1" x14ac:dyDescent="0.35">
      <c r="A154" t="s">
        <v>1183</v>
      </c>
      <c r="B154">
        <v>2045</v>
      </c>
      <c r="C154" t="s">
        <v>1236</v>
      </c>
      <c r="D154" t="s">
        <v>1206</v>
      </c>
      <c r="E154" t="s">
        <v>1186</v>
      </c>
      <c r="F154" t="s">
        <v>285</v>
      </c>
      <c r="G154" s="26">
        <v>28760</v>
      </c>
      <c r="H154">
        <v>44.3</v>
      </c>
      <c r="I154" t="s">
        <v>1187</v>
      </c>
      <c r="J154">
        <v>44.3</v>
      </c>
      <c r="K154" t="s">
        <v>1193</v>
      </c>
      <c r="L154" t="s">
        <v>1189</v>
      </c>
    </row>
    <row r="155" spans="1:12" hidden="1" x14ac:dyDescent="0.35">
      <c r="A155" t="s">
        <v>1183</v>
      </c>
      <c r="B155">
        <v>2050</v>
      </c>
      <c r="C155" t="s">
        <v>1236</v>
      </c>
      <c r="D155" t="s">
        <v>1206</v>
      </c>
      <c r="E155" t="s">
        <v>1186</v>
      </c>
      <c r="F155" t="s">
        <v>285</v>
      </c>
      <c r="G155" s="26">
        <v>28380</v>
      </c>
      <c r="H155">
        <v>45.9</v>
      </c>
      <c r="I155" t="s">
        <v>1187</v>
      </c>
      <c r="J155">
        <v>45.9</v>
      </c>
      <c r="K155" t="s">
        <v>1241</v>
      </c>
      <c r="L155" t="s">
        <v>1189</v>
      </c>
    </row>
    <row r="156" spans="1:12" hidden="1" x14ac:dyDescent="0.35">
      <c r="A156" t="s">
        <v>1195</v>
      </c>
      <c r="B156">
        <v>2020</v>
      </c>
      <c r="C156" t="s">
        <v>1236</v>
      </c>
      <c r="D156" t="s">
        <v>1206</v>
      </c>
      <c r="E156" t="s">
        <v>1186</v>
      </c>
      <c r="F156" t="s">
        <v>285</v>
      </c>
      <c r="G156" s="26">
        <v>31180</v>
      </c>
      <c r="H156">
        <v>23.2</v>
      </c>
      <c r="I156" t="s">
        <v>1187</v>
      </c>
      <c r="J156">
        <v>23.2</v>
      </c>
      <c r="K156" t="s">
        <v>1237</v>
      </c>
      <c r="L156" t="s">
        <v>1189</v>
      </c>
    </row>
    <row r="157" spans="1:12" hidden="1" x14ac:dyDescent="0.35">
      <c r="A157" t="s">
        <v>1195</v>
      </c>
      <c r="B157">
        <v>2025</v>
      </c>
      <c r="C157" t="s">
        <v>1236</v>
      </c>
      <c r="D157" t="s">
        <v>1206</v>
      </c>
      <c r="E157" t="s">
        <v>1186</v>
      </c>
      <c r="F157" t="s">
        <v>285</v>
      </c>
      <c r="G157" s="26">
        <v>31180</v>
      </c>
      <c r="H157">
        <v>23.2</v>
      </c>
      <c r="I157" t="s">
        <v>1187</v>
      </c>
      <c r="J157">
        <v>23.2</v>
      </c>
      <c r="K157" t="s">
        <v>1237</v>
      </c>
      <c r="L157" t="s">
        <v>1189</v>
      </c>
    </row>
    <row r="158" spans="1:12" hidden="1" x14ac:dyDescent="0.35">
      <c r="A158" t="s">
        <v>1195</v>
      </c>
      <c r="B158">
        <v>2030</v>
      </c>
      <c r="C158" t="s">
        <v>1236</v>
      </c>
      <c r="D158" t="s">
        <v>1206</v>
      </c>
      <c r="E158" t="s">
        <v>1186</v>
      </c>
      <c r="F158" t="s">
        <v>285</v>
      </c>
      <c r="G158" s="26">
        <v>31180</v>
      </c>
      <c r="H158">
        <v>23.2</v>
      </c>
      <c r="I158" t="s">
        <v>1187</v>
      </c>
      <c r="J158">
        <v>23.2</v>
      </c>
      <c r="K158" t="s">
        <v>1237</v>
      </c>
      <c r="L158" t="s">
        <v>1189</v>
      </c>
    </row>
    <row r="159" spans="1:12" hidden="1" x14ac:dyDescent="0.35">
      <c r="A159" t="s">
        <v>1195</v>
      </c>
      <c r="B159">
        <v>2035</v>
      </c>
      <c r="C159" t="s">
        <v>1236</v>
      </c>
      <c r="D159" t="s">
        <v>1206</v>
      </c>
      <c r="E159" t="s">
        <v>1186</v>
      </c>
      <c r="F159" t="s">
        <v>285</v>
      </c>
      <c r="G159" s="26">
        <v>31180</v>
      </c>
      <c r="H159">
        <v>23.2</v>
      </c>
      <c r="I159" t="s">
        <v>1187</v>
      </c>
      <c r="J159">
        <v>23.2</v>
      </c>
      <c r="K159" t="s">
        <v>1237</v>
      </c>
      <c r="L159" t="s">
        <v>1189</v>
      </c>
    </row>
    <row r="160" spans="1:12" hidden="1" x14ac:dyDescent="0.35">
      <c r="A160" t="s">
        <v>1195</v>
      </c>
      <c r="B160">
        <v>2040</v>
      </c>
      <c r="C160" t="s">
        <v>1236</v>
      </c>
      <c r="D160" t="s">
        <v>1206</v>
      </c>
      <c r="E160" t="s">
        <v>1186</v>
      </c>
      <c r="F160" t="s">
        <v>285</v>
      </c>
      <c r="G160" s="26">
        <v>31180</v>
      </c>
      <c r="H160">
        <v>23.2</v>
      </c>
      <c r="I160" t="s">
        <v>1187</v>
      </c>
      <c r="J160">
        <v>23.2</v>
      </c>
      <c r="K160" t="s">
        <v>1237</v>
      </c>
      <c r="L160" t="s">
        <v>1189</v>
      </c>
    </row>
    <row r="161" spans="1:12" hidden="1" x14ac:dyDescent="0.35">
      <c r="A161" t="s">
        <v>1195</v>
      </c>
      <c r="B161">
        <v>2045</v>
      </c>
      <c r="C161" t="s">
        <v>1236</v>
      </c>
      <c r="D161" t="s">
        <v>1206</v>
      </c>
      <c r="E161" t="s">
        <v>1186</v>
      </c>
      <c r="F161" t="s">
        <v>285</v>
      </c>
      <c r="G161" s="26">
        <v>31180</v>
      </c>
      <c r="H161">
        <v>23.2</v>
      </c>
      <c r="I161" t="s">
        <v>1187</v>
      </c>
      <c r="J161">
        <v>23.2</v>
      </c>
      <c r="K161" t="s">
        <v>1237</v>
      </c>
      <c r="L161" t="s">
        <v>1189</v>
      </c>
    </row>
    <row r="162" spans="1:12" hidden="1" x14ac:dyDescent="0.35">
      <c r="A162" t="s">
        <v>1195</v>
      </c>
      <c r="B162">
        <v>2050</v>
      </c>
      <c r="C162" t="s">
        <v>1236</v>
      </c>
      <c r="D162" t="s">
        <v>1206</v>
      </c>
      <c r="E162" t="s">
        <v>1186</v>
      </c>
      <c r="F162" t="s">
        <v>285</v>
      </c>
      <c r="G162" s="26">
        <v>31180</v>
      </c>
      <c r="H162">
        <v>23.2</v>
      </c>
      <c r="I162" t="s">
        <v>1187</v>
      </c>
      <c r="J162">
        <v>23.2</v>
      </c>
      <c r="K162" t="s">
        <v>1237</v>
      </c>
      <c r="L162" t="s">
        <v>1189</v>
      </c>
    </row>
    <row r="163" spans="1:12" hidden="1" x14ac:dyDescent="0.35">
      <c r="A163" t="s">
        <v>1198</v>
      </c>
      <c r="B163">
        <v>2020</v>
      </c>
      <c r="C163" t="s">
        <v>1236</v>
      </c>
      <c r="D163" t="s">
        <v>1206</v>
      </c>
      <c r="E163" t="s">
        <v>1186</v>
      </c>
      <c r="F163" t="s">
        <v>285</v>
      </c>
      <c r="G163" s="26">
        <v>31180</v>
      </c>
      <c r="H163">
        <v>23.2</v>
      </c>
      <c r="I163" t="s">
        <v>1187</v>
      </c>
      <c r="J163">
        <v>23.2</v>
      </c>
      <c r="K163" t="s">
        <v>1237</v>
      </c>
      <c r="L163" t="s">
        <v>1189</v>
      </c>
    </row>
    <row r="164" spans="1:12" hidden="1" x14ac:dyDescent="0.35">
      <c r="A164" t="s">
        <v>1198</v>
      </c>
      <c r="B164">
        <v>2025</v>
      </c>
      <c r="C164" t="s">
        <v>1236</v>
      </c>
      <c r="D164" t="s">
        <v>1206</v>
      </c>
      <c r="E164" t="s">
        <v>1186</v>
      </c>
      <c r="F164" t="s">
        <v>285</v>
      </c>
      <c r="G164" s="26">
        <v>32390</v>
      </c>
      <c r="H164">
        <v>27.7</v>
      </c>
      <c r="I164" t="s">
        <v>1187</v>
      </c>
      <c r="J164">
        <v>27.7</v>
      </c>
      <c r="K164" t="s">
        <v>1238</v>
      </c>
      <c r="L164" t="s">
        <v>1189</v>
      </c>
    </row>
    <row r="165" spans="1:12" hidden="1" x14ac:dyDescent="0.35">
      <c r="A165" t="s">
        <v>1198</v>
      </c>
      <c r="B165">
        <v>2030</v>
      </c>
      <c r="C165" t="s">
        <v>1236</v>
      </c>
      <c r="D165" t="s">
        <v>1206</v>
      </c>
      <c r="E165" t="s">
        <v>1186</v>
      </c>
      <c r="F165" t="s">
        <v>285</v>
      </c>
      <c r="G165" s="26">
        <v>32370</v>
      </c>
      <c r="H165">
        <v>30.8</v>
      </c>
      <c r="I165" t="s">
        <v>1187</v>
      </c>
      <c r="J165">
        <v>30.8</v>
      </c>
      <c r="K165" t="s">
        <v>1239</v>
      </c>
      <c r="L165" t="s">
        <v>1189</v>
      </c>
    </row>
    <row r="166" spans="1:12" hidden="1" x14ac:dyDescent="0.35">
      <c r="A166" t="s">
        <v>1198</v>
      </c>
      <c r="B166">
        <v>2035</v>
      </c>
      <c r="C166" t="s">
        <v>1236</v>
      </c>
      <c r="D166" t="s">
        <v>1206</v>
      </c>
      <c r="E166" t="s">
        <v>1186</v>
      </c>
      <c r="F166" t="s">
        <v>285</v>
      </c>
      <c r="G166" s="26">
        <v>30400</v>
      </c>
      <c r="H166">
        <v>33.5</v>
      </c>
      <c r="I166" t="s">
        <v>1187</v>
      </c>
      <c r="J166">
        <v>33.5</v>
      </c>
      <c r="K166" t="s">
        <v>1240</v>
      </c>
      <c r="L166" t="s">
        <v>1189</v>
      </c>
    </row>
    <row r="167" spans="1:12" hidden="1" x14ac:dyDescent="0.35">
      <c r="A167" t="s">
        <v>1198</v>
      </c>
      <c r="B167">
        <v>2040</v>
      </c>
      <c r="C167" t="s">
        <v>1236</v>
      </c>
      <c r="D167" t="s">
        <v>1206</v>
      </c>
      <c r="E167" t="s">
        <v>1186</v>
      </c>
      <c r="F167" t="s">
        <v>285</v>
      </c>
      <c r="G167" s="26">
        <v>29770</v>
      </c>
      <c r="H167">
        <v>34.9</v>
      </c>
      <c r="I167" t="s">
        <v>1187</v>
      </c>
      <c r="J167">
        <v>34.9</v>
      </c>
      <c r="K167" t="s">
        <v>1193</v>
      </c>
      <c r="L167" t="s">
        <v>1189</v>
      </c>
    </row>
    <row r="168" spans="1:12" hidden="1" x14ac:dyDescent="0.35">
      <c r="A168" t="s">
        <v>1198</v>
      </c>
      <c r="B168">
        <v>2045</v>
      </c>
      <c r="C168" t="s">
        <v>1236</v>
      </c>
      <c r="D168" t="s">
        <v>1206</v>
      </c>
      <c r="E168" t="s">
        <v>1186</v>
      </c>
      <c r="F168" t="s">
        <v>285</v>
      </c>
      <c r="G168" s="26">
        <v>28940</v>
      </c>
      <c r="H168">
        <v>36.200000000000003</v>
      </c>
      <c r="I168" t="s">
        <v>1187</v>
      </c>
      <c r="J168">
        <v>36.200000000000003</v>
      </c>
      <c r="K168" t="s">
        <v>1193</v>
      </c>
      <c r="L168" t="s">
        <v>1189</v>
      </c>
    </row>
    <row r="169" spans="1:12" hidden="1" x14ac:dyDescent="0.35">
      <c r="A169" t="s">
        <v>1198</v>
      </c>
      <c r="B169">
        <v>2050</v>
      </c>
      <c r="C169" t="s">
        <v>1236</v>
      </c>
      <c r="D169" t="s">
        <v>1206</v>
      </c>
      <c r="E169" t="s">
        <v>1186</v>
      </c>
      <c r="F169" t="s">
        <v>285</v>
      </c>
      <c r="G169" s="26">
        <v>28530</v>
      </c>
      <c r="H169">
        <v>37.6</v>
      </c>
      <c r="I169" t="s">
        <v>1187</v>
      </c>
      <c r="J169">
        <v>37.6</v>
      </c>
      <c r="K169" t="s">
        <v>1241</v>
      </c>
      <c r="L169" t="s">
        <v>1189</v>
      </c>
    </row>
    <row r="170" spans="1:12" hidden="1" x14ac:dyDescent="0.35">
      <c r="A170" t="s">
        <v>1183</v>
      </c>
      <c r="B170">
        <v>2020</v>
      </c>
      <c r="C170" t="s">
        <v>1242</v>
      </c>
      <c r="D170" t="s">
        <v>1064</v>
      </c>
      <c r="E170" t="s">
        <v>1186</v>
      </c>
      <c r="F170" t="s">
        <v>285</v>
      </c>
      <c r="G170" s="26">
        <v>36460</v>
      </c>
      <c r="H170">
        <v>128</v>
      </c>
      <c r="I170">
        <v>71.7</v>
      </c>
      <c r="J170">
        <v>45.9</v>
      </c>
      <c r="K170" t="s">
        <v>1207</v>
      </c>
      <c r="L170" t="s">
        <v>1189</v>
      </c>
    </row>
    <row r="171" spans="1:12" hidden="1" x14ac:dyDescent="0.35">
      <c r="A171" t="s">
        <v>1183</v>
      </c>
      <c r="B171">
        <v>2020</v>
      </c>
      <c r="C171" t="s">
        <v>1242</v>
      </c>
      <c r="D171" t="s">
        <v>1064</v>
      </c>
      <c r="E171" t="s">
        <v>1186</v>
      </c>
      <c r="F171" t="s">
        <v>285</v>
      </c>
      <c r="G171" s="26">
        <v>36460</v>
      </c>
      <c r="H171">
        <v>128</v>
      </c>
      <c r="I171">
        <v>71.7</v>
      </c>
      <c r="J171">
        <v>45.9</v>
      </c>
      <c r="K171" t="s">
        <v>1188</v>
      </c>
      <c r="L171" t="s">
        <v>1189</v>
      </c>
    </row>
    <row r="172" spans="1:12" hidden="1" x14ac:dyDescent="0.35">
      <c r="A172" t="s">
        <v>1183</v>
      </c>
      <c r="B172">
        <v>2025</v>
      </c>
      <c r="C172" t="s">
        <v>1242</v>
      </c>
      <c r="D172" t="s">
        <v>1064</v>
      </c>
      <c r="E172" t="s">
        <v>1186</v>
      </c>
      <c r="F172" t="s">
        <v>285</v>
      </c>
      <c r="G172" s="26">
        <v>32670</v>
      </c>
      <c r="H172">
        <v>169</v>
      </c>
      <c r="I172">
        <v>99.6</v>
      </c>
      <c r="J172">
        <v>62.7</v>
      </c>
      <c r="K172" t="s">
        <v>1208</v>
      </c>
      <c r="L172" t="s">
        <v>1189</v>
      </c>
    </row>
    <row r="173" spans="1:12" hidden="1" x14ac:dyDescent="0.35">
      <c r="A173" t="s">
        <v>1183</v>
      </c>
      <c r="B173">
        <v>2025</v>
      </c>
      <c r="C173" t="s">
        <v>1242</v>
      </c>
      <c r="D173" t="s">
        <v>1064</v>
      </c>
      <c r="E173" t="s">
        <v>1186</v>
      </c>
      <c r="F173" t="s">
        <v>285</v>
      </c>
      <c r="G173" s="26">
        <v>32670</v>
      </c>
      <c r="H173">
        <v>169</v>
      </c>
      <c r="I173">
        <v>99.6</v>
      </c>
      <c r="J173">
        <v>62.7</v>
      </c>
      <c r="K173" t="s">
        <v>1190</v>
      </c>
      <c r="L173" t="s">
        <v>1189</v>
      </c>
    </row>
    <row r="174" spans="1:12" hidden="1" x14ac:dyDescent="0.35">
      <c r="A174" t="s">
        <v>1183</v>
      </c>
      <c r="B174">
        <v>2030</v>
      </c>
      <c r="C174" t="s">
        <v>1242</v>
      </c>
      <c r="D174" t="s">
        <v>1064</v>
      </c>
      <c r="E174" t="s">
        <v>1186</v>
      </c>
      <c r="F174" t="s">
        <v>285</v>
      </c>
      <c r="G174" s="26">
        <v>31760</v>
      </c>
      <c r="H174">
        <v>183</v>
      </c>
      <c r="I174">
        <v>110</v>
      </c>
      <c r="J174">
        <v>68.7</v>
      </c>
      <c r="K174" t="s">
        <v>1209</v>
      </c>
      <c r="L174" t="s">
        <v>1189</v>
      </c>
    </row>
    <row r="175" spans="1:12" hidden="1" x14ac:dyDescent="0.35">
      <c r="A175" t="s">
        <v>1183</v>
      </c>
      <c r="B175">
        <v>2030</v>
      </c>
      <c r="C175" t="s">
        <v>1242</v>
      </c>
      <c r="D175" t="s">
        <v>1064</v>
      </c>
      <c r="E175" t="s">
        <v>1186</v>
      </c>
      <c r="F175" t="s">
        <v>285</v>
      </c>
      <c r="G175" s="26">
        <v>31760</v>
      </c>
      <c r="H175">
        <v>183</v>
      </c>
      <c r="I175">
        <v>110</v>
      </c>
      <c r="J175">
        <v>68.7</v>
      </c>
      <c r="K175" t="s">
        <v>1191</v>
      </c>
      <c r="L175" t="s">
        <v>1189</v>
      </c>
    </row>
    <row r="176" spans="1:12" hidden="1" x14ac:dyDescent="0.35">
      <c r="A176" t="s">
        <v>1183</v>
      </c>
      <c r="B176">
        <v>2035</v>
      </c>
      <c r="C176" t="s">
        <v>1242</v>
      </c>
      <c r="D176" t="s">
        <v>1064</v>
      </c>
      <c r="E176" t="s">
        <v>1186</v>
      </c>
      <c r="F176" t="s">
        <v>285</v>
      </c>
      <c r="G176" s="26">
        <v>31850</v>
      </c>
      <c r="H176">
        <v>207</v>
      </c>
      <c r="I176">
        <v>123</v>
      </c>
      <c r="J176">
        <v>77.099999999999994</v>
      </c>
      <c r="K176" t="s">
        <v>1210</v>
      </c>
      <c r="L176" t="s">
        <v>1189</v>
      </c>
    </row>
    <row r="177" spans="1:12" hidden="1" x14ac:dyDescent="0.35">
      <c r="A177" t="s">
        <v>1183</v>
      </c>
      <c r="B177">
        <v>2035</v>
      </c>
      <c r="C177" t="s">
        <v>1242</v>
      </c>
      <c r="D177" t="s">
        <v>1064</v>
      </c>
      <c r="E177" t="s">
        <v>1186</v>
      </c>
      <c r="F177" t="s">
        <v>285</v>
      </c>
      <c r="G177" s="26">
        <v>31850</v>
      </c>
      <c r="H177">
        <v>207</v>
      </c>
      <c r="I177">
        <v>123</v>
      </c>
      <c r="J177">
        <v>77.099999999999994</v>
      </c>
      <c r="K177" t="s">
        <v>1192</v>
      </c>
      <c r="L177" t="s">
        <v>1189</v>
      </c>
    </row>
    <row r="178" spans="1:12" hidden="1" x14ac:dyDescent="0.35">
      <c r="A178" t="s">
        <v>1183</v>
      </c>
      <c r="B178">
        <v>2040</v>
      </c>
      <c r="C178" t="s">
        <v>1242</v>
      </c>
      <c r="D178" t="s">
        <v>1064</v>
      </c>
      <c r="E178" t="s">
        <v>1186</v>
      </c>
      <c r="F178" t="s">
        <v>285</v>
      </c>
      <c r="G178" s="26">
        <v>31210</v>
      </c>
      <c r="H178">
        <v>215</v>
      </c>
      <c r="I178">
        <v>127</v>
      </c>
      <c r="J178">
        <v>79.8</v>
      </c>
      <c r="K178" t="s">
        <v>1193</v>
      </c>
      <c r="L178" t="s">
        <v>1189</v>
      </c>
    </row>
    <row r="179" spans="1:12" hidden="1" x14ac:dyDescent="0.35">
      <c r="A179" t="s">
        <v>1183</v>
      </c>
      <c r="B179">
        <v>2040</v>
      </c>
      <c r="C179" t="s">
        <v>1242</v>
      </c>
      <c r="D179" t="s">
        <v>1064</v>
      </c>
      <c r="E179" t="s">
        <v>1186</v>
      </c>
      <c r="F179" t="s">
        <v>285</v>
      </c>
      <c r="G179" s="26">
        <v>31210</v>
      </c>
      <c r="H179">
        <v>215</v>
      </c>
      <c r="I179">
        <v>127</v>
      </c>
      <c r="J179">
        <v>79.8</v>
      </c>
      <c r="K179" t="s">
        <v>1193</v>
      </c>
      <c r="L179" t="s">
        <v>1189</v>
      </c>
    </row>
    <row r="180" spans="1:12" hidden="1" x14ac:dyDescent="0.35">
      <c r="A180" t="s">
        <v>1183</v>
      </c>
      <c r="B180">
        <v>2045</v>
      </c>
      <c r="C180" t="s">
        <v>1242</v>
      </c>
      <c r="D180" t="s">
        <v>1064</v>
      </c>
      <c r="E180" t="s">
        <v>1186</v>
      </c>
      <c r="F180" t="s">
        <v>285</v>
      </c>
      <c r="G180" s="26">
        <v>30570</v>
      </c>
      <c r="H180">
        <v>222</v>
      </c>
      <c r="I180">
        <v>132</v>
      </c>
      <c r="J180">
        <v>82.7</v>
      </c>
      <c r="K180" t="s">
        <v>1193</v>
      </c>
      <c r="L180" t="s">
        <v>1189</v>
      </c>
    </row>
    <row r="181" spans="1:12" hidden="1" x14ac:dyDescent="0.35">
      <c r="A181" t="s">
        <v>1183</v>
      </c>
      <c r="B181">
        <v>2045</v>
      </c>
      <c r="C181" t="s">
        <v>1242</v>
      </c>
      <c r="D181" t="s">
        <v>1064</v>
      </c>
      <c r="E181" t="s">
        <v>1186</v>
      </c>
      <c r="F181" t="s">
        <v>285</v>
      </c>
      <c r="G181" s="26">
        <v>30570</v>
      </c>
      <c r="H181">
        <v>222</v>
      </c>
      <c r="I181">
        <v>132</v>
      </c>
      <c r="J181">
        <v>82.7</v>
      </c>
      <c r="K181" t="s">
        <v>1193</v>
      </c>
      <c r="L181" t="s">
        <v>1189</v>
      </c>
    </row>
    <row r="182" spans="1:12" hidden="1" x14ac:dyDescent="0.35">
      <c r="A182" t="s">
        <v>1183</v>
      </c>
      <c r="B182">
        <v>2050</v>
      </c>
      <c r="C182" t="s">
        <v>1242</v>
      </c>
      <c r="D182" t="s">
        <v>1064</v>
      </c>
      <c r="E182" t="s">
        <v>1186</v>
      </c>
      <c r="F182" t="s">
        <v>285</v>
      </c>
      <c r="G182" s="26">
        <v>29930</v>
      </c>
      <c r="H182">
        <v>231</v>
      </c>
      <c r="I182">
        <v>136</v>
      </c>
      <c r="J182">
        <v>85.6</v>
      </c>
      <c r="K182" t="s">
        <v>1211</v>
      </c>
      <c r="L182" t="s">
        <v>1189</v>
      </c>
    </row>
    <row r="183" spans="1:12" hidden="1" x14ac:dyDescent="0.35">
      <c r="A183" t="s">
        <v>1183</v>
      </c>
      <c r="B183">
        <v>2050</v>
      </c>
      <c r="C183" t="s">
        <v>1242</v>
      </c>
      <c r="D183" t="s">
        <v>1064</v>
      </c>
      <c r="E183" t="s">
        <v>1186</v>
      </c>
      <c r="F183" t="s">
        <v>285</v>
      </c>
      <c r="G183" s="26">
        <v>29930</v>
      </c>
      <c r="H183">
        <v>231</v>
      </c>
      <c r="I183">
        <v>136</v>
      </c>
      <c r="J183">
        <v>85.6</v>
      </c>
      <c r="K183" t="s">
        <v>1194</v>
      </c>
      <c r="L183" t="s">
        <v>1189</v>
      </c>
    </row>
    <row r="184" spans="1:12" hidden="1" x14ac:dyDescent="0.35">
      <c r="A184" t="s">
        <v>1195</v>
      </c>
      <c r="B184">
        <v>2020</v>
      </c>
      <c r="C184" t="s">
        <v>1242</v>
      </c>
      <c r="D184" t="s">
        <v>1064</v>
      </c>
      <c r="E184" t="s">
        <v>1186</v>
      </c>
      <c r="F184" t="s">
        <v>285</v>
      </c>
      <c r="G184" s="26">
        <v>36460</v>
      </c>
      <c r="H184">
        <v>128</v>
      </c>
      <c r="I184">
        <v>71.7</v>
      </c>
      <c r="J184">
        <v>45.9</v>
      </c>
      <c r="K184" t="s">
        <v>1213</v>
      </c>
      <c r="L184" t="s">
        <v>1189</v>
      </c>
    </row>
    <row r="185" spans="1:12" hidden="1" x14ac:dyDescent="0.35">
      <c r="A185" t="s">
        <v>1195</v>
      </c>
      <c r="B185">
        <v>2020</v>
      </c>
      <c r="C185" t="s">
        <v>1242</v>
      </c>
      <c r="D185" t="s">
        <v>1064</v>
      </c>
      <c r="E185" t="s">
        <v>1186</v>
      </c>
      <c r="F185" t="s">
        <v>285</v>
      </c>
      <c r="G185" s="26">
        <v>36460</v>
      </c>
      <c r="H185">
        <v>128</v>
      </c>
      <c r="I185">
        <v>71.7</v>
      </c>
      <c r="J185">
        <v>45.9</v>
      </c>
      <c r="K185" t="s">
        <v>1196</v>
      </c>
      <c r="L185" t="s">
        <v>1197</v>
      </c>
    </row>
    <row r="186" spans="1:12" hidden="1" x14ac:dyDescent="0.35">
      <c r="A186" t="s">
        <v>1195</v>
      </c>
      <c r="B186">
        <v>2025</v>
      </c>
      <c r="C186" t="s">
        <v>1242</v>
      </c>
      <c r="D186" t="s">
        <v>1064</v>
      </c>
      <c r="E186" t="s">
        <v>1186</v>
      </c>
      <c r="F186" t="s">
        <v>285</v>
      </c>
      <c r="G186" s="26">
        <v>36460</v>
      </c>
      <c r="H186">
        <v>128</v>
      </c>
      <c r="I186">
        <v>71.7</v>
      </c>
      <c r="J186">
        <v>45.9</v>
      </c>
      <c r="K186" t="s">
        <v>1213</v>
      </c>
      <c r="L186" t="s">
        <v>1189</v>
      </c>
    </row>
    <row r="187" spans="1:12" hidden="1" x14ac:dyDescent="0.35">
      <c r="A187" t="s">
        <v>1195</v>
      </c>
      <c r="B187">
        <v>2025</v>
      </c>
      <c r="C187" t="s">
        <v>1242</v>
      </c>
      <c r="D187" t="s">
        <v>1064</v>
      </c>
      <c r="E187" t="s">
        <v>1186</v>
      </c>
      <c r="F187" t="s">
        <v>285</v>
      </c>
      <c r="G187" s="26">
        <v>36460</v>
      </c>
      <c r="H187">
        <v>128</v>
      </c>
      <c r="I187">
        <v>71.7</v>
      </c>
      <c r="J187">
        <v>45.9</v>
      </c>
      <c r="K187" t="s">
        <v>1196</v>
      </c>
      <c r="L187" t="s">
        <v>1197</v>
      </c>
    </row>
    <row r="188" spans="1:12" hidden="1" x14ac:dyDescent="0.35">
      <c r="A188" t="s">
        <v>1195</v>
      </c>
      <c r="B188">
        <v>2030</v>
      </c>
      <c r="C188" t="s">
        <v>1242</v>
      </c>
      <c r="D188" t="s">
        <v>1064</v>
      </c>
      <c r="E188" t="s">
        <v>1186</v>
      </c>
      <c r="F188" t="s">
        <v>285</v>
      </c>
      <c r="G188" s="26">
        <v>36460</v>
      </c>
      <c r="H188">
        <v>128</v>
      </c>
      <c r="I188">
        <v>71.7</v>
      </c>
      <c r="J188">
        <v>45.9</v>
      </c>
      <c r="K188" t="s">
        <v>1213</v>
      </c>
      <c r="L188" t="s">
        <v>1189</v>
      </c>
    </row>
    <row r="189" spans="1:12" hidden="1" x14ac:dyDescent="0.35">
      <c r="A189" t="s">
        <v>1195</v>
      </c>
      <c r="B189">
        <v>2030</v>
      </c>
      <c r="C189" t="s">
        <v>1242</v>
      </c>
      <c r="D189" t="s">
        <v>1064</v>
      </c>
      <c r="E189" t="s">
        <v>1186</v>
      </c>
      <c r="F189" t="s">
        <v>285</v>
      </c>
      <c r="G189" s="26">
        <v>36460</v>
      </c>
      <c r="H189">
        <v>128</v>
      </c>
      <c r="I189">
        <v>71.7</v>
      </c>
      <c r="J189">
        <v>45.9</v>
      </c>
      <c r="K189" t="s">
        <v>1196</v>
      </c>
      <c r="L189" t="s">
        <v>1197</v>
      </c>
    </row>
    <row r="190" spans="1:12" hidden="1" x14ac:dyDescent="0.35">
      <c r="A190" t="s">
        <v>1195</v>
      </c>
      <c r="B190">
        <v>2035</v>
      </c>
      <c r="C190" t="s">
        <v>1242</v>
      </c>
      <c r="D190" t="s">
        <v>1064</v>
      </c>
      <c r="E190" t="s">
        <v>1186</v>
      </c>
      <c r="F190" t="s">
        <v>285</v>
      </c>
      <c r="G190" s="26">
        <v>36460</v>
      </c>
      <c r="H190">
        <v>128</v>
      </c>
      <c r="I190">
        <v>71.7</v>
      </c>
      <c r="J190">
        <v>45.9</v>
      </c>
      <c r="K190" t="s">
        <v>1213</v>
      </c>
      <c r="L190" t="s">
        <v>1189</v>
      </c>
    </row>
    <row r="191" spans="1:12" hidden="1" x14ac:dyDescent="0.35">
      <c r="A191" t="s">
        <v>1195</v>
      </c>
      <c r="B191">
        <v>2035</v>
      </c>
      <c r="C191" t="s">
        <v>1242</v>
      </c>
      <c r="D191" t="s">
        <v>1064</v>
      </c>
      <c r="E191" t="s">
        <v>1186</v>
      </c>
      <c r="F191" t="s">
        <v>285</v>
      </c>
      <c r="G191" s="26">
        <v>36460</v>
      </c>
      <c r="H191">
        <v>128</v>
      </c>
      <c r="I191">
        <v>71.7</v>
      </c>
      <c r="J191">
        <v>45.9</v>
      </c>
      <c r="K191" t="s">
        <v>1196</v>
      </c>
      <c r="L191" t="s">
        <v>1197</v>
      </c>
    </row>
    <row r="192" spans="1:12" hidden="1" x14ac:dyDescent="0.35">
      <c r="A192" t="s">
        <v>1195</v>
      </c>
      <c r="B192">
        <v>2040</v>
      </c>
      <c r="C192" t="s">
        <v>1242</v>
      </c>
      <c r="D192" t="s">
        <v>1064</v>
      </c>
      <c r="E192" t="s">
        <v>1186</v>
      </c>
      <c r="F192" t="s">
        <v>285</v>
      </c>
      <c r="G192" s="26">
        <v>36460</v>
      </c>
      <c r="H192">
        <v>128</v>
      </c>
      <c r="I192">
        <v>71.7</v>
      </c>
      <c r="J192">
        <v>45.9</v>
      </c>
      <c r="K192" t="s">
        <v>1213</v>
      </c>
      <c r="L192" t="s">
        <v>1189</v>
      </c>
    </row>
    <row r="193" spans="1:12" hidden="1" x14ac:dyDescent="0.35">
      <c r="A193" t="s">
        <v>1195</v>
      </c>
      <c r="B193">
        <v>2040</v>
      </c>
      <c r="C193" t="s">
        <v>1242</v>
      </c>
      <c r="D193" t="s">
        <v>1064</v>
      </c>
      <c r="E193" t="s">
        <v>1186</v>
      </c>
      <c r="F193" t="s">
        <v>285</v>
      </c>
      <c r="G193" s="26">
        <v>36460</v>
      </c>
      <c r="H193">
        <v>128</v>
      </c>
      <c r="I193">
        <v>71.7</v>
      </c>
      <c r="J193">
        <v>45.9</v>
      </c>
      <c r="K193" t="s">
        <v>1196</v>
      </c>
      <c r="L193" t="s">
        <v>1197</v>
      </c>
    </row>
    <row r="194" spans="1:12" hidden="1" x14ac:dyDescent="0.35">
      <c r="A194" t="s">
        <v>1195</v>
      </c>
      <c r="B194">
        <v>2045</v>
      </c>
      <c r="C194" t="s">
        <v>1242</v>
      </c>
      <c r="D194" t="s">
        <v>1064</v>
      </c>
      <c r="E194" t="s">
        <v>1186</v>
      </c>
      <c r="F194" t="s">
        <v>285</v>
      </c>
      <c r="G194" s="26">
        <v>36460</v>
      </c>
      <c r="H194">
        <v>128</v>
      </c>
      <c r="I194">
        <v>71.7</v>
      </c>
      <c r="J194">
        <v>45.9</v>
      </c>
      <c r="K194" t="s">
        <v>1213</v>
      </c>
      <c r="L194" t="s">
        <v>1189</v>
      </c>
    </row>
    <row r="195" spans="1:12" hidden="1" x14ac:dyDescent="0.35">
      <c r="A195" t="s">
        <v>1195</v>
      </c>
      <c r="B195">
        <v>2045</v>
      </c>
      <c r="C195" t="s">
        <v>1242</v>
      </c>
      <c r="D195" t="s">
        <v>1064</v>
      </c>
      <c r="E195" t="s">
        <v>1186</v>
      </c>
      <c r="F195" t="s">
        <v>285</v>
      </c>
      <c r="G195" s="26">
        <v>36460</v>
      </c>
      <c r="H195">
        <v>128</v>
      </c>
      <c r="I195">
        <v>71.7</v>
      </c>
      <c r="J195">
        <v>45.9</v>
      </c>
      <c r="K195" t="s">
        <v>1196</v>
      </c>
      <c r="L195" t="s">
        <v>1197</v>
      </c>
    </row>
    <row r="196" spans="1:12" hidden="1" x14ac:dyDescent="0.35">
      <c r="A196" t="s">
        <v>1195</v>
      </c>
      <c r="B196">
        <v>2050</v>
      </c>
      <c r="C196" t="s">
        <v>1242</v>
      </c>
      <c r="D196" t="s">
        <v>1064</v>
      </c>
      <c r="E196" t="s">
        <v>1186</v>
      </c>
      <c r="F196" t="s">
        <v>285</v>
      </c>
      <c r="G196" s="26">
        <v>36460</v>
      </c>
      <c r="H196">
        <v>128</v>
      </c>
      <c r="I196">
        <v>71.7</v>
      </c>
      <c r="J196">
        <v>45.9</v>
      </c>
      <c r="K196" t="s">
        <v>1213</v>
      </c>
      <c r="L196" t="s">
        <v>1189</v>
      </c>
    </row>
    <row r="197" spans="1:12" hidden="1" x14ac:dyDescent="0.35">
      <c r="A197" t="s">
        <v>1195</v>
      </c>
      <c r="B197">
        <v>2050</v>
      </c>
      <c r="C197" t="s">
        <v>1242</v>
      </c>
      <c r="D197" t="s">
        <v>1064</v>
      </c>
      <c r="E197" t="s">
        <v>1186</v>
      </c>
      <c r="F197" t="s">
        <v>285</v>
      </c>
      <c r="G197" s="26">
        <v>36460</v>
      </c>
      <c r="H197">
        <v>128</v>
      </c>
      <c r="I197">
        <v>71.7</v>
      </c>
      <c r="J197">
        <v>45.9</v>
      </c>
      <c r="K197" t="s">
        <v>1196</v>
      </c>
      <c r="L197" t="s">
        <v>1197</v>
      </c>
    </row>
    <row r="198" spans="1:12" hidden="1" x14ac:dyDescent="0.35">
      <c r="A198" t="s">
        <v>1198</v>
      </c>
      <c r="B198">
        <v>2020</v>
      </c>
      <c r="C198" t="s">
        <v>1242</v>
      </c>
      <c r="D198" t="s">
        <v>1064</v>
      </c>
      <c r="E198" t="s">
        <v>1186</v>
      </c>
      <c r="F198" t="s">
        <v>285</v>
      </c>
      <c r="G198" s="26">
        <v>36460</v>
      </c>
      <c r="H198">
        <v>128</v>
      </c>
      <c r="I198">
        <v>71.7</v>
      </c>
      <c r="J198">
        <v>45.9</v>
      </c>
      <c r="K198" t="s">
        <v>1213</v>
      </c>
      <c r="L198" t="s">
        <v>1189</v>
      </c>
    </row>
    <row r="199" spans="1:12" hidden="1" x14ac:dyDescent="0.35">
      <c r="A199" t="s">
        <v>1198</v>
      </c>
      <c r="B199">
        <v>2020</v>
      </c>
      <c r="C199" t="s">
        <v>1242</v>
      </c>
      <c r="D199" t="s">
        <v>1064</v>
      </c>
      <c r="E199" t="s">
        <v>1186</v>
      </c>
      <c r="F199" t="s">
        <v>285</v>
      </c>
      <c r="G199" s="26">
        <v>36460</v>
      </c>
      <c r="H199">
        <v>128</v>
      </c>
      <c r="I199">
        <v>71.7</v>
      </c>
      <c r="J199">
        <v>45.9</v>
      </c>
      <c r="K199" t="s">
        <v>1196</v>
      </c>
      <c r="L199" t="s">
        <v>1189</v>
      </c>
    </row>
    <row r="200" spans="1:12" hidden="1" x14ac:dyDescent="0.35">
      <c r="A200" t="s">
        <v>1198</v>
      </c>
      <c r="B200">
        <v>2025</v>
      </c>
      <c r="C200" t="s">
        <v>1242</v>
      </c>
      <c r="D200" t="s">
        <v>1064</v>
      </c>
      <c r="E200" t="s">
        <v>1186</v>
      </c>
      <c r="F200" t="s">
        <v>285</v>
      </c>
      <c r="G200" s="26">
        <v>36060</v>
      </c>
      <c r="H200">
        <v>147</v>
      </c>
      <c r="I200">
        <v>75.2</v>
      </c>
      <c r="J200">
        <v>49.7</v>
      </c>
      <c r="K200" t="s">
        <v>1214</v>
      </c>
      <c r="L200" t="s">
        <v>1189</v>
      </c>
    </row>
    <row r="201" spans="1:12" hidden="1" x14ac:dyDescent="0.35">
      <c r="A201" t="s">
        <v>1198</v>
      </c>
      <c r="B201">
        <v>2025</v>
      </c>
      <c r="C201" t="s">
        <v>1242</v>
      </c>
      <c r="D201" t="s">
        <v>1064</v>
      </c>
      <c r="E201" t="s">
        <v>1186</v>
      </c>
      <c r="F201" t="s">
        <v>285</v>
      </c>
      <c r="G201" s="26">
        <v>36060</v>
      </c>
      <c r="H201">
        <v>147</v>
      </c>
      <c r="I201">
        <v>75.2</v>
      </c>
      <c r="J201">
        <v>49.7</v>
      </c>
      <c r="K201" t="s">
        <v>1199</v>
      </c>
      <c r="L201" t="s">
        <v>1189</v>
      </c>
    </row>
    <row r="202" spans="1:12" hidden="1" x14ac:dyDescent="0.35">
      <c r="A202" t="s">
        <v>1198</v>
      </c>
      <c r="B202">
        <v>2030</v>
      </c>
      <c r="C202" t="s">
        <v>1242</v>
      </c>
      <c r="D202" t="s">
        <v>1064</v>
      </c>
      <c r="E202" t="s">
        <v>1186</v>
      </c>
      <c r="F202" t="s">
        <v>285</v>
      </c>
      <c r="G202" s="26">
        <v>32840</v>
      </c>
      <c r="H202">
        <v>152</v>
      </c>
      <c r="I202">
        <v>85.6</v>
      </c>
      <c r="J202">
        <v>54.8</v>
      </c>
      <c r="K202" t="s">
        <v>1215</v>
      </c>
      <c r="L202" t="s">
        <v>1189</v>
      </c>
    </row>
    <row r="203" spans="1:12" hidden="1" x14ac:dyDescent="0.35">
      <c r="A203" t="s">
        <v>1198</v>
      </c>
      <c r="B203">
        <v>2030</v>
      </c>
      <c r="C203" t="s">
        <v>1242</v>
      </c>
      <c r="D203" t="s">
        <v>1064</v>
      </c>
      <c r="E203" t="s">
        <v>1186</v>
      </c>
      <c r="F203" t="s">
        <v>285</v>
      </c>
      <c r="G203" s="26">
        <v>32840</v>
      </c>
      <c r="H203">
        <v>152</v>
      </c>
      <c r="I203">
        <v>85.6</v>
      </c>
      <c r="J203">
        <v>54.8</v>
      </c>
      <c r="K203" t="s">
        <v>1200</v>
      </c>
      <c r="L203" t="s">
        <v>1189</v>
      </c>
    </row>
    <row r="204" spans="1:12" hidden="1" x14ac:dyDescent="0.35">
      <c r="A204" t="s">
        <v>1198</v>
      </c>
      <c r="B204">
        <v>2035</v>
      </c>
      <c r="C204" t="s">
        <v>1242</v>
      </c>
      <c r="D204" t="s">
        <v>1064</v>
      </c>
      <c r="E204" t="s">
        <v>1186</v>
      </c>
      <c r="F204" t="s">
        <v>285</v>
      </c>
      <c r="G204" s="26">
        <v>31490</v>
      </c>
      <c r="H204">
        <v>172</v>
      </c>
      <c r="I204">
        <v>90.4</v>
      </c>
      <c r="J204">
        <v>59.2</v>
      </c>
      <c r="K204" t="s">
        <v>1216</v>
      </c>
      <c r="L204" t="s">
        <v>1189</v>
      </c>
    </row>
    <row r="205" spans="1:12" hidden="1" x14ac:dyDescent="0.35">
      <c r="A205" t="s">
        <v>1198</v>
      </c>
      <c r="B205">
        <v>2035</v>
      </c>
      <c r="C205" t="s">
        <v>1242</v>
      </c>
      <c r="D205" t="s">
        <v>1064</v>
      </c>
      <c r="E205" t="s">
        <v>1186</v>
      </c>
      <c r="F205" t="s">
        <v>285</v>
      </c>
      <c r="G205" s="26">
        <v>31490</v>
      </c>
      <c r="H205">
        <v>172</v>
      </c>
      <c r="I205">
        <v>90.4</v>
      </c>
      <c r="J205">
        <v>59.2</v>
      </c>
      <c r="K205" t="s">
        <v>1201</v>
      </c>
      <c r="L205" t="s">
        <v>1189</v>
      </c>
    </row>
    <row r="206" spans="1:12" hidden="1" x14ac:dyDescent="0.35">
      <c r="A206" t="s">
        <v>1198</v>
      </c>
      <c r="B206">
        <v>2040</v>
      </c>
      <c r="C206" t="s">
        <v>1242</v>
      </c>
      <c r="D206" t="s">
        <v>1064</v>
      </c>
      <c r="E206" t="s">
        <v>1186</v>
      </c>
      <c r="F206" t="s">
        <v>285</v>
      </c>
      <c r="G206" s="26">
        <v>30810</v>
      </c>
      <c r="H206">
        <v>179</v>
      </c>
      <c r="I206">
        <v>94.3</v>
      </c>
      <c r="J206">
        <v>61.8</v>
      </c>
      <c r="K206" t="s">
        <v>1193</v>
      </c>
      <c r="L206" t="s">
        <v>1189</v>
      </c>
    </row>
    <row r="207" spans="1:12" hidden="1" x14ac:dyDescent="0.35">
      <c r="A207" t="s">
        <v>1198</v>
      </c>
      <c r="B207">
        <v>2040</v>
      </c>
      <c r="C207" t="s">
        <v>1242</v>
      </c>
      <c r="D207" t="s">
        <v>1064</v>
      </c>
      <c r="E207" t="s">
        <v>1186</v>
      </c>
      <c r="F207" t="s">
        <v>285</v>
      </c>
      <c r="G207" s="26">
        <v>30810</v>
      </c>
      <c r="H207">
        <v>179</v>
      </c>
      <c r="I207">
        <v>94.3</v>
      </c>
      <c r="J207">
        <v>61.8</v>
      </c>
      <c r="K207" t="s">
        <v>1193</v>
      </c>
      <c r="L207" t="s">
        <v>1189</v>
      </c>
    </row>
    <row r="208" spans="1:12" hidden="1" x14ac:dyDescent="0.35">
      <c r="A208" t="s">
        <v>1198</v>
      </c>
      <c r="B208">
        <v>2045</v>
      </c>
      <c r="C208" t="s">
        <v>1242</v>
      </c>
      <c r="D208" t="s">
        <v>1064</v>
      </c>
      <c r="E208" t="s">
        <v>1186</v>
      </c>
      <c r="F208" t="s">
        <v>285</v>
      </c>
      <c r="G208" s="26">
        <v>30130</v>
      </c>
      <c r="H208">
        <v>187</v>
      </c>
      <c r="I208">
        <v>98.2</v>
      </c>
      <c r="J208">
        <v>64.400000000000006</v>
      </c>
      <c r="K208" t="s">
        <v>1193</v>
      </c>
      <c r="L208" t="s">
        <v>1189</v>
      </c>
    </row>
    <row r="209" spans="1:12" hidden="1" x14ac:dyDescent="0.35">
      <c r="A209" t="s">
        <v>1198</v>
      </c>
      <c r="B209">
        <v>2045</v>
      </c>
      <c r="C209" t="s">
        <v>1242</v>
      </c>
      <c r="D209" t="s">
        <v>1064</v>
      </c>
      <c r="E209" t="s">
        <v>1186</v>
      </c>
      <c r="F209" t="s">
        <v>285</v>
      </c>
      <c r="G209" s="26">
        <v>30130</v>
      </c>
      <c r="H209">
        <v>187</v>
      </c>
      <c r="I209">
        <v>98.2</v>
      </c>
      <c r="J209">
        <v>64.400000000000006</v>
      </c>
      <c r="K209" t="s">
        <v>1193</v>
      </c>
      <c r="L209" t="s">
        <v>1189</v>
      </c>
    </row>
    <row r="210" spans="1:12" hidden="1" x14ac:dyDescent="0.35">
      <c r="A210" t="s">
        <v>1198</v>
      </c>
      <c r="B210">
        <v>2050</v>
      </c>
      <c r="C210" t="s">
        <v>1242</v>
      </c>
      <c r="D210" t="s">
        <v>1064</v>
      </c>
      <c r="E210" t="s">
        <v>1186</v>
      </c>
      <c r="F210" t="s">
        <v>285</v>
      </c>
      <c r="G210" s="26">
        <v>29450</v>
      </c>
      <c r="H210">
        <v>195</v>
      </c>
      <c r="I210">
        <v>102</v>
      </c>
      <c r="J210">
        <v>66.900000000000006</v>
      </c>
      <c r="K210" t="s">
        <v>1217</v>
      </c>
      <c r="L210" t="s">
        <v>1189</v>
      </c>
    </row>
    <row r="211" spans="1:12" hidden="1" x14ac:dyDescent="0.35">
      <c r="A211" t="s">
        <v>1198</v>
      </c>
      <c r="B211">
        <v>2050</v>
      </c>
      <c r="C211" t="s">
        <v>1242</v>
      </c>
      <c r="D211" t="s">
        <v>1064</v>
      </c>
      <c r="E211" t="s">
        <v>1186</v>
      </c>
      <c r="F211" t="s">
        <v>285</v>
      </c>
      <c r="G211" s="26">
        <v>29450</v>
      </c>
      <c r="H211">
        <v>195</v>
      </c>
      <c r="I211">
        <v>102</v>
      </c>
      <c r="J211">
        <v>66.900000000000006</v>
      </c>
      <c r="K211" t="s">
        <v>1202</v>
      </c>
      <c r="L211" t="s">
        <v>1189</v>
      </c>
    </row>
    <row r="212" spans="1:12" hidden="1" x14ac:dyDescent="0.35">
      <c r="A212" t="s">
        <v>1183</v>
      </c>
      <c r="B212">
        <v>2020</v>
      </c>
      <c r="C212" t="s">
        <v>1243</v>
      </c>
      <c r="D212" t="s">
        <v>1064</v>
      </c>
      <c r="E212" t="s">
        <v>1186</v>
      </c>
      <c r="F212" t="s">
        <v>285</v>
      </c>
      <c r="G212" s="26">
        <v>45660</v>
      </c>
      <c r="H212">
        <v>86.9</v>
      </c>
      <c r="I212">
        <v>160</v>
      </c>
      <c r="J212">
        <v>56.3</v>
      </c>
      <c r="K212" t="s">
        <v>1207</v>
      </c>
      <c r="L212" t="s">
        <v>1189</v>
      </c>
    </row>
    <row r="213" spans="1:12" hidden="1" x14ac:dyDescent="0.35">
      <c r="A213" t="s">
        <v>1183</v>
      </c>
      <c r="B213">
        <v>2020</v>
      </c>
      <c r="C213" t="s">
        <v>1243</v>
      </c>
      <c r="D213" t="s">
        <v>1064</v>
      </c>
      <c r="E213" t="s">
        <v>1186</v>
      </c>
      <c r="F213" t="s">
        <v>285</v>
      </c>
      <c r="G213" s="26">
        <v>45660</v>
      </c>
      <c r="H213">
        <v>86.9</v>
      </c>
      <c r="I213">
        <v>160</v>
      </c>
      <c r="J213">
        <v>56.3</v>
      </c>
      <c r="K213" t="s">
        <v>1188</v>
      </c>
      <c r="L213" t="s">
        <v>1189</v>
      </c>
    </row>
    <row r="214" spans="1:12" hidden="1" x14ac:dyDescent="0.35">
      <c r="A214" t="s">
        <v>1183</v>
      </c>
      <c r="B214">
        <v>2025</v>
      </c>
      <c r="C214" t="s">
        <v>1243</v>
      </c>
      <c r="D214" t="s">
        <v>1064</v>
      </c>
      <c r="E214" t="s">
        <v>1186</v>
      </c>
      <c r="F214" t="s">
        <v>285</v>
      </c>
      <c r="G214" s="26">
        <v>36050</v>
      </c>
      <c r="H214">
        <v>117</v>
      </c>
      <c r="I214">
        <v>230</v>
      </c>
      <c r="J214">
        <v>77.400000000000006</v>
      </c>
      <c r="K214" t="s">
        <v>1208</v>
      </c>
      <c r="L214" t="s">
        <v>1189</v>
      </c>
    </row>
    <row r="215" spans="1:12" hidden="1" x14ac:dyDescent="0.35">
      <c r="A215" t="s">
        <v>1183</v>
      </c>
      <c r="B215">
        <v>2025</v>
      </c>
      <c r="C215" t="s">
        <v>1243</v>
      </c>
      <c r="D215" t="s">
        <v>1064</v>
      </c>
      <c r="E215" t="s">
        <v>1186</v>
      </c>
      <c r="F215" t="s">
        <v>285</v>
      </c>
      <c r="G215" s="26">
        <v>36050</v>
      </c>
      <c r="H215">
        <v>117</v>
      </c>
      <c r="I215">
        <v>230</v>
      </c>
      <c r="J215">
        <v>77.400000000000006</v>
      </c>
      <c r="K215" t="s">
        <v>1190</v>
      </c>
      <c r="L215" t="s">
        <v>1189</v>
      </c>
    </row>
    <row r="216" spans="1:12" hidden="1" x14ac:dyDescent="0.35">
      <c r="A216" t="s">
        <v>1183</v>
      </c>
      <c r="B216">
        <v>2030</v>
      </c>
      <c r="C216" t="s">
        <v>1243</v>
      </c>
      <c r="D216" t="s">
        <v>1064</v>
      </c>
      <c r="E216" t="s">
        <v>1186</v>
      </c>
      <c r="F216" t="s">
        <v>285</v>
      </c>
      <c r="G216" s="26">
        <v>34450</v>
      </c>
      <c r="H216">
        <v>126</v>
      </c>
      <c r="I216">
        <v>252</v>
      </c>
      <c r="J216">
        <v>83.9</v>
      </c>
      <c r="K216" t="s">
        <v>1209</v>
      </c>
      <c r="L216" t="s">
        <v>1189</v>
      </c>
    </row>
    <row r="217" spans="1:12" hidden="1" x14ac:dyDescent="0.35">
      <c r="A217" t="s">
        <v>1183</v>
      </c>
      <c r="B217">
        <v>2030</v>
      </c>
      <c r="C217" t="s">
        <v>1243</v>
      </c>
      <c r="D217" t="s">
        <v>1064</v>
      </c>
      <c r="E217" t="s">
        <v>1186</v>
      </c>
      <c r="F217" t="s">
        <v>285</v>
      </c>
      <c r="G217" s="26">
        <v>34450</v>
      </c>
      <c r="H217">
        <v>126</v>
      </c>
      <c r="I217">
        <v>252</v>
      </c>
      <c r="J217">
        <v>83.9</v>
      </c>
      <c r="K217" t="s">
        <v>1191</v>
      </c>
      <c r="L217" t="s">
        <v>1189</v>
      </c>
    </row>
    <row r="218" spans="1:12" hidden="1" x14ac:dyDescent="0.35">
      <c r="A218" t="s">
        <v>1183</v>
      </c>
      <c r="B218">
        <v>2035</v>
      </c>
      <c r="C218" t="s">
        <v>1243</v>
      </c>
      <c r="D218" t="s">
        <v>1064</v>
      </c>
      <c r="E218" t="s">
        <v>1186</v>
      </c>
      <c r="F218" t="s">
        <v>285</v>
      </c>
      <c r="G218" s="26">
        <v>33900</v>
      </c>
      <c r="H218">
        <v>142</v>
      </c>
      <c r="I218">
        <v>285</v>
      </c>
      <c r="J218">
        <v>94.6</v>
      </c>
      <c r="K218" t="s">
        <v>1210</v>
      </c>
      <c r="L218" t="s">
        <v>1189</v>
      </c>
    </row>
    <row r="219" spans="1:12" hidden="1" x14ac:dyDescent="0.35">
      <c r="A219" t="s">
        <v>1183</v>
      </c>
      <c r="B219">
        <v>2035</v>
      </c>
      <c r="C219" t="s">
        <v>1243</v>
      </c>
      <c r="D219" t="s">
        <v>1064</v>
      </c>
      <c r="E219" t="s">
        <v>1186</v>
      </c>
      <c r="F219" t="s">
        <v>285</v>
      </c>
      <c r="G219" s="26">
        <v>33900</v>
      </c>
      <c r="H219">
        <v>142</v>
      </c>
      <c r="I219">
        <v>285</v>
      </c>
      <c r="J219">
        <v>94.6</v>
      </c>
      <c r="K219" t="s">
        <v>1192</v>
      </c>
      <c r="L219" t="s">
        <v>1189</v>
      </c>
    </row>
    <row r="220" spans="1:12" hidden="1" x14ac:dyDescent="0.35">
      <c r="A220" t="s">
        <v>1183</v>
      </c>
      <c r="B220">
        <v>2040</v>
      </c>
      <c r="C220" t="s">
        <v>1243</v>
      </c>
      <c r="D220" t="s">
        <v>1064</v>
      </c>
      <c r="E220" t="s">
        <v>1186</v>
      </c>
      <c r="F220" t="s">
        <v>285</v>
      </c>
      <c r="G220" s="26">
        <v>33190</v>
      </c>
      <c r="H220">
        <v>148</v>
      </c>
      <c r="I220">
        <v>294</v>
      </c>
      <c r="J220">
        <v>98.4</v>
      </c>
      <c r="K220" t="s">
        <v>1193</v>
      </c>
      <c r="L220" t="s">
        <v>1189</v>
      </c>
    </row>
    <row r="221" spans="1:12" hidden="1" x14ac:dyDescent="0.35">
      <c r="A221" t="s">
        <v>1183</v>
      </c>
      <c r="B221">
        <v>2040</v>
      </c>
      <c r="C221" t="s">
        <v>1243</v>
      </c>
      <c r="D221" t="s">
        <v>1064</v>
      </c>
      <c r="E221" t="s">
        <v>1186</v>
      </c>
      <c r="F221" t="s">
        <v>285</v>
      </c>
      <c r="G221" s="26">
        <v>33190</v>
      </c>
      <c r="H221">
        <v>148</v>
      </c>
      <c r="I221">
        <v>294</v>
      </c>
      <c r="J221">
        <v>98.4</v>
      </c>
      <c r="K221" t="s">
        <v>1193</v>
      </c>
      <c r="L221" t="s">
        <v>1189</v>
      </c>
    </row>
    <row r="222" spans="1:12" hidden="1" x14ac:dyDescent="0.35">
      <c r="A222" t="s">
        <v>1183</v>
      </c>
      <c r="B222">
        <v>2045</v>
      </c>
      <c r="C222" t="s">
        <v>1243</v>
      </c>
      <c r="D222" t="s">
        <v>1064</v>
      </c>
      <c r="E222" t="s">
        <v>1186</v>
      </c>
      <c r="F222" t="s">
        <v>285</v>
      </c>
      <c r="G222" s="26">
        <v>32480</v>
      </c>
      <c r="H222">
        <v>154</v>
      </c>
      <c r="I222">
        <v>304</v>
      </c>
      <c r="J222">
        <v>102</v>
      </c>
      <c r="K222" t="s">
        <v>1193</v>
      </c>
      <c r="L222" t="s">
        <v>1189</v>
      </c>
    </row>
    <row r="223" spans="1:12" hidden="1" x14ac:dyDescent="0.35">
      <c r="A223" t="s">
        <v>1183</v>
      </c>
      <c r="B223">
        <v>2045</v>
      </c>
      <c r="C223" t="s">
        <v>1243</v>
      </c>
      <c r="D223" t="s">
        <v>1064</v>
      </c>
      <c r="E223" t="s">
        <v>1186</v>
      </c>
      <c r="F223" t="s">
        <v>285</v>
      </c>
      <c r="G223" s="26">
        <v>32480</v>
      </c>
      <c r="H223">
        <v>154</v>
      </c>
      <c r="I223">
        <v>304</v>
      </c>
      <c r="J223">
        <v>102</v>
      </c>
      <c r="K223" t="s">
        <v>1193</v>
      </c>
      <c r="L223" t="s">
        <v>1189</v>
      </c>
    </row>
    <row r="224" spans="1:12" hidden="1" x14ac:dyDescent="0.35">
      <c r="A224" t="s">
        <v>1183</v>
      </c>
      <c r="B224">
        <v>2050</v>
      </c>
      <c r="C224" t="s">
        <v>1243</v>
      </c>
      <c r="D224" t="s">
        <v>1064</v>
      </c>
      <c r="E224" t="s">
        <v>1186</v>
      </c>
      <c r="F224" t="s">
        <v>285</v>
      </c>
      <c r="G224" s="26">
        <v>31780</v>
      </c>
      <c r="H224">
        <v>161</v>
      </c>
      <c r="I224">
        <v>313</v>
      </c>
      <c r="J224">
        <v>106</v>
      </c>
      <c r="K224" t="s">
        <v>1211</v>
      </c>
      <c r="L224" t="s">
        <v>1189</v>
      </c>
    </row>
    <row r="225" spans="1:12" hidden="1" x14ac:dyDescent="0.35">
      <c r="A225" t="s">
        <v>1183</v>
      </c>
      <c r="B225">
        <v>2050</v>
      </c>
      <c r="C225" t="s">
        <v>1243</v>
      </c>
      <c r="D225" t="s">
        <v>1064</v>
      </c>
      <c r="E225" t="s">
        <v>1186</v>
      </c>
      <c r="F225" t="s">
        <v>285</v>
      </c>
      <c r="G225" s="26">
        <v>31780</v>
      </c>
      <c r="H225">
        <v>161</v>
      </c>
      <c r="I225">
        <v>313</v>
      </c>
      <c r="J225">
        <v>106</v>
      </c>
      <c r="K225" t="s">
        <v>1194</v>
      </c>
      <c r="L225" t="s">
        <v>1189</v>
      </c>
    </row>
    <row r="226" spans="1:12" hidden="1" x14ac:dyDescent="0.35">
      <c r="A226" t="s">
        <v>1195</v>
      </c>
      <c r="B226">
        <v>2020</v>
      </c>
      <c r="C226" t="s">
        <v>1243</v>
      </c>
      <c r="D226" t="s">
        <v>1064</v>
      </c>
      <c r="E226" t="s">
        <v>1186</v>
      </c>
      <c r="F226" t="s">
        <v>285</v>
      </c>
      <c r="G226" s="26">
        <v>45660</v>
      </c>
      <c r="H226">
        <v>86.9</v>
      </c>
      <c r="I226">
        <v>160</v>
      </c>
      <c r="J226">
        <v>56.3</v>
      </c>
      <c r="K226" t="s">
        <v>1213</v>
      </c>
      <c r="L226" t="s">
        <v>1189</v>
      </c>
    </row>
    <row r="227" spans="1:12" hidden="1" x14ac:dyDescent="0.35">
      <c r="A227" t="s">
        <v>1195</v>
      </c>
      <c r="B227">
        <v>2020</v>
      </c>
      <c r="C227" t="s">
        <v>1243</v>
      </c>
      <c r="D227" t="s">
        <v>1064</v>
      </c>
      <c r="E227" t="s">
        <v>1186</v>
      </c>
      <c r="F227" t="s">
        <v>285</v>
      </c>
      <c r="G227" s="26">
        <v>45660</v>
      </c>
      <c r="H227">
        <v>86.9</v>
      </c>
      <c r="I227">
        <v>160</v>
      </c>
      <c r="J227">
        <v>56.3</v>
      </c>
      <c r="K227" t="s">
        <v>1196</v>
      </c>
      <c r="L227" t="s">
        <v>1197</v>
      </c>
    </row>
    <row r="228" spans="1:12" hidden="1" x14ac:dyDescent="0.35">
      <c r="A228" t="s">
        <v>1195</v>
      </c>
      <c r="B228">
        <v>2025</v>
      </c>
      <c r="C228" t="s">
        <v>1243</v>
      </c>
      <c r="D228" t="s">
        <v>1064</v>
      </c>
      <c r="E228" t="s">
        <v>1186</v>
      </c>
      <c r="F228" t="s">
        <v>285</v>
      </c>
      <c r="G228" s="26">
        <v>45660</v>
      </c>
      <c r="H228">
        <v>86.9</v>
      </c>
      <c r="I228">
        <v>160</v>
      </c>
      <c r="J228">
        <v>56.3</v>
      </c>
      <c r="K228" t="s">
        <v>1213</v>
      </c>
      <c r="L228" t="s">
        <v>1189</v>
      </c>
    </row>
    <row r="229" spans="1:12" hidden="1" x14ac:dyDescent="0.35">
      <c r="A229" t="s">
        <v>1195</v>
      </c>
      <c r="B229">
        <v>2025</v>
      </c>
      <c r="C229" t="s">
        <v>1243</v>
      </c>
      <c r="D229" t="s">
        <v>1064</v>
      </c>
      <c r="E229" t="s">
        <v>1186</v>
      </c>
      <c r="F229" t="s">
        <v>285</v>
      </c>
      <c r="G229" s="26">
        <v>45660</v>
      </c>
      <c r="H229">
        <v>86.9</v>
      </c>
      <c r="I229">
        <v>160</v>
      </c>
      <c r="J229">
        <v>56.3</v>
      </c>
      <c r="K229" t="s">
        <v>1196</v>
      </c>
      <c r="L229" t="s">
        <v>1197</v>
      </c>
    </row>
    <row r="230" spans="1:12" hidden="1" x14ac:dyDescent="0.35">
      <c r="A230" t="s">
        <v>1195</v>
      </c>
      <c r="B230">
        <v>2030</v>
      </c>
      <c r="C230" t="s">
        <v>1243</v>
      </c>
      <c r="D230" t="s">
        <v>1064</v>
      </c>
      <c r="E230" t="s">
        <v>1186</v>
      </c>
      <c r="F230" t="s">
        <v>285</v>
      </c>
      <c r="G230" s="26">
        <v>45660</v>
      </c>
      <c r="H230">
        <v>86.9</v>
      </c>
      <c r="I230">
        <v>160</v>
      </c>
      <c r="J230">
        <v>56.3</v>
      </c>
      <c r="K230" t="s">
        <v>1213</v>
      </c>
      <c r="L230" t="s">
        <v>1189</v>
      </c>
    </row>
    <row r="231" spans="1:12" hidden="1" x14ac:dyDescent="0.35">
      <c r="A231" t="s">
        <v>1195</v>
      </c>
      <c r="B231">
        <v>2030</v>
      </c>
      <c r="C231" t="s">
        <v>1243</v>
      </c>
      <c r="D231" t="s">
        <v>1064</v>
      </c>
      <c r="E231" t="s">
        <v>1186</v>
      </c>
      <c r="F231" t="s">
        <v>285</v>
      </c>
      <c r="G231" s="26">
        <v>45660</v>
      </c>
      <c r="H231">
        <v>86.9</v>
      </c>
      <c r="I231">
        <v>160</v>
      </c>
      <c r="J231">
        <v>56.3</v>
      </c>
      <c r="K231" t="s">
        <v>1196</v>
      </c>
      <c r="L231" t="s">
        <v>1197</v>
      </c>
    </row>
    <row r="232" spans="1:12" hidden="1" x14ac:dyDescent="0.35">
      <c r="A232" t="s">
        <v>1195</v>
      </c>
      <c r="B232">
        <v>2035</v>
      </c>
      <c r="C232" t="s">
        <v>1243</v>
      </c>
      <c r="D232" t="s">
        <v>1064</v>
      </c>
      <c r="E232" t="s">
        <v>1186</v>
      </c>
      <c r="F232" t="s">
        <v>285</v>
      </c>
      <c r="G232" s="26">
        <v>45660</v>
      </c>
      <c r="H232">
        <v>86.9</v>
      </c>
      <c r="I232">
        <v>160</v>
      </c>
      <c r="J232">
        <v>56.3</v>
      </c>
      <c r="K232" t="s">
        <v>1213</v>
      </c>
      <c r="L232" t="s">
        <v>1189</v>
      </c>
    </row>
    <row r="233" spans="1:12" hidden="1" x14ac:dyDescent="0.35">
      <c r="A233" t="s">
        <v>1195</v>
      </c>
      <c r="B233">
        <v>2035</v>
      </c>
      <c r="C233" t="s">
        <v>1243</v>
      </c>
      <c r="D233" t="s">
        <v>1064</v>
      </c>
      <c r="E233" t="s">
        <v>1186</v>
      </c>
      <c r="F233" t="s">
        <v>285</v>
      </c>
      <c r="G233" s="26">
        <v>45660</v>
      </c>
      <c r="H233">
        <v>86.9</v>
      </c>
      <c r="I233">
        <v>160</v>
      </c>
      <c r="J233">
        <v>56.3</v>
      </c>
      <c r="K233" t="s">
        <v>1196</v>
      </c>
      <c r="L233" t="s">
        <v>1197</v>
      </c>
    </row>
    <row r="234" spans="1:12" hidden="1" x14ac:dyDescent="0.35">
      <c r="A234" t="s">
        <v>1195</v>
      </c>
      <c r="B234">
        <v>2040</v>
      </c>
      <c r="C234" t="s">
        <v>1243</v>
      </c>
      <c r="D234" t="s">
        <v>1064</v>
      </c>
      <c r="E234" t="s">
        <v>1186</v>
      </c>
      <c r="F234" t="s">
        <v>285</v>
      </c>
      <c r="G234" s="26">
        <v>45660</v>
      </c>
      <c r="H234">
        <v>86.9</v>
      </c>
      <c r="I234">
        <v>160</v>
      </c>
      <c r="J234">
        <v>56.3</v>
      </c>
      <c r="K234" t="s">
        <v>1213</v>
      </c>
      <c r="L234" t="s">
        <v>1189</v>
      </c>
    </row>
    <row r="235" spans="1:12" hidden="1" x14ac:dyDescent="0.35">
      <c r="A235" t="s">
        <v>1195</v>
      </c>
      <c r="B235">
        <v>2040</v>
      </c>
      <c r="C235" t="s">
        <v>1243</v>
      </c>
      <c r="D235" t="s">
        <v>1064</v>
      </c>
      <c r="E235" t="s">
        <v>1186</v>
      </c>
      <c r="F235" t="s">
        <v>285</v>
      </c>
      <c r="G235" s="26">
        <v>45660</v>
      </c>
      <c r="H235">
        <v>86.9</v>
      </c>
      <c r="I235">
        <v>160</v>
      </c>
      <c r="J235">
        <v>56.3</v>
      </c>
      <c r="K235" t="s">
        <v>1196</v>
      </c>
      <c r="L235" t="s">
        <v>1197</v>
      </c>
    </row>
    <row r="236" spans="1:12" hidden="1" x14ac:dyDescent="0.35">
      <c r="A236" t="s">
        <v>1195</v>
      </c>
      <c r="B236">
        <v>2045</v>
      </c>
      <c r="C236" t="s">
        <v>1243</v>
      </c>
      <c r="D236" t="s">
        <v>1064</v>
      </c>
      <c r="E236" t="s">
        <v>1186</v>
      </c>
      <c r="F236" t="s">
        <v>285</v>
      </c>
      <c r="G236" s="26">
        <v>45660</v>
      </c>
      <c r="H236">
        <v>86.9</v>
      </c>
      <c r="I236">
        <v>160</v>
      </c>
      <c r="J236">
        <v>56.3</v>
      </c>
      <c r="K236" t="s">
        <v>1213</v>
      </c>
      <c r="L236" t="s">
        <v>1189</v>
      </c>
    </row>
    <row r="237" spans="1:12" hidden="1" x14ac:dyDescent="0.35">
      <c r="A237" t="s">
        <v>1195</v>
      </c>
      <c r="B237">
        <v>2045</v>
      </c>
      <c r="C237" t="s">
        <v>1243</v>
      </c>
      <c r="D237" t="s">
        <v>1064</v>
      </c>
      <c r="E237" t="s">
        <v>1186</v>
      </c>
      <c r="F237" t="s">
        <v>285</v>
      </c>
      <c r="G237" s="26">
        <v>45660</v>
      </c>
      <c r="H237">
        <v>86.9</v>
      </c>
      <c r="I237">
        <v>160</v>
      </c>
      <c r="J237">
        <v>56.3</v>
      </c>
      <c r="K237" t="s">
        <v>1196</v>
      </c>
      <c r="L237" t="s">
        <v>1197</v>
      </c>
    </row>
    <row r="238" spans="1:12" hidden="1" x14ac:dyDescent="0.35">
      <c r="A238" t="s">
        <v>1195</v>
      </c>
      <c r="B238">
        <v>2050</v>
      </c>
      <c r="C238" t="s">
        <v>1243</v>
      </c>
      <c r="D238" t="s">
        <v>1064</v>
      </c>
      <c r="E238" t="s">
        <v>1186</v>
      </c>
      <c r="F238" t="s">
        <v>285</v>
      </c>
      <c r="G238" s="26">
        <v>45660</v>
      </c>
      <c r="H238">
        <v>86.9</v>
      </c>
      <c r="I238">
        <v>160</v>
      </c>
      <c r="J238">
        <v>56.3</v>
      </c>
      <c r="K238" t="s">
        <v>1213</v>
      </c>
      <c r="L238" t="s">
        <v>1189</v>
      </c>
    </row>
    <row r="239" spans="1:12" hidden="1" x14ac:dyDescent="0.35">
      <c r="A239" t="s">
        <v>1195</v>
      </c>
      <c r="B239">
        <v>2050</v>
      </c>
      <c r="C239" t="s">
        <v>1243</v>
      </c>
      <c r="D239" t="s">
        <v>1064</v>
      </c>
      <c r="E239" t="s">
        <v>1186</v>
      </c>
      <c r="F239" t="s">
        <v>285</v>
      </c>
      <c r="G239" s="26">
        <v>45660</v>
      </c>
      <c r="H239">
        <v>86.9</v>
      </c>
      <c r="I239">
        <v>160</v>
      </c>
      <c r="J239">
        <v>56.3</v>
      </c>
      <c r="K239" t="s">
        <v>1196</v>
      </c>
      <c r="L239" t="s">
        <v>1197</v>
      </c>
    </row>
    <row r="240" spans="1:12" hidden="1" x14ac:dyDescent="0.35">
      <c r="A240" t="s">
        <v>1198</v>
      </c>
      <c r="B240">
        <v>2020</v>
      </c>
      <c r="C240" t="s">
        <v>1243</v>
      </c>
      <c r="D240" t="s">
        <v>1064</v>
      </c>
      <c r="E240" t="s">
        <v>1186</v>
      </c>
      <c r="F240" t="s">
        <v>285</v>
      </c>
      <c r="G240" s="26">
        <v>45660</v>
      </c>
      <c r="H240">
        <v>86.9</v>
      </c>
      <c r="I240">
        <v>160</v>
      </c>
      <c r="J240">
        <v>56.3</v>
      </c>
      <c r="K240" t="s">
        <v>1213</v>
      </c>
      <c r="L240" t="s">
        <v>1189</v>
      </c>
    </row>
    <row r="241" spans="1:12" hidden="1" x14ac:dyDescent="0.35">
      <c r="A241" t="s">
        <v>1198</v>
      </c>
      <c r="B241">
        <v>2020</v>
      </c>
      <c r="C241" t="s">
        <v>1243</v>
      </c>
      <c r="D241" t="s">
        <v>1064</v>
      </c>
      <c r="E241" t="s">
        <v>1186</v>
      </c>
      <c r="F241" t="s">
        <v>285</v>
      </c>
      <c r="G241" s="26">
        <v>45660</v>
      </c>
      <c r="H241">
        <v>86.9</v>
      </c>
      <c r="I241">
        <v>160</v>
      </c>
      <c r="J241">
        <v>56.3</v>
      </c>
      <c r="K241" t="s">
        <v>1196</v>
      </c>
      <c r="L241" t="s">
        <v>1189</v>
      </c>
    </row>
    <row r="242" spans="1:12" hidden="1" x14ac:dyDescent="0.35">
      <c r="A242" t="s">
        <v>1198</v>
      </c>
      <c r="B242">
        <v>2025</v>
      </c>
      <c r="C242" t="s">
        <v>1243</v>
      </c>
      <c r="D242" t="s">
        <v>1064</v>
      </c>
      <c r="E242" t="s">
        <v>1186</v>
      </c>
      <c r="F242" t="s">
        <v>285</v>
      </c>
      <c r="G242" s="26">
        <v>41550</v>
      </c>
      <c r="H242">
        <v>101</v>
      </c>
      <c r="I242">
        <v>186</v>
      </c>
      <c r="J242">
        <v>65.3</v>
      </c>
      <c r="K242" t="s">
        <v>1214</v>
      </c>
      <c r="L242" t="s">
        <v>1189</v>
      </c>
    </row>
    <row r="243" spans="1:12" hidden="1" x14ac:dyDescent="0.35">
      <c r="A243" t="s">
        <v>1198</v>
      </c>
      <c r="B243">
        <v>2025</v>
      </c>
      <c r="C243" t="s">
        <v>1243</v>
      </c>
      <c r="D243" t="s">
        <v>1064</v>
      </c>
      <c r="E243" t="s">
        <v>1186</v>
      </c>
      <c r="F243" t="s">
        <v>285</v>
      </c>
      <c r="G243" s="26">
        <v>41550</v>
      </c>
      <c r="H243">
        <v>101</v>
      </c>
      <c r="I243">
        <v>186</v>
      </c>
      <c r="J243">
        <v>65.3</v>
      </c>
      <c r="K243" t="s">
        <v>1199</v>
      </c>
      <c r="L243" t="s">
        <v>1189</v>
      </c>
    </row>
    <row r="244" spans="1:12" hidden="1" x14ac:dyDescent="0.35">
      <c r="A244" t="s">
        <v>1198</v>
      </c>
      <c r="B244">
        <v>2030</v>
      </c>
      <c r="C244" t="s">
        <v>1243</v>
      </c>
      <c r="D244" t="s">
        <v>1064</v>
      </c>
      <c r="E244" t="s">
        <v>1186</v>
      </c>
      <c r="F244" t="s">
        <v>285</v>
      </c>
      <c r="G244" s="26">
        <v>36920</v>
      </c>
      <c r="H244">
        <v>105</v>
      </c>
      <c r="I244">
        <v>195</v>
      </c>
      <c r="J244">
        <v>68.099999999999994</v>
      </c>
      <c r="K244" t="s">
        <v>1215</v>
      </c>
      <c r="L244" t="s">
        <v>1189</v>
      </c>
    </row>
    <row r="245" spans="1:12" hidden="1" x14ac:dyDescent="0.35">
      <c r="A245" t="s">
        <v>1198</v>
      </c>
      <c r="B245">
        <v>2030</v>
      </c>
      <c r="C245" t="s">
        <v>1243</v>
      </c>
      <c r="D245" t="s">
        <v>1064</v>
      </c>
      <c r="E245" t="s">
        <v>1186</v>
      </c>
      <c r="F245" t="s">
        <v>285</v>
      </c>
      <c r="G245" s="26">
        <v>36920</v>
      </c>
      <c r="H245">
        <v>105</v>
      </c>
      <c r="I245">
        <v>195</v>
      </c>
      <c r="J245">
        <v>68.099999999999994</v>
      </c>
      <c r="K245" t="s">
        <v>1200</v>
      </c>
      <c r="L245" t="s">
        <v>1189</v>
      </c>
    </row>
    <row r="246" spans="1:12" hidden="1" x14ac:dyDescent="0.35">
      <c r="A246" t="s">
        <v>1198</v>
      </c>
      <c r="B246">
        <v>2035</v>
      </c>
      <c r="C246" t="s">
        <v>1243</v>
      </c>
      <c r="D246" t="s">
        <v>1064</v>
      </c>
      <c r="E246" t="s">
        <v>1186</v>
      </c>
      <c r="F246" t="s">
        <v>285</v>
      </c>
      <c r="G246" s="26">
        <v>34770</v>
      </c>
      <c r="H246">
        <v>118</v>
      </c>
      <c r="I246">
        <v>217</v>
      </c>
      <c r="J246">
        <v>76.5</v>
      </c>
      <c r="K246" t="s">
        <v>1216</v>
      </c>
      <c r="L246" t="s">
        <v>1189</v>
      </c>
    </row>
    <row r="247" spans="1:12" hidden="1" x14ac:dyDescent="0.35">
      <c r="A247" t="s">
        <v>1198</v>
      </c>
      <c r="B247">
        <v>2035</v>
      </c>
      <c r="C247" t="s">
        <v>1243</v>
      </c>
      <c r="D247" t="s">
        <v>1064</v>
      </c>
      <c r="E247" t="s">
        <v>1186</v>
      </c>
      <c r="F247" t="s">
        <v>285</v>
      </c>
      <c r="G247" s="26">
        <v>34770</v>
      </c>
      <c r="H247">
        <v>118</v>
      </c>
      <c r="I247">
        <v>217</v>
      </c>
      <c r="J247">
        <v>76.5</v>
      </c>
      <c r="K247" t="s">
        <v>1201</v>
      </c>
      <c r="L247" t="s">
        <v>1189</v>
      </c>
    </row>
    <row r="248" spans="1:12" hidden="1" x14ac:dyDescent="0.35">
      <c r="A248" t="s">
        <v>1198</v>
      </c>
      <c r="B248">
        <v>2040</v>
      </c>
      <c r="C248" t="s">
        <v>1243</v>
      </c>
      <c r="D248" t="s">
        <v>1064</v>
      </c>
      <c r="E248" t="s">
        <v>1186</v>
      </c>
      <c r="F248" t="s">
        <v>285</v>
      </c>
      <c r="G248" s="26">
        <v>33870</v>
      </c>
      <c r="H248">
        <v>123</v>
      </c>
      <c r="I248">
        <v>228</v>
      </c>
      <c r="J248">
        <v>80.099999999999994</v>
      </c>
      <c r="K248" t="s">
        <v>1193</v>
      </c>
      <c r="L248" t="s">
        <v>1189</v>
      </c>
    </row>
    <row r="249" spans="1:12" hidden="1" x14ac:dyDescent="0.35">
      <c r="A249" t="s">
        <v>1198</v>
      </c>
      <c r="B249">
        <v>2040</v>
      </c>
      <c r="C249" t="s">
        <v>1243</v>
      </c>
      <c r="D249" t="s">
        <v>1064</v>
      </c>
      <c r="E249" t="s">
        <v>1186</v>
      </c>
      <c r="F249" t="s">
        <v>285</v>
      </c>
      <c r="G249" s="26">
        <v>33870</v>
      </c>
      <c r="H249">
        <v>123</v>
      </c>
      <c r="I249">
        <v>228</v>
      </c>
      <c r="J249">
        <v>80.099999999999994</v>
      </c>
      <c r="K249" t="s">
        <v>1193</v>
      </c>
      <c r="L249" t="s">
        <v>1189</v>
      </c>
    </row>
    <row r="250" spans="1:12" hidden="1" x14ac:dyDescent="0.35">
      <c r="A250" t="s">
        <v>1198</v>
      </c>
      <c r="B250">
        <v>2045</v>
      </c>
      <c r="C250" t="s">
        <v>1243</v>
      </c>
      <c r="D250" t="s">
        <v>1064</v>
      </c>
      <c r="E250" t="s">
        <v>1186</v>
      </c>
      <c r="F250" t="s">
        <v>285</v>
      </c>
      <c r="G250" s="26">
        <v>32960</v>
      </c>
      <c r="H250">
        <v>129</v>
      </c>
      <c r="I250">
        <v>240</v>
      </c>
      <c r="J250">
        <v>83.7</v>
      </c>
      <c r="K250" t="s">
        <v>1193</v>
      </c>
      <c r="L250" t="s">
        <v>1189</v>
      </c>
    </row>
    <row r="251" spans="1:12" hidden="1" x14ac:dyDescent="0.35">
      <c r="A251" t="s">
        <v>1198</v>
      </c>
      <c r="B251">
        <v>2045</v>
      </c>
      <c r="C251" t="s">
        <v>1243</v>
      </c>
      <c r="D251" t="s">
        <v>1064</v>
      </c>
      <c r="E251" t="s">
        <v>1186</v>
      </c>
      <c r="F251" t="s">
        <v>285</v>
      </c>
      <c r="G251" s="26">
        <v>32960</v>
      </c>
      <c r="H251">
        <v>129</v>
      </c>
      <c r="I251">
        <v>240</v>
      </c>
      <c r="J251">
        <v>83.7</v>
      </c>
      <c r="K251" t="s">
        <v>1193</v>
      </c>
      <c r="L251" t="s">
        <v>1189</v>
      </c>
    </row>
    <row r="252" spans="1:12" hidden="1" x14ac:dyDescent="0.35">
      <c r="A252" t="s">
        <v>1198</v>
      </c>
      <c r="B252">
        <v>2050</v>
      </c>
      <c r="C252" t="s">
        <v>1243</v>
      </c>
      <c r="D252" t="s">
        <v>1064</v>
      </c>
      <c r="E252" t="s">
        <v>1186</v>
      </c>
      <c r="F252" t="s">
        <v>285</v>
      </c>
      <c r="G252" s="26">
        <v>32060</v>
      </c>
      <c r="H252">
        <v>134</v>
      </c>
      <c r="I252">
        <v>251</v>
      </c>
      <c r="J252">
        <v>87.5</v>
      </c>
      <c r="K252" t="s">
        <v>1217</v>
      </c>
      <c r="L252" t="s">
        <v>1189</v>
      </c>
    </row>
    <row r="253" spans="1:12" hidden="1" x14ac:dyDescent="0.35">
      <c r="A253" t="s">
        <v>1198</v>
      </c>
      <c r="B253">
        <v>2050</v>
      </c>
      <c r="C253" t="s">
        <v>1243</v>
      </c>
      <c r="D253" t="s">
        <v>1064</v>
      </c>
      <c r="E253" t="s">
        <v>1186</v>
      </c>
      <c r="F253" t="s">
        <v>285</v>
      </c>
      <c r="G253" s="26">
        <v>32060</v>
      </c>
      <c r="H253">
        <v>134</v>
      </c>
      <c r="I253">
        <v>251</v>
      </c>
      <c r="J253">
        <v>87.5</v>
      </c>
      <c r="K253" t="s">
        <v>1202</v>
      </c>
      <c r="L253" t="s">
        <v>1189</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workbookViewId="0">
      <selection activeCell="C16" sqref="C16"/>
    </sheetView>
    <sheetView workbookViewId="1">
      <selection activeCell="D16" sqref="D16"/>
    </sheetView>
  </sheetViews>
  <sheetFormatPr defaultRowHeight="14.5" x14ac:dyDescent="0.35"/>
  <cols>
    <col min="2" max="2" width="54.26953125" customWidth="1"/>
    <col min="3" max="3" width="10.7265625" bestFit="1" customWidth="1"/>
    <col min="4" max="10" width="10.54296875" bestFit="1" customWidth="1"/>
  </cols>
  <sheetData>
    <row r="1" spans="1:10" x14ac:dyDescent="0.35">
      <c r="A1" s="1" t="s">
        <v>1244</v>
      </c>
    </row>
    <row r="2" spans="1:10" x14ac:dyDescent="0.35">
      <c r="B2" s="57"/>
      <c r="C2" s="61">
        <v>2020</v>
      </c>
      <c r="D2" s="61">
        <v>2025</v>
      </c>
      <c r="E2" s="61">
        <v>2030</v>
      </c>
      <c r="F2" s="61">
        <v>2035</v>
      </c>
      <c r="G2" s="61">
        <v>2040</v>
      </c>
      <c r="H2" s="61">
        <v>2045</v>
      </c>
      <c r="I2" s="61">
        <v>2050</v>
      </c>
    </row>
    <row r="3" spans="1:10" x14ac:dyDescent="0.35">
      <c r="A3" t="s">
        <v>1198</v>
      </c>
      <c r="B3" s="23" t="s">
        <v>1184</v>
      </c>
      <c r="C3" s="60">
        <f>SUMIFS(NREL_ATB_2020!$G:$G,NREL_ATB_2020!$A:$A,'NREL Calcs'!$A3,NREL_ATB_2020!$C:$C,'NREL Calcs'!$B3,NREL_ATB_2020!$B:$B,'NREL Calcs'!C$2)*cpi_2017to2012</f>
        <v>40332.562173629245</v>
      </c>
      <c r="D3" s="60">
        <f>SUMIFS(NREL_ATB_2020!$G:$G,NREL_ATB_2020!$A:$A,'NREL Calcs'!$A3,NREL_ATB_2020!$C:$C,'NREL Calcs'!$B3,NREL_ATB_2020!$B:$B,'NREL Calcs'!D$2)*cpi_2017to2012</f>
        <v>37007.420610313318</v>
      </c>
      <c r="E3" s="60">
        <f>SUMIFS(NREL_ATB_2020!$G:$G,NREL_ATB_2020!$A:$A,'NREL Calcs'!$A3,NREL_ATB_2020!$C:$C,'NREL Calcs'!$B3,NREL_ATB_2020!$B:$B,'NREL Calcs'!E$2)*cpi_2017to2012</f>
        <v>33532.41351174935</v>
      </c>
      <c r="F3" s="60">
        <f>SUMIFS(NREL_ATB_2020!$G:$G,NREL_ATB_2020!$A:$A,'NREL Calcs'!$A3,NREL_ATB_2020!$C:$C,'NREL Calcs'!$B3,NREL_ATB_2020!$B:$B,'NREL Calcs'!F$2)*cpi_2017to2012</f>
        <v>32595.753916449088</v>
      </c>
      <c r="G3" s="60">
        <f>SUMIFS(NREL_ATB_2020!$G:$G,NREL_ATB_2020!$A:$A,'NREL Calcs'!$A3,NREL_ATB_2020!$C:$C,'NREL Calcs'!$B3,NREL_ATB_2020!$B:$B,'NREL Calcs'!G$2)*cpi_2017to2012</f>
        <v>31434.296018276764</v>
      </c>
      <c r="H3" s="60">
        <f>SUMIFS(NREL_ATB_2020!$G:$G,NREL_ATB_2020!$A:$A,'NREL Calcs'!$A3,NREL_ATB_2020!$C:$C,'NREL Calcs'!$B3,NREL_ATB_2020!$B:$B,'NREL Calcs'!H$2)*cpi_2017to2012</f>
        <v>30263.471524151435</v>
      </c>
      <c r="I3" s="60">
        <f>SUMIFS(NREL_ATB_2020!$G:$G,NREL_ATB_2020!$A:$A,'NREL Calcs'!$A3,NREL_ATB_2020!$C:$C,'NREL Calcs'!$B3,NREL_ATB_2020!$B:$B,'NREL Calcs'!I$2)*cpi_2017to2012</f>
        <v>29092.64703002611</v>
      </c>
      <c r="J3">
        <f>I3/I9</f>
        <v>1.1364800585437249</v>
      </c>
    </row>
    <row r="4" spans="1:10" x14ac:dyDescent="0.35">
      <c r="A4" t="s">
        <v>1198</v>
      </c>
      <c r="B4" t="s">
        <v>1203</v>
      </c>
      <c r="C4" s="56">
        <f>SUMIFS(NREL_ATB_2020!$G:$G,NREL_ATB_2020!$A:$A,'NREL Calcs'!$A4,NREL_ATB_2020!$C:$C,'NREL Calcs'!$B4,NREL_ATB_2020!$B:$B,'NREL Calcs'!C$2)*cpi_2017to2012</f>
        <v>52125.106478459529</v>
      </c>
      <c r="D4" s="56">
        <f>SUMIFS(NREL_ATB_2020!$G:$G,NREL_ATB_2020!$A:$A,'NREL Calcs'!$A4,NREL_ATB_2020!$C:$C,'NREL Calcs'!$B4,NREL_ATB_2020!$B:$B,'NREL Calcs'!D$2)*cpi_2017to2012</f>
        <v>45765.187826370755</v>
      </c>
      <c r="E4" s="56">
        <f>SUMIFS(NREL_ATB_2020!$G:$G,NREL_ATB_2020!$A:$A,'NREL Calcs'!$A4,NREL_ATB_2020!$C:$C,'NREL Calcs'!$B4,NREL_ATB_2020!$B:$B,'NREL Calcs'!E$2)*cpi_2017to2012</f>
        <v>40117.130466710187</v>
      </c>
      <c r="F4" s="56">
        <f>SUMIFS(NREL_ATB_2020!$G:$G,NREL_ATB_2020!$A:$A,'NREL Calcs'!$A4,NREL_ATB_2020!$C:$C,'NREL Calcs'!$B4,NREL_ATB_2020!$B:$B,'NREL Calcs'!F$2)*cpi_2017to2012</f>
        <v>39133.63789164491</v>
      </c>
      <c r="G4" s="56">
        <f>SUMIFS(NREL_ATB_2020!$G:$G,NREL_ATB_2020!$A:$A,'NREL Calcs'!$A4,NREL_ATB_2020!$C:$C,'NREL Calcs'!$B4,NREL_ATB_2020!$B:$B,'NREL Calcs'!G$2)*cpi_2017to2012</f>
        <v>37503.850195822451</v>
      </c>
      <c r="H4" s="56">
        <f>SUMIFS(NREL_ATB_2020!$G:$G,NREL_ATB_2020!$A:$A,'NREL Calcs'!$A4,NREL_ATB_2020!$C:$C,'NREL Calcs'!$B4,NREL_ATB_2020!$B:$B,'NREL Calcs'!H$2)*cpi_2017to2012</f>
        <v>35874.0625</v>
      </c>
      <c r="I4" s="56">
        <f>SUMIFS(NREL_ATB_2020!$G:$G,NREL_ATB_2020!$A:$A,'NREL Calcs'!$A4,NREL_ATB_2020!$C:$C,'NREL Calcs'!$B4,NREL_ATB_2020!$B:$B,'NREL Calcs'!I$2)*cpi_2017to2012</f>
        <v>34244.274804177549</v>
      </c>
    </row>
    <row r="5" spans="1:10" x14ac:dyDescent="0.35">
      <c r="A5" t="s">
        <v>1198</v>
      </c>
      <c r="B5" t="s">
        <v>1204</v>
      </c>
      <c r="C5" s="56">
        <f>SUMIFS(NREL_ATB_2020!$G:$G,NREL_ATB_2020!$A:$A,'NREL Calcs'!$A5,NREL_ATB_2020!$C:$C,'NREL Calcs'!$B5,NREL_ATB_2020!$B:$B,'NREL Calcs'!C$2)*cpi_2017to2012</f>
        <v>70118.337304177549</v>
      </c>
      <c r="D5" s="56">
        <f>SUMIFS(NREL_ATB_2020!$G:$G,NREL_ATB_2020!$A:$A,'NREL Calcs'!$A5,NREL_ATB_2020!$C:$C,'NREL Calcs'!$B5,NREL_ATB_2020!$B:$B,'NREL Calcs'!D$2)*cpi_2017to2012</f>
        <v>59150.053443211487</v>
      </c>
      <c r="E5" s="56">
        <f>SUMIFS(NREL_ATB_2020!$G:$G,NREL_ATB_2020!$A:$A,'NREL Calcs'!$A5,NREL_ATB_2020!$C:$C,'NREL Calcs'!$B5,NREL_ATB_2020!$B:$B,'NREL Calcs'!E$2)*cpi_2017to2012</f>
        <v>49024.763218015665</v>
      </c>
      <c r="F5" s="56">
        <f>SUMIFS(NREL_ATB_2020!$G:$G,NREL_ATB_2020!$A:$A,'NREL Calcs'!$A5,NREL_ATB_2020!$C:$C,'NREL Calcs'!$B5,NREL_ATB_2020!$B:$B,'NREL Calcs'!F$2)*cpi_2017to2012</f>
        <v>46392.749755221936</v>
      </c>
      <c r="G5" s="56">
        <f>SUMIFS(NREL_ATB_2020!$G:$G,NREL_ATB_2020!$A:$A,'NREL Calcs'!$A5,NREL_ATB_2020!$C:$C,'NREL Calcs'!$B5,NREL_ATB_2020!$B:$B,'NREL Calcs'!G$2)*cpi_2017to2012</f>
        <v>44097.933746736293</v>
      </c>
      <c r="H5" s="56">
        <f>SUMIFS(NREL_ATB_2020!$G:$G,NREL_ATB_2020!$A:$A,'NREL Calcs'!$A5,NREL_ATB_2020!$C:$C,'NREL Calcs'!$B5,NREL_ATB_2020!$B:$B,'NREL Calcs'!H$2)*cpi_2017to2012</f>
        <v>41803.11773825065</v>
      </c>
      <c r="I5" s="56">
        <f>SUMIFS(NREL_ATB_2020!$G:$G,NREL_ATB_2020!$A:$A,'NREL Calcs'!$A5,NREL_ATB_2020!$C:$C,'NREL Calcs'!$B5,NREL_ATB_2020!$B:$B,'NREL Calcs'!I$2)*cpi_2017to2012</f>
        <v>39498.93513381201</v>
      </c>
    </row>
    <row r="6" spans="1:10" x14ac:dyDescent="0.35">
      <c r="A6" t="s">
        <v>1198</v>
      </c>
      <c r="B6" s="23" t="s">
        <v>1205</v>
      </c>
      <c r="C6" s="60">
        <f>SUMIFS(NREL_ATB_2020!$G:$G,NREL_ATB_2020!$A:$A,'NREL Calcs'!$A6,NREL_ATB_2020!$C:$C,'NREL Calcs'!$B6,NREL_ATB_2020!$B:$B,'NREL Calcs'!C$2)*cpi_2017to2012</f>
        <v>27191.228051566581</v>
      </c>
      <c r="D6" s="60">
        <f>SUMIFS(NREL_ATB_2020!$G:$G,NREL_ATB_2020!$A:$A,'NREL Calcs'!$A6,NREL_ATB_2020!$C:$C,'NREL Calcs'!$B6,NREL_ATB_2020!$B:$B,'NREL Calcs'!D$2)*cpi_2017to2012</f>
        <v>29027.080858355093</v>
      </c>
      <c r="E6" s="60">
        <f>SUMIFS(NREL_ATB_2020!$G:$G,NREL_ATB_2020!$A:$A,'NREL Calcs'!$A6,NREL_ATB_2020!$C:$C,'NREL Calcs'!$B6,NREL_ATB_2020!$B:$B,'NREL Calcs'!E$2)*cpi_2017to2012</f>
        <v>29223.779373368146</v>
      </c>
      <c r="F6" s="60">
        <f>SUMIFS(NREL_ATB_2020!$G:$G,NREL_ATB_2020!$A:$A,'NREL Calcs'!$A6,NREL_ATB_2020!$C:$C,'NREL Calcs'!$B6,NREL_ATB_2020!$B:$B,'NREL Calcs'!F$2)*cpi_2017to2012</f>
        <v>28849.115535248042</v>
      </c>
      <c r="G6" s="60">
        <f>SUMIFS(NREL_ATB_2020!$G:$G,NREL_ATB_2020!$A:$A,'NREL Calcs'!$A6,NREL_ATB_2020!$C:$C,'NREL Calcs'!$B6,NREL_ATB_2020!$B:$B,'NREL Calcs'!G$2)*cpi_2017to2012</f>
        <v>28390.152333550916</v>
      </c>
      <c r="H6" s="60">
        <f>SUMIFS(NREL_ATB_2020!$G:$G,NREL_ATB_2020!$A:$A,'NREL Calcs'!$A6,NREL_ATB_2020!$C:$C,'NREL Calcs'!$B6,NREL_ATB_2020!$B:$B,'NREL Calcs'!H$2)*cpi_2017to2012</f>
        <v>27940.55572780679</v>
      </c>
      <c r="I6" s="60">
        <f>SUMIFS(NREL_ATB_2020!$G:$G,NREL_ATB_2020!$A:$A,'NREL Calcs'!$A6,NREL_ATB_2020!$C:$C,'NREL Calcs'!$B6,NREL_ATB_2020!$B:$B,'NREL Calcs'!I$2)*cpi_2017to2012</f>
        <v>27481.59252610966</v>
      </c>
    </row>
    <row r="7" spans="1:10" x14ac:dyDescent="0.35">
      <c r="A7" t="s">
        <v>1198</v>
      </c>
      <c r="B7" t="s">
        <v>1218</v>
      </c>
      <c r="C7" s="56">
        <f>SUMIFS(NREL_ATB_2020!$G:$G,NREL_ATB_2020!$A:$A,'NREL Calcs'!$A7,NREL_ATB_2020!$C:$C,'NREL Calcs'!$B7,NREL_ATB_2020!$B:$B,'NREL Calcs'!C$2)*cpi_2017to2012</f>
        <v>49774.090894255874</v>
      </c>
      <c r="D7" s="56">
        <f>SUMIFS(NREL_ATB_2020!$G:$G,NREL_ATB_2020!$A:$A,'NREL Calcs'!$A7,NREL_ATB_2020!$C:$C,'NREL Calcs'!$B7,NREL_ATB_2020!$B:$B,'NREL Calcs'!D$2)*cpi_2017to2012</f>
        <v>43067.608191906009</v>
      </c>
      <c r="E7" s="56">
        <f>SUMIFS(NREL_ATB_2020!$G:$G,NREL_ATB_2020!$A:$A,'NREL Calcs'!$A7,NREL_ATB_2020!$C:$C,'NREL Calcs'!$B7,NREL_ATB_2020!$B:$B,'NREL Calcs'!E$2)*cpi_2017to2012</f>
        <v>38487.342770887728</v>
      </c>
      <c r="F7" s="56">
        <f>SUMIFS(NREL_ATB_2020!$G:$G,NREL_ATB_2020!$A:$A,'NREL Calcs'!$A7,NREL_ATB_2020!$C:$C,'NREL Calcs'!$B7,NREL_ATB_2020!$B:$B,'NREL Calcs'!F$2)*cpi_2017to2012</f>
        <v>35349.533126631854</v>
      </c>
      <c r="G7" s="56">
        <f>SUMIFS(NREL_ATB_2020!$G:$G,NREL_ATB_2020!$A:$A,'NREL Calcs'!$A7,NREL_ATB_2020!$C:$C,'NREL Calcs'!$B7,NREL_ATB_2020!$B:$B,'NREL Calcs'!G$2)*cpi_2017to2012</f>
        <v>33991.376713446472</v>
      </c>
      <c r="H7" s="56">
        <f>SUMIFS(NREL_ATB_2020!$G:$G,NREL_ATB_2020!$A:$A,'NREL Calcs'!$A7,NREL_ATB_2020!$C:$C,'NREL Calcs'!$B7,NREL_ATB_2020!$B:$B,'NREL Calcs'!H$2)*cpi_2017to2012</f>
        <v>32642.586896214099</v>
      </c>
      <c r="I7" s="56">
        <f>SUMIFS(NREL_ATB_2020!$G:$G,NREL_ATB_2020!$A:$A,'NREL Calcs'!$A7,NREL_ATB_2020!$C:$C,'NREL Calcs'!$B7,NREL_ATB_2020!$B:$B,'NREL Calcs'!I$2)*cpi_2017to2012</f>
        <v>31284.430483028722</v>
      </c>
    </row>
    <row r="8" spans="1:10" x14ac:dyDescent="0.35">
      <c r="A8" t="s">
        <v>1198</v>
      </c>
      <c r="B8" t="s">
        <v>1222</v>
      </c>
      <c r="C8" s="56">
        <f>SUMIFS(NREL_ATB_2020!$G:$G,NREL_ATB_2020!$A:$A,'NREL Calcs'!$A8,NREL_ATB_2020!$C:$C,'NREL Calcs'!$B8,NREL_ATB_2020!$B:$B,'NREL Calcs'!C$2)*cpi_2017to2012</f>
        <v>28998.981070496084</v>
      </c>
      <c r="D8" s="56">
        <f>SUMIFS(NREL_ATB_2020!$G:$G,NREL_ATB_2020!$A:$A,'NREL Calcs'!$A8,NREL_ATB_2020!$C:$C,'NREL Calcs'!$B8,NREL_ATB_2020!$B:$B,'NREL Calcs'!D$2)*cpi_2017to2012</f>
        <v>29973.107049608356</v>
      </c>
      <c r="E8" s="56">
        <f>SUMIFS(NREL_ATB_2020!$G:$G,NREL_ATB_2020!$A:$A,'NREL Calcs'!$A8,NREL_ATB_2020!$C:$C,'NREL Calcs'!$B8,NREL_ATB_2020!$B:$B,'NREL Calcs'!E$2)*cpi_2017to2012</f>
        <v>29532.877039817231</v>
      </c>
      <c r="F8" s="56">
        <f>SUMIFS(NREL_ATB_2020!$G:$G,NREL_ATB_2020!$A:$A,'NREL Calcs'!$A8,NREL_ATB_2020!$C:$C,'NREL Calcs'!$B8,NREL_ATB_2020!$B:$B,'NREL Calcs'!F$2)*cpi_2017to2012</f>
        <v>28661.78361618799</v>
      </c>
      <c r="G8" s="56">
        <f>SUMIFS(NREL_ATB_2020!$G:$G,NREL_ATB_2020!$A:$A,'NREL Calcs'!$A8,NREL_ATB_2020!$C:$C,'NREL Calcs'!$B8,NREL_ATB_2020!$B:$B,'NREL Calcs'!G$2)*cpi_2017to2012</f>
        <v>28099.787859007833</v>
      </c>
      <c r="H8" s="56">
        <f>SUMIFS(NREL_ATB_2020!$G:$G,NREL_ATB_2020!$A:$A,'NREL Calcs'!$A8,NREL_ATB_2020!$C:$C,'NREL Calcs'!$B8,NREL_ATB_2020!$B:$B,'NREL Calcs'!H$2)*cpi_2017to2012</f>
        <v>27547.15869778068</v>
      </c>
      <c r="I8" s="56">
        <f>SUMIFS(NREL_ATB_2020!$G:$G,NREL_ATB_2020!$A:$A,'NREL Calcs'!$A8,NREL_ATB_2020!$C:$C,'NREL Calcs'!$B8,NREL_ATB_2020!$B:$B,'NREL Calcs'!I$2)*cpi_2017to2012</f>
        <v>26985.162940600523</v>
      </c>
    </row>
    <row r="9" spans="1:10" x14ac:dyDescent="0.35">
      <c r="A9" t="s">
        <v>1198</v>
      </c>
      <c r="B9" s="23" t="s">
        <v>1224</v>
      </c>
      <c r="C9" s="60">
        <f>SUMIFS(NREL_ATB_2020!$G:$G,NREL_ATB_2020!$A:$A,'NREL Calcs'!$A9,NREL_ATB_2020!$C:$C,'NREL Calcs'!$B9,NREL_ATB_2020!$B:$B,'NREL Calcs'!C$2)*cpi_2017to2012</f>
        <v>24325.04968994778</v>
      </c>
      <c r="D9" s="60">
        <f>SUMIFS(NREL_ATB_2020!$G:$G,NREL_ATB_2020!$A:$A,'NREL Calcs'!$A9,NREL_ATB_2020!$C:$C,'NREL Calcs'!$B9,NREL_ATB_2020!$B:$B,'NREL Calcs'!D$2)*cpi_2017to2012</f>
        <v>26357.601011749346</v>
      </c>
      <c r="E9" s="60">
        <f>SUMIFS(NREL_ATB_2020!$G:$G,NREL_ATB_2020!$A:$A,'NREL Calcs'!$A9,NREL_ATB_2020!$C:$C,'NREL Calcs'!$B9,NREL_ATB_2020!$B:$B,'NREL Calcs'!E$2)*cpi_2017to2012</f>
        <v>27144.395071801566</v>
      </c>
      <c r="F9" s="60">
        <f>SUMIFS(NREL_ATB_2020!$G:$G,NREL_ATB_2020!$A:$A,'NREL Calcs'!$A9,NREL_ATB_2020!$C:$C,'NREL Calcs'!$B9,NREL_ATB_2020!$B:$B,'NREL Calcs'!F$2)*cpi_2017to2012</f>
        <v>27125.661879895561</v>
      </c>
      <c r="G9" s="60">
        <f>SUMIFS(NREL_ATB_2020!$G:$G,NREL_ATB_2020!$A:$A,'NREL Calcs'!$A9,NREL_ATB_2020!$C:$C,'NREL Calcs'!$B9,NREL_ATB_2020!$B:$B,'NREL Calcs'!G$2)*cpi_2017to2012</f>
        <v>26619.865698433419</v>
      </c>
      <c r="H9" s="60">
        <f>SUMIFS(NREL_ATB_2020!$G:$G,NREL_ATB_2020!$A:$A,'NREL Calcs'!$A9,NREL_ATB_2020!$C:$C,'NREL Calcs'!$B9,NREL_ATB_2020!$B:$B,'NREL Calcs'!H$2)*cpi_2017to2012</f>
        <v>25936.10419386423</v>
      </c>
      <c r="I9" s="60">
        <f>SUMIFS(NREL_ATB_2020!$G:$G,NREL_ATB_2020!$A:$A,'NREL Calcs'!$A9,NREL_ATB_2020!$C:$C,'NREL Calcs'!$B9,NREL_ATB_2020!$B:$B,'NREL Calcs'!I$2)*cpi_2017to2012</f>
        <v>25598.906739556136</v>
      </c>
    </row>
    <row r="10" spans="1:10" x14ac:dyDescent="0.35">
      <c r="A10" t="s">
        <v>1198</v>
      </c>
      <c r="B10" t="s">
        <v>1236</v>
      </c>
      <c r="C10" s="56">
        <f>SUMIFS(NREL_ATB_2020!$G:$G,NREL_ATB_2020!$A:$A,'NREL Calcs'!$A10,NREL_ATB_2020!$C:$C,'NREL Calcs'!$B10,NREL_ATB_2020!$B:$B,'NREL Calcs'!C$2)*cpi_2017to2012</f>
        <v>29205.046181462141</v>
      </c>
      <c r="D10" s="56">
        <f>SUMIFS(NREL_ATB_2020!$G:$G,NREL_ATB_2020!$A:$A,'NREL Calcs'!$A10,NREL_ATB_2020!$C:$C,'NREL Calcs'!$B10,NREL_ATB_2020!$B:$B,'NREL Calcs'!D$2)*cpi_2017to2012</f>
        <v>30338.404291775456</v>
      </c>
      <c r="E10" s="56">
        <f>SUMIFS(NREL_ATB_2020!$G:$G,NREL_ATB_2020!$A:$A,'NREL Calcs'!$A10,NREL_ATB_2020!$C:$C,'NREL Calcs'!$B10,NREL_ATB_2020!$B:$B,'NREL Calcs'!E$2)*cpi_2017to2012</f>
        <v>30319.671099869451</v>
      </c>
      <c r="F10" s="56">
        <f>SUMIFS(NREL_ATB_2020!$G:$G,NREL_ATB_2020!$A:$A,'NREL Calcs'!$A10,NREL_ATB_2020!$C:$C,'NREL Calcs'!$B10,NREL_ATB_2020!$B:$B,'NREL Calcs'!F$2)*cpi_2017to2012</f>
        <v>28474.451697127937</v>
      </c>
      <c r="G10" s="56">
        <f>SUMIFS(NREL_ATB_2020!$G:$G,NREL_ATB_2020!$A:$A,'NREL Calcs'!$A10,NREL_ATB_2020!$C:$C,'NREL Calcs'!$B10,NREL_ATB_2020!$B:$B,'NREL Calcs'!G$2)*cpi_2017to2012</f>
        <v>27884.356152088774</v>
      </c>
      <c r="H10" s="56">
        <f>SUMIFS(NREL_ATB_2020!$G:$G,NREL_ATB_2020!$A:$A,'NREL Calcs'!$A10,NREL_ATB_2020!$C:$C,'NREL Calcs'!$B10,NREL_ATB_2020!$B:$B,'NREL Calcs'!H$2)*cpi_2017to2012</f>
        <v>27106.928687989555</v>
      </c>
      <c r="I10" s="56">
        <f>SUMIFS(NREL_ATB_2020!$G:$G,NREL_ATB_2020!$A:$A,'NREL Calcs'!$A10,NREL_ATB_2020!$C:$C,'NREL Calcs'!$B10,NREL_ATB_2020!$B:$B,'NREL Calcs'!I$2)*cpi_2017to2012</f>
        <v>26722.89825391645</v>
      </c>
    </row>
    <row r="11" spans="1:10" x14ac:dyDescent="0.35">
      <c r="A11" t="s">
        <v>1198</v>
      </c>
      <c r="B11" t="s">
        <v>1242</v>
      </c>
      <c r="C11" s="56">
        <f>SUMIFS(NREL_ATB_2020!$G:$G,NREL_ATB_2020!$A:$A,'NREL Calcs'!$A11,NREL_ATB_2020!$C:$C,'NREL Calcs'!$B11,NREL_ATB_2020!$B:$B,'NREL Calcs'!C$2)*cpi_2017to2012</f>
        <v>68301.217689295037</v>
      </c>
      <c r="D11" s="56">
        <f>SUMIFS(NREL_ATB_2020!$G:$G,NREL_ATB_2020!$A:$A,'NREL Calcs'!$A11,NREL_ATB_2020!$C:$C,'NREL Calcs'!$B11,NREL_ATB_2020!$B:$B,'NREL Calcs'!D$2)*cpi_2017to2012</f>
        <v>67551.890013054828</v>
      </c>
      <c r="E11" s="56">
        <f>SUMIFS(NREL_ATB_2020!$G:$G,NREL_ATB_2020!$A:$A,'NREL Calcs'!$A11,NREL_ATB_2020!$C:$C,'NREL Calcs'!$B11,NREL_ATB_2020!$B:$B,'NREL Calcs'!E$2)*cpi_2017to2012</f>
        <v>61519.802219321151</v>
      </c>
      <c r="F11" s="56">
        <f>SUMIFS(NREL_ATB_2020!$G:$G,NREL_ATB_2020!$A:$A,'NREL Calcs'!$A11,NREL_ATB_2020!$C:$C,'NREL Calcs'!$B11,NREL_ATB_2020!$B:$B,'NREL Calcs'!F$2)*cpi_2017to2012</f>
        <v>58990.821312010441</v>
      </c>
      <c r="G11" s="56">
        <f>SUMIFS(NREL_ATB_2020!$G:$G,NREL_ATB_2020!$A:$A,'NREL Calcs'!$A11,NREL_ATB_2020!$C:$C,'NREL Calcs'!$B11,NREL_ATB_2020!$B:$B,'NREL Calcs'!G$2)*cpi_2017to2012</f>
        <v>57716.964262402093</v>
      </c>
      <c r="H11" s="56">
        <f>SUMIFS(NREL_ATB_2020!$G:$G,NREL_ATB_2020!$A:$A,'NREL Calcs'!$A11,NREL_ATB_2020!$C:$C,'NREL Calcs'!$B11,NREL_ATB_2020!$B:$B,'NREL Calcs'!H$2)*cpi_2017to2012</f>
        <v>56443.107212793737</v>
      </c>
      <c r="I11" s="56">
        <f>SUMIFS(NREL_ATB_2020!$G:$G,NREL_ATB_2020!$A:$A,'NREL Calcs'!$A11,NREL_ATB_2020!$C:$C,'NREL Calcs'!$B11,NREL_ATB_2020!$B:$B,'NREL Calcs'!I$2)*cpi_2017to2012</f>
        <v>55169.250163185381</v>
      </c>
    </row>
    <row r="12" spans="1:10" x14ac:dyDescent="0.35">
      <c r="A12" t="s">
        <v>1198</v>
      </c>
      <c r="B12" t="s">
        <v>1243</v>
      </c>
      <c r="C12" s="56">
        <f>SUMIFS(NREL_ATB_2020!$G:$G,NREL_ATB_2020!$A:$A,'NREL Calcs'!$A12,NREL_ATB_2020!$C:$C,'NREL Calcs'!$B12,NREL_ATB_2020!$B:$B,'NREL Calcs'!C$2)*cpi_2017to2012</f>
        <v>85535.75424281985</v>
      </c>
      <c r="D12" s="56">
        <f>SUMIFS(NREL_ATB_2020!$G:$G,NREL_ATB_2020!$A:$A,'NREL Calcs'!$A12,NREL_ATB_2020!$C:$C,'NREL Calcs'!$B12,NREL_ATB_2020!$B:$B,'NREL Calcs'!D$2)*cpi_2017to2012</f>
        <v>77836.412369451704</v>
      </c>
      <c r="E12" s="56">
        <f>SUMIFS(NREL_ATB_2020!$G:$G,NREL_ATB_2020!$A:$A,'NREL Calcs'!$A12,NREL_ATB_2020!$C:$C,'NREL Calcs'!$B12,NREL_ATB_2020!$B:$B,'NREL Calcs'!E$2)*cpi_2017to2012</f>
        <v>69162.944516971285</v>
      </c>
      <c r="F12" s="56">
        <f>SUMIFS(NREL_ATB_2020!$G:$G,NREL_ATB_2020!$A:$A,'NREL Calcs'!$A12,NREL_ATB_2020!$C:$C,'NREL Calcs'!$B12,NREL_ATB_2020!$B:$B,'NREL Calcs'!F$2)*cpi_2017to2012</f>
        <v>65135.308257180157</v>
      </c>
      <c r="G12" s="56">
        <f>SUMIFS(NREL_ATB_2020!$G:$G,NREL_ATB_2020!$A:$A,'NREL Calcs'!$A12,NREL_ATB_2020!$C:$C,'NREL Calcs'!$B12,NREL_ATB_2020!$B:$B,'NREL Calcs'!G$2)*cpi_2017to2012</f>
        <v>63449.320985639686</v>
      </c>
      <c r="H12" s="56">
        <f>SUMIFS(NREL_ATB_2020!$G:$G,NREL_ATB_2020!$A:$A,'NREL Calcs'!$A12,NREL_ATB_2020!$C:$C,'NREL Calcs'!$B12,NREL_ATB_2020!$B:$B,'NREL Calcs'!H$2)*cpi_2017to2012</f>
        <v>61744.600522193214</v>
      </c>
      <c r="I12" s="56">
        <f>SUMIFS(NREL_ATB_2020!$G:$G,NREL_ATB_2020!$A:$A,'NREL Calcs'!$A12,NREL_ATB_2020!$C:$C,'NREL Calcs'!$B12,NREL_ATB_2020!$B:$B,'NREL Calcs'!I$2)*cpi_2017to2012</f>
        <v>60058.613250652743</v>
      </c>
    </row>
    <row r="15" spans="1:10" x14ac:dyDescent="0.35">
      <c r="A15" s="1" t="s">
        <v>1245</v>
      </c>
      <c r="B15" s="62" t="s">
        <v>1246</v>
      </c>
      <c r="C15" s="62">
        <f>C2</f>
        <v>2020</v>
      </c>
      <c r="D15" s="62">
        <f t="shared" ref="D15:I15" si="0">D2</f>
        <v>2025</v>
      </c>
      <c r="E15" s="62">
        <f t="shared" si="0"/>
        <v>2030</v>
      </c>
      <c r="F15" s="62">
        <f t="shared" si="0"/>
        <v>2035</v>
      </c>
      <c r="G15" s="62">
        <f t="shared" si="0"/>
        <v>2040</v>
      </c>
      <c r="H15" s="62">
        <f t="shared" si="0"/>
        <v>2045</v>
      </c>
      <c r="I15" s="62">
        <f t="shared" si="0"/>
        <v>2050</v>
      </c>
    </row>
    <row r="16" spans="1:10" x14ac:dyDescent="0.35">
      <c r="B16" t="s">
        <v>1250</v>
      </c>
      <c r="C16" s="56">
        <f>SUMIFS('AEO 2021 Table 52'!19:19,'AEO 2021 Table 52'!$14:$14,'NREL Calcs'!C15)*1000*cpi_2020to2012</f>
        <v>25760.3242013052</v>
      </c>
      <c r="D16" s="56">
        <f>SUMIFS('AEO 2021 Table 52'!19:19,'AEO 2021 Table 52'!$14:$14,'NREL Calcs'!D15)*1000*cpi_2020to2012</f>
        <v>26342.360174204347</v>
      </c>
      <c r="E16" s="56">
        <f>SUMIFS('AEO 2021 Table 52'!19:19,'AEO 2021 Table 52'!$14:$14,'NREL Calcs'!E15)*1000*cpi_2020to2012</f>
        <v>26718.668972609361</v>
      </c>
      <c r="F16" s="56">
        <f>SUMIFS('AEO 2021 Table 52'!19:19,'AEO 2021 Table 52'!$14:$14,'NREL Calcs'!F15)*1000*cpi_2020to2012</f>
        <v>26969.022249432986</v>
      </c>
      <c r="G16" s="56">
        <f>SUMIFS('AEO 2021 Table 52'!19:19,'AEO 2021 Table 52'!$14:$14,'NREL Calcs'!G15)*1000*cpi_2020to2012</f>
        <v>27147.050280320389</v>
      </c>
      <c r="H16" s="56">
        <f>SUMIFS('AEO 2021 Table 52'!19:19,'AEO 2021 Table 52'!$14:$14,'NREL Calcs'!H15)*1000*cpi_2020to2012</f>
        <v>27310.950186653583</v>
      </c>
      <c r="I16" s="56">
        <f>SUMIFS('AEO 2021 Table 52'!19:19,'AEO 2021 Table 52'!$14:$14,'NREL Calcs'!I15)*1000*cpi_2020to2012</f>
        <v>27450.748183152962</v>
      </c>
    </row>
    <row r="17" spans="1:33" x14ac:dyDescent="0.35">
      <c r="B17" t="s">
        <v>1252</v>
      </c>
      <c r="C17" s="56">
        <f>SUMIFS('AEO 2021 Table 52'!36:36,'AEO 2021 Table 52'!$14:$14,'NREL Calcs'!C15)*1000*cpi_2020to2012</f>
        <v>29323.176225917759</v>
      </c>
      <c r="D17" s="56">
        <f>SUMIFS('AEO 2021 Table 52'!36:36,'AEO 2021 Table 52'!$14:$14,'NREL Calcs'!D15)*1000*cpi_2020to2012</f>
        <v>29779.434986480486</v>
      </c>
      <c r="E17" s="56">
        <f>SUMIFS('AEO 2021 Table 52'!36:36,'AEO 2021 Table 52'!$14:$14,'NREL Calcs'!E15)*1000*cpi_2020to2012</f>
        <v>30126.741475702347</v>
      </c>
      <c r="F17" s="56">
        <f>SUMIFS('AEO 2021 Table 52'!36:36,'AEO 2021 Table 52'!$14:$14,'NREL Calcs'!F15)*1000*cpi_2020to2012</f>
        <v>30370.640135280188</v>
      </c>
      <c r="G17" s="56">
        <f>SUMIFS('AEO 2021 Table 52'!36:36,'AEO 2021 Table 52'!$14:$14,'NREL Calcs'!G15)*1000*cpi_2020to2012</f>
        <v>30541.525151040725</v>
      </c>
      <c r="H17" s="56">
        <f>SUMIFS('AEO 2021 Table 52'!36:36,'AEO 2021 Table 52'!$14:$14,'NREL Calcs'!H15)*1000*cpi_2020to2012</f>
        <v>30702.312186027644</v>
      </c>
      <c r="I17" s="56">
        <f>SUMIFS('AEO 2021 Table 52'!36:36,'AEO 2021 Table 52'!$14:$14,'NREL Calcs'!I15)*1000*cpi_2020to2012</f>
        <v>30841.014600847728</v>
      </c>
    </row>
    <row r="18" spans="1:33" x14ac:dyDescent="0.35">
      <c r="B18" t="s">
        <v>1251</v>
      </c>
      <c r="C18" s="56">
        <f>SUMIFS('AEO 2021 Table 52'!189:189,'AEO 2021 Table 52'!$14:$14,'NREL Calcs'!C15)*1000*cpi_2020to2012</f>
        <v>41286.683321273056</v>
      </c>
      <c r="D18" s="56">
        <f>SUMIFS('AEO 2021 Table 52'!189:189,'AEO 2021 Table 52'!$14:$14,'NREL Calcs'!D15)*1000*cpi_2020to2012</f>
        <v>39603.239126188608</v>
      </c>
      <c r="E18" s="56">
        <f>SUMIFS('AEO 2021 Table 52'!189:189,'AEO 2021 Table 52'!$14:$14,'NREL Calcs'!E15)*1000*cpi_2020to2012</f>
        <v>38333.733189972605</v>
      </c>
      <c r="F18" s="56">
        <f>SUMIFS('AEO 2021 Table 52'!189:189,'AEO 2021 Table 52'!$14:$14,'NREL Calcs'!F15)*1000*cpi_2020to2012</f>
        <v>37617.940444246968</v>
      </c>
      <c r="G18" s="56">
        <f>SUMIFS('AEO 2021 Table 52'!189:189,'AEO 2021 Table 52'!$14:$14,'NREL Calcs'!G15)*1000*cpi_2020to2012</f>
        <v>37213.809193851892</v>
      </c>
      <c r="H18" s="56">
        <f>SUMIFS('AEO 2021 Table 52'!189:189,'AEO 2021 Table 52'!$14:$14,'NREL Calcs'!H15)*1000*cpi_2020to2012</f>
        <v>37251.11485892022</v>
      </c>
      <c r="I18" s="56">
        <f>SUMIFS('AEO 2021 Table 52'!189:189,'AEO 2021 Table 52'!$14:$14,'NREL Calcs'!I15)*1000*cpi_2020to2012</f>
        <v>37279.060619293625</v>
      </c>
    </row>
    <row r="21" spans="1:33" x14ac:dyDescent="0.35">
      <c r="A21" s="1" t="s">
        <v>1247</v>
      </c>
      <c r="C21" s="56"/>
      <c r="D21" s="56"/>
      <c r="E21" s="56"/>
      <c r="F21" s="56"/>
      <c r="G21" s="56"/>
      <c r="H21" s="56"/>
      <c r="I21" s="56"/>
    </row>
    <row r="22" spans="1:33" x14ac:dyDescent="0.35">
      <c r="B22" s="62" t="s">
        <v>1246</v>
      </c>
      <c r="C22" s="62">
        <f>C2</f>
        <v>2020</v>
      </c>
      <c r="D22" s="62">
        <f t="shared" ref="D22:I22" si="1">D2</f>
        <v>2025</v>
      </c>
      <c r="E22" s="62">
        <f t="shared" si="1"/>
        <v>2030</v>
      </c>
      <c r="F22" s="62">
        <f t="shared" si="1"/>
        <v>2035</v>
      </c>
      <c r="G22" s="62">
        <f t="shared" si="1"/>
        <v>2040</v>
      </c>
      <c r="H22" s="62">
        <f t="shared" si="1"/>
        <v>2045</v>
      </c>
      <c r="I22" s="62">
        <f t="shared" si="1"/>
        <v>2050</v>
      </c>
    </row>
    <row r="23" spans="1:33" x14ac:dyDescent="0.35">
      <c r="B23" t="s">
        <v>1168</v>
      </c>
      <c r="C23" s="55">
        <f>C9/C16</f>
        <v>0.94428352298125584</v>
      </c>
      <c r="D23" s="55">
        <f t="shared" ref="D23:I23" si="2">D9/D16</f>
        <v>1.0005785676546903</v>
      </c>
      <c r="E23" s="55">
        <f t="shared" si="2"/>
        <v>1.015933656711292</v>
      </c>
      <c r="F23" s="55">
        <f t="shared" si="2"/>
        <v>1.0058081316042471</v>
      </c>
      <c r="G23" s="55">
        <f t="shared" si="2"/>
        <v>0.98058041015715292</v>
      </c>
      <c r="H23" s="55">
        <f t="shared" si="2"/>
        <v>0.94965953277373638</v>
      </c>
      <c r="I23" s="55">
        <f t="shared" si="2"/>
        <v>0.93253949104624634</v>
      </c>
    </row>
    <row r="24" spans="1:33" x14ac:dyDescent="0.35">
      <c r="B24" t="s">
        <v>1170</v>
      </c>
      <c r="C24" s="55">
        <f>C6/C17</f>
        <v>0.92729477332449328</v>
      </c>
      <c r="D24" s="55">
        <f t="shared" ref="D24:H24" si="3">D6/D17</f>
        <v>0.97473578231195612</v>
      </c>
      <c r="E24" s="55">
        <f t="shared" si="3"/>
        <v>0.97002788691692887</v>
      </c>
      <c r="F24" s="55">
        <f t="shared" si="3"/>
        <v>0.94990146426763455</v>
      </c>
      <c r="G24" s="55">
        <f t="shared" si="3"/>
        <v>0.929559090227146</v>
      </c>
      <c r="H24" s="55">
        <f t="shared" si="3"/>
        <v>0.91004728108139998</v>
      </c>
      <c r="I24" s="55">
        <f>I6/I17</f>
        <v>0.89107290670503014</v>
      </c>
    </row>
    <row r="25" spans="1:33" x14ac:dyDescent="0.35">
      <c r="B25" t="s">
        <v>1169</v>
      </c>
      <c r="C25" s="55">
        <f>C3/C18</f>
        <v>0.97689034160919874</v>
      </c>
      <c r="D25" s="55">
        <f t="shared" ref="D25:H25" si="4">D3/D18</f>
        <v>0.93445438875329923</v>
      </c>
      <c r="E25" s="55">
        <f t="shared" si="4"/>
        <v>0.87474948880065795</v>
      </c>
      <c r="F25" s="55">
        <f t="shared" si="4"/>
        <v>0.86649490991562406</v>
      </c>
      <c r="G25" s="55">
        <f t="shared" si="4"/>
        <v>0.8446943943451517</v>
      </c>
      <c r="H25" s="55">
        <f t="shared" si="4"/>
        <v>0.8124178736332367</v>
      </c>
      <c r="I25" s="55">
        <f>I3/I18</f>
        <v>0.78040182737247754</v>
      </c>
      <c r="J25" s="55"/>
    </row>
    <row r="27" spans="1:33" x14ac:dyDescent="0.35">
      <c r="A27" s="1" t="s">
        <v>1253</v>
      </c>
    </row>
    <row r="28" spans="1:33" x14ac:dyDescent="0.35">
      <c r="B28" s="62"/>
      <c r="C28" s="62">
        <v>2020</v>
      </c>
      <c r="D28" s="62">
        <v>2021</v>
      </c>
      <c r="E28" s="62">
        <v>2022</v>
      </c>
      <c r="F28" s="62">
        <v>2023</v>
      </c>
      <c r="G28" s="62">
        <v>2024</v>
      </c>
      <c r="H28" s="62">
        <v>2025</v>
      </c>
      <c r="I28" s="62">
        <v>2026</v>
      </c>
      <c r="J28" s="62">
        <v>2027</v>
      </c>
      <c r="K28" s="62">
        <v>2028</v>
      </c>
      <c r="L28" s="62">
        <v>2029</v>
      </c>
      <c r="M28" s="62">
        <v>2030</v>
      </c>
      <c r="N28" s="62">
        <v>2031</v>
      </c>
      <c r="O28" s="62">
        <v>2032</v>
      </c>
      <c r="P28" s="62">
        <v>2033</v>
      </c>
      <c r="Q28" s="62">
        <v>2034</v>
      </c>
      <c r="R28" s="62">
        <v>2035</v>
      </c>
      <c r="S28" s="62">
        <v>2036</v>
      </c>
      <c r="T28" s="62">
        <v>2037</v>
      </c>
      <c r="U28" s="62">
        <v>2038</v>
      </c>
      <c r="V28" s="62">
        <v>2039</v>
      </c>
      <c r="W28" s="62">
        <v>2040</v>
      </c>
      <c r="X28" s="62">
        <v>2041</v>
      </c>
      <c r="Y28" s="62">
        <v>2042</v>
      </c>
      <c r="Z28" s="62">
        <v>2043</v>
      </c>
      <c r="AA28" s="62">
        <v>2044</v>
      </c>
      <c r="AB28" s="62">
        <v>2045</v>
      </c>
      <c r="AC28" s="62">
        <v>2046</v>
      </c>
      <c r="AD28" s="62">
        <v>2047</v>
      </c>
      <c r="AE28" s="62">
        <v>2048</v>
      </c>
      <c r="AF28" s="62">
        <v>2049</v>
      </c>
      <c r="AG28" s="62">
        <v>2050</v>
      </c>
    </row>
    <row r="29" spans="1:33" x14ac:dyDescent="0.35">
      <c r="B29" t="s">
        <v>1168</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35">
      <c r="B30" t="s">
        <v>1170</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35">
      <c r="B31" t="s">
        <v>1169</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H157"/>
  <sheetViews>
    <sheetView topLeftCell="A132" zoomScale="80" zoomScaleNormal="80" workbookViewId="0">
      <selection activeCell="D152" sqref="D152"/>
    </sheetView>
    <sheetView topLeftCell="A36" workbookViewId="1">
      <selection activeCell="C92" sqref="C92"/>
    </sheetView>
  </sheetViews>
  <sheetFormatPr defaultColWidth="8.81640625" defaultRowHeight="14.5" x14ac:dyDescent="0.35"/>
  <cols>
    <col min="1" max="1" width="25.453125" style="1" customWidth="1"/>
    <col min="2" max="2" width="21.453125" customWidth="1"/>
    <col min="3" max="3" width="21.1796875" bestFit="1" customWidth="1"/>
    <col min="4" max="4" width="17.26953125" customWidth="1"/>
    <col min="5" max="32" width="12.1796875" customWidth="1"/>
    <col min="33" max="34" width="12.26953125" bestFit="1" customWidth="1"/>
  </cols>
  <sheetData>
    <row r="2" spans="1:32" x14ac:dyDescent="0.35">
      <c r="B2" s="1" t="s">
        <v>1130</v>
      </c>
    </row>
    <row r="4" spans="1:32" x14ac:dyDescent="0.35">
      <c r="A4" s="1" t="s">
        <v>1163</v>
      </c>
      <c r="C4" s="1">
        <f>'AEO 2022 Table 38'!E5</f>
        <v>2021</v>
      </c>
      <c r="D4" s="1">
        <f>'AEO 2022 Table 38'!F5</f>
        <v>2022</v>
      </c>
      <c r="E4" s="1">
        <f>'AEO 2022 Table 38'!G5</f>
        <v>2023</v>
      </c>
      <c r="F4" s="1">
        <f>'AEO 2022 Table 38'!H5</f>
        <v>2024</v>
      </c>
      <c r="G4" s="1">
        <f>'AEO 2022 Table 38'!I5</f>
        <v>2025</v>
      </c>
      <c r="H4" s="1">
        <f>'AEO 2022 Table 38'!J5</f>
        <v>2026</v>
      </c>
      <c r="I4" s="1">
        <f>'AEO 2022 Table 38'!K5</f>
        <v>2027</v>
      </c>
      <c r="J4" s="1">
        <f>'AEO 2022 Table 38'!L5</f>
        <v>2028</v>
      </c>
      <c r="K4" s="1">
        <f>'AEO 2022 Table 38'!M5</f>
        <v>2029</v>
      </c>
      <c r="L4" s="1">
        <f>'AEO 2022 Table 38'!N5</f>
        <v>2030</v>
      </c>
      <c r="M4" s="1">
        <f>'AEO 2022 Table 38'!O5</f>
        <v>2031</v>
      </c>
      <c r="N4" s="1">
        <f>'AEO 2022 Table 38'!P5</f>
        <v>2032</v>
      </c>
      <c r="O4" s="1">
        <f>'AEO 2022 Table 38'!Q5</f>
        <v>2033</v>
      </c>
      <c r="P4" s="1">
        <f>'AEO 2022 Table 38'!R5</f>
        <v>2034</v>
      </c>
      <c r="Q4" s="1">
        <f>'AEO 2022 Table 38'!S5</f>
        <v>2035</v>
      </c>
      <c r="R4" s="1">
        <f>'AEO 2022 Table 38'!T5</f>
        <v>2036</v>
      </c>
      <c r="S4" s="1">
        <f>'AEO 2022 Table 38'!U5</f>
        <v>2037</v>
      </c>
      <c r="T4" s="1">
        <f>'AEO 2022 Table 38'!V5</f>
        <v>2038</v>
      </c>
      <c r="U4" s="1">
        <f>'AEO 2022 Table 38'!W5</f>
        <v>2039</v>
      </c>
      <c r="V4" s="1">
        <f>'AEO 2022 Table 38'!X5</f>
        <v>2040</v>
      </c>
      <c r="W4" s="1">
        <f>'AEO 2022 Table 38'!Y5</f>
        <v>2041</v>
      </c>
      <c r="X4" s="1">
        <f>'AEO 2022 Table 38'!Z5</f>
        <v>2042</v>
      </c>
      <c r="Y4" s="1">
        <f>'AEO 2022 Table 38'!AA5</f>
        <v>2043</v>
      </c>
      <c r="Z4" s="1">
        <f>'AEO 2022 Table 38'!AB5</f>
        <v>2044</v>
      </c>
      <c r="AA4" s="1">
        <f>'AEO 2022 Table 38'!AC5</f>
        <v>2045</v>
      </c>
      <c r="AB4" s="1">
        <f>'AEO 2022 Table 38'!AD5</f>
        <v>2046</v>
      </c>
      <c r="AC4" s="1">
        <f>'AEO 2022 Table 38'!AE5</f>
        <v>2047</v>
      </c>
      <c r="AD4" s="1">
        <f>'AEO 2022 Table 38'!AF5</f>
        <v>2048</v>
      </c>
      <c r="AE4" s="1">
        <f>'AEO 2022 Table 38'!AG5</f>
        <v>2049</v>
      </c>
      <c r="AF4" s="1">
        <f>'AEO 2022 Table 38'!AH5</f>
        <v>2050</v>
      </c>
    </row>
    <row r="5" spans="1:32" x14ac:dyDescent="0.35">
      <c r="B5" s="37" t="s">
        <v>1156</v>
      </c>
      <c r="C5">
        <f>INDEX('AEO 2022 Table 38'!28:28,MATCH(C4,'AEO 2022 Table 38'!5:5,0))</f>
        <v>5335.3110349999997</v>
      </c>
      <c r="D5">
        <f>INDEX('AEO 2023 Table 38'!$39:$39,MATCH(D4,'AEO 2023 Table 38'!13:13,0))</f>
        <v>5249.6733400000003</v>
      </c>
      <c r="E5">
        <f>INDEX('AEO 2023 Table 38'!$39:$39,MATCH(E4,'AEO 2023 Table 38'!13:13,0))</f>
        <v>5206.8632809999999</v>
      </c>
      <c r="F5">
        <f>INDEX('AEO 2023 Table 38'!$39:$39,MATCH(F4,'AEO 2023 Table 38'!13:13,0))</f>
        <v>5286.6191410000001</v>
      </c>
      <c r="G5">
        <f>INDEX('AEO 2023 Table 38'!$39:$39,MATCH(G4,'AEO 2023 Table 38'!13:13,0))</f>
        <v>5164.8623049999997</v>
      </c>
      <c r="H5">
        <f>INDEX('AEO 2023 Table 38'!$39:$39,MATCH(H4,'AEO 2023 Table 38'!13:13,0))</f>
        <v>5131.9287109999996</v>
      </c>
      <c r="I5">
        <f>INDEX('AEO 2023 Table 38'!$39:$39,MATCH(I4,'AEO 2023 Table 38'!13:13,0))</f>
        <v>5067.7089839999999</v>
      </c>
      <c r="J5">
        <f>INDEX('AEO 2023 Table 38'!$39:$39,MATCH(J4,'AEO 2023 Table 38'!13:13,0))</f>
        <v>4963.8378910000001</v>
      </c>
      <c r="K5">
        <f>INDEX('AEO 2023 Table 38'!$39:$39,MATCH(K4,'AEO 2023 Table 38'!13:13,0))</f>
        <v>4967.5625</v>
      </c>
      <c r="L5">
        <f>INDEX('AEO 2023 Table 38'!$39:$39,MATCH(L4,'AEO 2023 Table 38'!13:13,0))</f>
        <v>4933.3212890000004</v>
      </c>
      <c r="M5">
        <f>INDEX('AEO 2023 Table 38'!$39:$39,MATCH(M4,'AEO 2023 Table 38'!13:13,0))</f>
        <v>4898.171875</v>
      </c>
      <c r="N5">
        <f>INDEX('AEO 2023 Table 38'!$39:$39,MATCH(N4,'AEO 2023 Table 38'!13:13,0))</f>
        <v>4887.1840819999998</v>
      </c>
      <c r="O5">
        <f>INDEX('AEO 2023 Table 38'!$39:$39,MATCH(O4,'AEO 2023 Table 38'!13:13,0))</f>
        <v>4859.5546880000002</v>
      </c>
      <c r="P5">
        <f>INDEX('AEO 2023 Table 38'!$39:$39,MATCH(P4,'AEO 2023 Table 38'!13:13,0))</f>
        <v>4861.642578</v>
      </c>
      <c r="Q5">
        <f>INDEX('AEO 2023 Table 38'!$39:$39,MATCH(Q4,'AEO 2023 Table 38'!13:13,0))</f>
        <v>4879.9990230000003</v>
      </c>
      <c r="R5">
        <f>INDEX('AEO 2023 Table 38'!$39:$39,MATCH(R4,'AEO 2023 Table 38'!13:13,0))</f>
        <v>4928.3027339999999</v>
      </c>
      <c r="S5">
        <f>INDEX('AEO 2023 Table 38'!$39:$39,MATCH(S4,'AEO 2023 Table 38'!13:13,0))</f>
        <v>4945.0341799999997</v>
      </c>
      <c r="T5">
        <f>INDEX('AEO 2023 Table 38'!$39:$39,MATCH(T4,'AEO 2023 Table 38'!13:13,0))</f>
        <v>4968.7094729999999</v>
      </c>
      <c r="U5">
        <f>INDEX('AEO 2023 Table 38'!$39:$39,MATCH(U4,'AEO 2023 Table 38'!13:13,0))</f>
        <v>4988.0166019999997</v>
      </c>
      <c r="V5">
        <f>INDEX('AEO 2023 Table 38'!$39:$39,MATCH(V4,'AEO 2023 Table 38'!13:13,0))</f>
        <v>5007.1777339999999</v>
      </c>
      <c r="W5">
        <f>INDEX('AEO 2023 Table 38'!$39:$39,MATCH(W4,'AEO 2023 Table 38'!13:13,0))</f>
        <v>4994.4404299999997</v>
      </c>
      <c r="X5">
        <f>INDEX('AEO 2023 Table 38'!$39:$39,MATCH(X4,'AEO 2023 Table 38'!13:13,0))</f>
        <v>4982.3266599999997</v>
      </c>
      <c r="Y5">
        <f>INDEX('AEO 2023 Table 38'!$39:$39,MATCH(Y4,'AEO 2023 Table 38'!13:13,0))</f>
        <v>4947.3837890000004</v>
      </c>
      <c r="Z5">
        <f>INDEX('AEO 2023 Table 38'!$39:$39,MATCH(Z4,'AEO 2023 Table 38'!13:13,0))</f>
        <v>4940.3803710000002</v>
      </c>
      <c r="AA5">
        <f>INDEX('AEO 2023 Table 38'!$39:$39,MATCH(AA4,'AEO 2023 Table 38'!13:13,0))</f>
        <v>4950.2192379999997</v>
      </c>
      <c r="AB5">
        <f>INDEX('AEO 2023 Table 38'!$39:$39,MATCH(AB4,'AEO 2023 Table 38'!13:13,0))</f>
        <v>5027.4428710000002</v>
      </c>
      <c r="AC5">
        <f>INDEX('AEO 2023 Table 38'!$39:$39,MATCH(AC4,'AEO 2023 Table 38'!13:13,0))</f>
        <v>5008.9155270000001</v>
      </c>
      <c r="AD5">
        <f>INDEX('AEO 2023 Table 38'!$39:$39,MATCH(AD4,'AEO 2023 Table 38'!13:13,0))</f>
        <v>5015.1787109999996</v>
      </c>
      <c r="AE5">
        <f>INDEX('AEO 2023 Table 38'!$39:$39,MATCH(AE4,'AEO 2023 Table 38'!13:13,0))</f>
        <v>5014.3559569999998</v>
      </c>
      <c r="AF5">
        <f>INDEX('AEO 2023 Table 38'!$39:$39,MATCH(AF4,'AEO 2023 Table 38'!13:13,0))</f>
        <v>5050.1191410000001</v>
      </c>
    </row>
    <row r="6" spans="1:32" x14ac:dyDescent="0.35">
      <c r="B6" s="37" t="s">
        <v>1157</v>
      </c>
      <c r="C6">
        <f>INDEX('AEO 2022 Table 38'!51:51,MATCH(C4,'AEO 2022 Table 38'!5:5,0))</f>
        <v>10062.111328000001</v>
      </c>
      <c r="D6">
        <f>INDEX('AEO 2023 Table 38'!$65:$65,MATCH(D4,'AEO 2023 Table 38'!13:13,0))</f>
        <v>8979.5517579999996</v>
      </c>
      <c r="E6">
        <f>INDEX('AEO 2023 Table 38'!$65:$65,MATCH(E4,'AEO 2023 Table 38'!13:13,0))</f>
        <v>9355.75</v>
      </c>
      <c r="F6">
        <f>INDEX('AEO 2023 Table 38'!$65:$65,MATCH(F4,'AEO 2023 Table 38'!13:13,0))</f>
        <v>9737.5273440000001</v>
      </c>
      <c r="G6">
        <f>INDEX('AEO 2023 Table 38'!$65:$65,MATCH(G4,'AEO 2023 Table 38'!13:13,0))</f>
        <v>10062.636719</v>
      </c>
      <c r="H6">
        <f>INDEX('AEO 2023 Table 38'!$65:$65,MATCH(H4,'AEO 2023 Table 38'!13:13,0))</f>
        <v>10201.708984000001</v>
      </c>
      <c r="I6">
        <f>INDEX('AEO 2023 Table 38'!$65:$65,MATCH(I4,'AEO 2023 Table 38'!13:13,0))</f>
        <v>10192.175781</v>
      </c>
      <c r="J6">
        <f>INDEX('AEO 2023 Table 38'!$65:$65,MATCH(J4,'AEO 2023 Table 38'!13:13,0))</f>
        <v>10145.913086</v>
      </c>
      <c r="K6">
        <f>INDEX('AEO 2023 Table 38'!$65:$65,MATCH(K4,'AEO 2023 Table 38'!13:13,0))</f>
        <v>10193.415039</v>
      </c>
      <c r="L6">
        <f>INDEX('AEO 2023 Table 38'!$65:$65,MATCH(L4,'AEO 2023 Table 38'!13:13,0))</f>
        <v>10140.123046999999</v>
      </c>
      <c r="M6">
        <f>INDEX('AEO 2023 Table 38'!$65:$65,MATCH(M4,'AEO 2023 Table 38'!13:13,0))</f>
        <v>10105.413086</v>
      </c>
      <c r="N6">
        <f>INDEX('AEO 2023 Table 38'!$65:$65,MATCH(N4,'AEO 2023 Table 38'!13:13,0))</f>
        <v>10063.862305000001</v>
      </c>
      <c r="O6">
        <f>INDEX('AEO 2023 Table 38'!$65:$65,MATCH(O4,'AEO 2023 Table 38'!13:13,0))</f>
        <v>10028.564453000001</v>
      </c>
      <c r="P6">
        <f>INDEX('AEO 2023 Table 38'!$65:$65,MATCH(P4,'AEO 2023 Table 38'!13:13,0))</f>
        <v>10054.390625</v>
      </c>
      <c r="Q6">
        <f>INDEX('AEO 2023 Table 38'!$65:$65,MATCH(Q4,'AEO 2023 Table 38'!13:13,0))</f>
        <v>10137.744140999999</v>
      </c>
      <c r="R6">
        <f>INDEX('AEO 2023 Table 38'!$65:$65,MATCH(R4,'AEO 2023 Table 38'!13:13,0))</f>
        <v>10224.291992</v>
      </c>
      <c r="S6">
        <f>INDEX('AEO 2023 Table 38'!$65:$65,MATCH(S4,'AEO 2023 Table 38'!13:13,0))</f>
        <v>10317.810546999999</v>
      </c>
      <c r="T6">
        <f>INDEX('AEO 2023 Table 38'!$65:$65,MATCH(T4,'AEO 2023 Table 38'!13:13,0))</f>
        <v>10428.084961</v>
      </c>
      <c r="U6">
        <f>INDEX('AEO 2023 Table 38'!$65:$65,MATCH(U4,'AEO 2023 Table 38'!13:13,0))</f>
        <v>10523.680664</v>
      </c>
      <c r="V6">
        <f>INDEX('AEO 2023 Table 38'!$65:$65,MATCH(V4,'AEO 2023 Table 38'!13:13,0))</f>
        <v>10644.501953000001</v>
      </c>
      <c r="W6">
        <f>INDEX('AEO 2023 Table 38'!$65:$65,MATCH(W4,'AEO 2023 Table 38'!13:13,0))</f>
        <v>10709.220703000001</v>
      </c>
      <c r="X6">
        <f>INDEX('AEO 2023 Table 38'!$65:$65,MATCH(X4,'AEO 2023 Table 38'!13:13,0))</f>
        <v>10779.518555000001</v>
      </c>
      <c r="Y6">
        <f>INDEX('AEO 2023 Table 38'!$65:$65,MATCH(Y4,'AEO 2023 Table 38'!13:13,0))</f>
        <v>10853.162109000001</v>
      </c>
      <c r="Z6">
        <f>INDEX('AEO 2023 Table 38'!$65:$65,MATCH(Z4,'AEO 2023 Table 38'!13:13,0))</f>
        <v>10910.680664</v>
      </c>
      <c r="AA6">
        <f>INDEX('AEO 2023 Table 38'!$65:$65,MATCH(AA4,'AEO 2023 Table 38'!13:13,0))</f>
        <v>11033.360352</v>
      </c>
      <c r="AB6">
        <f>INDEX('AEO 2023 Table 38'!$65:$65,MATCH(AB4,'AEO 2023 Table 38'!13:13,0))</f>
        <v>11085.871094</v>
      </c>
      <c r="AC6">
        <f>INDEX('AEO 2023 Table 38'!$65:$65,MATCH(AC4,'AEO 2023 Table 38'!13:13,0))</f>
        <v>11169.109375</v>
      </c>
      <c r="AD6">
        <f>INDEX('AEO 2023 Table 38'!$65:$65,MATCH(AD4,'AEO 2023 Table 38'!13:13,0))</f>
        <v>11205.476562</v>
      </c>
      <c r="AE6">
        <f>INDEX('AEO 2023 Table 38'!$65:$65,MATCH(AE4,'AEO 2023 Table 38'!13:13,0))</f>
        <v>11299.791015999999</v>
      </c>
      <c r="AF6">
        <f>INDEX('AEO 2023 Table 38'!$65:$65,MATCH(AF4,'AEO 2023 Table 38'!13:13,0))</f>
        <v>11414.243164</v>
      </c>
    </row>
    <row r="7" spans="1:32" x14ac:dyDescent="0.35">
      <c r="C7">
        <f>SUM(C5:C6)</f>
        <v>15397.422363000001</v>
      </c>
      <c r="D7">
        <f t="shared" ref="D7:AF7" si="0">SUM(D5:D6)</f>
        <v>14229.225097999999</v>
      </c>
      <c r="E7">
        <f t="shared" si="0"/>
        <v>14562.613281</v>
      </c>
      <c r="F7">
        <f t="shared" si="0"/>
        <v>15024.146485000001</v>
      </c>
      <c r="G7">
        <f t="shared" si="0"/>
        <v>15227.499024000001</v>
      </c>
      <c r="H7">
        <f t="shared" si="0"/>
        <v>15333.637695000001</v>
      </c>
      <c r="I7">
        <f t="shared" si="0"/>
        <v>15259.884764999999</v>
      </c>
      <c r="J7">
        <f t="shared" si="0"/>
        <v>15109.750977</v>
      </c>
      <c r="K7">
        <f t="shared" si="0"/>
        <v>15160.977539</v>
      </c>
      <c r="L7">
        <f t="shared" si="0"/>
        <v>15073.444336</v>
      </c>
      <c r="M7">
        <f t="shared" si="0"/>
        <v>15003.584961</v>
      </c>
      <c r="N7">
        <f t="shared" si="0"/>
        <v>14951.046387</v>
      </c>
      <c r="O7">
        <f t="shared" si="0"/>
        <v>14888.119141000001</v>
      </c>
      <c r="P7">
        <f t="shared" si="0"/>
        <v>14916.033202999999</v>
      </c>
      <c r="Q7">
        <f t="shared" si="0"/>
        <v>15017.743164</v>
      </c>
      <c r="R7">
        <f t="shared" si="0"/>
        <v>15152.594725999999</v>
      </c>
      <c r="S7">
        <f t="shared" si="0"/>
        <v>15262.844727</v>
      </c>
      <c r="T7">
        <f t="shared" si="0"/>
        <v>15396.794433999999</v>
      </c>
      <c r="U7">
        <f t="shared" si="0"/>
        <v>15511.697265999999</v>
      </c>
      <c r="V7">
        <f t="shared" si="0"/>
        <v>15651.679687</v>
      </c>
      <c r="W7">
        <f t="shared" si="0"/>
        <v>15703.661133000001</v>
      </c>
      <c r="X7">
        <f t="shared" si="0"/>
        <v>15761.845215000001</v>
      </c>
      <c r="Y7">
        <f t="shared" si="0"/>
        <v>15800.545898</v>
      </c>
      <c r="Z7">
        <f t="shared" si="0"/>
        <v>15851.061034999999</v>
      </c>
      <c r="AA7">
        <f t="shared" si="0"/>
        <v>15983.579589999999</v>
      </c>
      <c r="AB7">
        <f t="shared" si="0"/>
        <v>16113.313965000001</v>
      </c>
      <c r="AC7">
        <f t="shared" si="0"/>
        <v>16178.024902000001</v>
      </c>
      <c r="AD7">
        <f t="shared" si="0"/>
        <v>16220.655273</v>
      </c>
      <c r="AE7">
        <f t="shared" si="0"/>
        <v>16314.146972999999</v>
      </c>
      <c r="AF7">
        <f t="shared" si="0"/>
        <v>16464.362304999999</v>
      </c>
    </row>
    <row r="9" spans="1:32" x14ac:dyDescent="0.35">
      <c r="B9" s="37" t="s">
        <v>1158</v>
      </c>
      <c r="C9" s="25">
        <f>C5/C$7</f>
        <v>0.34650676647155887</v>
      </c>
      <c r="D9" s="25">
        <f>D5/D$7</f>
        <v>0.3689359964329943</v>
      </c>
      <c r="E9" s="25">
        <f t="shared" ref="E9:AF9" si="1">E5/E$7</f>
        <v>0.35755006196542011</v>
      </c>
      <c r="F9" s="25">
        <f t="shared" si="1"/>
        <v>0.35187484003022218</v>
      </c>
      <c r="G9" s="25">
        <f t="shared" si="1"/>
        <v>0.33917994654668376</v>
      </c>
      <c r="H9" s="25">
        <f t="shared" si="1"/>
        <v>0.33468435951590408</v>
      </c>
      <c r="I9" s="25">
        <f t="shared" si="1"/>
        <v>0.33209352901689493</v>
      </c>
      <c r="J9" s="25">
        <f t="shared" si="1"/>
        <v>0.32851884180989704</v>
      </c>
      <c r="K9" s="25">
        <f t="shared" si="1"/>
        <v>0.32765449900716986</v>
      </c>
      <c r="L9" s="25">
        <f t="shared" si="1"/>
        <v>0.32728560102336524</v>
      </c>
      <c r="M9" s="25">
        <f t="shared" si="1"/>
        <v>0.32646676695817722</v>
      </c>
      <c r="N9" s="25">
        <f t="shared" si="1"/>
        <v>0.32687906622037022</v>
      </c>
      <c r="O9" s="25">
        <f t="shared" si="1"/>
        <v>0.32640487639687138</v>
      </c>
      <c r="P9" s="25">
        <f t="shared" si="1"/>
        <v>0.32593401421379231</v>
      </c>
      <c r="Q9" s="25">
        <f t="shared" si="1"/>
        <v>0.32494889343281358</v>
      </c>
      <c r="R9" s="25">
        <f t="shared" si="1"/>
        <v>0.32524480612839429</v>
      </c>
      <c r="S9" s="25">
        <f t="shared" si="1"/>
        <v>0.32399164562371685</v>
      </c>
      <c r="T9" s="25">
        <f t="shared" si="1"/>
        <v>0.32271064566711616</v>
      </c>
      <c r="U9" s="25">
        <f t="shared" si="1"/>
        <v>0.32156484983324196</v>
      </c>
      <c r="V9" s="25">
        <f t="shared" si="1"/>
        <v>0.31991312332815441</v>
      </c>
      <c r="W9" s="25">
        <f t="shared" si="1"/>
        <v>0.31804305936687455</v>
      </c>
      <c r="X9" s="25">
        <f t="shared" si="1"/>
        <v>0.31610046869756675</v>
      </c>
      <c r="Y9" s="25">
        <f t="shared" si="1"/>
        <v>0.31311473799308603</v>
      </c>
      <c r="Z9" s="25">
        <f t="shared" si="1"/>
        <v>0.31167505822426483</v>
      </c>
      <c r="AA9" s="25">
        <f t="shared" si="1"/>
        <v>0.30970654665473468</v>
      </c>
      <c r="AB9" s="25">
        <f t="shared" si="1"/>
        <v>0.31200551804055904</v>
      </c>
      <c r="AC9" s="25">
        <f t="shared" si="1"/>
        <v>0.30961230170815074</v>
      </c>
      <c r="AD9" s="25">
        <f t="shared" si="1"/>
        <v>0.30918471705319989</v>
      </c>
      <c r="AE9" s="25">
        <f t="shared" si="1"/>
        <v>0.3073624361297459</v>
      </c>
      <c r="AF9" s="25">
        <f t="shared" si="1"/>
        <v>0.30673032137214018</v>
      </c>
    </row>
    <row r="10" spans="1:32" x14ac:dyDescent="0.35">
      <c r="B10" s="37" t="s">
        <v>1159</v>
      </c>
      <c r="C10" s="25">
        <f>C6/C$7</f>
        <v>0.65349323352844102</v>
      </c>
      <c r="D10" s="25">
        <f t="shared" ref="D10:AF10" si="2">D6/D$7</f>
        <v>0.63106400356700576</v>
      </c>
      <c r="E10" s="25">
        <f t="shared" si="2"/>
        <v>0.64244993803457984</v>
      </c>
      <c r="F10" s="25">
        <f t="shared" si="2"/>
        <v>0.64812515996977782</v>
      </c>
      <c r="G10" s="25">
        <f t="shared" si="2"/>
        <v>0.66082005345331618</v>
      </c>
      <c r="H10" s="25">
        <f t="shared" si="2"/>
        <v>0.66531564048409586</v>
      </c>
      <c r="I10" s="25">
        <f t="shared" si="2"/>
        <v>0.66790647098310518</v>
      </c>
      <c r="J10" s="25">
        <f t="shared" si="2"/>
        <v>0.67148115819010301</v>
      </c>
      <c r="K10" s="25">
        <f t="shared" si="2"/>
        <v>0.67234550099283008</v>
      </c>
      <c r="L10" s="25">
        <f t="shared" si="2"/>
        <v>0.67271439897663476</v>
      </c>
      <c r="M10" s="25">
        <f t="shared" si="2"/>
        <v>0.67353323304182278</v>
      </c>
      <c r="N10" s="25">
        <f t="shared" si="2"/>
        <v>0.67312093377962978</v>
      </c>
      <c r="O10" s="25">
        <f t="shared" si="2"/>
        <v>0.67359512360312868</v>
      </c>
      <c r="P10" s="25">
        <f t="shared" si="2"/>
        <v>0.67406598578620769</v>
      </c>
      <c r="Q10" s="25">
        <f t="shared" si="2"/>
        <v>0.67505110656718648</v>
      </c>
      <c r="R10" s="25">
        <f t="shared" si="2"/>
        <v>0.67475519387160576</v>
      </c>
      <c r="S10" s="25">
        <f t="shared" si="2"/>
        <v>0.67600835437628304</v>
      </c>
      <c r="T10" s="25">
        <f t="shared" si="2"/>
        <v>0.67728935433288395</v>
      </c>
      <c r="U10" s="25">
        <f t="shared" si="2"/>
        <v>0.67843515016675804</v>
      </c>
      <c r="V10" s="25">
        <f t="shared" si="2"/>
        <v>0.68008687667184564</v>
      </c>
      <c r="W10" s="25">
        <f t="shared" si="2"/>
        <v>0.6819569406331254</v>
      </c>
      <c r="X10" s="25">
        <f t="shared" si="2"/>
        <v>0.68389953130243319</v>
      </c>
      <c r="Y10" s="25">
        <f t="shared" si="2"/>
        <v>0.68688526200691402</v>
      </c>
      <c r="Z10" s="25">
        <f t="shared" si="2"/>
        <v>0.68832494177573522</v>
      </c>
      <c r="AA10" s="25">
        <f t="shared" si="2"/>
        <v>0.69029345334526537</v>
      </c>
      <c r="AB10" s="25">
        <f t="shared" si="2"/>
        <v>0.68799448195944091</v>
      </c>
      <c r="AC10" s="25">
        <f t="shared" si="2"/>
        <v>0.69038769829184921</v>
      </c>
      <c r="AD10" s="25">
        <f t="shared" si="2"/>
        <v>0.69081528294680006</v>
      </c>
      <c r="AE10" s="25">
        <f t="shared" si="2"/>
        <v>0.6926375638702541</v>
      </c>
      <c r="AF10" s="25">
        <f t="shared" si="2"/>
        <v>0.69326967862785993</v>
      </c>
    </row>
    <row r="13" spans="1:32" x14ac:dyDescent="0.35">
      <c r="A13" s="1" t="s">
        <v>1162</v>
      </c>
      <c r="B13" s="36" t="s">
        <v>1160</v>
      </c>
      <c r="C13" s="38"/>
    </row>
    <row r="14" spans="1:32" x14ac:dyDescent="0.35">
      <c r="A14" s="1" t="s">
        <v>1167</v>
      </c>
      <c r="B14" t="s">
        <v>279</v>
      </c>
      <c r="C14" s="25">
        <f>INDEX('AEO 2022 Table 42'!72:72,MATCH(C$4,'AEO 2022 Table 42'!$14:$14,0))/100</f>
        <v>4.2121599999999995E-3</v>
      </c>
      <c r="D14" s="25">
        <f>INDEX('AEO 2023 Table 42'!77:77,MATCH(D$4,'AEO 2023 Table 42'!$13:$13,0))/100</f>
        <v>4.9047500000000003E-3</v>
      </c>
      <c r="E14" s="25">
        <f>INDEX('AEO 2023 Table 42'!77:77,MATCH(E$4,'AEO 2023 Table 42'!$13:$13,0))/100</f>
        <v>4.0166200000000003E-3</v>
      </c>
      <c r="F14" s="25">
        <f>INDEX('AEO 2023 Table 42'!77:77,MATCH(F$4,'AEO 2023 Table 42'!$13:$13,0))/100</f>
        <v>4.2741400000000001E-3</v>
      </c>
      <c r="G14" s="25">
        <f>INDEX('AEO 2023 Table 42'!77:77,MATCH(G$4,'AEO 2023 Table 42'!$13:$13,0))/100</f>
        <v>4.2633200000000001E-3</v>
      </c>
      <c r="H14" s="25">
        <f>INDEX('AEO 2023 Table 42'!77:77,MATCH(H$4,'AEO 2023 Table 42'!$13:$13,0))/100</f>
        <v>4.3995299999999996E-3</v>
      </c>
      <c r="I14" s="25">
        <f>INDEX('AEO 2023 Table 42'!77:77,MATCH(I$4,'AEO 2023 Table 42'!$13:$13,0))/100</f>
        <v>4.4574300000000001E-3</v>
      </c>
      <c r="J14" s="25">
        <f>INDEX('AEO 2023 Table 42'!77:77,MATCH(J$4,'AEO 2023 Table 42'!$13:$13,0))/100</f>
        <v>4.5702399999999997E-3</v>
      </c>
      <c r="K14" s="25">
        <f>INDEX('AEO 2023 Table 42'!77:77,MATCH(K$4,'AEO 2023 Table 42'!$13:$13,0))/100</f>
        <v>4.5532400000000001E-3</v>
      </c>
      <c r="L14" s="25">
        <f>INDEX('AEO 2023 Table 42'!77:77,MATCH(L$4,'AEO 2023 Table 42'!$13:$13,0))/100</f>
        <v>4.5770999999999997E-3</v>
      </c>
      <c r="M14" s="25">
        <f>INDEX('AEO 2023 Table 42'!77:77,MATCH(M$4,'AEO 2023 Table 42'!$13:$13,0))/100</f>
        <v>4.5902799999999995E-3</v>
      </c>
      <c r="N14" s="25">
        <f>INDEX('AEO 2023 Table 42'!77:77,MATCH(N$4,'AEO 2023 Table 42'!$13:$13,0))/100</f>
        <v>4.6259099999999996E-3</v>
      </c>
      <c r="O14" s="25">
        <f>INDEX('AEO 2023 Table 42'!77:77,MATCH(O$4,'AEO 2023 Table 42'!$13:$13,0))/100</f>
        <v>4.6369100000000002E-3</v>
      </c>
      <c r="P14" s="25">
        <f>INDEX('AEO 2023 Table 42'!77:77,MATCH(P$4,'AEO 2023 Table 42'!$13:$13,0))/100</f>
        <v>4.6574500000000005E-3</v>
      </c>
      <c r="Q14" s="25">
        <f>INDEX('AEO 2023 Table 42'!77:77,MATCH(Q$4,'AEO 2023 Table 42'!$13:$13,0))/100</f>
        <v>4.6663800000000004E-3</v>
      </c>
      <c r="R14" s="25">
        <f>INDEX('AEO 2023 Table 42'!77:77,MATCH(R$4,'AEO 2023 Table 42'!$13:$13,0))/100</f>
        <v>4.7107900000000003E-3</v>
      </c>
      <c r="S14" s="25">
        <f>INDEX('AEO 2023 Table 42'!77:77,MATCH(S$4,'AEO 2023 Table 42'!$13:$13,0))/100</f>
        <v>4.69887E-3</v>
      </c>
      <c r="T14" s="25">
        <f>INDEX('AEO 2023 Table 42'!77:77,MATCH(T$4,'AEO 2023 Table 42'!$13:$13,0))/100</f>
        <v>4.7174899999999995E-3</v>
      </c>
      <c r="U14" s="25">
        <f>INDEX('AEO 2023 Table 42'!77:77,MATCH(U$4,'AEO 2023 Table 42'!$13:$13,0))/100</f>
        <v>4.7435400000000001E-3</v>
      </c>
      <c r="V14" s="25">
        <f>INDEX('AEO 2023 Table 42'!77:77,MATCH(V$4,'AEO 2023 Table 42'!$13:$13,0))/100</f>
        <v>4.7404600000000002E-3</v>
      </c>
      <c r="W14" s="25">
        <f>INDEX('AEO 2023 Table 42'!77:77,MATCH(W$4,'AEO 2023 Table 42'!$13:$13,0))/100</f>
        <v>4.74983E-3</v>
      </c>
      <c r="X14" s="25">
        <f>INDEX('AEO 2023 Table 42'!77:77,MATCH(X$4,'AEO 2023 Table 42'!$13:$13,0))/100</f>
        <v>4.7674199999999996E-3</v>
      </c>
      <c r="Y14" s="25">
        <f>INDEX('AEO 2023 Table 42'!77:77,MATCH(Y$4,'AEO 2023 Table 42'!$13:$13,0))/100</f>
        <v>4.7574799999999997E-3</v>
      </c>
      <c r="Z14" s="25">
        <f>INDEX('AEO 2023 Table 42'!77:77,MATCH(Z$4,'AEO 2023 Table 42'!$13:$13,0))/100</f>
        <v>4.7975200000000004E-3</v>
      </c>
      <c r="AA14" s="25">
        <f>INDEX('AEO 2023 Table 42'!77:77,MATCH(AA$4,'AEO 2023 Table 42'!$13:$13,0))/100</f>
        <v>4.7966800000000002E-3</v>
      </c>
      <c r="AB14" s="25">
        <f>INDEX('AEO 2023 Table 42'!77:77,MATCH(AB$4,'AEO 2023 Table 42'!$13:$13,0))/100</f>
        <v>4.9680699999999998E-3</v>
      </c>
      <c r="AC14" s="25">
        <f>INDEX('AEO 2023 Table 42'!77:77,MATCH(AC$4,'AEO 2023 Table 42'!$13:$13,0))/100</f>
        <v>4.8298300000000002E-3</v>
      </c>
      <c r="AD14" s="25">
        <f>INDEX('AEO 2023 Table 42'!77:77,MATCH(AD$4,'AEO 2023 Table 42'!$13:$13,0))/100</f>
        <v>4.8681699999999998E-3</v>
      </c>
      <c r="AE14" s="25">
        <f>INDEX('AEO 2023 Table 42'!77:77,MATCH(AE$4,'AEO 2023 Table 42'!$13:$13,0))/100</f>
        <v>4.8708800000000002E-3</v>
      </c>
      <c r="AF14" s="25">
        <f>INDEX('AEO 2023 Table 42'!77:77,MATCH(AF$4,'AEO 2023 Table 42'!$13:$13,0))/100</f>
        <v>4.88493E-3</v>
      </c>
    </row>
    <row r="15" spans="1:32" x14ac:dyDescent="0.35">
      <c r="B15" t="s">
        <v>281</v>
      </c>
      <c r="C15" s="25">
        <f>INDEX('AEO 2022 Table 42'!73:73,MATCH(C$4,'AEO 2022 Table 42'!$14:$14,0))/100</f>
        <v>5.9580609999999999E-2</v>
      </c>
      <c r="D15" s="25">
        <f>INDEX('AEO 2023 Table 42'!78:78,MATCH(D$4,'AEO 2023 Table 42'!$13:$13,0))/100</f>
        <v>5.1433140000000002E-2</v>
      </c>
      <c r="E15" s="25">
        <f>INDEX('AEO 2023 Table 42'!78:78,MATCH(E$4,'AEO 2023 Table 42'!$13:$13,0))/100</f>
        <v>4.2173299999999997E-2</v>
      </c>
      <c r="F15" s="25">
        <f>INDEX('AEO 2023 Table 42'!78:78,MATCH(F$4,'AEO 2023 Table 42'!$13:$13,0))/100</f>
        <v>4.2967389999999994E-2</v>
      </c>
      <c r="G15" s="25">
        <f>INDEX('AEO 2023 Table 42'!78:78,MATCH(G$4,'AEO 2023 Table 42'!$13:$13,0))/100</f>
        <v>4.1477170000000001E-2</v>
      </c>
      <c r="H15" s="25">
        <f>INDEX('AEO 2023 Table 42'!78:78,MATCH(H$4,'AEO 2023 Table 42'!$13:$13,0))/100</f>
        <v>4.2977210000000002E-2</v>
      </c>
      <c r="I15" s="25">
        <f>INDEX('AEO 2023 Table 42'!78:78,MATCH(I$4,'AEO 2023 Table 42'!$13:$13,0))/100</f>
        <v>4.2824669999999995E-2</v>
      </c>
      <c r="J15" s="25">
        <f>INDEX('AEO 2023 Table 42'!78:78,MATCH(J$4,'AEO 2023 Table 42'!$13:$13,0))/100</f>
        <v>4.3033799999999997E-2</v>
      </c>
      <c r="K15" s="25">
        <f>INDEX('AEO 2023 Table 42'!78:78,MATCH(K$4,'AEO 2023 Table 42'!$13:$13,0))/100</f>
        <v>4.2946410000000004E-2</v>
      </c>
      <c r="L15" s="25">
        <f>INDEX('AEO 2023 Table 42'!78:78,MATCH(L$4,'AEO 2023 Table 42'!$13:$13,0))/100</f>
        <v>4.2756629999999997E-2</v>
      </c>
      <c r="M15" s="25">
        <f>INDEX('AEO 2023 Table 42'!78:78,MATCH(M$4,'AEO 2023 Table 42'!$13:$13,0))/100</f>
        <v>4.2502069999999996E-2</v>
      </c>
      <c r="N15" s="25">
        <f>INDEX('AEO 2023 Table 42'!78:78,MATCH(N$4,'AEO 2023 Table 42'!$13:$13,0))/100</f>
        <v>4.2521980000000001E-2</v>
      </c>
      <c r="O15" s="25">
        <f>INDEX('AEO 2023 Table 42'!78:78,MATCH(O$4,'AEO 2023 Table 42'!$13:$13,0))/100</f>
        <v>4.2333119999999995E-2</v>
      </c>
      <c r="P15" s="25">
        <f>INDEX('AEO 2023 Table 42'!78:78,MATCH(P$4,'AEO 2023 Table 42'!$13:$13,0))/100</f>
        <v>4.2272699999999996E-2</v>
      </c>
      <c r="Q15" s="25">
        <f>INDEX('AEO 2023 Table 42'!78:78,MATCH(Q$4,'AEO 2023 Table 42'!$13:$13,0))/100</f>
        <v>4.2076799999999998E-2</v>
      </c>
      <c r="R15" s="25">
        <f>INDEX('AEO 2023 Table 42'!78:78,MATCH(R$4,'AEO 2023 Table 42'!$13:$13,0))/100</f>
        <v>4.2249160000000001E-2</v>
      </c>
      <c r="S15" s="25">
        <f>INDEX('AEO 2023 Table 42'!78:78,MATCH(S$4,'AEO 2023 Table 42'!$13:$13,0))/100</f>
        <v>4.191371E-2</v>
      </c>
      <c r="T15" s="25">
        <f>INDEX('AEO 2023 Table 42'!78:78,MATCH(T$4,'AEO 2023 Table 42'!$13:$13,0))/100</f>
        <v>4.1869550000000005E-2</v>
      </c>
      <c r="U15" s="25">
        <f>INDEX('AEO 2023 Table 42'!78:78,MATCH(U$4,'AEO 2023 Table 42'!$13:$13,0))/100</f>
        <v>4.1866859999999999E-2</v>
      </c>
      <c r="V15" s="25">
        <f>INDEX('AEO 2023 Table 42'!78:78,MATCH(V$4,'AEO 2023 Table 42'!$13:$13,0))/100</f>
        <v>4.1713849999999997E-2</v>
      </c>
      <c r="W15" s="25">
        <f>INDEX('AEO 2023 Table 42'!78:78,MATCH(W$4,'AEO 2023 Table 42'!$13:$13,0))/100</f>
        <v>4.1595279999999998E-2</v>
      </c>
      <c r="X15" s="25">
        <f>INDEX('AEO 2023 Table 42'!78:78,MATCH(X$4,'AEO 2023 Table 42'!$13:$13,0))/100</f>
        <v>4.1582899999999999E-2</v>
      </c>
      <c r="Y15" s="25">
        <f>INDEX('AEO 2023 Table 42'!78:78,MATCH(Y$4,'AEO 2023 Table 42'!$13:$13,0))/100</f>
        <v>4.1346769999999998E-2</v>
      </c>
      <c r="Z15" s="25">
        <f>INDEX('AEO 2023 Table 42'!78:78,MATCH(Z$4,'AEO 2023 Table 42'!$13:$13,0))/100</f>
        <v>4.1539050000000001E-2</v>
      </c>
      <c r="AA15" s="25">
        <f>INDEX('AEO 2023 Table 42'!78:78,MATCH(AA$4,'AEO 2023 Table 42'!$13:$13,0))/100</f>
        <v>4.1359769999999997E-2</v>
      </c>
      <c r="AB15" s="25">
        <f>INDEX('AEO 2023 Table 42'!78:78,MATCH(AB$4,'AEO 2023 Table 42'!$13:$13,0))/100</f>
        <v>4.202827E-2</v>
      </c>
      <c r="AC15" s="25">
        <f>INDEX('AEO 2023 Table 42'!78:78,MATCH(AC$4,'AEO 2023 Table 42'!$13:$13,0))/100</f>
        <v>4.1161740000000002E-2</v>
      </c>
      <c r="AD15" s="25">
        <f>INDEX('AEO 2023 Table 42'!78:78,MATCH(AD$4,'AEO 2023 Table 42'!$13:$13,0))/100</f>
        <v>4.1328740000000003E-2</v>
      </c>
      <c r="AE15" s="25">
        <f>INDEX('AEO 2023 Table 42'!78:78,MATCH(AE$4,'AEO 2023 Table 42'!$13:$13,0))/100</f>
        <v>4.1107690000000002E-2</v>
      </c>
      <c r="AF15" s="25">
        <f>INDEX('AEO 2023 Table 42'!78:78,MATCH(AF$4,'AEO 2023 Table 42'!$13:$13,0))/100</f>
        <v>4.1201000000000002E-2</v>
      </c>
    </row>
    <row r="16" spans="1:32" x14ac:dyDescent="0.35">
      <c r="B16" t="s">
        <v>283</v>
      </c>
      <c r="C16" s="25">
        <f>INDEX('AEO 2022 Table 42'!74:74,MATCH(C$4,'AEO 2022 Table 42'!$14:$14,0))/100</f>
        <v>0.13954179</v>
      </c>
      <c r="D16" s="25">
        <f>INDEX('AEO 2023 Table 42'!79:79,MATCH(D$4,'AEO 2023 Table 42'!$13:$13,0))/100</f>
        <v>0.15927348999999999</v>
      </c>
      <c r="E16" s="25">
        <f>INDEX('AEO 2023 Table 42'!79:79,MATCH(E$4,'AEO 2023 Table 42'!$13:$13,0))/100</f>
        <v>0.14015964</v>
      </c>
      <c r="F16" s="25">
        <f>INDEX('AEO 2023 Table 42'!79:79,MATCH(F$4,'AEO 2023 Table 42'!$13:$13,0))/100</f>
        <v>0.14229608000000002</v>
      </c>
      <c r="G16" s="25">
        <f>INDEX('AEO 2023 Table 42'!79:79,MATCH(G$4,'AEO 2023 Table 42'!$13:$13,0))/100</f>
        <v>0.13999655999999999</v>
      </c>
      <c r="H16" s="25">
        <f>INDEX('AEO 2023 Table 42'!79:79,MATCH(H$4,'AEO 2023 Table 42'!$13:$13,0))/100</f>
        <v>0.14103915</v>
      </c>
      <c r="I16" s="25">
        <f>INDEX('AEO 2023 Table 42'!79:79,MATCH(I$4,'AEO 2023 Table 42'!$13:$13,0))/100</f>
        <v>0.14097161</v>
      </c>
      <c r="J16" s="25">
        <f>INDEX('AEO 2023 Table 42'!79:79,MATCH(J$4,'AEO 2023 Table 42'!$13:$13,0))/100</f>
        <v>0.1413828</v>
      </c>
      <c r="K16" s="25">
        <f>INDEX('AEO 2023 Table 42'!79:79,MATCH(K$4,'AEO 2023 Table 42'!$13:$13,0))/100</f>
        <v>0.14004585</v>
      </c>
      <c r="L16" s="25">
        <f>INDEX('AEO 2023 Table 42'!79:79,MATCH(L$4,'AEO 2023 Table 42'!$13:$13,0))/100</f>
        <v>0.13960089000000001</v>
      </c>
      <c r="M16" s="25">
        <f>INDEX('AEO 2023 Table 42'!79:79,MATCH(M$4,'AEO 2023 Table 42'!$13:$13,0))/100</f>
        <v>0.13904856000000002</v>
      </c>
      <c r="N16" s="25">
        <f>INDEX('AEO 2023 Table 42'!79:79,MATCH(N$4,'AEO 2023 Table 42'!$13:$13,0))/100</f>
        <v>0.13899522</v>
      </c>
      <c r="O16" s="25">
        <f>INDEX('AEO 2023 Table 42'!79:79,MATCH(O$4,'AEO 2023 Table 42'!$13:$13,0))/100</f>
        <v>0.13861771000000001</v>
      </c>
      <c r="P16" s="25">
        <f>INDEX('AEO 2023 Table 42'!79:79,MATCH(P$4,'AEO 2023 Table 42'!$13:$13,0))/100</f>
        <v>0.13829710000000001</v>
      </c>
      <c r="Q16" s="25">
        <f>INDEX('AEO 2023 Table 42'!79:79,MATCH(Q$4,'AEO 2023 Table 42'!$13:$13,0))/100</f>
        <v>0.13797698999999999</v>
      </c>
      <c r="R16" s="25">
        <f>INDEX('AEO 2023 Table 42'!79:79,MATCH(R$4,'AEO 2023 Table 42'!$13:$13,0))/100</f>
        <v>0.13826289999999999</v>
      </c>
      <c r="S16" s="25">
        <f>INDEX('AEO 2023 Table 42'!79:79,MATCH(S$4,'AEO 2023 Table 42'!$13:$13,0))/100</f>
        <v>0.13755083000000001</v>
      </c>
      <c r="T16" s="25">
        <f>INDEX('AEO 2023 Table 42'!79:79,MATCH(T$4,'AEO 2023 Table 42'!$13:$13,0))/100</f>
        <v>0.13730140000000002</v>
      </c>
      <c r="U16" s="25">
        <f>INDEX('AEO 2023 Table 42'!79:79,MATCH(U$4,'AEO 2023 Table 42'!$13:$13,0))/100</f>
        <v>0.13729479</v>
      </c>
      <c r="V16" s="25">
        <f>INDEX('AEO 2023 Table 42'!79:79,MATCH(V$4,'AEO 2023 Table 42'!$13:$13,0))/100</f>
        <v>0.13674289000000001</v>
      </c>
      <c r="W16" s="25">
        <f>INDEX('AEO 2023 Table 42'!79:79,MATCH(W$4,'AEO 2023 Table 42'!$13:$13,0))/100</f>
        <v>0.13648167999999999</v>
      </c>
      <c r="X16" s="25">
        <f>INDEX('AEO 2023 Table 42'!79:79,MATCH(X$4,'AEO 2023 Table 42'!$13:$13,0))/100</f>
        <v>0.13643667000000001</v>
      </c>
      <c r="Y16" s="25">
        <f>INDEX('AEO 2023 Table 42'!79:79,MATCH(Y$4,'AEO 2023 Table 42'!$13:$13,0))/100</f>
        <v>0.13590884</v>
      </c>
      <c r="Z16" s="25">
        <f>INDEX('AEO 2023 Table 42'!79:79,MATCH(Z$4,'AEO 2023 Table 42'!$13:$13,0))/100</f>
        <v>0.13627990000000001</v>
      </c>
      <c r="AA16" s="25">
        <f>INDEX('AEO 2023 Table 42'!79:79,MATCH(AA$4,'AEO 2023 Table 42'!$13:$13,0))/100</f>
        <v>0.13591547000000001</v>
      </c>
      <c r="AB16" s="25">
        <f>INDEX('AEO 2023 Table 42'!79:79,MATCH(AB$4,'AEO 2023 Table 42'!$13:$13,0))/100</f>
        <v>0.13787767000000001</v>
      </c>
      <c r="AC16" s="25">
        <f>INDEX('AEO 2023 Table 42'!79:79,MATCH(AC$4,'AEO 2023 Table 42'!$13:$13,0))/100</f>
        <v>0.13568650999999998</v>
      </c>
      <c r="AD16" s="25">
        <f>INDEX('AEO 2023 Table 42'!79:79,MATCH(AD$4,'AEO 2023 Table 42'!$13:$13,0))/100</f>
        <v>0.13604291999999998</v>
      </c>
      <c r="AE16" s="25">
        <f>INDEX('AEO 2023 Table 42'!79:79,MATCH(AE$4,'AEO 2023 Table 42'!$13:$13,0))/100</f>
        <v>0.13572264000000001</v>
      </c>
      <c r="AF16" s="25">
        <f>INDEX('AEO 2023 Table 42'!79:79,MATCH(AF$4,'AEO 2023 Table 42'!$13:$13,0))/100</f>
        <v>0.13579541000000001</v>
      </c>
    </row>
    <row r="17" spans="1:32" x14ac:dyDescent="0.35">
      <c r="B17" t="s">
        <v>285</v>
      </c>
      <c r="C17" s="25">
        <f>INDEX('AEO 2022 Table 42'!75:75,MATCH(C$4,'AEO 2022 Table 42'!$14:$14,0))/100</f>
        <v>0.32352646000000002</v>
      </c>
      <c r="D17" s="25">
        <f>INDEX('AEO 2023 Table 42'!80:80,MATCH(D$4,'AEO 2023 Table 42'!$13:$13,0))/100</f>
        <v>0.30049292</v>
      </c>
      <c r="E17" s="25">
        <f>INDEX('AEO 2023 Table 42'!80:80,MATCH(E$4,'AEO 2023 Table 42'!$13:$13,0))/100</f>
        <v>0.32855244</v>
      </c>
      <c r="F17" s="25">
        <f>INDEX('AEO 2023 Table 42'!80:80,MATCH(F$4,'AEO 2023 Table 42'!$13:$13,0))/100</f>
        <v>0.31885466000000001</v>
      </c>
      <c r="G17" s="25">
        <f>INDEX('AEO 2023 Table 42'!80:80,MATCH(G$4,'AEO 2023 Table 42'!$13:$13,0))/100</f>
        <v>0.32231537000000005</v>
      </c>
      <c r="H17" s="25">
        <f>INDEX('AEO 2023 Table 42'!80:80,MATCH(H$4,'AEO 2023 Table 42'!$13:$13,0))/100</f>
        <v>0.31212993999999999</v>
      </c>
      <c r="I17" s="25">
        <f>INDEX('AEO 2023 Table 42'!80:80,MATCH(I$4,'AEO 2023 Table 42'!$13:$13,0))/100</f>
        <v>0.30924156000000003</v>
      </c>
      <c r="J17" s="25">
        <f>INDEX('AEO 2023 Table 42'!80:80,MATCH(J$4,'AEO 2023 Table 42'!$13:$13,0))/100</f>
        <v>0.30722442999999999</v>
      </c>
      <c r="K17" s="25">
        <f>INDEX('AEO 2023 Table 42'!80:80,MATCH(K$4,'AEO 2023 Table 42'!$13:$13,0))/100</f>
        <v>0.30508061999999997</v>
      </c>
      <c r="L17" s="25">
        <f>INDEX('AEO 2023 Table 42'!80:80,MATCH(L$4,'AEO 2023 Table 42'!$13:$13,0))/100</f>
        <v>0.30358869999999999</v>
      </c>
      <c r="M17" s="25">
        <f>INDEX('AEO 2023 Table 42'!80:80,MATCH(M$4,'AEO 2023 Table 42'!$13:$13,0))/100</f>
        <v>0.30274252000000001</v>
      </c>
      <c r="N17" s="25">
        <f>INDEX('AEO 2023 Table 42'!80:80,MATCH(N$4,'AEO 2023 Table 42'!$13:$13,0))/100</f>
        <v>0.30097669999999999</v>
      </c>
      <c r="O17" s="25">
        <f>INDEX('AEO 2023 Table 42'!80:80,MATCH(O$4,'AEO 2023 Table 42'!$13:$13,0))/100</f>
        <v>0.30023938999999999</v>
      </c>
      <c r="P17" s="25">
        <f>INDEX('AEO 2023 Table 42'!80:80,MATCH(P$4,'AEO 2023 Table 42'!$13:$13,0))/100</f>
        <v>0.29929212999999999</v>
      </c>
      <c r="Q17" s="25">
        <f>INDEX('AEO 2023 Table 42'!80:80,MATCH(Q$4,'AEO 2023 Table 42'!$13:$13,0))/100</f>
        <v>0.29874043</v>
      </c>
      <c r="R17" s="25">
        <f>INDEX('AEO 2023 Table 42'!80:80,MATCH(R$4,'AEO 2023 Table 42'!$13:$13,0))/100</f>
        <v>0.29674786000000003</v>
      </c>
      <c r="S17" s="25">
        <f>INDEX('AEO 2023 Table 42'!80:80,MATCH(S$4,'AEO 2023 Table 42'!$13:$13,0))/100</f>
        <v>0.29705390999999998</v>
      </c>
      <c r="T17" s="25">
        <f>INDEX('AEO 2023 Table 42'!80:80,MATCH(T$4,'AEO 2023 Table 42'!$13:$13,0))/100</f>
        <v>0.29621353</v>
      </c>
      <c r="U17" s="25">
        <f>INDEX('AEO 2023 Table 42'!80:80,MATCH(U$4,'AEO 2023 Table 42'!$13:$13,0))/100</f>
        <v>0.29539173000000002</v>
      </c>
      <c r="V17" s="25">
        <f>INDEX('AEO 2023 Table 42'!80:80,MATCH(V$4,'AEO 2023 Table 42'!$13:$13,0))/100</f>
        <v>0.29485908999999999</v>
      </c>
      <c r="W17" s="25">
        <f>INDEX('AEO 2023 Table 42'!80:80,MATCH(W$4,'AEO 2023 Table 42'!$13:$13,0))/100</f>
        <v>0.29455956999999999</v>
      </c>
      <c r="X17" s="25">
        <f>INDEX('AEO 2023 Table 42'!80:80,MATCH(X$4,'AEO 2023 Table 42'!$13:$13,0))/100</f>
        <v>0.29363409000000001</v>
      </c>
      <c r="Y17" s="25">
        <f>INDEX('AEO 2023 Table 42'!80:80,MATCH(Y$4,'AEO 2023 Table 42'!$13:$13,0))/100</f>
        <v>0.29386959000000001</v>
      </c>
      <c r="Z17" s="25">
        <f>INDEX('AEO 2023 Table 42'!80:80,MATCH(Z$4,'AEO 2023 Table 42'!$13:$13,0))/100</f>
        <v>0.29203425999999999</v>
      </c>
      <c r="AA17" s="25">
        <f>INDEX('AEO 2023 Table 42'!80:80,MATCH(AA$4,'AEO 2023 Table 42'!$13:$13,0))/100</f>
        <v>0.29203749000000001</v>
      </c>
      <c r="AB17" s="25">
        <f>INDEX('AEO 2023 Table 42'!80:80,MATCH(AB$4,'AEO 2023 Table 42'!$13:$13,0))/100</f>
        <v>0.28775030000000001</v>
      </c>
      <c r="AC17" s="25">
        <f>INDEX('AEO 2023 Table 42'!80:80,MATCH(AC$4,'AEO 2023 Table 42'!$13:$13,0))/100</f>
        <v>0.29130915000000002</v>
      </c>
      <c r="AD17" s="25">
        <f>INDEX('AEO 2023 Table 42'!80:80,MATCH(AD$4,'AEO 2023 Table 42'!$13:$13,0))/100</f>
        <v>0.28982813000000002</v>
      </c>
      <c r="AE17" s="25">
        <f>INDEX('AEO 2023 Table 42'!80:80,MATCH(AE$4,'AEO 2023 Table 42'!$13:$13,0))/100</f>
        <v>0.29040146</v>
      </c>
      <c r="AF17" s="25">
        <f>INDEX('AEO 2023 Table 42'!80:80,MATCH(AF$4,'AEO 2023 Table 42'!$13:$13,0))/100</f>
        <v>0.28889968999999999</v>
      </c>
    </row>
    <row r="18" spans="1:32" x14ac:dyDescent="0.35">
      <c r="B18" t="s">
        <v>287</v>
      </c>
      <c r="C18" s="25">
        <f>INDEX('AEO 2022 Table 42'!76:76,MATCH(C$4,'AEO 2022 Table 42'!$14:$14,0))/100</f>
        <v>9.6898100000000001E-2</v>
      </c>
      <c r="D18" s="25">
        <f>INDEX('AEO 2023 Table 42'!81:81,MATCH(D$4,'AEO 2023 Table 42'!$13:$13,0))/100</f>
        <v>8.519647000000001E-2</v>
      </c>
      <c r="E18" s="25">
        <f>INDEX('AEO 2023 Table 42'!81:81,MATCH(E$4,'AEO 2023 Table 42'!$13:$13,0))/100</f>
        <v>0.10330486999999999</v>
      </c>
      <c r="F18" s="25">
        <f>INDEX('AEO 2023 Table 42'!81:81,MATCH(F$4,'AEO 2023 Table 42'!$13:$13,0))/100</f>
        <v>9.7750470000000006E-2</v>
      </c>
      <c r="G18" s="25">
        <f>INDEX('AEO 2023 Table 42'!81:81,MATCH(G$4,'AEO 2023 Table 42'!$13:$13,0))/100</f>
        <v>9.903242000000001E-2</v>
      </c>
      <c r="H18" s="25">
        <f>INDEX('AEO 2023 Table 42'!81:81,MATCH(H$4,'AEO 2023 Table 42'!$13:$13,0))/100</f>
        <v>9.3414870000000011E-2</v>
      </c>
      <c r="I18" s="25">
        <f>INDEX('AEO 2023 Table 42'!81:81,MATCH(I$4,'AEO 2023 Table 42'!$13:$13,0))/100</f>
        <v>9.2008729999999997E-2</v>
      </c>
      <c r="J18" s="25">
        <f>INDEX('AEO 2023 Table 42'!81:81,MATCH(J$4,'AEO 2023 Table 42'!$13:$13,0))/100</f>
        <v>8.9984979999999992E-2</v>
      </c>
      <c r="K18" s="25">
        <f>INDEX('AEO 2023 Table 42'!81:81,MATCH(K$4,'AEO 2023 Table 42'!$13:$13,0))/100</f>
        <v>8.9513239999999994E-2</v>
      </c>
      <c r="L18" s="25">
        <f>INDEX('AEO 2023 Table 42'!81:81,MATCH(L$4,'AEO 2023 Table 42'!$13:$13,0))/100</f>
        <v>8.8851799999999995E-2</v>
      </c>
      <c r="M18" s="25">
        <f>INDEX('AEO 2023 Table 42'!81:81,MATCH(M$4,'AEO 2023 Table 42'!$13:$13,0))/100</f>
        <v>8.8427930000000002E-2</v>
      </c>
      <c r="N18" s="25">
        <f>INDEX('AEO 2023 Table 42'!81:81,MATCH(N$4,'AEO 2023 Table 42'!$13:$13,0))/100</f>
        <v>8.7501409999999988E-2</v>
      </c>
      <c r="O18" s="25">
        <f>INDEX('AEO 2023 Table 42'!81:81,MATCH(O$4,'AEO 2023 Table 42'!$13:$13,0))/100</f>
        <v>8.7073719999999993E-2</v>
      </c>
      <c r="P18" s="25">
        <f>INDEX('AEO 2023 Table 42'!81:81,MATCH(P$4,'AEO 2023 Table 42'!$13:$13,0))/100</f>
        <v>8.6480879999999996E-2</v>
      </c>
      <c r="Q18" s="25">
        <f>INDEX('AEO 2023 Table 42'!81:81,MATCH(Q$4,'AEO 2023 Table 42'!$13:$13,0))/100</f>
        <v>8.6185519999999988E-2</v>
      </c>
      <c r="R18" s="25">
        <f>INDEX('AEO 2023 Table 42'!81:81,MATCH(R$4,'AEO 2023 Table 42'!$13:$13,0))/100</f>
        <v>8.5155159999999994E-2</v>
      </c>
      <c r="S18" s="25">
        <f>INDEX('AEO 2023 Table 42'!81:81,MATCH(S$4,'AEO 2023 Table 42'!$13:$13,0))/100</f>
        <v>8.5384210000000002E-2</v>
      </c>
      <c r="T18" s="25">
        <f>INDEX('AEO 2023 Table 42'!81:81,MATCH(T$4,'AEO 2023 Table 42'!$13:$13,0))/100</f>
        <v>8.4922739999999997E-2</v>
      </c>
      <c r="U18" s="25">
        <f>INDEX('AEO 2023 Table 42'!81:81,MATCH(U$4,'AEO 2023 Table 42'!$13:$13,0))/100</f>
        <v>8.4374579999999991E-2</v>
      </c>
      <c r="V18" s="25">
        <f>INDEX('AEO 2023 Table 42'!81:81,MATCH(V$4,'AEO 2023 Table 42'!$13:$13,0))/100</f>
        <v>8.4386139999999998E-2</v>
      </c>
      <c r="W18" s="25">
        <f>INDEX('AEO 2023 Table 42'!81:81,MATCH(W$4,'AEO 2023 Table 42'!$13:$13,0))/100</f>
        <v>8.4164390000000006E-2</v>
      </c>
      <c r="X18" s="25">
        <f>INDEX('AEO 2023 Table 42'!81:81,MATCH(X$4,'AEO 2023 Table 42'!$13:$13,0))/100</f>
        <v>8.3739819999999993E-2</v>
      </c>
      <c r="Y18" s="25">
        <f>INDEX('AEO 2023 Table 42'!81:81,MATCH(Y$4,'AEO 2023 Table 42'!$13:$13,0))/100</f>
        <v>8.3852659999999996E-2</v>
      </c>
      <c r="Z18" s="25">
        <f>INDEX('AEO 2023 Table 42'!81:81,MATCH(Z$4,'AEO 2023 Table 42'!$13:$13,0))/100</f>
        <v>8.3021049999999985E-2</v>
      </c>
      <c r="AA18" s="25">
        <f>INDEX('AEO 2023 Table 42'!81:81,MATCH(AA$4,'AEO 2023 Table 42'!$13:$13,0))/100</f>
        <v>8.3013630000000005E-2</v>
      </c>
      <c r="AB18" s="25">
        <f>INDEX('AEO 2023 Table 42'!81:81,MATCH(AB$4,'AEO 2023 Table 42'!$13:$13,0))/100</f>
        <v>8.0933620000000012E-2</v>
      </c>
      <c r="AC18" s="25">
        <f>INDEX('AEO 2023 Table 42'!81:81,MATCH(AC$4,'AEO 2023 Table 42'!$13:$13,0))/100</f>
        <v>8.2629699999999986E-2</v>
      </c>
      <c r="AD18" s="25">
        <f>INDEX('AEO 2023 Table 42'!81:81,MATCH(AD$4,'AEO 2023 Table 42'!$13:$13,0))/100</f>
        <v>8.1889160000000003E-2</v>
      </c>
      <c r="AE18" s="25">
        <f>INDEX('AEO 2023 Table 42'!81:81,MATCH(AE$4,'AEO 2023 Table 42'!$13:$13,0))/100</f>
        <v>8.1956620000000008E-2</v>
      </c>
      <c r="AF18" s="25">
        <f>INDEX('AEO 2023 Table 42'!81:81,MATCH(AF$4,'AEO 2023 Table 42'!$13:$13,0))/100</f>
        <v>8.1511379999999994E-2</v>
      </c>
    </row>
    <row r="19" spans="1:32" x14ac:dyDescent="0.35">
      <c r="A19" s="1" t="s">
        <v>1167</v>
      </c>
      <c r="B19" t="s">
        <v>289</v>
      </c>
      <c r="C19" s="25">
        <f>INDEX('AEO 2022 Table 42'!77:77,MATCH(C$4,'AEO 2022 Table 42'!$14:$14,0))/100</f>
        <v>1.0301880000000001E-2</v>
      </c>
      <c r="D19" s="25">
        <f>INDEX('AEO 2023 Table 42'!82:82,MATCH(D$4,'AEO 2023 Table 42'!$13:$13,0))/100</f>
        <v>1.0938479999999999E-2</v>
      </c>
      <c r="E19" s="25">
        <f>INDEX('AEO 2023 Table 42'!82:82,MATCH(E$4,'AEO 2023 Table 42'!$13:$13,0))/100</f>
        <v>1.1478449999999999E-2</v>
      </c>
      <c r="F19" s="25">
        <f>INDEX('AEO 2023 Table 42'!82:82,MATCH(F$4,'AEO 2023 Table 42'!$13:$13,0))/100</f>
        <v>1.13589E-2</v>
      </c>
      <c r="G19" s="25">
        <f>INDEX('AEO 2023 Table 42'!82:82,MATCH(G$4,'AEO 2023 Table 42'!$13:$13,0))/100</f>
        <v>1.14415E-2</v>
      </c>
      <c r="H19" s="25">
        <f>INDEX('AEO 2023 Table 42'!82:82,MATCH(H$4,'AEO 2023 Table 42'!$13:$13,0))/100</f>
        <v>1.1290619999999999E-2</v>
      </c>
      <c r="I19" s="25">
        <f>INDEX('AEO 2023 Table 42'!82:82,MATCH(I$4,'AEO 2023 Table 42'!$13:$13,0))/100</f>
        <v>1.125513E-2</v>
      </c>
      <c r="J19" s="25">
        <f>INDEX('AEO 2023 Table 42'!82:82,MATCH(J$4,'AEO 2023 Table 42'!$13:$13,0))/100</f>
        <v>1.12584E-2</v>
      </c>
      <c r="K19" s="25">
        <f>INDEX('AEO 2023 Table 42'!82:82,MATCH(K$4,'AEO 2023 Table 42'!$13:$13,0))/100</f>
        <v>1.118515E-2</v>
      </c>
      <c r="L19" s="25">
        <f>INDEX('AEO 2023 Table 42'!82:82,MATCH(L$4,'AEO 2023 Table 42'!$13:$13,0))/100</f>
        <v>1.1158669999999999E-2</v>
      </c>
      <c r="M19" s="25">
        <f>INDEX('AEO 2023 Table 42'!82:82,MATCH(M$4,'AEO 2023 Table 42'!$13:$13,0))/100</f>
        <v>1.1130310000000001E-2</v>
      </c>
      <c r="N19" s="25">
        <f>INDEX('AEO 2023 Table 42'!82:82,MATCH(N$4,'AEO 2023 Table 42'!$13:$13,0))/100</f>
        <v>1.109573E-2</v>
      </c>
      <c r="O19" s="25">
        <f>INDEX('AEO 2023 Table 42'!82:82,MATCH(O$4,'AEO 2023 Table 42'!$13:$13,0))/100</f>
        <v>1.1078579999999999E-2</v>
      </c>
      <c r="P19" s="25">
        <f>INDEX('AEO 2023 Table 42'!82:82,MATCH(P$4,'AEO 2023 Table 42'!$13:$13,0))/100</f>
        <v>1.1048009999999999E-2</v>
      </c>
      <c r="Q19" s="25">
        <f>INDEX('AEO 2023 Table 42'!82:82,MATCH(Q$4,'AEO 2023 Table 42'!$13:$13,0))/100</f>
        <v>1.103207E-2</v>
      </c>
      <c r="R19" s="25">
        <f>INDEX('AEO 2023 Table 42'!82:82,MATCH(R$4,'AEO 2023 Table 42'!$13:$13,0))/100</f>
        <v>1.099901E-2</v>
      </c>
      <c r="S19" s="25">
        <f>INDEX('AEO 2023 Table 42'!82:82,MATCH(S$4,'AEO 2023 Table 42'!$13:$13,0))/100</f>
        <v>1.1000970000000001E-2</v>
      </c>
      <c r="T19" s="25">
        <f>INDEX('AEO 2023 Table 42'!82:82,MATCH(T$4,'AEO 2023 Table 42'!$13:$13,0))/100</f>
        <v>1.09853E-2</v>
      </c>
      <c r="U19" s="25">
        <f>INDEX('AEO 2023 Table 42'!82:82,MATCH(U$4,'AEO 2023 Table 42'!$13:$13,0))/100</f>
        <v>1.097076E-2</v>
      </c>
      <c r="V19" s="25">
        <f>INDEX('AEO 2023 Table 42'!82:82,MATCH(V$4,'AEO 2023 Table 42'!$13:$13,0))/100</f>
        <v>1.095664E-2</v>
      </c>
      <c r="W19" s="25">
        <f>INDEX('AEO 2023 Table 42'!82:82,MATCH(W$4,'AEO 2023 Table 42'!$13:$13,0))/100</f>
        <v>1.0943680000000001E-2</v>
      </c>
      <c r="X19" s="25">
        <f>INDEX('AEO 2023 Table 42'!82:82,MATCH(X$4,'AEO 2023 Table 42'!$13:$13,0))/100</f>
        <v>1.0926819999999999E-2</v>
      </c>
      <c r="Y19" s="25">
        <f>INDEX('AEO 2023 Table 42'!82:82,MATCH(Y$4,'AEO 2023 Table 42'!$13:$13,0))/100</f>
        <v>1.0918850000000001E-2</v>
      </c>
      <c r="Z19" s="25">
        <f>INDEX('AEO 2023 Table 42'!82:82,MATCH(Z$4,'AEO 2023 Table 42'!$13:$13,0))/100</f>
        <v>1.089043E-2</v>
      </c>
      <c r="AA19" s="25">
        <f>INDEX('AEO 2023 Table 42'!82:82,MATCH(AA$4,'AEO 2023 Table 42'!$13:$13,0))/100</f>
        <v>1.0885899999999999E-2</v>
      </c>
      <c r="AB19" s="25">
        <f>INDEX('AEO 2023 Table 42'!82:82,MATCH(AB$4,'AEO 2023 Table 42'!$13:$13,0))/100</f>
        <v>1.085466E-2</v>
      </c>
      <c r="AC19" s="25">
        <f>INDEX('AEO 2023 Table 42'!82:82,MATCH(AC$4,'AEO 2023 Table 42'!$13:$13,0))/100</f>
        <v>1.0887659999999999E-2</v>
      </c>
      <c r="AD19" s="25">
        <f>INDEX('AEO 2023 Table 42'!82:82,MATCH(AD$4,'AEO 2023 Table 42'!$13:$13,0))/100</f>
        <v>1.0865119999999999E-2</v>
      </c>
      <c r="AE19" s="25">
        <f>INDEX('AEO 2023 Table 42'!82:82,MATCH(AE$4,'AEO 2023 Table 42'!$13:$13,0))/100</f>
        <v>1.087657E-2</v>
      </c>
      <c r="AF19" s="25">
        <f>INDEX('AEO 2023 Table 42'!82:82,MATCH(AF$4,'AEO 2023 Table 42'!$13:$13,0))/100</f>
        <v>1.0842629999999999E-2</v>
      </c>
    </row>
    <row r="20" spans="1:32" x14ac:dyDescent="0.35">
      <c r="B20" t="s">
        <v>201</v>
      </c>
      <c r="C20" s="25">
        <f>INDEX('AEO 2022 Table 42'!78:78,MATCH(C$4,'AEO 2022 Table 42'!$14:$14,0))/100</f>
        <v>0.31210231999999999</v>
      </c>
      <c r="D20" s="25">
        <f>INDEX('AEO 2023 Table 42'!83:83,MATCH(D$4,'AEO 2023 Table 42'!$13:$13,0))/100</f>
        <v>0.30842340000000001</v>
      </c>
      <c r="E20" s="25">
        <f>INDEX('AEO 2023 Table 42'!83:83,MATCH(E$4,'AEO 2023 Table 42'!$13:$13,0))/100</f>
        <v>0.27919764000000002</v>
      </c>
      <c r="F20" s="25">
        <f>INDEX('AEO 2023 Table 42'!83:83,MATCH(F$4,'AEO 2023 Table 42'!$13:$13,0))/100</f>
        <v>0.29022927999999998</v>
      </c>
      <c r="G20" s="25">
        <f>INDEX('AEO 2023 Table 42'!83:83,MATCH(G$4,'AEO 2023 Table 42'!$13:$13,0))/100</f>
        <v>0.28678555999999999</v>
      </c>
      <c r="H20" s="25">
        <f>INDEX('AEO 2023 Table 42'!83:83,MATCH(H$4,'AEO 2023 Table 42'!$13:$13,0))/100</f>
        <v>0.29920929000000002</v>
      </c>
      <c r="I20" s="25">
        <f>INDEX('AEO 2023 Table 42'!83:83,MATCH(I$4,'AEO 2023 Table 42'!$13:$13,0))/100</f>
        <v>0.30301728999999999</v>
      </c>
      <c r="J20" s="25">
        <f>INDEX('AEO 2023 Table 42'!83:83,MATCH(J$4,'AEO 2023 Table 42'!$13:$13,0))/100</f>
        <v>0.30614322999999999</v>
      </c>
      <c r="K20" s="25">
        <f>INDEX('AEO 2023 Table 42'!83:83,MATCH(K$4,'AEO 2023 Table 42'!$13:$13,0))/100</f>
        <v>0.30835083000000002</v>
      </c>
      <c r="L20" s="25">
        <f>INDEX('AEO 2023 Table 42'!83:83,MATCH(L$4,'AEO 2023 Table 42'!$13:$13,0))/100</f>
        <v>0.31017059000000002</v>
      </c>
      <c r="M20" s="25">
        <f>INDEX('AEO 2023 Table 42'!83:83,MATCH(M$4,'AEO 2023 Table 42'!$13:$13,0))/100</f>
        <v>0.31135052000000002</v>
      </c>
      <c r="N20" s="25">
        <f>INDEX('AEO 2023 Table 42'!83:83,MATCH(N$4,'AEO 2023 Table 42'!$13:$13,0))/100</f>
        <v>0.31351274000000001</v>
      </c>
      <c r="O20" s="25">
        <f>INDEX('AEO 2023 Table 42'!83:83,MATCH(O$4,'AEO 2023 Table 42'!$13:$13,0))/100</f>
        <v>0.31469518999999996</v>
      </c>
      <c r="P20" s="25">
        <f>INDEX('AEO 2023 Table 42'!83:83,MATCH(P$4,'AEO 2023 Table 42'!$13:$13,0))/100</f>
        <v>0.31599516</v>
      </c>
      <c r="Q20" s="25">
        <f>INDEX('AEO 2023 Table 42'!83:83,MATCH(Q$4,'AEO 2023 Table 42'!$13:$13,0))/100</f>
        <v>0.31668516000000002</v>
      </c>
      <c r="R20" s="25">
        <f>INDEX('AEO 2023 Table 42'!83:83,MATCH(R$4,'AEO 2023 Table 42'!$13:$13,0))/100</f>
        <v>0.31901615</v>
      </c>
      <c r="S20" s="25">
        <f>INDEX('AEO 2023 Table 42'!83:83,MATCH(S$4,'AEO 2023 Table 42'!$13:$13,0))/100</f>
        <v>0.31861103000000002</v>
      </c>
      <c r="T20" s="25">
        <f>INDEX('AEO 2023 Table 42'!83:83,MATCH(T$4,'AEO 2023 Table 42'!$13:$13,0))/100</f>
        <v>0.31972233</v>
      </c>
      <c r="U20" s="25">
        <f>INDEX('AEO 2023 Table 42'!83:83,MATCH(U$4,'AEO 2023 Table 42'!$13:$13,0))/100</f>
        <v>0.32079627999999999</v>
      </c>
      <c r="V20" s="25">
        <f>INDEX('AEO 2023 Table 42'!83:83,MATCH(V$4,'AEO 2023 Table 42'!$13:$13,0))/100</f>
        <v>0.32134204999999999</v>
      </c>
      <c r="W20" s="25">
        <f>INDEX('AEO 2023 Table 42'!83:83,MATCH(W$4,'AEO 2023 Table 42'!$13:$13,0))/100</f>
        <v>0.32174903999999999</v>
      </c>
      <c r="X20" s="25">
        <f>INDEX('AEO 2023 Table 42'!83:83,MATCH(X$4,'AEO 2023 Table 42'!$13:$13,0))/100</f>
        <v>0.32284584000000005</v>
      </c>
      <c r="Y20" s="25">
        <f>INDEX('AEO 2023 Table 42'!83:83,MATCH(Y$4,'AEO 2023 Table 42'!$13:$13,0))/100</f>
        <v>0.32263260000000005</v>
      </c>
      <c r="Z20" s="25">
        <f>INDEX('AEO 2023 Table 42'!83:83,MATCH(Z$4,'AEO 2023 Table 42'!$13:$13,0))/100</f>
        <v>0.32468978999999998</v>
      </c>
      <c r="AA20" s="25">
        <f>INDEX('AEO 2023 Table 42'!83:83,MATCH(AA$4,'AEO 2023 Table 42'!$13:$13,0))/100</f>
        <v>0.32473911</v>
      </c>
      <c r="AB20" s="25">
        <f>INDEX('AEO 2023 Table 42'!83:83,MATCH(AB$4,'AEO 2023 Table 42'!$13:$13,0))/100</f>
        <v>0.32917847</v>
      </c>
      <c r="AC20" s="25">
        <f>INDEX('AEO 2023 Table 42'!83:83,MATCH(AC$4,'AEO 2023 Table 42'!$13:$13,0))/100</f>
        <v>0.32545577999999997</v>
      </c>
      <c r="AD20" s="25">
        <f>INDEX('AEO 2023 Table 42'!83:83,MATCH(AD$4,'AEO 2023 Table 42'!$13:$13,0))/100</f>
        <v>0.32717177999999997</v>
      </c>
      <c r="AE20" s="25">
        <f>INDEX('AEO 2023 Table 42'!83:83,MATCH(AE$4,'AEO 2023 Table 42'!$13:$13,0))/100</f>
        <v>0.32666924000000003</v>
      </c>
      <c r="AF20" s="25">
        <f>INDEX('AEO 2023 Table 42'!83:83,MATCH(AF$4,'AEO 2023 Table 42'!$13:$13,0))/100</f>
        <v>0.32816906000000001</v>
      </c>
    </row>
    <row r="21" spans="1:32" x14ac:dyDescent="0.35">
      <c r="B21" t="s">
        <v>202</v>
      </c>
      <c r="C21" s="25">
        <f>INDEX('AEO 2022 Table 42'!79:79,MATCH(C$4,'AEO 2022 Table 42'!$14:$14,0))/100</f>
        <v>5.3836919999999996E-2</v>
      </c>
      <c r="D21" s="25">
        <f>INDEX('AEO 2023 Table 42'!84:84,MATCH(D$4,'AEO 2023 Table 42'!$13:$13,0))/100</f>
        <v>7.933743E-2</v>
      </c>
      <c r="E21" s="25">
        <f>INDEX('AEO 2023 Table 42'!84:84,MATCH(E$4,'AEO 2023 Table 42'!$13:$13,0))/100</f>
        <v>9.1117100000000006E-2</v>
      </c>
      <c r="F21" s="25">
        <f>INDEX('AEO 2023 Table 42'!84:84,MATCH(F$4,'AEO 2023 Table 42'!$13:$13,0))/100</f>
        <v>9.2268870000000003E-2</v>
      </c>
      <c r="G21" s="25">
        <f>INDEX('AEO 2023 Table 42'!84:84,MATCH(G$4,'AEO 2023 Table 42'!$13:$13,0))/100</f>
        <v>9.4688330000000001E-2</v>
      </c>
      <c r="H21" s="25">
        <f>INDEX('AEO 2023 Table 42'!84:84,MATCH(H$4,'AEO 2023 Table 42'!$13:$13,0))/100</f>
        <v>9.5539670000000007E-2</v>
      </c>
      <c r="I21" s="25">
        <f>INDEX('AEO 2023 Table 42'!84:84,MATCH(I$4,'AEO 2023 Table 42'!$13:$13,0))/100</f>
        <v>9.6223469999999992E-2</v>
      </c>
      <c r="J21" s="25">
        <f>INDEX('AEO 2023 Table 42'!84:84,MATCH(J$4,'AEO 2023 Table 42'!$13:$13,0))/100</f>
        <v>9.640195E-2</v>
      </c>
      <c r="K21" s="25">
        <f>INDEX('AEO 2023 Table 42'!84:84,MATCH(K$4,'AEO 2023 Table 42'!$13:$13,0))/100</f>
        <v>9.832442999999999E-2</v>
      </c>
      <c r="L21" s="25">
        <f>INDEX('AEO 2023 Table 42'!84:84,MATCH(L$4,'AEO 2023 Table 42'!$13:$13,0))/100</f>
        <v>9.9295649999999999E-2</v>
      </c>
      <c r="M21" s="25">
        <f>INDEX('AEO 2023 Table 42'!84:84,MATCH(M$4,'AEO 2023 Table 42'!$13:$13,0))/100</f>
        <v>0.10020782</v>
      </c>
      <c r="N21" s="25">
        <f>INDEX('AEO 2023 Table 42'!84:84,MATCH(N$4,'AEO 2023 Table 42'!$13:$13,0))/100</f>
        <v>0.10077042</v>
      </c>
      <c r="O21" s="25">
        <f>INDEX('AEO 2023 Table 42'!84:84,MATCH(O$4,'AEO 2023 Table 42'!$13:$13,0))/100</f>
        <v>0.10132548</v>
      </c>
      <c r="P21" s="25">
        <f>INDEX('AEO 2023 Table 42'!84:84,MATCH(P$4,'AEO 2023 Table 42'!$13:$13,0))/100</f>
        <v>0.10195648</v>
      </c>
      <c r="Q21" s="25">
        <f>INDEX('AEO 2023 Table 42'!84:84,MATCH(Q$4,'AEO 2023 Table 42'!$13:$13,0))/100</f>
        <v>0.10263641</v>
      </c>
      <c r="R21" s="25">
        <f>INDEX('AEO 2023 Table 42'!84:84,MATCH(R$4,'AEO 2023 Table 42'!$13:$13,0))/100</f>
        <v>0.10285895</v>
      </c>
      <c r="S21" s="25">
        <f>INDEX('AEO 2023 Table 42'!84:84,MATCH(S$4,'AEO 2023 Table 42'!$13:$13,0))/100</f>
        <v>0.10378675</v>
      </c>
      <c r="T21" s="25">
        <f>INDEX('AEO 2023 Table 42'!84:84,MATCH(T$4,'AEO 2023 Table 42'!$13:$13,0))/100</f>
        <v>0.10426761000000001</v>
      </c>
      <c r="U21" s="25">
        <f>INDEX('AEO 2023 Table 42'!84:84,MATCH(U$4,'AEO 2023 Table 42'!$13:$13,0))/100</f>
        <v>0.10456143000000001</v>
      </c>
      <c r="V21" s="25">
        <f>INDEX('AEO 2023 Table 42'!84:84,MATCH(V$4,'AEO 2023 Table 42'!$13:$13,0))/100</f>
        <v>0.10525878999999999</v>
      </c>
      <c r="W21" s="25">
        <f>INDEX('AEO 2023 Table 42'!84:84,MATCH(W$4,'AEO 2023 Table 42'!$13:$13,0))/100</f>
        <v>0.10575671</v>
      </c>
      <c r="X21" s="25">
        <f>INDEX('AEO 2023 Table 42'!84:84,MATCH(X$4,'AEO 2023 Table 42'!$13:$13,0))/100</f>
        <v>0.10606631</v>
      </c>
      <c r="Y21" s="25">
        <f>INDEX('AEO 2023 Table 42'!84:84,MATCH(Y$4,'AEO 2023 Table 42'!$13:$13,0))/100</f>
        <v>0.10671338999999999</v>
      </c>
      <c r="Z21" s="25">
        <f>INDEX('AEO 2023 Table 42'!84:84,MATCH(Z$4,'AEO 2023 Table 42'!$13:$13,0))/100</f>
        <v>0.106748</v>
      </c>
      <c r="AA21" s="25">
        <f>INDEX('AEO 2023 Table 42'!84:84,MATCH(AA$4,'AEO 2023 Table 42'!$13:$13,0))/100</f>
        <v>0.10725203999999999</v>
      </c>
      <c r="AB21" s="25">
        <f>INDEX('AEO 2023 Table 42'!84:84,MATCH(AB$4,'AEO 2023 Table 42'!$13:$13,0))/100</f>
        <v>0.10640907000000001</v>
      </c>
      <c r="AC21" s="25">
        <f>INDEX('AEO 2023 Table 42'!84:84,MATCH(AC$4,'AEO 2023 Table 42'!$13:$13,0))/100</f>
        <v>0.10803950999999999</v>
      </c>
      <c r="AD21" s="25">
        <f>INDEX('AEO 2023 Table 42'!84:84,MATCH(AD$4,'AEO 2023 Table 42'!$13:$13,0))/100</f>
        <v>0.10800601999999999</v>
      </c>
      <c r="AE21" s="25">
        <f>INDEX('AEO 2023 Table 42'!84:84,MATCH(AE$4,'AEO 2023 Table 42'!$13:$13,0))/100</f>
        <v>0.10839488</v>
      </c>
      <c r="AF21" s="25">
        <f>INDEX('AEO 2023 Table 42'!84:84,MATCH(AF$4,'AEO 2023 Table 42'!$13:$13,0))/100</f>
        <v>0.10869557000000001</v>
      </c>
    </row>
    <row r="22" spans="1:32" x14ac:dyDescent="0.35">
      <c r="B22" s="36" t="s">
        <v>163</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row>
    <row r="23" spans="1:32" x14ac:dyDescent="0.35">
      <c r="A23" s="81" t="s">
        <v>1531</v>
      </c>
      <c r="B23" t="s">
        <v>167</v>
      </c>
      <c r="C23" s="25">
        <f>INDEX('AEO 2022 Table 42'!81:81,MATCH(C$4,'AEO 2022 Table 42'!$14:$14,0))/100</f>
        <v>3.5764580000000004E-2</v>
      </c>
      <c r="D23" s="25">
        <f>INDEX('AEO 2023 Table 42'!87:87,MATCH(D$4,'AEO 2023 Table 42'!$13:$13,0))/100</f>
        <v>2.5500180000000001E-2</v>
      </c>
      <c r="E23" s="25">
        <f>INDEX('AEO 2023 Table 42'!87:87,MATCH(E$4,'AEO 2023 Table 42'!$13:$13,0))/100</f>
        <v>2.8715310000000001E-2</v>
      </c>
      <c r="F23" s="25">
        <f>INDEX('AEO 2023 Table 42'!87:87,MATCH(F$4,'AEO 2023 Table 42'!$13:$13,0))/100</f>
        <v>2.8156629999999998E-2</v>
      </c>
      <c r="G23" s="25">
        <f>INDEX('AEO 2023 Table 42'!87:87,MATCH(G$4,'AEO 2023 Table 42'!$13:$13,0))/100</f>
        <v>2.81876E-2</v>
      </c>
      <c r="H23" s="25">
        <f>INDEX('AEO 2023 Table 42'!87:87,MATCH(H$4,'AEO 2023 Table 42'!$13:$13,0))/100</f>
        <v>2.7485699999999998E-2</v>
      </c>
      <c r="I23" s="25">
        <f>INDEX('AEO 2023 Table 42'!87:87,MATCH(I$4,'AEO 2023 Table 42'!$13:$13,0))/100</f>
        <v>2.7457060000000002E-2</v>
      </c>
      <c r="J23" s="25">
        <f>INDEX('AEO 2023 Table 42'!87:87,MATCH(J$4,'AEO 2023 Table 42'!$13:$13,0))/100</f>
        <v>2.724319E-2</v>
      </c>
      <c r="K23" s="25">
        <f>INDEX('AEO 2023 Table 42'!87:87,MATCH(K$4,'AEO 2023 Table 42'!$13:$13,0))/100</f>
        <v>2.723447E-2</v>
      </c>
      <c r="L23" s="25">
        <f>INDEX('AEO 2023 Table 42'!87:87,MATCH(L$4,'AEO 2023 Table 42'!$13:$13,0))/100</f>
        <v>2.7136840000000002E-2</v>
      </c>
      <c r="M23" s="25">
        <f>INDEX('AEO 2023 Table 42'!87:87,MATCH(M$4,'AEO 2023 Table 42'!$13:$13,0))/100</f>
        <v>2.7100010000000001E-2</v>
      </c>
      <c r="N23" s="25">
        <f>INDEX('AEO 2023 Table 42'!87:87,MATCH(N$4,'AEO 2023 Table 42'!$13:$13,0))/100</f>
        <v>2.6950059999999998E-2</v>
      </c>
      <c r="O23" s="25">
        <f>INDEX('AEO 2023 Table 42'!87:87,MATCH(O$4,'AEO 2023 Table 42'!$13:$13,0))/100</f>
        <v>2.689356E-2</v>
      </c>
      <c r="P23" s="25">
        <f>INDEX('AEO 2023 Table 42'!87:87,MATCH(P$4,'AEO 2023 Table 42'!$13:$13,0))/100</f>
        <v>2.6881499999999999E-2</v>
      </c>
      <c r="Q23" s="25">
        <f>INDEX('AEO 2023 Table 42'!87:87,MATCH(Q$4,'AEO 2023 Table 42'!$13:$13,0))/100</f>
        <v>2.685272E-2</v>
      </c>
      <c r="R23" s="25">
        <f>INDEX('AEO 2023 Table 42'!87:87,MATCH(R$4,'AEO 2023 Table 42'!$13:$13,0))/100</f>
        <v>2.668127E-2</v>
      </c>
      <c r="S23" s="25">
        <f>INDEX('AEO 2023 Table 42'!87:87,MATCH(S$4,'AEO 2023 Table 42'!$13:$13,0))/100</f>
        <v>2.6760920000000001E-2</v>
      </c>
      <c r="T23" s="25">
        <f>INDEX('AEO 2023 Table 42'!87:87,MATCH(T$4,'AEO 2023 Table 42'!$13:$13,0))/100</f>
        <v>2.6704229999999999E-2</v>
      </c>
      <c r="U23" s="25">
        <f>INDEX('AEO 2023 Table 42'!87:87,MATCH(U$4,'AEO 2023 Table 42'!$13:$13,0))/100</f>
        <v>2.6643150000000001E-2</v>
      </c>
      <c r="V23" s="25">
        <f>INDEX('AEO 2023 Table 42'!87:87,MATCH(V$4,'AEO 2023 Table 42'!$13:$13,0))/100</f>
        <v>2.6664789999999997E-2</v>
      </c>
      <c r="W23" s="25">
        <f>INDEX('AEO 2023 Table 42'!87:87,MATCH(W$4,'AEO 2023 Table 42'!$13:$13,0))/100</f>
        <v>2.6660720000000002E-2</v>
      </c>
      <c r="X23" s="25">
        <f>INDEX('AEO 2023 Table 42'!87:87,MATCH(X$4,'AEO 2023 Table 42'!$13:$13,0))/100</f>
        <v>2.6601010000000001E-2</v>
      </c>
      <c r="Y23" s="25">
        <f>INDEX('AEO 2023 Table 42'!87:87,MATCH(Y$4,'AEO 2023 Table 42'!$13:$13,0))/100</f>
        <v>2.6657030000000002E-2</v>
      </c>
      <c r="Z23" s="25">
        <f>INDEX('AEO 2023 Table 42'!87:87,MATCH(Z$4,'AEO 2023 Table 42'!$13:$13,0))/100</f>
        <v>2.6509390000000001E-2</v>
      </c>
      <c r="AA23" s="25">
        <f>INDEX('AEO 2023 Table 42'!87:87,MATCH(AA$4,'AEO 2023 Table 42'!$13:$13,0))/100</f>
        <v>2.653461E-2</v>
      </c>
      <c r="AB23" s="25">
        <f>INDEX('AEO 2023 Table 42'!87:87,MATCH(AB$4,'AEO 2023 Table 42'!$13:$13,0))/100</f>
        <v>2.6197580000000002E-2</v>
      </c>
      <c r="AC23" s="25">
        <f>INDEX('AEO 2023 Table 42'!87:87,MATCH(AC$4,'AEO 2023 Table 42'!$13:$13,0))/100</f>
        <v>2.6512129999999998E-2</v>
      </c>
      <c r="AD23" s="25">
        <f>INDEX('AEO 2023 Table 42'!87:87,MATCH(AD$4,'AEO 2023 Table 42'!$13:$13,0))/100</f>
        <v>2.6379679999999999E-2</v>
      </c>
      <c r="AE23" s="25">
        <f>INDEX('AEO 2023 Table 42'!87:87,MATCH(AE$4,'AEO 2023 Table 42'!$13:$13,0))/100</f>
        <v>2.6435050000000002E-2</v>
      </c>
      <c r="AF23" s="25">
        <f>INDEX('AEO 2023 Table 42'!87:87,MATCH(AF$4,'AEO 2023 Table 42'!$13:$13,0))/100</f>
        <v>2.6338089999999998E-2</v>
      </c>
    </row>
    <row r="24" spans="1:32" x14ac:dyDescent="0.35">
      <c r="A24" s="81" t="s">
        <v>1533</v>
      </c>
      <c r="B24" t="s">
        <v>174</v>
      </c>
      <c r="C24" s="25">
        <f>INDEX('AEO 2022 Table 42'!82:82,MATCH(C$4,'AEO 2022 Table 42'!$14:$14,0))/100</f>
        <v>0.23795731000000001</v>
      </c>
      <c r="D24" s="25">
        <f>INDEX('AEO 2023 Table 42'!88:88,MATCH(D$4,'AEO 2023 Table 42'!$13:$13,0))/100</f>
        <v>0.23128896999999998</v>
      </c>
      <c r="E24" s="25">
        <f>INDEX('AEO 2023 Table 42'!88:88,MATCH(E$4,'AEO 2023 Table 42'!$13:$13,0))/100</f>
        <v>0.22695720999999999</v>
      </c>
      <c r="F24" s="25">
        <f>INDEX('AEO 2023 Table 42'!88:88,MATCH(F$4,'AEO 2023 Table 42'!$13:$13,0))/100</f>
        <v>0.22929484999999999</v>
      </c>
      <c r="G24" s="25">
        <f>INDEX('AEO 2023 Table 42'!88:88,MATCH(G$4,'AEO 2023 Table 42'!$13:$13,0))/100</f>
        <v>0.23010462000000001</v>
      </c>
      <c r="H24" s="25">
        <f>INDEX('AEO 2023 Table 42'!88:88,MATCH(H$4,'AEO 2023 Table 42'!$13:$13,0))/100</f>
        <v>0.23288852999999998</v>
      </c>
      <c r="I24" s="25">
        <f>INDEX('AEO 2023 Table 42'!88:88,MATCH(I$4,'AEO 2023 Table 42'!$13:$13,0))/100</f>
        <v>0.23355645999999999</v>
      </c>
      <c r="J24" s="25">
        <f>INDEX('AEO 2023 Table 42'!88:88,MATCH(J$4,'AEO 2023 Table 42'!$13:$13,0))/100</f>
        <v>0.23419699000000002</v>
      </c>
      <c r="K24" s="25">
        <f>INDEX('AEO 2023 Table 42'!88:88,MATCH(K$4,'AEO 2023 Table 42'!$13:$13,0))/100</f>
        <v>0.23559359000000002</v>
      </c>
      <c r="L24" s="25">
        <f>INDEX('AEO 2023 Table 42'!88:88,MATCH(L$4,'AEO 2023 Table 42'!$13:$13,0))/100</f>
        <v>0.23618771</v>
      </c>
      <c r="M24" s="25">
        <f>INDEX('AEO 2023 Table 42'!88:88,MATCH(M$4,'AEO 2023 Table 42'!$13:$13,0))/100</f>
        <v>0.23667870000000002</v>
      </c>
      <c r="N24" s="25">
        <f>INDEX('AEO 2023 Table 42'!88:88,MATCH(N$4,'AEO 2023 Table 42'!$13:$13,0))/100</f>
        <v>0.23729319000000001</v>
      </c>
      <c r="O24" s="25">
        <f>INDEX('AEO 2023 Table 42'!88:88,MATCH(O$4,'AEO 2023 Table 42'!$13:$13,0))/100</f>
        <v>0.23775751000000001</v>
      </c>
      <c r="P24" s="25">
        <f>INDEX('AEO 2023 Table 42'!88:88,MATCH(P$4,'AEO 2023 Table 42'!$13:$13,0))/100</f>
        <v>0.23834886999999999</v>
      </c>
      <c r="Q24" s="25">
        <f>INDEX('AEO 2023 Table 42'!88:88,MATCH(Q$4,'AEO 2023 Table 42'!$13:$13,0))/100</f>
        <v>0.23873204999999997</v>
      </c>
      <c r="R24" s="25">
        <f>INDEX('AEO 2023 Table 42'!88:88,MATCH(R$4,'AEO 2023 Table 42'!$13:$13,0))/100</f>
        <v>0.23928259000000002</v>
      </c>
      <c r="S24" s="25">
        <f>INDEX('AEO 2023 Table 42'!88:88,MATCH(S$4,'AEO 2023 Table 42'!$13:$13,0))/100</f>
        <v>0.23952972</v>
      </c>
      <c r="T24" s="25">
        <f>INDEX('AEO 2023 Table 42'!88:88,MATCH(T$4,'AEO 2023 Table 42'!$13:$13,0))/100</f>
        <v>0.23995262000000001</v>
      </c>
      <c r="U24" s="25">
        <f>INDEX('AEO 2023 Table 42'!88:88,MATCH(U$4,'AEO 2023 Table 42'!$13:$13,0))/100</f>
        <v>0.24033092</v>
      </c>
      <c r="V24" s="25">
        <f>INDEX('AEO 2023 Table 42'!88:88,MATCH(V$4,'AEO 2023 Table 42'!$13:$13,0))/100</f>
        <v>0.24061125</v>
      </c>
      <c r="W24" s="25">
        <f>INDEX('AEO 2023 Table 42'!88:88,MATCH(W$4,'AEO 2023 Table 42'!$13:$13,0))/100</f>
        <v>0.24095789000000001</v>
      </c>
      <c r="X24" s="25">
        <f>INDEX('AEO 2023 Table 42'!88:88,MATCH(X$4,'AEO 2023 Table 42'!$13:$13,0))/100</f>
        <v>0.24126281999999999</v>
      </c>
      <c r="Y24" s="25">
        <f>INDEX('AEO 2023 Table 42'!88:88,MATCH(Y$4,'AEO 2023 Table 42'!$13:$13,0))/100</f>
        <v>0.24151129000000002</v>
      </c>
      <c r="Z24" s="25">
        <f>INDEX('AEO 2023 Table 42'!88:88,MATCH(Z$4,'AEO 2023 Table 42'!$13:$13,0))/100</f>
        <v>0.24191857999999999</v>
      </c>
      <c r="AA24" s="25">
        <f>INDEX('AEO 2023 Table 42'!88:88,MATCH(AA$4,'AEO 2023 Table 42'!$13:$13,0))/100</f>
        <v>0.24213715</v>
      </c>
      <c r="AB24" s="25">
        <f>INDEX('AEO 2023 Table 42'!88:88,MATCH(AB$4,'AEO 2023 Table 42'!$13:$13,0))/100</f>
        <v>0.24278766999999998</v>
      </c>
      <c r="AC24" s="25">
        <f>INDEX('AEO 2023 Table 42'!88:88,MATCH(AC$4,'AEO 2023 Table 42'!$13:$13,0))/100</f>
        <v>0.24280964000000002</v>
      </c>
      <c r="AD24" s="25">
        <f>INDEX('AEO 2023 Table 42'!88:88,MATCH(AD$4,'AEO 2023 Table 42'!$13:$13,0))/100</f>
        <v>0.24317194</v>
      </c>
      <c r="AE24" s="25">
        <f>INDEX('AEO 2023 Table 42'!88:88,MATCH(AE$4,'AEO 2023 Table 42'!$13:$13,0))/100</f>
        <v>0.24329593999999999</v>
      </c>
      <c r="AF24" s="25">
        <f>INDEX('AEO 2023 Table 42'!88:88,MATCH(AF$4,'AEO 2023 Table 42'!$13:$13,0))/100</f>
        <v>0.24362085</v>
      </c>
    </row>
    <row r="25" spans="1:32" x14ac:dyDescent="0.35">
      <c r="A25" s="81" t="s">
        <v>1535</v>
      </c>
      <c r="B25" t="s">
        <v>175</v>
      </c>
      <c r="C25" s="25">
        <f>INDEX('AEO 2022 Table 42'!83:83,MATCH(C$4,'AEO 2022 Table 42'!$14:$14,0))/100</f>
        <v>1.40859E-2</v>
      </c>
      <c r="D25" s="25">
        <f>INDEX('AEO 2023 Table 42'!89:89,MATCH(D$4,'AEO 2023 Table 42'!$13:$13,0))/100</f>
        <v>1.2823590000000001E-2</v>
      </c>
      <c r="E25" s="25">
        <f>INDEX('AEO 2023 Table 42'!89:89,MATCH(E$4,'AEO 2023 Table 42'!$13:$13,0))/100</f>
        <v>1.1394E-2</v>
      </c>
      <c r="F25" s="25">
        <f>INDEX('AEO 2023 Table 42'!89:89,MATCH(F$4,'AEO 2023 Table 42'!$13:$13,0))/100</f>
        <v>1.1594690000000001E-2</v>
      </c>
      <c r="G25" s="25">
        <f>INDEX('AEO 2023 Table 42'!89:89,MATCH(G$4,'AEO 2023 Table 42'!$13:$13,0))/100</f>
        <v>1.1186590000000001E-2</v>
      </c>
      <c r="H25" s="25">
        <f>INDEX('AEO 2023 Table 42'!89:89,MATCH(H$4,'AEO 2023 Table 42'!$13:$13,0))/100</f>
        <v>1.1664840000000001E-2</v>
      </c>
      <c r="I25" s="25">
        <f>INDEX('AEO 2023 Table 42'!89:89,MATCH(I$4,'AEO 2023 Table 42'!$13:$13,0))/100</f>
        <v>1.167135E-2</v>
      </c>
      <c r="J25" s="25">
        <f>INDEX('AEO 2023 Table 42'!89:89,MATCH(J$4,'AEO 2023 Table 42'!$13:$13,0))/100</f>
        <v>1.167209E-2</v>
      </c>
      <c r="K25" s="25">
        <f>INDEX('AEO 2023 Table 42'!89:89,MATCH(K$4,'AEO 2023 Table 42'!$13:$13,0))/100</f>
        <v>1.1840690000000001E-2</v>
      </c>
      <c r="L25" s="25">
        <f>INDEX('AEO 2023 Table 42'!89:89,MATCH(L$4,'AEO 2023 Table 42'!$13:$13,0))/100</f>
        <v>1.1910579999999999E-2</v>
      </c>
      <c r="M25" s="25">
        <f>INDEX('AEO 2023 Table 42'!89:89,MATCH(M$4,'AEO 2023 Table 42'!$13:$13,0))/100</f>
        <v>1.189726E-2</v>
      </c>
      <c r="N25" s="25">
        <f>INDEX('AEO 2023 Table 42'!89:89,MATCH(N$4,'AEO 2023 Table 42'!$13:$13,0))/100</f>
        <v>1.193254E-2</v>
      </c>
      <c r="O25" s="25">
        <f>INDEX('AEO 2023 Table 42'!89:89,MATCH(O$4,'AEO 2023 Table 42'!$13:$13,0))/100</f>
        <v>1.1928630000000001E-2</v>
      </c>
      <c r="P25" s="25">
        <f>INDEX('AEO 2023 Table 42'!89:89,MATCH(P$4,'AEO 2023 Table 42'!$13:$13,0))/100</f>
        <v>1.197579E-2</v>
      </c>
      <c r="Q25" s="25">
        <f>INDEX('AEO 2023 Table 42'!89:89,MATCH(Q$4,'AEO 2023 Table 42'!$13:$13,0))/100</f>
        <v>1.197203E-2</v>
      </c>
      <c r="R25" s="25">
        <f>INDEX('AEO 2023 Table 42'!89:89,MATCH(R$4,'AEO 2023 Table 42'!$13:$13,0))/100</f>
        <v>1.20298E-2</v>
      </c>
      <c r="S25" s="25">
        <f>INDEX('AEO 2023 Table 42'!89:89,MATCH(S$4,'AEO 2023 Table 42'!$13:$13,0))/100</f>
        <v>1.1977120000000001E-2</v>
      </c>
      <c r="T25" s="25">
        <f>INDEX('AEO 2023 Table 42'!89:89,MATCH(T$4,'AEO 2023 Table 42'!$13:$13,0))/100</f>
        <v>1.198725E-2</v>
      </c>
      <c r="U25" s="25">
        <f>INDEX('AEO 2023 Table 42'!89:89,MATCH(U$4,'AEO 2023 Table 42'!$13:$13,0))/100</f>
        <v>1.1996649999999999E-2</v>
      </c>
      <c r="V25" s="25">
        <f>INDEX('AEO 2023 Table 42'!89:89,MATCH(V$4,'AEO 2023 Table 42'!$13:$13,0))/100</f>
        <v>1.199397E-2</v>
      </c>
      <c r="W25" s="25">
        <f>INDEX('AEO 2023 Table 42'!89:89,MATCH(W$4,'AEO 2023 Table 42'!$13:$13,0))/100</f>
        <v>1.1986689999999999E-2</v>
      </c>
      <c r="X25" s="25">
        <f>INDEX('AEO 2023 Table 42'!89:89,MATCH(X$4,'AEO 2023 Table 42'!$13:$13,0))/100</f>
        <v>1.2005129999999999E-2</v>
      </c>
      <c r="Y25" s="25">
        <f>INDEX('AEO 2023 Table 42'!89:89,MATCH(Y$4,'AEO 2023 Table 42'!$13:$13,0))/100</f>
        <v>1.197292E-2</v>
      </c>
      <c r="Z25" s="25">
        <f>INDEX('AEO 2023 Table 42'!89:89,MATCH(Z$4,'AEO 2023 Table 42'!$13:$13,0))/100</f>
        <v>1.2036430000000001E-2</v>
      </c>
      <c r="AA25" s="25">
        <f>INDEX('AEO 2023 Table 42'!89:89,MATCH(AA$4,'AEO 2023 Table 42'!$13:$13,0))/100</f>
        <v>1.2015080000000001E-2</v>
      </c>
      <c r="AB25" s="25">
        <f>INDEX('AEO 2023 Table 42'!89:89,MATCH(AB$4,'AEO 2023 Table 42'!$13:$13,0))/100</f>
        <v>1.216103E-2</v>
      </c>
      <c r="AC25" s="25">
        <f>INDEX('AEO 2023 Table 42'!89:89,MATCH(AC$4,'AEO 2023 Table 42'!$13:$13,0))/100</f>
        <v>1.2017400000000001E-2</v>
      </c>
      <c r="AD25" s="25">
        <f>INDEX('AEO 2023 Table 42'!89:89,MATCH(AD$4,'AEO 2023 Table 42'!$13:$13,0))/100</f>
        <v>1.207072E-2</v>
      </c>
      <c r="AE25" s="25">
        <f>INDEX('AEO 2023 Table 42'!89:89,MATCH(AE$4,'AEO 2023 Table 42'!$13:$13,0))/100</f>
        <v>1.2019759999999999E-2</v>
      </c>
      <c r="AF25" s="25">
        <f>INDEX('AEO 2023 Table 42'!89:89,MATCH(AF$4,'AEO 2023 Table 42'!$13:$13,0))/100</f>
        <v>1.2083669999999999E-2</v>
      </c>
    </row>
    <row r="26" spans="1:32" x14ac:dyDescent="0.35">
      <c r="A26" s="81" t="s">
        <v>1537</v>
      </c>
      <c r="B26" t="s">
        <v>176</v>
      </c>
      <c r="C26" s="25">
        <f>INDEX('AEO 2022 Table 42'!84:84,MATCH(C$4,'AEO 2022 Table 42'!$14:$14,0))/100</f>
        <v>6.8390380000000001E-2</v>
      </c>
      <c r="D26" s="25">
        <f>INDEX('AEO 2023 Table 42'!90:90,MATCH(D$4,'AEO 2023 Table 42'!$13:$13,0))/100</f>
        <v>5.7735109999999999E-2</v>
      </c>
      <c r="E26" s="25">
        <f>INDEX('AEO 2023 Table 42'!90:90,MATCH(E$4,'AEO 2023 Table 42'!$13:$13,0))/100</f>
        <v>5.5408860000000004E-2</v>
      </c>
      <c r="F26" s="25">
        <f>INDEX('AEO 2023 Table 42'!90:90,MATCH(F$4,'AEO 2023 Table 42'!$13:$13,0))/100</f>
        <v>5.5165170000000006E-2</v>
      </c>
      <c r="G26" s="25">
        <f>INDEX('AEO 2023 Table 42'!90:90,MATCH(G$4,'AEO 2023 Table 42'!$13:$13,0))/100</f>
        <v>5.4676269999999999E-2</v>
      </c>
      <c r="H26" s="25">
        <f>INDEX('AEO 2023 Table 42'!90:90,MATCH(H$4,'AEO 2023 Table 42'!$13:$13,0))/100</f>
        <v>5.3848209999999994E-2</v>
      </c>
      <c r="I26" s="25">
        <f>INDEX('AEO 2023 Table 42'!90:90,MATCH(I$4,'AEO 2023 Table 42'!$13:$13,0))/100</f>
        <v>5.4013070000000003E-2</v>
      </c>
      <c r="J26" s="25">
        <f>INDEX('AEO 2023 Table 42'!90:90,MATCH(J$4,'AEO 2023 Table 42'!$13:$13,0))/100</f>
        <v>5.3380869999999997E-2</v>
      </c>
      <c r="K26" s="25">
        <f>INDEX('AEO 2023 Table 42'!90:90,MATCH(K$4,'AEO 2023 Table 42'!$13:$13,0))/100</f>
        <v>5.3666579999999998E-2</v>
      </c>
      <c r="L26" s="25">
        <f>INDEX('AEO 2023 Table 42'!90:90,MATCH(L$4,'AEO 2023 Table 42'!$13:$13,0))/100</f>
        <v>5.3405449999999993E-2</v>
      </c>
      <c r="M26" s="25">
        <f>INDEX('AEO 2023 Table 42'!90:90,MATCH(M$4,'AEO 2023 Table 42'!$13:$13,0))/100</f>
        <v>5.3181289999999999E-2</v>
      </c>
      <c r="N26" s="25">
        <f>INDEX('AEO 2023 Table 42'!90:90,MATCH(N$4,'AEO 2023 Table 42'!$13:$13,0))/100</f>
        <v>5.2979760000000001E-2</v>
      </c>
      <c r="O26" s="25">
        <f>INDEX('AEO 2023 Table 42'!90:90,MATCH(O$4,'AEO 2023 Table 42'!$13:$13,0))/100</f>
        <v>5.2679410000000003E-2</v>
      </c>
      <c r="P26" s="25">
        <f>INDEX('AEO 2023 Table 42'!90:90,MATCH(P$4,'AEO 2023 Table 42'!$13:$13,0))/100</f>
        <v>5.2659739999999997E-2</v>
      </c>
      <c r="Q26" s="25">
        <f>INDEX('AEO 2023 Table 42'!90:90,MATCH(Q$4,'AEO 2023 Table 42'!$13:$13,0))/100</f>
        <v>5.2486100000000001E-2</v>
      </c>
      <c r="R26" s="25">
        <f>INDEX('AEO 2023 Table 42'!90:90,MATCH(R$4,'AEO 2023 Table 42'!$13:$13,0))/100</f>
        <v>5.2345990000000002E-2</v>
      </c>
      <c r="S26" s="25">
        <f>INDEX('AEO 2023 Table 42'!90:90,MATCH(S$4,'AEO 2023 Table 42'!$13:$13,0))/100</f>
        <v>5.2202129999999999E-2</v>
      </c>
      <c r="T26" s="25">
        <f>INDEX('AEO 2023 Table 42'!90:90,MATCH(T$4,'AEO 2023 Table 42'!$13:$13,0))/100</f>
        <v>5.2092559999999996E-2</v>
      </c>
      <c r="U26" s="25">
        <f>INDEX('AEO 2023 Table 42'!90:90,MATCH(U$4,'AEO 2023 Table 42'!$13:$13,0))/100</f>
        <v>5.194961E-2</v>
      </c>
      <c r="V26" s="25">
        <f>INDEX('AEO 2023 Table 42'!90:90,MATCH(V$4,'AEO 2023 Table 42'!$13:$13,0))/100</f>
        <v>5.1911889999999995E-2</v>
      </c>
      <c r="W26" s="25">
        <f>INDEX('AEO 2023 Table 42'!90:90,MATCH(W$4,'AEO 2023 Table 42'!$13:$13,0))/100</f>
        <v>5.1814369999999998E-2</v>
      </c>
      <c r="X26" s="25">
        <f>INDEX('AEO 2023 Table 42'!90:90,MATCH(X$4,'AEO 2023 Table 42'!$13:$13,0))/100</f>
        <v>5.1731539999999999E-2</v>
      </c>
      <c r="Y26" s="25">
        <f>INDEX('AEO 2023 Table 42'!90:90,MATCH(Y$4,'AEO 2023 Table 42'!$13:$13,0))/100</f>
        <v>5.1645490000000002E-2</v>
      </c>
      <c r="Z26" s="25">
        <f>INDEX('AEO 2023 Table 42'!90:90,MATCH(Z$4,'AEO 2023 Table 42'!$13:$13,0))/100</f>
        <v>5.1615780000000007E-2</v>
      </c>
      <c r="AA26" s="25">
        <f>INDEX('AEO 2023 Table 42'!90:90,MATCH(AA$4,'AEO 2023 Table 42'!$13:$13,0))/100</f>
        <v>5.1518540000000002E-2</v>
      </c>
      <c r="AB26" s="25">
        <f>INDEX('AEO 2023 Table 42'!90:90,MATCH(AB$4,'AEO 2023 Table 42'!$13:$13,0))/100</f>
        <v>5.1520840000000005E-2</v>
      </c>
      <c r="AC26" s="25">
        <f>INDEX('AEO 2023 Table 42'!90:90,MATCH(AC$4,'AEO 2023 Table 42'!$13:$13,0))/100</f>
        <v>5.1403930000000007E-2</v>
      </c>
      <c r="AD26" s="25">
        <f>INDEX('AEO 2023 Table 42'!90:90,MATCH(AD$4,'AEO 2023 Table 42'!$13:$13,0))/100</f>
        <v>5.1361499999999997E-2</v>
      </c>
      <c r="AE26" s="25">
        <f>INDEX('AEO 2023 Table 42'!90:90,MATCH(AE$4,'AEO 2023 Table 42'!$13:$13,0))/100</f>
        <v>5.1185989999999994E-2</v>
      </c>
      <c r="AF26" s="25">
        <f>INDEX('AEO 2023 Table 42'!90:90,MATCH(AF$4,'AEO 2023 Table 42'!$13:$13,0))/100</f>
        <v>5.1257409999999996E-2</v>
      </c>
    </row>
    <row r="27" spans="1:32" x14ac:dyDescent="0.35">
      <c r="A27" s="81" t="s">
        <v>1539</v>
      </c>
      <c r="B27" t="s">
        <v>177</v>
      </c>
      <c r="C27" s="25">
        <f>INDEX('AEO 2022 Table 42'!85:85,MATCH(C$4,'AEO 2022 Table 42'!$14:$14,0))/100</f>
        <v>2.7864680000000003E-2</v>
      </c>
      <c r="D27" s="25">
        <f>INDEX('AEO 2023 Table 42'!91:91,MATCH(D$4,'AEO 2023 Table 42'!$13:$13,0))/100</f>
        <v>3.5196939999999996E-2</v>
      </c>
      <c r="E27" s="25">
        <f>INDEX('AEO 2023 Table 42'!91:91,MATCH(E$4,'AEO 2023 Table 42'!$13:$13,0))/100</f>
        <v>3.601244E-2</v>
      </c>
      <c r="F27" s="25">
        <f>INDEX('AEO 2023 Table 42'!91:91,MATCH(F$4,'AEO 2023 Table 42'!$13:$13,0))/100</f>
        <v>3.4968539999999999E-2</v>
      </c>
      <c r="G27" s="25">
        <f>INDEX('AEO 2023 Table 42'!91:91,MATCH(G$4,'AEO 2023 Table 42'!$13:$13,0))/100</f>
        <v>3.4675379999999999E-2</v>
      </c>
      <c r="H27" s="25">
        <f>INDEX('AEO 2023 Table 42'!91:91,MATCH(H$4,'AEO 2023 Table 42'!$13:$13,0))/100</f>
        <v>3.3952110000000001E-2</v>
      </c>
      <c r="I27" s="25">
        <f>INDEX('AEO 2023 Table 42'!91:91,MATCH(I$4,'AEO 2023 Table 42'!$13:$13,0))/100</f>
        <v>3.3561290000000001E-2</v>
      </c>
      <c r="J27" s="25">
        <f>INDEX('AEO 2023 Table 42'!91:91,MATCH(J$4,'AEO 2023 Table 42'!$13:$13,0))/100</f>
        <v>3.3227519999999997E-2</v>
      </c>
      <c r="K27" s="25">
        <f>INDEX('AEO 2023 Table 42'!91:91,MATCH(K$4,'AEO 2023 Table 42'!$13:$13,0))/100</f>
        <v>3.2870179999999999E-2</v>
      </c>
      <c r="L27" s="25">
        <f>INDEX('AEO 2023 Table 42'!91:91,MATCH(L$4,'AEO 2023 Table 42'!$13:$13,0))/100</f>
        <v>3.2631E-2</v>
      </c>
      <c r="M27" s="25">
        <f>INDEX('AEO 2023 Table 42'!91:91,MATCH(M$4,'AEO 2023 Table 42'!$13:$13,0))/100</f>
        <v>3.2429550000000001E-2</v>
      </c>
      <c r="N27" s="25">
        <f>INDEX('AEO 2023 Table 42'!91:91,MATCH(N$4,'AEO 2023 Table 42'!$13:$13,0))/100</f>
        <v>3.2202370000000001E-2</v>
      </c>
      <c r="O27" s="25">
        <f>INDEX('AEO 2023 Table 42'!91:91,MATCH(O$4,'AEO 2023 Table 42'!$13:$13,0))/100</f>
        <v>3.2031810000000001E-2</v>
      </c>
      <c r="P27" s="25">
        <f>INDEX('AEO 2023 Table 42'!91:91,MATCH(P$4,'AEO 2023 Table 42'!$13:$13,0))/100</f>
        <v>3.1837509999999999E-2</v>
      </c>
      <c r="Q27" s="25">
        <f>INDEX('AEO 2023 Table 42'!91:91,MATCH(Q$4,'AEO 2023 Table 42'!$13:$13,0))/100</f>
        <v>3.1699709999999999E-2</v>
      </c>
      <c r="R27" s="25">
        <f>INDEX('AEO 2023 Table 42'!91:91,MATCH(R$4,'AEO 2023 Table 42'!$13:$13,0))/100</f>
        <v>3.1528500000000001E-2</v>
      </c>
      <c r="S27" s="25">
        <f>INDEX('AEO 2023 Table 42'!91:91,MATCH(S$4,'AEO 2023 Table 42'!$13:$13,0))/100</f>
        <v>3.1444149999999997E-2</v>
      </c>
      <c r="T27" s="25">
        <f>INDEX('AEO 2023 Table 42'!91:91,MATCH(T$4,'AEO 2023 Table 42'!$13:$13,0))/100</f>
        <v>3.1309030000000002E-2</v>
      </c>
      <c r="U27" s="25">
        <f>INDEX('AEO 2023 Table 42'!91:91,MATCH(U$4,'AEO 2023 Table 42'!$13:$13,0))/100</f>
        <v>3.118777E-2</v>
      </c>
      <c r="V27" s="25">
        <f>INDEX('AEO 2023 Table 42'!91:91,MATCH(V$4,'AEO 2023 Table 42'!$13:$13,0))/100</f>
        <v>3.107971E-2</v>
      </c>
      <c r="W27" s="25">
        <f>INDEX('AEO 2023 Table 42'!91:91,MATCH(W$4,'AEO 2023 Table 42'!$13:$13,0))/100</f>
        <v>3.097782E-2</v>
      </c>
      <c r="X27" s="25">
        <f>INDEX('AEO 2023 Table 42'!91:91,MATCH(X$4,'AEO 2023 Table 42'!$13:$13,0))/100</f>
        <v>3.0868530000000002E-2</v>
      </c>
      <c r="Y27" s="25">
        <f>INDEX('AEO 2023 Table 42'!91:91,MATCH(Y$4,'AEO 2023 Table 42'!$13:$13,0))/100</f>
        <v>3.0790540000000002E-2</v>
      </c>
      <c r="Z27" s="25">
        <f>INDEX('AEO 2023 Table 42'!91:91,MATCH(Z$4,'AEO 2023 Table 42'!$13:$13,0))/100</f>
        <v>3.065346E-2</v>
      </c>
      <c r="AA27" s="25">
        <f>INDEX('AEO 2023 Table 42'!91:91,MATCH(AA$4,'AEO 2023 Table 42'!$13:$13,0))/100</f>
        <v>3.058522E-2</v>
      </c>
      <c r="AB27" s="25">
        <f>INDEX('AEO 2023 Table 42'!91:91,MATCH(AB$4,'AEO 2023 Table 42'!$13:$13,0))/100</f>
        <v>3.0428690000000001E-2</v>
      </c>
      <c r="AC27" s="25">
        <f>INDEX('AEO 2023 Table 42'!91:91,MATCH(AC$4,'AEO 2023 Table 42'!$13:$13,0))/100</f>
        <v>3.0440170000000003E-2</v>
      </c>
      <c r="AD27" s="25">
        <f>INDEX('AEO 2023 Table 42'!91:91,MATCH(AD$4,'AEO 2023 Table 42'!$13:$13,0))/100</f>
        <v>3.0327440000000001E-2</v>
      </c>
      <c r="AE27" s="25">
        <f>INDEX('AEO 2023 Table 42'!91:91,MATCH(AE$4,'AEO 2023 Table 42'!$13:$13,0))/100</f>
        <v>3.0303140000000003E-2</v>
      </c>
      <c r="AF27" s="25">
        <f>INDEX('AEO 2023 Table 42'!91:91,MATCH(AF$4,'AEO 2023 Table 42'!$13:$13,0))/100</f>
        <v>3.0180250000000002E-2</v>
      </c>
    </row>
    <row r="28" spans="1:32" x14ac:dyDescent="0.35">
      <c r="A28" s="81" t="s">
        <v>1541</v>
      </c>
      <c r="B28" t="s">
        <v>178</v>
      </c>
      <c r="C28" s="25">
        <f>INDEX('AEO 2022 Table 42'!86:86,MATCH(C$4,'AEO 2022 Table 42'!$14:$14,0))/100</f>
        <v>5.0232210000000006E-2</v>
      </c>
      <c r="D28" s="25">
        <f>INDEX('AEO 2023 Table 42'!92:92,MATCH(D$4,'AEO 2023 Table 42'!$13:$13,0))/100</f>
        <v>4.7684089999999998E-2</v>
      </c>
      <c r="E28" s="25">
        <f>INDEX('AEO 2023 Table 42'!92:92,MATCH(E$4,'AEO 2023 Table 42'!$13:$13,0))/100</f>
        <v>4.7030529999999994E-2</v>
      </c>
      <c r="F28" s="25">
        <f>INDEX('AEO 2023 Table 42'!92:92,MATCH(F$4,'AEO 2023 Table 42'!$13:$13,0))/100</f>
        <v>4.6545069999999994E-2</v>
      </c>
      <c r="G28" s="25">
        <f>INDEX('AEO 2023 Table 42'!92:92,MATCH(G$4,'AEO 2023 Table 42'!$13:$13,0))/100</f>
        <v>4.6236230000000003E-2</v>
      </c>
      <c r="H28" s="25">
        <f>INDEX('AEO 2023 Table 42'!92:92,MATCH(H$4,'AEO 2023 Table 42'!$13:$13,0))/100</f>
        <v>4.5844050000000004E-2</v>
      </c>
      <c r="I28" s="25">
        <f>INDEX('AEO 2023 Table 42'!92:92,MATCH(I$4,'AEO 2023 Table 42'!$13:$13,0))/100</f>
        <v>4.5503099999999998E-2</v>
      </c>
      <c r="J28" s="25">
        <f>INDEX('AEO 2023 Table 42'!92:92,MATCH(J$4,'AEO 2023 Table 42'!$13:$13,0))/100</f>
        <v>4.5288209999999995E-2</v>
      </c>
      <c r="K28" s="25">
        <f>INDEX('AEO 2023 Table 42'!92:92,MATCH(K$4,'AEO 2023 Table 42'!$13:$13,0))/100</f>
        <v>4.4994600000000003E-2</v>
      </c>
      <c r="L28" s="25">
        <f>INDEX('AEO 2023 Table 42'!92:92,MATCH(L$4,'AEO 2023 Table 42'!$13:$13,0))/100</f>
        <v>4.4816060000000005E-2</v>
      </c>
      <c r="M28" s="25">
        <f>INDEX('AEO 2023 Table 42'!92:92,MATCH(M$4,'AEO 2023 Table 42'!$13:$13,0))/100</f>
        <v>4.4650230000000006E-2</v>
      </c>
      <c r="N28" s="25">
        <f>INDEX('AEO 2023 Table 42'!92:92,MATCH(N$4,'AEO 2023 Table 42'!$13:$13,0))/100</f>
        <v>4.4504870000000002E-2</v>
      </c>
      <c r="O28" s="25">
        <f>INDEX('AEO 2023 Table 42'!92:92,MATCH(O$4,'AEO 2023 Table 42'!$13:$13,0))/100</f>
        <v>4.4373160000000002E-2</v>
      </c>
      <c r="P28" s="25">
        <f>INDEX('AEO 2023 Table 42'!92:92,MATCH(P$4,'AEO 2023 Table 42'!$13:$13,0))/100</f>
        <v>4.4204929999999996E-2</v>
      </c>
      <c r="Q28" s="25">
        <f>INDEX('AEO 2023 Table 42'!92:92,MATCH(Q$4,'AEO 2023 Table 42'!$13:$13,0))/100</f>
        <v>4.408832E-2</v>
      </c>
      <c r="R28" s="25">
        <f>INDEX('AEO 2023 Table 42'!92:92,MATCH(R$4,'AEO 2023 Table 42'!$13:$13,0))/100</f>
        <v>4.3998340000000004E-2</v>
      </c>
      <c r="S28" s="25">
        <f>INDEX('AEO 2023 Table 42'!92:92,MATCH(S$4,'AEO 2023 Table 42'!$13:$13,0))/100</f>
        <v>4.3897739999999998E-2</v>
      </c>
      <c r="T28" s="25">
        <f>INDEX('AEO 2023 Table 42'!92:92,MATCH(T$4,'AEO 2023 Table 42'!$13:$13,0))/100</f>
        <v>4.3802510000000003E-2</v>
      </c>
      <c r="U28" s="25">
        <f>INDEX('AEO 2023 Table 42'!92:92,MATCH(U$4,'AEO 2023 Table 42'!$13:$13,0))/100</f>
        <v>4.371937E-2</v>
      </c>
      <c r="V28" s="25">
        <f>INDEX('AEO 2023 Table 42'!92:92,MATCH(V$4,'AEO 2023 Table 42'!$13:$13,0))/100</f>
        <v>4.3623079999999995E-2</v>
      </c>
      <c r="W28" s="25">
        <f>INDEX('AEO 2023 Table 42'!92:92,MATCH(W$4,'AEO 2023 Table 42'!$13:$13,0))/100</f>
        <v>4.353771E-2</v>
      </c>
      <c r="X28" s="25">
        <f>INDEX('AEO 2023 Table 42'!92:92,MATCH(X$4,'AEO 2023 Table 42'!$13:$13,0))/100</f>
        <v>4.3470880000000003E-2</v>
      </c>
      <c r="Y28" s="25">
        <f>INDEX('AEO 2023 Table 42'!92:92,MATCH(Y$4,'AEO 2023 Table 42'!$13:$13,0))/100</f>
        <v>4.3390000000000005E-2</v>
      </c>
      <c r="Z28" s="25">
        <f>INDEX('AEO 2023 Table 42'!92:92,MATCH(Z$4,'AEO 2023 Table 42'!$13:$13,0))/100</f>
        <v>4.3336029999999998E-2</v>
      </c>
      <c r="AA28" s="25">
        <f>INDEX('AEO 2023 Table 42'!92:92,MATCH(AA$4,'AEO 2023 Table 42'!$13:$13,0))/100</f>
        <v>4.3273979999999997E-2</v>
      </c>
      <c r="AB28" s="25">
        <f>INDEX('AEO 2023 Table 42'!92:92,MATCH(AB$4,'AEO 2023 Table 42'!$13:$13,0))/100</f>
        <v>4.3268790000000001E-2</v>
      </c>
      <c r="AC28" s="25">
        <f>INDEX('AEO 2023 Table 42'!92:92,MATCH(AC$4,'AEO 2023 Table 42'!$13:$13,0))/100</f>
        <v>4.3181589999999999E-2</v>
      </c>
      <c r="AD28" s="25">
        <f>INDEX('AEO 2023 Table 42'!92:92,MATCH(AD$4,'AEO 2023 Table 42'!$13:$13,0))/100</f>
        <v>4.3140440000000002E-2</v>
      </c>
      <c r="AE28" s="25">
        <f>INDEX('AEO 2023 Table 42'!92:92,MATCH(AE$4,'AEO 2023 Table 42'!$13:$13,0))/100</f>
        <v>4.3092819999999997E-2</v>
      </c>
      <c r="AF28" s="25">
        <f>INDEX('AEO 2023 Table 42'!92:92,MATCH(AF$4,'AEO 2023 Table 42'!$13:$13,0))/100</f>
        <v>4.304289E-2</v>
      </c>
    </row>
    <row r="29" spans="1:32" x14ac:dyDescent="0.35">
      <c r="A29" s="81" t="s">
        <v>1526</v>
      </c>
      <c r="B29" t="s">
        <v>201</v>
      </c>
      <c r="C29" s="25">
        <f>INDEX('AEO 2022 Table 42'!87:87,MATCH(C$4,'AEO 2022 Table 42'!$14:$14,0))/100</f>
        <v>0.16554660999999998</v>
      </c>
      <c r="D29" s="25">
        <f>INDEX('AEO 2023 Table 42'!93:93,MATCH(D$4,'AEO 2023 Table 42'!$13:$13,0))/100</f>
        <v>0.17953505</v>
      </c>
      <c r="E29" s="25">
        <f>INDEX('AEO 2023 Table 42'!93:93,MATCH(E$4,'AEO 2023 Table 42'!$13:$13,0))/100</f>
        <v>0.18616147999999999</v>
      </c>
      <c r="F29" s="25">
        <f>INDEX('AEO 2023 Table 42'!93:93,MATCH(F$4,'AEO 2023 Table 42'!$13:$13,0))/100</f>
        <v>0.18584351999999998</v>
      </c>
      <c r="G29" s="25">
        <f>INDEX('AEO 2023 Table 42'!93:93,MATCH(G$4,'AEO 2023 Table 42'!$13:$13,0))/100</f>
        <v>0.1865822</v>
      </c>
      <c r="H29" s="25">
        <f>INDEX('AEO 2023 Table 42'!93:93,MATCH(H$4,'AEO 2023 Table 42'!$13:$13,0))/100</f>
        <v>0.18562993999999999</v>
      </c>
      <c r="I29" s="25">
        <f>INDEX('AEO 2023 Table 42'!93:93,MATCH(I$4,'AEO 2023 Table 42'!$13:$13,0))/100</f>
        <v>0.18601154</v>
      </c>
      <c r="J29" s="25">
        <f>INDEX('AEO 2023 Table 42'!93:93,MATCH(J$4,'AEO 2023 Table 42'!$13:$13,0))/100</f>
        <v>0.18608604000000001</v>
      </c>
      <c r="K29" s="25">
        <f>INDEX('AEO 2023 Table 42'!93:93,MATCH(K$4,'AEO 2023 Table 42'!$13:$13,0))/100</f>
        <v>0.18589859</v>
      </c>
      <c r="L29" s="25">
        <f>INDEX('AEO 2023 Table 42'!93:93,MATCH(L$4,'AEO 2023 Table 42'!$13:$13,0))/100</f>
        <v>0.18606577000000002</v>
      </c>
      <c r="M29" s="25">
        <f>INDEX('AEO 2023 Table 42'!93:93,MATCH(M$4,'AEO 2023 Table 42'!$13:$13,0))/100</f>
        <v>0.18627171000000001</v>
      </c>
      <c r="N29" s="25">
        <f>INDEX('AEO 2023 Table 42'!93:93,MATCH(N$4,'AEO 2023 Table 42'!$13:$13,0))/100</f>
        <v>0.18632366</v>
      </c>
      <c r="O29" s="25">
        <f>INDEX('AEO 2023 Table 42'!93:93,MATCH(O$4,'AEO 2023 Table 42'!$13:$13,0))/100</f>
        <v>0.18651040999999999</v>
      </c>
      <c r="P29" s="25">
        <f>INDEX('AEO 2023 Table 42'!93:93,MATCH(P$4,'AEO 2023 Table 42'!$13:$13,0))/100</f>
        <v>0.18651966</v>
      </c>
      <c r="Q29" s="25">
        <f>INDEX('AEO 2023 Table 42'!93:93,MATCH(Q$4,'AEO 2023 Table 42'!$13:$13,0))/100</f>
        <v>0.18665414999999999</v>
      </c>
      <c r="R29" s="25">
        <f>INDEX('AEO 2023 Table 42'!93:93,MATCH(R$4,'AEO 2023 Table 42'!$13:$13,0))/100</f>
        <v>0.18656734</v>
      </c>
      <c r="S29" s="25">
        <f>INDEX('AEO 2023 Table 42'!93:93,MATCH(S$4,'AEO 2023 Table 42'!$13:$13,0))/100</f>
        <v>0.18679912999999998</v>
      </c>
      <c r="T29" s="25">
        <f>INDEX('AEO 2023 Table 42'!93:93,MATCH(T$4,'AEO 2023 Table 42'!$13:$13,0))/100</f>
        <v>0.18682741</v>
      </c>
      <c r="U29" s="25">
        <f>INDEX('AEO 2023 Table 42'!93:93,MATCH(U$4,'AEO 2023 Table 42'!$13:$13,0))/100</f>
        <v>0.18682773999999999</v>
      </c>
      <c r="V29" s="25">
        <f>INDEX('AEO 2023 Table 42'!93:93,MATCH(V$4,'AEO 2023 Table 42'!$13:$13,0))/100</f>
        <v>0.18694980999999999</v>
      </c>
      <c r="W29" s="25">
        <f>INDEX('AEO 2023 Table 42'!93:93,MATCH(W$4,'AEO 2023 Table 42'!$13:$13,0))/100</f>
        <v>0.18699373000000002</v>
      </c>
      <c r="X29" s="25">
        <f>INDEX('AEO 2023 Table 42'!93:93,MATCH(X$4,'AEO 2023 Table 42'!$13:$13,0))/100</f>
        <v>0.18702349000000001</v>
      </c>
      <c r="Y29" s="25">
        <f>INDEX('AEO 2023 Table 42'!93:93,MATCH(Y$4,'AEO 2023 Table 42'!$13:$13,0))/100</f>
        <v>0.18715243999999998</v>
      </c>
      <c r="Z29" s="25">
        <f>INDEX('AEO 2023 Table 42'!93:93,MATCH(Z$4,'AEO 2023 Table 42'!$13:$13,0))/100</f>
        <v>0.18705008000000001</v>
      </c>
      <c r="AA29" s="25">
        <f>INDEX('AEO 2023 Table 42'!93:93,MATCH(AA$4,'AEO 2023 Table 42'!$13:$13,0))/100</f>
        <v>0.1871796</v>
      </c>
      <c r="AB29" s="25">
        <f>INDEX('AEO 2023 Table 42'!93:93,MATCH(AB$4,'AEO 2023 Table 42'!$13:$13,0))/100</f>
        <v>0.18683886999999999</v>
      </c>
      <c r="AC29" s="25">
        <f>INDEX('AEO 2023 Table 42'!93:93,MATCH(AC$4,'AEO 2023 Table 42'!$13:$13,0))/100</f>
        <v>0.18726562000000002</v>
      </c>
      <c r="AD29" s="25">
        <f>INDEX('AEO 2023 Table 42'!93:93,MATCH(AD$4,'AEO 2023 Table 42'!$13:$13,0))/100</f>
        <v>0.18717134000000002</v>
      </c>
      <c r="AE29" s="25">
        <f>INDEX('AEO 2023 Table 42'!93:93,MATCH(AE$4,'AEO 2023 Table 42'!$13:$13,0))/100</f>
        <v>0.18731235999999998</v>
      </c>
      <c r="AF29" s="25">
        <f>INDEX('AEO 2023 Table 42'!93:93,MATCH(AF$4,'AEO 2023 Table 42'!$13:$13,0))/100</f>
        <v>0.18726527999999998</v>
      </c>
    </row>
    <row r="30" spans="1:32" x14ac:dyDescent="0.35">
      <c r="A30" s="81" t="s">
        <v>1528</v>
      </c>
      <c r="B30" t="s">
        <v>202</v>
      </c>
      <c r="C30" s="25">
        <f>INDEX('AEO 2022 Table 42'!88:88,MATCH(C$4,'AEO 2022 Table 42'!$14:$14,0))/100</f>
        <v>0.40015830999999996</v>
      </c>
      <c r="D30" s="25">
        <f>INDEX('AEO 2023 Table 42'!94:94,MATCH(D$4,'AEO 2023 Table 42'!$13:$13,0))/100</f>
        <v>0.41023631999999999</v>
      </c>
      <c r="E30" s="25">
        <f>INDEX('AEO 2023 Table 42'!94:94,MATCH(E$4,'AEO 2023 Table 42'!$13:$13,0))/100</f>
        <v>0.40832016000000004</v>
      </c>
      <c r="F30" s="25">
        <f>INDEX('AEO 2023 Table 42'!94:94,MATCH(F$4,'AEO 2023 Table 42'!$13:$13,0))/100</f>
        <v>0.40843147000000002</v>
      </c>
      <c r="G30" s="25">
        <f>INDEX('AEO 2023 Table 42'!94:94,MATCH(G$4,'AEO 2023 Table 42'!$13:$13,0))/100</f>
        <v>0.40835155000000001</v>
      </c>
      <c r="H30" s="25">
        <f>INDEX('AEO 2023 Table 42'!94:94,MATCH(H$4,'AEO 2023 Table 42'!$13:$13,0))/100</f>
        <v>0.40868682999999995</v>
      </c>
      <c r="I30" s="25">
        <f>INDEX('AEO 2023 Table 42'!94:94,MATCH(I$4,'AEO 2023 Table 42'!$13:$13,0))/100</f>
        <v>0.40822619999999998</v>
      </c>
      <c r="J30" s="25">
        <f>INDEX('AEO 2023 Table 42'!94:94,MATCH(J$4,'AEO 2023 Table 42'!$13:$13,0))/100</f>
        <v>0.40890498999999997</v>
      </c>
      <c r="K30" s="25">
        <f>INDEX('AEO 2023 Table 42'!94:94,MATCH(K$4,'AEO 2023 Table 42'!$13:$13,0))/100</f>
        <v>0.40790154000000001</v>
      </c>
      <c r="L30" s="25">
        <f>INDEX('AEO 2023 Table 42'!94:94,MATCH(L$4,'AEO 2023 Table 42'!$13:$13,0))/100</f>
        <v>0.40784668000000002</v>
      </c>
      <c r="M30" s="25">
        <f>INDEX('AEO 2023 Table 42'!94:94,MATCH(M$4,'AEO 2023 Table 42'!$13:$13,0))/100</f>
        <v>0.40779156</v>
      </c>
      <c r="N30" s="25">
        <f>INDEX('AEO 2023 Table 42'!94:94,MATCH(N$4,'AEO 2023 Table 42'!$13:$13,0))/100</f>
        <v>0.40781368000000001</v>
      </c>
      <c r="O30" s="25">
        <f>INDEX('AEO 2023 Table 42'!94:94,MATCH(O$4,'AEO 2023 Table 42'!$13:$13,0))/100</f>
        <v>0.40782551</v>
      </c>
      <c r="P30" s="25">
        <f>INDEX('AEO 2023 Table 42'!94:94,MATCH(P$4,'AEO 2023 Table 42'!$13:$13,0))/100</f>
        <v>0.40757198</v>
      </c>
      <c r="Q30" s="25">
        <f>INDEX('AEO 2023 Table 42'!94:94,MATCH(Q$4,'AEO 2023 Table 42'!$13:$13,0))/100</f>
        <v>0.4075145</v>
      </c>
      <c r="R30" s="25">
        <f>INDEX('AEO 2023 Table 42'!94:94,MATCH(R$4,'AEO 2023 Table 42'!$13:$13,0))/100</f>
        <v>0.40756641000000005</v>
      </c>
      <c r="S30" s="25">
        <f>INDEX('AEO 2023 Table 42'!94:94,MATCH(S$4,'AEO 2023 Table 42'!$13:$13,0))/100</f>
        <v>0.40738899000000006</v>
      </c>
      <c r="T30" s="25">
        <f>INDEX('AEO 2023 Table 42'!94:94,MATCH(T$4,'AEO 2023 Table 42'!$13:$13,0))/100</f>
        <v>0.40732418000000004</v>
      </c>
      <c r="U30" s="25">
        <f>INDEX('AEO 2023 Table 42'!94:94,MATCH(U$4,'AEO 2023 Table 42'!$13:$13,0))/100</f>
        <v>0.40734417000000001</v>
      </c>
      <c r="V30" s="25">
        <f>INDEX('AEO 2023 Table 42'!94:94,MATCH(V$4,'AEO 2023 Table 42'!$13:$13,0))/100</f>
        <v>0.40716564</v>
      </c>
      <c r="W30" s="25">
        <f>INDEX('AEO 2023 Table 42'!94:94,MATCH(W$4,'AEO 2023 Table 42'!$13:$13,0))/100</f>
        <v>0.40707146</v>
      </c>
      <c r="X30" s="25">
        <f>INDEX('AEO 2023 Table 42'!94:94,MATCH(X$4,'AEO 2023 Table 42'!$13:$13,0))/100</f>
        <v>0.40703651000000002</v>
      </c>
      <c r="Y30" s="25">
        <f>INDEX('AEO 2023 Table 42'!94:94,MATCH(Y$4,'AEO 2023 Table 42'!$13:$13,0))/100</f>
        <v>0.40688029999999997</v>
      </c>
      <c r="Z30" s="25">
        <f>INDEX('AEO 2023 Table 42'!94:94,MATCH(Z$4,'AEO 2023 Table 42'!$13:$13,0))/100</f>
        <v>0.40688025999999999</v>
      </c>
      <c r="AA30" s="25">
        <f>INDEX('AEO 2023 Table 42'!94:94,MATCH(AA$4,'AEO 2023 Table 42'!$13:$13,0))/100</f>
        <v>0.40675579000000001</v>
      </c>
      <c r="AB30" s="25">
        <f>INDEX('AEO 2023 Table 42'!94:94,MATCH(AB$4,'AEO 2023 Table 42'!$13:$13,0))/100</f>
        <v>0.40679653000000005</v>
      </c>
      <c r="AC30" s="25">
        <f>INDEX('AEO 2023 Table 42'!94:94,MATCH(AC$4,'AEO 2023 Table 42'!$13:$13,0))/100</f>
        <v>0.40636947999999995</v>
      </c>
      <c r="AD30" s="25">
        <f>INDEX('AEO 2023 Table 42'!94:94,MATCH(AD$4,'AEO 2023 Table 42'!$13:$13,0))/100</f>
        <v>0.40637690999999998</v>
      </c>
      <c r="AE30" s="25">
        <f>INDEX('AEO 2023 Table 42'!94:94,MATCH(AE$4,'AEO 2023 Table 42'!$13:$13,0))/100</f>
        <v>0.40635528999999998</v>
      </c>
      <c r="AF30" s="25">
        <f>INDEX('AEO 2023 Table 42'!94:94,MATCH(AF$4,'AEO 2023 Table 42'!$13:$13,0))/100</f>
        <v>0.40621170000000001</v>
      </c>
    </row>
    <row r="32" spans="1:32" s="43" customFormat="1" x14ac:dyDescent="0.35">
      <c r="A32" s="42"/>
      <c r="B32" s="42" t="s">
        <v>1164</v>
      </c>
    </row>
    <row r="33" spans="1:32" x14ac:dyDescent="0.35">
      <c r="A33" s="45" t="s">
        <v>1160</v>
      </c>
      <c r="B33" s="45" t="s">
        <v>1160</v>
      </c>
      <c r="C33" s="38"/>
    </row>
    <row r="34" spans="1:32" x14ac:dyDescent="0.35">
      <c r="B34" t="s">
        <v>279</v>
      </c>
      <c r="C34" s="25">
        <f t="shared" ref="C34:AF34" si="3">C14*C$9</f>
        <v>1.4595419414608413E-3</v>
      </c>
      <c r="D34" s="25">
        <f t="shared" si="3"/>
        <v>1.8095388285047289E-3</v>
      </c>
      <c r="E34" s="25">
        <f t="shared" si="3"/>
        <v>1.4361427298915457E-3</v>
      </c>
      <c r="F34" s="25">
        <f t="shared" si="3"/>
        <v>1.5039623287667738E-3</v>
      </c>
      <c r="G34" s="25">
        <f t="shared" si="3"/>
        <v>1.4460326497114078E-3</v>
      </c>
      <c r="H34" s="25">
        <f t="shared" si="3"/>
        <v>1.4724538802210053E-3</v>
      </c>
      <c r="I34" s="25">
        <f t="shared" si="3"/>
        <v>1.480283659045778E-3</v>
      </c>
      <c r="J34" s="25">
        <f t="shared" si="3"/>
        <v>1.5014099515932638E-3</v>
      </c>
      <c r="K34" s="25">
        <f t="shared" si="3"/>
        <v>1.4918895710594061E-3</v>
      </c>
      <c r="L34" s="25">
        <f t="shared" si="3"/>
        <v>1.498018924444045E-3</v>
      </c>
      <c r="M34" s="25">
        <f t="shared" si="3"/>
        <v>1.4985738710327815E-3</v>
      </c>
      <c r="N34" s="25">
        <f t="shared" si="3"/>
        <v>1.5121131412194726E-3</v>
      </c>
      <c r="O34" s="25">
        <f t="shared" si="3"/>
        <v>1.513510035413417E-3</v>
      </c>
      <c r="P34" s="25">
        <f t="shared" si="3"/>
        <v>1.5180213745000272E-3</v>
      </c>
      <c r="Q34" s="25">
        <f t="shared" si="3"/>
        <v>1.5163350173370129E-3</v>
      </c>
      <c r="R34" s="25">
        <f t="shared" si="3"/>
        <v>1.5321599802615787E-3</v>
      </c>
      <c r="S34" s="25">
        <f t="shared" si="3"/>
        <v>1.5223946238719145E-3</v>
      </c>
      <c r="T34" s="25">
        <f t="shared" si="3"/>
        <v>1.5223842438281637E-3</v>
      </c>
      <c r="U34" s="25">
        <f t="shared" si="3"/>
        <v>1.5253557277779765E-3</v>
      </c>
      <c r="V34" s="25">
        <f t="shared" si="3"/>
        <v>1.516535364612183E-3</v>
      </c>
      <c r="W34" s="25">
        <f t="shared" si="3"/>
        <v>1.5106504646725618E-3</v>
      </c>
      <c r="X34" s="25">
        <f t="shared" si="3"/>
        <v>1.5069836964781535E-3</v>
      </c>
      <c r="Y34" s="25">
        <f t="shared" si="3"/>
        <v>1.4896371037073468E-3</v>
      </c>
      <c r="Z34" s="25">
        <f t="shared" si="3"/>
        <v>1.4952673253320751E-3</v>
      </c>
      <c r="AA34" s="25">
        <f t="shared" si="3"/>
        <v>1.4855631982078328E-3</v>
      </c>
      <c r="AB34" s="25">
        <f t="shared" si="3"/>
        <v>1.55006525401176E-3</v>
      </c>
      <c r="AC34" s="25">
        <f t="shared" si="3"/>
        <v>1.4953747831590778E-3</v>
      </c>
      <c r="AD34" s="25">
        <f t="shared" si="3"/>
        <v>1.5051637640168759E-3</v>
      </c>
      <c r="AE34" s="25">
        <f t="shared" si="3"/>
        <v>1.4971255428956568E-3</v>
      </c>
      <c r="AF34" s="25">
        <f t="shared" si="3"/>
        <v>1.4983561487804087E-3</v>
      </c>
    </row>
    <row r="35" spans="1:32" x14ac:dyDescent="0.35">
      <c r="B35" t="s">
        <v>281</v>
      </c>
      <c r="C35" s="25">
        <f t="shared" ref="C35:R41" si="4">C15*C$9</f>
        <v>2.0645084515503023E-2</v>
      </c>
      <c r="D35" s="25">
        <f t="shared" si="4"/>
        <v>1.8975536755577695E-2</v>
      </c>
      <c r="E35" s="25">
        <f t="shared" si="4"/>
        <v>1.507906602828625E-2</v>
      </c>
      <c r="F35" s="25">
        <f t="shared" si="4"/>
        <v>1.5119143482766165E-2</v>
      </c>
      <c r="G35" s="25">
        <f t="shared" si="4"/>
        <v>1.4068224303507716E-2</v>
      </c>
      <c r="H35" s="25">
        <f t="shared" si="4"/>
        <v>1.4383800002630509E-2</v>
      </c>
      <c r="I35" s="25">
        <f t="shared" si="4"/>
        <v>1.4221795789283948E-2</v>
      </c>
      <c r="J35" s="25">
        <f t="shared" si="4"/>
        <v>1.4137414134678747E-2</v>
      </c>
      <c r="K35" s="25">
        <f t="shared" si="4"/>
        <v>1.4071584452706511E-2</v>
      </c>
      <c r="L35" s="25">
        <f t="shared" si="4"/>
        <v>1.3993629347283649E-2</v>
      </c>
      <c r="M35" s="25">
        <f t="shared" si="4"/>
        <v>1.3875513381930134E-2</v>
      </c>
      <c r="N35" s="25">
        <f t="shared" si="4"/>
        <v>1.3899545116241259E-2</v>
      </c>
      <c r="O35" s="25">
        <f t="shared" si="4"/>
        <v>1.3817736801093923E-2</v>
      </c>
      <c r="P35" s="25">
        <f t="shared" si="4"/>
        <v>1.3778110802655378E-2</v>
      </c>
      <c r="Q35" s="25">
        <f t="shared" si="4"/>
        <v>1.367280959919381E-2</v>
      </c>
      <c r="R35" s="25">
        <f t="shared" si="4"/>
        <v>1.3741319853287512E-2</v>
      </c>
      <c r="S35" s="25">
        <f t="shared" ref="S35:AF35" si="5">S15*S$9</f>
        <v>1.3579691877095236E-2</v>
      </c>
      <c r="T35" s="25">
        <f t="shared" si="5"/>
        <v>1.3511749514291606E-2</v>
      </c>
      <c r="U35" s="25">
        <f t="shared" si="5"/>
        <v>1.3462910548889364E-2</v>
      </c>
      <c r="V35" s="25">
        <f t="shared" si="5"/>
        <v>1.3344808039542133E-2</v>
      </c>
      <c r="W35" s="25">
        <f t="shared" si="5"/>
        <v>1.322909010642177E-2</v>
      </c>
      <c r="X35" s="25">
        <f t="shared" si="5"/>
        <v>1.3144374179804049E-2</v>
      </c>
      <c r="Y35" s="25">
        <f t="shared" si="5"/>
        <v>1.2946283055410389E-2</v>
      </c>
      <c r="Z35" s="25">
        <f t="shared" si="5"/>
        <v>1.2946685827330648E-2</v>
      </c>
      <c r="AA35" s="25">
        <f t="shared" si="5"/>
        <v>1.2809391537134096E-2</v>
      </c>
      <c r="AB35" s="25">
        <f t="shared" si="5"/>
        <v>1.3113052153698486E-2</v>
      </c>
      <c r="AC35" s="25">
        <f t="shared" si="5"/>
        <v>1.2744181063712457E-2</v>
      </c>
      <c r="AD35" s="25">
        <f t="shared" si="5"/>
        <v>1.2778214783065265E-2</v>
      </c>
      <c r="AE35" s="25">
        <f t="shared" si="5"/>
        <v>1.2634959742066396E-2</v>
      </c>
      <c r="AF35" s="25">
        <f t="shared" si="5"/>
        <v>1.2637595970853548E-2</v>
      </c>
    </row>
    <row r="36" spans="1:32" x14ac:dyDescent="0.35">
      <c r="B36" t="s">
        <v>283</v>
      </c>
      <c r="C36" s="25">
        <f t="shared" si="4"/>
        <v>4.8352174440553307E-2</v>
      </c>
      <c r="D36" s="25">
        <f t="shared" ref="D36:R36" si="6">D16*D$9</f>
        <v>5.8761723738510546E-2</v>
      </c>
      <c r="E36" s="25">
        <f t="shared" si="6"/>
        <v>5.0114087967050976E-2</v>
      </c>
      <c r="F36" s="25">
        <f t="shared" si="6"/>
        <v>5.0070410386927708E-2</v>
      </c>
      <c r="G36" s="25">
        <f t="shared" si="6"/>
        <v>4.7484025737519607E-2</v>
      </c>
      <c r="H36" s="25">
        <f t="shared" si="6"/>
        <v>4.7203597584417521E-2</v>
      </c>
      <c r="I36" s="25">
        <f t="shared" si="6"/>
        <v>4.6815759456093398E-2</v>
      </c>
      <c r="J36" s="25">
        <f t="shared" si="6"/>
        <v>4.6446913707840314E-2</v>
      </c>
      <c r="K36" s="25">
        <f t="shared" si="6"/>
        <v>4.5886652819783262E-2</v>
      </c>
      <c r="L36" s="25">
        <f t="shared" si="6"/>
        <v>4.5689361187046702E-2</v>
      </c>
      <c r="M36" s="25">
        <f t="shared" si="6"/>
        <v>4.5394733833390127E-2</v>
      </c>
      <c r="N36" s="25">
        <f t="shared" si="6"/>
        <v>4.543462772269493E-2</v>
      </c>
      <c r="O36" s="25">
        <f t="shared" si="6"/>
        <v>4.5245496498967364E-2</v>
      </c>
      <c r="P36" s="25">
        <f t="shared" si="6"/>
        <v>4.5075728957126256E-2</v>
      </c>
      <c r="Q36" s="25">
        <f t="shared" si="6"/>
        <v>4.4835470219690386E-2</v>
      </c>
      <c r="R36" s="25">
        <f t="shared" si="6"/>
        <v>4.4969290105249568E-2</v>
      </c>
      <c r="S36" s="25">
        <f t="shared" ref="S36:AF36" si="7">S16*S$9</f>
        <v>4.4565319768608128E-2</v>
      </c>
      <c r="T36" s="25">
        <f t="shared" si="7"/>
        <v>4.4308623444998987E-2</v>
      </c>
      <c r="U36" s="25">
        <f t="shared" si="7"/>
        <v>4.4149178529236492E-2</v>
      </c>
      <c r="V36" s="25">
        <f t="shared" si="7"/>
        <v>4.3745845032818254E-2</v>
      </c>
      <c r="W36" s="25">
        <f t="shared" si="7"/>
        <v>4.3407051054730771E-2</v>
      </c>
      <c r="X36" s="25">
        <f t="shared" si="7"/>
        <v>4.3127695334535247E-2</v>
      </c>
      <c r="Y36" s="25">
        <f t="shared" si="7"/>
        <v>4.2555060827544254E-2</v>
      </c>
      <c r="Z36" s="25">
        <f t="shared" si="7"/>
        <v>4.2475045767296993E-2</v>
      </c>
      <c r="AA36" s="25">
        <f t="shared" si="7"/>
        <v>4.2093910850655197E-2</v>
      </c>
      <c r="AB36" s="25">
        <f t="shared" si="7"/>
        <v>4.3018593854575245E-2</v>
      </c>
      <c r="AC36" s="25">
        <f t="shared" si="7"/>
        <v>4.2010212671846008E-2</v>
      </c>
      <c r="AD36" s="25">
        <f t="shared" si="7"/>
        <v>4.20623917272911E-2</v>
      </c>
      <c r="AE36" s="25">
        <f t="shared" si="7"/>
        <v>4.1716041268360496E-2</v>
      </c>
      <c r="AF36" s="25">
        <f t="shared" si="7"/>
        <v>4.1652569750161537E-2</v>
      </c>
    </row>
    <row r="37" spans="1:32" x14ac:dyDescent="0.35">
      <c r="B37" t="s">
        <v>285</v>
      </c>
      <c r="C37" s="25">
        <f t="shared" si="4"/>
        <v>0.11210410752259013</v>
      </c>
      <c r="D37" s="25">
        <f t="shared" si="4"/>
        <v>0.11086265486126004</v>
      </c>
      <c r="E37" s="25">
        <f t="shared" si="4"/>
        <v>0.11747394528088997</v>
      </c>
      <c r="F37" s="25">
        <f t="shared" si="4"/>
        <v>0.11219693248039089</v>
      </c>
      <c r="G37" s="25">
        <f t="shared" si="4"/>
        <v>0.10932290996777462</v>
      </c>
      <c r="H37" s="25">
        <f t="shared" si="4"/>
        <v>0.10446500905463757</v>
      </c>
      <c r="I37" s="25">
        <f t="shared" si="4"/>
        <v>0.10269712097908987</v>
      </c>
      <c r="J37" s="25">
        <f t="shared" si="4"/>
        <v>0.10092901391930578</v>
      </c>
      <c r="K37" s="25">
        <f t="shared" si="4"/>
        <v>9.9961037702896757E-2</v>
      </c>
      <c r="L37" s="25">
        <f t="shared" si="4"/>
        <v>9.9360210143402114E-2</v>
      </c>
      <c r="M37" s="25">
        <f t="shared" si="4"/>
        <v>9.8835371725171317E-2</v>
      </c>
      <c r="N37" s="25">
        <f t="shared" si="4"/>
        <v>9.8382982650088491E-2</v>
      </c>
      <c r="O37" s="25">
        <f t="shared" si="4"/>
        <v>9.7999600982422053E-2</v>
      </c>
      <c r="P37" s="25">
        <f t="shared" si="4"/>
        <v>9.7549485353496168E-2</v>
      </c>
      <c r="Q37" s="25">
        <f t="shared" si="4"/>
        <v>9.7075372152142902E-2</v>
      </c>
      <c r="R37" s="25">
        <f t="shared" si="4"/>
        <v>9.6515700194715906E-2</v>
      </c>
      <c r="S37" s="25">
        <f t="shared" ref="S37:AF37" si="8">S17*S$9</f>
        <v>9.6242985139859474E-2</v>
      </c>
      <c r="T37" s="25">
        <f t="shared" si="8"/>
        <v>9.5591259521635677E-2</v>
      </c>
      <c r="U37" s="25">
        <f t="shared" si="8"/>
        <v>9.4987597299431556E-2</v>
      </c>
      <c r="V37" s="25">
        <f t="shared" si="8"/>
        <v>9.4329292423597375E-2</v>
      </c>
      <c r="W37" s="25">
        <f t="shared" si="8"/>
        <v>9.3682626808591032E-2</v>
      </c>
      <c r="X37" s="25">
        <f t="shared" si="8"/>
        <v>9.2817873474583507E-2</v>
      </c>
      <c r="Y37" s="25">
        <f t="shared" si="8"/>
        <v>9.2014899676985618E-2</v>
      </c>
      <c r="Z37" s="25">
        <f t="shared" si="8"/>
        <v>9.1019794988980093E-2</v>
      </c>
      <c r="AA37" s="25">
        <f t="shared" si="8"/>
        <v>9.0445922521616623E-2</v>
      </c>
      <c r="AB37" s="25">
        <f t="shared" si="8"/>
        <v>8.9779681417826274E-2</v>
      </c>
      <c r="AC37" s="25">
        <f t="shared" si="8"/>
        <v>9.0192896440144943E-2</v>
      </c>
      <c r="AD37" s="25">
        <f t="shared" si="8"/>
        <v>8.9610428368108036E-2</v>
      </c>
      <c r="AE37" s="25">
        <f t="shared" si="8"/>
        <v>8.9258500201234964E-2</v>
      </c>
      <c r="AF37" s="25">
        <f t="shared" si="8"/>
        <v>8.8614294758011664E-2</v>
      </c>
    </row>
    <row r="38" spans="1:32" x14ac:dyDescent="0.35">
      <c r="B38" t="s">
        <v>287</v>
      </c>
      <c r="C38" s="25">
        <f t="shared" si="4"/>
        <v>3.3575847308237761E-2</v>
      </c>
      <c r="D38" s="25">
        <f t="shared" si="4"/>
        <v>3.1432044552023711E-2</v>
      </c>
      <c r="E38" s="25">
        <f t="shared" si="4"/>
        <v>3.6936662669829666E-2</v>
      </c>
      <c r="F38" s="25">
        <f t="shared" si="4"/>
        <v>3.4395930994129034E-2</v>
      </c>
      <c r="G38" s="25">
        <f t="shared" si="4"/>
        <v>3.358981092198874E-2</v>
      </c>
      <c r="H38" s="25">
        <f t="shared" si="4"/>
        <v>3.1264495935211446E-2</v>
      </c>
      <c r="I38" s="25">
        <f t="shared" si="4"/>
        <v>3.0555503846062648E-2</v>
      </c>
      <c r="J38" s="25">
        <f t="shared" si="4"/>
        <v>2.9561761409886748E-2</v>
      </c>
      <c r="K38" s="25">
        <f t="shared" si="4"/>
        <v>2.9329415806708555E-2</v>
      </c>
      <c r="L38" s="25">
        <f t="shared" si="4"/>
        <v>2.907991476500784E-2</v>
      </c>
      <c r="M38" s="25">
        <f t="shared" si="4"/>
        <v>2.8868780415904009E-2</v>
      </c>
      <c r="N38" s="25">
        <f t="shared" si="4"/>
        <v>2.8602379193765761E-2</v>
      </c>
      <c r="O38" s="25">
        <f t="shared" si="4"/>
        <v>2.8421286814015786E-2</v>
      </c>
      <c r="P38" s="25">
        <f t="shared" si="4"/>
        <v>2.8187060371141267E-2</v>
      </c>
      <c r="Q38" s="25">
        <f t="shared" si="4"/>
        <v>2.8005889353931619E-2</v>
      </c>
      <c r="R38" s="25">
        <f t="shared" si="4"/>
        <v>2.7696273505032395E-2</v>
      </c>
      <c r="S38" s="25">
        <f t="shared" ref="S38:AF38" si="9">S18*S$9</f>
        <v>2.7663770708181021E-2</v>
      </c>
      <c r="T38" s="25">
        <f t="shared" si="9"/>
        <v>2.740547225722063E-2</v>
      </c>
      <c r="U38" s="25">
        <f t="shared" si="9"/>
        <v>2.7131899147442858E-2</v>
      </c>
      <c r="V38" s="25">
        <f t="shared" si="9"/>
        <v>2.6996233613006904E-2</v>
      </c>
      <c r="W38" s="25">
        <f t="shared" si="9"/>
        <v>2.6767900085346786E-2</v>
      </c>
      <c r="X38" s="25">
        <f t="shared" si="9"/>
        <v>2.6470196350649872E-2</v>
      </c>
      <c r="Y38" s="25">
        <f t="shared" si="9"/>
        <v>2.6255503665923323E-2</v>
      </c>
      <c r="Z38" s="25">
        <f t="shared" si="9"/>
        <v>2.5875590592589596E-2</v>
      </c>
      <c r="AA38" s="25">
        <f t="shared" si="9"/>
        <v>2.5709864672573884E-2</v>
      </c>
      <c r="AB38" s="25">
        <f t="shared" si="9"/>
        <v>2.5251736034997755E-2</v>
      </c>
      <c r="AC38" s="25">
        <f t="shared" si="9"/>
        <v>2.5583171606453979E-2</v>
      </c>
      <c r="AD38" s="25">
        <f t="shared" si="9"/>
        <v>2.5318876764324216E-2</v>
      </c>
      <c r="AE38" s="25">
        <f t="shared" si="9"/>
        <v>2.5190386380159857E-2</v>
      </c>
      <c r="AF38" s="25">
        <f t="shared" si="9"/>
        <v>2.5002011782886639E-2</v>
      </c>
    </row>
    <row r="39" spans="1:32" x14ac:dyDescent="0.35">
      <c r="B39" t="s">
        <v>289</v>
      </c>
      <c r="C39" s="25">
        <f t="shared" si="4"/>
        <v>3.5696711273780234E-3</v>
      </c>
      <c r="D39" s="25">
        <f t="shared" si="4"/>
        <v>4.0355990182623785E-3</v>
      </c>
      <c r="E39" s="25">
        <f t="shared" si="4"/>
        <v>4.1041205087669766E-3</v>
      </c>
      <c r="F39" s="25">
        <f t="shared" si="4"/>
        <v>3.9969111204192906E-3</v>
      </c>
      <c r="G39" s="25">
        <f t="shared" si="4"/>
        <v>3.8807273584138824E-3</v>
      </c>
      <c r="H39" s="25">
        <f t="shared" si="4"/>
        <v>3.7787939232374569E-3</v>
      </c>
      <c r="I39" s="25">
        <f t="shared" si="4"/>
        <v>3.7377558412439249E-3</v>
      </c>
      <c r="J39" s="25">
        <f t="shared" si="4"/>
        <v>3.698596528632545E-3</v>
      </c>
      <c r="K39" s="25">
        <f t="shared" si="4"/>
        <v>3.6648647195700458E-3</v>
      </c>
      <c r="L39" s="25">
        <f t="shared" si="4"/>
        <v>3.6520720175713946E-3</v>
      </c>
      <c r="M39" s="25">
        <f t="shared" si="4"/>
        <v>3.6336763209422699E-3</v>
      </c>
      <c r="N39" s="25">
        <f t="shared" si="4"/>
        <v>3.6269618614333484E-3</v>
      </c>
      <c r="O39" s="25">
        <f t="shared" si="4"/>
        <v>3.6161025355528511E-3</v>
      </c>
      <c r="P39" s="25">
        <f t="shared" si="4"/>
        <v>3.6009222483741193E-3</v>
      </c>
      <c r="Q39" s="25">
        <f t="shared" si="4"/>
        <v>3.5848589387733397E-3</v>
      </c>
      <c r="R39" s="25">
        <f t="shared" si="4"/>
        <v>3.5773708750542702E-3</v>
      </c>
      <c r="S39" s="25">
        <f t="shared" ref="S39:AF39" si="10">S19*S$9</f>
        <v>3.5642223737571404E-3</v>
      </c>
      <c r="T39" s="25">
        <f t="shared" si="10"/>
        <v>3.5450732558469709E-3</v>
      </c>
      <c r="U39" s="25">
        <f t="shared" si="10"/>
        <v>3.5278107919565374E-3</v>
      </c>
      <c r="V39" s="25">
        <f t="shared" si="10"/>
        <v>3.5051729235821899E-3</v>
      </c>
      <c r="W39" s="25">
        <f t="shared" si="10"/>
        <v>3.4805614679320777E-3</v>
      </c>
      <c r="X39" s="25">
        <f t="shared" si="10"/>
        <v>3.4539729233739459E-3</v>
      </c>
      <c r="Y39" s="25">
        <f t="shared" si="10"/>
        <v>3.4188528569358075E-3</v>
      </c>
      <c r="Z39" s="25">
        <f t="shared" si="10"/>
        <v>3.3942754043372802E-3</v>
      </c>
      <c r="AA39" s="25">
        <f t="shared" si="10"/>
        <v>3.3714344962287759E-3</v>
      </c>
      <c r="AB39" s="25">
        <f t="shared" si="10"/>
        <v>3.3867138164541347E-3</v>
      </c>
      <c r="AC39" s="25">
        <f t="shared" si="10"/>
        <v>3.3709534728157639E-3</v>
      </c>
      <c r="AD39" s="25">
        <f t="shared" si="10"/>
        <v>3.359329052949063E-3</v>
      </c>
      <c r="AE39" s="25">
        <f t="shared" si="10"/>
        <v>3.3430490519357104E-3</v>
      </c>
      <c r="AF39" s="25">
        <f t="shared" si="10"/>
        <v>3.3257633844192081E-3</v>
      </c>
    </row>
    <row r="40" spans="1:32" x14ac:dyDescent="0.35">
      <c r="B40" t="s">
        <v>201</v>
      </c>
      <c r="C40" s="25">
        <f t="shared" si="4"/>
        <v>0.10814556571147173</v>
      </c>
      <c r="D40" s="25">
        <f t="shared" si="4"/>
        <v>0.11378849440225197</v>
      </c>
      <c r="E40" s="25">
        <f t="shared" si="4"/>
        <v>9.982713348259907E-2</v>
      </c>
      <c r="F40" s="25">
        <f t="shared" si="4"/>
        <v>0.10212438147208655</v>
      </c>
      <c r="G40" s="25">
        <f t="shared" si="4"/>
        <v>9.7271910911160761E-2</v>
      </c>
      <c r="H40" s="25">
        <f t="shared" si="4"/>
        <v>0.10014066958485841</v>
      </c>
      <c r="I40" s="25">
        <f t="shared" si="4"/>
        <v>0.10063008118923586</v>
      </c>
      <c r="J40" s="25">
        <f t="shared" si="4"/>
        <v>0.10057381934754092</v>
      </c>
      <c r="K40" s="25">
        <f t="shared" si="4"/>
        <v>0.10103253672209501</v>
      </c>
      <c r="L40" s="25">
        <f t="shared" si="4"/>
        <v>0.10151436796792181</v>
      </c>
      <c r="M40" s="25">
        <f t="shared" si="4"/>
        <v>0.1016455976551473</v>
      </c>
      <c r="N40" s="25">
        <f t="shared" si="4"/>
        <v>0.10248075169938972</v>
      </c>
      <c r="O40" s="25">
        <f t="shared" si="4"/>
        <v>0.10271804459463994</v>
      </c>
      <c r="P40" s="25">
        <f t="shared" si="4"/>
        <v>0.10299357097092958</v>
      </c>
      <c r="Q40" s="25">
        <f t="shared" si="4"/>
        <v>0.10290649230859353</v>
      </c>
      <c r="R40" s="25">
        <f t="shared" si="4"/>
        <v>0.10375834585857675</v>
      </c>
      <c r="S40" s="25">
        <f t="shared" ref="S40:AF40" si="11">S20*S$9</f>
        <v>0.10322731192356742</v>
      </c>
      <c r="T40" s="25">
        <f t="shared" si="11"/>
        <v>0.10317779954849478</v>
      </c>
      <c r="U40" s="25">
        <f t="shared" si="11"/>
        <v>0.10315680760526263</v>
      </c>
      <c r="V40" s="25">
        <f t="shared" si="11"/>
        <v>0.10280153887217196</v>
      </c>
      <c r="W40" s="25">
        <f t="shared" si="11"/>
        <v>0.10233004902995489</v>
      </c>
      <c r="X40" s="25">
        <f t="shared" si="11"/>
        <v>0.10205172134105966</v>
      </c>
      <c r="Y40" s="25">
        <f t="shared" si="11"/>
        <v>0.10102102201702814</v>
      </c>
      <c r="Z40" s="25">
        <f t="shared" si="11"/>
        <v>0.10119770920307432</v>
      </c>
      <c r="AA40" s="25">
        <f t="shared" si="11"/>
        <v>0.10057382832183202</v>
      </c>
      <c r="AB40" s="25">
        <f t="shared" si="11"/>
        <v>0.10270549906014863</v>
      </c>
      <c r="AC40" s="25">
        <f t="shared" si="11"/>
        <v>0.10076511315002153</v>
      </c>
      <c r="AD40" s="25">
        <f t="shared" si="11"/>
        <v>0.10115651422709175</v>
      </c>
      <c r="AE40" s="25">
        <f t="shared" si="11"/>
        <v>0.10040585341505265</v>
      </c>
      <c r="AF40" s="25">
        <f t="shared" si="11"/>
        <v>0.10065940123819316</v>
      </c>
    </row>
    <row r="41" spans="1:32" x14ac:dyDescent="0.35">
      <c r="B41" t="s">
        <v>202</v>
      </c>
      <c r="C41" s="25">
        <f t="shared" si="4"/>
        <v>1.8654857065987997E-2</v>
      </c>
      <c r="D41" s="25">
        <f t="shared" si="4"/>
        <v>2.9270433791482933E-2</v>
      </c>
      <c r="E41" s="25">
        <f t="shared" si="4"/>
        <v>3.2578924751109385E-2</v>
      </c>
      <c r="F41" s="25">
        <f t="shared" si="4"/>
        <v>3.246709387101937E-2</v>
      </c>
      <c r="G41" s="25">
        <f t="shared" si="4"/>
        <v>3.2116382707994752E-2</v>
      </c>
      <c r="H41" s="25">
        <f t="shared" si="4"/>
        <v>3.1975633262310836E-2</v>
      </c>
      <c r="I41" s="25">
        <f t="shared" si="4"/>
        <v>3.1955191726551313E-2</v>
      </c>
      <c r="J41" s="25">
        <f t="shared" si="4"/>
        <v>3.1669856962215602E-2</v>
      </c>
      <c r="K41" s="25">
        <f t="shared" si="4"/>
        <v>3.221644185181554E-2</v>
      </c>
      <c r="L41" s="25">
        <f t="shared" si="4"/>
        <v>3.2498036489255713E-2</v>
      </c>
      <c r="M41" s="25">
        <f t="shared" si="4"/>
        <v>3.2714523019326973E-2</v>
      </c>
      <c r="N41" s="25">
        <f t="shared" si="4"/>
        <v>3.2939740792234516E-2</v>
      </c>
      <c r="O41" s="25">
        <f t="shared" si="4"/>
        <v>3.3073130775253659E-2</v>
      </c>
      <c r="P41" s="25">
        <f t="shared" si="4"/>
        <v>3.3231084801508229E-2</v>
      </c>
      <c r="Q41" s="25">
        <f t="shared" si="4"/>
        <v>3.3351587855416559E-2</v>
      </c>
      <c r="R41" s="25">
        <f t="shared" si="4"/>
        <v>3.34543392513202E-2</v>
      </c>
      <c r="S41" s="25">
        <f t="shared" ref="S41:AF41" si="12">S21*S$9</f>
        <v>3.3626039926437291E-2</v>
      </c>
      <c r="T41" s="25">
        <f t="shared" si="12"/>
        <v>3.3648267745267059E-2</v>
      </c>
      <c r="U41" s="25">
        <f t="shared" si="12"/>
        <v>3.3623280536299045E-2</v>
      </c>
      <c r="V41" s="25">
        <f t="shared" si="12"/>
        <v>3.3673668266642302E-2</v>
      </c>
      <c r="W41" s="25">
        <f t="shared" si="12"/>
        <v>3.3635187596975334E-2</v>
      </c>
      <c r="X41" s="25">
        <f t="shared" si="12"/>
        <v>3.3527610304021412E-2</v>
      </c>
      <c r="Y41" s="25">
        <f t="shared" si="12"/>
        <v>3.3413535150204003E-2</v>
      </c>
      <c r="Z41" s="25">
        <f t="shared" si="12"/>
        <v>3.3270689115323819E-2</v>
      </c>
      <c r="AA41" s="25">
        <f t="shared" si="12"/>
        <v>3.3216658930075471E-2</v>
      </c>
      <c r="AB41" s="25">
        <f t="shared" si="12"/>
        <v>3.3200217009564111E-2</v>
      </c>
      <c r="AC41" s="25">
        <f t="shared" si="12"/>
        <v>3.3450361366520763E-2</v>
      </c>
      <c r="AD41" s="25">
        <f t="shared" si="12"/>
        <v>3.3393810733742244E-2</v>
      </c>
      <c r="AE41" s="25">
        <f t="shared" si="12"/>
        <v>3.3316514380791473E-2</v>
      </c>
      <c r="AF41" s="25">
        <f t="shared" si="12"/>
        <v>3.3340227117827963E-2</v>
      </c>
    </row>
    <row r="42" spans="1:32" x14ac:dyDescent="0.35">
      <c r="A42" s="45" t="s">
        <v>1171</v>
      </c>
      <c r="B42" t="s">
        <v>167</v>
      </c>
      <c r="C42" s="25">
        <f>C23*C$10</f>
        <v>2.3371911029986613E-2</v>
      </c>
      <c r="D42" s="25">
        <f t="shared" ref="D42:AF49" si="13">D23*D$10</f>
        <v>1.609224568247929E-2</v>
      </c>
      <c r="E42" s="25">
        <f t="shared" si="13"/>
        <v>1.844814913014375E-2</v>
      </c>
      <c r="F42" s="25">
        <f t="shared" si="13"/>
        <v>1.8249020322959844E-2</v>
      </c>
      <c r="G42" s="25">
        <f t="shared" si="13"/>
        <v>1.8626931338720697E-2</v>
      </c>
      <c r="H42" s="25">
        <f t="shared" si="13"/>
        <v>1.8286666099653712E-2</v>
      </c>
      <c r="I42" s="25">
        <f t="shared" si="13"/>
        <v>1.8338748048171379E-2</v>
      </c>
      <c r="J42" s="25">
        <f t="shared" si="13"/>
        <v>1.8293288773993034E-2</v>
      </c>
      <c r="K42" s="25">
        <f t="shared" si="13"/>
        <v>1.8310973376424202E-2</v>
      </c>
      <c r="L42" s="25">
        <f t="shared" si="13"/>
        <v>1.8255343010725102E-2</v>
      </c>
      <c r="M42" s="25">
        <f t="shared" si="13"/>
        <v>1.8252757350765727E-2</v>
      </c>
      <c r="N42" s="25">
        <f t="shared" si="13"/>
        <v>1.8140649552617048E-2</v>
      </c>
      <c r="O42" s="25">
        <f t="shared" si="13"/>
        <v>1.8115370872328156E-2</v>
      </c>
      <c r="P42" s="25">
        <f t="shared" si="13"/>
        <v>1.8119904796911942E-2</v>
      </c>
      <c r="Q42" s="25">
        <f t="shared" si="13"/>
        <v>1.8126958350338819E-2</v>
      </c>
      <c r="R42" s="25">
        <f t="shared" si="13"/>
        <v>1.8003325511590659E-2</v>
      </c>
      <c r="S42" s="25">
        <f t="shared" si="13"/>
        <v>1.8090605490795362E-2</v>
      </c>
      <c r="T42" s="25">
        <f t="shared" si="13"/>
        <v>1.8086490694656829E-2</v>
      </c>
      <c r="U42" s="25">
        <f t="shared" si="13"/>
        <v>1.807564947116546E-2</v>
      </c>
      <c r="V42" s="25">
        <f t="shared" si="13"/>
        <v>1.8134373748210662E-2</v>
      </c>
      <c r="W42" s="25">
        <f t="shared" si="13"/>
        <v>1.818146304627638E-2</v>
      </c>
      <c r="X42" s="25">
        <f t="shared" si="13"/>
        <v>1.8192418271171341E-2</v>
      </c>
      <c r="Y42" s="25">
        <f t="shared" si="13"/>
        <v>1.8310321035876168E-2</v>
      </c>
      <c r="Z42" s="25">
        <f t="shared" si="13"/>
        <v>1.8247074328260258E-2</v>
      </c>
      <c r="AA42" s="25">
        <f t="shared" si="13"/>
        <v>1.8316667570069813E-2</v>
      </c>
      <c r="AB42" s="25">
        <f t="shared" si="13"/>
        <v>1.8023790480691013E-2</v>
      </c>
      <c r="AC42" s="25">
        <f t="shared" si="13"/>
        <v>1.8303648407514281E-2</v>
      </c>
      <c r="AD42" s="25">
        <f t="shared" si="13"/>
        <v>1.8223486103246041E-2</v>
      </c>
      <c r="AE42" s="25">
        <f t="shared" si="13"/>
        <v>1.8309908632788363E-2</v>
      </c>
      <c r="AF42" s="25">
        <f t="shared" si="13"/>
        <v>1.8259399189971649E-2</v>
      </c>
    </row>
    <row r="43" spans="1:32" x14ac:dyDescent="0.35">
      <c r="B43" t="s">
        <v>174</v>
      </c>
      <c r="C43" s="25">
        <f t="shared" ref="C43:R49" si="14">C24*C$10</f>
        <v>0.15550349195362964</v>
      </c>
      <c r="D43" s="25">
        <f t="shared" si="14"/>
        <v>0.14595814338908908</v>
      </c>
      <c r="E43" s="25">
        <f t="shared" si="14"/>
        <v>0.14580864550100112</v>
      </c>
      <c r="F43" s="25">
        <f t="shared" si="14"/>
        <v>0.1486117613364962</v>
      </c>
      <c r="G43" s="25">
        <f t="shared" si="14"/>
        <v>0.15205774728825502</v>
      </c>
      <c r="H43" s="25">
        <f t="shared" si="14"/>
        <v>0.15494438149834955</v>
      </c>
      <c r="I43" s="25">
        <f t="shared" si="14"/>
        <v>0.15599387097390677</v>
      </c>
      <c r="J43" s="25">
        <f t="shared" si="14"/>
        <v>0.157258866089836</v>
      </c>
      <c r="K43" s="25">
        <f t="shared" si="14"/>
        <v>0.1584002902992494</v>
      </c>
      <c r="L43" s="25">
        <f t="shared" si="14"/>
        <v>0.15888687337831769</v>
      </c>
      <c r="M43" s="25">
        <f t="shared" si="14"/>
        <v>0.15941097000313567</v>
      </c>
      <c r="N43" s="25">
        <f t="shared" si="14"/>
        <v>0.15972701363234712</v>
      </c>
      <c r="O43" s="25">
        <f t="shared" si="14"/>
        <v>0.1601522993360221</v>
      </c>
      <c r="P43" s="25">
        <f t="shared" si="14"/>
        <v>0.16066286601757865</v>
      </c>
      <c r="Q43" s="25">
        <f t="shared" si="14"/>
        <v>0.16115633452555286</v>
      </c>
      <c r="R43" s="25">
        <f t="shared" si="14"/>
        <v>0.16145717040554997</v>
      </c>
      <c r="S43" s="25">
        <f t="shared" si="13"/>
        <v>0.16192409184141185</v>
      </c>
      <c r="T43" s="25">
        <f t="shared" si="13"/>
        <v>0.16251735507028386</v>
      </c>
      <c r="U43" s="25">
        <f t="shared" si="13"/>
        <v>0.16304894379991511</v>
      </c>
      <c r="V43" s="25">
        <f t="shared" si="13"/>
        <v>0.16363655350460862</v>
      </c>
      <c r="W43" s="25">
        <f t="shared" si="13"/>
        <v>0.16432290548581316</v>
      </c>
      <c r="X43" s="25">
        <f t="shared" si="13"/>
        <v>0.16499952951870331</v>
      </c>
      <c r="Y43" s="25">
        <f t="shared" si="13"/>
        <v>0.1658905457092778</v>
      </c>
      <c r="Z43" s="25">
        <f t="shared" si="13"/>
        <v>0.16651859249296855</v>
      </c>
      <c r="AA43" s="25">
        <f t="shared" si="13"/>
        <v>0.16714568945668051</v>
      </c>
      <c r="AB43" s="25">
        <f t="shared" si="13"/>
        <v>0.16703657724778967</v>
      </c>
      <c r="AC43" s="25">
        <f t="shared" si="13"/>
        <v>0.16763278848267255</v>
      </c>
      <c r="AD43" s="25">
        <f t="shared" si="13"/>
        <v>0.1679868925358223</v>
      </c>
      <c r="AE43" s="25">
        <f t="shared" si="13"/>
        <v>0.1685159071811235</v>
      </c>
      <c r="AF43" s="25">
        <f t="shared" si="13"/>
        <v>0.16889494838654606</v>
      </c>
    </row>
    <row r="44" spans="1:32" x14ac:dyDescent="0.35">
      <c r="B44" t="s">
        <v>175</v>
      </c>
      <c r="C44" s="25">
        <f t="shared" si="14"/>
        <v>9.2050403381582682E-3</v>
      </c>
      <c r="D44" s="25">
        <f t="shared" si="13"/>
        <v>8.0925060455018204E-3</v>
      </c>
      <c r="E44" s="25">
        <f t="shared" si="13"/>
        <v>7.3200745939660024E-3</v>
      </c>
      <c r="F44" s="25">
        <f t="shared" si="13"/>
        <v>7.5148103110499838E-3</v>
      </c>
      <c r="G44" s="25">
        <f t="shared" si="13"/>
        <v>7.3923230017603333E-3</v>
      </c>
      <c r="H44" s="25">
        <f t="shared" si="13"/>
        <v>7.760800495744501E-3</v>
      </c>
      <c r="I44" s="25">
        <f t="shared" si="13"/>
        <v>7.7953701901086652E-3</v>
      </c>
      <c r="J44" s="25">
        <f t="shared" si="13"/>
        <v>7.8375885116991183E-3</v>
      </c>
      <c r="K44" s="25">
        <f t="shared" si="13"/>
        <v>7.9610346501507931E-3</v>
      </c>
      <c r="L44" s="25">
        <f t="shared" si="13"/>
        <v>8.012418666163125E-3</v>
      </c>
      <c r="M44" s="25">
        <f t="shared" si="13"/>
        <v>8.0131999921391559E-3</v>
      </c>
      <c r="N44" s="25">
        <f t="shared" si="13"/>
        <v>8.0320424671627838E-3</v>
      </c>
      <c r="O44" s="25">
        <f t="shared" si="13"/>
        <v>8.0350669992659898E-3</v>
      </c>
      <c r="P44" s="25">
        <f t="shared" si="13"/>
        <v>8.0724726919186082E-3</v>
      </c>
      <c r="Q44" s="25">
        <f t="shared" si="13"/>
        <v>8.0817320993555528E-3</v>
      </c>
      <c r="R44" s="25">
        <f t="shared" si="13"/>
        <v>8.1171700312366434E-3</v>
      </c>
      <c r="S44" s="25">
        <f t="shared" si="13"/>
        <v>8.0966331813672673E-3</v>
      </c>
      <c r="T44" s="25">
        <f t="shared" si="13"/>
        <v>8.1188368127268623E-3</v>
      </c>
      <c r="U44" s="25">
        <f t="shared" si="13"/>
        <v>8.138949044248037E-3</v>
      </c>
      <c r="V44" s="25">
        <f t="shared" si="13"/>
        <v>8.1569415961958158E-3</v>
      </c>
      <c r="W44" s="25">
        <f t="shared" si="13"/>
        <v>8.174406440717678E-3</v>
      </c>
      <c r="X44" s="25">
        <f t="shared" si="13"/>
        <v>8.2103027802247798E-3</v>
      </c>
      <c r="Y44" s="25">
        <f t="shared" si="13"/>
        <v>8.2240222911878214E-3</v>
      </c>
      <c r="Z44" s="25">
        <f t="shared" si="13"/>
        <v>8.2849749789377126E-3</v>
      </c>
      <c r="AA44" s="25">
        <f t="shared" si="13"/>
        <v>8.2939310654196324E-3</v>
      </c>
      <c r="AB44" s="25">
        <f t="shared" si="13"/>
        <v>8.3667215349432188E-3</v>
      </c>
      <c r="AC44" s="25">
        <f t="shared" si="13"/>
        <v>8.2966651254524695E-3</v>
      </c>
      <c r="AD44" s="25">
        <f t="shared" si="13"/>
        <v>8.3386378521715983E-3</v>
      </c>
      <c r="AE44" s="25">
        <f t="shared" si="13"/>
        <v>8.3253372847051244E-3</v>
      </c>
      <c r="AF44" s="25">
        <f t="shared" si="13"/>
        <v>8.3772420175451112E-3</v>
      </c>
    </row>
    <row r="45" spans="1:32" x14ac:dyDescent="0.35">
      <c r="B45" t="s">
        <v>176</v>
      </c>
      <c r="C45" s="25">
        <f t="shared" si="14"/>
        <v>4.4692650568438824E-2</v>
      </c>
      <c r="D45" s="25">
        <f t="shared" si="13"/>
        <v>3.6434549662981472E-2</v>
      </c>
      <c r="E45" s="25">
        <f t="shared" si="13"/>
        <v>3.5597418673566715E-2</v>
      </c>
      <c r="F45" s="25">
        <f t="shared" si="13"/>
        <v>3.5753934631009995E-2</v>
      </c>
      <c r="G45" s="25">
        <f t="shared" si="13"/>
        <v>3.6131175664027945E-2</v>
      </c>
      <c r="H45" s="25">
        <f t="shared" si="13"/>
        <v>3.5826056325072089E-2</v>
      </c>
      <c r="I45" s="25">
        <f t="shared" si="13"/>
        <v>3.6075678970663431E-2</v>
      </c>
      <c r="J45" s="25">
        <f t="shared" si="13"/>
        <v>3.5844248412795321E-2</v>
      </c>
      <c r="K45" s="25">
        <f t="shared" si="13"/>
        <v>3.6082483616671795E-2</v>
      </c>
      <c r="L45" s="25">
        <f t="shared" si="13"/>
        <v>3.5926615198826714E-2</v>
      </c>
      <c r="M45" s="25">
        <f t="shared" si="13"/>
        <v>3.5819366191034756E-2</v>
      </c>
      <c r="N45" s="25">
        <f t="shared" si="13"/>
        <v>3.5661785522620677E-2</v>
      </c>
      <c r="O45" s="25">
        <f t="shared" si="13"/>
        <v>3.5484593690289896E-2</v>
      </c>
      <c r="P45" s="25">
        <f t="shared" si="13"/>
        <v>3.5496139554345392E-2</v>
      </c>
      <c r="Q45" s="25">
        <f t="shared" si="13"/>
        <v>3.5430799884396007E-2</v>
      </c>
      <c r="R45" s="25">
        <f t="shared" si="13"/>
        <v>3.5320728630851138E-2</v>
      </c>
      <c r="S45" s="25">
        <f t="shared" si="13"/>
        <v>3.5289075996236798E-2</v>
      </c>
      <c r="T45" s="25">
        <f t="shared" si="13"/>
        <v>3.5281736327947018E-2</v>
      </c>
      <c r="U45" s="25">
        <f t="shared" si="13"/>
        <v>3.5244441461454515E-2</v>
      </c>
      <c r="V45" s="25">
        <f t="shared" si="13"/>
        <v>3.5304595132232414E-2</v>
      </c>
      <c r="W45" s="25">
        <f t="shared" si="13"/>
        <v>3.5335169246032791E-2</v>
      </c>
      <c r="X45" s="25">
        <f t="shared" si="13"/>
        <v>3.5379175959553075E-2</v>
      </c>
      <c r="Y45" s="25">
        <f t="shared" si="13"/>
        <v>3.5474525930125463E-2</v>
      </c>
      <c r="Z45" s="25">
        <f t="shared" si="13"/>
        <v>3.5528428763209163E-2</v>
      </c>
      <c r="AA45" s="25">
        <f t="shared" si="13"/>
        <v>3.5562910887906189E-2</v>
      </c>
      <c r="AB45" s="25">
        <f t="shared" si="13"/>
        <v>3.5446053625915248E-2</v>
      </c>
      <c r="AC45" s="25">
        <f t="shared" si="13"/>
        <v>3.5488640915855338E-2</v>
      </c>
      <c r="AD45" s="25">
        <f t="shared" si="13"/>
        <v>3.5481309155072069E-2</v>
      </c>
      <c r="AE45" s="25">
        <f t="shared" si="13"/>
        <v>3.5453339417887184E-2</v>
      </c>
      <c r="AF45" s="25">
        <f t="shared" si="13"/>
        <v>3.5535208157996448E-2</v>
      </c>
    </row>
    <row r="46" spans="1:32" x14ac:dyDescent="0.35">
      <c r="B46" t="s">
        <v>177</v>
      </c>
      <c r="C46" s="25">
        <f t="shared" si="14"/>
        <v>1.8209379834435283E-2</v>
      </c>
      <c r="D46" s="25">
        <f t="shared" si="13"/>
        <v>2.2211521869707686E-2</v>
      </c>
      <c r="E46" s="25">
        <f t="shared" si="13"/>
        <v>2.3136189846474024E-2</v>
      </c>
      <c r="F46" s="25">
        <f t="shared" si="13"/>
        <v>2.2663990581409575E-2</v>
      </c>
      <c r="G46" s="25">
        <f t="shared" si="13"/>
        <v>2.2914186465114051E-2</v>
      </c>
      <c r="H46" s="25">
        <f t="shared" si="13"/>
        <v>2.2588869810436476E-2</v>
      </c>
      <c r="I46" s="25">
        <f t="shared" si="13"/>
        <v>2.2415802765540577E-2</v>
      </c>
      <c r="J46" s="25">
        <f t="shared" si="13"/>
        <v>2.2311653613384809E-2</v>
      </c>
      <c r="K46" s="25">
        <f t="shared" si="13"/>
        <v>2.2100117639824501E-2</v>
      </c>
      <c r="L46" s="25">
        <f t="shared" si="13"/>
        <v>2.1951343553006569E-2</v>
      </c>
      <c r="M46" s="25">
        <f t="shared" si="13"/>
        <v>2.1842379657591445E-2</v>
      </c>
      <c r="N46" s="25">
        <f t="shared" si="13"/>
        <v>2.1676089364317138E-2</v>
      </c>
      <c r="O46" s="25">
        <f t="shared" si="13"/>
        <v>2.1576471016181934E-2</v>
      </c>
      <c r="P46" s="25">
        <f t="shared" si="13"/>
        <v>2.1460582563128244E-2</v>
      </c>
      <c r="Q46" s="25">
        <f t="shared" si="13"/>
        <v>2.1398924313358905E-2</v>
      </c>
      <c r="R46" s="25">
        <f t="shared" si="13"/>
        <v>2.1274019129980924E-2</v>
      </c>
      <c r="S46" s="25">
        <f t="shared" si="13"/>
        <v>2.1256508096261E-2</v>
      </c>
      <c r="T46" s="25">
        <f t="shared" si="13"/>
        <v>2.1205272713488894E-2</v>
      </c>
      <c r="U46" s="25">
        <f t="shared" si="13"/>
        <v>2.1158879423316311E-2</v>
      </c>
      <c r="V46" s="25">
        <f t="shared" si="13"/>
        <v>2.1136902901766726E-2</v>
      </c>
      <c r="W46" s="25">
        <f t="shared" si="13"/>
        <v>2.1125539354683646E-2</v>
      </c>
      <c r="X46" s="25">
        <f t="shared" si="13"/>
        <v>2.11109731989951E-2</v>
      </c>
      <c r="Y46" s="25">
        <f t="shared" si="13"/>
        <v>2.1149568135234366E-2</v>
      </c>
      <c r="Z46" s="25">
        <f t="shared" si="13"/>
        <v>2.109954106972483E-2</v>
      </c>
      <c r="AA46" s="25">
        <f t="shared" si="13"/>
        <v>2.1112777135124678E-2</v>
      </c>
      <c r="AB46" s="25">
        <f t="shared" si="13"/>
        <v>2.0934770813254421E-2</v>
      </c>
      <c r="AC46" s="25">
        <f t="shared" si="13"/>
        <v>2.1015518901912601E-2</v>
      </c>
      <c r="AD46" s="25">
        <f t="shared" si="13"/>
        <v>2.0950659044652101E-2</v>
      </c>
      <c r="AE46" s="25">
        <f t="shared" si="13"/>
        <v>2.0989093067219255E-2</v>
      </c>
      <c r="AF46" s="25">
        <f t="shared" si="13"/>
        <v>2.0923052218408473E-2</v>
      </c>
    </row>
    <row r="47" spans="1:32" x14ac:dyDescent="0.35">
      <c r="B47" t="s">
        <v>178</v>
      </c>
      <c r="C47" s="25">
        <f t="shared" si="14"/>
        <v>3.2826409340179698E-2</v>
      </c>
      <c r="D47" s="25">
        <f t="shared" si="13"/>
        <v>3.0091712741849422E-2</v>
      </c>
      <c r="E47" s="25">
        <f t="shared" si="13"/>
        <v>3.0214761084233443E-2</v>
      </c>
      <c r="F47" s="25">
        <f t="shared" si="13"/>
        <v>3.0167030939554501E-2</v>
      </c>
      <c r="G47" s="25">
        <f t="shared" si="13"/>
        <v>3.0553827980079825E-2</v>
      </c>
      <c r="H47" s="25">
        <f t="shared" si="13"/>
        <v>3.0500763488134918E-2</v>
      </c>
      <c r="I47" s="25">
        <f t="shared" si="13"/>
        <v>3.0391814939791331E-2</v>
      </c>
      <c r="J47" s="25">
        <f t="shared" si="13"/>
        <v>3.0410179703156601E-2</v>
      </c>
      <c r="K47" s="25">
        <f t="shared" si="13"/>
        <v>3.0251916878971993E-2</v>
      </c>
      <c r="L47" s="25">
        <f t="shared" si="13"/>
        <v>3.0148408867400805E-2</v>
      </c>
      <c r="M47" s="25">
        <f t="shared" si="13"/>
        <v>3.007341376796099E-2</v>
      </c>
      <c r="N47" s="25">
        <f t="shared" si="13"/>
        <v>2.9957159652141033E-2</v>
      </c>
      <c r="O47" s="25">
        <f t="shared" si="13"/>
        <v>2.9889544194861405E-2</v>
      </c>
      <c r="P47" s="25">
        <f t="shared" si="13"/>
        <v>2.9797039717060304E-2</v>
      </c>
      <c r="Q47" s="25">
        <f t="shared" si="13"/>
        <v>2.976186920268822E-2</v>
      </c>
      <c r="R47" s="25">
        <f t="shared" si="13"/>
        <v>2.9688108436728828E-2</v>
      </c>
      <c r="S47" s="25">
        <f t="shared" si="13"/>
        <v>2.9675238978237935E-2</v>
      </c>
      <c r="T47" s="25">
        <f t="shared" si="13"/>
        <v>2.9666973716059693E-2</v>
      </c>
      <c r="U47" s="25">
        <f t="shared" si="13"/>
        <v>2.9660757351146056E-2</v>
      </c>
      <c r="V47" s="25">
        <f t="shared" si="13"/>
        <v>2.9667484228006052E-2</v>
      </c>
      <c r="W47" s="25">
        <f t="shared" si="13"/>
        <v>2.9690843513772231E-2</v>
      </c>
      <c r="X47" s="25">
        <f t="shared" si="13"/>
        <v>2.972971445730432E-2</v>
      </c>
      <c r="Y47" s="25">
        <f t="shared" si="13"/>
        <v>2.9803951518480004E-2</v>
      </c>
      <c r="Z47" s="25">
        <f t="shared" si="13"/>
        <v>2.9829270326541514E-2</v>
      </c>
      <c r="AA47" s="25">
        <f t="shared" si="13"/>
        <v>2.9871745094193946E-2</v>
      </c>
      <c r="AB47" s="25">
        <f t="shared" si="13"/>
        <v>2.9768688761061837E-2</v>
      </c>
      <c r="AC47" s="25">
        <f t="shared" si="13"/>
        <v>2.9812038528682333E-2</v>
      </c>
      <c r="AD47" s="25">
        <f t="shared" si="13"/>
        <v>2.9802075265049452E-2</v>
      </c>
      <c r="AE47" s="25">
        <f t="shared" si="13"/>
        <v>2.9847705865099362E-2</v>
      </c>
      <c r="AF47" s="25">
        <f t="shared" si="13"/>
        <v>2.9840330517514325E-2</v>
      </c>
    </row>
    <row r="48" spans="1:32" x14ac:dyDescent="0.35">
      <c r="B48" t="s">
        <v>201</v>
      </c>
      <c r="C48" s="25">
        <f t="shared" si="14"/>
        <v>0.10818358946857173</v>
      </c>
      <c r="D48" s="25">
        <f t="shared" si="13"/>
        <v>0.11329810743360255</v>
      </c>
      <c r="E48" s="25">
        <f t="shared" si="13"/>
        <v>0.11959943129042566</v>
      </c>
      <c r="F48" s="25">
        <f t="shared" si="13"/>
        <v>0.12044986112934659</v>
      </c>
      <c r="G48" s="25">
        <f t="shared" si="13"/>
        <v>0.12329725937743734</v>
      </c>
      <c r="H48" s="25">
        <f t="shared" si="13"/>
        <v>0.12350250242412428</v>
      </c>
      <c r="I48" s="25">
        <f t="shared" si="13"/>
        <v>0.12423831124353271</v>
      </c>
      <c r="J48" s="25">
        <f t="shared" si="13"/>
        <v>0.12495326966220985</v>
      </c>
      <c r="K48" s="25">
        <f t="shared" si="13"/>
        <v>0.12498808062741071</v>
      </c>
      <c r="L48" s="25">
        <f t="shared" si="13"/>
        <v>0.12516912263567478</v>
      </c>
      <c r="M48" s="25">
        <f t="shared" si="13"/>
        <v>0.12546018706052883</v>
      </c>
      <c r="N48" s="25">
        <f t="shared" si="13"/>
        <v>0.12541835600443826</v>
      </c>
      <c r="O48" s="25">
        <f t="shared" si="13"/>
        <v>0.1256325026772202</v>
      </c>
      <c r="P48" s="25">
        <f t="shared" si="13"/>
        <v>0.12572655848640829</v>
      </c>
      <c r="Q48" s="25">
        <f t="shared" si="13"/>
        <v>0.1260010905028576</v>
      </c>
      <c r="R48" s="25">
        <f t="shared" si="13"/>
        <v>0.12588728167180979</v>
      </c>
      <c r="S48" s="25">
        <f t="shared" si="13"/>
        <v>0.12627777247022134</v>
      </c>
      <c r="T48" s="25">
        <f t="shared" si="13"/>
        <v>0.12653621589058497</v>
      </c>
      <c r="U48" s="25">
        <f t="shared" si="13"/>
        <v>0.12675050584221603</v>
      </c>
      <c r="V48" s="25">
        <f t="shared" si="13"/>
        <v>0.12714211237729497</v>
      </c>
      <c r="W48" s="25">
        <f t="shared" si="13"/>
        <v>0.12752167202837669</v>
      </c>
      <c r="X48" s="25">
        <f t="shared" si="13"/>
        <v>0.1279052771535453</v>
      </c>
      <c r="Y48" s="25">
        <f t="shared" si="13"/>
        <v>0.12855225278463323</v>
      </c>
      <c r="Z48" s="25">
        <f t="shared" si="13"/>
        <v>0.12875123542514663</v>
      </c>
      <c r="AA48" s="25">
        <f t="shared" si="13"/>
        <v>0.12920885247978545</v>
      </c>
      <c r="AB48" s="25">
        <f t="shared" si="13"/>
        <v>0.12854411157553733</v>
      </c>
      <c r="AC48" s="25">
        <f t="shared" si="13"/>
        <v>0.12928588036099609</v>
      </c>
      <c r="AD48" s="25">
        <f t="shared" si="13"/>
        <v>0.12930082220163172</v>
      </c>
      <c r="AE48" s="25">
        <f t="shared" si="13"/>
        <v>0.12973957671318803</v>
      </c>
      <c r="AF48" s="25">
        <f t="shared" si="13"/>
        <v>0.12982534048375619</v>
      </c>
    </row>
    <row r="49" spans="1:34" x14ac:dyDescent="0.35">
      <c r="B49" t="s">
        <v>202</v>
      </c>
      <c r="C49" s="25">
        <f t="shared" si="14"/>
        <v>0.26150074792517625</v>
      </c>
      <c r="D49" s="25">
        <f t="shared" si="13"/>
        <v>0.25888537450779531</v>
      </c>
      <c r="E49" s="25">
        <f t="shared" si="13"/>
        <v>0.26232526149026975</v>
      </c>
      <c r="F49" s="25">
        <f t="shared" si="13"/>
        <v>0.26471471183044154</v>
      </c>
      <c r="G49" s="25">
        <f t="shared" si="13"/>
        <v>0.26984689309874454</v>
      </c>
      <c r="H49" s="25">
        <f t="shared" si="13"/>
        <v>0.27190574005886475</v>
      </c>
      <c r="I49" s="25">
        <f t="shared" si="13"/>
        <v>0.27265692060484326</v>
      </c>
      <c r="J49" s="25">
        <f t="shared" si="13"/>
        <v>0.27457199627491247</v>
      </c>
      <c r="K49" s="25">
        <f t="shared" si="13"/>
        <v>0.27425076526704695</v>
      </c>
      <c r="L49" s="25">
        <f t="shared" si="13"/>
        <v>0.27436433421081591</v>
      </c>
      <c r="M49" s="25">
        <f t="shared" si="13"/>
        <v>0.27466116781396843</v>
      </c>
      <c r="N49" s="25">
        <f t="shared" si="13"/>
        <v>0.27450792508970712</v>
      </c>
      <c r="O49" s="25">
        <f t="shared" si="13"/>
        <v>0.274709274816959</v>
      </c>
      <c r="P49" s="25">
        <f t="shared" si="13"/>
        <v>0.27473040847753655</v>
      </c>
      <c r="Q49" s="25">
        <f t="shared" si="13"/>
        <v>0.27509311416717369</v>
      </c>
      <c r="R49" s="25">
        <f t="shared" si="13"/>
        <v>0.2750075519951044</v>
      </c>
      <c r="S49" s="25">
        <f t="shared" si="13"/>
        <v>0.27539836072091606</v>
      </c>
      <c r="T49" s="25">
        <f t="shared" si="13"/>
        <v>0.27587633087637142</v>
      </c>
      <c r="U49" s="25">
        <f t="shared" si="13"/>
        <v>0.27635660314350341</v>
      </c>
      <c r="V49" s="25">
        <f t="shared" si="13"/>
        <v>0.27690800839569307</v>
      </c>
      <c r="W49" s="25">
        <f t="shared" si="13"/>
        <v>0.2776052074806597</v>
      </c>
      <c r="X49" s="25">
        <f t="shared" si="13"/>
        <v>0.2783720784119782</v>
      </c>
      <c r="Y49" s="25">
        <f t="shared" si="13"/>
        <v>0.27948008147095177</v>
      </c>
      <c r="Z49" s="25">
        <f t="shared" si="13"/>
        <v>0.28006583127419599</v>
      </c>
      <c r="AA49" s="25">
        <f t="shared" si="13"/>
        <v>0.28078085894728155</v>
      </c>
      <c r="AB49" s="25">
        <f t="shared" si="13"/>
        <v>0.27987376792024821</v>
      </c>
      <c r="AC49" s="25">
        <f t="shared" si="13"/>
        <v>0.2805524899532556</v>
      </c>
      <c r="AD49" s="25">
        <f t="shared" si="13"/>
        <v>0.28073138006469628</v>
      </c>
      <c r="AE49" s="25">
        <f t="shared" si="13"/>
        <v>0.28145693813139061</v>
      </c>
      <c r="AF49" s="25">
        <f t="shared" si="13"/>
        <v>0.28161425471387663</v>
      </c>
    </row>
    <row r="50" spans="1:34" x14ac:dyDescent="0.35">
      <c r="C50" s="38"/>
    </row>
    <row r="51" spans="1:34" s="43" customFormat="1" x14ac:dyDescent="0.35">
      <c r="A51" s="42"/>
      <c r="B51" s="42" t="s">
        <v>1165</v>
      </c>
    </row>
    <row r="52" spans="1:34" x14ac:dyDescent="0.35">
      <c r="A52" s="45" t="s">
        <v>1160</v>
      </c>
    </row>
    <row r="53" spans="1:34" x14ac:dyDescent="0.35">
      <c r="B53" t="s">
        <v>279</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row>
    <row r="54" spans="1:34" x14ac:dyDescent="0.35">
      <c r="B54" s="44" t="s">
        <v>281</v>
      </c>
      <c r="C54" s="25">
        <f>SUM(C14:C15)*C$9</f>
        <v>2.2104626456963865E-2</v>
      </c>
      <c r="D54" s="25">
        <f t="shared" ref="D54:F54" si="15">SUM(D14:D15)*D$9</f>
        <v>2.0785075584082425E-2</v>
      </c>
      <c r="E54" s="25">
        <f t="shared" si="15"/>
        <v>1.6515208758177795E-2</v>
      </c>
      <c r="F54" s="25">
        <f t="shared" si="15"/>
        <v>1.6623105811532941E-2</v>
      </c>
      <c r="G54" s="25">
        <f t="shared" ref="G54:AF54" si="16">SUM(G14:G15)*G$9</f>
        <v>1.5514256953219124E-2</v>
      </c>
      <c r="H54" s="25">
        <f t="shared" si="16"/>
        <v>1.5856253882851515E-2</v>
      </c>
      <c r="I54" s="25">
        <f t="shared" si="16"/>
        <v>1.5702079448329725E-2</v>
      </c>
      <c r="J54" s="25">
        <f t="shared" si="16"/>
        <v>1.5638824086272013E-2</v>
      </c>
      <c r="K54" s="25">
        <f t="shared" si="16"/>
        <v>1.5563474023765917E-2</v>
      </c>
      <c r="L54" s="25">
        <f t="shared" si="16"/>
        <v>1.5491648271727693E-2</v>
      </c>
      <c r="M54" s="25">
        <f t="shared" si="16"/>
        <v>1.5374087252962916E-2</v>
      </c>
      <c r="N54" s="25">
        <f t="shared" si="16"/>
        <v>1.541165825746073E-2</v>
      </c>
      <c r="O54" s="25">
        <f t="shared" si="16"/>
        <v>1.5331246836507339E-2</v>
      </c>
      <c r="P54" s="25">
        <f t="shared" si="16"/>
        <v>1.5296132177155404E-2</v>
      </c>
      <c r="Q54" s="25">
        <f t="shared" si="16"/>
        <v>1.5189144616530821E-2</v>
      </c>
      <c r="R54" s="25">
        <f t="shared" si="16"/>
        <v>1.527347983354909E-2</v>
      </c>
      <c r="S54" s="25">
        <f t="shared" si="16"/>
        <v>1.5102086500967152E-2</v>
      </c>
      <c r="T54" s="25">
        <f t="shared" si="16"/>
        <v>1.5034133758119768E-2</v>
      </c>
      <c r="U54" s="25">
        <f t="shared" si="16"/>
        <v>1.498826627666734E-2</v>
      </c>
      <c r="V54" s="25">
        <f t="shared" si="16"/>
        <v>1.4861343404154317E-2</v>
      </c>
      <c r="W54" s="25">
        <f t="shared" si="16"/>
        <v>1.4739740571094329E-2</v>
      </c>
      <c r="X54" s="25">
        <f t="shared" si="16"/>
        <v>1.4651357876282202E-2</v>
      </c>
      <c r="Y54" s="25">
        <f t="shared" si="16"/>
        <v>1.4435920159117736E-2</v>
      </c>
      <c r="Z54" s="25">
        <f t="shared" si="16"/>
        <v>1.4441953152662723E-2</v>
      </c>
      <c r="AA54" s="25">
        <f t="shared" si="16"/>
        <v>1.4294954735341927E-2</v>
      </c>
      <c r="AB54" s="25">
        <f t="shared" si="16"/>
        <v>1.4663117407710246E-2</v>
      </c>
      <c r="AC54" s="25">
        <f t="shared" si="16"/>
        <v>1.4239555846871536E-2</v>
      </c>
      <c r="AD54" s="25">
        <f t="shared" si="16"/>
        <v>1.4283378547082141E-2</v>
      </c>
      <c r="AE54" s="25">
        <f t="shared" si="16"/>
        <v>1.4132085284962051E-2</v>
      </c>
      <c r="AF54" s="25">
        <f t="shared" si="16"/>
        <v>1.4135952119633957E-2</v>
      </c>
      <c r="AG54" s="25"/>
      <c r="AH54" s="25"/>
    </row>
    <row r="55" spans="1:34" x14ac:dyDescent="0.35">
      <c r="B55" t="s">
        <v>283</v>
      </c>
      <c r="C55" s="25">
        <f t="shared" ref="C55:C60" si="17">C16*C$9</f>
        <v>4.8352174440553307E-2</v>
      </c>
      <c r="D55" s="25">
        <f t="shared" ref="D55:F55" si="18">D16*D$9</f>
        <v>5.8761723738510546E-2</v>
      </c>
      <c r="E55" s="25">
        <f t="shared" si="18"/>
        <v>5.0114087967050976E-2</v>
      </c>
      <c r="F55" s="25">
        <f t="shared" si="18"/>
        <v>5.0070410386927708E-2</v>
      </c>
      <c r="G55" s="25">
        <f t="shared" ref="G55:AF55" si="19">G16*G$9</f>
        <v>4.7484025737519607E-2</v>
      </c>
      <c r="H55" s="25">
        <f t="shared" si="19"/>
        <v>4.7203597584417521E-2</v>
      </c>
      <c r="I55" s="25">
        <f t="shared" si="19"/>
        <v>4.6815759456093398E-2</v>
      </c>
      <c r="J55" s="25">
        <f t="shared" si="19"/>
        <v>4.6446913707840314E-2</v>
      </c>
      <c r="K55" s="25">
        <f t="shared" si="19"/>
        <v>4.5886652819783262E-2</v>
      </c>
      <c r="L55" s="25">
        <f t="shared" si="19"/>
        <v>4.5689361187046702E-2</v>
      </c>
      <c r="M55" s="25">
        <f t="shared" si="19"/>
        <v>4.5394733833390127E-2</v>
      </c>
      <c r="N55" s="25">
        <f t="shared" si="19"/>
        <v>4.543462772269493E-2</v>
      </c>
      <c r="O55" s="25">
        <f t="shared" si="19"/>
        <v>4.5245496498967364E-2</v>
      </c>
      <c r="P55" s="25">
        <f t="shared" si="19"/>
        <v>4.5075728957126256E-2</v>
      </c>
      <c r="Q55" s="25">
        <f t="shared" si="19"/>
        <v>4.4835470219690386E-2</v>
      </c>
      <c r="R55" s="25">
        <f t="shared" si="19"/>
        <v>4.4969290105249568E-2</v>
      </c>
      <c r="S55" s="25">
        <f t="shared" si="19"/>
        <v>4.4565319768608128E-2</v>
      </c>
      <c r="T55" s="25">
        <f t="shared" si="19"/>
        <v>4.4308623444998987E-2</v>
      </c>
      <c r="U55" s="25">
        <f t="shared" si="19"/>
        <v>4.4149178529236492E-2</v>
      </c>
      <c r="V55" s="25">
        <f t="shared" si="19"/>
        <v>4.3745845032818254E-2</v>
      </c>
      <c r="W55" s="25">
        <f t="shared" si="19"/>
        <v>4.3407051054730771E-2</v>
      </c>
      <c r="X55" s="25">
        <f t="shared" si="19"/>
        <v>4.3127695334535247E-2</v>
      </c>
      <c r="Y55" s="25">
        <f t="shared" si="19"/>
        <v>4.2555060827544254E-2</v>
      </c>
      <c r="Z55" s="25">
        <f t="shared" si="19"/>
        <v>4.2475045767296993E-2</v>
      </c>
      <c r="AA55" s="25">
        <f t="shared" si="19"/>
        <v>4.2093910850655197E-2</v>
      </c>
      <c r="AB55" s="25">
        <f t="shared" si="19"/>
        <v>4.3018593854575245E-2</v>
      </c>
      <c r="AC55" s="25">
        <f t="shared" si="19"/>
        <v>4.2010212671846008E-2</v>
      </c>
      <c r="AD55" s="25">
        <f t="shared" si="19"/>
        <v>4.20623917272911E-2</v>
      </c>
      <c r="AE55" s="25">
        <f t="shared" si="19"/>
        <v>4.1716041268360496E-2</v>
      </c>
      <c r="AF55" s="25">
        <f t="shared" si="19"/>
        <v>4.1652569750161537E-2</v>
      </c>
      <c r="AG55" s="25"/>
      <c r="AH55" s="25"/>
    </row>
    <row r="56" spans="1:34" x14ac:dyDescent="0.35">
      <c r="B56" t="s">
        <v>285</v>
      </c>
      <c r="C56" s="25">
        <f t="shared" si="17"/>
        <v>0.11210410752259013</v>
      </c>
      <c r="D56" s="25">
        <f t="shared" ref="D56:F60" si="20">D17*D$9</f>
        <v>0.11086265486126004</v>
      </c>
      <c r="E56" s="25">
        <f t="shared" si="20"/>
        <v>0.11747394528088997</v>
      </c>
      <c r="F56" s="25">
        <f t="shared" si="20"/>
        <v>0.11219693248039089</v>
      </c>
      <c r="G56" s="25">
        <f t="shared" ref="G56:AF56" si="21">G17*G$9</f>
        <v>0.10932290996777462</v>
      </c>
      <c r="H56" s="25">
        <f t="shared" si="21"/>
        <v>0.10446500905463757</v>
      </c>
      <c r="I56" s="25">
        <f t="shared" si="21"/>
        <v>0.10269712097908987</v>
      </c>
      <c r="J56" s="25">
        <f t="shared" si="21"/>
        <v>0.10092901391930578</v>
      </c>
      <c r="K56" s="25">
        <f t="shared" si="21"/>
        <v>9.9961037702896757E-2</v>
      </c>
      <c r="L56" s="25">
        <f t="shared" si="21"/>
        <v>9.9360210143402114E-2</v>
      </c>
      <c r="M56" s="25">
        <f t="shared" si="21"/>
        <v>9.8835371725171317E-2</v>
      </c>
      <c r="N56" s="25">
        <f t="shared" si="21"/>
        <v>9.8382982650088491E-2</v>
      </c>
      <c r="O56" s="25">
        <f t="shared" si="21"/>
        <v>9.7999600982422053E-2</v>
      </c>
      <c r="P56" s="25">
        <f t="shared" si="21"/>
        <v>9.7549485353496168E-2</v>
      </c>
      <c r="Q56" s="25">
        <f t="shared" si="21"/>
        <v>9.7075372152142902E-2</v>
      </c>
      <c r="R56" s="25">
        <f t="shared" si="21"/>
        <v>9.6515700194715906E-2</v>
      </c>
      <c r="S56" s="25">
        <f t="shared" si="21"/>
        <v>9.6242985139859474E-2</v>
      </c>
      <c r="T56" s="25">
        <f t="shared" si="21"/>
        <v>9.5591259521635677E-2</v>
      </c>
      <c r="U56" s="25">
        <f t="shared" si="21"/>
        <v>9.4987597299431556E-2</v>
      </c>
      <c r="V56" s="25">
        <f t="shared" si="21"/>
        <v>9.4329292423597375E-2</v>
      </c>
      <c r="W56" s="25">
        <f t="shared" si="21"/>
        <v>9.3682626808591032E-2</v>
      </c>
      <c r="X56" s="25">
        <f t="shared" si="21"/>
        <v>9.2817873474583507E-2</v>
      </c>
      <c r="Y56" s="25">
        <f t="shared" si="21"/>
        <v>9.2014899676985618E-2</v>
      </c>
      <c r="Z56" s="25">
        <f t="shared" si="21"/>
        <v>9.1019794988980093E-2</v>
      </c>
      <c r="AA56" s="25">
        <f t="shared" si="21"/>
        <v>9.0445922521616623E-2</v>
      </c>
      <c r="AB56" s="25">
        <f t="shared" si="21"/>
        <v>8.9779681417826274E-2</v>
      </c>
      <c r="AC56" s="25">
        <f t="shared" si="21"/>
        <v>9.0192896440144943E-2</v>
      </c>
      <c r="AD56" s="25">
        <f t="shared" si="21"/>
        <v>8.9610428368108036E-2</v>
      </c>
      <c r="AE56" s="25">
        <f t="shared" si="21"/>
        <v>8.9258500201234964E-2</v>
      </c>
      <c r="AF56" s="25">
        <f t="shared" si="21"/>
        <v>8.8614294758011664E-2</v>
      </c>
      <c r="AG56" s="25"/>
      <c r="AH56" s="25"/>
    </row>
    <row r="57" spans="1:34" x14ac:dyDescent="0.35">
      <c r="B57" t="s">
        <v>287</v>
      </c>
      <c r="C57" s="25">
        <f t="shared" si="17"/>
        <v>3.3575847308237761E-2</v>
      </c>
      <c r="D57" s="25">
        <f t="shared" si="20"/>
        <v>3.1432044552023711E-2</v>
      </c>
      <c r="E57" s="25">
        <f t="shared" si="20"/>
        <v>3.6936662669829666E-2</v>
      </c>
      <c r="F57" s="25">
        <f t="shared" si="20"/>
        <v>3.4395930994129034E-2</v>
      </c>
      <c r="G57" s="25">
        <f t="shared" ref="G57:AF57" si="22">G18*G$9</f>
        <v>3.358981092198874E-2</v>
      </c>
      <c r="H57" s="25">
        <f t="shared" si="22"/>
        <v>3.1264495935211446E-2</v>
      </c>
      <c r="I57" s="25">
        <f t="shared" si="22"/>
        <v>3.0555503846062648E-2</v>
      </c>
      <c r="J57" s="25">
        <f t="shared" si="22"/>
        <v>2.9561761409886748E-2</v>
      </c>
      <c r="K57" s="25">
        <f t="shared" si="22"/>
        <v>2.9329415806708555E-2</v>
      </c>
      <c r="L57" s="25">
        <f t="shared" si="22"/>
        <v>2.907991476500784E-2</v>
      </c>
      <c r="M57" s="25">
        <f t="shared" si="22"/>
        <v>2.8868780415904009E-2</v>
      </c>
      <c r="N57" s="25">
        <f t="shared" si="22"/>
        <v>2.8602379193765761E-2</v>
      </c>
      <c r="O57" s="25">
        <f t="shared" si="22"/>
        <v>2.8421286814015786E-2</v>
      </c>
      <c r="P57" s="25">
        <f t="shared" si="22"/>
        <v>2.8187060371141267E-2</v>
      </c>
      <c r="Q57" s="25">
        <f t="shared" si="22"/>
        <v>2.8005889353931619E-2</v>
      </c>
      <c r="R57" s="25">
        <f t="shared" si="22"/>
        <v>2.7696273505032395E-2</v>
      </c>
      <c r="S57" s="25">
        <f t="shared" si="22"/>
        <v>2.7663770708181021E-2</v>
      </c>
      <c r="T57" s="25">
        <f t="shared" si="22"/>
        <v>2.740547225722063E-2</v>
      </c>
      <c r="U57" s="25">
        <f t="shared" si="22"/>
        <v>2.7131899147442858E-2</v>
      </c>
      <c r="V57" s="25">
        <f t="shared" si="22"/>
        <v>2.6996233613006904E-2</v>
      </c>
      <c r="W57" s="25">
        <f t="shared" si="22"/>
        <v>2.6767900085346786E-2</v>
      </c>
      <c r="X57" s="25">
        <f t="shared" si="22"/>
        <v>2.6470196350649872E-2</v>
      </c>
      <c r="Y57" s="25">
        <f t="shared" si="22"/>
        <v>2.6255503665923323E-2</v>
      </c>
      <c r="Z57" s="25">
        <f t="shared" si="22"/>
        <v>2.5875590592589596E-2</v>
      </c>
      <c r="AA57" s="25">
        <f t="shared" si="22"/>
        <v>2.5709864672573884E-2</v>
      </c>
      <c r="AB57" s="25">
        <f t="shared" si="22"/>
        <v>2.5251736034997755E-2</v>
      </c>
      <c r="AC57" s="25">
        <f t="shared" si="22"/>
        <v>2.5583171606453979E-2</v>
      </c>
      <c r="AD57" s="25">
        <f t="shared" si="22"/>
        <v>2.5318876764324216E-2</v>
      </c>
      <c r="AE57" s="25">
        <f t="shared" si="22"/>
        <v>2.5190386380159857E-2</v>
      </c>
      <c r="AF57" s="25">
        <f t="shared" si="22"/>
        <v>2.5002011782886639E-2</v>
      </c>
      <c r="AG57" s="25"/>
      <c r="AH57" s="25"/>
    </row>
    <row r="58" spans="1:34" x14ac:dyDescent="0.35">
      <c r="B58" t="s">
        <v>289</v>
      </c>
      <c r="C58" s="25">
        <f t="shared" si="17"/>
        <v>3.5696711273780234E-3</v>
      </c>
      <c r="D58" s="25">
        <f t="shared" si="20"/>
        <v>4.0355990182623785E-3</v>
      </c>
      <c r="E58" s="25">
        <f t="shared" si="20"/>
        <v>4.1041205087669766E-3</v>
      </c>
      <c r="F58" s="25">
        <f t="shared" si="20"/>
        <v>3.9969111204192906E-3</v>
      </c>
      <c r="G58" s="25">
        <f t="shared" ref="G58:AF58" si="23">G19*G$9</f>
        <v>3.8807273584138824E-3</v>
      </c>
      <c r="H58" s="25">
        <f t="shared" si="23"/>
        <v>3.7787939232374569E-3</v>
      </c>
      <c r="I58" s="25">
        <f t="shared" si="23"/>
        <v>3.7377558412439249E-3</v>
      </c>
      <c r="J58" s="25">
        <f t="shared" si="23"/>
        <v>3.698596528632545E-3</v>
      </c>
      <c r="K58" s="25">
        <f t="shared" si="23"/>
        <v>3.6648647195700458E-3</v>
      </c>
      <c r="L58" s="25">
        <f t="shared" si="23"/>
        <v>3.6520720175713946E-3</v>
      </c>
      <c r="M58" s="25">
        <f t="shared" si="23"/>
        <v>3.6336763209422699E-3</v>
      </c>
      <c r="N58" s="25">
        <f t="shared" si="23"/>
        <v>3.6269618614333484E-3</v>
      </c>
      <c r="O58" s="25">
        <f t="shared" si="23"/>
        <v>3.6161025355528511E-3</v>
      </c>
      <c r="P58" s="25">
        <f t="shared" si="23"/>
        <v>3.6009222483741193E-3</v>
      </c>
      <c r="Q58" s="25">
        <f t="shared" si="23"/>
        <v>3.5848589387733397E-3</v>
      </c>
      <c r="R58" s="25">
        <f t="shared" si="23"/>
        <v>3.5773708750542702E-3</v>
      </c>
      <c r="S58" s="25">
        <f t="shared" si="23"/>
        <v>3.5642223737571404E-3</v>
      </c>
      <c r="T58" s="25">
        <f t="shared" si="23"/>
        <v>3.5450732558469709E-3</v>
      </c>
      <c r="U58" s="25">
        <f t="shared" si="23"/>
        <v>3.5278107919565374E-3</v>
      </c>
      <c r="V58" s="25">
        <f t="shared" si="23"/>
        <v>3.5051729235821899E-3</v>
      </c>
      <c r="W58" s="25">
        <f t="shared" si="23"/>
        <v>3.4805614679320777E-3</v>
      </c>
      <c r="X58" s="25">
        <f t="shared" si="23"/>
        <v>3.4539729233739459E-3</v>
      </c>
      <c r="Y58" s="25">
        <f t="shared" si="23"/>
        <v>3.4188528569358075E-3</v>
      </c>
      <c r="Z58" s="25">
        <f t="shared" si="23"/>
        <v>3.3942754043372802E-3</v>
      </c>
      <c r="AA58" s="25">
        <f t="shared" si="23"/>
        <v>3.3714344962287759E-3</v>
      </c>
      <c r="AB58" s="25">
        <f t="shared" si="23"/>
        <v>3.3867138164541347E-3</v>
      </c>
      <c r="AC58" s="25">
        <f t="shared" si="23"/>
        <v>3.3709534728157639E-3</v>
      </c>
      <c r="AD58" s="25">
        <f t="shared" si="23"/>
        <v>3.359329052949063E-3</v>
      </c>
      <c r="AE58" s="25">
        <f t="shared" si="23"/>
        <v>3.3430490519357104E-3</v>
      </c>
      <c r="AF58" s="25">
        <f t="shared" si="23"/>
        <v>3.3257633844192081E-3</v>
      </c>
      <c r="AG58" s="25"/>
      <c r="AH58" s="25"/>
    </row>
    <row r="59" spans="1:34" x14ac:dyDescent="0.35">
      <c r="B59" t="s">
        <v>201</v>
      </c>
      <c r="C59" s="25">
        <f t="shared" si="17"/>
        <v>0.10814556571147173</v>
      </c>
      <c r="D59" s="25">
        <f t="shared" si="20"/>
        <v>0.11378849440225197</v>
      </c>
      <c r="E59" s="25">
        <f t="shared" si="20"/>
        <v>9.982713348259907E-2</v>
      </c>
      <c r="F59" s="25">
        <f t="shared" si="20"/>
        <v>0.10212438147208655</v>
      </c>
      <c r="G59" s="25">
        <f t="shared" ref="G59:AF59" si="24">G20*G$9</f>
        <v>9.7271910911160761E-2</v>
      </c>
      <c r="H59" s="25">
        <f t="shared" si="24"/>
        <v>0.10014066958485841</v>
      </c>
      <c r="I59" s="25">
        <f t="shared" si="24"/>
        <v>0.10063008118923586</v>
      </c>
      <c r="J59" s="25">
        <f t="shared" si="24"/>
        <v>0.10057381934754092</v>
      </c>
      <c r="K59" s="25">
        <f t="shared" si="24"/>
        <v>0.10103253672209501</v>
      </c>
      <c r="L59" s="25">
        <f t="shared" si="24"/>
        <v>0.10151436796792181</v>
      </c>
      <c r="M59" s="25">
        <f t="shared" si="24"/>
        <v>0.1016455976551473</v>
      </c>
      <c r="N59" s="25">
        <f t="shared" si="24"/>
        <v>0.10248075169938972</v>
      </c>
      <c r="O59" s="25">
        <f t="shared" si="24"/>
        <v>0.10271804459463994</v>
      </c>
      <c r="P59" s="25">
        <f t="shared" si="24"/>
        <v>0.10299357097092958</v>
      </c>
      <c r="Q59" s="25">
        <f t="shared" si="24"/>
        <v>0.10290649230859353</v>
      </c>
      <c r="R59" s="25">
        <f t="shared" si="24"/>
        <v>0.10375834585857675</v>
      </c>
      <c r="S59" s="25">
        <f t="shared" si="24"/>
        <v>0.10322731192356742</v>
      </c>
      <c r="T59" s="25">
        <f t="shared" si="24"/>
        <v>0.10317779954849478</v>
      </c>
      <c r="U59" s="25">
        <f t="shared" si="24"/>
        <v>0.10315680760526263</v>
      </c>
      <c r="V59" s="25">
        <f t="shared" si="24"/>
        <v>0.10280153887217196</v>
      </c>
      <c r="W59" s="25">
        <f t="shared" si="24"/>
        <v>0.10233004902995489</v>
      </c>
      <c r="X59" s="25">
        <f t="shared" si="24"/>
        <v>0.10205172134105966</v>
      </c>
      <c r="Y59" s="25">
        <f t="shared" si="24"/>
        <v>0.10102102201702814</v>
      </c>
      <c r="Z59" s="25">
        <f t="shared" si="24"/>
        <v>0.10119770920307432</v>
      </c>
      <c r="AA59" s="25">
        <f t="shared" si="24"/>
        <v>0.10057382832183202</v>
      </c>
      <c r="AB59" s="25">
        <f t="shared" si="24"/>
        <v>0.10270549906014863</v>
      </c>
      <c r="AC59" s="25">
        <f t="shared" si="24"/>
        <v>0.10076511315002153</v>
      </c>
      <c r="AD59" s="25">
        <f t="shared" si="24"/>
        <v>0.10115651422709175</v>
      </c>
      <c r="AE59" s="25">
        <f t="shared" si="24"/>
        <v>0.10040585341505265</v>
      </c>
      <c r="AF59" s="25">
        <f t="shared" si="24"/>
        <v>0.10065940123819316</v>
      </c>
      <c r="AG59" s="25"/>
      <c r="AH59" s="25"/>
    </row>
    <row r="60" spans="1:34" x14ac:dyDescent="0.35">
      <c r="B60" t="s">
        <v>202</v>
      </c>
      <c r="C60" s="25">
        <f t="shared" si="17"/>
        <v>1.8654857065987997E-2</v>
      </c>
      <c r="D60" s="25">
        <f t="shared" si="20"/>
        <v>2.9270433791482933E-2</v>
      </c>
      <c r="E60" s="25">
        <f t="shared" si="20"/>
        <v>3.2578924751109385E-2</v>
      </c>
      <c r="F60" s="25">
        <f t="shared" si="20"/>
        <v>3.246709387101937E-2</v>
      </c>
      <c r="G60" s="25">
        <f t="shared" ref="G60:AF60" si="25">G21*G$9</f>
        <v>3.2116382707994752E-2</v>
      </c>
      <c r="H60" s="25">
        <f t="shared" si="25"/>
        <v>3.1975633262310836E-2</v>
      </c>
      <c r="I60" s="25">
        <f t="shared" si="25"/>
        <v>3.1955191726551313E-2</v>
      </c>
      <c r="J60" s="25">
        <f t="shared" si="25"/>
        <v>3.1669856962215602E-2</v>
      </c>
      <c r="K60" s="25">
        <f t="shared" si="25"/>
        <v>3.221644185181554E-2</v>
      </c>
      <c r="L60" s="25">
        <f t="shared" si="25"/>
        <v>3.2498036489255713E-2</v>
      </c>
      <c r="M60" s="25">
        <f t="shared" si="25"/>
        <v>3.2714523019326973E-2</v>
      </c>
      <c r="N60" s="25">
        <f t="shared" si="25"/>
        <v>3.2939740792234516E-2</v>
      </c>
      <c r="O60" s="25">
        <f t="shared" si="25"/>
        <v>3.3073130775253659E-2</v>
      </c>
      <c r="P60" s="25">
        <f t="shared" si="25"/>
        <v>3.3231084801508229E-2</v>
      </c>
      <c r="Q60" s="25">
        <f t="shared" si="25"/>
        <v>3.3351587855416559E-2</v>
      </c>
      <c r="R60" s="25">
        <f t="shared" si="25"/>
        <v>3.34543392513202E-2</v>
      </c>
      <c r="S60" s="25">
        <f t="shared" si="25"/>
        <v>3.3626039926437291E-2</v>
      </c>
      <c r="T60" s="25">
        <f t="shared" si="25"/>
        <v>3.3648267745267059E-2</v>
      </c>
      <c r="U60" s="25">
        <f t="shared" si="25"/>
        <v>3.3623280536299045E-2</v>
      </c>
      <c r="V60" s="25">
        <f t="shared" si="25"/>
        <v>3.3673668266642302E-2</v>
      </c>
      <c r="W60" s="25">
        <f t="shared" si="25"/>
        <v>3.3635187596975334E-2</v>
      </c>
      <c r="X60" s="25">
        <f t="shared" si="25"/>
        <v>3.3527610304021412E-2</v>
      </c>
      <c r="Y60" s="25">
        <f t="shared" si="25"/>
        <v>3.3413535150204003E-2</v>
      </c>
      <c r="Z60" s="25">
        <f t="shared" si="25"/>
        <v>3.3270689115323819E-2</v>
      </c>
      <c r="AA60" s="25">
        <f t="shared" si="25"/>
        <v>3.3216658930075471E-2</v>
      </c>
      <c r="AB60" s="25">
        <f t="shared" si="25"/>
        <v>3.3200217009564111E-2</v>
      </c>
      <c r="AC60" s="25">
        <f t="shared" si="25"/>
        <v>3.3450361366520763E-2</v>
      </c>
      <c r="AD60" s="25">
        <f t="shared" si="25"/>
        <v>3.3393810733742244E-2</v>
      </c>
      <c r="AE60" s="25">
        <f t="shared" si="25"/>
        <v>3.3316514380791473E-2</v>
      </c>
      <c r="AF60" s="25">
        <f t="shared" si="25"/>
        <v>3.3340227117827963E-2</v>
      </c>
      <c r="AG60" s="25"/>
      <c r="AH60" s="25"/>
    </row>
    <row r="61" spans="1:34" x14ac:dyDescent="0.35">
      <c r="A61" s="45" t="s">
        <v>163</v>
      </c>
      <c r="B61" t="s">
        <v>167</v>
      </c>
      <c r="C61" s="25">
        <f>SUM(C23)*C$10</f>
        <v>2.3371911029986613E-2</v>
      </c>
      <c r="D61" s="25">
        <f t="shared" ref="D61:F61" si="26">SUM(D23)*D$10</f>
        <v>1.609224568247929E-2</v>
      </c>
      <c r="E61" s="25">
        <f t="shared" si="26"/>
        <v>1.844814913014375E-2</v>
      </c>
      <c r="F61" s="25">
        <f t="shared" si="26"/>
        <v>1.8249020322959844E-2</v>
      </c>
      <c r="G61" s="25">
        <f t="shared" ref="G61:AF61" si="27">SUM(G23)*G$10</f>
        <v>1.8626931338720697E-2</v>
      </c>
      <c r="H61" s="25">
        <f t="shared" si="27"/>
        <v>1.8286666099653712E-2</v>
      </c>
      <c r="I61" s="25">
        <f t="shared" si="27"/>
        <v>1.8338748048171379E-2</v>
      </c>
      <c r="J61" s="25">
        <f t="shared" si="27"/>
        <v>1.8293288773993034E-2</v>
      </c>
      <c r="K61" s="25">
        <f t="shared" si="27"/>
        <v>1.8310973376424202E-2</v>
      </c>
      <c r="L61" s="25">
        <f t="shared" si="27"/>
        <v>1.8255343010725102E-2</v>
      </c>
      <c r="M61" s="25">
        <f t="shared" si="27"/>
        <v>1.8252757350765727E-2</v>
      </c>
      <c r="N61" s="25">
        <f t="shared" si="27"/>
        <v>1.8140649552617048E-2</v>
      </c>
      <c r="O61" s="25">
        <f t="shared" si="27"/>
        <v>1.8115370872328156E-2</v>
      </c>
      <c r="P61" s="25">
        <f t="shared" si="27"/>
        <v>1.8119904796911942E-2</v>
      </c>
      <c r="Q61" s="25">
        <f t="shared" si="27"/>
        <v>1.8126958350338819E-2</v>
      </c>
      <c r="R61" s="25">
        <f t="shared" si="27"/>
        <v>1.8003325511590659E-2</v>
      </c>
      <c r="S61" s="25">
        <f t="shared" si="27"/>
        <v>1.8090605490795362E-2</v>
      </c>
      <c r="T61" s="25">
        <f t="shared" si="27"/>
        <v>1.8086490694656829E-2</v>
      </c>
      <c r="U61" s="25">
        <f t="shared" si="27"/>
        <v>1.807564947116546E-2</v>
      </c>
      <c r="V61" s="25">
        <f t="shared" si="27"/>
        <v>1.8134373748210662E-2</v>
      </c>
      <c r="W61" s="25">
        <f t="shared" si="27"/>
        <v>1.818146304627638E-2</v>
      </c>
      <c r="X61" s="25">
        <f t="shared" si="27"/>
        <v>1.8192418271171341E-2</v>
      </c>
      <c r="Y61" s="25">
        <f t="shared" si="27"/>
        <v>1.8310321035876168E-2</v>
      </c>
      <c r="Z61" s="25">
        <f t="shared" si="27"/>
        <v>1.8247074328260258E-2</v>
      </c>
      <c r="AA61" s="25">
        <f t="shared" si="27"/>
        <v>1.8316667570069813E-2</v>
      </c>
      <c r="AB61" s="25">
        <f t="shared" si="27"/>
        <v>1.8023790480691013E-2</v>
      </c>
      <c r="AC61" s="25">
        <f t="shared" si="27"/>
        <v>1.8303648407514281E-2</v>
      </c>
      <c r="AD61" s="25">
        <f t="shared" si="27"/>
        <v>1.8223486103246041E-2</v>
      </c>
      <c r="AE61" s="25">
        <f t="shared" si="27"/>
        <v>1.8309908632788363E-2</v>
      </c>
      <c r="AF61" s="25">
        <f t="shared" si="27"/>
        <v>1.8259399189971649E-2</v>
      </c>
      <c r="AG61" s="25"/>
      <c r="AH61" s="25"/>
    </row>
    <row r="62" spans="1:34" x14ac:dyDescent="0.3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row>
    <row r="63" spans="1:34" x14ac:dyDescent="0.35">
      <c r="B63" t="s">
        <v>175</v>
      </c>
      <c r="C63" s="25">
        <f>SUM(C25)*C$10</f>
        <v>9.2050403381582682E-3</v>
      </c>
      <c r="D63" s="25">
        <f t="shared" ref="D63:F63" si="28">SUM(D25)*D$10</f>
        <v>8.0925060455018204E-3</v>
      </c>
      <c r="E63" s="25">
        <f t="shared" si="28"/>
        <v>7.3200745939660024E-3</v>
      </c>
      <c r="F63" s="25">
        <f t="shared" si="28"/>
        <v>7.5148103110499838E-3</v>
      </c>
      <c r="G63" s="25">
        <f t="shared" ref="G63:AF63" si="29">SUM(G25)*G$10</f>
        <v>7.3923230017603333E-3</v>
      </c>
      <c r="H63" s="25">
        <f t="shared" si="29"/>
        <v>7.760800495744501E-3</v>
      </c>
      <c r="I63" s="25">
        <f t="shared" si="29"/>
        <v>7.7953701901086652E-3</v>
      </c>
      <c r="J63" s="25">
        <f t="shared" si="29"/>
        <v>7.8375885116991183E-3</v>
      </c>
      <c r="K63" s="25">
        <f t="shared" si="29"/>
        <v>7.9610346501507931E-3</v>
      </c>
      <c r="L63" s="25">
        <f t="shared" si="29"/>
        <v>8.012418666163125E-3</v>
      </c>
      <c r="M63" s="25">
        <f t="shared" si="29"/>
        <v>8.0131999921391559E-3</v>
      </c>
      <c r="N63" s="25">
        <f t="shared" si="29"/>
        <v>8.0320424671627838E-3</v>
      </c>
      <c r="O63" s="25">
        <f t="shared" si="29"/>
        <v>8.0350669992659898E-3</v>
      </c>
      <c r="P63" s="25">
        <f t="shared" si="29"/>
        <v>8.0724726919186082E-3</v>
      </c>
      <c r="Q63" s="25">
        <f t="shared" si="29"/>
        <v>8.0817320993555528E-3</v>
      </c>
      <c r="R63" s="25">
        <f t="shared" si="29"/>
        <v>8.1171700312366434E-3</v>
      </c>
      <c r="S63" s="25">
        <f t="shared" si="29"/>
        <v>8.0966331813672673E-3</v>
      </c>
      <c r="T63" s="25">
        <f t="shared" si="29"/>
        <v>8.1188368127268623E-3</v>
      </c>
      <c r="U63" s="25">
        <f t="shared" si="29"/>
        <v>8.138949044248037E-3</v>
      </c>
      <c r="V63" s="25">
        <f t="shared" si="29"/>
        <v>8.1569415961958158E-3</v>
      </c>
      <c r="W63" s="25">
        <f t="shared" si="29"/>
        <v>8.174406440717678E-3</v>
      </c>
      <c r="X63" s="25">
        <f t="shared" si="29"/>
        <v>8.2103027802247798E-3</v>
      </c>
      <c r="Y63" s="25">
        <f t="shared" si="29"/>
        <v>8.2240222911878214E-3</v>
      </c>
      <c r="Z63" s="25">
        <f t="shared" si="29"/>
        <v>8.2849749789377126E-3</v>
      </c>
      <c r="AA63" s="25">
        <f t="shared" si="29"/>
        <v>8.2939310654196324E-3</v>
      </c>
      <c r="AB63" s="25">
        <f t="shared" si="29"/>
        <v>8.3667215349432188E-3</v>
      </c>
      <c r="AC63" s="25">
        <f t="shared" si="29"/>
        <v>8.2966651254524695E-3</v>
      </c>
      <c r="AD63" s="25">
        <f t="shared" si="29"/>
        <v>8.3386378521715983E-3</v>
      </c>
      <c r="AE63" s="25">
        <f t="shared" si="29"/>
        <v>8.3253372847051244E-3</v>
      </c>
      <c r="AF63" s="25">
        <f t="shared" si="29"/>
        <v>8.3772420175451112E-3</v>
      </c>
      <c r="AG63" s="25"/>
      <c r="AH63" s="25"/>
    </row>
    <row r="64" spans="1:34" x14ac:dyDescent="0.3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row>
    <row r="65" spans="1:34" x14ac:dyDescent="0.35">
      <c r="B65" t="s">
        <v>177</v>
      </c>
      <c r="C65" s="25">
        <f>SUM(C27)*C$10</f>
        <v>1.8209379834435283E-2</v>
      </c>
      <c r="D65" s="25">
        <f t="shared" ref="D65:F65" si="30">SUM(D27)*D$10</f>
        <v>2.2211521869707686E-2</v>
      </c>
      <c r="E65" s="25">
        <f t="shared" si="30"/>
        <v>2.3136189846474024E-2</v>
      </c>
      <c r="F65" s="25">
        <f t="shared" si="30"/>
        <v>2.2663990581409575E-2</v>
      </c>
      <c r="G65" s="25">
        <f t="shared" ref="G65:AF65" si="31">SUM(G27)*G$10</f>
        <v>2.2914186465114051E-2</v>
      </c>
      <c r="H65" s="25">
        <f t="shared" si="31"/>
        <v>2.2588869810436476E-2</v>
      </c>
      <c r="I65" s="25">
        <f t="shared" si="31"/>
        <v>2.2415802765540577E-2</v>
      </c>
      <c r="J65" s="25">
        <f t="shared" si="31"/>
        <v>2.2311653613384809E-2</v>
      </c>
      <c r="K65" s="25">
        <f t="shared" si="31"/>
        <v>2.2100117639824501E-2</v>
      </c>
      <c r="L65" s="25">
        <f t="shared" si="31"/>
        <v>2.1951343553006569E-2</v>
      </c>
      <c r="M65" s="25">
        <f t="shared" si="31"/>
        <v>2.1842379657591445E-2</v>
      </c>
      <c r="N65" s="25">
        <f t="shared" si="31"/>
        <v>2.1676089364317138E-2</v>
      </c>
      <c r="O65" s="25">
        <f t="shared" si="31"/>
        <v>2.1576471016181934E-2</v>
      </c>
      <c r="P65" s="25">
        <f t="shared" si="31"/>
        <v>2.1460582563128244E-2</v>
      </c>
      <c r="Q65" s="25">
        <f t="shared" si="31"/>
        <v>2.1398924313358905E-2</v>
      </c>
      <c r="R65" s="25">
        <f t="shared" si="31"/>
        <v>2.1274019129980924E-2</v>
      </c>
      <c r="S65" s="25">
        <f t="shared" si="31"/>
        <v>2.1256508096261E-2</v>
      </c>
      <c r="T65" s="25">
        <f t="shared" si="31"/>
        <v>2.1205272713488894E-2</v>
      </c>
      <c r="U65" s="25">
        <f t="shared" si="31"/>
        <v>2.1158879423316311E-2</v>
      </c>
      <c r="V65" s="25">
        <f t="shared" si="31"/>
        <v>2.1136902901766726E-2</v>
      </c>
      <c r="W65" s="25">
        <f t="shared" si="31"/>
        <v>2.1125539354683646E-2</v>
      </c>
      <c r="X65" s="25">
        <f t="shared" si="31"/>
        <v>2.11109731989951E-2</v>
      </c>
      <c r="Y65" s="25">
        <f t="shared" si="31"/>
        <v>2.1149568135234366E-2</v>
      </c>
      <c r="Z65" s="25">
        <f t="shared" si="31"/>
        <v>2.109954106972483E-2</v>
      </c>
      <c r="AA65" s="25">
        <f t="shared" si="31"/>
        <v>2.1112777135124678E-2</v>
      </c>
      <c r="AB65" s="25">
        <f t="shared" si="31"/>
        <v>2.0934770813254421E-2</v>
      </c>
      <c r="AC65" s="25">
        <f t="shared" si="31"/>
        <v>2.1015518901912601E-2</v>
      </c>
      <c r="AD65" s="25">
        <f t="shared" si="31"/>
        <v>2.0950659044652101E-2</v>
      </c>
      <c r="AE65" s="25">
        <f t="shared" si="31"/>
        <v>2.0989093067219255E-2</v>
      </c>
      <c r="AF65" s="25">
        <f t="shared" si="31"/>
        <v>2.0923052218408473E-2</v>
      </c>
      <c r="AG65" s="25"/>
      <c r="AH65" s="25"/>
    </row>
    <row r="66" spans="1:34" x14ac:dyDescent="0.35">
      <c r="B66" t="s">
        <v>178</v>
      </c>
      <c r="C66" s="25">
        <f>SUM(C28)*C$10</f>
        <v>3.2826409340179698E-2</v>
      </c>
      <c r="D66" s="25">
        <f t="shared" ref="D66:F67" si="32">SUM(D28)*D$10</f>
        <v>3.0091712741849422E-2</v>
      </c>
      <c r="E66" s="25">
        <f t="shared" si="32"/>
        <v>3.0214761084233443E-2</v>
      </c>
      <c r="F66" s="25">
        <f t="shared" si="32"/>
        <v>3.0167030939554501E-2</v>
      </c>
      <c r="G66" s="25">
        <f t="shared" ref="G66:AF66" si="33">SUM(G28)*G$10</f>
        <v>3.0553827980079825E-2</v>
      </c>
      <c r="H66" s="25">
        <f t="shared" si="33"/>
        <v>3.0500763488134918E-2</v>
      </c>
      <c r="I66" s="25">
        <f t="shared" si="33"/>
        <v>3.0391814939791331E-2</v>
      </c>
      <c r="J66" s="25">
        <f t="shared" si="33"/>
        <v>3.0410179703156601E-2</v>
      </c>
      <c r="K66" s="25">
        <f t="shared" si="33"/>
        <v>3.0251916878971993E-2</v>
      </c>
      <c r="L66" s="25">
        <f t="shared" si="33"/>
        <v>3.0148408867400805E-2</v>
      </c>
      <c r="M66" s="25">
        <f t="shared" si="33"/>
        <v>3.007341376796099E-2</v>
      </c>
      <c r="N66" s="25">
        <f t="shared" si="33"/>
        <v>2.9957159652141033E-2</v>
      </c>
      <c r="O66" s="25">
        <f t="shared" si="33"/>
        <v>2.9889544194861405E-2</v>
      </c>
      <c r="P66" s="25">
        <f t="shared" si="33"/>
        <v>2.9797039717060304E-2</v>
      </c>
      <c r="Q66" s="25">
        <f t="shared" si="33"/>
        <v>2.976186920268822E-2</v>
      </c>
      <c r="R66" s="25">
        <f t="shared" si="33"/>
        <v>2.9688108436728828E-2</v>
      </c>
      <c r="S66" s="25">
        <f t="shared" si="33"/>
        <v>2.9675238978237935E-2</v>
      </c>
      <c r="T66" s="25">
        <f t="shared" si="33"/>
        <v>2.9666973716059693E-2</v>
      </c>
      <c r="U66" s="25">
        <f t="shared" si="33"/>
        <v>2.9660757351146056E-2</v>
      </c>
      <c r="V66" s="25">
        <f t="shared" si="33"/>
        <v>2.9667484228006052E-2</v>
      </c>
      <c r="W66" s="25">
        <f t="shared" si="33"/>
        <v>2.9690843513772231E-2</v>
      </c>
      <c r="X66" s="25">
        <f t="shared" si="33"/>
        <v>2.972971445730432E-2</v>
      </c>
      <c r="Y66" s="25">
        <f t="shared" si="33"/>
        <v>2.9803951518480004E-2</v>
      </c>
      <c r="Z66" s="25">
        <f t="shared" si="33"/>
        <v>2.9829270326541514E-2</v>
      </c>
      <c r="AA66" s="25">
        <f t="shared" si="33"/>
        <v>2.9871745094193946E-2</v>
      </c>
      <c r="AB66" s="25">
        <f t="shared" si="33"/>
        <v>2.9768688761061837E-2</v>
      </c>
      <c r="AC66" s="25">
        <f t="shared" si="33"/>
        <v>2.9812038528682333E-2</v>
      </c>
      <c r="AD66" s="25">
        <f t="shared" si="33"/>
        <v>2.9802075265049452E-2</v>
      </c>
      <c r="AE66" s="25">
        <f t="shared" si="33"/>
        <v>2.9847705865099362E-2</v>
      </c>
      <c r="AF66" s="25">
        <f t="shared" si="33"/>
        <v>2.9840330517514325E-2</v>
      </c>
      <c r="AG66" s="25"/>
      <c r="AH66" s="25"/>
    </row>
    <row r="67" spans="1:34" x14ac:dyDescent="0.35">
      <c r="B67" t="s">
        <v>201</v>
      </c>
      <c r="C67" s="25">
        <f>SUM(C29)*C$10</f>
        <v>0.10818358946857173</v>
      </c>
      <c r="D67" s="25">
        <f t="shared" si="32"/>
        <v>0.11329810743360255</v>
      </c>
      <c r="E67" s="25">
        <f t="shared" si="32"/>
        <v>0.11959943129042566</v>
      </c>
      <c r="F67" s="25">
        <f t="shared" si="32"/>
        <v>0.12044986112934659</v>
      </c>
      <c r="G67" s="25">
        <f t="shared" ref="G67:AF67" si="34">SUM(G29)*G$10</f>
        <v>0.12329725937743734</v>
      </c>
      <c r="H67" s="25">
        <f t="shared" si="34"/>
        <v>0.12350250242412428</v>
      </c>
      <c r="I67" s="25">
        <f t="shared" si="34"/>
        <v>0.12423831124353271</v>
      </c>
      <c r="J67" s="25">
        <f t="shared" si="34"/>
        <v>0.12495326966220985</v>
      </c>
      <c r="K67" s="25">
        <f t="shared" si="34"/>
        <v>0.12498808062741071</v>
      </c>
      <c r="L67" s="25">
        <f t="shared" si="34"/>
        <v>0.12516912263567478</v>
      </c>
      <c r="M67" s="25">
        <f t="shared" si="34"/>
        <v>0.12546018706052883</v>
      </c>
      <c r="N67" s="25">
        <f t="shared" si="34"/>
        <v>0.12541835600443826</v>
      </c>
      <c r="O67" s="25">
        <f t="shared" si="34"/>
        <v>0.1256325026772202</v>
      </c>
      <c r="P67" s="25">
        <f t="shared" si="34"/>
        <v>0.12572655848640829</v>
      </c>
      <c r="Q67" s="25">
        <f t="shared" si="34"/>
        <v>0.1260010905028576</v>
      </c>
      <c r="R67" s="25">
        <f t="shared" si="34"/>
        <v>0.12588728167180979</v>
      </c>
      <c r="S67" s="25">
        <f t="shared" si="34"/>
        <v>0.12627777247022134</v>
      </c>
      <c r="T67" s="25">
        <f t="shared" si="34"/>
        <v>0.12653621589058497</v>
      </c>
      <c r="U67" s="25">
        <f t="shared" si="34"/>
        <v>0.12675050584221603</v>
      </c>
      <c r="V67" s="25">
        <f t="shared" si="34"/>
        <v>0.12714211237729497</v>
      </c>
      <c r="W67" s="25">
        <f t="shared" si="34"/>
        <v>0.12752167202837669</v>
      </c>
      <c r="X67" s="25">
        <f t="shared" si="34"/>
        <v>0.1279052771535453</v>
      </c>
      <c r="Y67" s="25">
        <f t="shared" si="34"/>
        <v>0.12855225278463323</v>
      </c>
      <c r="Z67" s="25">
        <f t="shared" si="34"/>
        <v>0.12875123542514663</v>
      </c>
      <c r="AA67" s="25">
        <f t="shared" si="34"/>
        <v>0.12920885247978545</v>
      </c>
      <c r="AB67" s="25">
        <f t="shared" si="34"/>
        <v>0.12854411157553733</v>
      </c>
      <c r="AC67" s="25">
        <f t="shared" si="34"/>
        <v>0.12928588036099609</v>
      </c>
      <c r="AD67" s="25">
        <f t="shared" si="34"/>
        <v>0.12930082220163172</v>
      </c>
      <c r="AE67" s="25">
        <f t="shared" si="34"/>
        <v>0.12973957671318803</v>
      </c>
      <c r="AF67" s="25">
        <f t="shared" si="34"/>
        <v>0.12982534048375619</v>
      </c>
      <c r="AG67" s="25"/>
      <c r="AH67" s="25"/>
    </row>
    <row r="68" spans="1:34" x14ac:dyDescent="0.35">
      <c r="B68" s="44" t="s">
        <v>202</v>
      </c>
      <c r="C68" s="25">
        <f>SUM(C30,C26,C24)*C$10</f>
        <v>0.46169689044724471</v>
      </c>
      <c r="D68" s="25">
        <f t="shared" ref="D68:F68" si="35">SUM(D30,D26,D24)*D$10</f>
        <v>0.44127806755986587</v>
      </c>
      <c r="E68" s="25">
        <f t="shared" si="35"/>
        <v>0.44373132566483758</v>
      </c>
      <c r="F68" s="25">
        <f t="shared" si="35"/>
        <v>0.44908040779794772</v>
      </c>
      <c r="G68" s="25">
        <f t="shared" ref="G68:AF68" si="36">SUM(G30,G26,G24)*G$10</f>
        <v>0.45803581605102744</v>
      </c>
      <c r="H68" s="25">
        <f t="shared" si="36"/>
        <v>0.46267617788228649</v>
      </c>
      <c r="I68" s="25">
        <f t="shared" si="36"/>
        <v>0.46472647054941346</v>
      </c>
      <c r="J68" s="25">
        <f t="shared" si="36"/>
        <v>0.46767511077754376</v>
      </c>
      <c r="K68" s="25">
        <f t="shared" si="36"/>
        <v>0.46873353918296817</v>
      </c>
      <c r="L68" s="25">
        <f t="shared" si="36"/>
        <v>0.46917782278796027</v>
      </c>
      <c r="M68" s="25">
        <f t="shared" si="36"/>
        <v>0.46989150400813889</v>
      </c>
      <c r="N68" s="25">
        <f t="shared" si="36"/>
        <v>0.46989672424467493</v>
      </c>
      <c r="O68" s="25">
        <f t="shared" si="36"/>
        <v>0.47034616784327099</v>
      </c>
      <c r="P68" s="25">
        <f t="shared" si="36"/>
        <v>0.47088941404946055</v>
      </c>
      <c r="Q68" s="25">
        <f t="shared" si="36"/>
        <v>0.4716802485771226</v>
      </c>
      <c r="R68" s="25">
        <f t="shared" si="36"/>
        <v>0.47178545103150549</v>
      </c>
      <c r="S68" s="25">
        <f t="shared" si="36"/>
        <v>0.47261152855856475</v>
      </c>
      <c r="T68" s="25">
        <f t="shared" si="36"/>
        <v>0.4736754222746023</v>
      </c>
      <c r="U68" s="25">
        <f t="shared" si="36"/>
        <v>0.47464998840487305</v>
      </c>
      <c r="V68" s="25">
        <f t="shared" si="36"/>
        <v>0.47584915703253416</v>
      </c>
      <c r="W68" s="25">
        <f t="shared" si="36"/>
        <v>0.47726328221250569</v>
      </c>
      <c r="X68" s="25">
        <f t="shared" si="36"/>
        <v>0.47875078389023451</v>
      </c>
      <c r="Y68" s="25">
        <f t="shared" si="36"/>
        <v>0.48084515311035503</v>
      </c>
      <c r="Z68" s="25">
        <f t="shared" si="36"/>
        <v>0.48211285253037373</v>
      </c>
      <c r="AA68" s="25">
        <f t="shared" si="36"/>
        <v>0.48348945929186826</v>
      </c>
      <c r="AB68" s="25">
        <f t="shared" si="36"/>
        <v>0.48235639879395314</v>
      </c>
      <c r="AC68" s="25">
        <f t="shared" si="36"/>
        <v>0.4836739193517835</v>
      </c>
      <c r="AD68" s="25">
        <f t="shared" si="36"/>
        <v>0.48419958175559069</v>
      </c>
      <c r="AE68" s="25">
        <f t="shared" si="36"/>
        <v>0.48542618473040128</v>
      </c>
      <c r="AF68" s="25">
        <f t="shared" si="36"/>
        <v>0.48604441125841918</v>
      </c>
      <c r="AG68" s="25"/>
      <c r="AH68" s="25"/>
    </row>
    <row r="70" spans="1:34" s="43" customFormat="1" x14ac:dyDescent="0.35">
      <c r="A70" s="42"/>
      <c r="B70" s="42" t="s">
        <v>1166</v>
      </c>
    </row>
    <row r="71" spans="1:34" x14ac:dyDescent="0.35">
      <c r="A71" s="45" t="s">
        <v>1160</v>
      </c>
    </row>
    <row r="72" spans="1:34" x14ac:dyDescent="0.35">
      <c r="B72" t="s">
        <v>279</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row>
    <row r="73" spans="1:34" x14ac:dyDescent="0.35">
      <c r="B73" t="s">
        <v>281</v>
      </c>
      <c r="C73" s="25">
        <f>SUM(C14:C15,C19)*C$9</f>
        <v>2.567429758434189E-2</v>
      </c>
      <c r="D73" s="25">
        <f t="shared" ref="D73:AF73" si="37">SUM(D14:D15,D19)*D$9</f>
        <v>2.4820674602344807E-2</v>
      </c>
      <c r="E73" s="25">
        <f t="shared" si="37"/>
        <v>2.0619329266944774E-2</v>
      </c>
      <c r="F73" s="25">
        <f t="shared" si="37"/>
        <v>2.0620016931952232E-2</v>
      </c>
      <c r="G73" s="25">
        <f t="shared" si="37"/>
        <v>1.9394984311633005E-2</v>
      </c>
      <c r="H73" s="25">
        <f t="shared" si="37"/>
        <v>1.9635047806088973E-2</v>
      </c>
      <c r="I73" s="25">
        <f t="shared" si="37"/>
        <v>1.9439835289573652E-2</v>
      </c>
      <c r="J73" s="25">
        <f t="shared" si="37"/>
        <v>1.9337420614904555E-2</v>
      </c>
      <c r="K73" s="25">
        <f t="shared" si="37"/>
        <v>1.9228338743335963E-2</v>
      </c>
      <c r="L73" s="25">
        <f t="shared" si="37"/>
        <v>1.9143720289299088E-2</v>
      </c>
      <c r="M73" s="25">
        <f t="shared" si="37"/>
        <v>1.9007763573905184E-2</v>
      </c>
      <c r="N73" s="25">
        <f t="shared" si="37"/>
        <v>1.9038620118894078E-2</v>
      </c>
      <c r="O73" s="25">
        <f t="shared" si="37"/>
        <v>1.894734937206019E-2</v>
      </c>
      <c r="P73" s="25">
        <f t="shared" si="37"/>
        <v>1.8897054425529521E-2</v>
      </c>
      <c r="Q73" s="25">
        <f t="shared" si="37"/>
        <v>1.8774003555304161E-2</v>
      </c>
      <c r="R73" s="25">
        <f t="shared" si="37"/>
        <v>1.8850850708603362E-2</v>
      </c>
      <c r="S73" s="25">
        <f t="shared" si="37"/>
        <v>1.8666308874724293E-2</v>
      </c>
      <c r="T73" s="25">
        <f t="shared" si="37"/>
        <v>1.8579207013966738E-2</v>
      </c>
      <c r="U73" s="25">
        <f t="shared" si="37"/>
        <v>1.8516077068623876E-2</v>
      </c>
      <c r="V73" s="25">
        <f t="shared" si="37"/>
        <v>1.8366516327736507E-2</v>
      </c>
      <c r="W73" s="25">
        <f t="shared" si="37"/>
        <v>1.8220302039026408E-2</v>
      </c>
      <c r="X73" s="25">
        <f t="shared" si="37"/>
        <v>1.8105330799656146E-2</v>
      </c>
      <c r="Y73" s="25">
        <f t="shared" si="37"/>
        <v>1.7854773016053545E-2</v>
      </c>
      <c r="Z73" s="25">
        <f t="shared" si="37"/>
        <v>1.7836228557000004E-2</v>
      </c>
      <c r="AA73" s="25">
        <f t="shared" si="37"/>
        <v>1.7666389231570701E-2</v>
      </c>
      <c r="AB73" s="25">
        <f t="shared" si="37"/>
        <v>1.804983122416438E-2</v>
      </c>
      <c r="AC73" s="25">
        <f t="shared" si="37"/>
        <v>1.7610509319687301E-2</v>
      </c>
      <c r="AD73" s="25">
        <f t="shared" si="37"/>
        <v>1.7642707600031202E-2</v>
      </c>
      <c r="AE73" s="25">
        <f t="shared" si="37"/>
        <v>1.7475134336897763E-2</v>
      </c>
      <c r="AF73" s="25">
        <f t="shared" si="37"/>
        <v>1.7461715504053166E-2</v>
      </c>
    </row>
    <row r="74" spans="1:34" x14ac:dyDescent="0.35">
      <c r="B74" t="s">
        <v>283</v>
      </c>
      <c r="C74" s="25">
        <f>C16*C$9</f>
        <v>4.8352174440553307E-2</v>
      </c>
      <c r="D74" s="25">
        <f t="shared" ref="D74:AF79" si="38">D16*D$9</f>
        <v>5.8761723738510546E-2</v>
      </c>
      <c r="E74" s="25">
        <f t="shared" si="38"/>
        <v>5.0114087967050976E-2</v>
      </c>
      <c r="F74" s="25">
        <f t="shared" si="38"/>
        <v>5.0070410386927708E-2</v>
      </c>
      <c r="G74" s="25">
        <f t="shared" si="38"/>
        <v>4.7484025737519607E-2</v>
      </c>
      <c r="H74" s="25">
        <f t="shared" si="38"/>
        <v>4.7203597584417521E-2</v>
      </c>
      <c r="I74" s="25">
        <f t="shared" si="38"/>
        <v>4.6815759456093398E-2</v>
      </c>
      <c r="J74" s="25">
        <f t="shared" si="38"/>
        <v>4.6446913707840314E-2</v>
      </c>
      <c r="K74" s="25">
        <f t="shared" si="38"/>
        <v>4.5886652819783262E-2</v>
      </c>
      <c r="L74" s="25">
        <f t="shared" si="38"/>
        <v>4.5689361187046702E-2</v>
      </c>
      <c r="M74" s="25">
        <f t="shared" si="38"/>
        <v>4.5394733833390127E-2</v>
      </c>
      <c r="N74" s="25">
        <f t="shared" si="38"/>
        <v>4.543462772269493E-2</v>
      </c>
      <c r="O74" s="25">
        <f t="shared" si="38"/>
        <v>4.5245496498967364E-2</v>
      </c>
      <c r="P74" s="25">
        <f t="shared" si="38"/>
        <v>4.5075728957126256E-2</v>
      </c>
      <c r="Q74" s="25">
        <f t="shared" si="38"/>
        <v>4.4835470219690386E-2</v>
      </c>
      <c r="R74" s="25">
        <f t="shared" si="38"/>
        <v>4.4969290105249568E-2</v>
      </c>
      <c r="S74" s="25">
        <f t="shared" si="38"/>
        <v>4.4565319768608128E-2</v>
      </c>
      <c r="T74" s="25">
        <f t="shared" si="38"/>
        <v>4.4308623444998987E-2</v>
      </c>
      <c r="U74" s="25">
        <f t="shared" si="38"/>
        <v>4.4149178529236492E-2</v>
      </c>
      <c r="V74" s="25">
        <f t="shared" si="38"/>
        <v>4.3745845032818254E-2</v>
      </c>
      <c r="W74" s="25">
        <f t="shared" si="38"/>
        <v>4.3407051054730771E-2</v>
      </c>
      <c r="X74" s="25">
        <f t="shared" si="38"/>
        <v>4.3127695334535247E-2</v>
      </c>
      <c r="Y74" s="25">
        <f t="shared" si="38"/>
        <v>4.2555060827544254E-2</v>
      </c>
      <c r="Z74" s="25">
        <f t="shared" si="38"/>
        <v>4.2475045767296993E-2</v>
      </c>
      <c r="AA74" s="25">
        <f t="shared" si="38"/>
        <v>4.2093910850655197E-2</v>
      </c>
      <c r="AB74" s="25">
        <f t="shared" si="38"/>
        <v>4.3018593854575245E-2</v>
      </c>
      <c r="AC74" s="25">
        <f t="shared" si="38"/>
        <v>4.2010212671846008E-2</v>
      </c>
      <c r="AD74" s="25">
        <f t="shared" si="38"/>
        <v>4.20623917272911E-2</v>
      </c>
      <c r="AE74" s="25">
        <f t="shared" si="38"/>
        <v>4.1716041268360496E-2</v>
      </c>
      <c r="AF74" s="25">
        <f t="shared" si="38"/>
        <v>4.1652569750161537E-2</v>
      </c>
    </row>
    <row r="75" spans="1:34" x14ac:dyDescent="0.35">
      <c r="B75" t="s">
        <v>285</v>
      </c>
      <c r="C75" s="25">
        <f>C17*C$9</f>
        <v>0.11210410752259013</v>
      </c>
      <c r="D75" s="25">
        <f t="shared" ref="D75:R75" si="39">D17*D$9</f>
        <v>0.11086265486126004</v>
      </c>
      <c r="E75" s="25">
        <f t="shared" si="39"/>
        <v>0.11747394528088997</v>
      </c>
      <c r="F75" s="25">
        <f t="shared" si="39"/>
        <v>0.11219693248039089</v>
      </c>
      <c r="G75" s="25">
        <f t="shared" si="39"/>
        <v>0.10932290996777462</v>
      </c>
      <c r="H75" s="25">
        <f t="shared" si="39"/>
        <v>0.10446500905463757</v>
      </c>
      <c r="I75" s="25">
        <f t="shared" si="39"/>
        <v>0.10269712097908987</v>
      </c>
      <c r="J75" s="25">
        <f t="shared" si="39"/>
        <v>0.10092901391930578</v>
      </c>
      <c r="K75" s="25">
        <f t="shared" si="39"/>
        <v>9.9961037702896757E-2</v>
      </c>
      <c r="L75" s="25">
        <f t="shared" si="39"/>
        <v>9.9360210143402114E-2</v>
      </c>
      <c r="M75" s="25">
        <f t="shared" si="39"/>
        <v>9.8835371725171317E-2</v>
      </c>
      <c r="N75" s="25">
        <f t="shared" si="39"/>
        <v>9.8382982650088491E-2</v>
      </c>
      <c r="O75" s="25">
        <f t="shared" si="39"/>
        <v>9.7999600982422053E-2</v>
      </c>
      <c r="P75" s="25">
        <f t="shared" si="39"/>
        <v>9.7549485353496168E-2</v>
      </c>
      <c r="Q75" s="25">
        <f t="shared" si="39"/>
        <v>9.7075372152142902E-2</v>
      </c>
      <c r="R75" s="25">
        <f t="shared" si="39"/>
        <v>9.6515700194715906E-2</v>
      </c>
      <c r="S75" s="25">
        <f t="shared" si="38"/>
        <v>9.6242985139859474E-2</v>
      </c>
      <c r="T75" s="25">
        <f t="shared" si="38"/>
        <v>9.5591259521635677E-2</v>
      </c>
      <c r="U75" s="25">
        <f t="shared" si="38"/>
        <v>9.4987597299431556E-2</v>
      </c>
      <c r="V75" s="25">
        <f t="shared" si="38"/>
        <v>9.4329292423597375E-2</v>
      </c>
      <c r="W75" s="25">
        <f t="shared" si="38"/>
        <v>9.3682626808591032E-2</v>
      </c>
      <c r="X75" s="25">
        <f t="shared" si="38"/>
        <v>9.2817873474583507E-2</v>
      </c>
      <c r="Y75" s="25">
        <f t="shared" si="38"/>
        <v>9.2014899676985618E-2</v>
      </c>
      <c r="Z75" s="25">
        <f t="shared" si="38"/>
        <v>9.1019794988980093E-2</v>
      </c>
      <c r="AA75" s="25">
        <f t="shared" si="38"/>
        <v>9.0445922521616623E-2</v>
      </c>
      <c r="AB75" s="25">
        <f t="shared" si="38"/>
        <v>8.9779681417826274E-2</v>
      </c>
      <c r="AC75" s="25">
        <f t="shared" si="38"/>
        <v>9.0192896440144943E-2</v>
      </c>
      <c r="AD75" s="25">
        <f t="shared" si="38"/>
        <v>8.9610428368108036E-2</v>
      </c>
      <c r="AE75" s="25">
        <f t="shared" si="38"/>
        <v>8.9258500201234964E-2</v>
      </c>
      <c r="AF75" s="25">
        <f t="shared" si="38"/>
        <v>8.8614294758011664E-2</v>
      </c>
    </row>
    <row r="76" spans="1:34" x14ac:dyDescent="0.35">
      <c r="B76" t="s">
        <v>287</v>
      </c>
      <c r="C76" s="25">
        <f>C18*C$9</f>
        <v>3.3575847308237761E-2</v>
      </c>
      <c r="D76" s="25">
        <f t="shared" si="38"/>
        <v>3.1432044552023711E-2</v>
      </c>
      <c r="E76" s="25">
        <f t="shared" si="38"/>
        <v>3.6936662669829666E-2</v>
      </c>
      <c r="F76" s="25">
        <f t="shared" si="38"/>
        <v>3.4395930994129034E-2</v>
      </c>
      <c r="G76" s="25">
        <f t="shared" si="38"/>
        <v>3.358981092198874E-2</v>
      </c>
      <c r="H76" s="25">
        <f t="shared" si="38"/>
        <v>3.1264495935211446E-2</v>
      </c>
      <c r="I76" s="25">
        <f t="shared" si="38"/>
        <v>3.0555503846062648E-2</v>
      </c>
      <c r="J76" s="25">
        <f t="shared" si="38"/>
        <v>2.9561761409886748E-2</v>
      </c>
      <c r="K76" s="25">
        <f t="shared" si="38"/>
        <v>2.9329415806708555E-2</v>
      </c>
      <c r="L76" s="25">
        <f t="shared" si="38"/>
        <v>2.907991476500784E-2</v>
      </c>
      <c r="M76" s="25">
        <f t="shared" si="38"/>
        <v>2.8868780415904009E-2</v>
      </c>
      <c r="N76" s="25">
        <f t="shared" si="38"/>
        <v>2.8602379193765761E-2</v>
      </c>
      <c r="O76" s="25">
        <f t="shared" si="38"/>
        <v>2.8421286814015786E-2</v>
      </c>
      <c r="P76" s="25">
        <f t="shared" si="38"/>
        <v>2.8187060371141267E-2</v>
      </c>
      <c r="Q76" s="25">
        <f t="shared" si="38"/>
        <v>2.8005889353931619E-2</v>
      </c>
      <c r="R76" s="25">
        <f t="shared" si="38"/>
        <v>2.7696273505032395E-2</v>
      </c>
      <c r="S76" s="25">
        <f t="shared" si="38"/>
        <v>2.7663770708181021E-2</v>
      </c>
      <c r="T76" s="25">
        <f t="shared" si="38"/>
        <v>2.740547225722063E-2</v>
      </c>
      <c r="U76" s="25">
        <f t="shared" si="38"/>
        <v>2.7131899147442858E-2</v>
      </c>
      <c r="V76" s="25">
        <f t="shared" si="38"/>
        <v>2.6996233613006904E-2</v>
      </c>
      <c r="W76" s="25">
        <f t="shared" si="38"/>
        <v>2.6767900085346786E-2</v>
      </c>
      <c r="X76" s="25">
        <f t="shared" si="38"/>
        <v>2.6470196350649872E-2</v>
      </c>
      <c r="Y76" s="25">
        <f t="shared" si="38"/>
        <v>2.6255503665923323E-2</v>
      </c>
      <c r="Z76" s="25">
        <f t="shared" si="38"/>
        <v>2.5875590592589596E-2</v>
      </c>
      <c r="AA76" s="25">
        <f t="shared" si="38"/>
        <v>2.5709864672573884E-2</v>
      </c>
      <c r="AB76" s="25">
        <f t="shared" si="38"/>
        <v>2.5251736034997755E-2</v>
      </c>
      <c r="AC76" s="25">
        <f t="shared" si="38"/>
        <v>2.5583171606453979E-2</v>
      </c>
      <c r="AD76" s="25">
        <f t="shared" si="38"/>
        <v>2.5318876764324216E-2</v>
      </c>
      <c r="AE76" s="25">
        <f t="shared" si="38"/>
        <v>2.5190386380159857E-2</v>
      </c>
      <c r="AF76" s="25">
        <f t="shared" si="38"/>
        <v>2.5002011782886639E-2</v>
      </c>
    </row>
    <row r="77" spans="1:34" x14ac:dyDescent="0.35">
      <c r="B77" t="s">
        <v>289</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row>
    <row r="78" spans="1:34" x14ac:dyDescent="0.35">
      <c r="B78" t="s">
        <v>201</v>
      </c>
      <c r="C78" s="25">
        <f>C20*C$9</f>
        <v>0.10814556571147173</v>
      </c>
      <c r="D78" s="25">
        <f t="shared" si="38"/>
        <v>0.11378849440225197</v>
      </c>
      <c r="E78" s="25">
        <f t="shared" si="38"/>
        <v>9.982713348259907E-2</v>
      </c>
      <c r="F78" s="25">
        <f t="shared" si="38"/>
        <v>0.10212438147208655</v>
      </c>
      <c r="G78" s="25">
        <f t="shared" si="38"/>
        <v>9.7271910911160761E-2</v>
      </c>
      <c r="H78" s="25">
        <f t="shared" si="38"/>
        <v>0.10014066958485841</v>
      </c>
      <c r="I78" s="25">
        <f t="shared" si="38"/>
        <v>0.10063008118923586</v>
      </c>
      <c r="J78" s="25">
        <f t="shared" si="38"/>
        <v>0.10057381934754092</v>
      </c>
      <c r="K78" s="25">
        <f t="shared" si="38"/>
        <v>0.10103253672209501</v>
      </c>
      <c r="L78" s="25">
        <f t="shared" si="38"/>
        <v>0.10151436796792181</v>
      </c>
      <c r="M78" s="25">
        <f t="shared" si="38"/>
        <v>0.1016455976551473</v>
      </c>
      <c r="N78" s="25">
        <f t="shared" si="38"/>
        <v>0.10248075169938972</v>
      </c>
      <c r="O78" s="25">
        <f t="shared" si="38"/>
        <v>0.10271804459463994</v>
      </c>
      <c r="P78" s="25">
        <f t="shared" si="38"/>
        <v>0.10299357097092958</v>
      </c>
      <c r="Q78" s="25">
        <f t="shared" si="38"/>
        <v>0.10290649230859353</v>
      </c>
      <c r="R78" s="25">
        <f t="shared" si="38"/>
        <v>0.10375834585857675</v>
      </c>
      <c r="S78" s="25">
        <f t="shared" si="38"/>
        <v>0.10322731192356742</v>
      </c>
      <c r="T78" s="25">
        <f t="shared" si="38"/>
        <v>0.10317779954849478</v>
      </c>
      <c r="U78" s="25">
        <f t="shared" si="38"/>
        <v>0.10315680760526263</v>
      </c>
      <c r="V78" s="25">
        <f t="shared" si="38"/>
        <v>0.10280153887217196</v>
      </c>
      <c r="W78" s="25">
        <f t="shared" si="38"/>
        <v>0.10233004902995489</v>
      </c>
      <c r="X78" s="25">
        <f t="shared" si="38"/>
        <v>0.10205172134105966</v>
      </c>
      <c r="Y78" s="25">
        <f t="shared" si="38"/>
        <v>0.10102102201702814</v>
      </c>
      <c r="Z78" s="25">
        <f t="shared" si="38"/>
        <v>0.10119770920307432</v>
      </c>
      <c r="AA78" s="25">
        <f t="shared" si="38"/>
        <v>0.10057382832183202</v>
      </c>
      <c r="AB78" s="25">
        <f t="shared" si="38"/>
        <v>0.10270549906014863</v>
      </c>
      <c r="AC78" s="25">
        <f t="shared" si="38"/>
        <v>0.10076511315002153</v>
      </c>
      <c r="AD78" s="25">
        <f t="shared" si="38"/>
        <v>0.10115651422709175</v>
      </c>
      <c r="AE78" s="25">
        <f t="shared" si="38"/>
        <v>0.10040585341505265</v>
      </c>
      <c r="AF78" s="25">
        <f t="shared" si="38"/>
        <v>0.10065940123819316</v>
      </c>
    </row>
    <row r="79" spans="1:34" x14ac:dyDescent="0.35">
      <c r="B79" t="s">
        <v>202</v>
      </c>
      <c r="C79" s="25">
        <f>C21*C$9</f>
        <v>1.8654857065987997E-2</v>
      </c>
      <c r="D79" s="25">
        <f t="shared" si="38"/>
        <v>2.9270433791482933E-2</v>
      </c>
      <c r="E79" s="25">
        <f t="shared" si="38"/>
        <v>3.2578924751109385E-2</v>
      </c>
      <c r="F79" s="25">
        <f t="shared" si="38"/>
        <v>3.246709387101937E-2</v>
      </c>
      <c r="G79" s="25">
        <f t="shared" si="38"/>
        <v>3.2116382707994752E-2</v>
      </c>
      <c r="H79" s="25">
        <f t="shared" si="38"/>
        <v>3.1975633262310836E-2</v>
      </c>
      <c r="I79" s="25">
        <f t="shared" si="38"/>
        <v>3.1955191726551313E-2</v>
      </c>
      <c r="J79" s="25">
        <f t="shared" si="38"/>
        <v>3.1669856962215602E-2</v>
      </c>
      <c r="K79" s="25">
        <f t="shared" si="38"/>
        <v>3.221644185181554E-2</v>
      </c>
      <c r="L79" s="25">
        <f t="shared" si="38"/>
        <v>3.2498036489255713E-2</v>
      </c>
      <c r="M79" s="25">
        <f t="shared" si="38"/>
        <v>3.2714523019326973E-2</v>
      </c>
      <c r="N79" s="25">
        <f t="shared" si="38"/>
        <v>3.2939740792234516E-2</v>
      </c>
      <c r="O79" s="25">
        <f t="shared" si="38"/>
        <v>3.3073130775253659E-2</v>
      </c>
      <c r="P79" s="25">
        <f t="shared" si="38"/>
        <v>3.3231084801508229E-2</v>
      </c>
      <c r="Q79" s="25">
        <f t="shared" si="38"/>
        <v>3.3351587855416559E-2</v>
      </c>
      <c r="R79" s="25">
        <f t="shared" si="38"/>
        <v>3.34543392513202E-2</v>
      </c>
      <c r="S79" s="25">
        <f t="shared" si="38"/>
        <v>3.3626039926437291E-2</v>
      </c>
      <c r="T79" s="25">
        <f t="shared" si="38"/>
        <v>3.3648267745267059E-2</v>
      </c>
      <c r="U79" s="25">
        <f t="shared" si="38"/>
        <v>3.3623280536299045E-2</v>
      </c>
      <c r="V79" s="25">
        <f t="shared" si="38"/>
        <v>3.3673668266642302E-2</v>
      </c>
      <c r="W79" s="25">
        <f t="shared" si="38"/>
        <v>3.3635187596975334E-2</v>
      </c>
      <c r="X79" s="25">
        <f t="shared" si="38"/>
        <v>3.3527610304021412E-2</v>
      </c>
      <c r="Y79" s="25">
        <f t="shared" si="38"/>
        <v>3.3413535150204003E-2</v>
      </c>
      <c r="Z79" s="25">
        <f t="shared" si="38"/>
        <v>3.3270689115323819E-2</v>
      </c>
      <c r="AA79" s="25">
        <f t="shared" si="38"/>
        <v>3.3216658930075471E-2</v>
      </c>
      <c r="AB79" s="25">
        <f t="shared" si="38"/>
        <v>3.3200217009564111E-2</v>
      </c>
      <c r="AC79" s="25">
        <f t="shared" si="38"/>
        <v>3.3450361366520763E-2</v>
      </c>
      <c r="AD79" s="25">
        <f t="shared" si="38"/>
        <v>3.3393810733742244E-2</v>
      </c>
      <c r="AE79" s="25">
        <f t="shared" si="38"/>
        <v>3.3316514380791473E-2</v>
      </c>
      <c r="AF79" s="25">
        <f t="shared" si="38"/>
        <v>3.3340227117827963E-2</v>
      </c>
    </row>
    <row r="80" spans="1:34" x14ac:dyDescent="0.35">
      <c r="A80" s="45" t="s">
        <v>1171</v>
      </c>
      <c r="B80" t="s">
        <v>167</v>
      </c>
      <c r="C80" s="25">
        <f>C23*C$10</f>
        <v>2.3371911029986613E-2</v>
      </c>
      <c r="D80" s="25">
        <f t="shared" ref="D80:AF87" si="40">D23*D$10</f>
        <v>1.609224568247929E-2</v>
      </c>
      <c r="E80" s="25">
        <f t="shared" si="40"/>
        <v>1.844814913014375E-2</v>
      </c>
      <c r="F80" s="25">
        <f t="shared" si="40"/>
        <v>1.8249020322959844E-2</v>
      </c>
      <c r="G80" s="25">
        <f t="shared" si="40"/>
        <v>1.8626931338720697E-2</v>
      </c>
      <c r="H80" s="25">
        <f t="shared" si="40"/>
        <v>1.8286666099653712E-2</v>
      </c>
      <c r="I80" s="25">
        <f t="shared" si="40"/>
        <v>1.8338748048171379E-2</v>
      </c>
      <c r="J80" s="25">
        <f t="shared" si="40"/>
        <v>1.8293288773993034E-2</v>
      </c>
      <c r="K80" s="25">
        <f t="shared" si="40"/>
        <v>1.8310973376424202E-2</v>
      </c>
      <c r="L80" s="25">
        <f t="shared" si="40"/>
        <v>1.8255343010725102E-2</v>
      </c>
      <c r="M80" s="25">
        <f t="shared" si="40"/>
        <v>1.8252757350765727E-2</v>
      </c>
      <c r="N80" s="25">
        <f t="shared" si="40"/>
        <v>1.8140649552617048E-2</v>
      </c>
      <c r="O80" s="25">
        <f t="shared" si="40"/>
        <v>1.8115370872328156E-2</v>
      </c>
      <c r="P80" s="25">
        <f t="shared" si="40"/>
        <v>1.8119904796911942E-2</v>
      </c>
      <c r="Q80" s="25">
        <f t="shared" si="40"/>
        <v>1.8126958350338819E-2</v>
      </c>
      <c r="R80" s="25">
        <f t="shared" si="40"/>
        <v>1.8003325511590659E-2</v>
      </c>
      <c r="S80" s="25">
        <f t="shared" si="40"/>
        <v>1.8090605490795362E-2</v>
      </c>
      <c r="T80" s="25">
        <f t="shared" si="40"/>
        <v>1.8086490694656829E-2</v>
      </c>
      <c r="U80" s="25">
        <f t="shared" si="40"/>
        <v>1.807564947116546E-2</v>
      </c>
      <c r="V80" s="25">
        <f t="shared" si="40"/>
        <v>1.8134373748210662E-2</v>
      </c>
      <c r="W80" s="25">
        <f t="shared" si="40"/>
        <v>1.818146304627638E-2</v>
      </c>
      <c r="X80" s="25">
        <f t="shared" si="40"/>
        <v>1.8192418271171341E-2</v>
      </c>
      <c r="Y80" s="25">
        <f t="shared" si="40"/>
        <v>1.8310321035876168E-2</v>
      </c>
      <c r="Z80" s="25">
        <f t="shared" si="40"/>
        <v>1.8247074328260258E-2</v>
      </c>
      <c r="AA80" s="25">
        <f t="shared" si="40"/>
        <v>1.8316667570069813E-2</v>
      </c>
      <c r="AB80" s="25">
        <f t="shared" si="40"/>
        <v>1.8023790480691013E-2</v>
      </c>
      <c r="AC80" s="25">
        <f t="shared" si="40"/>
        <v>1.8303648407514281E-2</v>
      </c>
      <c r="AD80" s="25">
        <f t="shared" si="40"/>
        <v>1.8223486103246041E-2</v>
      </c>
      <c r="AE80" s="25">
        <f t="shared" si="40"/>
        <v>1.8309908632788363E-2</v>
      </c>
      <c r="AF80" s="25">
        <f t="shared" si="40"/>
        <v>1.8259399189971649E-2</v>
      </c>
    </row>
    <row r="81" spans="1:32" x14ac:dyDescent="0.35">
      <c r="B81" t="s">
        <v>174</v>
      </c>
      <c r="C81" s="25">
        <f t="shared" ref="C81:R87" si="41">C24*C$10</f>
        <v>0.15550349195362964</v>
      </c>
      <c r="D81" s="25">
        <f t="shared" si="41"/>
        <v>0.14595814338908908</v>
      </c>
      <c r="E81" s="25">
        <f t="shared" si="41"/>
        <v>0.14580864550100112</v>
      </c>
      <c r="F81" s="25">
        <f t="shared" si="41"/>
        <v>0.1486117613364962</v>
      </c>
      <c r="G81" s="25">
        <f t="shared" si="41"/>
        <v>0.15205774728825502</v>
      </c>
      <c r="H81" s="25">
        <f t="shared" si="41"/>
        <v>0.15494438149834955</v>
      </c>
      <c r="I81" s="25">
        <f t="shared" si="41"/>
        <v>0.15599387097390677</v>
      </c>
      <c r="J81" s="25">
        <f t="shared" si="41"/>
        <v>0.157258866089836</v>
      </c>
      <c r="K81" s="25">
        <f t="shared" si="41"/>
        <v>0.1584002902992494</v>
      </c>
      <c r="L81" s="25">
        <f t="shared" si="41"/>
        <v>0.15888687337831769</v>
      </c>
      <c r="M81" s="25">
        <f t="shared" si="41"/>
        <v>0.15941097000313567</v>
      </c>
      <c r="N81" s="25">
        <f t="shared" si="41"/>
        <v>0.15972701363234712</v>
      </c>
      <c r="O81" s="25">
        <f t="shared" si="41"/>
        <v>0.1601522993360221</v>
      </c>
      <c r="P81" s="25">
        <f t="shared" si="41"/>
        <v>0.16066286601757865</v>
      </c>
      <c r="Q81" s="25">
        <f t="shared" si="41"/>
        <v>0.16115633452555286</v>
      </c>
      <c r="R81" s="25">
        <f t="shared" si="41"/>
        <v>0.16145717040554997</v>
      </c>
      <c r="S81" s="25">
        <f t="shared" si="40"/>
        <v>0.16192409184141185</v>
      </c>
      <c r="T81" s="25">
        <f t="shared" si="40"/>
        <v>0.16251735507028386</v>
      </c>
      <c r="U81" s="25">
        <f t="shared" si="40"/>
        <v>0.16304894379991511</v>
      </c>
      <c r="V81" s="25">
        <f t="shared" si="40"/>
        <v>0.16363655350460862</v>
      </c>
      <c r="W81" s="25">
        <f t="shared" si="40"/>
        <v>0.16432290548581316</v>
      </c>
      <c r="X81" s="25">
        <f t="shared" si="40"/>
        <v>0.16499952951870331</v>
      </c>
      <c r="Y81" s="25">
        <f t="shared" si="40"/>
        <v>0.1658905457092778</v>
      </c>
      <c r="Z81" s="25">
        <f t="shared" si="40"/>
        <v>0.16651859249296855</v>
      </c>
      <c r="AA81" s="25">
        <f t="shared" si="40"/>
        <v>0.16714568945668051</v>
      </c>
      <c r="AB81" s="25">
        <f t="shared" si="40"/>
        <v>0.16703657724778967</v>
      </c>
      <c r="AC81" s="25">
        <f t="shared" si="40"/>
        <v>0.16763278848267255</v>
      </c>
      <c r="AD81" s="25">
        <f t="shared" si="40"/>
        <v>0.1679868925358223</v>
      </c>
      <c r="AE81" s="25">
        <f t="shared" si="40"/>
        <v>0.1685159071811235</v>
      </c>
      <c r="AF81" s="25">
        <f t="shared" si="40"/>
        <v>0.16889494838654606</v>
      </c>
    </row>
    <row r="82" spans="1:32" x14ac:dyDescent="0.35">
      <c r="B82" t="s">
        <v>175</v>
      </c>
      <c r="C82" s="25">
        <f t="shared" si="41"/>
        <v>9.2050403381582682E-3</v>
      </c>
      <c r="D82" s="25">
        <f t="shared" si="40"/>
        <v>8.0925060455018204E-3</v>
      </c>
      <c r="E82" s="25">
        <f t="shared" si="40"/>
        <v>7.3200745939660024E-3</v>
      </c>
      <c r="F82" s="25">
        <f t="shared" si="40"/>
        <v>7.5148103110499838E-3</v>
      </c>
      <c r="G82" s="25">
        <f t="shared" si="40"/>
        <v>7.3923230017603333E-3</v>
      </c>
      <c r="H82" s="25">
        <f t="shared" si="40"/>
        <v>7.760800495744501E-3</v>
      </c>
      <c r="I82" s="25">
        <f t="shared" si="40"/>
        <v>7.7953701901086652E-3</v>
      </c>
      <c r="J82" s="25">
        <f t="shared" si="40"/>
        <v>7.8375885116991183E-3</v>
      </c>
      <c r="K82" s="25">
        <f t="shared" si="40"/>
        <v>7.9610346501507931E-3</v>
      </c>
      <c r="L82" s="25">
        <f t="shared" si="40"/>
        <v>8.012418666163125E-3</v>
      </c>
      <c r="M82" s="25">
        <f t="shared" si="40"/>
        <v>8.0131999921391559E-3</v>
      </c>
      <c r="N82" s="25">
        <f t="shared" si="40"/>
        <v>8.0320424671627838E-3</v>
      </c>
      <c r="O82" s="25">
        <f t="shared" si="40"/>
        <v>8.0350669992659898E-3</v>
      </c>
      <c r="P82" s="25">
        <f t="shared" si="40"/>
        <v>8.0724726919186082E-3</v>
      </c>
      <c r="Q82" s="25">
        <f t="shared" si="40"/>
        <v>8.0817320993555528E-3</v>
      </c>
      <c r="R82" s="25">
        <f t="shared" si="40"/>
        <v>8.1171700312366434E-3</v>
      </c>
      <c r="S82" s="25">
        <f t="shared" si="40"/>
        <v>8.0966331813672673E-3</v>
      </c>
      <c r="T82" s="25">
        <f t="shared" si="40"/>
        <v>8.1188368127268623E-3</v>
      </c>
      <c r="U82" s="25">
        <f t="shared" si="40"/>
        <v>8.138949044248037E-3</v>
      </c>
      <c r="V82" s="25">
        <f t="shared" si="40"/>
        <v>8.1569415961958158E-3</v>
      </c>
      <c r="W82" s="25">
        <f t="shared" si="40"/>
        <v>8.174406440717678E-3</v>
      </c>
      <c r="X82" s="25">
        <f t="shared" si="40"/>
        <v>8.2103027802247798E-3</v>
      </c>
      <c r="Y82" s="25">
        <f t="shared" si="40"/>
        <v>8.2240222911878214E-3</v>
      </c>
      <c r="Z82" s="25">
        <f t="shared" si="40"/>
        <v>8.2849749789377126E-3</v>
      </c>
      <c r="AA82" s="25">
        <f t="shared" si="40"/>
        <v>8.2939310654196324E-3</v>
      </c>
      <c r="AB82" s="25">
        <f t="shared" si="40"/>
        <v>8.3667215349432188E-3</v>
      </c>
      <c r="AC82" s="25">
        <f t="shared" si="40"/>
        <v>8.2966651254524695E-3</v>
      </c>
      <c r="AD82" s="25">
        <f t="shared" si="40"/>
        <v>8.3386378521715983E-3</v>
      </c>
      <c r="AE82" s="25">
        <f t="shared" si="40"/>
        <v>8.3253372847051244E-3</v>
      </c>
      <c r="AF82" s="25">
        <f t="shared" si="40"/>
        <v>8.3772420175451112E-3</v>
      </c>
    </row>
    <row r="83" spans="1:32" x14ac:dyDescent="0.35">
      <c r="B83" t="s">
        <v>176</v>
      </c>
      <c r="C83" s="25">
        <f t="shared" si="41"/>
        <v>4.4692650568438824E-2</v>
      </c>
      <c r="D83" s="25">
        <f t="shared" si="40"/>
        <v>3.6434549662981472E-2</v>
      </c>
      <c r="E83" s="25">
        <f t="shared" si="40"/>
        <v>3.5597418673566715E-2</v>
      </c>
      <c r="F83" s="25">
        <f t="shared" si="40"/>
        <v>3.5753934631009995E-2</v>
      </c>
      <c r="G83" s="25">
        <f t="shared" si="40"/>
        <v>3.6131175664027945E-2</v>
      </c>
      <c r="H83" s="25">
        <f t="shared" si="40"/>
        <v>3.5826056325072089E-2</v>
      </c>
      <c r="I83" s="25">
        <f t="shared" si="40"/>
        <v>3.6075678970663431E-2</v>
      </c>
      <c r="J83" s="25">
        <f t="shared" si="40"/>
        <v>3.5844248412795321E-2</v>
      </c>
      <c r="K83" s="25">
        <f t="shared" si="40"/>
        <v>3.6082483616671795E-2</v>
      </c>
      <c r="L83" s="25">
        <f t="shared" si="40"/>
        <v>3.5926615198826714E-2</v>
      </c>
      <c r="M83" s="25">
        <f t="shared" si="40"/>
        <v>3.5819366191034756E-2</v>
      </c>
      <c r="N83" s="25">
        <f t="shared" si="40"/>
        <v>3.5661785522620677E-2</v>
      </c>
      <c r="O83" s="25">
        <f t="shared" si="40"/>
        <v>3.5484593690289896E-2</v>
      </c>
      <c r="P83" s="25">
        <f t="shared" si="40"/>
        <v>3.5496139554345392E-2</v>
      </c>
      <c r="Q83" s="25">
        <f t="shared" si="40"/>
        <v>3.5430799884396007E-2</v>
      </c>
      <c r="R83" s="25">
        <f t="shared" si="40"/>
        <v>3.5320728630851138E-2</v>
      </c>
      <c r="S83" s="25">
        <f t="shared" si="40"/>
        <v>3.5289075996236798E-2</v>
      </c>
      <c r="T83" s="25">
        <f t="shared" si="40"/>
        <v>3.5281736327947018E-2</v>
      </c>
      <c r="U83" s="25">
        <f t="shared" si="40"/>
        <v>3.5244441461454515E-2</v>
      </c>
      <c r="V83" s="25">
        <f t="shared" si="40"/>
        <v>3.5304595132232414E-2</v>
      </c>
      <c r="W83" s="25">
        <f t="shared" si="40"/>
        <v>3.5335169246032791E-2</v>
      </c>
      <c r="X83" s="25">
        <f t="shared" si="40"/>
        <v>3.5379175959553075E-2</v>
      </c>
      <c r="Y83" s="25">
        <f t="shared" si="40"/>
        <v>3.5474525930125463E-2</v>
      </c>
      <c r="Z83" s="25">
        <f t="shared" si="40"/>
        <v>3.5528428763209163E-2</v>
      </c>
      <c r="AA83" s="25">
        <f t="shared" si="40"/>
        <v>3.5562910887906189E-2</v>
      </c>
      <c r="AB83" s="25">
        <f t="shared" si="40"/>
        <v>3.5446053625915248E-2</v>
      </c>
      <c r="AC83" s="25">
        <f t="shared" si="40"/>
        <v>3.5488640915855338E-2</v>
      </c>
      <c r="AD83" s="25">
        <f t="shared" si="40"/>
        <v>3.5481309155072069E-2</v>
      </c>
      <c r="AE83" s="25">
        <f t="shared" si="40"/>
        <v>3.5453339417887184E-2</v>
      </c>
      <c r="AF83" s="25">
        <f t="shared" si="40"/>
        <v>3.5535208157996448E-2</v>
      </c>
    </row>
    <row r="84" spans="1:32" x14ac:dyDescent="0.35">
      <c r="B84" t="s">
        <v>177</v>
      </c>
      <c r="C84" s="25">
        <f t="shared" si="41"/>
        <v>1.8209379834435283E-2</v>
      </c>
      <c r="D84" s="25">
        <f t="shared" si="40"/>
        <v>2.2211521869707686E-2</v>
      </c>
      <c r="E84" s="25">
        <f t="shared" si="40"/>
        <v>2.3136189846474024E-2</v>
      </c>
      <c r="F84" s="25">
        <f t="shared" si="40"/>
        <v>2.2663990581409575E-2</v>
      </c>
      <c r="G84" s="25">
        <f t="shared" si="40"/>
        <v>2.2914186465114051E-2</v>
      </c>
      <c r="H84" s="25">
        <f t="shared" si="40"/>
        <v>2.2588869810436476E-2</v>
      </c>
      <c r="I84" s="25">
        <f t="shared" si="40"/>
        <v>2.2415802765540577E-2</v>
      </c>
      <c r="J84" s="25">
        <f t="shared" si="40"/>
        <v>2.2311653613384809E-2</v>
      </c>
      <c r="K84" s="25">
        <f t="shared" si="40"/>
        <v>2.2100117639824501E-2</v>
      </c>
      <c r="L84" s="25">
        <f t="shared" si="40"/>
        <v>2.1951343553006569E-2</v>
      </c>
      <c r="M84" s="25">
        <f t="shared" si="40"/>
        <v>2.1842379657591445E-2</v>
      </c>
      <c r="N84" s="25">
        <f t="shared" si="40"/>
        <v>2.1676089364317138E-2</v>
      </c>
      <c r="O84" s="25">
        <f t="shared" si="40"/>
        <v>2.1576471016181934E-2</v>
      </c>
      <c r="P84" s="25">
        <f t="shared" si="40"/>
        <v>2.1460582563128244E-2</v>
      </c>
      <c r="Q84" s="25">
        <f t="shared" si="40"/>
        <v>2.1398924313358905E-2</v>
      </c>
      <c r="R84" s="25">
        <f t="shared" si="40"/>
        <v>2.1274019129980924E-2</v>
      </c>
      <c r="S84" s="25">
        <f t="shared" si="40"/>
        <v>2.1256508096261E-2</v>
      </c>
      <c r="T84" s="25">
        <f t="shared" si="40"/>
        <v>2.1205272713488894E-2</v>
      </c>
      <c r="U84" s="25">
        <f t="shared" si="40"/>
        <v>2.1158879423316311E-2</v>
      </c>
      <c r="V84" s="25">
        <f t="shared" si="40"/>
        <v>2.1136902901766726E-2</v>
      </c>
      <c r="W84" s="25">
        <f t="shared" si="40"/>
        <v>2.1125539354683646E-2</v>
      </c>
      <c r="X84" s="25">
        <f t="shared" si="40"/>
        <v>2.11109731989951E-2</v>
      </c>
      <c r="Y84" s="25">
        <f t="shared" si="40"/>
        <v>2.1149568135234366E-2</v>
      </c>
      <c r="Z84" s="25">
        <f t="shared" si="40"/>
        <v>2.109954106972483E-2</v>
      </c>
      <c r="AA84" s="25">
        <f t="shared" si="40"/>
        <v>2.1112777135124678E-2</v>
      </c>
      <c r="AB84" s="25">
        <f t="shared" si="40"/>
        <v>2.0934770813254421E-2</v>
      </c>
      <c r="AC84" s="25">
        <f t="shared" si="40"/>
        <v>2.1015518901912601E-2</v>
      </c>
      <c r="AD84" s="25">
        <f t="shared" si="40"/>
        <v>2.0950659044652101E-2</v>
      </c>
      <c r="AE84" s="25">
        <f t="shared" si="40"/>
        <v>2.0989093067219255E-2</v>
      </c>
      <c r="AF84" s="25">
        <f t="shared" si="40"/>
        <v>2.0923052218408473E-2</v>
      </c>
    </row>
    <row r="85" spans="1:32" x14ac:dyDescent="0.35">
      <c r="B85" t="s">
        <v>178</v>
      </c>
      <c r="C85" s="25">
        <f t="shared" si="41"/>
        <v>3.2826409340179698E-2</v>
      </c>
      <c r="D85" s="25">
        <f t="shared" si="40"/>
        <v>3.0091712741849422E-2</v>
      </c>
      <c r="E85" s="25">
        <f t="shared" si="40"/>
        <v>3.0214761084233443E-2</v>
      </c>
      <c r="F85" s="25">
        <f t="shared" si="40"/>
        <v>3.0167030939554501E-2</v>
      </c>
      <c r="G85" s="25">
        <f t="shared" si="40"/>
        <v>3.0553827980079825E-2</v>
      </c>
      <c r="H85" s="25">
        <f t="shared" si="40"/>
        <v>3.0500763488134918E-2</v>
      </c>
      <c r="I85" s="25">
        <f t="shared" si="40"/>
        <v>3.0391814939791331E-2</v>
      </c>
      <c r="J85" s="25">
        <f t="shared" si="40"/>
        <v>3.0410179703156601E-2</v>
      </c>
      <c r="K85" s="25">
        <f t="shared" si="40"/>
        <v>3.0251916878971993E-2</v>
      </c>
      <c r="L85" s="25">
        <f t="shared" si="40"/>
        <v>3.0148408867400805E-2</v>
      </c>
      <c r="M85" s="25">
        <f t="shared" si="40"/>
        <v>3.007341376796099E-2</v>
      </c>
      <c r="N85" s="25">
        <f t="shared" si="40"/>
        <v>2.9957159652141033E-2</v>
      </c>
      <c r="O85" s="25">
        <f t="shared" si="40"/>
        <v>2.9889544194861405E-2</v>
      </c>
      <c r="P85" s="25">
        <f t="shared" si="40"/>
        <v>2.9797039717060304E-2</v>
      </c>
      <c r="Q85" s="25">
        <f t="shared" si="40"/>
        <v>2.976186920268822E-2</v>
      </c>
      <c r="R85" s="25">
        <f t="shared" si="40"/>
        <v>2.9688108436728828E-2</v>
      </c>
      <c r="S85" s="25">
        <f t="shared" si="40"/>
        <v>2.9675238978237935E-2</v>
      </c>
      <c r="T85" s="25">
        <f t="shared" si="40"/>
        <v>2.9666973716059693E-2</v>
      </c>
      <c r="U85" s="25">
        <f t="shared" si="40"/>
        <v>2.9660757351146056E-2</v>
      </c>
      <c r="V85" s="25">
        <f t="shared" si="40"/>
        <v>2.9667484228006052E-2</v>
      </c>
      <c r="W85" s="25">
        <f t="shared" si="40"/>
        <v>2.9690843513772231E-2</v>
      </c>
      <c r="X85" s="25">
        <f t="shared" si="40"/>
        <v>2.972971445730432E-2</v>
      </c>
      <c r="Y85" s="25">
        <f t="shared" si="40"/>
        <v>2.9803951518480004E-2</v>
      </c>
      <c r="Z85" s="25">
        <f t="shared" si="40"/>
        <v>2.9829270326541514E-2</v>
      </c>
      <c r="AA85" s="25">
        <f t="shared" si="40"/>
        <v>2.9871745094193946E-2</v>
      </c>
      <c r="AB85" s="25">
        <f t="shared" si="40"/>
        <v>2.9768688761061837E-2</v>
      </c>
      <c r="AC85" s="25">
        <f t="shared" si="40"/>
        <v>2.9812038528682333E-2</v>
      </c>
      <c r="AD85" s="25">
        <f t="shared" si="40"/>
        <v>2.9802075265049452E-2</v>
      </c>
      <c r="AE85" s="25">
        <f t="shared" si="40"/>
        <v>2.9847705865099362E-2</v>
      </c>
      <c r="AF85" s="25">
        <f t="shared" si="40"/>
        <v>2.9840330517514325E-2</v>
      </c>
    </row>
    <row r="86" spans="1:32" x14ac:dyDescent="0.35">
      <c r="B86" t="s">
        <v>201</v>
      </c>
      <c r="C86" s="25">
        <f t="shared" si="41"/>
        <v>0.10818358946857173</v>
      </c>
      <c r="D86" s="25">
        <f t="shared" si="40"/>
        <v>0.11329810743360255</v>
      </c>
      <c r="E86" s="25">
        <f t="shared" si="40"/>
        <v>0.11959943129042566</v>
      </c>
      <c r="F86" s="25">
        <f t="shared" si="40"/>
        <v>0.12044986112934659</v>
      </c>
      <c r="G86" s="25">
        <f t="shared" si="40"/>
        <v>0.12329725937743734</v>
      </c>
      <c r="H86" s="25">
        <f t="shared" si="40"/>
        <v>0.12350250242412428</v>
      </c>
      <c r="I86" s="25">
        <f t="shared" si="40"/>
        <v>0.12423831124353271</v>
      </c>
      <c r="J86" s="25">
        <f t="shared" si="40"/>
        <v>0.12495326966220985</v>
      </c>
      <c r="K86" s="25">
        <f t="shared" si="40"/>
        <v>0.12498808062741071</v>
      </c>
      <c r="L86" s="25">
        <f t="shared" si="40"/>
        <v>0.12516912263567478</v>
      </c>
      <c r="M86" s="25">
        <f t="shared" si="40"/>
        <v>0.12546018706052883</v>
      </c>
      <c r="N86" s="25">
        <f t="shared" si="40"/>
        <v>0.12541835600443826</v>
      </c>
      <c r="O86" s="25">
        <f t="shared" si="40"/>
        <v>0.1256325026772202</v>
      </c>
      <c r="P86" s="25">
        <f t="shared" si="40"/>
        <v>0.12572655848640829</v>
      </c>
      <c r="Q86" s="25">
        <f t="shared" si="40"/>
        <v>0.1260010905028576</v>
      </c>
      <c r="R86" s="25">
        <f t="shared" si="40"/>
        <v>0.12588728167180979</v>
      </c>
      <c r="S86" s="25">
        <f t="shared" si="40"/>
        <v>0.12627777247022134</v>
      </c>
      <c r="T86" s="25">
        <f t="shared" si="40"/>
        <v>0.12653621589058497</v>
      </c>
      <c r="U86" s="25">
        <f t="shared" si="40"/>
        <v>0.12675050584221603</v>
      </c>
      <c r="V86" s="25">
        <f t="shared" si="40"/>
        <v>0.12714211237729497</v>
      </c>
      <c r="W86" s="25">
        <f t="shared" si="40"/>
        <v>0.12752167202837669</v>
      </c>
      <c r="X86" s="25">
        <f t="shared" si="40"/>
        <v>0.1279052771535453</v>
      </c>
      <c r="Y86" s="25">
        <f t="shared" si="40"/>
        <v>0.12855225278463323</v>
      </c>
      <c r="Z86" s="25">
        <f t="shared" si="40"/>
        <v>0.12875123542514663</v>
      </c>
      <c r="AA86" s="25">
        <f t="shared" si="40"/>
        <v>0.12920885247978545</v>
      </c>
      <c r="AB86" s="25">
        <f t="shared" si="40"/>
        <v>0.12854411157553733</v>
      </c>
      <c r="AC86" s="25">
        <f t="shared" si="40"/>
        <v>0.12928588036099609</v>
      </c>
      <c r="AD86" s="25">
        <f t="shared" si="40"/>
        <v>0.12930082220163172</v>
      </c>
      <c r="AE86" s="25">
        <f t="shared" si="40"/>
        <v>0.12973957671318803</v>
      </c>
      <c r="AF86" s="25">
        <f t="shared" si="40"/>
        <v>0.12982534048375619</v>
      </c>
    </row>
    <row r="87" spans="1:32" x14ac:dyDescent="0.35">
      <c r="B87" t="s">
        <v>202</v>
      </c>
      <c r="C87" s="25">
        <f t="shared" si="41"/>
        <v>0.26150074792517625</v>
      </c>
      <c r="D87" s="25">
        <f t="shared" si="40"/>
        <v>0.25888537450779531</v>
      </c>
      <c r="E87" s="25">
        <f t="shared" si="40"/>
        <v>0.26232526149026975</v>
      </c>
      <c r="F87" s="25">
        <f t="shared" si="40"/>
        <v>0.26471471183044154</v>
      </c>
      <c r="G87" s="25">
        <f t="shared" si="40"/>
        <v>0.26984689309874454</v>
      </c>
      <c r="H87" s="25">
        <f t="shared" si="40"/>
        <v>0.27190574005886475</v>
      </c>
      <c r="I87" s="25">
        <f t="shared" si="40"/>
        <v>0.27265692060484326</v>
      </c>
      <c r="J87" s="25">
        <f t="shared" si="40"/>
        <v>0.27457199627491247</v>
      </c>
      <c r="K87" s="25">
        <f t="shared" si="40"/>
        <v>0.27425076526704695</v>
      </c>
      <c r="L87" s="25">
        <f t="shared" si="40"/>
        <v>0.27436433421081591</v>
      </c>
      <c r="M87" s="25">
        <f t="shared" si="40"/>
        <v>0.27466116781396843</v>
      </c>
      <c r="N87" s="25">
        <f t="shared" si="40"/>
        <v>0.27450792508970712</v>
      </c>
      <c r="O87" s="25">
        <f t="shared" si="40"/>
        <v>0.274709274816959</v>
      </c>
      <c r="P87" s="25">
        <f t="shared" si="40"/>
        <v>0.27473040847753655</v>
      </c>
      <c r="Q87" s="25">
        <f t="shared" si="40"/>
        <v>0.27509311416717369</v>
      </c>
      <c r="R87" s="25">
        <f t="shared" si="40"/>
        <v>0.2750075519951044</v>
      </c>
      <c r="S87" s="25">
        <f t="shared" si="40"/>
        <v>0.27539836072091606</v>
      </c>
      <c r="T87" s="25">
        <f t="shared" si="40"/>
        <v>0.27587633087637142</v>
      </c>
      <c r="U87" s="25">
        <f t="shared" si="40"/>
        <v>0.27635660314350341</v>
      </c>
      <c r="V87" s="25">
        <f t="shared" si="40"/>
        <v>0.27690800839569307</v>
      </c>
      <c r="W87" s="25">
        <f t="shared" si="40"/>
        <v>0.2776052074806597</v>
      </c>
      <c r="X87" s="25">
        <f t="shared" si="40"/>
        <v>0.2783720784119782</v>
      </c>
      <c r="Y87" s="25">
        <f t="shared" si="40"/>
        <v>0.27948008147095177</v>
      </c>
      <c r="Z87" s="25">
        <f t="shared" si="40"/>
        <v>0.28006583127419599</v>
      </c>
      <c r="AA87" s="25">
        <f t="shared" si="40"/>
        <v>0.28078085894728155</v>
      </c>
      <c r="AB87" s="25">
        <f t="shared" si="40"/>
        <v>0.27987376792024821</v>
      </c>
      <c r="AC87" s="25">
        <f t="shared" si="40"/>
        <v>0.2805524899532556</v>
      </c>
      <c r="AD87" s="25">
        <f t="shared" si="40"/>
        <v>0.28073138006469628</v>
      </c>
      <c r="AE87" s="25">
        <f t="shared" si="40"/>
        <v>0.28145693813139061</v>
      </c>
      <c r="AF87" s="25">
        <f t="shared" si="40"/>
        <v>0.28161425471387663</v>
      </c>
    </row>
    <row r="90" spans="1:32" s="47" customFormat="1" x14ac:dyDescent="0.35">
      <c r="A90" s="46" t="s">
        <v>1161</v>
      </c>
      <c r="B90" s="46" t="s">
        <v>53</v>
      </c>
    </row>
    <row r="91" spans="1:32" x14ac:dyDescent="0.35">
      <c r="B91" s="40" t="s">
        <v>33</v>
      </c>
    </row>
    <row r="92" spans="1:32" x14ac:dyDescent="0.35">
      <c r="A92" s="1" t="s">
        <v>279</v>
      </c>
      <c r="B92" s="39" t="s">
        <v>168</v>
      </c>
      <c r="C92" s="27">
        <f>INDEX('AEO 2022 Table 52'!16:16,MATCH(C$4,'AEO 2022 Table 52'!$14:$14,0))*1000</f>
        <v>84856.682000000001</v>
      </c>
      <c r="D92" s="27">
        <f>INDEX('AEO 2023 Table 52'!16:16,MATCH(D$4,'AEO 2023 Table 52'!$13:$13,0))*1000</f>
        <v>50651.07</v>
      </c>
      <c r="E92" s="27">
        <f>INDEX('AEO 2023 Table 52'!16:16,MATCH(E$4,'AEO 2023 Table 52'!$13:$13,0))*1000</f>
        <v>50807.125</v>
      </c>
      <c r="F92" s="27">
        <f>INDEX('AEO 2023 Table 52'!16:16,MATCH(F$4,'AEO 2023 Table 52'!$13:$13,0))*1000</f>
        <v>50947.108999999997</v>
      </c>
      <c r="G92" s="27">
        <f>INDEX('AEO 2023 Table 52'!16:16,MATCH(G$4,'AEO 2023 Table 52'!$13:$13,0))*1000</f>
        <v>51167.034</v>
      </c>
      <c r="H92" s="27">
        <f>INDEX('AEO 2023 Table 52'!16:16,MATCH(H$4,'AEO 2023 Table 52'!$13:$13,0))*1000</f>
        <v>51295.642999999996</v>
      </c>
      <c r="I92" s="27">
        <f>INDEX('AEO 2023 Table 52'!16:16,MATCH(I$4,'AEO 2023 Table 52'!$13:$13,0))*1000</f>
        <v>51473.506999999998</v>
      </c>
      <c r="J92" s="27">
        <f>INDEX('AEO 2023 Table 52'!16:16,MATCH(J$4,'AEO 2023 Table 52'!$13:$13,0))*1000</f>
        <v>51881.737000000001</v>
      </c>
      <c r="K92" s="27">
        <f>INDEX('AEO 2023 Table 52'!16:16,MATCH(K$4,'AEO 2023 Table 52'!$13:$13,0))*1000</f>
        <v>51956.52</v>
      </c>
      <c r="L92" s="27">
        <f>INDEX('AEO 2023 Table 52'!16:16,MATCH(L$4,'AEO 2023 Table 52'!$13:$13,0))*1000</f>
        <v>52025.642</v>
      </c>
      <c r="M92" s="27">
        <f>INDEX('AEO 2023 Table 52'!16:16,MATCH(M$4,'AEO 2023 Table 52'!$13:$13,0))*1000</f>
        <v>52097.850999999995</v>
      </c>
      <c r="N92" s="27">
        <f>INDEX('AEO 2023 Table 52'!16:16,MATCH(N$4,'AEO 2023 Table 52'!$13:$13,0))*1000</f>
        <v>52183.577999999994</v>
      </c>
      <c r="O92" s="27">
        <f>INDEX('AEO 2023 Table 52'!16:16,MATCH(O$4,'AEO 2023 Table 52'!$13:$13,0))*1000</f>
        <v>52290.591999999997</v>
      </c>
      <c r="P92" s="27">
        <f>INDEX('AEO 2023 Table 52'!16:16,MATCH(P$4,'AEO 2023 Table 52'!$13:$13,0))*1000</f>
        <v>52378.745999999999</v>
      </c>
      <c r="Q92" s="27">
        <f>INDEX('AEO 2023 Table 52'!16:16,MATCH(Q$4,'AEO 2023 Table 52'!$13:$13,0))*1000</f>
        <v>52483.195999999996</v>
      </c>
      <c r="R92" s="27">
        <f>INDEX('AEO 2023 Table 52'!16:16,MATCH(R$4,'AEO 2023 Table 52'!$13:$13,0))*1000</f>
        <v>52576.114999999998</v>
      </c>
      <c r="S92" s="27">
        <f>INDEX('AEO 2023 Table 52'!16:16,MATCH(S$4,'AEO 2023 Table 52'!$13:$13,0))*1000</f>
        <v>52663.135999999999</v>
      </c>
      <c r="T92" s="27">
        <f>INDEX('AEO 2023 Table 52'!16:16,MATCH(T$4,'AEO 2023 Table 52'!$13:$13,0))*1000</f>
        <v>52743.526000000005</v>
      </c>
      <c r="U92" s="27">
        <f>INDEX('AEO 2023 Table 52'!16:16,MATCH(U$4,'AEO 2023 Table 52'!$13:$13,0))*1000</f>
        <v>52840.186999999998</v>
      </c>
      <c r="V92" s="27">
        <f>INDEX('AEO 2023 Table 52'!16:16,MATCH(V$4,'AEO 2023 Table 52'!$13:$13,0))*1000</f>
        <v>52892.615999999995</v>
      </c>
      <c r="W92" s="27">
        <f>INDEX('AEO 2023 Table 52'!16:16,MATCH(W$4,'AEO 2023 Table 52'!$13:$13,0))*1000</f>
        <v>52946.724000000002</v>
      </c>
      <c r="X92" s="27">
        <f>INDEX('AEO 2023 Table 52'!16:16,MATCH(X$4,'AEO 2023 Table 52'!$13:$13,0))*1000</f>
        <v>52997.867999999995</v>
      </c>
      <c r="Y92" s="27">
        <f>INDEX('AEO 2023 Table 52'!16:16,MATCH(Y$4,'AEO 2023 Table 52'!$13:$13,0))*1000</f>
        <v>53043.606</v>
      </c>
      <c r="Z92" s="27">
        <f>INDEX('AEO 2023 Table 52'!16:16,MATCH(Z$4,'AEO 2023 Table 52'!$13:$13,0))*1000</f>
        <v>53071.465000000004</v>
      </c>
      <c r="AA92" s="27">
        <f>INDEX('AEO 2023 Table 52'!16:16,MATCH(AA$4,'AEO 2023 Table 52'!$13:$13,0))*1000</f>
        <v>53104.027000000002</v>
      </c>
      <c r="AB92" s="27">
        <f>INDEX('AEO 2023 Table 52'!16:16,MATCH(AB$4,'AEO 2023 Table 52'!$13:$13,0))*1000</f>
        <v>53131.324999999997</v>
      </c>
      <c r="AC92" s="27">
        <f>INDEX('AEO 2023 Table 52'!16:16,MATCH(AC$4,'AEO 2023 Table 52'!$13:$13,0))*1000</f>
        <v>53162.574999999997</v>
      </c>
      <c r="AD92" s="27">
        <f>INDEX('AEO 2023 Table 52'!16:16,MATCH(AD$4,'AEO 2023 Table 52'!$13:$13,0))*1000</f>
        <v>53193.466</v>
      </c>
      <c r="AE92" s="27">
        <f>INDEX('AEO 2023 Table 52'!16:16,MATCH(AE$4,'AEO 2023 Table 52'!$13:$13,0))*1000</f>
        <v>53276.421000000002</v>
      </c>
      <c r="AF92" s="27">
        <f>INDEX('AEO 2023 Table 52'!16:16,MATCH(AF$4,'AEO 2023 Table 52'!$13:$13,0))*1000</f>
        <v>53282.936000000002</v>
      </c>
    </row>
    <row r="93" spans="1:32" x14ac:dyDescent="0.35">
      <c r="A93" s="1" t="s">
        <v>281</v>
      </c>
      <c r="B93" t="s">
        <v>169</v>
      </c>
      <c r="C93" s="27">
        <f>INDEX('AEO 2022 Table 52'!17:17,MATCH(C$4,'AEO 2022 Table 52'!$14:$14,0))*1000</f>
        <v>38060.055</v>
      </c>
      <c r="D93" s="27">
        <f>INDEX('AEO 2023 Table 52'!17:17,MATCH(D$4,'AEO 2023 Table 52'!$13:$13,0))*1000</f>
        <v>40660.248</v>
      </c>
      <c r="E93" s="27">
        <f>INDEX('AEO 2023 Table 52'!17:17,MATCH(E$4,'AEO 2023 Table 52'!$13:$13,0))*1000</f>
        <v>40819.481</v>
      </c>
      <c r="F93" s="27">
        <f>INDEX('AEO 2023 Table 52'!17:17,MATCH(F$4,'AEO 2023 Table 52'!$13:$13,0))*1000</f>
        <v>40981.067999999999</v>
      </c>
      <c r="G93" s="27">
        <f>INDEX('AEO 2023 Table 52'!17:17,MATCH(G$4,'AEO 2023 Table 52'!$13:$13,0))*1000</f>
        <v>41524.612000000001</v>
      </c>
      <c r="H93" s="27">
        <f>INDEX('AEO 2023 Table 52'!17:17,MATCH(H$4,'AEO 2023 Table 52'!$13:$13,0))*1000</f>
        <v>41614.552000000003</v>
      </c>
      <c r="I93" s="27">
        <f>INDEX('AEO 2023 Table 52'!17:17,MATCH(I$4,'AEO 2023 Table 52'!$13:$13,0))*1000</f>
        <v>41805.968999999997</v>
      </c>
      <c r="J93" s="27">
        <f>INDEX('AEO 2023 Table 52'!17:17,MATCH(J$4,'AEO 2023 Table 52'!$13:$13,0))*1000</f>
        <v>42342.776999999995</v>
      </c>
      <c r="K93" s="27">
        <f>INDEX('AEO 2023 Table 52'!17:17,MATCH(K$4,'AEO 2023 Table 52'!$13:$13,0))*1000</f>
        <v>42407.409999999996</v>
      </c>
      <c r="L93" s="27">
        <f>INDEX('AEO 2023 Table 52'!17:17,MATCH(L$4,'AEO 2023 Table 52'!$13:$13,0))*1000</f>
        <v>42476.254000000001</v>
      </c>
      <c r="M93" s="27">
        <f>INDEX('AEO 2023 Table 52'!17:17,MATCH(M$4,'AEO 2023 Table 52'!$13:$13,0))*1000</f>
        <v>42555.003999999994</v>
      </c>
      <c r="N93" s="27">
        <f>INDEX('AEO 2023 Table 52'!17:17,MATCH(N$4,'AEO 2023 Table 52'!$13:$13,0))*1000</f>
        <v>42639.004000000001</v>
      </c>
      <c r="O93" s="27">
        <f>INDEX('AEO 2023 Table 52'!17:17,MATCH(O$4,'AEO 2023 Table 52'!$13:$13,0))*1000</f>
        <v>42741.100000000006</v>
      </c>
      <c r="P93" s="27">
        <f>INDEX('AEO 2023 Table 52'!17:17,MATCH(P$4,'AEO 2023 Table 52'!$13:$13,0))*1000</f>
        <v>42822.571000000004</v>
      </c>
      <c r="Q93" s="27">
        <f>INDEX('AEO 2023 Table 52'!17:17,MATCH(Q$4,'AEO 2023 Table 52'!$13:$13,0))*1000</f>
        <v>42926.009999999995</v>
      </c>
      <c r="R93" s="27">
        <f>INDEX('AEO 2023 Table 52'!17:17,MATCH(R$4,'AEO 2023 Table 52'!$13:$13,0))*1000</f>
        <v>43024.375999999997</v>
      </c>
      <c r="S93" s="27">
        <f>INDEX('AEO 2023 Table 52'!17:17,MATCH(S$4,'AEO 2023 Table 52'!$13:$13,0))*1000</f>
        <v>43124.004000000001</v>
      </c>
      <c r="T93" s="27">
        <f>INDEX('AEO 2023 Table 52'!17:17,MATCH(T$4,'AEO 2023 Table 52'!$13:$13,0))*1000</f>
        <v>43218.262000000002</v>
      </c>
      <c r="U93" s="27">
        <f>INDEX('AEO 2023 Table 52'!17:17,MATCH(U$4,'AEO 2023 Table 52'!$13:$13,0))*1000</f>
        <v>43338.633999999998</v>
      </c>
      <c r="V93" s="27">
        <f>INDEX('AEO 2023 Table 52'!17:17,MATCH(V$4,'AEO 2023 Table 52'!$13:$13,0))*1000</f>
        <v>43408.496999999996</v>
      </c>
      <c r="W93" s="27">
        <f>INDEX('AEO 2023 Table 52'!17:17,MATCH(W$4,'AEO 2023 Table 52'!$13:$13,0))*1000</f>
        <v>43483.387000000002</v>
      </c>
      <c r="X93" s="27">
        <f>INDEX('AEO 2023 Table 52'!17:17,MATCH(X$4,'AEO 2023 Table 52'!$13:$13,0))*1000</f>
        <v>43554.831999999995</v>
      </c>
      <c r="Y93" s="27">
        <f>INDEX('AEO 2023 Table 52'!17:17,MATCH(Y$4,'AEO 2023 Table 52'!$13:$13,0))*1000</f>
        <v>43622.363999999994</v>
      </c>
      <c r="Z93" s="27">
        <f>INDEX('AEO 2023 Table 52'!17:17,MATCH(Z$4,'AEO 2023 Table 52'!$13:$13,0))*1000</f>
        <v>43664.447999999997</v>
      </c>
      <c r="AA93" s="27">
        <f>INDEX('AEO 2023 Table 52'!17:17,MATCH(AA$4,'AEO 2023 Table 52'!$13:$13,0))*1000</f>
        <v>43712.417999999998</v>
      </c>
      <c r="AB93" s="27">
        <f>INDEX('AEO 2023 Table 52'!17:17,MATCH(AB$4,'AEO 2023 Table 52'!$13:$13,0))*1000</f>
        <v>43750.174999999996</v>
      </c>
      <c r="AC93" s="27">
        <f>INDEX('AEO 2023 Table 52'!17:17,MATCH(AC$4,'AEO 2023 Table 52'!$13:$13,0))*1000</f>
        <v>43797.947</v>
      </c>
      <c r="AD93" s="27">
        <f>INDEX('AEO 2023 Table 52'!17:17,MATCH(AD$4,'AEO 2023 Table 52'!$13:$13,0))*1000</f>
        <v>43845.787000000004</v>
      </c>
      <c r="AE93" s="27">
        <f>INDEX('AEO 2023 Table 52'!17:17,MATCH(AE$4,'AEO 2023 Table 52'!$13:$13,0))*1000</f>
        <v>43972.931000000004</v>
      </c>
      <c r="AF93" s="27">
        <f>INDEX('AEO 2023 Table 52'!17:17,MATCH(AF$4,'AEO 2023 Table 52'!$13:$13,0))*1000</f>
        <v>43992.447</v>
      </c>
    </row>
    <row r="94" spans="1:32" x14ac:dyDescent="0.35">
      <c r="A94" s="1" t="s">
        <v>283</v>
      </c>
      <c r="B94" t="s">
        <v>170</v>
      </c>
      <c r="C94" s="27">
        <f>INDEX('AEO 2022 Table 52'!18:18,MATCH(C$4,'AEO 2022 Table 52'!$14:$14,0))*1000</f>
        <v>30182.18</v>
      </c>
      <c r="D94" s="27">
        <f>INDEX('AEO 2023 Table 52'!18:18,MATCH(D$4,'AEO 2023 Table 52'!$13:$13,0))*1000</f>
        <v>31053.387000000002</v>
      </c>
      <c r="E94" s="27">
        <f>INDEX('AEO 2023 Table 52'!18:18,MATCH(E$4,'AEO 2023 Table 52'!$13:$13,0))*1000</f>
        <v>31276.821000000004</v>
      </c>
      <c r="F94" s="27">
        <f>INDEX('AEO 2023 Table 52'!18:18,MATCH(F$4,'AEO 2023 Table 52'!$13:$13,0))*1000</f>
        <v>31430.866000000002</v>
      </c>
      <c r="G94" s="27">
        <f>INDEX('AEO 2023 Table 52'!18:18,MATCH(G$4,'AEO 2023 Table 52'!$13:$13,0))*1000</f>
        <v>31795.16</v>
      </c>
      <c r="H94" s="27">
        <f>INDEX('AEO 2023 Table 52'!18:18,MATCH(H$4,'AEO 2023 Table 52'!$13:$13,0))*1000</f>
        <v>31874.828000000001</v>
      </c>
      <c r="I94" s="27">
        <f>INDEX('AEO 2023 Table 52'!18:18,MATCH(I$4,'AEO 2023 Table 52'!$13:$13,0))*1000</f>
        <v>31998.045000000002</v>
      </c>
      <c r="J94" s="27">
        <f>INDEX('AEO 2023 Table 52'!18:18,MATCH(J$4,'AEO 2023 Table 52'!$13:$13,0))*1000</f>
        <v>32452.216999999997</v>
      </c>
      <c r="K94" s="27">
        <f>INDEX('AEO 2023 Table 52'!18:18,MATCH(K$4,'AEO 2023 Table 52'!$13:$13,0))*1000</f>
        <v>32521.701999999997</v>
      </c>
      <c r="L94" s="27">
        <f>INDEX('AEO 2023 Table 52'!18:18,MATCH(L$4,'AEO 2023 Table 52'!$13:$13,0))*1000</f>
        <v>32592.013999999999</v>
      </c>
      <c r="M94" s="27">
        <f>INDEX('AEO 2023 Table 52'!18:18,MATCH(M$4,'AEO 2023 Table 52'!$13:$13,0))*1000</f>
        <v>32664.078000000005</v>
      </c>
      <c r="N94" s="27">
        <f>INDEX('AEO 2023 Table 52'!18:18,MATCH(N$4,'AEO 2023 Table 52'!$13:$13,0))*1000</f>
        <v>32734.768000000004</v>
      </c>
      <c r="O94" s="27">
        <f>INDEX('AEO 2023 Table 52'!18:18,MATCH(O$4,'AEO 2023 Table 52'!$13:$13,0))*1000</f>
        <v>32819.004000000001</v>
      </c>
      <c r="P94" s="27">
        <f>INDEX('AEO 2023 Table 52'!18:18,MATCH(P$4,'AEO 2023 Table 52'!$13:$13,0))*1000</f>
        <v>32885.578000000001</v>
      </c>
      <c r="Q94" s="27">
        <f>INDEX('AEO 2023 Table 52'!18:18,MATCH(Q$4,'AEO 2023 Table 52'!$13:$13,0))*1000</f>
        <v>32955.376000000004</v>
      </c>
      <c r="R94" s="27">
        <f>INDEX('AEO 2023 Table 52'!18:18,MATCH(R$4,'AEO 2023 Table 52'!$13:$13,0))*1000</f>
        <v>33025.519999999997</v>
      </c>
      <c r="S94" s="27">
        <f>INDEX('AEO 2023 Table 52'!18:18,MATCH(S$4,'AEO 2023 Table 52'!$13:$13,0))*1000</f>
        <v>33101.517</v>
      </c>
      <c r="T94" s="27">
        <f>INDEX('AEO 2023 Table 52'!18:18,MATCH(T$4,'AEO 2023 Table 52'!$13:$13,0))*1000</f>
        <v>33184.074000000001</v>
      </c>
      <c r="U94" s="27">
        <f>INDEX('AEO 2023 Table 52'!18:18,MATCH(U$4,'AEO 2023 Table 52'!$13:$13,0))*1000</f>
        <v>33290.058000000005</v>
      </c>
      <c r="V94" s="27">
        <f>INDEX('AEO 2023 Table 52'!18:18,MATCH(V$4,'AEO 2023 Table 52'!$13:$13,0))*1000</f>
        <v>33367.302000000003</v>
      </c>
      <c r="W94" s="27">
        <f>INDEX('AEO 2023 Table 52'!18:18,MATCH(W$4,'AEO 2023 Table 52'!$13:$13,0))*1000</f>
        <v>33448.120000000003</v>
      </c>
      <c r="X94" s="27">
        <f>INDEX('AEO 2023 Table 52'!18:18,MATCH(X$4,'AEO 2023 Table 52'!$13:$13,0))*1000</f>
        <v>33525.257000000005</v>
      </c>
      <c r="Y94" s="27">
        <f>INDEX('AEO 2023 Table 52'!18:18,MATCH(Y$4,'AEO 2023 Table 52'!$13:$13,0))*1000</f>
        <v>33599.601999999999</v>
      </c>
      <c r="Z94" s="27">
        <f>INDEX('AEO 2023 Table 52'!18:18,MATCH(Z$4,'AEO 2023 Table 52'!$13:$13,0))*1000</f>
        <v>33649.661999999997</v>
      </c>
      <c r="AA94" s="27">
        <f>INDEX('AEO 2023 Table 52'!18:18,MATCH(AA$4,'AEO 2023 Table 52'!$13:$13,0))*1000</f>
        <v>33706.985000000001</v>
      </c>
      <c r="AB94" s="27">
        <f>INDEX('AEO 2023 Table 52'!18:18,MATCH(AB$4,'AEO 2023 Table 52'!$13:$13,0))*1000</f>
        <v>33750.793000000005</v>
      </c>
      <c r="AC94" s="27">
        <f>INDEX('AEO 2023 Table 52'!18:18,MATCH(AC$4,'AEO 2023 Table 52'!$13:$13,0))*1000</f>
        <v>33807.518000000004</v>
      </c>
      <c r="AD94" s="27">
        <f>INDEX('AEO 2023 Table 52'!18:18,MATCH(AD$4,'AEO 2023 Table 52'!$13:$13,0))*1000</f>
        <v>33861.214</v>
      </c>
      <c r="AE94" s="27">
        <f>INDEX('AEO 2023 Table 52'!18:18,MATCH(AE$4,'AEO 2023 Table 52'!$13:$13,0))*1000</f>
        <v>33988.85</v>
      </c>
      <c r="AF94" s="27">
        <f>INDEX('AEO 2023 Table 52'!18:18,MATCH(AF$4,'AEO 2023 Table 52'!$13:$13,0))*1000</f>
        <v>34016.250999999997</v>
      </c>
    </row>
    <row r="95" spans="1:32" x14ac:dyDescent="0.35">
      <c r="A95" s="1" t="s">
        <v>285</v>
      </c>
      <c r="B95" t="s">
        <v>171</v>
      </c>
      <c r="C95" s="27">
        <f>INDEX('AEO 2022 Table 52'!19:19,MATCH(C$4,'AEO 2022 Table 52'!$14:$14,0))*1000</f>
        <v>30604.605</v>
      </c>
      <c r="D95" s="27">
        <f>INDEX('AEO 2023 Table 52'!19:19,MATCH(D$4,'AEO 2023 Table 52'!$13:$13,0))*1000</f>
        <v>32317.734</v>
      </c>
      <c r="E95" s="27">
        <f>INDEX('AEO 2023 Table 52'!19:19,MATCH(E$4,'AEO 2023 Table 52'!$13:$13,0))*1000</f>
        <v>32508.415000000001</v>
      </c>
      <c r="F95" s="27">
        <f>INDEX('AEO 2023 Table 52'!19:19,MATCH(F$4,'AEO 2023 Table 52'!$13:$13,0))*1000</f>
        <v>32671.65</v>
      </c>
      <c r="G95" s="27">
        <f>INDEX('AEO 2023 Table 52'!19:19,MATCH(G$4,'AEO 2023 Table 52'!$13:$13,0))*1000</f>
        <v>33156.650999999998</v>
      </c>
      <c r="H95" s="27">
        <f>INDEX('AEO 2023 Table 52'!19:19,MATCH(H$4,'AEO 2023 Table 52'!$13:$13,0))*1000</f>
        <v>33238.720000000001</v>
      </c>
      <c r="I95" s="27">
        <f>INDEX('AEO 2023 Table 52'!19:19,MATCH(I$4,'AEO 2023 Table 52'!$13:$13,0))*1000</f>
        <v>33360.782999999996</v>
      </c>
      <c r="J95" s="27">
        <f>INDEX('AEO 2023 Table 52'!19:19,MATCH(J$4,'AEO 2023 Table 52'!$13:$13,0))*1000</f>
        <v>33821.995000000003</v>
      </c>
      <c r="K95" s="27">
        <f>INDEX('AEO 2023 Table 52'!19:19,MATCH(K$4,'AEO 2023 Table 52'!$13:$13,0))*1000</f>
        <v>33893.745000000003</v>
      </c>
      <c r="L95" s="27">
        <f>INDEX('AEO 2023 Table 52'!19:19,MATCH(L$4,'AEO 2023 Table 52'!$13:$13,0))*1000</f>
        <v>33964.230000000003</v>
      </c>
      <c r="M95" s="27">
        <f>INDEX('AEO 2023 Table 52'!19:19,MATCH(M$4,'AEO 2023 Table 52'!$13:$13,0))*1000</f>
        <v>34035.858</v>
      </c>
      <c r="N95" s="27">
        <f>INDEX('AEO 2023 Table 52'!19:19,MATCH(N$4,'AEO 2023 Table 52'!$13:$13,0))*1000</f>
        <v>34103.171999999999</v>
      </c>
      <c r="O95" s="27">
        <f>INDEX('AEO 2023 Table 52'!19:19,MATCH(O$4,'AEO 2023 Table 52'!$13:$13,0))*1000</f>
        <v>34180.622000000003</v>
      </c>
      <c r="P95" s="27">
        <f>INDEX('AEO 2023 Table 52'!19:19,MATCH(P$4,'AEO 2023 Table 52'!$13:$13,0))*1000</f>
        <v>34241.157999999996</v>
      </c>
      <c r="Q95" s="27">
        <f>INDEX('AEO 2023 Table 52'!19:19,MATCH(Q$4,'AEO 2023 Table 52'!$13:$13,0))*1000</f>
        <v>34310.729999999996</v>
      </c>
      <c r="R95" s="27">
        <f>INDEX('AEO 2023 Table 52'!19:19,MATCH(R$4,'AEO 2023 Table 52'!$13:$13,0))*1000</f>
        <v>34379.226999999999</v>
      </c>
      <c r="S95" s="27">
        <f>INDEX('AEO 2023 Table 52'!19:19,MATCH(S$4,'AEO 2023 Table 52'!$13:$13,0))*1000</f>
        <v>34463.509000000005</v>
      </c>
      <c r="T95" s="27">
        <f>INDEX('AEO 2023 Table 52'!19:19,MATCH(T$4,'AEO 2023 Table 52'!$13:$13,0))*1000</f>
        <v>34544.684999999998</v>
      </c>
      <c r="U95" s="27">
        <f>INDEX('AEO 2023 Table 52'!19:19,MATCH(U$4,'AEO 2023 Table 52'!$13:$13,0))*1000</f>
        <v>34648.216</v>
      </c>
      <c r="V95" s="27">
        <f>INDEX('AEO 2023 Table 52'!19:19,MATCH(V$4,'AEO 2023 Table 52'!$13:$13,0))*1000</f>
        <v>34723.85</v>
      </c>
      <c r="W95" s="27">
        <f>INDEX('AEO 2023 Table 52'!19:19,MATCH(W$4,'AEO 2023 Table 52'!$13:$13,0))*1000</f>
        <v>34803.584999999999</v>
      </c>
      <c r="X95" s="27">
        <f>INDEX('AEO 2023 Table 52'!19:19,MATCH(X$4,'AEO 2023 Table 52'!$13:$13,0))*1000</f>
        <v>34880.096000000005</v>
      </c>
      <c r="Y95" s="27">
        <f>INDEX('AEO 2023 Table 52'!19:19,MATCH(Y$4,'AEO 2023 Table 52'!$13:$13,0))*1000</f>
        <v>34954.258000000002</v>
      </c>
      <c r="Z95" s="27">
        <f>INDEX('AEO 2023 Table 52'!19:19,MATCH(Z$4,'AEO 2023 Table 52'!$13:$13,0))*1000</f>
        <v>35004.931999999993</v>
      </c>
      <c r="AA95" s="27">
        <f>INDEX('AEO 2023 Table 52'!19:19,MATCH(AA$4,'AEO 2023 Table 52'!$13:$13,0))*1000</f>
        <v>35061.966</v>
      </c>
      <c r="AB95" s="27">
        <f>INDEX('AEO 2023 Table 52'!19:19,MATCH(AB$4,'AEO 2023 Table 52'!$13:$13,0))*1000</f>
        <v>35106.167000000001</v>
      </c>
      <c r="AC95" s="27">
        <f>INDEX('AEO 2023 Table 52'!19:19,MATCH(AC$4,'AEO 2023 Table 52'!$13:$13,0))*1000</f>
        <v>35163.127999999997</v>
      </c>
      <c r="AD95" s="27">
        <f>INDEX('AEO 2023 Table 52'!19:19,MATCH(AD$4,'AEO 2023 Table 52'!$13:$13,0))*1000</f>
        <v>35217.03</v>
      </c>
      <c r="AE95" s="27">
        <f>INDEX('AEO 2023 Table 52'!19:19,MATCH(AE$4,'AEO 2023 Table 52'!$13:$13,0))*1000</f>
        <v>35349.353999999999</v>
      </c>
      <c r="AF95" s="27">
        <f>INDEX('AEO 2023 Table 52'!19:19,MATCH(AF$4,'AEO 2023 Table 52'!$13:$13,0))*1000</f>
        <v>35377.368999999999</v>
      </c>
    </row>
    <row r="96" spans="1:32" x14ac:dyDescent="0.35">
      <c r="A96" s="1" t="s">
        <v>287</v>
      </c>
      <c r="B96" t="s">
        <v>172</v>
      </c>
      <c r="C96" s="27">
        <f>INDEX('AEO 2022 Table 52'!20:20,MATCH(C$4,'AEO 2022 Table 52'!$14:$14,0))*1000</f>
        <v>36267.422000000006</v>
      </c>
      <c r="D96" s="27">
        <f>INDEX('AEO 2023 Table 52'!20:20,MATCH(D$4,'AEO 2023 Table 52'!$13:$13,0))*1000</f>
        <v>34650.241999999998</v>
      </c>
      <c r="E96" s="27">
        <f>INDEX('AEO 2023 Table 52'!20:20,MATCH(E$4,'AEO 2023 Table 52'!$13:$13,0))*1000</f>
        <v>34859.57</v>
      </c>
      <c r="F96" s="27">
        <f>INDEX('AEO 2023 Table 52'!20:20,MATCH(F$4,'AEO 2023 Table 52'!$13:$13,0))*1000</f>
        <v>35011.147000000004</v>
      </c>
      <c r="G96" s="27">
        <f>INDEX('AEO 2023 Table 52'!20:20,MATCH(G$4,'AEO 2023 Table 52'!$13:$13,0))*1000</f>
        <v>35379.050999999999</v>
      </c>
      <c r="H96" s="27">
        <f>INDEX('AEO 2023 Table 52'!20:20,MATCH(H$4,'AEO 2023 Table 52'!$13:$13,0))*1000</f>
        <v>35492.503999999994</v>
      </c>
      <c r="I96" s="27">
        <f>INDEX('AEO 2023 Table 52'!20:20,MATCH(I$4,'AEO 2023 Table 52'!$13:$13,0))*1000</f>
        <v>35624.752</v>
      </c>
      <c r="J96" s="27">
        <f>INDEX('AEO 2023 Table 52'!20:20,MATCH(J$4,'AEO 2023 Table 52'!$13:$13,0))*1000</f>
        <v>36063.830999999998</v>
      </c>
      <c r="K96" s="27">
        <f>INDEX('AEO 2023 Table 52'!20:20,MATCH(K$4,'AEO 2023 Table 52'!$13:$13,0))*1000</f>
        <v>36153.869999999995</v>
      </c>
      <c r="L96" s="27">
        <f>INDEX('AEO 2023 Table 52'!20:20,MATCH(L$4,'AEO 2023 Table 52'!$13:$13,0))*1000</f>
        <v>36230.106</v>
      </c>
      <c r="M96" s="27">
        <f>INDEX('AEO 2023 Table 52'!20:20,MATCH(M$4,'AEO 2023 Table 52'!$13:$13,0))*1000</f>
        <v>36304.442999999999</v>
      </c>
      <c r="N96" s="27">
        <f>INDEX('AEO 2023 Table 52'!20:20,MATCH(N$4,'AEO 2023 Table 52'!$13:$13,0))*1000</f>
        <v>36373.981</v>
      </c>
      <c r="O96" s="27">
        <f>INDEX('AEO 2023 Table 52'!20:20,MATCH(O$4,'AEO 2023 Table 52'!$13:$13,0))*1000</f>
        <v>36455.008999999998</v>
      </c>
      <c r="P96" s="27">
        <f>INDEX('AEO 2023 Table 52'!20:20,MATCH(P$4,'AEO 2023 Table 52'!$13:$13,0))*1000</f>
        <v>36524.051999999996</v>
      </c>
      <c r="Q96" s="27">
        <f>INDEX('AEO 2023 Table 52'!20:20,MATCH(Q$4,'AEO 2023 Table 52'!$13:$13,0))*1000</f>
        <v>36601.463000000003</v>
      </c>
      <c r="R96" s="27">
        <f>INDEX('AEO 2023 Table 52'!20:20,MATCH(R$4,'AEO 2023 Table 52'!$13:$13,0))*1000</f>
        <v>36681.934000000001</v>
      </c>
      <c r="S96" s="27">
        <f>INDEX('AEO 2023 Table 52'!20:20,MATCH(S$4,'AEO 2023 Table 52'!$13:$13,0))*1000</f>
        <v>36772.060000000005</v>
      </c>
      <c r="T96" s="27">
        <f>INDEX('AEO 2023 Table 52'!20:20,MATCH(T$4,'AEO 2023 Table 52'!$13:$13,0))*1000</f>
        <v>36861.977000000006</v>
      </c>
      <c r="U96" s="27">
        <f>INDEX('AEO 2023 Table 52'!20:20,MATCH(U$4,'AEO 2023 Table 52'!$13:$13,0))*1000</f>
        <v>36982.204000000005</v>
      </c>
      <c r="V96" s="27">
        <f>INDEX('AEO 2023 Table 52'!20:20,MATCH(V$4,'AEO 2023 Table 52'!$13:$13,0))*1000</f>
        <v>37054.161</v>
      </c>
      <c r="W96" s="27">
        <f>INDEX('AEO 2023 Table 52'!20:20,MATCH(W$4,'AEO 2023 Table 52'!$13:$13,0))*1000</f>
        <v>37133.201999999997</v>
      </c>
      <c r="X96" s="27">
        <f>INDEX('AEO 2023 Table 52'!20:20,MATCH(X$4,'AEO 2023 Table 52'!$13:$13,0))*1000</f>
        <v>37207.375</v>
      </c>
      <c r="Y96" s="27">
        <f>INDEX('AEO 2023 Table 52'!20:20,MATCH(Y$4,'AEO 2023 Table 52'!$13:$13,0))*1000</f>
        <v>37278.430999999997</v>
      </c>
      <c r="Z96" s="27">
        <f>INDEX('AEO 2023 Table 52'!20:20,MATCH(Z$4,'AEO 2023 Table 52'!$13:$13,0))*1000</f>
        <v>37323.867999999995</v>
      </c>
      <c r="AA96" s="27">
        <f>INDEX('AEO 2023 Table 52'!20:20,MATCH(AA$4,'AEO 2023 Table 52'!$13:$13,0))*1000</f>
        <v>37376.002999999997</v>
      </c>
      <c r="AB96" s="27">
        <f>INDEX('AEO 2023 Table 52'!20:20,MATCH(AB$4,'AEO 2023 Table 52'!$13:$13,0))*1000</f>
        <v>37416.167999999998</v>
      </c>
      <c r="AC96" s="27">
        <f>INDEX('AEO 2023 Table 52'!20:20,MATCH(AC$4,'AEO 2023 Table 52'!$13:$13,0))*1000</f>
        <v>37467.879999999997</v>
      </c>
      <c r="AD96" s="27">
        <f>INDEX('AEO 2023 Table 52'!20:20,MATCH(AD$4,'AEO 2023 Table 52'!$13:$13,0))*1000</f>
        <v>37516.936999999998</v>
      </c>
      <c r="AE96" s="27">
        <f>INDEX('AEO 2023 Table 52'!20:20,MATCH(AE$4,'AEO 2023 Table 52'!$13:$13,0))*1000</f>
        <v>37649.57</v>
      </c>
      <c r="AF96" s="27">
        <f>INDEX('AEO 2023 Table 52'!20:20,MATCH(AF$4,'AEO 2023 Table 52'!$13:$13,0))*1000</f>
        <v>37672.118999999999</v>
      </c>
    </row>
    <row r="97" spans="1:32" x14ac:dyDescent="0.35">
      <c r="A97" s="1" t="s">
        <v>289</v>
      </c>
      <c r="B97" t="s">
        <v>173</v>
      </c>
      <c r="C97" s="27">
        <f>INDEX('AEO 2022 Table 52'!21:21,MATCH(C$4,'AEO 2022 Table 52'!$14:$14,0))*1000</f>
        <v>97630.088999999993</v>
      </c>
      <c r="D97" s="27">
        <f>INDEX('AEO 2023 Table 52'!21:21,MATCH(D$4,'AEO 2023 Table 52'!$13:$13,0))*1000</f>
        <v>72685.714999999997</v>
      </c>
      <c r="E97" s="27">
        <f>INDEX('AEO 2023 Table 52'!21:21,MATCH(E$4,'AEO 2023 Table 52'!$13:$13,0))*1000</f>
        <v>72914.153999999995</v>
      </c>
      <c r="F97" s="27">
        <f>INDEX('AEO 2023 Table 52'!21:21,MATCH(F$4,'AEO 2023 Table 52'!$13:$13,0))*1000</f>
        <v>73162.27</v>
      </c>
      <c r="G97" s="27">
        <f>INDEX('AEO 2023 Table 52'!21:21,MATCH(G$4,'AEO 2023 Table 52'!$13:$13,0))*1000</f>
        <v>73617.370999999999</v>
      </c>
      <c r="H97" s="27">
        <f>INDEX('AEO 2023 Table 52'!21:21,MATCH(H$4,'AEO 2023 Table 52'!$13:$13,0))*1000</f>
        <v>73728.256000000008</v>
      </c>
      <c r="I97" s="27">
        <f>INDEX('AEO 2023 Table 52'!21:21,MATCH(I$4,'AEO 2023 Table 52'!$13:$13,0))*1000</f>
        <v>73906.737999999998</v>
      </c>
      <c r="J97" s="27">
        <f>INDEX('AEO 2023 Table 52'!21:21,MATCH(J$4,'AEO 2023 Table 52'!$13:$13,0))*1000</f>
        <v>74358.322</v>
      </c>
      <c r="K97" s="27">
        <f>INDEX('AEO 2023 Table 52'!21:21,MATCH(K$4,'AEO 2023 Table 52'!$13:$13,0))*1000</f>
        <v>74402.968999999997</v>
      </c>
      <c r="L97" s="27">
        <f>INDEX('AEO 2023 Table 52'!21:21,MATCH(L$4,'AEO 2023 Table 52'!$13:$13,0))*1000</f>
        <v>74445.892000000007</v>
      </c>
      <c r="M97" s="27">
        <f>INDEX('AEO 2023 Table 52'!21:21,MATCH(M$4,'AEO 2023 Table 52'!$13:$13,0))*1000</f>
        <v>74506.096000000005</v>
      </c>
      <c r="N97" s="27">
        <f>INDEX('AEO 2023 Table 52'!21:21,MATCH(N$4,'AEO 2023 Table 52'!$13:$13,0))*1000</f>
        <v>74580.345000000001</v>
      </c>
      <c r="O97" s="27">
        <f>INDEX('AEO 2023 Table 52'!21:21,MATCH(O$4,'AEO 2023 Table 52'!$13:$13,0))*1000</f>
        <v>74670.653999999995</v>
      </c>
      <c r="P97" s="27">
        <f>INDEX('AEO 2023 Table 52'!21:21,MATCH(P$4,'AEO 2023 Table 52'!$13:$13,0))*1000</f>
        <v>74741.851999999999</v>
      </c>
      <c r="Q97" s="27">
        <f>INDEX('AEO 2023 Table 52'!21:21,MATCH(Q$4,'AEO 2023 Table 52'!$13:$13,0))*1000</f>
        <v>74827.217000000004</v>
      </c>
      <c r="R97" s="27">
        <f>INDEX('AEO 2023 Table 52'!21:21,MATCH(R$4,'AEO 2023 Table 52'!$13:$13,0))*1000</f>
        <v>74913.543999999994</v>
      </c>
      <c r="S97" s="27">
        <f>INDEX('AEO 2023 Table 52'!21:21,MATCH(S$4,'AEO 2023 Table 52'!$13:$13,0))*1000</f>
        <v>74998.054999999993</v>
      </c>
      <c r="T97" s="27">
        <f>INDEX('AEO 2023 Table 52'!21:21,MATCH(T$4,'AEO 2023 Table 52'!$13:$13,0))*1000</f>
        <v>75073.989999999991</v>
      </c>
      <c r="U97" s="27">
        <f>INDEX('AEO 2023 Table 52'!21:21,MATCH(U$4,'AEO 2023 Table 52'!$13:$13,0))*1000</f>
        <v>75174.561000000002</v>
      </c>
      <c r="V97" s="27">
        <f>INDEX('AEO 2023 Table 52'!21:21,MATCH(V$4,'AEO 2023 Table 52'!$13:$13,0))*1000</f>
        <v>75232.338000000003</v>
      </c>
      <c r="W97" s="27">
        <f>INDEX('AEO 2023 Table 52'!21:21,MATCH(W$4,'AEO 2023 Table 52'!$13:$13,0))*1000</f>
        <v>75294.349999999991</v>
      </c>
      <c r="X97" s="27">
        <f>INDEX('AEO 2023 Table 52'!21:21,MATCH(X$4,'AEO 2023 Table 52'!$13:$13,0))*1000</f>
        <v>75352.699000000008</v>
      </c>
      <c r="Y97" s="27">
        <f>INDEX('AEO 2023 Table 52'!21:21,MATCH(Y$4,'AEO 2023 Table 52'!$13:$13,0))*1000</f>
        <v>75406.593000000008</v>
      </c>
      <c r="Z97" s="27">
        <f>INDEX('AEO 2023 Table 52'!21:21,MATCH(Z$4,'AEO 2023 Table 52'!$13:$13,0))*1000</f>
        <v>75438.972000000009</v>
      </c>
      <c r="AA97" s="27">
        <f>INDEX('AEO 2023 Table 52'!21:21,MATCH(AA$4,'AEO 2023 Table 52'!$13:$13,0))*1000</f>
        <v>75475.02900000001</v>
      </c>
      <c r="AB97" s="27">
        <f>INDEX('AEO 2023 Table 52'!21:21,MATCH(AB$4,'AEO 2023 Table 52'!$13:$13,0))*1000</f>
        <v>75505.249000000011</v>
      </c>
      <c r="AC97" s="27">
        <f>INDEX('AEO 2023 Table 52'!21:21,MATCH(AC$4,'AEO 2023 Table 52'!$13:$13,0))*1000</f>
        <v>75541.084000000003</v>
      </c>
      <c r="AD97" s="27">
        <f>INDEX('AEO 2023 Table 52'!21:21,MATCH(AD$4,'AEO 2023 Table 52'!$13:$13,0))*1000</f>
        <v>75576.835999999996</v>
      </c>
      <c r="AE97" s="27">
        <f>INDEX('AEO 2023 Table 52'!21:21,MATCH(AE$4,'AEO 2023 Table 52'!$13:$13,0))*1000</f>
        <v>75682.877000000008</v>
      </c>
      <c r="AF97" s="27">
        <f>INDEX('AEO 2023 Table 52'!21:21,MATCH(AF$4,'AEO 2023 Table 52'!$13:$13,0))*1000</f>
        <v>75692.176999999996</v>
      </c>
    </row>
    <row r="98" spans="1:32" x14ac:dyDescent="0.35">
      <c r="A98" s="1" t="s">
        <v>201</v>
      </c>
      <c r="B98" t="s">
        <v>218</v>
      </c>
      <c r="C98" s="27">
        <f>INDEX('AEO 2022 Table 52'!22:22,MATCH(C$4,'AEO 2022 Table 52'!$14:$14,0))*1000</f>
        <v>29852.198</v>
      </c>
      <c r="D98" s="27">
        <f>INDEX('AEO 2023 Table 52'!22:22,MATCH(D$4,'AEO 2023 Table 52'!$13:$13,0))*1000</f>
        <v>30607.161</v>
      </c>
      <c r="E98" s="27">
        <f>INDEX('AEO 2023 Table 52'!22:22,MATCH(E$4,'AEO 2023 Table 52'!$13:$13,0))*1000</f>
        <v>30776.292999999998</v>
      </c>
      <c r="F98" s="27">
        <f>INDEX('AEO 2023 Table 52'!22:22,MATCH(F$4,'AEO 2023 Table 52'!$13:$13,0))*1000</f>
        <v>30925.577000000001</v>
      </c>
      <c r="G98" s="27">
        <f>INDEX('AEO 2023 Table 52'!22:22,MATCH(G$4,'AEO 2023 Table 52'!$13:$13,0))*1000</f>
        <v>31380.026000000002</v>
      </c>
      <c r="H98" s="27">
        <f>INDEX('AEO 2023 Table 52'!22:22,MATCH(H$4,'AEO 2023 Table 52'!$13:$13,0))*1000</f>
        <v>31463.743000000002</v>
      </c>
      <c r="I98" s="27">
        <f>INDEX('AEO 2023 Table 52'!22:22,MATCH(I$4,'AEO 2023 Table 52'!$13:$13,0))*1000</f>
        <v>31588.396000000001</v>
      </c>
      <c r="J98" s="27">
        <f>INDEX('AEO 2023 Table 52'!22:22,MATCH(J$4,'AEO 2023 Table 52'!$13:$13,0))*1000</f>
        <v>32052.017</v>
      </c>
      <c r="K98" s="27">
        <f>INDEX('AEO 2023 Table 52'!22:22,MATCH(K$4,'AEO 2023 Table 52'!$13:$13,0))*1000</f>
        <v>32119.179000000004</v>
      </c>
      <c r="L98" s="27">
        <f>INDEX('AEO 2023 Table 52'!22:22,MATCH(L$4,'AEO 2023 Table 52'!$13:$13,0))*1000</f>
        <v>32183.17</v>
      </c>
      <c r="M98" s="27">
        <f>INDEX('AEO 2023 Table 52'!22:22,MATCH(M$4,'AEO 2023 Table 52'!$13:$13,0))*1000</f>
        <v>32246.066999999995</v>
      </c>
      <c r="N98" s="27">
        <f>INDEX('AEO 2023 Table 52'!22:22,MATCH(N$4,'AEO 2023 Table 52'!$13:$13,0))*1000</f>
        <v>32309.280000000002</v>
      </c>
      <c r="O98" s="27">
        <f>INDEX('AEO 2023 Table 52'!22:22,MATCH(O$4,'AEO 2023 Table 52'!$13:$13,0))*1000</f>
        <v>32380.825000000001</v>
      </c>
      <c r="P98" s="27">
        <f>INDEX('AEO 2023 Table 52'!22:22,MATCH(P$4,'AEO 2023 Table 52'!$13:$13,0))*1000</f>
        <v>32431.731999999996</v>
      </c>
      <c r="Q98" s="27">
        <f>INDEX('AEO 2023 Table 52'!22:22,MATCH(Q$4,'AEO 2023 Table 52'!$13:$13,0))*1000</f>
        <v>32495.376999999997</v>
      </c>
      <c r="R98" s="27">
        <f>INDEX('AEO 2023 Table 52'!22:22,MATCH(R$4,'AEO 2023 Table 52'!$13:$13,0))*1000</f>
        <v>32562.969000000001</v>
      </c>
      <c r="S98" s="27">
        <f>INDEX('AEO 2023 Table 52'!22:22,MATCH(S$4,'AEO 2023 Table 52'!$13:$13,0))*1000</f>
        <v>32643.337000000003</v>
      </c>
      <c r="T98" s="27">
        <f>INDEX('AEO 2023 Table 52'!22:22,MATCH(T$4,'AEO 2023 Table 52'!$13:$13,0))*1000</f>
        <v>32719.883000000002</v>
      </c>
      <c r="U98" s="27">
        <f>INDEX('AEO 2023 Table 52'!22:22,MATCH(U$4,'AEO 2023 Table 52'!$13:$13,0))*1000</f>
        <v>32828.442000000003</v>
      </c>
      <c r="V98" s="27">
        <f>INDEX('AEO 2023 Table 52'!22:22,MATCH(V$4,'AEO 2023 Table 52'!$13:$13,0))*1000</f>
        <v>32890.701000000001</v>
      </c>
      <c r="W98" s="27">
        <f>INDEX('AEO 2023 Table 52'!22:22,MATCH(W$4,'AEO 2023 Table 52'!$13:$13,0))*1000</f>
        <v>32960.735000000001</v>
      </c>
      <c r="X98" s="27">
        <f>INDEX('AEO 2023 Table 52'!22:22,MATCH(X$4,'AEO 2023 Table 52'!$13:$13,0))*1000</f>
        <v>33026.710999999996</v>
      </c>
      <c r="Y98" s="27">
        <f>INDEX('AEO 2023 Table 52'!22:22,MATCH(Y$4,'AEO 2023 Table 52'!$13:$13,0))*1000</f>
        <v>33089.375</v>
      </c>
      <c r="Z98" s="27">
        <f>INDEX('AEO 2023 Table 52'!22:22,MATCH(Z$4,'AEO 2023 Table 52'!$13:$13,0))*1000</f>
        <v>33127.731</v>
      </c>
      <c r="AA98" s="27">
        <f>INDEX('AEO 2023 Table 52'!22:22,MATCH(AA$4,'AEO 2023 Table 52'!$13:$13,0))*1000</f>
        <v>33171.314000000006</v>
      </c>
      <c r="AB98" s="27">
        <f>INDEX('AEO 2023 Table 52'!22:22,MATCH(AB$4,'AEO 2023 Table 52'!$13:$13,0))*1000</f>
        <v>33206.425000000003</v>
      </c>
      <c r="AC98" s="27">
        <f>INDEX('AEO 2023 Table 52'!22:22,MATCH(AC$4,'AEO 2023 Table 52'!$13:$13,0))*1000</f>
        <v>33250.003999999994</v>
      </c>
      <c r="AD98" s="27">
        <f>INDEX('AEO 2023 Table 52'!22:22,MATCH(AD$4,'AEO 2023 Table 52'!$13:$13,0))*1000</f>
        <v>33292.58</v>
      </c>
      <c r="AE98" s="27">
        <f>INDEX('AEO 2023 Table 52'!22:22,MATCH(AE$4,'AEO 2023 Table 52'!$13:$13,0))*1000</f>
        <v>33420.254000000001</v>
      </c>
      <c r="AF98" s="27">
        <f>INDEX('AEO 2023 Table 52'!22:22,MATCH(AF$4,'AEO 2023 Table 52'!$13:$13,0))*1000</f>
        <v>33436.137999999999</v>
      </c>
    </row>
    <row r="99" spans="1:32" x14ac:dyDescent="0.35">
      <c r="A99" s="1" t="s">
        <v>202</v>
      </c>
      <c r="B99" t="s">
        <v>219</v>
      </c>
      <c r="C99" s="27">
        <f>INDEX('AEO 2022 Table 52'!23:23,MATCH(C$4,'AEO 2022 Table 52'!$14:$14,0))*1000</f>
        <v>41162.261999999995</v>
      </c>
      <c r="D99" s="27">
        <f>INDEX('AEO 2023 Table 52'!23:23,MATCH(D$4,'AEO 2023 Table 52'!$13:$13,0))*1000</f>
        <v>41844.116000000002</v>
      </c>
      <c r="E99" s="27">
        <f>INDEX('AEO 2023 Table 52'!23:23,MATCH(E$4,'AEO 2023 Table 52'!$13:$13,0))*1000</f>
        <v>42027.995999999999</v>
      </c>
      <c r="F99" s="27">
        <f>INDEX('AEO 2023 Table 52'!23:23,MATCH(F$4,'AEO 2023 Table 52'!$13:$13,0))*1000</f>
        <v>42173.485000000001</v>
      </c>
      <c r="G99" s="27">
        <f>INDEX('AEO 2023 Table 52'!23:23,MATCH(G$4,'AEO 2023 Table 52'!$13:$13,0))*1000</f>
        <v>42608.395000000004</v>
      </c>
      <c r="H99" s="27">
        <f>INDEX('AEO 2023 Table 52'!23:23,MATCH(H$4,'AEO 2023 Table 52'!$13:$13,0))*1000</f>
        <v>42681.334999999999</v>
      </c>
      <c r="I99" s="27">
        <f>INDEX('AEO 2023 Table 52'!23:23,MATCH(I$4,'AEO 2023 Table 52'!$13:$13,0))*1000</f>
        <v>42823.661999999997</v>
      </c>
      <c r="J99" s="27">
        <f>INDEX('AEO 2023 Table 52'!23:23,MATCH(J$4,'AEO 2023 Table 52'!$13:$13,0))*1000</f>
        <v>43239.375999999997</v>
      </c>
      <c r="K99" s="27">
        <f>INDEX('AEO 2023 Table 52'!23:23,MATCH(K$4,'AEO 2023 Table 52'!$13:$13,0))*1000</f>
        <v>43313.617999999995</v>
      </c>
      <c r="L99" s="27">
        <f>INDEX('AEO 2023 Table 52'!23:23,MATCH(L$4,'AEO 2023 Table 52'!$13:$13,0))*1000</f>
        <v>43375.483999999997</v>
      </c>
      <c r="M99" s="27">
        <f>INDEX('AEO 2023 Table 52'!23:23,MATCH(M$4,'AEO 2023 Table 52'!$13:$13,0))*1000</f>
        <v>43439.311999999998</v>
      </c>
      <c r="N99" s="27">
        <f>INDEX('AEO 2023 Table 52'!23:23,MATCH(N$4,'AEO 2023 Table 52'!$13:$13,0))*1000</f>
        <v>43500.82</v>
      </c>
      <c r="O99" s="27">
        <f>INDEX('AEO 2023 Table 52'!23:23,MATCH(O$4,'AEO 2023 Table 52'!$13:$13,0))*1000</f>
        <v>43591.796999999999</v>
      </c>
      <c r="P99" s="27">
        <f>INDEX('AEO 2023 Table 52'!23:23,MATCH(P$4,'AEO 2023 Table 52'!$13:$13,0))*1000</f>
        <v>43670.75</v>
      </c>
      <c r="Q99" s="27">
        <f>INDEX('AEO 2023 Table 52'!23:23,MATCH(Q$4,'AEO 2023 Table 52'!$13:$13,0))*1000</f>
        <v>43754.959000000003</v>
      </c>
      <c r="R99" s="27">
        <f>INDEX('AEO 2023 Table 52'!23:23,MATCH(R$4,'AEO 2023 Table 52'!$13:$13,0))*1000</f>
        <v>43834.484000000004</v>
      </c>
      <c r="S99" s="27">
        <f>INDEX('AEO 2023 Table 52'!23:23,MATCH(S$4,'AEO 2023 Table 52'!$13:$13,0))*1000</f>
        <v>43913.353000000003</v>
      </c>
      <c r="T99" s="27">
        <f>INDEX('AEO 2023 Table 52'!23:23,MATCH(T$4,'AEO 2023 Table 52'!$13:$13,0))*1000</f>
        <v>43986.922999999995</v>
      </c>
      <c r="U99" s="27">
        <f>INDEX('AEO 2023 Table 52'!23:23,MATCH(U$4,'AEO 2023 Table 52'!$13:$13,0))*1000</f>
        <v>44084.332000000002</v>
      </c>
      <c r="V99" s="27">
        <f>INDEX('AEO 2023 Table 52'!23:23,MATCH(V$4,'AEO 2023 Table 52'!$13:$13,0))*1000</f>
        <v>44143.298999999999</v>
      </c>
      <c r="W99" s="27">
        <f>INDEX('AEO 2023 Table 52'!23:23,MATCH(W$4,'AEO 2023 Table 52'!$13:$13,0))*1000</f>
        <v>44204.987000000001</v>
      </c>
      <c r="X99" s="27">
        <f>INDEX('AEO 2023 Table 52'!23:23,MATCH(X$4,'AEO 2023 Table 52'!$13:$13,0))*1000</f>
        <v>44263.072999999997</v>
      </c>
      <c r="Y99" s="27">
        <f>INDEX('AEO 2023 Table 52'!23:23,MATCH(Y$4,'AEO 2023 Table 52'!$13:$13,0))*1000</f>
        <v>44316.833000000006</v>
      </c>
      <c r="Z99" s="27">
        <f>INDEX('AEO 2023 Table 52'!23:23,MATCH(Z$4,'AEO 2023 Table 52'!$13:$13,0))*1000</f>
        <v>44349.457000000002</v>
      </c>
      <c r="AA99" s="27">
        <f>INDEX('AEO 2023 Table 52'!23:23,MATCH(AA$4,'AEO 2023 Table 52'!$13:$13,0))*1000</f>
        <v>44386.391000000003</v>
      </c>
      <c r="AB99" s="27">
        <f>INDEX('AEO 2023 Table 52'!23:23,MATCH(AB$4,'AEO 2023 Table 52'!$13:$13,0))*1000</f>
        <v>44416.972999999998</v>
      </c>
      <c r="AC99" s="27">
        <f>INDEX('AEO 2023 Table 52'!23:23,MATCH(AC$4,'AEO 2023 Table 52'!$13:$13,0))*1000</f>
        <v>44453.629000000001</v>
      </c>
      <c r="AD99" s="27">
        <f>INDEX('AEO 2023 Table 52'!23:23,MATCH(AD$4,'AEO 2023 Table 52'!$13:$13,0))*1000</f>
        <v>44489.59</v>
      </c>
      <c r="AE99" s="27">
        <f>INDEX('AEO 2023 Table 52'!23:23,MATCH(AE$4,'AEO 2023 Table 52'!$13:$13,0))*1000</f>
        <v>44592.01</v>
      </c>
      <c r="AF99" s="27">
        <f>INDEX('AEO 2023 Table 52'!23:23,MATCH(AF$4,'AEO 2023 Table 52'!$13:$13,0))*1000</f>
        <v>44601.635000000002</v>
      </c>
    </row>
    <row r="100" spans="1:32" x14ac:dyDescent="0.35">
      <c r="B100" t="s">
        <v>167</v>
      </c>
      <c r="C100" s="27">
        <f>INDEX('AEO 2022 Table 52'!24:24,MATCH(C$4,'AEO 2022 Table 52'!$14:$14,0))*1000</f>
        <v>31365.495999999999</v>
      </c>
      <c r="D100" s="27">
        <f>INDEX('AEO 2023 Table 52'!24:24,MATCH(D$4,'AEO 2023 Table 52'!$13:$13,0))*1000</f>
        <v>38697.021000000001</v>
      </c>
      <c r="E100" s="27">
        <f>INDEX('AEO 2023 Table 52'!24:24,MATCH(E$4,'AEO 2023 Table 52'!$13:$13,0))*1000</f>
        <v>39047.703000000001</v>
      </c>
      <c r="F100" s="27">
        <f>INDEX('AEO 2023 Table 52'!24:24,MATCH(F$4,'AEO 2023 Table 52'!$13:$13,0))*1000</f>
        <v>39210.036999999997</v>
      </c>
      <c r="G100" s="27">
        <f>INDEX('AEO 2023 Table 52'!24:24,MATCH(G$4,'AEO 2023 Table 52'!$13:$13,0))*1000</f>
        <v>39826.701999999997</v>
      </c>
      <c r="H100" s="27">
        <f>INDEX('AEO 2023 Table 52'!24:24,MATCH(H$4,'AEO 2023 Table 52'!$13:$13,0))*1000</f>
        <v>40098.927000000003</v>
      </c>
      <c r="I100" s="27">
        <f>INDEX('AEO 2023 Table 52'!24:24,MATCH(I$4,'AEO 2023 Table 52'!$13:$13,0))*1000</f>
        <v>40268.810000000005</v>
      </c>
      <c r="J100" s="27">
        <f>INDEX('AEO 2023 Table 52'!24:24,MATCH(J$4,'AEO 2023 Table 52'!$13:$13,0))*1000</f>
        <v>40639.336000000003</v>
      </c>
      <c r="K100" s="27">
        <f>INDEX('AEO 2023 Table 52'!24:24,MATCH(K$4,'AEO 2023 Table 52'!$13:$13,0))*1000</f>
        <v>40711.411</v>
      </c>
      <c r="L100" s="27">
        <f>INDEX('AEO 2023 Table 52'!24:24,MATCH(L$4,'AEO 2023 Table 52'!$13:$13,0))*1000</f>
        <v>40790.443000000007</v>
      </c>
      <c r="M100" s="27">
        <f>INDEX('AEO 2023 Table 52'!24:24,MATCH(M$4,'AEO 2023 Table 52'!$13:$13,0))*1000</f>
        <v>40881.050000000003</v>
      </c>
      <c r="N100" s="27">
        <f>INDEX('AEO 2023 Table 52'!24:24,MATCH(N$4,'AEO 2023 Table 52'!$13:$13,0))*1000</f>
        <v>40992.481</v>
      </c>
      <c r="O100" s="27">
        <f>INDEX('AEO 2023 Table 52'!24:24,MATCH(O$4,'AEO 2023 Table 52'!$13:$13,0))*1000</f>
        <v>41132.953999999998</v>
      </c>
      <c r="P100" s="27">
        <f>INDEX('AEO 2023 Table 52'!24:24,MATCH(P$4,'AEO 2023 Table 52'!$13:$13,0))*1000</f>
        <v>41203.358</v>
      </c>
      <c r="Q100" s="27">
        <f>INDEX('AEO 2023 Table 52'!24:24,MATCH(Q$4,'AEO 2023 Table 52'!$13:$13,0))*1000</f>
        <v>41289.493999999999</v>
      </c>
      <c r="R100" s="27">
        <f>INDEX('AEO 2023 Table 52'!24:24,MATCH(R$4,'AEO 2023 Table 52'!$13:$13,0))*1000</f>
        <v>41366.252999999997</v>
      </c>
      <c r="S100" s="27">
        <f>INDEX('AEO 2023 Table 52'!24:24,MATCH(S$4,'AEO 2023 Table 52'!$13:$13,0))*1000</f>
        <v>41446.491000000002</v>
      </c>
      <c r="T100" s="27">
        <f>INDEX('AEO 2023 Table 52'!24:24,MATCH(T$4,'AEO 2023 Table 52'!$13:$13,0))*1000</f>
        <v>41526.749000000003</v>
      </c>
      <c r="U100" s="27">
        <f>INDEX('AEO 2023 Table 52'!24:24,MATCH(U$4,'AEO 2023 Table 52'!$13:$13,0))*1000</f>
        <v>41619.667000000001</v>
      </c>
      <c r="V100" s="27">
        <f>INDEX('AEO 2023 Table 52'!24:24,MATCH(V$4,'AEO 2023 Table 52'!$13:$13,0))*1000</f>
        <v>41667.758999999998</v>
      </c>
      <c r="W100" s="27">
        <f>INDEX('AEO 2023 Table 52'!24:24,MATCH(W$4,'AEO 2023 Table 52'!$13:$13,0))*1000</f>
        <v>41715.26</v>
      </c>
      <c r="X100" s="27">
        <f>INDEX('AEO 2023 Table 52'!24:24,MATCH(X$4,'AEO 2023 Table 52'!$13:$13,0))*1000</f>
        <v>41756.076999999997</v>
      </c>
      <c r="Y100" s="27">
        <f>INDEX('AEO 2023 Table 52'!24:24,MATCH(Y$4,'AEO 2023 Table 52'!$13:$13,0))*1000</f>
        <v>41789.158000000003</v>
      </c>
      <c r="Z100" s="27">
        <f>INDEX('AEO 2023 Table 52'!24:24,MATCH(Z$4,'AEO 2023 Table 52'!$13:$13,0))*1000</f>
        <v>41801.875999999997</v>
      </c>
      <c r="AA100" s="27">
        <f>INDEX('AEO 2023 Table 52'!24:24,MATCH(AA$4,'AEO 2023 Table 52'!$13:$13,0))*1000</f>
        <v>41821.494999999995</v>
      </c>
      <c r="AB100" s="27">
        <f>INDEX('AEO 2023 Table 52'!24:24,MATCH(AB$4,'AEO 2023 Table 52'!$13:$13,0))*1000</f>
        <v>41832.832000000002</v>
      </c>
      <c r="AC100" s="27">
        <f>INDEX('AEO 2023 Table 52'!24:24,MATCH(AC$4,'AEO 2023 Table 52'!$13:$13,0))*1000</f>
        <v>41848.598000000005</v>
      </c>
      <c r="AD100" s="27">
        <f>INDEX('AEO 2023 Table 52'!24:24,MATCH(AD$4,'AEO 2023 Table 52'!$13:$13,0))*1000</f>
        <v>41863.216</v>
      </c>
      <c r="AE100" s="27">
        <f>INDEX('AEO 2023 Table 52'!24:24,MATCH(AE$4,'AEO 2023 Table 52'!$13:$13,0))*1000</f>
        <v>41932.273999999998</v>
      </c>
      <c r="AF100" s="27">
        <f>INDEX('AEO 2023 Table 52'!24:24,MATCH(AF$4,'AEO 2023 Table 52'!$13:$13,0))*1000</f>
        <v>41937.527000000002</v>
      </c>
    </row>
    <row r="101" spans="1:32" x14ac:dyDescent="0.35">
      <c r="B101" t="s">
        <v>174</v>
      </c>
      <c r="C101" s="27">
        <f>INDEX('AEO 2022 Table 52'!25:25,MATCH(C$4,'AEO 2022 Table 52'!$14:$14,0))*1000</f>
        <v>37499.748</v>
      </c>
      <c r="D101" s="27">
        <f>INDEX('AEO 2023 Table 52'!25:25,MATCH(D$4,'AEO 2023 Table 52'!$13:$13,0))*1000</f>
        <v>47673.865999999995</v>
      </c>
      <c r="E101" s="27">
        <f>INDEX('AEO 2023 Table 52'!25:25,MATCH(E$4,'AEO 2023 Table 52'!$13:$13,0))*1000</f>
        <v>47912.002999999997</v>
      </c>
      <c r="F101" s="27">
        <f>INDEX('AEO 2023 Table 52'!25:25,MATCH(F$4,'AEO 2023 Table 52'!$13:$13,0))*1000</f>
        <v>48187.294000000002</v>
      </c>
      <c r="G101" s="27">
        <f>INDEX('AEO 2023 Table 52'!25:25,MATCH(G$4,'AEO 2023 Table 52'!$13:$13,0))*1000</f>
        <v>48846.107000000004</v>
      </c>
      <c r="H101" s="27">
        <f>INDEX('AEO 2023 Table 52'!25:25,MATCH(H$4,'AEO 2023 Table 52'!$13:$13,0))*1000</f>
        <v>49207.351999999999</v>
      </c>
      <c r="I101" s="27">
        <f>INDEX('AEO 2023 Table 52'!25:25,MATCH(I$4,'AEO 2023 Table 52'!$13:$13,0))*1000</f>
        <v>49401.020000000004</v>
      </c>
      <c r="J101" s="27">
        <f>INDEX('AEO 2023 Table 52'!25:25,MATCH(J$4,'AEO 2023 Table 52'!$13:$13,0))*1000</f>
        <v>49818.278999999995</v>
      </c>
      <c r="K101" s="27">
        <f>INDEX('AEO 2023 Table 52'!25:25,MATCH(K$4,'AEO 2023 Table 52'!$13:$13,0))*1000</f>
        <v>49958.847000000002</v>
      </c>
      <c r="L101" s="27">
        <f>INDEX('AEO 2023 Table 52'!25:25,MATCH(L$4,'AEO 2023 Table 52'!$13:$13,0))*1000</f>
        <v>50058.731</v>
      </c>
      <c r="M101" s="27">
        <f>INDEX('AEO 2023 Table 52'!25:25,MATCH(M$4,'AEO 2023 Table 52'!$13:$13,0))*1000</f>
        <v>50169.417999999998</v>
      </c>
      <c r="N101" s="27">
        <f>INDEX('AEO 2023 Table 52'!25:25,MATCH(N$4,'AEO 2023 Table 52'!$13:$13,0))*1000</f>
        <v>50293.873</v>
      </c>
      <c r="O101" s="27">
        <f>INDEX('AEO 2023 Table 52'!25:25,MATCH(O$4,'AEO 2023 Table 52'!$13:$13,0))*1000</f>
        <v>50436.718000000001</v>
      </c>
      <c r="P101" s="27">
        <f>INDEX('AEO 2023 Table 52'!25:25,MATCH(P$4,'AEO 2023 Table 52'!$13:$13,0))*1000</f>
        <v>50516.205000000002</v>
      </c>
      <c r="Q101" s="27">
        <f>INDEX('AEO 2023 Table 52'!25:25,MATCH(Q$4,'AEO 2023 Table 52'!$13:$13,0))*1000</f>
        <v>50597.014999999999</v>
      </c>
      <c r="R101" s="27">
        <f>INDEX('AEO 2023 Table 52'!25:25,MATCH(R$4,'AEO 2023 Table 52'!$13:$13,0))*1000</f>
        <v>50663.364000000001</v>
      </c>
      <c r="S101" s="27">
        <f>INDEX('AEO 2023 Table 52'!25:25,MATCH(S$4,'AEO 2023 Table 52'!$13:$13,0))*1000</f>
        <v>50727.366999999998</v>
      </c>
      <c r="T101" s="27">
        <f>INDEX('AEO 2023 Table 52'!25:25,MATCH(T$4,'AEO 2023 Table 52'!$13:$13,0))*1000</f>
        <v>50786.513999999996</v>
      </c>
      <c r="U101" s="27">
        <f>INDEX('AEO 2023 Table 52'!25:25,MATCH(U$4,'AEO 2023 Table 52'!$13:$13,0))*1000</f>
        <v>50860.497000000003</v>
      </c>
      <c r="V101" s="27">
        <f>INDEX('AEO 2023 Table 52'!25:25,MATCH(V$4,'AEO 2023 Table 52'!$13:$13,0))*1000</f>
        <v>50903.976000000002</v>
      </c>
      <c r="W101" s="27">
        <f>INDEX('AEO 2023 Table 52'!25:25,MATCH(W$4,'AEO 2023 Table 52'!$13:$13,0))*1000</f>
        <v>50946.701000000001</v>
      </c>
      <c r="X101" s="27">
        <f>INDEX('AEO 2023 Table 52'!25:25,MATCH(X$4,'AEO 2023 Table 52'!$13:$13,0))*1000</f>
        <v>50986.866000000002</v>
      </c>
      <c r="Y101" s="27">
        <f>INDEX('AEO 2023 Table 52'!25:25,MATCH(Y$4,'AEO 2023 Table 52'!$13:$13,0))*1000</f>
        <v>51022.368999999999</v>
      </c>
      <c r="Z101" s="27">
        <f>INDEX('AEO 2023 Table 52'!25:25,MATCH(Z$4,'AEO 2023 Table 52'!$13:$13,0))*1000</f>
        <v>51038.665999999997</v>
      </c>
      <c r="AA101" s="27">
        <f>INDEX('AEO 2023 Table 52'!25:25,MATCH(AA$4,'AEO 2023 Table 52'!$13:$13,0))*1000</f>
        <v>51059.680999999997</v>
      </c>
      <c r="AB101" s="27">
        <f>INDEX('AEO 2023 Table 52'!25:25,MATCH(AB$4,'AEO 2023 Table 52'!$13:$13,0))*1000</f>
        <v>51073.666000000005</v>
      </c>
      <c r="AC101" s="27">
        <f>INDEX('AEO 2023 Table 52'!25:25,MATCH(AC$4,'AEO 2023 Table 52'!$13:$13,0))*1000</f>
        <v>51092.106</v>
      </c>
      <c r="AD101" s="27">
        <f>INDEX('AEO 2023 Table 52'!25:25,MATCH(AD$4,'AEO 2023 Table 52'!$13:$13,0))*1000</f>
        <v>51110.061999999998</v>
      </c>
      <c r="AE101" s="27">
        <f>INDEX('AEO 2023 Table 52'!25:25,MATCH(AE$4,'AEO 2023 Table 52'!$13:$13,0))*1000</f>
        <v>51178.092999999993</v>
      </c>
      <c r="AF101" s="27">
        <f>INDEX('AEO 2023 Table 52'!25:25,MATCH(AF$4,'AEO 2023 Table 52'!$13:$13,0))*1000</f>
        <v>51186.667999999998</v>
      </c>
    </row>
    <row r="102" spans="1:32" x14ac:dyDescent="0.35">
      <c r="B102" t="s">
        <v>175</v>
      </c>
      <c r="C102" s="27">
        <f>INDEX('AEO 2022 Table 52'!26:26,MATCH(C$4,'AEO 2022 Table 52'!$14:$14,0))*1000</f>
        <v>30286.076000000001</v>
      </c>
      <c r="D102" s="27">
        <f>INDEX('AEO 2023 Table 52'!26:26,MATCH(D$4,'AEO 2023 Table 52'!$13:$13,0))*1000</f>
        <v>31347.100999999999</v>
      </c>
      <c r="E102" s="27">
        <f>INDEX('AEO 2023 Table 52'!26:26,MATCH(E$4,'AEO 2023 Table 52'!$13:$13,0))*1000</f>
        <v>31628.564999999999</v>
      </c>
      <c r="F102" s="27">
        <f>INDEX('AEO 2023 Table 52'!26:26,MATCH(F$4,'AEO 2023 Table 52'!$13:$13,0))*1000</f>
        <v>31908.731</v>
      </c>
      <c r="G102" s="27">
        <f>INDEX('AEO 2023 Table 52'!26:26,MATCH(G$4,'AEO 2023 Table 52'!$13:$13,0))*1000</f>
        <v>32545.769</v>
      </c>
      <c r="H102" s="27">
        <f>INDEX('AEO 2023 Table 52'!26:26,MATCH(H$4,'AEO 2023 Table 52'!$13:$13,0))*1000</f>
        <v>32850.807000000001</v>
      </c>
      <c r="I102" s="27">
        <f>INDEX('AEO 2023 Table 52'!26:26,MATCH(I$4,'AEO 2023 Table 52'!$13:$13,0))*1000</f>
        <v>33224.682000000001</v>
      </c>
      <c r="J102" s="27">
        <f>INDEX('AEO 2023 Table 52'!26:26,MATCH(J$4,'AEO 2023 Table 52'!$13:$13,0))*1000</f>
        <v>33695.976000000002</v>
      </c>
      <c r="K102" s="27">
        <f>INDEX('AEO 2023 Table 52'!26:26,MATCH(K$4,'AEO 2023 Table 52'!$13:$13,0))*1000</f>
        <v>33878.536</v>
      </c>
      <c r="L102" s="27">
        <f>INDEX('AEO 2023 Table 52'!26:26,MATCH(L$4,'AEO 2023 Table 52'!$13:$13,0))*1000</f>
        <v>33968.699999999997</v>
      </c>
      <c r="M102" s="27">
        <f>INDEX('AEO 2023 Table 52'!26:26,MATCH(M$4,'AEO 2023 Table 52'!$13:$13,0))*1000</f>
        <v>34060.111999999994</v>
      </c>
      <c r="N102" s="27">
        <f>INDEX('AEO 2023 Table 52'!26:26,MATCH(N$4,'AEO 2023 Table 52'!$13:$13,0))*1000</f>
        <v>34155.087</v>
      </c>
      <c r="O102" s="27">
        <f>INDEX('AEO 2023 Table 52'!26:26,MATCH(O$4,'AEO 2023 Table 52'!$13:$13,0))*1000</f>
        <v>34255.111999999994</v>
      </c>
      <c r="P102" s="27">
        <f>INDEX('AEO 2023 Table 52'!26:26,MATCH(P$4,'AEO 2023 Table 52'!$13:$13,0))*1000</f>
        <v>34288.139000000003</v>
      </c>
      <c r="Q102" s="27">
        <f>INDEX('AEO 2023 Table 52'!26:26,MATCH(Q$4,'AEO 2023 Table 52'!$13:$13,0))*1000</f>
        <v>34312.935000000005</v>
      </c>
      <c r="R102" s="27">
        <f>INDEX('AEO 2023 Table 52'!26:26,MATCH(R$4,'AEO 2023 Table 52'!$13:$13,0))*1000</f>
        <v>34340.919000000002</v>
      </c>
      <c r="S102" s="27">
        <f>INDEX('AEO 2023 Table 52'!26:26,MATCH(S$4,'AEO 2023 Table 52'!$13:$13,0))*1000</f>
        <v>34371.178</v>
      </c>
      <c r="T102" s="27">
        <f>INDEX('AEO 2023 Table 52'!26:26,MATCH(T$4,'AEO 2023 Table 52'!$13:$13,0))*1000</f>
        <v>34401.904999999999</v>
      </c>
      <c r="U102" s="27">
        <f>INDEX('AEO 2023 Table 52'!26:26,MATCH(U$4,'AEO 2023 Table 52'!$13:$13,0))*1000</f>
        <v>34444.313000000002</v>
      </c>
      <c r="V102" s="27">
        <f>INDEX('AEO 2023 Table 52'!26:26,MATCH(V$4,'AEO 2023 Table 52'!$13:$13,0))*1000</f>
        <v>34466.079999999994</v>
      </c>
      <c r="W102" s="27">
        <f>INDEX('AEO 2023 Table 52'!26:26,MATCH(W$4,'AEO 2023 Table 52'!$13:$13,0))*1000</f>
        <v>34486.815999999999</v>
      </c>
      <c r="X102" s="27">
        <f>INDEX('AEO 2023 Table 52'!26:26,MATCH(X$4,'AEO 2023 Table 52'!$13:$13,0))*1000</f>
        <v>34507.248</v>
      </c>
      <c r="Y102" s="27">
        <f>INDEX('AEO 2023 Table 52'!26:26,MATCH(Y$4,'AEO 2023 Table 52'!$13:$13,0))*1000</f>
        <v>34526.894</v>
      </c>
      <c r="Z102" s="27">
        <f>INDEX('AEO 2023 Table 52'!26:26,MATCH(Z$4,'AEO 2023 Table 52'!$13:$13,0))*1000</f>
        <v>34539.185000000005</v>
      </c>
      <c r="AA102" s="27">
        <f>INDEX('AEO 2023 Table 52'!26:26,MATCH(AA$4,'AEO 2023 Table 52'!$13:$13,0))*1000</f>
        <v>34552.852999999996</v>
      </c>
      <c r="AB102" s="27">
        <f>INDEX('AEO 2023 Table 52'!26:26,MATCH(AB$4,'AEO 2023 Table 52'!$13:$13,0))*1000</f>
        <v>34564.044999999998</v>
      </c>
      <c r="AC102" s="27">
        <f>INDEX('AEO 2023 Table 52'!26:26,MATCH(AC$4,'AEO 2023 Table 52'!$13:$13,0))*1000</f>
        <v>34577.351000000002</v>
      </c>
      <c r="AD102" s="27">
        <f>INDEX('AEO 2023 Table 52'!26:26,MATCH(AD$4,'AEO 2023 Table 52'!$13:$13,0))*1000</f>
        <v>34590.587999999996</v>
      </c>
      <c r="AE102" s="27">
        <f>INDEX('AEO 2023 Table 52'!26:26,MATCH(AE$4,'AEO 2023 Table 52'!$13:$13,0))*1000</f>
        <v>34628.943999999996</v>
      </c>
      <c r="AF102" s="27">
        <f>INDEX('AEO 2023 Table 52'!26:26,MATCH(AF$4,'AEO 2023 Table 52'!$13:$13,0))*1000</f>
        <v>34635.044000000002</v>
      </c>
    </row>
    <row r="103" spans="1:32" x14ac:dyDescent="0.35">
      <c r="B103" t="s">
        <v>176</v>
      </c>
      <c r="C103" s="27">
        <f>INDEX('AEO 2022 Table 52'!27:27,MATCH(C$4,'AEO 2022 Table 52'!$14:$14,0))*1000</f>
        <v>36480.446000000004</v>
      </c>
      <c r="D103" s="27">
        <f>INDEX('AEO 2023 Table 52'!27:27,MATCH(D$4,'AEO 2023 Table 52'!$13:$13,0))*1000</f>
        <v>39099.697</v>
      </c>
      <c r="E103" s="27">
        <f>INDEX('AEO 2023 Table 52'!27:27,MATCH(E$4,'AEO 2023 Table 52'!$13:$13,0))*1000</f>
        <v>39455.188999999998</v>
      </c>
      <c r="F103" s="27">
        <f>INDEX('AEO 2023 Table 52'!27:27,MATCH(F$4,'AEO 2023 Table 52'!$13:$13,0))*1000</f>
        <v>39681.491999999998</v>
      </c>
      <c r="G103" s="27">
        <f>INDEX('AEO 2023 Table 52'!27:27,MATCH(G$4,'AEO 2023 Table 52'!$13:$13,0))*1000</f>
        <v>40002.056000000004</v>
      </c>
      <c r="H103" s="27">
        <f>INDEX('AEO 2023 Table 52'!27:27,MATCH(H$4,'AEO 2023 Table 52'!$13:$13,0))*1000</f>
        <v>40361.652000000002</v>
      </c>
      <c r="I103" s="27">
        <f>INDEX('AEO 2023 Table 52'!27:27,MATCH(I$4,'AEO 2023 Table 52'!$13:$13,0))*1000</f>
        <v>40518.935999999994</v>
      </c>
      <c r="J103" s="27">
        <f>INDEX('AEO 2023 Table 52'!27:27,MATCH(J$4,'AEO 2023 Table 52'!$13:$13,0))*1000</f>
        <v>40869.35</v>
      </c>
      <c r="K103" s="27">
        <f>INDEX('AEO 2023 Table 52'!27:27,MATCH(K$4,'AEO 2023 Table 52'!$13:$13,0))*1000</f>
        <v>40944.968999999997</v>
      </c>
      <c r="L103" s="27">
        <f>INDEX('AEO 2023 Table 52'!27:27,MATCH(L$4,'AEO 2023 Table 52'!$13:$13,0))*1000</f>
        <v>41015.918999999994</v>
      </c>
      <c r="M103" s="27">
        <f>INDEX('AEO 2023 Table 52'!27:27,MATCH(M$4,'AEO 2023 Table 52'!$13:$13,0))*1000</f>
        <v>41085.940999999999</v>
      </c>
      <c r="N103" s="27">
        <f>INDEX('AEO 2023 Table 52'!27:27,MATCH(N$4,'AEO 2023 Table 52'!$13:$13,0))*1000</f>
        <v>41170.241999999998</v>
      </c>
      <c r="O103" s="27">
        <f>INDEX('AEO 2023 Table 52'!27:27,MATCH(O$4,'AEO 2023 Table 52'!$13:$13,0))*1000</f>
        <v>41297.992999999995</v>
      </c>
      <c r="P103" s="27">
        <f>INDEX('AEO 2023 Table 52'!27:27,MATCH(P$4,'AEO 2023 Table 52'!$13:$13,0))*1000</f>
        <v>41365.784</v>
      </c>
      <c r="Q103" s="27">
        <f>INDEX('AEO 2023 Table 52'!27:27,MATCH(Q$4,'AEO 2023 Table 52'!$13:$13,0))*1000</f>
        <v>41435.898000000001</v>
      </c>
      <c r="R103" s="27">
        <f>INDEX('AEO 2023 Table 52'!27:27,MATCH(R$4,'AEO 2023 Table 52'!$13:$13,0))*1000</f>
        <v>41505.153999999995</v>
      </c>
      <c r="S103" s="27">
        <f>INDEX('AEO 2023 Table 52'!27:27,MATCH(S$4,'AEO 2023 Table 52'!$13:$13,0))*1000</f>
        <v>41572.517</v>
      </c>
      <c r="T103" s="27">
        <f>INDEX('AEO 2023 Table 52'!27:27,MATCH(T$4,'AEO 2023 Table 52'!$13:$13,0))*1000</f>
        <v>41636.15</v>
      </c>
      <c r="U103" s="27">
        <f>INDEX('AEO 2023 Table 52'!27:27,MATCH(U$4,'AEO 2023 Table 52'!$13:$13,0))*1000</f>
        <v>41717.475999999995</v>
      </c>
      <c r="V103" s="27">
        <f>INDEX('AEO 2023 Table 52'!27:27,MATCH(V$4,'AEO 2023 Table 52'!$13:$13,0))*1000</f>
        <v>41756.18</v>
      </c>
      <c r="W103" s="27">
        <f>INDEX('AEO 2023 Table 52'!27:27,MATCH(W$4,'AEO 2023 Table 52'!$13:$13,0))*1000</f>
        <v>41795.661999999997</v>
      </c>
      <c r="X103" s="27">
        <f>INDEX('AEO 2023 Table 52'!27:27,MATCH(X$4,'AEO 2023 Table 52'!$13:$13,0))*1000</f>
        <v>41831.614999999998</v>
      </c>
      <c r="Y103" s="27">
        <f>INDEX('AEO 2023 Table 52'!27:27,MATCH(Y$4,'AEO 2023 Table 52'!$13:$13,0))*1000</f>
        <v>41862.843000000001</v>
      </c>
      <c r="Z103" s="27">
        <f>INDEX('AEO 2023 Table 52'!27:27,MATCH(Z$4,'AEO 2023 Table 52'!$13:$13,0))*1000</f>
        <v>41874.252</v>
      </c>
      <c r="AA103" s="27">
        <f>INDEX('AEO 2023 Table 52'!27:27,MATCH(AA$4,'AEO 2023 Table 52'!$13:$13,0))*1000</f>
        <v>41892.829999999994</v>
      </c>
      <c r="AB103" s="27">
        <f>INDEX('AEO 2023 Table 52'!27:27,MATCH(AB$4,'AEO 2023 Table 52'!$13:$13,0))*1000</f>
        <v>41903.881000000001</v>
      </c>
      <c r="AC103" s="27">
        <f>INDEX('AEO 2023 Table 52'!27:27,MATCH(AC$4,'AEO 2023 Table 52'!$13:$13,0))*1000</f>
        <v>41920.009999999995</v>
      </c>
      <c r="AD103" s="27">
        <f>INDEX('AEO 2023 Table 52'!27:27,MATCH(AD$4,'AEO 2023 Table 52'!$13:$13,0))*1000</f>
        <v>41934.841</v>
      </c>
      <c r="AE103" s="27">
        <f>INDEX('AEO 2023 Table 52'!27:27,MATCH(AE$4,'AEO 2023 Table 52'!$13:$13,0))*1000</f>
        <v>42006.641000000003</v>
      </c>
      <c r="AF103" s="27">
        <f>INDEX('AEO 2023 Table 52'!27:27,MATCH(AF$4,'AEO 2023 Table 52'!$13:$13,0))*1000</f>
        <v>42012.061999999998</v>
      </c>
    </row>
    <row r="104" spans="1:32" x14ac:dyDescent="0.35">
      <c r="B104" t="s">
        <v>177</v>
      </c>
      <c r="C104" s="27">
        <f>INDEX('AEO 2022 Table 52'!28:28,MATCH(C$4,'AEO 2022 Table 52'!$14:$14,0))*1000</f>
        <v>42995.686000000002</v>
      </c>
      <c r="D104" s="27">
        <f>INDEX('AEO 2023 Table 52'!28:28,MATCH(D$4,'AEO 2023 Table 52'!$13:$13,0))*1000</f>
        <v>43204.688999999998</v>
      </c>
      <c r="E104" s="27">
        <f>INDEX('AEO 2023 Table 52'!28:28,MATCH(E$4,'AEO 2023 Table 52'!$13:$13,0))*1000</f>
        <v>43506.034999999996</v>
      </c>
      <c r="F104" s="27">
        <f>INDEX('AEO 2023 Table 52'!28:28,MATCH(F$4,'AEO 2023 Table 52'!$13:$13,0))*1000</f>
        <v>43835.116999999998</v>
      </c>
      <c r="G104" s="27">
        <f>INDEX('AEO 2023 Table 52'!28:28,MATCH(G$4,'AEO 2023 Table 52'!$13:$13,0))*1000</f>
        <v>44448.135000000002</v>
      </c>
      <c r="H104" s="27">
        <f>INDEX('AEO 2023 Table 52'!28:28,MATCH(H$4,'AEO 2023 Table 52'!$13:$13,0))*1000</f>
        <v>44940.449000000001</v>
      </c>
      <c r="I104" s="27">
        <f>INDEX('AEO 2023 Table 52'!28:28,MATCH(I$4,'AEO 2023 Table 52'!$13:$13,0))*1000</f>
        <v>45092.792999999998</v>
      </c>
      <c r="J104" s="27">
        <f>INDEX('AEO 2023 Table 52'!28:28,MATCH(J$4,'AEO 2023 Table 52'!$13:$13,0))*1000</f>
        <v>45469.913</v>
      </c>
      <c r="K104" s="27">
        <f>INDEX('AEO 2023 Table 52'!28:28,MATCH(K$4,'AEO 2023 Table 52'!$13:$13,0))*1000</f>
        <v>45552.216</v>
      </c>
      <c r="L104" s="27">
        <f>INDEX('AEO 2023 Table 52'!28:28,MATCH(L$4,'AEO 2023 Table 52'!$13:$13,0))*1000</f>
        <v>45632.381000000001</v>
      </c>
      <c r="M104" s="27">
        <f>INDEX('AEO 2023 Table 52'!28:28,MATCH(M$4,'AEO 2023 Table 52'!$13:$13,0))*1000</f>
        <v>45721.133999999998</v>
      </c>
      <c r="N104" s="27">
        <f>INDEX('AEO 2023 Table 52'!28:28,MATCH(N$4,'AEO 2023 Table 52'!$13:$13,0))*1000</f>
        <v>45841.267</v>
      </c>
      <c r="O104" s="27">
        <f>INDEX('AEO 2023 Table 52'!28:28,MATCH(O$4,'AEO 2023 Table 52'!$13:$13,0))*1000</f>
        <v>45999.95</v>
      </c>
      <c r="P104" s="27">
        <f>INDEX('AEO 2023 Table 52'!28:28,MATCH(P$4,'AEO 2023 Table 52'!$13:$13,0))*1000</f>
        <v>46092.506000000001</v>
      </c>
      <c r="Q104" s="27">
        <f>INDEX('AEO 2023 Table 52'!28:28,MATCH(Q$4,'AEO 2023 Table 52'!$13:$13,0))*1000</f>
        <v>46189.983</v>
      </c>
      <c r="R104" s="27">
        <f>INDEX('AEO 2023 Table 52'!28:28,MATCH(R$4,'AEO 2023 Table 52'!$13:$13,0))*1000</f>
        <v>46263.671999999999</v>
      </c>
      <c r="S104" s="27">
        <f>INDEX('AEO 2023 Table 52'!28:28,MATCH(S$4,'AEO 2023 Table 52'!$13:$13,0))*1000</f>
        <v>46333.992000000006</v>
      </c>
      <c r="T104" s="27">
        <f>INDEX('AEO 2023 Table 52'!28:28,MATCH(T$4,'AEO 2023 Table 52'!$13:$13,0))*1000</f>
        <v>46399.917999999998</v>
      </c>
      <c r="U104" s="27">
        <f>INDEX('AEO 2023 Table 52'!28:28,MATCH(U$4,'AEO 2023 Table 52'!$13:$13,0))*1000</f>
        <v>46479.453999999998</v>
      </c>
      <c r="V104" s="27">
        <f>INDEX('AEO 2023 Table 52'!28:28,MATCH(V$4,'AEO 2023 Table 52'!$13:$13,0))*1000</f>
        <v>46519.385999999999</v>
      </c>
      <c r="W104" s="27">
        <f>INDEX('AEO 2023 Table 52'!28:28,MATCH(W$4,'AEO 2023 Table 52'!$13:$13,0))*1000</f>
        <v>46555.163999999997</v>
      </c>
      <c r="X104" s="27">
        <f>INDEX('AEO 2023 Table 52'!28:28,MATCH(X$4,'AEO 2023 Table 52'!$13:$13,0))*1000</f>
        <v>46587.99</v>
      </c>
      <c r="Y104" s="27">
        <f>INDEX('AEO 2023 Table 52'!28:28,MATCH(Y$4,'AEO 2023 Table 52'!$13:$13,0))*1000</f>
        <v>46616.603999999999</v>
      </c>
      <c r="Z104" s="27">
        <f>INDEX('AEO 2023 Table 52'!28:28,MATCH(Z$4,'AEO 2023 Table 52'!$13:$13,0))*1000</f>
        <v>46628.883000000002</v>
      </c>
      <c r="AA104" s="27">
        <f>INDEX('AEO 2023 Table 52'!28:28,MATCH(AA$4,'AEO 2023 Table 52'!$13:$13,0))*1000</f>
        <v>46647.258999999998</v>
      </c>
      <c r="AB104" s="27">
        <f>INDEX('AEO 2023 Table 52'!28:28,MATCH(AB$4,'AEO 2023 Table 52'!$13:$13,0))*1000</f>
        <v>46658.493000000002</v>
      </c>
      <c r="AC104" s="27">
        <f>INDEX('AEO 2023 Table 52'!28:28,MATCH(AC$4,'AEO 2023 Table 52'!$13:$13,0))*1000</f>
        <v>46673.630000000005</v>
      </c>
      <c r="AD104" s="27">
        <f>INDEX('AEO 2023 Table 52'!28:28,MATCH(AD$4,'AEO 2023 Table 52'!$13:$13,0))*1000</f>
        <v>46687.381999999998</v>
      </c>
      <c r="AE104" s="27">
        <f>INDEX('AEO 2023 Table 52'!28:28,MATCH(AE$4,'AEO 2023 Table 52'!$13:$13,0))*1000</f>
        <v>46742.080999999998</v>
      </c>
      <c r="AF104" s="27">
        <f>INDEX('AEO 2023 Table 52'!28:28,MATCH(AF$4,'AEO 2023 Table 52'!$13:$13,0))*1000</f>
        <v>46747.86</v>
      </c>
    </row>
    <row r="105" spans="1:32" x14ac:dyDescent="0.35">
      <c r="B105" t="s">
        <v>178</v>
      </c>
      <c r="C105" s="27">
        <f>INDEX('AEO 2022 Table 52'!29:29,MATCH(C$4,'AEO 2022 Table 52'!$14:$14,0))*1000</f>
        <v>62387.103999999999</v>
      </c>
      <c r="D105" s="27">
        <f>INDEX('AEO 2023 Table 52'!29:29,MATCH(D$4,'AEO 2023 Table 52'!$13:$13,0))*1000</f>
        <v>71748.366999999998</v>
      </c>
      <c r="E105" s="27">
        <f>INDEX('AEO 2023 Table 52'!29:29,MATCH(E$4,'AEO 2023 Table 52'!$13:$13,0))*1000</f>
        <v>72201.133999999991</v>
      </c>
      <c r="F105" s="27">
        <f>INDEX('AEO 2023 Table 52'!29:29,MATCH(F$4,'AEO 2023 Table 52'!$13:$13,0))*1000</f>
        <v>72492.789999999994</v>
      </c>
      <c r="G105" s="27">
        <f>INDEX('AEO 2023 Table 52'!29:29,MATCH(G$4,'AEO 2023 Table 52'!$13:$13,0))*1000</f>
        <v>72950.134000000005</v>
      </c>
      <c r="H105" s="27">
        <f>INDEX('AEO 2023 Table 52'!29:29,MATCH(H$4,'AEO 2023 Table 52'!$13:$13,0))*1000</f>
        <v>73368.16399999999</v>
      </c>
      <c r="I105" s="27">
        <f>INDEX('AEO 2023 Table 52'!29:29,MATCH(I$4,'AEO 2023 Table 52'!$13:$13,0))*1000</f>
        <v>73635.864000000001</v>
      </c>
      <c r="J105" s="27">
        <f>INDEX('AEO 2023 Table 52'!29:29,MATCH(J$4,'AEO 2023 Table 52'!$13:$13,0))*1000</f>
        <v>74130.165000000008</v>
      </c>
      <c r="K105" s="27">
        <f>INDEX('AEO 2023 Table 52'!29:29,MATCH(K$4,'AEO 2023 Table 52'!$13:$13,0))*1000</f>
        <v>74264.953999999998</v>
      </c>
      <c r="L105" s="27">
        <f>INDEX('AEO 2023 Table 52'!29:29,MATCH(L$4,'AEO 2023 Table 52'!$13:$13,0))*1000</f>
        <v>74348.433999999994</v>
      </c>
      <c r="M105" s="27">
        <f>INDEX('AEO 2023 Table 52'!29:29,MATCH(M$4,'AEO 2023 Table 52'!$13:$13,0))*1000</f>
        <v>74442.298999999999</v>
      </c>
      <c r="N105" s="27">
        <f>INDEX('AEO 2023 Table 52'!29:29,MATCH(N$4,'AEO 2023 Table 52'!$13:$13,0))*1000</f>
        <v>74571.510000000009</v>
      </c>
      <c r="O105" s="27">
        <f>INDEX('AEO 2023 Table 52'!29:29,MATCH(O$4,'AEO 2023 Table 52'!$13:$13,0))*1000</f>
        <v>74735.366999999998</v>
      </c>
      <c r="P105" s="27">
        <f>INDEX('AEO 2023 Table 52'!29:29,MATCH(P$4,'AEO 2023 Table 52'!$13:$13,0))*1000</f>
        <v>74837.69200000001</v>
      </c>
      <c r="Q105" s="27">
        <f>INDEX('AEO 2023 Table 52'!29:29,MATCH(Q$4,'AEO 2023 Table 52'!$13:$13,0))*1000</f>
        <v>74944.976999999999</v>
      </c>
      <c r="R105" s="27">
        <f>INDEX('AEO 2023 Table 52'!29:29,MATCH(R$4,'AEO 2023 Table 52'!$13:$13,0))*1000</f>
        <v>75024.696000000011</v>
      </c>
      <c r="S105" s="27">
        <f>INDEX('AEO 2023 Table 52'!29:29,MATCH(S$4,'AEO 2023 Table 52'!$13:$13,0))*1000</f>
        <v>75094.536000000007</v>
      </c>
      <c r="T105" s="27">
        <f>INDEX('AEO 2023 Table 52'!29:29,MATCH(T$4,'AEO 2023 Table 52'!$13:$13,0))*1000</f>
        <v>75158.997000000003</v>
      </c>
      <c r="U105" s="27">
        <f>INDEX('AEO 2023 Table 52'!29:29,MATCH(U$4,'AEO 2023 Table 52'!$13:$13,0))*1000</f>
        <v>75248.153999999995</v>
      </c>
      <c r="V105" s="27">
        <f>INDEX('AEO 2023 Table 52'!29:29,MATCH(V$4,'AEO 2023 Table 52'!$13:$13,0))*1000</f>
        <v>75294.876000000004</v>
      </c>
      <c r="W105" s="27">
        <f>INDEX('AEO 2023 Table 52'!29:29,MATCH(W$4,'AEO 2023 Table 52'!$13:$13,0))*1000</f>
        <v>75342.262000000002</v>
      </c>
      <c r="X105" s="27">
        <f>INDEX('AEO 2023 Table 52'!29:29,MATCH(X$4,'AEO 2023 Table 52'!$13:$13,0))*1000</f>
        <v>75386.527999999991</v>
      </c>
      <c r="Y105" s="27">
        <f>INDEX('AEO 2023 Table 52'!29:29,MATCH(Y$4,'AEO 2023 Table 52'!$13:$13,0))*1000</f>
        <v>75424.957000000009</v>
      </c>
      <c r="Z105" s="27">
        <f>INDEX('AEO 2023 Table 52'!29:29,MATCH(Z$4,'AEO 2023 Table 52'!$13:$13,0))*1000</f>
        <v>75438.903999999995</v>
      </c>
      <c r="AA105" s="27">
        <f>INDEX('AEO 2023 Table 52'!29:29,MATCH(AA$4,'AEO 2023 Table 52'!$13:$13,0))*1000</f>
        <v>75459.746999999988</v>
      </c>
      <c r="AB105" s="27">
        <f>INDEX('AEO 2023 Table 52'!29:29,MATCH(AB$4,'AEO 2023 Table 52'!$13:$13,0))*1000</f>
        <v>75472.42</v>
      </c>
      <c r="AC105" s="27">
        <f>INDEX('AEO 2023 Table 52'!29:29,MATCH(AC$4,'AEO 2023 Table 52'!$13:$13,0))*1000</f>
        <v>75489.943999999989</v>
      </c>
      <c r="AD105" s="27">
        <f>INDEX('AEO 2023 Table 52'!29:29,MATCH(AD$4,'AEO 2023 Table 52'!$13:$13,0))*1000</f>
        <v>75506.888999999996</v>
      </c>
      <c r="AE105" s="27">
        <f>INDEX('AEO 2023 Table 52'!29:29,MATCH(AE$4,'AEO 2023 Table 52'!$13:$13,0))*1000</f>
        <v>75591.948999999993</v>
      </c>
      <c r="AF105" s="27">
        <f>INDEX('AEO 2023 Table 52'!29:29,MATCH(AF$4,'AEO 2023 Table 52'!$13:$13,0))*1000</f>
        <v>75599.205000000002</v>
      </c>
    </row>
    <row r="106" spans="1:32" x14ac:dyDescent="0.35">
      <c r="B106" t="s">
        <v>220</v>
      </c>
      <c r="C106" s="27">
        <f>INDEX('AEO 2022 Table 52'!30:30,MATCH(C$4,'AEO 2022 Table 52'!$14:$14,0))*1000</f>
        <v>30846.108999999997</v>
      </c>
      <c r="D106" s="27">
        <f>INDEX('AEO 2023 Table 52'!30:30,MATCH(D$4,'AEO 2023 Table 52'!$13:$13,0))*1000</f>
        <v>34427.791999999994</v>
      </c>
      <c r="E106" s="27">
        <f>INDEX('AEO 2023 Table 52'!30:30,MATCH(E$4,'AEO 2023 Table 52'!$13:$13,0))*1000</f>
        <v>34701.126000000004</v>
      </c>
      <c r="F106" s="27">
        <f>INDEX('AEO 2023 Table 52'!30:30,MATCH(F$4,'AEO 2023 Table 52'!$13:$13,0))*1000</f>
        <v>34886.868000000002</v>
      </c>
      <c r="G106" s="27">
        <f>INDEX('AEO 2023 Table 52'!30:30,MATCH(G$4,'AEO 2023 Table 52'!$13:$13,0))*1000</f>
        <v>35408.870999999999</v>
      </c>
      <c r="H106" s="27">
        <f>INDEX('AEO 2023 Table 52'!30:30,MATCH(H$4,'AEO 2023 Table 52'!$13:$13,0))*1000</f>
        <v>35707.447</v>
      </c>
      <c r="I106" s="27">
        <f>INDEX('AEO 2023 Table 52'!30:30,MATCH(I$4,'AEO 2023 Table 52'!$13:$13,0))*1000</f>
        <v>35897.284999999996</v>
      </c>
      <c r="J106" s="27">
        <f>INDEX('AEO 2023 Table 52'!30:30,MATCH(J$4,'AEO 2023 Table 52'!$13:$13,0))*1000</f>
        <v>36343.99</v>
      </c>
      <c r="K106" s="27">
        <f>INDEX('AEO 2023 Table 52'!30:30,MATCH(K$4,'AEO 2023 Table 52'!$13:$13,0))*1000</f>
        <v>36467.750999999997</v>
      </c>
      <c r="L106" s="27">
        <f>INDEX('AEO 2023 Table 52'!30:30,MATCH(L$4,'AEO 2023 Table 52'!$13:$13,0))*1000</f>
        <v>36573.383000000002</v>
      </c>
      <c r="M106" s="27">
        <f>INDEX('AEO 2023 Table 52'!30:30,MATCH(M$4,'AEO 2023 Table 52'!$13:$13,0))*1000</f>
        <v>36679.385999999999</v>
      </c>
      <c r="N106" s="27">
        <f>INDEX('AEO 2023 Table 52'!30:30,MATCH(N$4,'AEO 2023 Table 52'!$13:$13,0))*1000</f>
        <v>36793.694000000003</v>
      </c>
      <c r="O106" s="27">
        <f>INDEX('AEO 2023 Table 52'!30:30,MATCH(O$4,'AEO 2023 Table 52'!$13:$13,0))*1000</f>
        <v>36919.936999999998</v>
      </c>
      <c r="P106" s="27">
        <f>INDEX('AEO 2023 Table 52'!30:30,MATCH(P$4,'AEO 2023 Table 52'!$13:$13,0))*1000</f>
        <v>36974.666999999994</v>
      </c>
      <c r="Q106" s="27">
        <f>INDEX('AEO 2023 Table 52'!30:30,MATCH(Q$4,'AEO 2023 Table 52'!$13:$13,0))*1000</f>
        <v>37033.599999999999</v>
      </c>
      <c r="R106" s="27">
        <f>INDEX('AEO 2023 Table 52'!30:30,MATCH(R$4,'AEO 2023 Table 52'!$13:$13,0))*1000</f>
        <v>37090.949999999997</v>
      </c>
      <c r="S106" s="27">
        <f>INDEX('AEO 2023 Table 52'!30:30,MATCH(S$4,'AEO 2023 Table 52'!$13:$13,0))*1000</f>
        <v>37164.036</v>
      </c>
      <c r="T106" s="27">
        <f>INDEX('AEO 2023 Table 52'!30:30,MATCH(T$4,'AEO 2023 Table 52'!$13:$13,0))*1000</f>
        <v>37234.637999999999</v>
      </c>
      <c r="U106" s="27">
        <f>INDEX('AEO 2023 Table 52'!30:30,MATCH(U$4,'AEO 2023 Table 52'!$13:$13,0))*1000</f>
        <v>37334.324000000001</v>
      </c>
      <c r="V106" s="27">
        <f>INDEX('AEO 2023 Table 52'!30:30,MATCH(V$4,'AEO 2023 Table 52'!$13:$13,0))*1000</f>
        <v>37380.135000000002</v>
      </c>
      <c r="W106" s="27">
        <f>INDEX('AEO 2023 Table 52'!30:30,MATCH(W$4,'AEO 2023 Table 52'!$13:$13,0))*1000</f>
        <v>37433.582000000002</v>
      </c>
      <c r="X106" s="27">
        <f>INDEX('AEO 2023 Table 52'!30:30,MATCH(X$4,'AEO 2023 Table 52'!$13:$13,0))*1000</f>
        <v>37482.318999999996</v>
      </c>
      <c r="Y106" s="27">
        <f>INDEX('AEO 2023 Table 52'!30:30,MATCH(Y$4,'AEO 2023 Table 52'!$13:$13,0))*1000</f>
        <v>37526.791000000005</v>
      </c>
      <c r="Z106" s="27">
        <f>INDEX('AEO 2023 Table 52'!30:30,MATCH(Z$4,'AEO 2023 Table 52'!$13:$13,0))*1000</f>
        <v>37547.695</v>
      </c>
      <c r="AA106" s="27">
        <f>INDEX('AEO 2023 Table 52'!30:30,MATCH(AA$4,'AEO 2023 Table 52'!$13:$13,0))*1000</f>
        <v>37572.51</v>
      </c>
      <c r="AB106" s="27">
        <f>INDEX('AEO 2023 Table 52'!30:30,MATCH(AB$4,'AEO 2023 Table 52'!$13:$13,0))*1000</f>
        <v>37589.862999999998</v>
      </c>
      <c r="AC106" s="27">
        <f>INDEX('AEO 2023 Table 52'!30:30,MATCH(AC$4,'AEO 2023 Table 52'!$13:$13,0))*1000</f>
        <v>37614.784</v>
      </c>
      <c r="AD106" s="27">
        <f>INDEX('AEO 2023 Table 52'!30:30,MATCH(AD$4,'AEO 2023 Table 52'!$13:$13,0))*1000</f>
        <v>37637.627</v>
      </c>
      <c r="AE106" s="27">
        <f>INDEX('AEO 2023 Table 52'!30:30,MATCH(AE$4,'AEO 2023 Table 52'!$13:$13,0))*1000</f>
        <v>37733.673000000003</v>
      </c>
      <c r="AF106" s="27">
        <f>INDEX('AEO 2023 Table 52'!30:30,MATCH(AF$4,'AEO 2023 Table 52'!$13:$13,0))*1000</f>
        <v>37747.074000000001</v>
      </c>
    </row>
    <row r="107" spans="1:32" x14ac:dyDescent="0.35">
      <c r="B107" t="s">
        <v>221</v>
      </c>
      <c r="C107" s="27">
        <f>INDEX('AEO 2022 Table 52'!31:31,MATCH(C$4,'AEO 2022 Table 52'!$14:$14,0))*1000</f>
        <v>43598.881000000001</v>
      </c>
      <c r="D107" s="27">
        <f>INDEX('AEO 2023 Table 52'!31:31,MATCH(D$4,'AEO 2023 Table 52'!$13:$13,0))*1000</f>
        <v>49819.068999999996</v>
      </c>
      <c r="E107" s="27">
        <f>INDEX('AEO 2023 Table 52'!31:31,MATCH(E$4,'AEO 2023 Table 52'!$13:$13,0))*1000</f>
        <v>50092.243000000002</v>
      </c>
      <c r="F107" s="27">
        <f>INDEX('AEO 2023 Table 52'!31:31,MATCH(F$4,'AEO 2023 Table 52'!$13:$13,0))*1000</f>
        <v>50358.195999999996</v>
      </c>
      <c r="G107" s="27">
        <f>INDEX('AEO 2023 Table 52'!31:31,MATCH(G$4,'AEO 2023 Table 52'!$13:$13,0))*1000</f>
        <v>50974.754000000001</v>
      </c>
      <c r="H107" s="27">
        <f>INDEX('AEO 2023 Table 52'!31:31,MATCH(H$4,'AEO 2023 Table 52'!$13:$13,0))*1000</f>
        <v>51249.648999999998</v>
      </c>
      <c r="I107" s="27">
        <f>INDEX('AEO 2023 Table 52'!31:31,MATCH(I$4,'AEO 2023 Table 52'!$13:$13,0))*1000</f>
        <v>51478.783000000003</v>
      </c>
      <c r="J107" s="27">
        <f>INDEX('AEO 2023 Table 52'!31:31,MATCH(J$4,'AEO 2023 Table 52'!$13:$13,0))*1000</f>
        <v>51918.186000000002</v>
      </c>
      <c r="K107" s="27">
        <f>INDEX('AEO 2023 Table 52'!31:31,MATCH(K$4,'AEO 2023 Table 52'!$13:$13,0))*1000</f>
        <v>52032.527999999998</v>
      </c>
      <c r="L107" s="27">
        <f>INDEX('AEO 2023 Table 52'!31:31,MATCH(L$4,'AEO 2023 Table 52'!$13:$13,0))*1000</f>
        <v>52135.54</v>
      </c>
      <c r="M107" s="27">
        <f>INDEX('AEO 2023 Table 52'!31:31,MATCH(M$4,'AEO 2023 Table 52'!$13:$13,0))*1000</f>
        <v>52247.841</v>
      </c>
      <c r="N107" s="27">
        <f>INDEX('AEO 2023 Table 52'!31:31,MATCH(N$4,'AEO 2023 Table 52'!$13:$13,0))*1000</f>
        <v>52375.32</v>
      </c>
      <c r="O107" s="27">
        <f>INDEX('AEO 2023 Table 52'!31:31,MATCH(O$4,'AEO 2023 Table 52'!$13:$13,0))*1000</f>
        <v>52529.076000000001</v>
      </c>
      <c r="P107" s="27">
        <f>INDEX('AEO 2023 Table 52'!31:31,MATCH(P$4,'AEO 2023 Table 52'!$13:$13,0))*1000</f>
        <v>52620.533000000003</v>
      </c>
      <c r="Q107" s="27">
        <f>INDEX('AEO 2023 Table 52'!31:31,MATCH(Q$4,'AEO 2023 Table 52'!$13:$13,0))*1000</f>
        <v>52713.627</v>
      </c>
      <c r="R107" s="27">
        <f>INDEX('AEO 2023 Table 52'!31:31,MATCH(R$4,'AEO 2023 Table 52'!$13:$13,0))*1000</f>
        <v>52797.714</v>
      </c>
      <c r="S107" s="27">
        <f>INDEX('AEO 2023 Table 52'!31:31,MATCH(S$4,'AEO 2023 Table 52'!$13:$13,0))*1000</f>
        <v>52884.635999999999</v>
      </c>
      <c r="T107" s="27">
        <f>INDEX('AEO 2023 Table 52'!31:31,MATCH(T$4,'AEO 2023 Table 52'!$13:$13,0))*1000</f>
        <v>52966.567999999999</v>
      </c>
      <c r="U107" s="27">
        <f>INDEX('AEO 2023 Table 52'!31:31,MATCH(U$4,'AEO 2023 Table 52'!$13:$13,0))*1000</f>
        <v>53062.542000000001</v>
      </c>
      <c r="V107" s="27">
        <f>INDEX('AEO 2023 Table 52'!31:31,MATCH(V$4,'AEO 2023 Table 52'!$13:$13,0))*1000</f>
        <v>53119.396000000001</v>
      </c>
      <c r="W107" s="27">
        <f>INDEX('AEO 2023 Table 52'!31:31,MATCH(W$4,'AEO 2023 Table 52'!$13:$13,0))*1000</f>
        <v>53172.714</v>
      </c>
      <c r="X107" s="27">
        <f>INDEX('AEO 2023 Table 52'!31:31,MATCH(X$4,'AEO 2023 Table 52'!$13:$13,0))*1000</f>
        <v>53221.457999999999</v>
      </c>
      <c r="Y107" s="27">
        <f>INDEX('AEO 2023 Table 52'!31:31,MATCH(Y$4,'AEO 2023 Table 52'!$13:$13,0))*1000</f>
        <v>53264.938000000002</v>
      </c>
      <c r="Z107" s="27">
        <f>INDEX('AEO 2023 Table 52'!31:31,MATCH(Z$4,'AEO 2023 Table 52'!$13:$13,0))*1000</f>
        <v>53287.712</v>
      </c>
      <c r="AA107" s="27">
        <f>INDEX('AEO 2023 Table 52'!31:31,MATCH(AA$4,'AEO 2023 Table 52'!$13:$13,0))*1000</f>
        <v>53317.923999999999</v>
      </c>
      <c r="AB107" s="27">
        <f>INDEX('AEO 2023 Table 52'!31:31,MATCH(AB$4,'AEO 2023 Table 52'!$13:$13,0))*1000</f>
        <v>53336.941000000006</v>
      </c>
      <c r="AC107" s="27">
        <f>INDEX('AEO 2023 Table 52'!31:31,MATCH(AC$4,'AEO 2023 Table 52'!$13:$13,0))*1000</f>
        <v>53363.120999999999</v>
      </c>
      <c r="AD107" s="27">
        <f>INDEX('AEO 2023 Table 52'!31:31,MATCH(AD$4,'AEO 2023 Table 52'!$13:$13,0))*1000</f>
        <v>53387.31</v>
      </c>
      <c r="AE107" s="27">
        <f>INDEX('AEO 2023 Table 52'!31:31,MATCH(AE$4,'AEO 2023 Table 52'!$13:$13,0))*1000</f>
        <v>53460.883999999998</v>
      </c>
      <c r="AF107" s="27">
        <f>INDEX('AEO 2023 Table 52'!31:31,MATCH(AF$4,'AEO 2023 Table 52'!$13:$13,0))*1000</f>
        <v>53476.177000000003</v>
      </c>
    </row>
    <row r="108" spans="1:32" s="47" customFormat="1" ht="15" thickBot="1" x14ac:dyDescent="0.4">
      <c r="A108" s="46"/>
      <c r="B108" s="48" t="s">
        <v>32</v>
      </c>
      <c r="C108" s="49"/>
      <c r="D108" s="49"/>
      <c r="E108" s="49"/>
      <c r="F108" s="49"/>
      <c r="G108" s="49"/>
      <c r="H108" s="49"/>
      <c r="I108" s="49"/>
      <c r="J108" s="49"/>
      <c r="K108" s="49"/>
      <c r="L108" s="49"/>
      <c r="M108" s="49"/>
      <c r="N108" s="49"/>
      <c r="O108" s="49"/>
      <c r="P108" s="49"/>
      <c r="Q108" s="49"/>
      <c r="R108" s="49"/>
      <c r="S108" s="49"/>
      <c r="T108" s="49"/>
      <c r="U108" s="49"/>
      <c r="V108" s="49"/>
      <c r="W108" s="49"/>
      <c r="X108" s="49"/>
      <c r="Y108" s="49"/>
      <c r="Z108" s="49"/>
      <c r="AA108" s="49"/>
      <c r="AB108" s="49"/>
      <c r="AC108" s="49"/>
      <c r="AD108" s="49"/>
      <c r="AE108" s="49"/>
      <c r="AF108" s="49"/>
    </row>
    <row r="109" spans="1:32" ht="15" thickTop="1" x14ac:dyDescent="0.35">
      <c r="B109" t="s">
        <v>168</v>
      </c>
      <c r="C109" s="41">
        <f>INDEX('AEO 2022 Table 52'!33:33,MATCH(C$4,'AEO 2022 Table 52'!$14:$14,0))*1000</f>
        <v>0</v>
      </c>
      <c r="D109" s="41">
        <f>INDEX('AEO 2023 Table 52'!34:34,MATCH(D$4,'AEO 2023 Table 52'!$13:$13,0))*1000</f>
        <v>0</v>
      </c>
      <c r="E109" s="41">
        <f>INDEX('AEO 2023 Table 52'!34:34,MATCH(E$4,'AEO 2023 Table 52'!$13:$13,0))*1000</f>
        <v>0</v>
      </c>
      <c r="F109" s="41">
        <f>INDEX('AEO 2023 Table 52'!34:34,MATCH(F$4,'AEO 2023 Table 52'!$13:$13,0))*1000</f>
        <v>0</v>
      </c>
      <c r="G109" s="41">
        <f>INDEX('AEO 2023 Table 52'!34:34,MATCH(G$4,'AEO 2023 Table 52'!$13:$13,0))*1000</f>
        <v>0</v>
      </c>
      <c r="H109" s="41">
        <f>INDEX('AEO 2023 Table 52'!34:34,MATCH(H$4,'AEO 2023 Table 52'!$13:$13,0))*1000</f>
        <v>0</v>
      </c>
      <c r="I109" s="41">
        <f>INDEX('AEO 2023 Table 52'!34:34,MATCH(I$4,'AEO 2023 Table 52'!$13:$13,0))*1000</f>
        <v>0</v>
      </c>
      <c r="J109" s="41">
        <f>INDEX('AEO 2023 Table 52'!34:34,MATCH(J$4,'AEO 2023 Table 52'!$13:$13,0))*1000</f>
        <v>0</v>
      </c>
      <c r="K109" s="41">
        <f>INDEX('AEO 2023 Table 52'!34:34,MATCH(K$4,'AEO 2023 Table 52'!$13:$13,0))*1000</f>
        <v>0</v>
      </c>
      <c r="L109" s="41">
        <f>INDEX('AEO 2023 Table 52'!34:34,MATCH(L$4,'AEO 2023 Table 52'!$13:$13,0))*1000</f>
        <v>0</v>
      </c>
      <c r="M109" s="41">
        <f>INDEX('AEO 2023 Table 52'!34:34,MATCH(M$4,'AEO 2023 Table 52'!$13:$13,0))*1000</f>
        <v>0</v>
      </c>
      <c r="N109" s="41">
        <f>INDEX('AEO 2023 Table 52'!34:34,MATCH(N$4,'AEO 2023 Table 52'!$13:$13,0))*1000</f>
        <v>0</v>
      </c>
      <c r="O109" s="41">
        <f>INDEX('AEO 2023 Table 52'!34:34,MATCH(O$4,'AEO 2023 Table 52'!$13:$13,0))*1000</f>
        <v>0</v>
      </c>
      <c r="P109" s="41">
        <f>INDEX('AEO 2023 Table 52'!34:34,MATCH(P$4,'AEO 2023 Table 52'!$13:$13,0))*1000</f>
        <v>0</v>
      </c>
      <c r="Q109" s="41">
        <f>INDEX('AEO 2023 Table 52'!34:34,MATCH(Q$4,'AEO 2023 Table 52'!$13:$13,0))*1000</f>
        <v>0</v>
      </c>
      <c r="R109" s="41">
        <f>INDEX('AEO 2023 Table 52'!34:34,MATCH(R$4,'AEO 2023 Table 52'!$13:$13,0))*1000</f>
        <v>0</v>
      </c>
      <c r="S109" s="41">
        <f>INDEX('AEO 2023 Table 52'!34:34,MATCH(S$4,'AEO 2023 Table 52'!$13:$13,0))*1000</f>
        <v>0</v>
      </c>
      <c r="T109" s="41">
        <f>INDEX('AEO 2023 Table 52'!34:34,MATCH(T$4,'AEO 2023 Table 52'!$13:$13,0))*1000</f>
        <v>0</v>
      </c>
      <c r="U109" s="41">
        <f>INDEX('AEO 2023 Table 52'!34:34,MATCH(U$4,'AEO 2023 Table 52'!$13:$13,0))*1000</f>
        <v>0</v>
      </c>
      <c r="V109" s="41">
        <f>INDEX('AEO 2023 Table 52'!34:34,MATCH(V$4,'AEO 2023 Table 52'!$13:$13,0))*1000</f>
        <v>0</v>
      </c>
      <c r="W109" s="41">
        <f>INDEX('AEO 2023 Table 52'!34:34,MATCH(W$4,'AEO 2023 Table 52'!$13:$13,0))*1000</f>
        <v>0</v>
      </c>
      <c r="X109" s="41">
        <f>INDEX('AEO 2023 Table 52'!34:34,MATCH(X$4,'AEO 2023 Table 52'!$13:$13,0))*1000</f>
        <v>0</v>
      </c>
      <c r="Y109" s="41">
        <f>INDEX('AEO 2023 Table 52'!34:34,MATCH(Y$4,'AEO 2023 Table 52'!$13:$13,0))*1000</f>
        <v>0</v>
      </c>
      <c r="Z109" s="41">
        <f>INDEX('AEO 2023 Table 52'!34:34,MATCH(Z$4,'AEO 2023 Table 52'!$13:$13,0))*1000</f>
        <v>0</v>
      </c>
      <c r="AA109" s="41">
        <f>INDEX('AEO 2023 Table 52'!34:34,MATCH(AA$4,'AEO 2023 Table 52'!$13:$13,0))*1000</f>
        <v>0</v>
      </c>
      <c r="AB109" s="41">
        <f>INDEX('AEO 2023 Table 52'!34:34,MATCH(AB$4,'AEO 2023 Table 52'!$13:$13,0))*1000</f>
        <v>0</v>
      </c>
      <c r="AC109" s="41">
        <f>INDEX('AEO 2023 Table 52'!34:34,MATCH(AC$4,'AEO 2023 Table 52'!$13:$13,0))*1000</f>
        <v>0</v>
      </c>
      <c r="AD109" s="41">
        <f>INDEX('AEO 2023 Table 52'!34:34,MATCH(AD$4,'AEO 2023 Table 52'!$13:$13,0))*1000</f>
        <v>0</v>
      </c>
      <c r="AE109" s="41">
        <f>INDEX('AEO 2023 Table 52'!34:34,MATCH(AE$4,'AEO 2023 Table 52'!$13:$13,0))*1000</f>
        <v>0</v>
      </c>
      <c r="AF109" s="41">
        <f>INDEX('AEO 2023 Table 52'!34:34,MATCH(AF$4,'AEO 2023 Table 52'!$13:$13,0))*1000</f>
        <v>0</v>
      </c>
    </row>
    <row r="110" spans="1:32" x14ac:dyDescent="0.35">
      <c r="B110" t="s">
        <v>169</v>
      </c>
      <c r="C110" s="53">
        <f>INDEX('AEO 2022 Table 52'!34:34,MATCH(C$4,'AEO 2022 Table 52'!$14:$14,0))*1000</f>
        <v>42022.625</v>
      </c>
      <c r="D110" s="53">
        <f>INDEX('AEO 2023 Table 52'!35:35,MATCH(D$4,'AEO 2023 Table 52'!$13:$13,0))*1000</f>
        <v>45113.337999999996</v>
      </c>
      <c r="E110" s="53">
        <f>INDEX('AEO 2023 Table 52'!35:35,MATCH(E$4,'AEO 2023 Table 52'!$13:$13,0))*1000</f>
        <v>45266.911</v>
      </c>
      <c r="F110" s="53">
        <f>INDEX('AEO 2023 Table 52'!35:35,MATCH(F$4,'AEO 2023 Table 52'!$13:$13,0))*1000</f>
        <v>45408.618999999999</v>
      </c>
      <c r="G110" s="53">
        <f>INDEX('AEO 2023 Table 52'!35:35,MATCH(G$4,'AEO 2023 Table 52'!$13:$13,0))*1000</f>
        <v>45702.331999999995</v>
      </c>
      <c r="H110" s="53">
        <f>INDEX('AEO 2023 Table 52'!35:35,MATCH(H$4,'AEO 2023 Table 52'!$13:$13,0))*1000</f>
        <v>45780.601999999999</v>
      </c>
      <c r="I110" s="53">
        <f>INDEX('AEO 2023 Table 52'!35:35,MATCH(I$4,'AEO 2023 Table 52'!$13:$13,0))*1000</f>
        <v>45908.161</v>
      </c>
      <c r="J110" s="53">
        <f>INDEX('AEO 2023 Table 52'!35:35,MATCH(J$4,'AEO 2023 Table 52'!$13:$13,0))*1000</f>
        <v>46174.007000000005</v>
      </c>
      <c r="K110" s="53">
        <f>INDEX('AEO 2023 Table 52'!35:35,MATCH(K$4,'AEO 2023 Table 52'!$13:$13,0))*1000</f>
        <v>46242.119000000006</v>
      </c>
      <c r="L110" s="53">
        <f>INDEX('AEO 2023 Table 52'!35:35,MATCH(L$4,'AEO 2023 Table 52'!$13:$13,0))*1000</f>
        <v>46311.671999999999</v>
      </c>
      <c r="M110" s="53">
        <f>INDEX('AEO 2023 Table 52'!35:35,MATCH(M$4,'AEO 2023 Table 52'!$13:$13,0))*1000</f>
        <v>46385.181000000004</v>
      </c>
      <c r="N110" s="53">
        <f>INDEX('AEO 2023 Table 52'!35:35,MATCH(N$4,'AEO 2023 Table 52'!$13:$13,0))*1000</f>
        <v>46458.595000000001</v>
      </c>
      <c r="O110" s="53">
        <f>INDEX('AEO 2023 Table 52'!35:35,MATCH(O$4,'AEO 2023 Table 52'!$13:$13,0))*1000</f>
        <v>46537.872000000003</v>
      </c>
      <c r="P110" s="53">
        <f>INDEX('AEO 2023 Table 52'!35:35,MATCH(P$4,'AEO 2023 Table 52'!$13:$13,0))*1000</f>
        <v>46605.148000000001</v>
      </c>
      <c r="Q110" s="53">
        <f>INDEX('AEO 2023 Table 52'!35:35,MATCH(Q$4,'AEO 2023 Table 52'!$13:$13,0))*1000</f>
        <v>46683.917999999998</v>
      </c>
      <c r="R110" s="53">
        <f>INDEX('AEO 2023 Table 52'!35:35,MATCH(R$4,'AEO 2023 Table 52'!$13:$13,0))*1000</f>
        <v>46760.440999999999</v>
      </c>
      <c r="S110" s="53">
        <f>INDEX('AEO 2023 Table 52'!35:35,MATCH(S$4,'AEO 2023 Table 52'!$13:$13,0))*1000</f>
        <v>46837.817999999999</v>
      </c>
      <c r="T110" s="53">
        <f>INDEX('AEO 2023 Table 52'!35:35,MATCH(T$4,'AEO 2023 Table 52'!$13:$13,0))*1000</f>
        <v>46910.300999999999</v>
      </c>
      <c r="U110" s="53">
        <f>INDEX('AEO 2023 Table 52'!35:35,MATCH(U$4,'AEO 2023 Table 52'!$13:$13,0))*1000</f>
        <v>46993.343000000001</v>
      </c>
      <c r="V110" s="53">
        <f>INDEX('AEO 2023 Table 52'!35:35,MATCH(V$4,'AEO 2023 Table 52'!$13:$13,0))*1000</f>
        <v>47053.455000000002</v>
      </c>
      <c r="W110" s="53">
        <f>INDEX('AEO 2023 Table 52'!35:35,MATCH(W$4,'AEO 2023 Table 52'!$13:$13,0))*1000</f>
        <v>47113.765999999996</v>
      </c>
      <c r="X110" s="53">
        <f>INDEX('AEO 2023 Table 52'!35:35,MATCH(X$4,'AEO 2023 Table 52'!$13:$13,0))*1000</f>
        <v>47170.875999999997</v>
      </c>
      <c r="Y110" s="53">
        <f>INDEX('AEO 2023 Table 52'!35:35,MATCH(Y$4,'AEO 2023 Table 52'!$13:$13,0))*1000</f>
        <v>47226.280000000006</v>
      </c>
      <c r="Z110" s="53">
        <f>INDEX('AEO 2023 Table 52'!35:35,MATCH(Z$4,'AEO 2023 Table 52'!$13:$13,0))*1000</f>
        <v>47267.853000000003</v>
      </c>
      <c r="AA110" s="53">
        <f>INDEX('AEO 2023 Table 52'!35:35,MATCH(AA$4,'AEO 2023 Table 52'!$13:$13,0))*1000</f>
        <v>47312.82</v>
      </c>
      <c r="AB110" s="53">
        <f>INDEX('AEO 2023 Table 52'!35:35,MATCH(AB$4,'AEO 2023 Table 52'!$13:$13,0))*1000</f>
        <v>47349.987000000001</v>
      </c>
      <c r="AC110" s="53">
        <f>INDEX('AEO 2023 Table 52'!35:35,MATCH(AC$4,'AEO 2023 Table 52'!$13:$13,0))*1000</f>
        <v>47393.036</v>
      </c>
      <c r="AD110" s="53">
        <f>INDEX('AEO 2023 Table 52'!35:35,MATCH(AD$4,'AEO 2023 Table 52'!$13:$13,0))*1000</f>
        <v>47434.733999999997</v>
      </c>
      <c r="AE110" s="53">
        <f>INDEX('AEO 2023 Table 52'!35:35,MATCH(AE$4,'AEO 2023 Table 52'!$13:$13,0))*1000</f>
        <v>47514.811999999998</v>
      </c>
      <c r="AF110" s="53">
        <f>INDEX('AEO 2023 Table 52'!35:35,MATCH(AF$4,'AEO 2023 Table 52'!$13:$13,0))*1000</f>
        <v>47533.584999999999</v>
      </c>
    </row>
    <row r="111" spans="1:32" x14ac:dyDescent="0.35">
      <c r="B111" t="s">
        <v>170</v>
      </c>
      <c r="C111" s="53">
        <f>INDEX('AEO 2022 Table 52'!35:35,MATCH(C$4,'AEO 2022 Table 52'!$14:$14,0))*1000</f>
        <v>34425.330999999998</v>
      </c>
      <c r="D111" s="53">
        <f>INDEX('AEO 2023 Table 52'!36:36,MATCH(D$4,'AEO 2023 Table 52'!$13:$13,0))*1000</f>
        <v>35516.247000000003</v>
      </c>
      <c r="E111" s="53">
        <f>INDEX('AEO 2023 Table 52'!36:36,MATCH(E$4,'AEO 2023 Table 52'!$13:$13,0))*1000</f>
        <v>35677.898000000001</v>
      </c>
      <c r="F111" s="53">
        <f>INDEX('AEO 2023 Table 52'!36:36,MATCH(F$4,'AEO 2023 Table 52'!$13:$13,0))*1000</f>
        <v>35823.845000000001</v>
      </c>
      <c r="G111" s="53">
        <f>INDEX('AEO 2023 Table 52'!36:36,MATCH(G$4,'AEO 2023 Table 52'!$13:$13,0))*1000</f>
        <v>36138.064999999995</v>
      </c>
      <c r="H111" s="53">
        <f>INDEX('AEO 2023 Table 52'!36:36,MATCH(H$4,'AEO 2023 Table 52'!$13:$13,0))*1000</f>
        <v>36216.968999999997</v>
      </c>
      <c r="I111" s="53">
        <f>INDEX('AEO 2023 Table 52'!36:36,MATCH(I$4,'AEO 2023 Table 52'!$13:$13,0))*1000</f>
        <v>36320.762999999999</v>
      </c>
      <c r="J111" s="53">
        <f>INDEX('AEO 2023 Table 52'!36:36,MATCH(J$4,'AEO 2023 Table 52'!$13:$13,0))*1000</f>
        <v>36607.474999999999</v>
      </c>
      <c r="K111" s="53">
        <f>INDEX('AEO 2023 Table 52'!36:36,MATCH(K$4,'AEO 2023 Table 52'!$13:$13,0))*1000</f>
        <v>36681.21</v>
      </c>
      <c r="L111" s="53">
        <f>INDEX('AEO 2023 Table 52'!36:36,MATCH(L$4,'AEO 2023 Table 52'!$13:$13,0))*1000</f>
        <v>36757.133000000002</v>
      </c>
      <c r="M111" s="53">
        <f>INDEX('AEO 2023 Table 52'!36:36,MATCH(M$4,'AEO 2023 Table 52'!$13:$13,0))*1000</f>
        <v>36835.880000000005</v>
      </c>
      <c r="N111" s="53">
        <f>INDEX('AEO 2023 Table 52'!36:36,MATCH(N$4,'AEO 2023 Table 52'!$13:$13,0))*1000</f>
        <v>36913.218999999997</v>
      </c>
      <c r="O111" s="53">
        <f>INDEX('AEO 2023 Table 52'!36:36,MATCH(O$4,'AEO 2023 Table 52'!$13:$13,0))*1000</f>
        <v>36998.671999999999</v>
      </c>
      <c r="P111" s="53">
        <f>INDEX('AEO 2023 Table 52'!36:36,MATCH(P$4,'AEO 2023 Table 52'!$13:$13,0))*1000</f>
        <v>37062.042000000001</v>
      </c>
      <c r="Q111" s="53">
        <f>INDEX('AEO 2023 Table 52'!36:36,MATCH(Q$4,'AEO 2023 Table 52'!$13:$13,0))*1000</f>
        <v>37124.606999999996</v>
      </c>
      <c r="R111" s="53">
        <f>INDEX('AEO 2023 Table 52'!36:36,MATCH(R$4,'AEO 2023 Table 52'!$13:$13,0))*1000</f>
        <v>37183.371999999996</v>
      </c>
      <c r="S111" s="53">
        <f>INDEX('AEO 2023 Table 52'!36:36,MATCH(S$4,'AEO 2023 Table 52'!$13:$13,0))*1000</f>
        <v>37247.49</v>
      </c>
      <c r="T111" s="53">
        <f>INDEX('AEO 2023 Table 52'!36:36,MATCH(T$4,'AEO 2023 Table 52'!$13:$13,0))*1000</f>
        <v>37312.381999999998</v>
      </c>
      <c r="U111" s="53">
        <f>INDEX('AEO 2023 Table 52'!36:36,MATCH(U$4,'AEO 2023 Table 52'!$13:$13,0))*1000</f>
        <v>37385.741999999998</v>
      </c>
      <c r="V111" s="53">
        <f>INDEX('AEO 2023 Table 52'!36:36,MATCH(V$4,'AEO 2023 Table 52'!$13:$13,0))*1000</f>
        <v>37448.956000000006</v>
      </c>
      <c r="W111" s="53">
        <f>INDEX('AEO 2023 Table 52'!36:36,MATCH(W$4,'AEO 2023 Table 52'!$13:$13,0))*1000</f>
        <v>37512.790999999997</v>
      </c>
      <c r="X111" s="53">
        <f>INDEX('AEO 2023 Table 52'!36:36,MATCH(X$4,'AEO 2023 Table 52'!$13:$13,0))*1000</f>
        <v>37575.042999999998</v>
      </c>
      <c r="Y111" s="53">
        <f>INDEX('AEO 2023 Table 52'!36:36,MATCH(Y$4,'AEO 2023 Table 52'!$13:$13,0))*1000</f>
        <v>37637.332999999999</v>
      </c>
      <c r="Z111" s="53">
        <f>INDEX('AEO 2023 Table 52'!36:36,MATCH(Z$4,'AEO 2023 Table 52'!$13:$13,0))*1000</f>
        <v>37687.420000000006</v>
      </c>
      <c r="AA111" s="53">
        <f>INDEX('AEO 2023 Table 52'!36:36,MATCH(AA$4,'AEO 2023 Table 52'!$13:$13,0))*1000</f>
        <v>37740.303</v>
      </c>
      <c r="AB111" s="53">
        <f>INDEX('AEO 2023 Table 52'!36:36,MATCH(AB$4,'AEO 2023 Table 52'!$13:$13,0))*1000</f>
        <v>37784.114999999998</v>
      </c>
      <c r="AC111" s="53">
        <f>INDEX('AEO 2023 Table 52'!36:36,MATCH(AC$4,'AEO 2023 Table 52'!$13:$13,0))*1000</f>
        <v>37836.712</v>
      </c>
      <c r="AD111" s="53">
        <f>INDEX('AEO 2023 Table 52'!36:36,MATCH(AD$4,'AEO 2023 Table 52'!$13:$13,0))*1000</f>
        <v>37886.768000000004</v>
      </c>
      <c r="AE111" s="53">
        <f>INDEX('AEO 2023 Table 52'!36:36,MATCH(AE$4,'AEO 2023 Table 52'!$13:$13,0))*1000</f>
        <v>37972.712999999996</v>
      </c>
      <c r="AF111" s="53">
        <f>INDEX('AEO 2023 Table 52'!36:36,MATCH(AF$4,'AEO 2023 Table 52'!$13:$13,0))*1000</f>
        <v>38000.633000000002</v>
      </c>
    </row>
    <row r="112" spans="1:32" x14ac:dyDescent="0.35">
      <c r="B112" t="s">
        <v>171</v>
      </c>
      <c r="C112" s="53">
        <f>INDEX('AEO 2022 Table 52'!36:36,MATCH(C$4,'AEO 2022 Table 52'!$14:$14,0))*1000</f>
        <v>34699.753000000004</v>
      </c>
      <c r="D112" s="53">
        <f>INDEX('AEO 2023 Table 52'!37:37,MATCH(D$4,'AEO 2023 Table 52'!$13:$13,0))*1000</f>
        <v>36715.366000000002</v>
      </c>
      <c r="E112" s="53">
        <f>INDEX('AEO 2023 Table 52'!37:37,MATCH(E$4,'AEO 2023 Table 52'!$13:$13,0))*1000</f>
        <v>36880.844000000005</v>
      </c>
      <c r="F112" s="53">
        <f>INDEX('AEO 2023 Table 52'!37:37,MATCH(F$4,'AEO 2023 Table 52'!$13:$13,0))*1000</f>
        <v>37025.527999999998</v>
      </c>
      <c r="G112" s="53">
        <f>INDEX('AEO 2023 Table 52'!37:37,MATCH(G$4,'AEO 2023 Table 52'!$13:$13,0))*1000</f>
        <v>37359.909</v>
      </c>
      <c r="H112" s="53">
        <f>INDEX('AEO 2023 Table 52'!37:37,MATCH(H$4,'AEO 2023 Table 52'!$13:$13,0))*1000</f>
        <v>37446.074999999997</v>
      </c>
      <c r="I112" s="53">
        <f>INDEX('AEO 2023 Table 52'!37:37,MATCH(I$4,'AEO 2023 Table 52'!$13:$13,0))*1000</f>
        <v>37558.532999999996</v>
      </c>
      <c r="J112" s="53">
        <f>INDEX('AEO 2023 Table 52'!37:37,MATCH(J$4,'AEO 2023 Table 52'!$13:$13,0))*1000</f>
        <v>37839.030999999995</v>
      </c>
      <c r="K112" s="53">
        <f>INDEX('AEO 2023 Table 52'!37:37,MATCH(K$4,'AEO 2023 Table 52'!$13:$13,0))*1000</f>
        <v>37912.810999999994</v>
      </c>
      <c r="L112" s="53">
        <f>INDEX('AEO 2023 Table 52'!37:37,MATCH(L$4,'AEO 2023 Table 52'!$13:$13,0))*1000</f>
        <v>37988.200999999994</v>
      </c>
      <c r="M112" s="53">
        <f>INDEX('AEO 2023 Table 52'!37:37,MATCH(M$4,'AEO 2023 Table 52'!$13:$13,0))*1000</f>
        <v>38065.845000000001</v>
      </c>
      <c r="N112" s="53">
        <f>INDEX('AEO 2023 Table 52'!37:37,MATCH(N$4,'AEO 2023 Table 52'!$13:$13,0))*1000</f>
        <v>38141.025999999998</v>
      </c>
      <c r="O112" s="53">
        <f>INDEX('AEO 2023 Table 52'!37:37,MATCH(O$4,'AEO 2023 Table 52'!$13:$13,0))*1000</f>
        <v>38221.901000000005</v>
      </c>
      <c r="P112" s="53">
        <f>INDEX('AEO 2023 Table 52'!37:37,MATCH(P$4,'AEO 2023 Table 52'!$13:$13,0))*1000</f>
        <v>38278.190999999999</v>
      </c>
      <c r="Q112" s="53">
        <f>INDEX('AEO 2023 Table 52'!37:37,MATCH(Q$4,'AEO 2023 Table 52'!$13:$13,0))*1000</f>
        <v>38333.145000000004</v>
      </c>
      <c r="R112" s="53">
        <f>INDEX('AEO 2023 Table 52'!37:37,MATCH(R$4,'AEO 2023 Table 52'!$13:$13,0))*1000</f>
        <v>38386.929000000004</v>
      </c>
      <c r="S112" s="53">
        <f>INDEX('AEO 2023 Table 52'!37:37,MATCH(S$4,'AEO 2023 Table 52'!$13:$13,0))*1000</f>
        <v>38449.722000000002</v>
      </c>
      <c r="T112" s="53">
        <f>INDEX('AEO 2023 Table 52'!37:37,MATCH(T$4,'AEO 2023 Table 52'!$13:$13,0))*1000</f>
        <v>38512.272000000004</v>
      </c>
      <c r="U112" s="53">
        <f>INDEX('AEO 2023 Table 52'!37:37,MATCH(U$4,'AEO 2023 Table 52'!$13:$13,0))*1000</f>
        <v>38587.184999999998</v>
      </c>
      <c r="V112" s="53">
        <f>INDEX('AEO 2023 Table 52'!37:37,MATCH(V$4,'AEO 2023 Table 52'!$13:$13,0))*1000</f>
        <v>38648.819000000003</v>
      </c>
      <c r="W112" s="53">
        <f>INDEX('AEO 2023 Table 52'!37:37,MATCH(W$4,'AEO 2023 Table 52'!$13:$13,0))*1000</f>
        <v>38711.356999999996</v>
      </c>
      <c r="X112" s="53">
        <f>INDEX('AEO 2023 Table 52'!37:37,MATCH(X$4,'AEO 2023 Table 52'!$13:$13,0))*1000</f>
        <v>38772.343000000001</v>
      </c>
      <c r="Y112" s="53">
        <f>INDEX('AEO 2023 Table 52'!37:37,MATCH(Y$4,'AEO 2023 Table 52'!$13:$13,0))*1000</f>
        <v>38834.152000000002</v>
      </c>
      <c r="Z112" s="53">
        <f>INDEX('AEO 2023 Table 52'!37:37,MATCH(Z$4,'AEO 2023 Table 52'!$13:$13,0))*1000</f>
        <v>38884.231999999996</v>
      </c>
      <c r="AA112" s="53">
        <f>INDEX('AEO 2023 Table 52'!37:37,MATCH(AA$4,'AEO 2023 Table 52'!$13:$13,0))*1000</f>
        <v>38937.119000000006</v>
      </c>
      <c r="AB112" s="53">
        <f>INDEX('AEO 2023 Table 52'!37:37,MATCH(AB$4,'AEO 2023 Table 52'!$13:$13,0))*1000</f>
        <v>38980.9</v>
      </c>
      <c r="AC112" s="53">
        <f>INDEX('AEO 2023 Table 52'!37:37,MATCH(AC$4,'AEO 2023 Table 52'!$13:$13,0))*1000</f>
        <v>39033.481999999996</v>
      </c>
      <c r="AD112" s="53">
        <f>INDEX('AEO 2023 Table 52'!37:37,MATCH(AD$4,'AEO 2023 Table 52'!$13:$13,0))*1000</f>
        <v>39082.942999999999</v>
      </c>
      <c r="AE112" s="53">
        <f>INDEX('AEO 2023 Table 52'!37:37,MATCH(AE$4,'AEO 2023 Table 52'!$13:$13,0))*1000</f>
        <v>39168.232000000004</v>
      </c>
      <c r="AF112" s="53">
        <f>INDEX('AEO 2023 Table 52'!37:37,MATCH(AF$4,'AEO 2023 Table 52'!$13:$13,0))*1000</f>
        <v>39195.950000000004</v>
      </c>
    </row>
    <row r="113" spans="1:32" x14ac:dyDescent="0.35">
      <c r="B113" t="s">
        <v>172</v>
      </c>
      <c r="C113" s="53">
        <f>INDEX('AEO 2022 Table 52'!37:37,MATCH(C$4,'AEO 2022 Table 52'!$14:$14,0))*1000</f>
        <v>40399.161999999997</v>
      </c>
      <c r="D113" s="53">
        <f>INDEX('AEO 2023 Table 52'!38:38,MATCH(D$4,'AEO 2023 Table 52'!$13:$13,0))*1000</f>
        <v>39087.269</v>
      </c>
      <c r="E113" s="53">
        <f>INDEX('AEO 2023 Table 52'!38:38,MATCH(E$4,'AEO 2023 Table 52'!$13:$13,0))*1000</f>
        <v>39253.020999999993</v>
      </c>
      <c r="F113" s="53">
        <f>INDEX('AEO 2023 Table 52'!38:38,MATCH(F$4,'AEO 2023 Table 52'!$13:$13,0))*1000</f>
        <v>39404.705000000002</v>
      </c>
      <c r="G113" s="53">
        <f>INDEX('AEO 2023 Table 52'!38:38,MATCH(G$4,'AEO 2023 Table 52'!$13:$13,0))*1000</f>
        <v>39733.772000000004</v>
      </c>
      <c r="H113" s="53">
        <f>INDEX('AEO 2023 Table 52'!38:38,MATCH(H$4,'AEO 2023 Table 52'!$13:$13,0))*1000</f>
        <v>39821.96</v>
      </c>
      <c r="I113" s="53">
        <f>INDEX('AEO 2023 Table 52'!38:38,MATCH(I$4,'AEO 2023 Table 52'!$13:$13,0))*1000</f>
        <v>39950.466</v>
      </c>
      <c r="J113" s="53">
        <f>INDEX('AEO 2023 Table 52'!38:38,MATCH(J$4,'AEO 2023 Table 52'!$13:$13,0))*1000</f>
        <v>40225.544000000002</v>
      </c>
      <c r="K113" s="53">
        <f>INDEX('AEO 2023 Table 52'!38:38,MATCH(K$4,'AEO 2023 Table 52'!$13:$13,0))*1000</f>
        <v>40294.697</v>
      </c>
      <c r="L113" s="53">
        <f>INDEX('AEO 2023 Table 52'!38:38,MATCH(L$4,'AEO 2023 Table 52'!$13:$13,0))*1000</f>
        <v>40365.688000000002</v>
      </c>
      <c r="M113" s="53">
        <f>INDEX('AEO 2023 Table 52'!38:38,MATCH(M$4,'AEO 2023 Table 52'!$13:$13,0))*1000</f>
        <v>40439.072</v>
      </c>
      <c r="N113" s="53">
        <f>INDEX('AEO 2023 Table 52'!38:38,MATCH(N$4,'AEO 2023 Table 52'!$13:$13,0))*1000</f>
        <v>40512.053999999996</v>
      </c>
      <c r="O113" s="53">
        <f>INDEX('AEO 2023 Table 52'!38:38,MATCH(O$4,'AEO 2023 Table 52'!$13:$13,0))*1000</f>
        <v>40591.025999999998</v>
      </c>
      <c r="P113" s="53">
        <f>INDEX('AEO 2023 Table 52'!38:38,MATCH(P$4,'AEO 2023 Table 52'!$13:$13,0))*1000</f>
        <v>40644.565999999999</v>
      </c>
      <c r="Q113" s="53">
        <f>INDEX('AEO 2023 Table 52'!38:38,MATCH(Q$4,'AEO 2023 Table 52'!$13:$13,0))*1000</f>
        <v>40702.311999999998</v>
      </c>
      <c r="R113" s="53">
        <f>INDEX('AEO 2023 Table 52'!38:38,MATCH(R$4,'AEO 2023 Table 52'!$13:$13,0))*1000</f>
        <v>40757.694000000003</v>
      </c>
      <c r="S113" s="53">
        <f>INDEX('AEO 2023 Table 52'!38:38,MATCH(S$4,'AEO 2023 Table 52'!$13:$13,0))*1000</f>
        <v>40818.725999999995</v>
      </c>
      <c r="T113" s="53">
        <f>INDEX('AEO 2023 Table 52'!38:38,MATCH(T$4,'AEO 2023 Table 52'!$13:$13,0))*1000</f>
        <v>40881.931000000004</v>
      </c>
      <c r="U113" s="53">
        <f>INDEX('AEO 2023 Table 52'!38:38,MATCH(U$4,'AEO 2023 Table 52'!$13:$13,0))*1000</f>
        <v>40956.89</v>
      </c>
      <c r="V113" s="53">
        <f>INDEX('AEO 2023 Table 52'!38:38,MATCH(V$4,'AEO 2023 Table 52'!$13:$13,0))*1000</f>
        <v>41014.027000000002</v>
      </c>
      <c r="W113" s="53">
        <f>INDEX('AEO 2023 Table 52'!38:38,MATCH(W$4,'AEO 2023 Table 52'!$13:$13,0))*1000</f>
        <v>41073.521000000001</v>
      </c>
      <c r="X113" s="53">
        <f>INDEX('AEO 2023 Table 52'!38:38,MATCH(X$4,'AEO 2023 Table 52'!$13:$13,0))*1000</f>
        <v>41131.050000000003</v>
      </c>
      <c r="Y113" s="53">
        <f>INDEX('AEO 2023 Table 52'!38:38,MATCH(Y$4,'AEO 2023 Table 52'!$13:$13,0))*1000</f>
        <v>41187.874000000003</v>
      </c>
      <c r="Z113" s="53">
        <f>INDEX('AEO 2023 Table 52'!38:38,MATCH(Z$4,'AEO 2023 Table 52'!$13:$13,0))*1000</f>
        <v>41232.680999999997</v>
      </c>
      <c r="AA113" s="53">
        <f>INDEX('AEO 2023 Table 52'!38:38,MATCH(AA$4,'AEO 2023 Table 52'!$13:$13,0))*1000</f>
        <v>41279.758000000002</v>
      </c>
      <c r="AB113" s="53">
        <f>INDEX('AEO 2023 Table 52'!38:38,MATCH(AB$4,'AEO 2023 Table 52'!$13:$13,0))*1000</f>
        <v>41319.468999999997</v>
      </c>
      <c r="AC113" s="53">
        <f>INDEX('AEO 2023 Table 52'!38:38,MATCH(AC$4,'AEO 2023 Table 52'!$13:$13,0))*1000</f>
        <v>41366.283000000003</v>
      </c>
      <c r="AD113" s="53">
        <f>INDEX('AEO 2023 Table 52'!38:38,MATCH(AD$4,'AEO 2023 Table 52'!$13:$13,0))*1000</f>
        <v>41410.404000000002</v>
      </c>
      <c r="AE113" s="53">
        <f>INDEX('AEO 2023 Table 52'!38:38,MATCH(AE$4,'AEO 2023 Table 52'!$13:$13,0))*1000</f>
        <v>41495.300000000003</v>
      </c>
      <c r="AF113" s="53">
        <f>INDEX('AEO 2023 Table 52'!38:38,MATCH(AF$4,'AEO 2023 Table 52'!$13:$13,0))*1000</f>
        <v>41517.367999999995</v>
      </c>
    </row>
    <row r="114" spans="1:32" x14ac:dyDescent="0.35">
      <c r="B114" t="s">
        <v>173</v>
      </c>
      <c r="C114" s="41">
        <f>INDEX('AEO 2022 Table 52'!38:38,MATCH(C$4,'AEO 2022 Table 52'!$14:$14,0))*1000</f>
        <v>0</v>
      </c>
      <c r="D114" s="41">
        <f>INDEX('AEO 2023 Table 52'!39:39,MATCH(D$4,'AEO 2023 Table 52'!$13:$13,0))*1000</f>
        <v>0</v>
      </c>
      <c r="E114" s="41">
        <f>INDEX('AEO 2023 Table 52'!39:39,MATCH(E$4,'AEO 2023 Table 52'!$13:$13,0))*1000</f>
        <v>0</v>
      </c>
      <c r="F114" s="41">
        <f>INDEX('AEO 2023 Table 52'!39:39,MATCH(F$4,'AEO 2023 Table 52'!$13:$13,0))*1000</f>
        <v>0</v>
      </c>
      <c r="G114" s="41">
        <f>INDEX('AEO 2023 Table 52'!39:39,MATCH(G$4,'AEO 2023 Table 52'!$13:$13,0))*1000</f>
        <v>0</v>
      </c>
      <c r="H114" s="41">
        <f>INDEX('AEO 2023 Table 52'!39:39,MATCH(H$4,'AEO 2023 Table 52'!$13:$13,0))*1000</f>
        <v>0</v>
      </c>
      <c r="I114" s="41">
        <f>INDEX('AEO 2023 Table 52'!39:39,MATCH(I$4,'AEO 2023 Table 52'!$13:$13,0))*1000</f>
        <v>0</v>
      </c>
      <c r="J114" s="41">
        <f>INDEX('AEO 2023 Table 52'!39:39,MATCH(J$4,'AEO 2023 Table 52'!$13:$13,0))*1000</f>
        <v>0</v>
      </c>
      <c r="K114" s="41">
        <f>INDEX('AEO 2023 Table 52'!39:39,MATCH(K$4,'AEO 2023 Table 52'!$13:$13,0))*1000</f>
        <v>0</v>
      </c>
      <c r="L114" s="41">
        <f>INDEX('AEO 2023 Table 52'!39:39,MATCH(L$4,'AEO 2023 Table 52'!$13:$13,0))*1000</f>
        <v>0</v>
      </c>
      <c r="M114" s="41">
        <f>INDEX('AEO 2023 Table 52'!39:39,MATCH(M$4,'AEO 2023 Table 52'!$13:$13,0))*1000</f>
        <v>0</v>
      </c>
      <c r="N114" s="41">
        <f>INDEX('AEO 2023 Table 52'!39:39,MATCH(N$4,'AEO 2023 Table 52'!$13:$13,0))*1000</f>
        <v>0</v>
      </c>
      <c r="O114" s="41">
        <f>INDEX('AEO 2023 Table 52'!39:39,MATCH(O$4,'AEO 2023 Table 52'!$13:$13,0))*1000</f>
        <v>0</v>
      </c>
      <c r="P114" s="41">
        <f>INDEX('AEO 2023 Table 52'!39:39,MATCH(P$4,'AEO 2023 Table 52'!$13:$13,0))*1000</f>
        <v>0</v>
      </c>
      <c r="Q114" s="41">
        <f>INDEX('AEO 2023 Table 52'!39:39,MATCH(Q$4,'AEO 2023 Table 52'!$13:$13,0))*1000</f>
        <v>0</v>
      </c>
      <c r="R114" s="41">
        <f>INDEX('AEO 2023 Table 52'!39:39,MATCH(R$4,'AEO 2023 Table 52'!$13:$13,0))*1000</f>
        <v>0</v>
      </c>
      <c r="S114" s="41">
        <f>INDEX('AEO 2023 Table 52'!39:39,MATCH(S$4,'AEO 2023 Table 52'!$13:$13,0))*1000</f>
        <v>0</v>
      </c>
      <c r="T114" s="41">
        <f>INDEX('AEO 2023 Table 52'!39:39,MATCH(T$4,'AEO 2023 Table 52'!$13:$13,0))*1000</f>
        <v>0</v>
      </c>
      <c r="U114" s="41">
        <f>INDEX('AEO 2023 Table 52'!39:39,MATCH(U$4,'AEO 2023 Table 52'!$13:$13,0))*1000</f>
        <v>0</v>
      </c>
      <c r="V114" s="41">
        <f>INDEX('AEO 2023 Table 52'!39:39,MATCH(V$4,'AEO 2023 Table 52'!$13:$13,0))*1000</f>
        <v>0</v>
      </c>
      <c r="W114" s="41">
        <f>INDEX('AEO 2023 Table 52'!39:39,MATCH(W$4,'AEO 2023 Table 52'!$13:$13,0))*1000</f>
        <v>0</v>
      </c>
      <c r="X114" s="41">
        <f>INDEX('AEO 2023 Table 52'!39:39,MATCH(X$4,'AEO 2023 Table 52'!$13:$13,0))*1000</f>
        <v>0</v>
      </c>
      <c r="Y114" s="41">
        <f>INDEX('AEO 2023 Table 52'!39:39,MATCH(Y$4,'AEO 2023 Table 52'!$13:$13,0))*1000</f>
        <v>0</v>
      </c>
      <c r="Z114" s="41">
        <f>INDEX('AEO 2023 Table 52'!39:39,MATCH(Z$4,'AEO 2023 Table 52'!$13:$13,0))*1000</f>
        <v>0</v>
      </c>
      <c r="AA114" s="41">
        <f>INDEX('AEO 2023 Table 52'!39:39,MATCH(AA$4,'AEO 2023 Table 52'!$13:$13,0))*1000</f>
        <v>0</v>
      </c>
      <c r="AB114" s="41">
        <f>INDEX('AEO 2023 Table 52'!39:39,MATCH(AB$4,'AEO 2023 Table 52'!$13:$13,0))*1000</f>
        <v>0</v>
      </c>
      <c r="AC114" s="41">
        <f>INDEX('AEO 2023 Table 52'!39:39,MATCH(AC$4,'AEO 2023 Table 52'!$13:$13,0))*1000</f>
        <v>0</v>
      </c>
      <c r="AD114" s="41">
        <f>INDEX('AEO 2023 Table 52'!39:39,MATCH(AD$4,'AEO 2023 Table 52'!$13:$13,0))*1000</f>
        <v>0</v>
      </c>
      <c r="AE114" s="41">
        <f>INDEX('AEO 2023 Table 52'!39:39,MATCH(AE$4,'AEO 2023 Table 52'!$13:$13,0))*1000</f>
        <v>0</v>
      </c>
      <c r="AF114" s="41">
        <f>INDEX('AEO 2023 Table 52'!39:39,MATCH(AF$4,'AEO 2023 Table 52'!$13:$13,0))*1000</f>
        <v>0</v>
      </c>
    </row>
    <row r="115" spans="1:32" x14ac:dyDescent="0.35">
      <c r="B115" t="s">
        <v>218</v>
      </c>
      <c r="C115" s="53">
        <f>INDEX('AEO 2022 Table 52'!39:39,MATCH(C$4,'AEO 2022 Table 52'!$14:$14,0))*1000</f>
        <v>34046.405999999995</v>
      </c>
      <c r="D115" s="53">
        <f>INDEX('AEO 2023 Table 52'!40:40,MATCH(D$4,'AEO 2023 Table 52'!$13:$13,0))*1000</f>
        <v>35051.726999999999</v>
      </c>
      <c r="E115" s="53">
        <f>INDEX('AEO 2023 Table 52'!40:40,MATCH(E$4,'AEO 2023 Table 52'!$13:$13,0))*1000</f>
        <v>35209.941999999995</v>
      </c>
      <c r="F115" s="53">
        <f>INDEX('AEO 2023 Table 52'!40:40,MATCH(F$4,'AEO 2023 Table 52'!$13:$13,0))*1000</f>
        <v>35370.197</v>
      </c>
      <c r="G115" s="53">
        <f>INDEX('AEO 2023 Table 52'!40:40,MATCH(G$4,'AEO 2023 Table 52'!$13:$13,0))*1000</f>
        <v>35729.038</v>
      </c>
      <c r="H115" s="53">
        <f>INDEX('AEO 2023 Table 52'!40:40,MATCH(H$4,'AEO 2023 Table 52'!$13:$13,0))*1000</f>
        <v>35803.623</v>
      </c>
      <c r="I115" s="53">
        <f>INDEX('AEO 2023 Table 52'!40:40,MATCH(I$4,'AEO 2023 Table 52'!$13:$13,0))*1000</f>
        <v>35911.457000000002</v>
      </c>
      <c r="J115" s="53">
        <f>INDEX('AEO 2023 Table 52'!40:40,MATCH(J$4,'AEO 2023 Table 52'!$13:$13,0))*1000</f>
        <v>36189.678</v>
      </c>
      <c r="K115" s="53">
        <f>INDEX('AEO 2023 Table 52'!40:40,MATCH(K$4,'AEO 2023 Table 52'!$13:$13,0))*1000</f>
        <v>36253.773000000001</v>
      </c>
      <c r="L115" s="53">
        <f>INDEX('AEO 2023 Table 52'!40:40,MATCH(L$4,'AEO 2023 Table 52'!$13:$13,0))*1000</f>
        <v>36318.787000000004</v>
      </c>
      <c r="M115" s="53">
        <f>INDEX('AEO 2023 Table 52'!40:40,MATCH(M$4,'AEO 2023 Table 52'!$13:$13,0))*1000</f>
        <v>36382.607000000004</v>
      </c>
      <c r="N115" s="53">
        <f>INDEX('AEO 2023 Table 52'!40:40,MATCH(N$4,'AEO 2023 Table 52'!$13:$13,0))*1000</f>
        <v>36444.930999999997</v>
      </c>
      <c r="O115" s="53">
        <f>INDEX('AEO 2023 Table 52'!40:40,MATCH(O$4,'AEO 2023 Table 52'!$13:$13,0))*1000</f>
        <v>36515.670999999995</v>
      </c>
      <c r="P115" s="53">
        <f>INDEX('AEO 2023 Table 52'!40:40,MATCH(P$4,'AEO 2023 Table 52'!$13:$13,0))*1000</f>
        <v>36566.910000000003</v>
      </c>
      <c r="Q115" s="53">
        <f>INDEX('AEO 2023 Table 52'!40:40,MATCH(Q$4,'AEO 2023 Table 52'!$13:$13,0))*1000</f>
        <v>36622.020999999993</v>
      </c>
      <c r="R115" s="53">
        <f>INDEX('AEO 2023 Table 52'!40:40,MATCH(R$4,'AEO 2023 Table 52'!$13:$13,0))*1000</f>
        <v>36676.574999999997</v>
      </c>
      <c r="S115" s="53">
        <f>INDEX('AEO 2023 Table 52'!40:40,MATCH(S$4,'AEO 2023 Table 52'!$13:$13,0))*1000</f>
        <v>36737.678999999996</v>
      </c>
      <c r="T115" s="53">
        <f>INDEX('AEO 2023 Table 52'!40:40,MATCH(T$4,'AEO 2023 Table 52'!$13:$13,0))*1000</f>
        <v>36792.220999999998</v>
      </c>
      <c r="U115" s="53">
        <f>INDEX('AEO 2023 Table 52'!40:40,MATCH(U$4,'AEO 2023 Table 52'!$13:$13,0))*1000</f>
        <v>36861.9</v>
      </c>
      <c r="V115" s="53">
        <f>INDEX('AEO 2023 Table 52'!40:40,MATCH(V$4,'AEO 2023 Table 52'!$13:$13,0))*1000</f>
        <v>36911.300999999999</v>
      </c>
      <c r="W115" s="53">
        <f>INDEX('AEO 2023 Table 52'!40:40,MATCH(W$4,'AEO 2023 Table 52'!$13:$13,0))*1000</f>
        <v>36963.005000000005</v>
      </c>
      <c r="X115" s="53">
        <f>INDEX('AEO 2023 Table 52'!40:40,MATCH(X$4,'AEO 2023 Table 52'!$13:$13,0))*1000</f>
        <v>37012.065999999999</v>
      </c>
      <c r="Y115" s="53">
        <f>INDEX('AEO 2023 Table 52'!40:40,MATCH(Y$4,'AEO 2023 Table 52'!$13:$13,0))*1000</f>
        <v>37060.501000000004</v>
      </c>
      <c r="Z115" s="53">
        <f>INDEX('AEO 2023 Table 52'!40:40,MATCH(Z$4,'AEO 2023 Table 52'!$13:$13,0))*1000</f>
        <v>37098.567999999999</v>
      </c>
      <c r="AA115" s="53">
        <f>INDEX('AEO 2023 Table 52'!40:40,MATCH(AA$4,'AEO 2023 Table 52'!$13:$13,0))*1000</f>
        <v>37137.977999999996</v>
      </c>
      <c r="AB115" s="53">
        <f>INDEX('AEO 2023 Table 52'!40:40,MATCH(AB$4,'AEO 2023 Table 52'!$13:$13,0))*1000</f>
        <v>37172.493000000002</v>
      </c>
      <c r="AC115" s="53">
        <f>INDEX('AEO 2023 Table 52'!40:40,MATCH(AC$4,'AEO 2023 Table 52'!$13:$13,0))*1000</f>
        <v>37211.849000000002</v>
      </c>
      <c r="AD115" s="53">
        <f>INDEX('AEO 2023 Table 52'!40:40,MATCH(AD$4,'AEO 2023 Table 52'!$13:$13,0))*1000</f>
        <v>37249.195</v>
      </c>
      <c r="AE115" s="53">
        <f>INDEX('AEO 2023 Table 52'!40:40,MATCH(AE$4,'AEO 2023 Table 52'!$13:$13,0))*1000</f>
        <v>37322.650999999998</v>
      </c>
      <c r="AF115" s="53">
        <f>INDEX('AEO 2023 Table 52'!40:40,MATCH(AF$4,'AEO 2023 Table 52'!$13:$13,0))*1000</f>
        <v>37337.913999999997</v>
      </c>
    </row>
    <row r="116" spans="1:32" x14ac:dyDescent="0.35">
      <c r="B116" t="s">
        <v>219</v>
      </c>
      <c r="C116" s="53">
        <f>INDEX('AEO 2022 Table 52'!40:40,MATCH(C$4,'AEO 2022 Table 52'!$14:$14,0))*1000</f>
        <v>45309.269</v>
      </c>
      <c r="D116" s="53">
        <f>INDEX('AEO 2023 Table 52'!41:41,MATCH(D$4,'AEO 2023 Table 52'!$13:$13,0))*1000</f>
        <v>46225.056000000004</v>
      </c>
      <c r="E116" s="53">
        <f>INDEX('AEO 2023 Table 52'!41:41,MATCH(E$4,'AEO 2023 Table 52'!$13:$13,0))*1000</f>
        <v>46372.57</v>
      </c>
      <c r="F116" s="53">
        <f>INDEX('AEO 2023 Table 52'!41:41,MATCH(F$4,'AEO 2023 Table 52'!$13:$13,0))*1000</f>
        <v>46517.868000000002</v>
      </c>
      <c r="G116" s="53">
        <f>INDEX('AEO 2023 Table 52'!41:41,MATCH(G$4,'AEO 2023 Table 52'!$13:$13,0))*1000</f>
        <v>46828.270000000004</v>
      </c>
      <c r="H116" s="53">
        <f>INDEX('AEO 2023 Table 52'!41:41,MATCH(H$4,'AEO 2023 Table 52'!$13:$13,0))*1000</f>
        <v>46901.302000000003</v>
      </c>
      <c r="I116" s="53">
        <f>INDEX('AEO 2023 Table 52'!41:41,MATCH(I$4,'AEO 2023 Table 52'!$13:$13,0))*1000</f>
        <v>47020.068999999996</v>
      </c>
      <c r="J116" s="53">
        <f>INDEX('AEO 2023 Table 52'!41:41,MATCH(J$4,'AEO 2023 Table 52'!$13:$13,0))*1000</f>
        <v>47262.515999999996</v>
      </c>
      <c r="K116" s="53">
        <f>INDEX('AEO 2023 Table 52'!41:41,MATCH(K$4,'AEO 2023 Table 52'!$13:$13,0))*1000</f>
        <v>47322.024999999994</v>
      </c>
      <c r="L116" s="53">
        <f>INDEX('AEO 2023 Table 52'!41:41,MATCH(L$4,'AEO 2023 Table 52'!$13:$13,0))*1000</f>
        <v>47380.153999999995</v>
      </c>
      <c r="M116" s="53">
        <f>INDEX('AEO 2023 Table 52'!41:41,MATCH(M$4,'AEO 2023 Table 52'!$13:$13,0))*1000</f>
        <v>47440.865000000005</v>
      </c>
      <c r="N116" s="53">
        <f>INDEX('AEO 2023 Table 52'!41:41,MATCH(N$4,'AEO 2023 Table 52'!$13:$13,0))*1000</f>
        <v>47499.564999999995</v>
      </c>
      <c r="O116" s="53">
        <f>INDEX('AEO 2023 Table 52'!41:41,MATCH(O$4,'AEO 2023 Table 52'!$13:$13,0))*1000</f>
        <v>47560.49</v>
      </c>
      <c r="P116" s="53">
        <f>INDEX('AEO 2023 Table 52'!41:41,MATCH(P$4,'AEO 2023 Table 52'!$13:$13,0))*1000</f>
        <v>47611.159999999996</v>
      </c>
      <c r="Q116" s="53">
        <f>INDEX('AEO 2023 Table 52'!41:41,MATCH(Q$4,'AEO 2023 Table 52'!$13:$13,0))*1000</f>
        <v>47669.052000000003</v>
      </c>
      <c r="R116" s="53">
        <f>INDEX('AEO 2023 Table 52'!41:41,MATCH(R$4,'AEO 2023 Table 52'!$13:$13,0))*1000</f>
        <v>47721.504000000001</v>
      </c>
      <c r="S116" s="53">
        <f>INDEX('AEO 2023 Table 52'!41:41,MATCH(S$4,'AEO 2023 Table 52'!$13:$13,0))*1000</f>
        <v>47779.536999999997</v>
      </c>
      <c r="T116" s="53">
        <f>INDEX('AEO 2023 Table 52'!41:41,MATCH(T$4,'AEO 2023 Table 52'!$13:$13,0))*1000</f>
        <v>47830.387000000002</v>
      </c>
      <c r="U116" s="53">
        <f>INDEX('AEO 2023 Table 52'!41:41,MATCH(U$4,'AEO 2023 Table 52'!$13:$13,0))*1000</f>
        <v>47893.718999999997</v>
      </c>
      <c r="V116" s="53">
        <f>INDEX('AEO 2023 Table 52'!41:41,MATCH(V$4,'AEO 2023 Table 52'!$13:$13,0))*1000</f>
        <v>47937.595000000001</v>
      </c>
      <c r="W116" s="53">
        <f>INDEX('AEO 2023 Table 52'!41:41,MATCH(W$4,'AEO 2023 Table 52'!$13:$13,0))*1000</f>
        <v>47983.07</v>
      </c>
      <c r="X116" s="53">
        <f>INDEX('AEO 2023 Table 52'!41:41,MATCH(X$4,'AEO 2023 Table 52'!$13:$13,0))*1000</f>
        <v>48026.363000000005</v>
      </c>
      <c r="Y116" s="53">
        <f>INDEX('AEO 2023 Table 52'!41:41,MATCH(Y$4,'AEO 2023 Table 52'!$13:$13,0))*1000</f>
        <v>48067.386999999995</v>
      </c>
      <c r="Z116" s="53">
        <f>INDEX('AEO 2023 Table 52'!41:41,MATCH(Z$4,'AEO 2023 Table 52'!$13:$13,0))*1000</f>
        <v>48099.341999999997</v>
      </c>
      <c r="AA116" s="53">
        <f>INDEX('AEO 2023 Table 52'!41:41,MATCH(AA$4,'AEO 2023 Table 52'!$13:$13,0))*1000</f>
        <v>48132.98</v>
      </c>
      <c r="AB116" s="53">
        <f>INDEX('AEO 2023 Table 52'!41:41,MATCH(AB$4,'AEO 2023 Table 52'!$13:$13,0))*1000</f>
        <v>48162.810999999994</v>
      </c>
      <c r="AC116" s="53">
        <f>INDEX('AEO 2023 Table 52'!41:41,MATCH(AC$4,'AEO 2023 Table 52'!$13:$13,0))*1000</f>
        <v>48195.525999999998</v>
      </c>
      <c r="AD116" s="53">
        <f>INDEX('AEO 2023 Table 52'!41:41,MATCH(AD$4,'AEO 2023 Table 52'!$13:$13,0))*1000</f>
        <v>48227.218999999997</v>
      </c>
      <c r="AE116" s="53">
        <f>INDEX('AEO 2023 Table 52'!41:41,MATCH(AE$4,'AEO 2023 Table 52'!$13:$13,0))*1000</f>
        <v>48285.933999999994</v>
      </c>
      <c r="AF116" s="53">
        <f>INDEX('AEO 2023 Table 52'!41:41,MATCH(AF$4,'AEO 2023 Table 52'!$13:$13,0))*1000</f>
        <v>48295.269</v>
      </c>
    </row>
    <row r="117" spans="1:32" x14ac:dyDescent="0.35">
      <c r="B117" t="s">
        <v>167</v>
      </c>
      <c r="C117" s="53">
        <f>INDEX('AEO 2022 Table 52'!41:41,MATCH(C$4,'AEO 2022 Table 52'!$14:$14,0))*1000</f>
        <v>37753.833999999995</v>
      </c>
      <c r="D117" s="53">
        <f>INDEX('AEO 2023 Table 52'!42:42,MATCH(D$4,'AEO 2023 Table 52'!$13:$13,0))*1000</f>
        <v>45311.466</v>
      </c>
      <c r="E117" s="53">
        <f>INDEX('AEO 2023 Table 52'!42:42,MATCH(E$4,'AEO 2023 Table 52'!$13:$13,0))*1000</f>
        <v>45556.911</v>
      </c>
      <c r="F117" s="53">
        <f>INDEX('AEO 2023 Table 52'!42:42,MATCH(F$4,'AEO 2023 Table 52'!$13:$13,0))*1000</f>
        <v>45799.934000000001</v>
      </c>
      <c r="G117" s="53">
        <f>INDEX('AEO 2023 Table 52'!42:42,MATCH(G$4,'AEO 2023 Table 52'!$13:$13,0))*1000</f>
        <v>46236.228999999999</v>
      </c>
      <c r="H117" s="53">
        <f>INDEX('AEO 2023 Table 52'!42:42,MATCH(H$4,'AEO 2023 Table 52'!$13:$13,0))*1000</f>
        <v>46488.480000000003</v>
      </c>
      <c r="I117" s="53">
        <f>INDEX('AEO 2023 Table 52'!42:42,MATCH(I$4,'AEO 2023 Table 52'!$13:$13,0))*1000</f>
        <v>46676.701000000001</v>
      </c>
      <c r="J117" s="53">
        <f>INDEX('AEO 2023 Table 52'!42:42,MATCH(J$4,'AEO 2023 Table 52'!$13:$13,0))*1000</f>
        <v>47013.241000000002</v>
      </c>
      <c r="K117" s="53">
        <f>INDEX('AEO 2023 Table 52'!42:42,MATCH(K$4,'AEO 2023 Table 52'!$13:$13,0))*1000</f>
        <v>47118.031000000003</v>
      </c>
      <c r="L117" s="53">
        <f>INDEX('AEO 2023 Table 52'!42:42,MATCH(L$4,'AEO 2023 Table 52'!$13:$13,0))*1000</f>
        <v>47226.844999999994</v>
      </c>
      <c r="M117" s="53">
        <f>INDEX('AEO 2023 Table 52'!42:42,MATCH(M$4,'AEO 2023 Table 52'!$13:$13,0))*1000</f>
        <v>47345.142</v>
      </c>
      <c r="N117" s="53">
        <f>INDEX('AEO 2023 Table 52'!42:42,MATCH(N$4,'AEO 2023 Table 52'!$13:$13,0))*1000</f>
        <v>47466.717000000004</v>
      </c>
      <c r="O117" s="53">
        <f>INDEX('AEO 2023 Table 52'!42:42,MATCH(O$4,'AEO 2023 Table 52'!$13:$13,0))*1000</f>
        <v>47610.207000000002</v>
      </c>
      <c r="P117" s="53">
        <f>INDEX('AEO 2023 Table 52'!42:42,MATCH(P$4,'AEO 2023 Table 52'!$13:$13,0))*1000</f>
        <v>47670.998</v>
      </c>
      <c r="Q117" s="53">
        <f>INDEX('AEO 2023 Table 52'!42:42,MATCH(Q$4,'AEO 2023 Table 52'!$13:$13,0))*1000</f>
        <v>47723.812000000005</v>
      </c>
      <c r="R117" s="53">
        <f>INDEX('AEO 2023 Table 52'!42:42,MATCH(R$4,'AEO 2023 Table 52'!$13:$13,0))*1000</f>
        <v>47765.339</v>
      </c>
      <c r="S117" s="53">
        <f>INDEX('AEO 2023 Table 52'!42:42,MATCH(S$4,'AEO 2023 Table 52'!$13:$13,0))*1000</f>
        <v>47808.796000000002</v>
      </c>
      <c r="T117" s="53">
        <f>INDEX('AEO 2023 Table 52'!42:42,MATCH(T$4,'AEO 2023 Table 52'!$13:$13,0))*1000</f>
        <v>47849.766000000003</v>
      </c>
      <c r="U117" s="53">
        <f>INDEX('AEO 2023 Table 52'!42:42,MATCH(U$4,'AEO 2023 Table 52'!$13:$13,0))*1000</f>
        <v>47897.056999999993</v>
      </c>
      <c r="V117" s="53">
        <f>INDEX('AEO 2023 Table 52'!42:42,MATCH(V$4,'AEO 2023 Table 52'!$13:$13,0))*1000</f>
        <v>47925.125</v>
      </c>
      <c r="W117" s="53">
        <f>INDEX('AEO 2023 Table 52'!42:42,MATCH(W$4,'AEO 2023 Table 52'!$13:$13,0))*1000</f>
        <v>47952.713000000003</v>
      </c>
      <c r="X117" s="53">
        <f>INDEX('AEO 2023 Table 52'!42:42,MATCH(X$4,'AEO 2023 Table 52'!$13:$13,0))*1000</f>
        <v>47978.507999999994</v>
      </c>
      <c r="Y117" s="53">
        <f>INDEX('AEO 2023 Table 52'!42:42,MATCH(Y$4,'AEO 2023 Table 52'!$13:$13,0))*1000</f>
        <v>48002.719999999994</v>
      </c>
      <c r="Z117" s="53">
        <f>INDEX('AEO 2023 Table 52'!42:42,MATCH(Z$4,'AEO 2023 Table 52'!$13:$13,0))*1000</f>
        <v>48015.205000000002</v>
      </c>
      <c r="AA117" s="53">
        <f>INDEX('AEO 2023 Table 52'!42:42,MATCH(AA$4,'AEO 2023 Table 52'!$13:$13,0))*1000</f>
        <v>48028.744000000006</v>
      </c>
      <c r="AB117" s="53">
        <f>INDEX('AEO 2023 Table 52'!42:42,MATCH(AB$4,'AEO 2023 Table 52'!$13:$13,0))*1000</f>
        <v>48040.118999999999</v>
      </c>
      <c r="AC117" s="53">
        <f>INDEX('AEO 2023 Table 52'!42:42,MATCH(AC$4,'AEO 2023 Table 52'!$13:$13,0))*1000</f>
        <v>48052.967000000004</v>
      </c>
      <c r="AD117" s="53">
        <f>INDEX('AEO 2023 Table 52'!42:42,MATCH(AD$4,'AEO 2023 Table 52'!$13:$13,0))*1000</f>
        <v>48065.125</v>
      </c>
      <c r="AE117" s="53">
        <f>INDEX('AEO 2023 Table 52'!42:42,MATCH(AE$4,'AEO 2023 Table 52'!$13:$13,0))*1000</f>
        <v>48113.326999999997</v>
      </c>
      <c r="AF117" s="53">
        <f>INDEX('AEO 2023 Table 52'!42:42,MATCH(AF$4,'AEO 2023 Table 52'!$13:$13,0))*1000</f>
        <v>48118.743999999999</v>
      </c>
    </row>
    <row r="118" spans="1:32" x14ac:dyDescent="0.35">
      <c r="B118" t="s">
        <v>174</v>
      </c>
      <c r="C118" s="53">
        <f>INDEX('AEO 2022 Table 52'!42:42,MATCH(C$4,'AEO 2022 Table 52'!$14:$14,0))*1000</f>
        <v>43857.852999999996</v>
      </c>
      <c r="D118" s="53">
        <f>INDEX('AEO 2023 Table 52'!43:43,MATCH(D$4,'AEO 2023 Table 52'!$13:$13,0))*1000</f>
        <v>54357.559000000001</v>
      </c>
      <c r="E118" s="53">
        <f>INDEX('AEO 2023 Table 52'!43:43,MATCH(E$4,'AEO 2023 Table 52'!$13:$13,0))*1000</f>
        <v>54563.087</v>
      </c>
      <c r="F118" s="53">
        <f>INDEX('AEO 2023 Table 52'!43:43,MATCH(F$4,'AEO 2023 Table 52'!$13:$13,0))*1000</f>
        <v>54762.810000000005</v>
      </c>
      <c r="G118" s="53">
        <f>INDEX('AEO 2023 Table 52'!43:43,MATCH(G$4,'AEO 2023 Table 52'!$13:$13,0))*1000</f>
        <v>55151.798000000003</v>
      </c>
      <c r="H118" s="53">
        <f>INDEX('AEO 2023 Table 52'!43:43,MATCH(H$4,'AEO 2023 Table 52'!$13:$13,0))*1000</f>
        <v>55433.478999999999</v>
      </c>
      <c r="I118" s="53">
        <f>INDEX('AEO 2023 Table 52'!43:43,MATCH(I$4,'AEO 2023 Table 52'!$13:$13,0))*1000</f>
        <v>55600.937000000005</v>
      </c>
      <c r="J118" s="53">
        <f>INDEX('AEO 2023 Table 52'!43:43,MATCH(J$4,'AEO 2023 Table 52'!$13:$13,0))*1000</f>
        <v>55864.372000000003</v>
      </c>
      <c r="K118" s="53">
        <f>INDEX('AEO 2023 Table 52'!43:43,MATCH(K$4,'AEO 2023 Table 52'!$13:$13,0))*1000</f>
        <v>55986.381999999998</v>
      </c>
      <c r="L118" s="53">
        <f>INDEX('AEO 2023 Table 52'!43:43,MATCH(L$4,'AEO 2023 Table 52'!$13:$13,0))*1000</f>
        <v>56094.44</v>
      </c>
      <c r="M118" s="53">
        <f>INDEX('AEO 2023 Table 52'!43:43,MATCH(M$4,'AEO 2023 Table 52'!$13:$13,0))*1000</f>
        <v>56205.463000000003</v>
      </c>
      <c r="N118" s="53">
        <f>INDEX('AEO 2023 Table 52'!43:43,MATCH(N$4,'AEO 2023 Table 52'!$13:$13,0))*1000</f>
        <v>56322.707999999999</v>
      </c>
      <c r="O118" s="53">
        <f>INDEX('AEO 2023 Table 52'!43:43,MATCH(O$4,'AEO 2023 Table 52'!$13:$13,0))*1000</f>
        <v>56446.564000000006</v>
      </c>
      <c r="P118" s="53">
        <f>INDEX('AEO 2023 Table 52'!43:43,MATCH(P$4,'AEO 2023 Table 52'!$13:$13,0))*1000</f>
        <v>56501.534</v>
      </c>
      <c r="Q118" s="53">
        <f>INDEX('AEO 2023 Table 52'!43:43,MATCH(Q$4,'AEO 2023 Table 52'!$13:$13,0))*1000</f>
        <v>56549.118000000002</v>
      </c>
      <c r="R118" s="53">
        <f>INDEX('AEO 2023 Table 52'!43:43,MATCH(R$4,'AEO 2023 Table 52'!$13:$13,0))*1000</f>
        <v>56594.096999999994</v>
      </c>
      <c r="S118" s="53">
        <f>INDEX('AEO 2023 Table 52'!43:43,MATCH(S$4,'AEO 2023 Table 52'!$13:$13,0))*1000</f>
        <v>56638.720999999998</v>
      </c>
      <c r="T118" s="53">
        <f>INDEX('AEO 2023 Table 52'!43:43,MATCH(T$4,'AEO 2023 Table 52'!$13:$13,0))*1000</f>
        <v>56680.737000000001</v>
      </c>
      <c r="U118" s="53">
        <f>INDEX('AEO 2023 Table 52'!43:43,MATCH(U$4,'AEO 2023 Table 52'!$13:$13,0))*1000</f>
        <v>56727.814000000006</v>
      </c>
      <c r="V118" s="53">
        <f>INDEX('AEO 2023 Table 52'!43:43,MATCH(V$4,'AEO 2023 Table 52'!$13:$13,0))*1000</f>
        <v>56759.307999999997</v>
      </c>
      <c r="W118" s="53">
        <f>INDEX('AEO 2023 Table 52'!43:43,MATCH(W$4,'AEO 2023 Table 52'!$13:$13,0))*1000</f>
        <v>56791.077000000005</v>
      </c>
      <c r="X118" s="53">
        <f>INDEX('AEO 2023 Table 52'!43:43,MATCH(X$4,'AEO 2023 Table 52'!$13:$13,0))*1000</f>
        <v>56820.087</v>
      </c>
      <c r="Y118" s="53">
        <f>INDEX('AEO 2023 Table 52'!43:43,MATCH(Y$4,'AEO 2023 Table 52'!$13:$13,0))*1000</f>
        <v>56846.966</v>
      </c>
      <c r="Z118" s="53">
        <f>INDEX('AEO 2023 Table 52'!43:43,MATCH(Z$4,'AEO 2023 Table 52'!$13:$13,0))*1000</f>
        <v>56862.32</v>
      </c>
      <c r="AA118" s="53">
        <f>INDEX('AEO 2023 Table 52'!43:43,MATCH(AA$4,'AEO 2023 Table 52'!$13:$13,0))*1000</f>
        <v>56880.131000000001</v>
      </c>
      <c r="AB118" s="53">
        <f>INDEX('AEO 2023 Table 52'!43:43,MATCH(AB$4,'AEO 2023 Table 52'!$13:$13,0))*1000</f>
        <v>56893.742000000006</v>
      </c>
      <c r="AC118" s="53">
        <f>INDEX('AEO 2023 Table 52'!43:43,MATCH(AC$4,'AEO 2023 Table 52'!$13:$13,0))*1000</f>
        <v>56909.968999999997</v>
      </c>
      <c r="AD118" s="53">
        <f>INDEX('AEO 2023 Table 52'!43:43,MATCH(AD$4,'AEO 2023 Table 52'!$13:$13,0))*1000</f>
        <v>56925.327000000005</v>
      </c>
      <c r="AE118" s="53">
        <f>INDEX('AEO 2023 Table 52'!43:43,MATCH(AE$4,'AEO 2023 Table 52'!$13:$13,0))*1000</f>
        <v>56973.927000000003</v>
      </c>
      <c r="AF118" s="53">
        <f>INDEX('AEO 2023 Table 52'!43:43,MATCH(AF$4,'AEO 2023 Table 52'!$13:$13,0))*1000</f>
        <v>56982.525000000001</v>
      </c>
    </row>
    <row r="119" spans="1:32" x14ac:dyDescent="0.35">
      <c r="B119" t="s">
        <v>175</v>
      </c>
      <c r="C119" s="53">
        <f>INDEX('AEO 2022 Table 52'!43:43,MATCH(C$4,'AEO 2022 Table 52'!$14:$14,0))*1000</f>
        <v>36330.75</v>
      </c>
      <c r="D119" s="53">
        <f>INDEX('AEO 2023 Table 52'!44:44,MATCH(D$4,'AEO 2023 Table 52'!$13:$13,0))*1000</f>
        <v>38178.683999999994</v>
      </c>
      <c r="E119" s="53">
        <f>INDEX('AEO 2023 Table 52'!44:44,MATCH(E$4,'AEO 2023 Table 52'!$13:$13,0))*1000</f>
        <v>38350.493999999999</v>
      </c>
      <c r="F119" s="53">
        <f>INDEX('AEO 2023 Table 52'!44:44,MATCH(F$4,'AEO 2023 Table 52'!$13:$13,0))*1000</f>
        <v>38522.266000000003</v>
      </c>
      <c r="G119" s="53">
        <f>INDEX('AEO 2023 Table 52'!44:44,MATCH(G$4,'AEO 2023 Table 52'!$13:$13,0))*1000</f>
        <v>39023.895000000004</v>
      </c>
      <c r="H119" s="53">
        <f>INDEX('AEO 2023 Table 52'!44:44,MATCH(H$4,'AEO 2023 Table 52'!$13:$13,0))*1000</f>
        <v>39279.014999999999</v>
      </c>
      <c r="I119" s="53">
        <f>INDEX('AEO 2023 Table 52'!44:44,MATCH(I$4,'AEO 2023 Table 52'!$13:$13,0))*1000</f>
        <v>39570.830999999998</v>
      </c>
      <c r="J119" s="53">
        <f>INDEX('AEO 2023 Table 52'!44:44,MATCH(J$4,'AEO 2023 Table 52'!$13:$13,0))*1000</f>
        <v>39913.680999999997</v>
      </c>
      <c r="K119" s="53">
        <f>INDEX('AEO 2023 Table 52'!44:44,MATCH(K$4,'AEO 2023 Table 52'!$13:$13,0))*1000</f>
        <v>40073.898000000001</v>
      </c>
      <c r="L119" s="53">
        <f>INDEX('AEO 2023 Table 52'!44:44,MATCH(L$4,'AEO 2023 Table 52'!$13:$13,0))*1000</f>
        <v>40176.826000000001</v>
      </c>
      <c r="M119" s="53">
        <f>INDEX('AEO 2023 Table 52'!44:44,MATCH(M$4,'AEO 2023 Table 52'!$13:$13,0))*1000</f>
        <v>40280.098000000005</v>
      </c>
      <c r="N119" s="53">
        <f>INDEX('AEO 2023 Table 52'!44:44,MATCH(N$4,'AEO 2023 Table 52'!$13:$13,0))*1000</f>
        <v>40383.713000000003</v>
      </c>
      <c r="O119" s="53">
        <f>INDEX('AEO 2023 Table 52'!44:44,MATCH(O$4,'AEO 2023 Table 52'!$13:$13,0))*1000</f>
        <v>40490.887000000002</v>
      </c>
      <c r="P119" s="53">
        <f>INDEX('AEO 2023 Table 52'!44:44,MATCH(P$4,'AEO 2023 Table 52'!$13:$13,0))*1000</f>
        <v>40529.099000000002</v>
      </c>
      <c r="Q119" s="53">
        <f>INDEX('AEO 2023 Table 52'!44:44,MATCH(Q$4,'AEO 2023 Table 52'!$13:$13,0))*1000</f>
        <v>40552.867999999995</v>
      </c>
      <c r="R119" s="53">
        <f>INDEX('AEO 2023 Table 52'!44:44,MATCH(R$4,'AEO 2023 Table 52'!$13:$13,0))*1000</f>
        <v>40574.841</v>
      </c>
      <c r="S119" s="53">
        <f>INDEX('AEO 2023 Table 52'!44:44,MATCH(S$4,'AEO 2023 Table 52'!$13:$13,0))*1000</f>
        <v>40598.156000000003</v>
      </c>
      <c r="T119" s="53">
        <f>INDEX('AEO 2023 Table 52'!44:44,MATCH(T$4,'AEO 2023 Table 52'!$13:$13,0))*1000</f>
        <v>40621.304000000004</v>
      </c>
      <c r="U119" s="53">
        <f>INDEX('AEO 2023 Table 52'!44:44,MATCH(U$4,'AEO 2023 Table 52'!$13:$13,0))*1000</f>
        <v>40647.125</v>
      </c>
      <c r="V119" s="53">
        <f>INDEX('AEO 2023 Table 52'!44:44,MATCH(V$4,'AEO 2023 Table 52'!$13:$13,0))*1000</f>
        <v>40665.581000000006</v>
      </c>
      <c r="W119" s="53">
        <f>INDEX('AEO 2023 Table 52'!44:44,MATCH(W$4,'AEO 2023 Table 52'!$13:$13,0))*1000</f>
        <v>40684.28</v>
      </c>
      <c r="X119" s="53">
        <f>INDEX('AEO 2023 Table 52'!44:44,MATCH(X$4,'AEO 2023 Table 52'!$13:$13,0))*1000</f>
        <v>40701.557000000001</v>
      </c>
      <c r="Y119" s="53">
        <f>INDEX('AEO 2023 Table 52'!44:44,MATCH(Y$4,'AEO 2023 Table 52'!$13:$13,0))*1000</f>
        <v>40718.105000000003</v>
      </c>
      <c r="Z119" s="53">
        <f>INDEX('AEO 2023 Table 52'!44:44,MATCH(Z$4,'AEO 2023 Table 52'!$13:$13,0))*1000</f>
        <v>40730.858</v>
      </c>
      <c r="AA119" s="53">
        <f>INDEX('AEO 2023 Table 52'!44:44,MATCH(AA$4,'AEO 2023 Table 52'!$13:$13,0))*1000</f>
        <v>40744.343000000001</v>
      </c>
      <c r="AB119" s="53">
        <f>INDEX('AEO 2023 Table 52'!44:44,MATCH(AB$4,'AEO 2023 Table 52'!$13:$13,0))*1000</f>
        <v>40755.707000000002</v>
      </c>
      <c r="AC119" s="53">
        <f>INDEX('AEO 2023 Table 52'!44:44,MATCH(AC$4,'AEO 2023 Table 52'!$13:$13,0))*1000</f>
        <v>40768.729999999996</v>
      </c>
      <c r="AD119" s="53">
        <f>INDEX('AEO 2023 Table 52'!44:44,MATCH(AD$4,'AEO 2023 Table 52'!$13:$13,0))*1000</f>
        <v>40781.033000000003</v>
      </c>
      <c r="AE119" s="53">
        <f>INDEX('AEO 2023 Table 52'!44:44,MATCH(AE$4,'AEO 2023 Table 52'!$13:$13,0))*1000</f>
        <v>40802.052000000003</v>
      </c>
      <c r="AF119" s="53">
        <f>INDEX('AEO 2023 Table 52'!44:44,MATCH(AF$4,'AEO 2023 Table 52'!$13:$13,0))*1000</f>
        <v>40807.273999999998</v>
      </c>
    </row>
    <row r="120" spans="1:32" x14ac:dyDescent="0.35">
      <c r="B120" t="s">
        <v>176</v>
      </c>
      <c r="C120" s="53">
        <f>INDEX('AEO 2022 Table 52'!44:44,MATCH(C$4,'AEO 2022 Table 52'!$14:$14,0))*1000</f>
        <v>42715.175999999999</v>
      </c>
      <c r="D120" s="53">
        <f>INDEX('AEO 2023 Table 52'!45:45,MATCH(D$4,'AEO 2023 Table 52'!$13:$13,0))*1000</f>
        <v>46023.293000000005</v>
      </c>
      <c r="E120" s="53">
        <f>INDEX('AEO 2023 Table 52'!45:45,MATCH(E$4,'AEO 2023 Table 52'!$13:$13,0))*1000</f>
        <v>46215.663999999997</v>
      </c>
      <c r="F120" s="53">
        <f>INDEX('AEO 2023 Table 52'!45:45,MATCH(F$4,'AEO 2023 Table 52'!$13:$13,0))*1000</f>
        <v>46392.712</v>
      </c>
      <c r="G120" s="53">
        <f>INDEX('AEO 2023 Table 52'!45:45,MATCH(G$4,'AEO 2023 Table 52'!$13:$13,0))*1000</f>
        <v>46704.135999999999</v>
      </c>
      <c r="H120" s="53">
        <f>INDEX('AEO 2023 Table 52'!45:45,MATCH(H$4,'AEO 2023 Table 52'!$13:$13,0))*1000</f>
        <v>46977.699000000001</v>
      </c>
      <c r="I120" s="53">
        <f>INDEX('AEO 2023 Table 52'!45:45,MATCH(I$4,'AEO 2023 Table 52'!$13:$13,0))*1000</f>
        <v>47119.442000000003</v>
      </c>
      <c r="J120" s="53">
        <f>INDEX('AEO 2023 Table 52'!45:45,MATCH(J$4,'AEO 2023 Table 52'!$13:$13,0))*1000</f>
        <v>47376.556000000004</v>
      </c>
      <c r="K120" s="53">
        <f>INDEX('AEO 2023 Table 52'!45:45,MATCH(K$4,'AEO 2023 Table 52'!$13:$13,0))*1000</f>
        <v>47482.460000000006</v>
      </c>
      <c r="L120" s="53">
        <f>INDEX('AEO 2023 Table 52'!45:45,MATCH(L$4,'AEO 2023 Table 52'!$13:$13,0))*1000</f>
        <v>47591.175000000003</v>
      </c>
      <c r="M120" s="53">
        <f>INDEX('AEO 2023 Table 52'!45:45,MATCH(M$4,'AEO 2023 Table 52'!$13:$13,0))*1000</f>
        <v>47704.090000000004</v>
      </c>
      <c r="N120" s="53">
        <f>INDEX('AEO 2023 Table 52'!45:45,MATCH(N$4,'AEO 2023 Table 52'!$13:$13,0))*1000</f>
        <v>47817.203999999998</v>
      </c>
      <c r="O120" s="53">
        <f>INDEX('AEO 2023 Table 52'!45:45,MATCH(O$4,'AEO 2023 Table 52'!$13:$13,0))*1000</f>
        <v>47950.981</v>
      </c>
      <c r="P120" s="53">
        <f>INDEX('AEO 2023 Table 52'!45:45,MATCH(P$4,'AEO 2023 Table 52'!$13:$13,0))*1000</f>
        <v>48017.341999999997</v>
      </c>
      <c r="Q120" s="53">
        <f>INDEX('AEO 2023 Table 52'!45:45,MATCH(Q$4,'AEO 2023 Table 52'!$13:$13,0))*1000</f>
        <v>48079.792000000001</v>
      </c>
      <c r="R120" s="53">
        <f>INDEX('AEO 2023 Table 52'!45:45,MATCH(R$4,'AEO 2023 Table 52'!$13:$13,0))*1000</f>
        <v>48131.29</v>
      </c>
      <c r="S120" s="53">
        <f>INDEX('AEO 2023 Table 52'!45:45,MATCH(S$4,'AEO 2023 Table 52'!$13:$13,0))*1000</f>
        <v>48169.235000000001</v>
      </c>
      <c r="T120" s="53">
        <f>INDEX('AEO 2023 Table 52'!45:45,MATCH(T$4,'AEO 2023 Table 52'!$13:$13,0))*1000</f>
        <v>48206.356</v>
      </c>
      <c r="U120" s="53">
        <f>INDEX('AEO 2023 Table 52'!45:45,MATCH(U$4,'AEO 2023 Table 52'!$13:$13,0))*1000</f>
        <v>48249.156999999999</v>
      </c>
      <c r="V120" s="53">
        <f>INDEX('AEO 2023 Table 52'!45:45,MATCH(V$4,'AEO 2023 Table 52'!$13:$13,0))*1000</f>
        <v>48275.523999999998</v>
      </c>
      <c r="W120" s="53">
        <f>INDEX('AEO 2023 Table 52'!45:45,MATCH(W$4,'AEO 2023 Table 52'!$13:$13,0))*1000</f>
        <v>48301.529000000002</v>
      </c>
      <c r="X120" s="53">
        <f>INDEX('AEO 2023 Table 52'!45:45,MATCH(X$4,'AEO 2023 Table 52'!$13:$13,0))*1000</f>
        <v>48325.957999999999</v>
      </c>
      <c r="Y120" s="53">
        <f>INDEX('AEO 2023 Table 52'!45:45,MATCH(Y$4,'AEO 2023 Table 52'!$13:$13,0))*1000</f>
        <v>48348.495000000003</v>
      </c>
      <c r="Z120" s="53">
        <f>INDEX('AEO 2023 Table 52'!45:45,MATCH(Z$4,'AEO 2023 Table 52'!$13:$13,0))*1000</f>
        <v>48361.446000000004</v>
      </c>
      <c r="AA120" s="53">
        <f>INDEX('AEO 2023 Table 52'!45:45,MATCH(AA$4,'AEO 2023 Table 52'!$13:$13,0))*1000</f>
        <v>48374.920000000006</v>
      </c>
      <c r="AB120" s="53">
        <f>INDEX('AEO 2023 Table 52'!45:45,MATCH(AB$4,'AEO 2023 Table 52'!$13:$13,0))*1000</f>
        <v>48386.482000000004</v>
      </c>
      <c r="AC120" s="53">
        <f>INDEX('AEO 2023 Table 52'!45:45,MATCH(AC$4,'AEO 2023 Table 52'!$13:$13,0))*1000</f>
        <v>48399.78</v>
      </c>
      <c r="AD120" s="53">
        <f>INDEX('AEO 2023 Table 52'!45:45,MATCH(AD$4,'AEO 2023 Table 52'!$13:$13,0))*1000</f>
        <v>48412.289000000004</v>
      </c>
      <c r="AE120" s="53">
        <f>INDEX('AEO 2023 Table 52'!45:45,MATCH(AE$4,'AEO 2023 Table 52'!$13:$13,0))*1000</f>
        <v>48454.307999999997</v>
      </c>
      <c r="AF120" s="53">
        <f>INDEX('AEO 2023 Table 52'!45:45,MATCH(AF$4,'AEO 2023 Table 52'!$13:$13,0))*1000</f>
        <v>48460.194000000003</v>
      </c>
    </row>
    <row r="121" spans="1:32" x14ac:dyDescent="0.35">
      <c r="B121" t="s">
        <v>177</v>
      </c>
      <c r="C121" s="53">
        <f>INDEX('AEO 2022 Table 52'!45:45,MATCH(C$4,'AEO 2022 Table 52'!$14:$14,0))*1000</f>
        <v>49433.754000000001</v>
      </c>
      <c r="D121" s="53">
        <f>INDEX('AEO 2023 Table 52'!46:46,MATCH(D$4,'AEO 2023 Table 52'!$13:$13,0))*1000</f>
        <v>49947.868000000002</v>
      </c>
      <c r="E121" s="53">
        <f>INDEX('AEO 2023 Table 52'!46:46,MATCH(E$4,'AEO 2023 Table 52'!$13:$13,0))*1000</f>
        <v>50189.334999999999</v>
      </c>
      <c r="F121" s="53">
        <f>INDEX('AEO 2023 Table 52'!46:46,MATCH(F$4,'AEO 2023 Table 52'!$13:$13,0))*1000</f>
        <v>50427.349000000002</v>
      </c>
      <c r="G121" s="53">
        <f>INDEX('AEO 2023 Table 52'!46:46,MATCH(G$4,'AEO 2023 Table 52'!$13:$13,0))*1000</f>
        <v>50857.474999999999</v>
      </c>
      <c r="H121" s="53">
        <f>INDEX('AEO 2023 Table 52'!46:46,MATCH(H$4,'AEO 2023 Table 52'!$13:$13,0))*1000</f>
        <v>51268.108</v>
      </c>
      <c r="I121" s="53">
        <f>INDEX('AEO 2023 Table 52'!46:46,MATCH(I$4,'AEO 2023 Table 52'!$13:$13,0))*1000</f>
        <v>51423.965000000004</v>
      </c>
      <c r="J121" s="53">
        <f>INDEX('AEO 2023 Table 52'!46:46,MATCH(J$4,'AEO 2023 Table 52'!$13:$13,0))*1000</f>
        <v>51699.424999999996</v>
      </c>
      <c r="K121" s="53">
        <f>INDEX('AEO 2023 Table 52'!46:46,MATCH(K$4,'AEO 2023 Table 52'!$13:$13,0))*1000</f>
        <v>51802.444000000003</v>
      </c>
      <c r="L121" s="53">
        <f>INDEX('AEO 2023 Table 52'!46:46,MATCH(L$4,'AEO 2023 Table 52'!$13:$13,0))*1000</f>
        <v>51909.724999999999</v>
      </c>
      <c r="M121" s="53">
        <f>INDEX('AEO 2023 Table 52'!46:46,MATCH(M$4,'AEO 2023 Table 52'!$13:$13,0))*1000</f>
        <v>52028.270999999993</v>
      </c>
      <c r="N121" s="53">
        <f>INDEX('AEO 2023 Table 52'!46:46,MATCH(N$4,'AEO 2023 Table 52'!$13:$13,0))*1000</f>
        <v>52147.998999999996</v>
      </c>
      <c r="O121" s="53">
        <f>INDEX('AEO 2023 Table 52'!46:46,MATCH(O$4,'AEO 2023 Table 52'!$13:$13,0))*1000</f>
        <v>52290.928</v>
      </c>
      <c r="P121" s="53">
        <f>INDEX('AEO 2023 Table 52'!46:46,MATCH(P$4,'AEO 2023 Table 52'!$13:$13,0))*1000</f>
        <v>52351.826000000001</v>
      </c>
      <c r="Q121" s="53">
        <f>INDEX('AEO 2023 Table 52'!46:46,MATCH(Q$4,'AEO 2023 Table 52'!$13:$13,0))*1000</f>
        <v>52406.925000000003</v>
      </c>
      <c r="R121" s="53">
        <f>INDEX('AEO 2023 Table 52'!46:46,MATCH(R$4,'AEO 2023 Table 52'!$13:$13,0))*1000</f>
        <v>52445.258999999998</v>
      </c>
      <c r="S121" s="53">
        <f>INDEX('AEO 2023 Table 52'!46:46,MATCH(S$4,'AEO 2023 Table 52'!$13:$13,0))*1000</f>
        <v>52484.076999999997</v>
      </c>
      <c r="T121" s="53">
        <f>INDEX('AEO 2023 Table 52'!46:46,MATCH(T$4,'AEO 2023 Table 52'!$13:$13,0))*1000</f>
        <v>52524.914000000004</v>
      </c>
      <c r="U121" s="53">
        <f>INDEX('AEO 2023 Table 52'!46:46,MATCH(U$4,'AEO 2023 Table 52'!$13:$13,0))*1000</f>
        <v>52572.425999999999</v>
      </c>
      <c r="V121" s="53">
        <f>INDEX('AEO 2023 Table 52'!46:46,MATCH(V$4,'AEO 2023 Table 52'!$13:$13,0))*1000</f>
        <v>52601.063000000002</v>
      </c>
      <c r="W121" s="53">
        <f>INDEX('AEO 2023 Table 52'!46:46,MATCH(W$4,'AEO 2023 Table 52'!$13:$13,0))*1000</f>
        <v>52629.081999999995</v>
      </c>
      <c r="X121" s="53">
        <f>INDEX('AEO 2023 Table 52'!46:46,MATCH(X$4,'AEO 2023 Table 52'!$13:$13,0))*1000</f>
        <v>52654.716</v>
      </c>
      <c r="Y121" s="53">
        <f>INDEX('AEO 2023 Table 52'!46:46,MATCH(Y$4,'AEO 2023 Table 52'!$13:$13,0))*1000</f>
        <v>52678.192000000003</v>
      </c>
      <c r="Z121" s="53">
        <f>INDEX('AEO 2023 Table 52'!46:46,MATCH(Z$4,'AEO 2023 Table 52'!$13:$13,0))*1000</f>
        <v>52690.845000000001</v>
      </c>
      <c r="AA121" s="53">
        <f>INDEX('AEO 2023 Table 52'!46:46,MATCH(AA$4,'AEO 2023 Table 52'!$13:$13,0))*1000</f>
        <v>52704.780999999995</v>
      </c>
      <c r="AB121" s="53">
        <f>INDEX('AEO 2023 Table 52'!46:46,MATCH(AB$4,'AEO 2023 Table 52'!$13:$13,0))*1000</f>
        <v>52716.358</v>
      </c>
      <c r="AC121" s="53">
        <f>INDEX('AEO 2023 Table 52'!46:46,MATCH(AC$4,'AEO 2023 Table 52'!$13:$13,0))*1000</f>
        <v>52729.53</v>
      </c>
      <c r="AD121" s="53">
        <f>INDEX('AEO 2023 Table 52'!46:46,MATCH(AD$4,'AEO 2023 Table 52'!$13:$13,0))*1000</f>
        <v>52742.012000000002</v>
      </c>
      <c r="AE121" s="53">
        <f>INDEX('AEO 2023 Table 52'!46:46,MATCH(AE$4,'AEO 2023 Table 52'!$13:$13,0))*1000</f>
        <v>52788.139000000003</v>
      </c>
      <c r="AF121" s="53">
        <f>INDEX('AEO 2023 Table 52'!46:46,MATCH(AF$4,'AEO 2023 Table 52'!$13:$13,0))*1000</f>
        <v>52793.892</v>
      </c>
    </row>
    <row r="122" spans="1:32" x14ac:dyDescent="0.35">
      <c r="B122" t="s">
        <v>178</v>
      </c>
      <c r="C122" s="53">
        <f>INDEX('AEO 2022 Table 52'!46:46,MATCH(C$4,'AEO 2022 Table 52'!$14:$14,0))*1000</f>
        <v>69184.775999999998</v>
      </c>
      <c r="D122" s="53">
        <f>INDEX('AEO 2023 Table 52'!47:47,MATCH(D$4,'AEO 2023 Table 52'!$13:$13,0))*1000</f>
        <v>78787.414999999994</v>
      </c>
      <c r="E122" s="53">
        <f>INDEX('AEO 2023 Table 52'!47:47,MATCH(E$4,'AEO 2023 Table 52'!$13:$13,0))*1000</f>
        <v>79045.585999999996</v>
      </c>
      <c r="F122" s="53">
        <f>INDEX('AEO 2023 Table 52'!47:47,MATCH(F$4,'AEO 2023 Table 52'!$13:$13,0))*1000</f>
        <v>79287.002999999997</v>
      </c>
      <c r="G122" s="53">
        <f>INDEX('AEO 2023 Table 52'!47:47,MATCH(G$4,'AEO 2023 Table 52'!$13:$13,0))*1000</f>
        <v>79763.137999999992</v>
      </c>
      <c r="H122" s="53">
        <f>INDEX('AEO 2023 Table 52'!47:47,MATCH(H$4,'AEO 2023 Table 52'!$13:$13,0))*1000</f>
        <v>80057.61</v>
      </c>
      <c r="I122" s="53">
        <f>INDEX('AEO 2023 Table 52'!47:47,MATCH(I$4,'AEO 2023 Table 52'!$13:$13,0))*1000</f>
        <v>80269.577000000005</v>
      </c>
      <c r="J122" s="53">
        <f>INDEX('AEO 2023 Table 52'!47:47,MATCH(J$4,'AEO 2023 Table 52'!$13:$13,0))*1000</f>
        <v>80594.070000000007</v>
      </c>
      <c r="K122" s="53">
        <f>INDEX('AEO 2023 Table 52'!47:47,MATCH(K$4,'AEO 2023 Table 52'!$13:$13,0))*1000</f>
        <v>80721.031000000003</v>
      </c>
      <c r="L122" s="53">
        <f>INDEX('AEO 2023 Table 52'!47:47,MATCH(L$4,'AEO 2023 Table 52'!$13:$13,0))*1000</f>
        <v>80824.86</v>
      </c>
      <c r="M122" s="53">
        <f>INDEX('AEO 2023 Table 52'!47:47,MATCH(M$4,'AEO 2023 Table 52'!$13:$13,0))*1000</f>
        <v>80936.683999999994</v>
      </c>
      <c r="N122" s="53">
        <f>INDEX('AEO 2023 Table 52'!47:47,MATCH(N$4,'AEO 2023 Table 52'!$13:$13,0))*1000</f>
        <v>81056.160000000003</v>
      </c>
      <c r="O122" s="53">
        <f>INDEX('AEO 2023 Table 52'!47:47,MATCH(O$4,'AEO 2023 Table 52'!$13:$13,0))*1000</f>
        <v>81193.267999999996</v>
      </c>
      <c r="P122" s="53">
        <f>INDEX('AEO 2023 Table 52'!47:47,MATCH(P$4,'AEO 2023 Table 52'!$13:$13,0))*1000</f>
        <v>81259.604999999996</v>
      </c>
      <c r="Q122" s="53">
        <f>INDEX('AEO 2023 Table 52'!47:47,MATCH(Q$4,'AEO 2023 Table 52'!$13:$13,0))*1000</f>
        <v>81320.824000000008</v>
      </c>
      <c r="R122" s="53">
        <f>INDEX('AEO 2023 Table 52'!47:47,MATCH(R$4,'AEO 2023 Table 52'!$13:$13,0))*1000</f>
        <v>81369.544999999998</v>
      </c>
      <c r="S122" s="53">
        <f>INDEX('AEO 2023 Table 52'!47:47,MATCH(S$4,'AEO 2023 Table 52'!$13:$13,0))*1000</f>
        <v>81417.846999999994</v>
      </c>
      <c r="T122" s="53">
        <f>INDEX('AEO 2023 Table 52'!47:47,MATCH(T$4,'AEO 2023 Table 52'!$13:$13,0))*1000</f>
        <v>81465.362999999998</v>
      </c>
      <c r="U122" s="53">
        <f>INDEX('AEO 2023 Table 52'!47:47,MATCH(U$4,'AEO 2023 Table 52'!$13:$13,0))*1000</f>
        <v>81519.744999999995</v>
      </c>
      <c r="V122" s="53">
        <f>INDEX('AEO 2023 Table 52'!47:47,MATCH(V$4,'AEO 2023 Table 52'!$13:$13,0))*1000</f>
        <v>81554.130999999994</v>
      </c>
      <c r="W122" s="53">
        <f>INDEX('AEO 2023 Table 52'!47:47,MATCH(W$4,'AEO 2023 Table 52'!$13:$13,0))*1000</f>
        <v>81587.569999999992</v>
      </c>
      <c r="X122" s="53">
        <f>INDEX('AEO 2023 Table 52'!47:47,MATCH(X$4,'AEO 2023 Table 52'!$13:$13,0))*1000</f>
        <v>81618.706000000006</v>
      </c>
      <c r="Y122" s="53">
        <f>INDEX('AEO 2023 Table 52'!47:47,MATCH(Y$4,'AEO 2023 Table 52'!$13:$13,0))*1000</f>
        <v>81646.21699999999</v>
      </c>
      <c r="Z122" s="53">
        <f>INDEX('AEO 2023 Table 52'!47:47,MATCH(Z$4,'AEO 2023 Table 52'!$13:$13,0))*1000</f>
        <v>81659.37</v>
      </c>
      <c r="AA122" s="53">
        <f>INDEX('AEO 2023 Table 52'!47:47,MATCH(AA$4,'AEO 2023 Table 52'!$13:$13,0))*1000</f>
        <v>81675.346000000005</v>
      </c>
      <c r="AB122" s="53">
        <f>INDEX('AEO 2023 Table 52'!47:47,MATCH(AB$4,'AEO 2023 Table 52'!$13:$13,0))*1000</f>
        <v>81687.141000000003</v>
      </c>
      <c r="AC122" s="53">
        <f>INDEX('AEO 2023 Table 52'!47:47,MATCH(AC$4,'AEO 2023 Table 52'!$13:$13,0))*1000</f>
        <v>81700.782999999996</v>
      </c>
      <c r="AD122" s="53">
        <f>INDEX('AEO 2023 Table 52'!47:47,MATCH(AD$4,'AEO 2023 Table 52'!$13:$13,0))*1000</f>
        <v>81713.78300000001</v>
      </c>
      <c r="AE122" s="53">
        <f>INDEX('AEO 2023 Table 52'!47:47,MATCH(AE$4,'AEO 2023 Table 52'!$13:$13,0))*1000</f>
        <v>81768.569999999992</v>
      </c>
      <c r="AF122" s="53">
        <f>INDEX('AEO 2023 Table 52'!47:47,MATCH(AF$4,'AEO 2023 Table 52'!$13:$13,0))*1000</f>
        <v>81774.712</v>
      </c>
    </row>
    <row r="123" spans="1:32" x14ac:dyDescent="0.35">
      <c r="B123" t="s">
        <v>220</v>
      </c>
      <c r="C123" s="53">
        <f>INDEX('AEO 2022 Table 52'!47:47,MATCH(C$4,'AEO 2022 Table 52'!$14:$14,0))*1000</f>
        <v>37340.569000000003</v>
      </c>
      <c r="D123" s="53">
        <f>INDEX('AEO 2023 Table 52'!48:48,MATCH(D$4,'AEO 2023 Table 52'!$13:$13,0))*1000</f>
        <v>41241.074000000001</v>
      </c>
      <c r="E123" s="53">
        <f>INDEX('AEO 2023 Table 52'!48:48,MATCH(E$4,'AEO 2023 Table 52'!$13:$13,0))*1000</f>
        <v>41434.672999999995</v>
      </c>
      <c r="F123" s="53">
        <f>INDEX('AEO 2023 Table 52'!48:48,MATCH(F$4,'AEO 2023 Table 52'!$13:$13,0))*1000</f>
        <v>41622.745999999999</v>
      </c>
      <c r="G123" s="53">
        <f>INDEX('AEO 2023 Table 52'!48:48,MATCH(G$4,'AEO 2023 Table 52'!$13:$13,0))*1000</f>
        <v>42032.749000000003</v>
      </c>
      <c r="H123" s="53">
        <f>INDEX('AEO 2023 Table 52'!48:48,MATCH(H$4,'AEO 2023 Table 52'!$13:$13,0))*1000</f>
        <v>42275.822</v>
      </c>
      <c r="I123" s="53">
        <f>INDEX('AEO 2023 Table 52'!48:48,MATCH(I$4,'AEO 2023 Table 52'!$13:$13,0))*1000</f>
        <v>42444.687000000005</v>
      </c>
      <c r="J123" s="53">
        <f>INDEX('AEO 2023 Table 52'!48:48,MATCH(J$4,'AEO 2023 Table 52'!$13:$13,0))*1000</f>
        <v>42740.386999999995</v>
      </c>
      <c r="K123" s="53">
        <f>INDEX('AEO 2023 Table 52'!48:48,MATCH(K$4,'AEO 2023 Table 52'!$13:$13,0))*1000</f>
        <v>42851.692000000003</v>
      </c>
      <c r="L123" s="53">
        <f>INDEX('AEO 2023 Table 52'!48:48,MATCH(L$4,'AEO 2023 Table 52'!$13:$13,0))*1000</f>
        <v>42962.112000000001</v>
      </c>
      <c r="M123" s="53">
        <f>INDEX('AEO 2023 Table 52'!48:48,MATCH(M$4,'AEO 2023 Table 52'!$13:$13,0))*1000</f>
        <v>43075.843999999997</v>
      </c>
      <c r="N123" s="53">
        <f>INDEX('AEO 2023 Table 52'!48:48,MATCH(N$4,'AEO 2023 Table 52'!$13:$13,0))*1000</f>
        <v>43192.534999999996</v>
      </c>
      <c r="O123" s="53">
        <f>INDEX('AEO 2023 Table 52'!48:48,MATCH(O$4,'AEO 2023 Table 52'!$13:$13,0))*1000</f>
        <v>43314.995000000003</v>
      </c>
      <c r="P123" s="53">
        <f>INDEX('AEO 2023 Table 52'!48:48,MATCH(P$4,'AEO 2023 Table 52'!$13:$13,0))*1000</f>
        <v>43369.083000000006</v>
      </c>
      <c r="Q123" s="53">
        <f>INDEX('AEO 2023 Table 52'!48:48,MATCH(Q$4,'AEO 2023 Table 52'!$13:$13,0))*1000</f>
        <v>43414.692000000003</v>
      </c>
      <c r="R123" s="53">
        <f>INDEX('AEO 2023 Table 52'!48:48,MATCH(R$4,'AEO 2023 Table 52'!$13:$13,0))*1000</f>
        <v>43459.311999999998</v>
      </c>
      <c r="S123" s="53">
        <f>INDEX('AEO 2023 Table 52'!48:48,MATCH(S$4,'AEO 2023 Table 52'!$13:$13,0))*1000</f>
        <v>43505.146000000001</v>
      </c>
      <c r="T123" s="53">
        <f>INDEX('AEO 2023 Table 52'!48:48,MATCH(T$4,'AEO 2023 Table 52'!$13:$13,0))*1000</f>
        <v>43550.240000000005</v>
      </c>
      <c r="U123" s="53">
        <f>INDEX('AEO 2023 Table 52'!48:48,MATCH(U$4,'AEO 2023 Table 52'!$13:$13,0))*1000</f>
        <v>43608.226999999999</v>
      </c>
      <c r="V123" s="53">
        <f>INDEX('AEO 2023 Table 52'!48:48,MATCH(V$4,'AEO 2023 Table 52'!$13:$13,0))*1000</f>
        <v>43643.722999999998</v>
      </c>
      <c r="W123" s="53">
        <f>INDEX('AEO 2023 Table 52'!48:48,MATCH(W$4,'AEO 2023 Table 52'!$13:$13,0))*1000</f>
        <v>43680.957999999999</v>
      </c>
      <c r="X123" s="53">
        <f>INDEX('AEO 2023 Table 52'!48:48,MATCH(X$4,'AEO 2023 Table 52'!$13:$13,0))*1000</f>
        <v>43715.195</v>
      </c>
      <c r="Y123" s="53">
        <f>INDEX('AEO 2023 Table 52'!48:48,MATCH(Y$4,'AEO 2023 Table 52'!$13:$13,0))*1000</f>
        <v>43747.856</v>
      </c>
      <c r="Z123" s="53">
        <f>INDEX('AEO 2023 Table 52'!48:48,MATCH(Z$4,'AEO 2023 Table 52'!$13:$13,0))*1000</f>
        <v>43769.241000000002</v>
      </c>
      <c r="AA123" s="53">
        <f>INDEX('AEO 2023 Table 52'!48:48,MATCH(AA$4,'AEO 2023 Table 52'!$13:$13,0))*1000</f>
        <v>43792.892</v>
      </c>
      <c r="AB123" s="53">
        <f>INDEX('AEO 2023 Table 52'!48:48,MATCH(AB$4,'AEO 2023 Table 52'!$13:$13,0))*1000</f>
        <v>43810.921000000002</v>
      </c>
      <c r="AC123" s="53">
        <f>INDEX('AEO 2023 Table 52'!48:48,MATCH(AC$4,'AEO 2023 Table 52'!$13:$13,0))*1000</f>
        <v>43833.328000000001</v>
      </c>
      <c r="AD123" s="53">
        <f>INDEX('AEO 2023 Table 52'!48:48,MATCH(AD$4,'AEO 2023 Table 52'!$13:$13,0))*1000</f>
        <v>43854.145000000004</v>
      </c>
      <c r="AE123" s="53">
        <f>INDEX('AEO 2023 Table 52'!48:48,MATCH(AE$4,'AEO 2023 Table 52'!$13:$13,0))*1000</f>
        <v>43911.673999999999</v>
      </c>
      <c r="AF123" s="53">
        <f>INDEX('AEO 2023 Table 52'!48:48,MATCH(AF$4,'AEO 2023 Table 52'!$13:$13,0))*1000</f>
        <v>43925.425999999999</v>
      </c>
    </row>
    <row r="124" spans="1:32" x14ac:dyDescent="0.35">
      <c r="B124" t="s">
        <v>221</v>
      </c>
      <c r="C124" s="53">
        <f>INDEX('AEO 2022 Table 52'!48:48,MATCH(C$4,'AEO 2022 Table 52'!$14:$14,0))*1000</f>
        <v>50030.284999999996</v>
      </c>
      <c r="D124" s="53">
        <f>INDEX('AEO 2023 Table 52'!49:49,MATCH(D$4,'AEO 2023 Table 52'!$13:$13,0))*1000</f>
        <v>56598.595000000001</v>
      </c>
      <c r="E124" s="53">
        <f>INDEX('AEO 2023 Table 52'!49:49,MATCH(E$4,'AEO 2023 Table 52'!$13:$13,0))*1000</f>
        <v>56823.349000000002</v>
      </c>
      <c r="F124" s="53">
        <f>INDEX('AEO 2023 Table 52'!49:49,MATCH(F$4,'AEO 2023 Table 52'!$13:$13,0))*1000</f>
        <v>57039.593000000001</v>
      </c>
      <c r="G124" s="53">
        <f>INDEX('AEO 2023 Table 52'!49:49,MATCH(G$4,'AEO 2023 Table 52'!$13:$13,0))*1000</f>
        <v>57442.635000000002</v>
      </c>
      <c r="H124" s="53">
        <f>INDEX('AEO 2023 Table 52'!49:49,MATCH(H$4,'AEO 2023 Table 52'!$13:$13,0))*1000</f>
        <v>57673.08</v>
      </c>
      <c r="I124" s="53">
        <f>INDEX('AEO 2023 Table 52'!49:49,MATCH(I$4,'AEO 2023 Table 52'!$13:$13,0))*1000</f>
        <v>57852.943000000007</v>
      </c>
      <c r="J124" s="53">
        <f>INDEX('AEO 2023 Table 52'!49:49,MATCH(J$4,'AEO 2023 Table 52'!$13:$13,0))*1000</f>
        <v>58161.057000000001</v>
      </c>
      <c r="K124" s="53">
        <f>INDEX('AEO 2023 Table 52'!49:49,MATCH(K$4,'AEO 2023 Table 52'!$13:$13,0))*1000</f>
        <v>58279.186000000002</v>
      </c>
      <c r="L124" s="53">
        <f>INDEX('AEO 2023 Table 52'!49:49,MATCH(L$4,'AEO 2023 Table 52'!$13:$13,0))*1000</f>
        <v>58391.601999999999</v>
      </c>
      <c r="M124" s="53">
        <f>INDEX('AEO 2023 Table 52'!49:49,MATCH(M$4,'AEO 2023 Table 52'!$13:$13,0))*1000</f>
        <v>58509.22</v>
      </c>
      <c r="N124" s="53">
        <f>INDEX('AEO 2023 Table 52'!49:49,MATCH(N$4,'AEO 2023 Table 52'!$13:$13,0))*1000</f>
        <v>58628.226999999999</v>
      </c>
      <c r="O124" s="53">
        <f>INDEX('AEO 2023 Table 52'!49:49,MATCH(O$4,'AEO 2023 Table 52'!$13:$13,0))*1000</f>
        <v>58764.484000000004</v>
      </c>
      <c r="P124" s="53">
        <f>INDEX('AEO 2023 Table 52'!49:49,MATCH(P$4,'AEO 2023 Table 52'!$13:$13,0))*1000</f>
        <v>58828.032999999996</v>
      </c>
      <c r="Q124" s="53">
        <f>INDEX('AEO 2023 Table 52'!49:49,MATCH(Q$4,'AEO 2023 Table 52'!$13:$13,0))*1000</f>
        <v>58884.785000000003</v>
      </c>
      <c r="R124" s="53">
        <f>INDEX('AEO 2023 Table 52'!49:49,MATCH(R$4,'AEO 2023 Table 52'!$13:$13,0))*1000</f>
        <v>58937.813000000002</v>
      </c>
      <c r="S124" s="53">
        <f>INDEX('AEO 2023 Table 52'!49:49,MATCH(S$4,'AEO 2023 Table 52'!$13:$13,0))*1000</f>
        <v>58995.216</v>
      </c>
      <c r="T124" s="53">
        <f>INDEX('AEO 2023 Table 52'!49:49,MATCH(T$4,'AEO 2023 Table 52'!$13:$13,0))*1000</f>
        <v>59049.48</v>
      </c>
      <c r="U124" s="53">
        <f>INDEX('AEO 2023 Table 52'!49:49,MATCH(U$4,'AEO 2023 Table 52'!$13:$13,0))*1000</f>
        <v>59109.779000000002</v>
      </c>
      <c r="V124" s="53">
        <f>INDEX('AEO 2023 Table 52'!49:49,MATCH(V$4,'AEO 2023 Table 52'!$13:$13,0))*1000</f>
        <v>59150.447999999997</v>
      </c>
      <c r="W124" s="53">
        <f>INDEX('AEO 2023 Table 52'!49:49,MATCH(W$4,'AEO 2023 Table 52'!$13:$13,0))*1000</f>
        <v>59191.237999999998</v>
      </c>
      <c r="X124" s="53">
        <f>INDEX('AEO 2023 Table 52'!49:49,MATCH(X$4,'AEO 2023 Table 52'!$13:$13,0))*1000</f>
        <v>59229.82</v>
      </c>
      <c r="Y124" s="53">
        <f>INDEX('AEO 2023 Table 52'!49:49,MATCH(Y$4,'AEO 2023 Table 52'!$13:$13,0))*1000</f>
        <v>59266.005999999994</v>
      </c>
      <c r="Z124" s="53">
        <f>INDEX('AEO 2023 Table 52'!49:49,MATCH(Z$4,'AEO 2023 Table 52'!$13:$13,0))*1000</f>
        <v>59288.837</v>
      </c>
      <c r="AA124" s="53">
        <f>INDEX('AEO 2023 Table 52'!49:49,MATCH(AA$4,'AEO 2023 Table 52'!$13:$13,0))*1000</f>
        <v>59314.781000000003</v>
      </c>
      <c r="AB124" s="53">
        <f>INDEX('AEO 2023 Table 52'!49:49,MATCH(AB$4,'AEO 2023 Table 52'!$13:$13,0))*1000</f>
        <v>59334.006999999998</v>
      </c>
      <c r="AC124" s="53">
        <f>INDEX('AEO 2023 Table 52'!49:49,MATCH(AC$4,'AEO 2023 Table 52'!$13:$13,0))*1000</f>
        <v>59358.25</v>
      </c>
      <c r="AD124" s="53">
        <f>INDEX('AEO 2023 Table 52'!49:49,MATCH(AD$4,'AEO 2023 Table 52'!$13:$13,0))*1000</f>
        <v>59380.942999999999</v>
      </c>
      <c r="AE124" s="53">
        <f>INDEX('AEO 2023 Table 52'!49:49,MATCH(AE$4,'AEO 2023 Table 52'!$13:$13,0))*1000</f>
        <v>59441.597000000002</v>
      </c>
      <c r="AF124" s="53">
        <f>INDEX('AEO 2023 Table 52'!49:49,MATCH(AF$4,'AEO 2023 Table 52'!$13:$13,0))*1000</f>
        <v>59457.465999999993</v>
      </c>
    </row>
    <row r="125" spans="1:32" s="47" customFormat="1" ht="15" thickBot="1" x14ac:dyDescent="0.4">
      <c r="A125" s="46"/>
      <c r="B125" s="48" t="s">
        <v>23</v>
      </c>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c r="AA125" s="49"/>
      <c r="AB125" s="49"/>
      <c r="AC125" s="49"/>
      <c r="AD125" s="49"/>
      <c r="AE125" s="49"/>
      <c r="AF125" s="49"/>
    </row>
    <row r="126" spans="1:32" ht="15" thickTop="1" x14ac:dyDescent="0.35">
      <c r="B126" t="s">
        <v>168</v>
      </c>
      <c r="C126" s="41">
        <f>INDEX('AEO 2022 Table 52'!186:186,MATCH(C$4,'AEO 2022 Table 52'!$14:$14,0))*1000</f>
        <v>0</v>
      </c>
      <c r="D126" s="41">
        <f>INDEX('AEO 2023 Table 52'!194:194,MATCH(D$4,'AEO 2023 Table 52'!$13:$13,0))*1000</f>
        <v>0</v>
      </c>
      <c r="E126" s="41">
        <f>INDEX('AEO 2023 Table 52'!194:194,MATCH(E$4,'AEO 2023 Table 52'!$13:$13,0))*1000</f>
        <v>0</v>
      </c>
      <c r="F126" s="41">
        <f>INDEX('AEO 2023 Table 52'!194:194,MATCH(F$4,'AEO 2023 Table 52'!$13:$13,0))*1000</f>
        <v>0</v>
      </c>
      <c r="G126" s="41">
        <f>INDEX('AEO 2023 Table 52'!194:194,MATCH(G$4,'AEO 2023 Table 52'!$13:$13,0))*1000</f>
        <v>0</v>
      </c>
      <c r="H126" s="41">
        <f>INDEX('AEO 2023 Table 52'!194:194,MATCH(H$4,'AEO 2023 Table 52'!$13:$13,0))*1000</f>
        <v>0</v>
      </c>
      <c r="I126" s="41">
        <f>INDEX('AEO 2023 Table 52'!194:194,MATCH(I$4,'AEO 2023 Table 52'!$13:$13,0))*1000</f>
        <v>0</v>
      </c>
      <c r="J126" s="41">
        <f>INDEX('AEO 2023 Table 52'!194:194,MATCH(J$4,'AEO 2023 Table 52'!$13:$13,0))*1000</f>
        <v>0</v>
      </c>
      <c r="K126" s="41">
        <f>INDEX('AEO 2023 Table 52'!194:194,MATCH(K$4,'AEO 2023 Table 52'!$13:$13,0))*1000</f>
        <v>0</v>
      </c>
      <c r="L126" s="41">
        <f>INDEX('AEO 2023 Table 52'!194:194,MATCH(L$4,'AEO 2023 Table 52'!$13:$13,0))*1000</f>
        <v>0</v>
      </c>
      <c r="M126" s="41">
        <f>INDEX('AEO 2023 Table 52'!194:194,MATCH(M$4,'AEO 2023 Table 52'!$13:$13,0))*1000</f>
        <v>0</v>
      </c>
      <c r="N126" s="41">
        <f>INDEX('AEO 2023 Table 52'!194:194,MATCH(N$4,'AEO 2023 Table 52'!$13:$13,0))*1000</f>
        <v>0</v>
      </c>
      <c r="O126" s="41">
        <f>INDEX('AEO 2023 Table 52'!194:194,MATCH(O$4,'AEO 2023 Table 52'!$13:$13,0))*1000</f>
        <v>0</v>
      </c>
      <c r="P126" s="41">
        <f>INDEX('AEO 2023 Table 52'!194:194,MATCH(P$4,'AEO 2023 Table 52'!$13:$13,0))*1000</f>
        <v>0</v>
      </c>
      <c r="Q126" s="41">
        <f>INDEX('AEO 2023 Table 52'!194:194,MATCH(Q$4,'AEO 2023 Table 52'!$13:$13,0))*1000</f>
        <v>0</v>
      </c>
      <c r="R126" s="41">
        <f>INDEX('AEO 2023 Table 52'!194:194,MATCH(R$4,'AEO 2023 Table 52'!$13:$13,0))*1000</f>
        <v>0</v>
      </c>
      <c r="S126" s="41">
        <f>INDEX('AEO 2023 Table 52'!194:194,MATCH(S$4,'AEO 2023 Table 52'!$13:$13,0))*1000</f>
        <v>0</v>
      </c>
      <c r="T126" s="41">
        <f>INDEX('AEO 2023 Table 52'!194:194,MATCH(T$4,'AEO 2023 Table 52'!$13:$13,0))*1000</f>
        <v>0</v>
      </c>
      <c r="U126" s="41">
        <f>INDEX('AEO 2023 Table 52'!194:194,MATCH(U$4,'AEO 2023 Table 52'!$13:$13,0))*1000</f>
        <v>0</v>
      </c>
      <c r="V126" s="41">
        <f>INDEX('AEO 2023 Table 52'!194:194,MATCH(V$4,'AEO 2023 Table 52'!$13:$13,0))*1000</f>
        <v>0</v>
      </c>
      <c r="W126" s="41">
        <f>INDEX('AEO 2023 Table 52'!194:194,MATCH(W$4,'AEO 2023 Table 52'!$13:$13,0))*1000</f>
        <v>0</v>
      </c>
      <c r="X126" s="41">
        <f>INDEX('AEO 2023 Table 52'!194:194,MATCH(X$4,'AEO 2023 Table 52'!$13:$13,0))*1000</f>
        <v>0</v>
      </c>
      <c r="Y126" s="41">
        <f>INDEX('AEO 2023 Table 52'!194:194,MATCH(Y$4,'AEO 2023 Table 52'!$13:$13,0))*1000</f>
        <v>0</v>
      </c>
      <c r="Z126" s="41">
        <f>INDEX('AEO 2023 Table 52'!194:194,MATCH(Z$4,'AEO 2023 Table 52'!$13:$13,0))*1000</f>
        <v>0</v>
      </c>
      <c r="AA126" s="41">
        <f>INDEX('AEO 2023 Table 52'!194:194,MATCH(AA$4,'AEO 2023 Table 52'!$13:$13,0))*1000</f>
        <v>0</v>
      </c>
      <c r="AB126" s="41">
        <f>INDEX('AEO 2023 Table 52'!194:194,MATCH(AB$4,'AEO 2023 Table 52'!$13:$13,0))*1000</f>
        <v>0</v>
      </c>
      <c r="AC126" s="41">
        <f>INDEX('AEO 2023 Table 52'!194:194,MATCH(AC$4,'AEO 2023 Table 52'!$13:$13,0))*1000</f>
        <v>0</v>
      </c>
      <c r="AD126" s="41">
        <f>INDEX('AEO 2023 Table 52'!194:194,MATCH(AD$4,'AEO 2023 Table 52'!$13:$13,0))*1000</f>
        <v>0</v>
      </c>
      <c r="AE126" s="41">
        <f>INDEX('AEO 2023 Table 52'!194:194,MATCH(AE$4,'AEO 2023 Table 52'!$13:$13,0))*1000</f>
        <v>0</v>
      </c>
      <c r="AF126" s="41">
        <f>INDEX('AEO 2023 Table 52'!194:194,MATCH(AF$4,'AEO 2023 Table 52'!$13:$13,0))*1000</f>
        <v>0</v>
      </c>
    </row>
    <row r="127" spans="1:32" x14ac:dyDescent="0.35">
      <c r="B127" t="s">
        <v>169</v>
      </c>
      <c r="C127" s="27">
        <f>INDEX('AEO 2022 Table 52'!187:187,MATCH(C$4,'AEO 2022 Table 52'!$14:$14,0))*1000</f>
        <v>49708.754999999997</v>
      </c>
      <c r="D127" s="27">
        <f>INDEX('AEO 2023 Table 52'!195:195,MATCH(D$4,'AEO 2023 Table 52'!$13:$13,0))*1000</f>
        <v>51211.356999999996</v>
      </c>
      <c r="E127" s="27">
        <f>INDEX('AEO 2023 Table 52'!195:195,MATCH(E$4,'AEO 2023 Table 52'!$13:$13,0))*1000</f>
        <v>49964.764000000003</v>
      </c>
      <c r="F127" s="27">
        <f>INDEX('AEO 2023 Table 52'!195:195,MATCH(F$4,'AEO 2023 Table 52'!$13:$13,0))*1000</f>
        <v>48803.382999999994</v>
      </c>
      <c r="G127" s="27">
        <f>INDEX('AEO 2023 Table 52'!195:195,MATCH(G$4,'AEO 2023 Table 52'!$13:$13,0))*1000</f>
        <v>47439.002999999997</v>
      </c>
      <c r="H127" s="27">
        <f>INDEX('AEO 2023 Table 52'!195:195,MATCH(H$4,'AEO 2023 Table 52'!$13:$13,0))*1000</f>
        <v>46482.326999999997</v>
      </c>
      <c r="I127" s="27">
        <f>INDEX('AEO 2023 Table 52'!195:195,MATCH(I$4,'AEO 2023 Table 52'!$13:$13,0))*1000</f>
        <v>45582.855000000003</v>
      </c>
      <c r="J127" s="27">
        <f>INDEX('AEO 2023 Table 52'!195:195,MATCH(J$4,'AEO 2023 Table 52'!$13:$13,0))*1000</f>
        <v>44857.845000000001</v>
      </c>
      <c r="K127" s="27">
        <f>INDEX('AEO 2023 Table 52'!195:195,MATCH(K$4,'AEO 2023 Table 52'!$13:$13,0))*1000</f>
        <v>44160.487999999998</v>
      </c>
      <c r="L127" s="27">
        <f>INDEX('AEO 2023 Table 52'!195:195,MATCH(L$4,'AEO 2023 Table 52'!$13:$13,0))*1000</f>
        <v>43689.300999999999</v>
      </c>
      <c r="M127" s="27">
        <f>INDEX('AEO 2023 Table 52'!195:195,MATCH(M$4,'AEO 2023 Table 52'!$13:$13,0))*1000</f>
        <v>43544.818999999996</v>
      </c>
      <c r="N127" s="27">
        <f>INDEX('AEO 2023 Table 52'!195:195,MATCH(N$4,'AEO 2023 Table 52'!$13:$13,0))*1000</f>
        <v>43323.199999999997</v>
      </c>
      <c r="O127" s="27">
        <f>INDEX('AEO 2023 Table 52'!195:195,MATCH(O$4,'AEO 2023 Table 52'!$13:$13,0))*1000</f>
        <v>43113.331000000006</v>
      </c>
      <c r="P127" s="27">
        <f>INDEX('AEO 2023 Table 52'!195:195,MATCH(P$4,'AEO 2023 Table 52'!$13:$13,0))*1000</f>
        <v>42905.147999999994</v>
      </c>
      <c r="Q127" s="27">
        <f>INDEX('AEO 2023 Table 52'!195:195,MATCH(Q$4,'AEO 2023 Table 52'!$13:$13,0))*1000</f>
        <v>42708.927000000003</v>
      </c>
      <c r="R127" s="27">
        <f>INDEX('AEO 2023 Table 52'!195:195,MATCH(R$4,'AEO 2023 Table 52'!$13:$13,0))*1000</f>
        <v>42578.128999999994</v>
      </c>
      <c r="S127" s="27">
        <f>INDEX('AEO 2023 Table 52'!195:195,MATCH(S$4,'AEO 2023 Table 52'!$13:$13,0))*1000</f>
        <v>42463.771999999997</v>
      </c>
      <c r="T127" s="27">
        <f>INDEX('AEO 2023 Table 52'!195:195,MATCH(T$4,'AEO 2023 Table 52'!$13:$13,0))*1000</f>
        <v>42361.834999999999</v>
      </c>
      <c r="U127" s="27">
        <f>INDEX('AEO 2023 Table 52'!195:195,MATCH(U$4,'AEO 2023 Table 52'!$13:$13,0))*1000</f>
        <v>42274.096999999994</v>
      </c>
      <c r="V127" s="27">
        <f>INDEX('AEO 2023 Table 52'!195:195,MATCH(V$4,'AEO 2023 Table 52'!$13:$13,0))*1000</f>
        <v>42207.607000000004</v>
      </c>
      <c r="W127" s="27">
        <f>INDEX('AEO 2023 Table 52'!195:195,MATCH(W$4,'AEO 2023 Table 52'!$13:$13,0))*1000</f>
        <v>42147.491000000002</v>
      </c>
      <c r="X127" s="27">
        <f>INDEX('AEO 2023 Table 52'!195:195,MATCH(X$4,'AEO 2023 Table 52'!$13:$13,0))*1000</f>
        <v>42091.385000000002</v>
      </c>
      <c r="Y127" s="27">
        <f>INDEX('AEO 2023 Table 52'!195:195,MATCH(Y$4,'AEO 2023 Table 52'!$13:$13,0))*1000</f>
        <v>42040.241000000002</v>
      </c>
      <c r="Z127" s="27">
        <f>INDEX('AEO 2023 Table 52'!195:195,MATCH(Z$4,'AEO 2023 Table 52'!$13:$13,0))*1000</f>
        <v>42001.209000000003</v>
      </c>
      <c r="AA127" s="27">
        <f>INDEX('AEO 2023 Table 52'!195:195,MATCH(AA$4,'AEO 2023 Table 52'!$13:$13,0))*1000</f>
        <v>41966.807999999997</v>
      </c>
      <c r="AB127" s="27">
        <f>INDEX('AEO 2023 Table 52'!195:195,MATCH(AB$4,'AEO 2023 Table 52'!$13:$13,0))*1000</f>
        <v>41935.668999999994</v>
      </c>
      <c r="AC127" s="27">
        <f>INDEX('AEO 2023 Table 52'!195:195,MATCH(AC$4,'AEO 2023 Table 52'!$13:$13,0))*1000</f>
        <v>41903.964999999997</v>
      </c>
      <c r="AD127" s="27">
        <f>INDEX('AEO 2023 Table 52'!195:195,MATCH(AD$4,'AEO 2023 Table 52'!$13:$13,0))*1000</f>
        <v>41876.578999999998</v>
      </c>
      <c r="AE127" s="27">
        <f>INDEX('AEO 2023 Table 52'!195:195,MATCH(AE$4,'AEO 2023 Table 52'!$13:$13,0))*1000</f>
        <v>41864.593999999997</v>
      </c>
      <c r="AF127" s="27">
        <f>INDEX('AEO 2023 Table 52'!195:195,MATCH(AF$4,'AEO 2023 Table 52'!$13:$13,0))*1000</f>
        <v>41817.847999999998</v>
      </c>
    </row>
    <row r="128" spans="1:32" x14ac:dyDescent="0.35">
      <c r="B128" t="s">
        <v>170</v>
      </c>
      <c r="C128" s="27">
        <f>INDEX('AEO 2022 Table 52'!188:188,MATCH(C$4,'AEO 2022 Table 52'!$14:$14,0))*1000</f>
        <v>42412.936999999998</v>
      </c>
      <c r="D128" s="27">
        <f>INDEX('AEO 2023 Table 52'!196:196,MATCH(D$4,'AEO 2023 Table 52'!$13:$13,0))*1000</f>
        <v>40261.406000000003</v>
      </c>
      <c r="E128" s="27">
        <f>INDEX('AEO 2023 Table 52'!196:196,MATCH(E$4,'AEO 2023 Table 52'!$13:$13,0))*1000</f>
        <v>39124.805</v>
      </c>
      <c r="F128" s="27">
        <f>INDEX('AEO 2023 Table 52'!196:196,MATCH(F$4,'AEO 2023 Table 52'!$13:$13,0))*1000</f>
        <v>38148.609000000004</v>
      </c>
      <c r="G128" s="27">
        <f>INDEX('AEO 2023 Table 52'!196:196,MATCH(G$4,'AEO 2023 Table 52'!$13:$13,0))*1000</f>
        <v>36985.786</v>
      </c>
      <c r="H128" s="27">
        <f>INDEX('AEO 2023 Table 52'!196:196,MATCH(H$4,'AEO 2023 Table 52'!$13:$13,0))*1000</f>
        <v>36149.207999999999</v>
      </c>
      <c r="I128" s="27">
        <f>INDEX('AEO 2023 Table 52'!196:196,MATCH(I$4,'AEO 2023 Table 52'!$13:$13,0))*1000</f>
        <v>35354.148999999998</v>
      </c>
      <c r="J128" s="27">
        <f>INDEX('AEO 2023 Table 52'!196:196,MATCH(J$4,'AEO 2023 Table 52'!$13:$13,0))*1000</f>
        <v>34679.466</v>
      </c>
      <c r="K128" s="27">
        <f>INDEX('AEO 2023 Table 52'!196:196,MATCH(K$4,'AEO 2023 Table 52'!$13:$13,0))*1000</f>
        <v>34058.254000000001</v>
      </c>
      <c r="L128" s="27">
        <f>INDEX('AEO 2023 Table 52'!196:196,MATCH(L$4,'AEO 2023 Table 52'!$13:$13,0))*1000</f>
        <v>33637.417000000001</v>
      </c>
      <c r="M128" s="27">
        <f>INDEX('AEO 2023 Table 52'!196:196,MATCH(M$4,'AEO 2023 Table 52'!$13:$13,0))*1000</f>
        <v>33512.259999999995</v>
      </c>
      <c r="N128" s="27">
        <f>INDEX('AEO 2023 Table 52'!196:196,MATCH(N$4,'AEO 2023 Table 52'!$13:$13,0))*1000</f>
        <v>33329.582000000002</v>
      </c>
      <c r="O128" s="27">
        <f>INDEX('AEO 2023 Table 52'!196:196,MATCH(O$4,'AEO 2023 Table 52'!$13:$13,0))*1000</f>
        <v>33152.656999999999</v>
      </c>
      <c r="P128" s="27">
        <f>INDEX('AEO 2023 Table 52'!196:196,MATCH(P$4,'AEO 2023 Table 52'!$13:$13,0))*1000</f>
        <v>32955.505000000005</v>
      </c>
      <c r="Q128" s="27">
        <f>INDEX('AEO 2023 Table 52'!196:196,MATCH(Q$4,'AEO 2023 Table 52'!$13:$13,0))*1000</f>
        <v>32763.663999999997</v>
      </c>
      <c r="R128" s="27">
        <f>INDEX('AEO 2023 Table 52'!196:196,MATCH(R$4,'AEO 2023 Table 52'!$13:$13,0))*1000</f>
        <v>32630.848000000002</v>
      </c>
      <c r="S128" s="27">
        <f>INDEX('AEO 2023 Table 52'!196:196,MATCH(S$4,'AEO 2023 Table 52'!$13:$13,0))*1000</f>
        <v>32509.917999999998</v>
      </c>
      <c r="T128" s="27">
        <f>INDEX('AEO 2023 Table 52'!196:196,MATCH(T$4,'AEO 2023 Table 52'!$13:$13,0))*1000</f>
        <v>32406.193000000003</v>
      </c>
      <c r="U128" s="27">
        <f>INDEX('AEO 2023 Table 52'!196:196,MATCH(U$4,'AEO 2023 Table 52'!$13:$13,0))*1000</f>
        <v>32309.753000000001</v>
      </c>
      <c r="V128" s="27">
        <f>INDEX('AEO 2023 Table 52'!196:196,MATCH(V$4,'AEO 2023 Table 52'!$13:$13,0))*1000</f>
        <v>32245.280999999999</v>
      </c>
      <c r="W128" s="27">
        <f>INDEX('AEO 2023 Table 52'!196:196,MATCH(W$4,'AEO 2023 Table 52'!$13:$13,0))*1000</f>
        <v>32184.879000000001</v>
      </c>
      <c r="X128" s="27">
        <f>INDEX('AEO 2023 Table 52'!196:196,MATCH(X$4,'AEO 2023 Table 52'!$13:$13,0))*1000</f>
        <v>32129.477999999999</v>
      </c>
      <c r="Y128" s="27">
        <f>INDEX('AEO 2023 Table 52'!196:196,MATCH(Y$4,'AEO 2023 Table 52'!$13:$13,0))*1000</f>
        <v>32080.489999999998</v>
      </c>
      <c r="Z128" s="27">
        <f>INDEX('AEO 2023 Table 52'!196:196,MATCH(Z$4,'AEO 2023 Table 52'!$13:$13,0))*1000</f>
        <v>32048.675999999999</v>
      </c>
      <c r="AA128" s="27">
        <f>INDEX('AEO 2023 Table 52'!196:196,MATCH(AA$4,'AEO 2023 Table 52'!$13:$13,0))*1000</f>
        <v>32018.383000000002</v>
      </c>
      <c r="AB128" s="27">
        <f>INDEX('AEO 2023 Table 52'!196:196,MATCH(AB$4,'AEO 2023 Table 52'!$13:$13,0))*1000</f>
        <v>31992.126</v>
      </c>
      <c r="AC128" s="27">
        <f>INDEX('AEO 2023 Table 52'!196:196,MATCH(AC$4,'AEO 2023 Table 52'!$13:$13,0))*1000</f>
        <v>31964.386000000002</v>
      </c>
      <c r="AD128" s="27">
        <f>INDEX('AEO 2023 Table 52'!196:196,MATCH(AD$4,'AEO 2023 Table 52'!$13:$13,0))*1000</f>
        <v>31940.502</v>
      </c>
      <c r="AE128" s="27">
        <f>INDEX('AEO 2023 Table 52'!196:196,MATCH(AE$4,'AEO 2023 Table 52'!$13:$13,0))*1000</f>
        <v>31918.061999999998</v>
      </c>
      <c r="AF128" s="27">
        <f>INDEX('AEO 2023 Table 52'!196:196,MATCH(AF$4,'AEO 2023 Table 52'!$13:$13,0))*1000</f>
        <v>31878.59</v>
      </c>
    </row>
    <row r="129" spans="1:32" x14ac:dyDescent="0.35">
      <c r="B129" t="s">
        <v>171</v>
      </c>
      <c r="C129" s="27">
        <f>INDEX('AEO 2022 Table 52'!189:189,MATCH(C$4,'AEO 2022 Table 52'!$14:$14,0))*1000</f>
        <v>43723.049000000006</v>
      </c>
      <c r="D129" s="27">
        <f>INDEX('AEO 2023 Table 52'!197:197,MATCH(D$4,'AEO 2023 Table 52'!$13:$13,0))*1000</f>
        <v>42084.927000000003</v>
      </c>
      <c r="E129" s="27">
        <f>INDEX('AEO 2023 Table 52'!197:197,MATCH(E$4,'AEO 2023 Table 52'!$13:$13,0))*1000</f>
        <v>41024.04</v>
      </c>
      <c r="F129" s="27">
        <f>INDEX('AEO 2023 Table 52'!197:197,MATCH(F$4,'AEO 2023 Table 52'!$13:$13,0))*1000</f>
        <v>40056.980000000003</v>
      </c>
      <c r="G129" s="27">
        <f>INDEX('AEO 2023 Table 52'!197:197,MATCH(G$4,'AEO 2023 Table 52'!$13:$13,0))*1000</f>
        <v>38887.360000000001</v>
      </c>
      <c r="H129" s="27">
        <f>INDEX('AEO 2023 Table 52'!197:197,MATCH(H$4,'AEO 2023 Table 52'!$13:$13,0))*1000</f>
        <v>38013.451000000001</v>
      </c>
      <c r="I129" s="27">
        <f>INDEX('AEO 2023 Table 52'!197:197,MATCH(I$4,'AEO 2023 Table 52'!$13:$13,0))*1000</f>
        <v>37196.274000000005</v>
      </c>
      <c r="J129" s="27">
        <f>INDEX('AEO 2023 Table 52'!197:197,MATCH(J$4,'AEO 2023 Table 52'!$13:$13,0))*1000</f>
        <v>36474.570999999996</v>
      </c>
      <c r="K129" s="27">
        <f>INDEX('AEO 2023 Table 52'!197:197,MATCH(K$4,'AEO 2023 Table 52'!$13:$13,0))*1000</f>
        <v>35824.928</v>
      </c>
      <c r="L129" s="27">
        <f>INDEX('AEO 2023 Table 52'!197:197,MATCH(L$4,'AEO 2023 Table 52'!$13:$13,0))*1000</f>
        <v>35381.065000000002</v>
      </c>
      <c r="M129" s="27">
        <f>INDEX('AEO 2023 Table 52'!197:197,MATCH(M$4,'AEO 2023 Table 52'!$13:$13,0))*1000</f>
        <v>35246.703999999998</v>
      </c>
      <c r="N129" s="27">
        <f>INDEX('AEO 2023 Table 52'!197:197,MATCH(N$4,'AEO 2023 Table 52'!$13:$13,0))*1000</f>
        <v>35053.932000000001</v>
      </c>
      <c r="O129" s="27">
        <f>INDEX('AEO 2023 Table 52'!197:197,MATCH(O$4,'AEO 2023 Table 52'!$13:$13,0))*1000</f>
        <v>34863.654999999999</v>
      </c>
      <c r="P129" s="27">
        <f>INDEX('AEO 2023 Table 52'!197:197,MATCH(P$4,'AEO 2023 Table 52'!$13:$13,0))*1000</f>
        <v>34662.337999999996</v>
      </c>
      <c r="Q129" s="27">
        <f>INDEX('AEO 2023 Table 52'!197:197,MATCH(Q$4,'AEO 2023 Table 52'!$13:$13,0))*1000</f>
        <v>34466.415000000001</v>
      </c>
      <c r="R129" s="27">
        <f>INDEX('AEO 2023 Table 52'!197:197,MATCH(R$4,'AEO 2023 Table 52'!$13:$13,0))*1000</f>
        <v>34329.341999999997</v>
      </c>
      <c r="S129" s="27">
        <f>INDEX('AEO 2023 Table 52'!197:197,MATCH(S$4,'AEO 2023 Table 52'!$13:$13,0))*1000</f>
        <v>34208.548999999999</v>
      </c>
      <c r="T129" s="27">
        <f>INDEX('AEO 2023 Table 52'!197:197,MATCH(T$4,'AEO 2023 Table 52'!$13:$13,0))*1000</f>
        <v>34101.700000000004</v>
      </c>
      <c r="U129" s="27">
        <f>INDEX('AEO 2023 Table 52'!197:197,MATCH(U$4,'AEO 2023 Table 52'!$13:$13,0))*1000</f>
        <v>34003.281000000003</v>
      </c>
      <c r="V129" s="27">
        <f>INDEX('AEO 2023 Table 52'!197:197,MATCH(V$4,'AEO 2023 Table 52'!$13:$13,0))*1000</f>
        <v>33932.980000000003</v>
      </c>
      <c r="W129" s="27">
        <f>INDEX('AEO 2023 Table 52'!197:197,MATCH(W$4,'AEO 2023 Table 52'!$13:$13,0))*1000</f>
        <v>33869.498999999996</v>
      </c>
      <c r="X129" s="27">
        <f>INDEX('AEO 2023 Table 52'!197:197,MATCH(X$4,'AEO 2023 Table 52'!$13:$13,0))*1000</f>
        <v>33812.531000000003</v>
      </c>
      <c r="Y129" s="27">
        <f>INDEX('AEO 2023 Table 52'!197:197,MATCH(Y$4,'AEO 2023 Table 52'!$13:$13,0))*1000</f>
        <v>33758.904000000002</v>
      </c>
      <c r="Z129" s="27">
        <f>INDEX('AEO 2023 Table 52'!197:197,MATCH(Z$4,'AEO 2023 Table 52'!$13:$13,0))*1000</f>
        <v>33724.518000000004</v>
      </c>
      <c r="AA129" s="27">
        <f>INDEX('AEO 2023 Table 52'!197:197,MATCH(AA$4,'AEO 2023 Table 52'!$13:$13,0))*1000</f>
        <v>33690.906999999999</v>
      </c>
      <c r="AB129" s="27">
        <f>INDEX('AEO 2023 Table 52'!197:197,MATCH(AB$4,'AEO 2023 Table 52'!$13:$13,0))*1000</f>
        <v>33664.000999999997</v>
      </c>
      <c r="AC129" s="27">
        <f>INDEX('AEO 2023 Table 52'!197:197,MATCH(AC$4,'AEO 2023 Table 52'!$13:$13,0))*1000</f>
        <v>33634.304000000004</v>
      </c>
      <c r="AD129" s="27">
        <f>INDEX('AEO 2023 Table 52'!197:197,MATCH(AD$4,'AEO 2023 Table 52'!$13:$13,0))*1000</f>
        <v>33606.898999999998</v>
      </c>
      <c r="AE129" s="27">
        <f>INDEX('AEO 2023 Table 52'!197:197,MATCH(AE$4,'AEO 2023 Table 52'!$13:$13,0))*1000</f>
        <v>33575.530999999995</v>
      </c>
      <c r="AF129" s="27">
        <f>INDEX('AEO 2023 Table 52'!197:197,MATCH(AF$4,'AEO 2023 Table 52'!$13:$13,0))*1000</f>
        <v>33532.284</v>
      </c>
    </row>
    <row r="130" spans="1:32" x14ac:dyDescent="0.35">
      <c r="B130" t="s">
        <v>172</v>
      </c>
      <c r="C130" s="27">
        <f>INDEX('AEO 2022 Table 52'!190:190,MATCH(C$4,'AEO 2022 Table 52'!$14:$14,0))*1000</f>
        <v>53067.241999999998</v>
      </c>
      <c r="D130" s="27">
        <f>INDEX('AEO 2023 Table 52'!198:198,MATCH(D$4,'AEO 2023 Table 52'!$13:$13,0))*1000</f>
        <v>45905.712</v>
      </c>
      <c r="E130" s="27">
        <f>INDEX('AEO 2023 Table 52'!198:198,MATCH(E$4,'AEO 2023 Table 52'!$13:$13,0))*1000</f>
        <v>44729.897000000004</v>
      </c>
      <c r="F130" s="27">
        <f>INDEX('AEO 2023 Table 52'!198:198,MATCH(F$4,'AEO 2023 Table 52'!$13:$13,0))*1000</f>
        <v>43685.982000000004</v>
      </c>
      <c r="G130" s="27">
        <f>INDEX('AEO 2023 Table 52'!198:198,MATCH(G$4,'AEO 2023 Table 52'!$13:$13,0))*1000</f>
        <v>42433.571000000004</v>
      </c>
      <c r="H130" s="27">
        <f>INDEX('AEO 2023 Table 52'!198:198,MATCH(H$4,'AEO 2023 Table 52'!$13:$13,0))*1000</f>
        <v>41447.285000000003</v>
      </c>
      <c r="I130" s="27">
        <f>INDEX('AEO 2023 Table 52'!198:198,MATCH(I$4,'AEO 2023 Table 52'!$13:$13,0))*1000</f>
        <v>40517.292000000001</v>
      </c>
      <c r="J130" s="27">
        <f>INDEX('AEO 2023 Table 52'!198:198,MATCH(J$4,'AEO 2023 Table 52'!$13:$13,0))*1000</f>
        <v>39716.678999999996</v>
      </c>
      <c r="K130" s="27">
        <f>INDEX('AEO 2023 Table 52'!198:198,MATCH(K$4,'AEO 2023 Table 52'!$13:$13,0))*1000</f>
        <v>38985.874000000003</v>
      </c>
      <c r="L130" s="27">
        <f>INDEX('AEO 2023 Table 52'!198:198,MATCH(L$4,'AEO 2023 Table 52'!$13:$13,0))*1000</f>
        <v>38480.19</v>
      </c>
      <c r="M130" s="27">
        <f>INDEX('AEO 2023 Table 52'!198:198,MATCH(M$4,'AEO 2023 Table 52'!$13:$13,0))*1000</f>
        <v>38318.737000000001</v>
      </c>
      <c r="N130" s="27">
        <f>INDEX('AEO 2023 Table 52'!198:198,MATCH(N$4,'AEO 2023 Table 52'!$13:$13,0))*1000</f>
        <v>38097.61</v>
      </c>
      <c r="O130" s="27">
        <f>INDEX('AEO 2023 Table 52'!198:198,MATCH(O$4,'AEO 2023 Table 52'!$13:$13,0))*1000</f>
        <v>37880.004999999997</v>
      </c>
      <c r="P130" s="27">
        <f>INDEX('AEO 2023 Table 52'!198:198,MATCH(P$4,'AEO 2023 Table 52'!$13:$13,0))*1000</f>
        <v>37660.300999999999</v>
      </c>
      <c r="Q130" s="27">
        <f>INDEX('AEO 2023 Table 52'!198:198,MATCH(Q$4,'AEO 2023 Table 52'!$13:$13,0))*1000</f>
        <v>37446.457000000002</v>
      </c>
      <c r="R130" s="27">
        <f>INDEX('AEO 2023 Table 52'!198:198,MATCH(R$4,'AEO 2023 Table 52'!$13:$13,0))*1000</f>
        <v>37299.106999999996</v>
      </c>
      <c r="S130" s="27">
        <f>INDEX('AEO 2023 Table 52'!198:198,MATCH(S$4,'AEO 2023 Table 52'!$13:$13,0))*1000</f>
        <v>37168.404000000002</v>
      </c>
      <c r="T130" s="27">
        <f>INDEX('AEO 2023 Table 52'!198:198,MATCH(T$4,'AEO 2023 Table 52'!$13:$13,0))*1000</f>
        <v>37048.923000000003</v>
      </c>
      <c r="U130" s="27">
        <f>INDEX('AEO 2023 Table 52'!198:198,MATCH(U$4,'AEO 2023 Table 52'!$13:$13,0))*1000</f>
        <v>36937.916000000005</v>
      </c>
      <c r="V130" s="27">
        <f>INDEX('AEO 2023 Table 52'!198:198,MATCH(V$4,'AEO 2023 Table 52'!$13:$13,0))*1000</f>
        <v>36862.102999999996</v>
      </c>
      <c r="W130" s="27">
        <f>INDEX('AEO 2023 Table 52'!198:198,MATCH(W$4,'AEO 2023 Table 52'!$13:$13,0))*1000</f>
        <v>36790.657000000007</v>
      </c>
      <c r="X130" s="27">
        <f>INDEX('AEO 2023 Table 52'!198:198,MATCH(X$4,'AEO 2023 Table 52'!$13:$13,0))*1000</f>
        <v>36724.720000000001</v>
      </c>
      <c r="Y130" s="27">
        <f>INDEX('AEO 2023 Table 52'!198:198,MATCH(Y$4,'AEO 2023 Table 52'!$13:$13,0))*1000</f>
        <v>36665.840000000004</v>
      </c>
      <c r="Z130" s="27">
        <f>INDEX('AEO 2023 Table 52'!198:198,MATCH(Z$4,'AEO 2023 Table 52'!$13:$13,0))*1000</f>
        <v>36624.550000000003</v>
      </c>
      <c r="AA130" s="27">
        <f>INDEX('AEO 2023 Table 52'!198:198,MATCH(AA$4,'AEO 2023 Table 52'!$13:$13,0))*1000</f>
        <v>36584.983999999997</v>
      </c>
      <c r="AB130" s="27">
        <f>INDEX('AEO 2023 Table 52'!198:198,MATCH(AB$4,'AEO 2023 Table 52'!$13:$13,0))*1000</f>
        <v>36550.377</v>
      </c>
      <c r="AC130" s="27">
        <f>INDEX('AEO 2023 Table 52'!198:198,MATCH(AC$4,'AEO 2023 Table 52'!$13:$13,0))*1000</f>
        <v>36515.082999999999</v>
      </c>
      <c r="AD130" s="27">
        <f>INDEX('AEO 2023 Table 52'!198:198,MATCH(AD$4,'AEO 2023 Table 52'!$13:$13,0))*1000</f>
        <v>36482.692999999999</v>
      </c>
      <c r="AE130" s="27">
        <f>INDEX('AEO 2023 Table 52'!198:198,MATCH(AE$4,'AEO 2023 Table 52'!$13:$13,0))*1000</f>
        <v>36451.262999999999</v>
      </c>
      <c r="AF130" s="27">
        <f>INDEX('AEO 2023 Table 52'!198:198,MATCH(AF$4,'AEO 2023 Table 52'!$13:$13,0))*1000</f>
        <v>36403.03</v>
      </c>
    </row>
    <row r="131" spans="1:32" x14ac:dyDescent="0.35">
      <c r="B131" t="s">
        <v>173</v>
      </c>
      <c r="C131" s="27">
        <f>INDEX('AEO 2022 Table 52'!191:191,MATCH(C$4,'AEO 2022 Table 52'!$14:$14,0))*1000</f>
        <v>112672.06600000001</v>
      </c>
      <c r="D131" s="27">
        <f>INDEX('AEO 2023 Table 52'!199:199,MATCH(D$4,'AEO 2023 Table 52'!$13:$13,0))*1000</f>
        <v>82316.597000000009</v>
      </c>
      <c r="E131" s="27">
        <f>INDEX('AEO 2023 Table 52'!199:199,MATCH(E$4,'AEO 2023 Table 52'!$13:$13,0))*1000</f>
        <v>81083.472999999998</v>
      </c>
      <c r="F131" s="27">
        <f>INDEX('AEO 2023 Table 52'!199:199,MATCH(F$4,'AEO 2023 Table 52'!$13:$13,0))*1000</f>
        <v>79924.37</v>
      </c>
      <c r="G131" s="27">
        <f>INDEX('AEO 2023 Table 52'!199:199,MATCH(G$4,'AEO 2023 Table 52'!$13:$13,0))*1000</f>
        <v>78718.712</v>
      </c>
      <c r="H131" s="27">
        <f>INDEX('AEO 2023 Table 52'!199:199,MATCH(H$4,'AEO 2023 Table 52'!$13:$13,0))*1000</f>
        <v>77853.210000000006</v>
      </c>
      <c r="I131" s="27">
        <f>INDEX('AEO 2023 Table 52'!199:199,MATCH(I$4,'AEO 2023 Table 52'!$13:$13,0))*1000</f>
        <v>77025.115999999995</v>
      </c>
      <c r="J131" s="27">
        <f>INDEX('AEO 2023 Table 52'!199:199,MATCH(J$4,'AEO 2023 Table 52'!$13:$13,0))*1000</f>
        <v>76371.131999999998</v>
      </c>
      <c r="K131" s="27">
        <f>INDEX('AEO 2023 Table 52'!199:199,MATCH(K$4,'AEO 2023 Table 52'!$13:$13,0))*1000</f>
        <v>75693.634000000005</v>
      </c>
      <c r="L131" s="27">
        <f>INDEX('AEO 2023 Table 52'!199:199,MATCH(L$4,'AEO 2023 Table 52'!$13:$13,0))*1000</f>
        <v>75237.983999999997</v>
      </c>
      <c r="M131" s="27">
        <f>INDEX('AEO 2023 Table 52'!199:199,MATCH(M$4,'AEO 2023 Table 52'!$13:$13,0))*1000</f>
        <v>75106.728000000003</v>
      </c>
      <c r="N131" s="27">
        <f>INDEX('AEO 2023 Table 52'!199:199,MATCH(N$4,'AEO 2023 Table 52'!$13:$13,0))*1000</f>
        <v>74892.143000000011</v>
      </c>
      <c r="O131" s="27">
        <f>INDEX('AEO 2023 Table 52'!199:199,MATCH(O$4,'AEO 2023 Table 52'!$13:$13,0))*1000</f>
        <v>74688.019</v>
      </c>
      <c r="P131" s="27">
        <f>INDEX('AEO 2023 Table 52'!199:199,MATCH(P$4,'AEO 2023 Table 52'!$13:$13,0))*1000</f>
        <v>74485.351999999999</v>
      </c>
      <c r="Q131" s="27">
        <f>INDEX('AEO 2023 Table 52'!199:199,MATCH(Q$4,'AEO 2023 Table 52'!$13:$13,0))*1000</f>
        <v>74294.678</v>
      </c>
      <c r="R131" s="27">
        <f>INDEX('AEO 2023 Table 52'!199:199,MATCH(R$4,'AEO 2023 Table 52'!$13:$13,0))*1000</f>
        <v>74168.921999999991</v>
      </c>
      <c r="S131" s="27">
        <f>INDEX('AEO 2023 Table 52'!199:199,MATCH(S$4,'AEO 2023 Table 52'!$13:$13,0))*1000</f>
        <v>74056.472999999998</v>
      </c>
      <c r="T131" s="27">
        <f>INDEX('AEO 2023 Table 52'!199:199,MATCH(T$4,'AEO 2023 Table 52'!$13:$13,0))*1000</f>
        <v>73954.421999999991</v>
      </c>
      <c r="U131" s="27">
        <f>INDEX('AEO 2023 Table 52'!199:199,MATCH(U$4,'AEO 2023 Table 52'!$13:$13,0))*1000</f>
        <v>73867.508000000002</v>
      </c>
      <c r="V131" s="27">
        <f>INDEX('AEO 2023 Table 52'!199:199,MATCH(V$4,'AEO 2023 Table 52'!$13:$13,0))*1000</f>
        <v>73803.955000000002</v>
      </c>
      <c r="W131" s="27">
        <f>INDEX('AEO 2023 Table 52'!199:199,MATCH(W$4,'AEO 2023 Table 52'!$13:$13,0))*1000</f>
        <v>73747.45199999999</v>
      </c>
      <c r="X131" s="27">
        <f>INDEX('AEO 2023 Table 52'!199:199,MATCH(X$4,'AEO 2023 Table 52'!$13:$13,0))*1000</f>
        <v>73692.902000000002</v>
      </c>
      <c r="Y131" s="27">
        <f>INDEX('AEO 2023 Table 52'!199:199,MATCH(Y$4,'AEO 2023 Table 52'!$13:$13,0))*1000</f>
        <v>73642.944000000003</v>
      </c>
      <c r="Z131" s="27">
        <f>INDEX('AEO 2023 Table 52'!199:199,MATCH(Z$4,'AEO 2023 Table 52'!$13:$13,0))*1000</f>
        <v>73608.161999999997</v>
      </c>
      <c r="AA131" s="27">
        <f>INDEX('AEO 2023 Table 52'!199:199,MATCH(AA$4,'AEO 2023 Table 52'!$13:$13,0))*1000</f>
        <v>73576.713999999993</v>
      </c>
      <c r="AB131" s="27">
        <f>INDEX('AEO 2023 Table 52'!199:199,MATCH(AB$4,'AEO 2023 Table 52'!$13:$13,0))*1000</f>
        <v>73547.638000000006</v>
      </c>
      <c r="AC131" s="27">
        <f>INDEX('AEO 2023 Table 52'!199:199,MATCH(AC$4,'AEO 2023 Table 52'!$13:$13,0))*1000</f>
        <v>73519.608000000007</v>
      </c>
      <c r="AD131" s="27">
        <f>INDEX('AEO 2023 Table 52'!199:199,MATCH(AD$4,'AEO 2023 Table 52'!$13:$13,0))*1000</f>
        <v>73494.087</v>
      </c>
      <c r="AE131" s="27">
        <f>INDEX('AEO 2023 Table 52'!199:199,MATCH(AE$4,'AEO 2023 Table 52'!$13:$13,0))*1000</f>
        <v>73481.627999999997</v>
      </c>
      <c r="AF131" s="27">
        <f>INDEX('AEO 2023 Table 52'!199:199,MATCH(AF$4,'AEO 2023 Table 52'!$13:$13,0))*1000</f>
        <v>73437.63</v>
      </c>
    </row>
    <row r="132" spans="1:32" x14ac:dyDescent="0.35">
      <c r="B132" t="s">
        <v>218</v>
      </c>
      <c r="C132" s="27">
        <f>INDEX('AEO 2022 Table 52'!192:192,MATCH(C$4,'AEO 2022 Table 52'!$14:$14,0))*1000</f>
        <v>44426.043999999994</v>
      </c>
      <c r="D132" s="27">
        <f>INDEX('AEO 2023 Table 52'!200:200,MATCH(D$4,'AEO 2023 Table 52'!$13:$13,0))*1000</f>
        <v>40058.383999999998</v>
      </c>
      <c r="E132" s="27">
        <f>INDEX('AEO 2023 Table 52'!200:200,MATCH(E$4,'AEO 2023 Table 52'!$13:$13,0))*1000</f>
        <v>38997.856</v>
      </c>
      <c r="F132" s="27">
        <f>INDEX('AEO 2023 Table 52'!200:200,MATCH(F$4,'AEO 2023 Table 52'!$13:$13,0))*1000</f>
        <v>38044.506000000001</v>
      </c>
      <c r="G132" s="27">
        <f>INDEX('AEO 2023 Table 52'!200:200,MATCH(G$4,'AEO 2023 Table 52'!$13:$13,0))*1000</f>
        <v>36916.904000000002</v>
      </c>
      <c r="H132" s="27">
        <f>INDEX('AEO 2023 Table 52'!200:200,MATCH(H$4,'AEO 2023 Table 52'!$13:$13,0))*1000</f>
        <v>36048.519</v>
      </c>
      <c r="I132" s="27">
        <f>INDEX('AEO 2023 Table 52'!200:200,MATCH(I$4,'AEO 2023 Table 52'!$13:$13,0))*1000</f>
        <v>35222.918999999994</v>
      </c>
      <c r="J132" s="27">
        <f>INDEX('AEO 2023 Table 52'!200:200,MATCH(J$4,'AEO 2023 Table 52'!$13:$13,0))*1000</f>
        <v>34520.756000000001</v>
      </c>
      <c r="K132" s="27">
        <f>INDEX('AEO 2023 Table 52'!200:200,MATCH(K$4,'AEO 2023 Table 52'!$13:$13,0))*1000</f>
        <v>33877.22</v>
      </c>
      <c r="L132" s="27">
        <f>INDEX('AEO 2023 Table 52'!200:200,MATCH(L$4,'AEO 2023 Table 52'!$13:$13,0))*1000</f>
        <v>33436.649000000005</v>
      </c>
      <c r="M132" s="27">
        <f>INDEX('AEO 2023 Table 52'!200:200,MATCH(M$4,'AEO 2023 Table 52'!$13:$13,0))*1000</f>
        <v>33301.188999999998</v>
      </c>
      <c r="N132" s="27">
        <f>INDEX('AEO 2023 Table 52'!200:200,MATCH(N$4,'AEO 2023 Table 52'!$13:$13,0))*1000</f>
        <v>33107.559000000001</v>
      </c>
      <c r="O132" s="27">
        <f>INDEX('AEO 2023 Table 52'!200:200,MATCH(O$4,'AEO 2023 Table 52'!$13:$13,0))*1000</f>
        <v>32915.958000000006</v>
      </c>
      <c r="P132" s="27">
        <f>INDEX('AEO 2023 Table 52'!200:200,MATCH(P$4,'AEO 2023 Table 52'!$13:$13,0))*1000</f>
        <v>32715.359</v>
      </c>
      <c r="Q132" s="27">
        <f>INDEX('AEO 2023 Table 52'!200:200,MATCH(Q$4,'AEO 2023 Table 52'!$13:$13,0))*1000</f>
        <v>32516.688999999998</v>
      </c>
      <c r="R132" s="27">
        <f>INDEX('AEO 2023 Table 52'!200:200,MATCH(R$4,'AEO 2023 Table 52'!$13:$13,0))*1000</f>
        <v>32382.961000000003</v>
      </c>
      <c r="S132" s="27">
        <f>INDEX('AEO 2023 Table 52'!200:200,MATCH(S$4,'AEO 2023 Table 52'!$13:$13,0))*1000</f>
        <v>32263.767</v>
      </c>
      <c r="T132" s="27">
        <f>INDEX('AEO 2023 Table 52'!200:200,MATCH(T$4,'AEO 2023 Table 52'!$13:$13,0))*1000</f>
        <v>32157.257000000001</v>
      </c>
      <c r="U132" s="27">
        <f>INDEX('AEO 2023 Table 52'!200:200,MATCH(U$4,'AEO 2023 Table 52'!$13:$13,0))*1000</f>
        <v>32055.903999999999</v>
      </c>
      <c r="V132" s="27">
        <f>INDEX('AEO 2023 Table 52'!200:200,MATCH(V$4,'AEO 2023 Table 52'!$13:$13,0))*1000</f>
        <v>31987.219000000001</v>
      </c>
      <c r="W132" s="27">
        <f>INDEX('AEO 2023 Table 52'!200:200,MATCH(W$4,'AEO 2023 Table 52'!$13:$13,0))*1000</f>
        <v>31925.529000000002</v>
      </c>
      <c r="X132" s="27">
        <f>INDEX('AEO 2023 Table 52'!200:200,MATCH(X$4,'AEO 2023 Table 52'!$13:$13,0))*1000</f>
        <v>31868.763000000003</v>
      </c>
      <c r="Y132" s="27">
        <f>INDEX('AEO 2023 Table 52'!200:200,MATCH(Y$4,'AEO 2023 Table 52'!$13:$13,0))*1000</f>
        <v>31815.602999999999</v>
      </c>
      <c r="Z132" s="27">
        <f>INDEX('AEO 2023 Table 52'!200:200,MATCH(Z$4,'AEO 2023 Table 52'!$13:$13,0))*1000</f>
        <v>31782.694</v>
      </c>
      <c r="AA132" s="27">
        <f>INDEX('AEO 2023 Table 52'!200:200,MATCH(AA$4,'AEO 2023 Table 52'!$13:$13,0))*1000</f>
        <v>31749.742999999999</v>
      </c>
      <c r="AB132" s="27">
        <f>INDEX('AEO 2023 Table 52'!200:200,MATCH(AB$4,'AEO 2023 Table 52'!$13:$13,0))*1000</f>
        <v>31722.786</v>
      </c>
      <c r="AC132" s="27">
        <f>INDEX('AEO 2023 Table 52'!200:200,MATCH(AC$4,'AEO 2023 Table 52'!$13:$13,0))*1000</f>
        <v>31695.343000000001</v>
      </c>
      <c r="AD132" s="27">
        <f>INDEX('AEO 2023 Table 52'!200:200,MATCH(AD$4,'AEO 2023 Table 52'!$13:$13,0))*1000</f>
        <v>31667.992000000002</v>
      </c>
      <c r="AE132" s="27">
        <f>INDEX('AEO 2023 Table 52'!200:200,MATCH(AE$4,'AEO 2023 Table 52'!$13:$13,0))*1000</f>
        <v>31638.506000000001</v>
      </c>
      <c r="AF132" s="27">
        <f>INDEX('AEO 2023 Table 52'!200:200,MATCH(AF$4,'AEO 2023 Table 52'!$13:$13,0))*1000</f>
        <v>31595.387999999999</v>
      </c>
    </row>
    <row r="133" spans="1:32" x14ac:dyDescent="0.35">
      <c r="B133" t="s">
        <v>219</v>
      </c>
      <c r="C133" s="27">
        <f>INDEX('AEO 2022 Table 52'!193:193,MATCH(C$4,'AEO 2022 Table 52'!$14:$14,0))*1000</f>
        <v>59174.334999999999</v>
      </c>
      <c r="D133" s="27">
        <f>INDEX('AEO 2023 Table 52'!201:201,MATCH(D$4,'AEO 2023 Table 52'!$13:$13,0))*1000</f>
        <v>55475.051999999996</v>
      </c>
      <c r="E133" s="27">
        <f>INDEX('AEO 2023 Table 52'!201:201,MATCH(E$4,'AEO 2023 Table 52'!$13:$13,0))*1000</f>
        <v>54038.559000000001</v>
      </c>
      <c r="F133" s="27">
        <f>INDEX('AEO 2023 Table 52'!201:201,MATCH(F$4,'AEO 2023 Table 52'!$13:$13,0))*1000</f>
        <v>52765.770000000004</v>
      </c>
      <c r="G133" s="27">
        <f>INDEX('AEO 2023 Table 52'!201:201,MATCH(G$4,'AEO 2023 Table 52'!$13:$13,0))*1000</f>
        <v>51318.938999999998</v>
      </c>
      <c r="H133" s="27">
        <f>INDEX('AEO 2023 Table 52'!201:201,MATCH(H$4,'AEO 2023 Table 52'!$13:$13,0))*1000</f>
        <v>50205.593000000001</v>
      </c>
      <c r="I133" s="27">
        <f>INDEX('AEO 2023 Table 52'!201:201,MATCH(I$4,'AEO 2023 Table 52'!$13:$13,0))*1000</f>
        <v>49159.270999999993</v>
      </c>
      <c r="J133" s="27">
        <f>INDEX('AEO 2023 Table 52'!201:201,MATCH(J$4,'AEO 2023 Table 52'!$13:$13,0))*1000</f>
        <v>48253.162000000004</v>
      </c>
      <c r="K133" s="27">
        <f>INDEX('AEO 2023 Table 52'!201:201,MATCH(K$4,'AEO 2023 Table 52'!$13:$13,0))*1000</f>
        <v>47430.118999999999</v>
      </c>
      <c r="L133" s="27">
        <f>INDEX('AEO 2023 Table 52'!201:201,MATCH(L$4,'AEO 2023 Table 52'!$13:$13,0))*1000</f>
        <v>46851.864000000001</v>
      </c>
      <c r="M133" s="27">
        <f>INDEX('AEO 2023 Table 52'!201:201,MATCH(M$4,'AEO 2023 Table 52'!$13:$13,0))*1000</f>
        <v>46653.163999999997</v>
      </c>
      <c r="N133" s="27">
        <f>INDEX('AEO 2023 Table 52'!201:201,MATCH(N$4,'AEO 2023 Table 52'!$13:$13,0))*1000</f>
        <v>46400.390999999996</v>
      </c>
      <c r="O133" s="27">
        <f>INDEX('AEO 2023 Table 52'!201:201,MATCH(O$4,'AEO 2023 Table 52'!$13:$13,0))*1000</f>
        <v>46165.169000000002</v>
      </c>
      <c r="P133" s="27">
        <f>INDEX('AEO 2023 Table 52'!201:201,MATCH(P$4,'AEO 2023 Table 52'!$13:$13,0))*1000</f>
        <v>45930.224999999999</v>
      </c>
      <c r="Q133" s="27">
        <f>INDEX('AEO 2023 Table 52'!201:201,MATCH(Q$4,'AEO 2023 Table 52'!$13:$13,0))*1000</f>
        <v>45708.671999999999</v>
      </c>
      <c r="R133" s="27">
        <f>INDEX('AEO 2023 Table 52'!201:201,MATCH(R$4,'AEO 2023 Table 52'!$13:$13,0))*1000</f>
        <v>45552.531999999999</v>
      </c>
      <c r="S133" s="27">
        <f>INDEX('AEO 2023 Table 52'!201:201,MATCH(S$4,'AEO 2023 Table 52'!$13:$13,0))*1000</f>
        <v>45407.944000000003</v>
      </c>
      <c r="T133" s="27">
        <f>INDEX('AEO 2023 Table 52'!201:201,MATCH(T$4,'AEO 2023 Table 52'!$13:$13,0))*1000</f>
        <v>45281.894999999997</v>
      </c>
      <c r="U133" s="27">
        <f>INDEX('AEO 2023 Table 52'!201:201,MATCH(U$4,'AEO 2023 Table 52'!$13:$13,0))*1000</f>
        <v>45169.216</v>
      </c>
      <c r="V133" s="27">
        <f>INDEX('AEO 2023 Table 52'!201:201,MATCH(V$4,'AEO 2023 Table 52'!$13:$13,0))*1000</f>
        <v>45087.195999999996</v>
      </c>
      <c r="W133" s="27">
        <f>INDEX('AEO 2023 Table 52'!201:201,MATCH(W$4,'AEO 2023 Table 52'!$13:$13,0))*1000</f>
        <v>45010.67</v>
      </c>
      <c r="X133" s="27">
        <f>INDEX('AEO 2023 Table 52'!201:201,MATCH(X$4,'AEO 2023 Table 52'!$13:$13,0))*1000</f>
        <v>44939.540999999997</v>
      </c>
      <c r="Y133" s="27">
        <f>INDEX('AEO 2023 Table 52'!201:201,MATCH(Y$4,'AEO 2023 Table 52'!$13:$13,0))*1000</f>
        <v>44874.595999999998</v>
      </c>
      <c r="Z133" s="27">
        <f>INDEX('AEO 2023 Table 52'!201:201,MATCH(Z$4,'AEO 2023 Table 52'!$13:$13,0))*1000</f>
        <v>44824.055</v>
      </c>
      <c r="AA133" s="27">
        <f>INDEX('AEO 2023 Table 52'!201:201,MATCH(AA$4,'AEO 2023 Table 52'!$13:$13,0))*1000</f>
        <v>44778.201999999997</v>
      </c>
      <c r="AB133" s="27">
        <f>INDEX('AEO 2023 Table 52'!201:201,MATCH(AB$4,'AEO 2023 Table 52'!$13:$13,0))*1000</f>
        <v>44735.492999999995</v>
      </c>
      <c r="AC133" s="27">
        <f>INDEX('AEO 2023 Table 52'!201:201,MATCH(AC$4,'AEO 2023 Table 52'!$13:$13,0))*1000</f>
        <v>44694.125999999997</v>
      </c>
      <c r="AD133" s="27">
        <f>INDEX('AEO 2023 Table 52'!201:201,MATCH(AD$4,'AEO 2023 Table 52'!$13:$13,0))*1000</f>
        <v>44655.856999999996</v>
      </c>
      <c r="AE133" s="27">
        <f>INDEX('AEO 2023 Table 52'!201:201,MATCH(AE$4,'AEO 2023 Table 52'!$13:$13,0))*1000</f>
        <v>44627.937000000005</v>
      </c>
      <c r="AF133" s="27">
        <f>INDEX('AEO 2023 Table 52'!201:201,MATCH(AF$4,'AEO 2023 Table 52'!$13:$13,0))*1000</f>
        <v>44573.214999999997</v>
      </c>
    </row>
    <row r="134" spans="1:32" x14ac:dyDescent="0.35">
      <c r="B134" t="s">
        <v>167</v>
      </c>
      <c r="C134" s="27">
        <f>INDEX('AEO 2022 Table 52'!194:194,MATCH(C$4,'AEO 2022 Table 52'!$14:$14,0))*1000</f>
        <v>46863.556000000004</v>
      </c>
      <c r="D134" s="27">
        <f>INDEX('AEO 2023 Table 52'!202:202,MATCH(D$4,'AEO 2023 Table 52'!$13:$13,0))*1000</f>
        <v>54745.201000000001</v>
      </c>
      <c r="E134" s="27">
        <f>INDEX('AEO 2023 Table 52'!202:202,MATCH(E$4,'AEO 2023 Table 52'!$13:$13,0))*1000</f>
        <v>53049.067999999999</v>
      </c>
      <c r="F134" s="27">
        <f>INDEX('AEO 2023 Table 52'!202:202,MATCH(F$4,'AEO 2023 Table 52'!$13:$13,0))*1000</f>
        <v>51651.195999999996</v>
      </c>
      <c r="G134" s="27">
        <f>INDEX('AEO 2023 Table 52'!202:202,MATCH(G$4,'AEO 2023 Table 52'!$13:$13,0))*1000</f>
        <v>50051.937000000005</v>
      </c>
      <c r="H134" s="27">
        <f>INDEX('AEO 2023 Table 52'!202:202,MATCH(H$4,'AEO 2023 Table 52'!$13:$13,0))*1000</f>
        <v>48906.898000000001</v>
      </c>
      <c r="I134" s="27">
        <f>INDEX('AEO 2023 Table 52'!202:202,MATCH(I$4,'AEO 2023 Table 52'!$13:$13,0))*1000</f>
        <v>47768.65</v>
      </c>
      <c r="J134" s="27">
        <f>INDEX('AEO 2023 Table 52'!202:202,MATCH(J$4,'AEO 2023 Table 52'!$13:$13,0))*1000</f>
        <v>46864.822</v>
      </c>
      <c r="K134" s="27">
        <f>INDEX('AEO 2023 Table 52'!202:202,MATCH(K$4,'AEO 2023 Table 52'!$13:$13,0))*1000</f>
        <v>45977.413</v>
      </c>
      <c r="L134" s="27">
        <f>INDEX('AEO 2023 Table 52'!202:202,MATCH(L$4,'AEO 2023 Table 52'!$13:$13,0))*1000</f>
        <v>45372.165999999997</v>
      </c>
      <c r="M134" s="27">
        <f>INDEX('AEO 2023 Table 52'!202:202,MATCH(M$4,'AEO 2023 Table 52'!$13:$13,0))*1000</f>
        <v>45189.425999999999</v>
      </c>
      <c r="N134" s="27">
        <f>INDEX('AEO 2023 Table 52'!202:202,MATCH(N$4,'AEO 2023 Table 52'!$13:$13,0))*1000</f>
        <v>44947.91</v>
      </c>
      <c r="O134" s="27">
        <f>INDEX('AEO 2023 Table 52'!202:202,MATCH(O$4,'AEO 2023 Table 52'!$13:$13,0))*1000</f>
        <v>44725.441000000006</v>
      </c>
      <c r="P134" s="27">
        <f>INDEX('AEO 2023 Table 52'!202:202,MATCH(P$4,'AEO 2023 Table 52'!$13:$13,0))*1000</f>
        <v>44462.048000000003</v>
      </c>
      <c r="Q134" s="27">
        <f>INDEX('AEO 2023 Table 52'!202:202,MATCH(Q$4,'AEO 2023 Table 52'!$13:$13,0))*1000</f>
        <v>44221.415999999997</v>
      </c>
      <c r="R134" s="27">
        <f>INDEX('AEO 2023 Table 52'!202:202,MATCH(R$4,'AEO 2023 Table 52'!$13:$13,0))*1000</f>
        <v>44048.957999999999</v>
      </c>
      <c r="S134" s="27">
        <f>INDEX('AEO 2023 Table 52'!202:202,MATCH(S$4,'AEO 2023 Table 52'!$13:$13,0))*1000</f>
        <v>43890.957000000002</v>
      </c>
      <c r="T134" s="27">
        <f>INDEX('AEO 2023 Table 52'!202:202,MATCH(T$4,'AEO 2023 Table 52'!$13:$13,0))*1000</f>
        <v>43743.899999999994</v>
      </c>
      <c r="U134" s="27">
        <f>INDEX('AEO 2023 Table 52'!202:202,MATCH(U$4,'AEO 2023 Table 52'!$13:$13,0))*1000</f>
        <v>43610.103999999999</v>
      </c>
      <c r="V134" s="27">
        <f>INDEX('AEO 2023 Table 52'!202:202,MATCH(V$4,'AEO 2023 Table 52'!$13:$13,0))*1000</f>
        <v>43502.06</v>
      </c>
      <c r="W134" s="27">
        <f>INDEX('AEO 2023 Table 52'!202:202,MATCH(W$4,'AEO 2023 Table 52'!$13:$13,0))*1000</f>
        <v>43403.606000000007</v>
      </c>
      <c r="X134" s="27">
        <f>INDEX('AEO 2023 Table 52'!202:202,MATCH(X$4,'AEO 2023 Table 52'!$13:$13,0))*1000</f>
        <v>43310.203999999998</v>
      </c>
      <c r="Y134" s="27">
        <f>INDEX('AEO 2023 Table 52'!202:202,MATCH(Y$4,'AEO 2023 Table 52'!$13:$13,0))*1000</f>
        <v>43219.275999999998</v>
      </c>
      <c r="Z134" s="27">
        <f>INDEX('AEO 2023 Table 52'!202:202,MATCH(Z$4,'AEO 2023 Table 52'!$13:$13,0))*1000</f>
        <v>43149.006000000001</v>
      </c>
      <c r="AA134" s="27">
        <f>INDEX('AEO 2023 Table 52'!202:202,MATCH(AA$4,'AEO 2023 Table 52'!$13:$13,0))*1000</f>
        <v>43081.023999999998</v>
      </c>
      <c r="AB134" s="27">
        <f>INDEX('AEO 2023 Table 52'!202:202,MATCH(AB$4,'AEO 2023 Table 52'!$13:$13,0))*1000</f>
        <v>43017.288</v>
      </c>
      <c r="AC134" s="27">
        <f>INDEX('AEO 2023 Table 52'!202:202,MATCH(AC$4,'AEO 2023 Table 52'!$13:$13,0))*1000</f>
        <v>42956.688000000002</v>
      </c>
      <c r="AD134" s="27">
        <f>INDEX('AEO 2023 Table 52'!202:202,MATCH(AD$4,'AEO 2023 Table 52'!$13:$13,0))*1000</f>
        <v>42898.087</v>
      </c>
      <c r="AE134" s="27">
        <f>INDEX('AEO 2023 Table 52'!202:202,MATCH(AE$4,'AEO 2023 Table 52'!$13:$13,0))*1000</f>
        <v>42848.305</v>
      </c>
      <c r="AF134" s="27">
        <f>INDEX('AEO 2023 Table 52'!202:202,MATCH(AF$4,'AEO 2023 Table 52'!$13:$13,0))*1000</f>
        <v>42790.733</v>
      </c>
    </row>
    <row r="135" spans="1:32" x14ac:dyDescent="0.35">
      <c r="B135" t="s">
        <v>174</v>
      </c>
      <c r="C135" s="41">
        <f>INDEX('AEO 2022 Table 52'!195:195,MATCH(C$4,'AEO 2022 Table 52'!$14:$14,0))*1000</f>
        <v>0</v>
      </c>
      <c r="D135" s="41">
        <f>INDEX('AEO 2023 Table 52'!203:203,MATCH(D$4,'AEO 2023 Table 52'!$13:$13,0))*1000</f>
        <v>68815.680999999997</v>
      </c>
      <c r="E135" s="41">
        <f>INDEX('AEO 2023 Table 52'!203:203,MATCH(E$4,'AEO 2023 Table 52'!$13:$13,0))*1000</f>
        <v>66823.58600000001</v>
      </c>
      <c r="F135" s="41">
        <f>INDEX('AEO 2023 Table 52'!203:203,MATCH(F$4,'AEO 2023 Table 52'!$13:$13,0))*1000</f>
        <v>65086.585999999996</v>
      </c>
      <c r="G135" s="41">
        <f>INDEX('AEO 2023 Table 52'!203:203,MATCH(G$4,'AEO 2023 Table 52'!$13:$13,0))*1000</f>
        <v>63279.991000000002</v>
      </c>
      <c r="H135" s="41">
        <f>INDEX('AEO 2023 Table 52'!203:203,MATCH(H$4,'AEO 2023 Table 52'!$13:$13,0))*1000</f>
        <v>61905.532999999996</v>
      </c>
      <c r="I135" s="41">
        <f>INDEX('AEO 2023 Table 52'!203:203,MATCH(I$4,'AEO 2023 Table 52'!$13:$13,0))*1000</f>
        <v>60595.795000000006</v>
      </c>
      <c r="J135" s="41">
        <f>INDEX('AEO 2023 Table 52'!203:203,MATCH(J$4,'AEO 2023 Table 52'!$13:$13,0))*1000</f>
        <v>59514.29</v>
      </c>
      <c r="K135" s="41">
        <f>INDEX('AEO 2023 Table 52'!203:203,MATCH(K$4,'AEO 2023 Table 52'!$13:$13,0))*1000</f>
        <v>58438.521999999997</v>
      </c>
      <c r="L135" s="41">
        <f>INDEX('AEO 2023 Table 52'!203:203,MATCH(L$4,'AEO 2023 Table 52'!$13:$13,0))*1000</f>
        <v>57679.932000000001</v>
      </c>
      <c r="M135" s="41">
        <f>INDEX('AEO 2023 Table 52'!203:203,MATCH(M$4,'AEO 2023 Table 52'!$13:$13,0))*1000</f>
        <v>57435.084999999999</v>
      </c>
      <c r="N135" s="41">
        <f>INDEX('AEO 2023 Table 52'!203:203,MATCH(N$4,'AEO 2023 Table 52'!$13:$13,0))*1000</f>
        <v>57125.469000000005</v>
      </c>
      <c r="O135" s="41">
        <f>INDEX('AEO 2023 Table 52'!203:203,MATCH(O$4,'AEO 2023 Table 52'!$13:$13,0))*1000</f>
        <v>56843.456000000006</v>
      </c>
      <c r="P135" s="41">
        <f>INDEX('AEO 2023 Table 52'!203:203,MATCH(P$4,'AEO 2023 Table 52'!$13:$13,0))*1000</f>
        <v>56523.940999999999</v>
      </c>
      <c r="Q135" s="41">
        <f>INDEX('AEO 2023 Table 52'!203:203,MATCH(Q$4,'AEO 2023 Table 52'!$13:$13,0))*1000</f>
        <v>56220.294999999998</v>
      </c>
      <c r="R135" s="41">
        <f>INDEX('AEO 2023 Table 52'!203:203,MATCH(R$4,'AEO 2023 Table 52'!$13:$13,0))*1000</f>
        <v>55991.383000000002</v>
      </c>
      <c r="S135" s="41">
        <f>INDEX('AEO 2023 Table 52'!203:203,MATCH(S$4,'AEO 2023 Table 52'!$13:$13,0))*1000</f>
        <v>55779.067999999999</v>
      </c>
      <c r="T135" s="41">
        <f>INDEX('AEO 2023 Table 52'!203:203,MATCH(T$4,'AEO 2023 Table 52'!$13:$13,0))*1000</f>
        <v>55583.195000000007</v>
      </c>
      <c r="U135" s="41">
        <f>INDEX('AEO 2023 Table 52'!203:203,MATCH(U$4,'AEO 2023 Table 52'!$13:$13,0))*1000</f>
        <v>55402.081000000006</v>
      </c>
      <c r="V135" s="41">
        <f>INDEX('AEO 2023 Table 52'!203:203,MATCH(V$4,'AEO 2023 Table 52'!$13:$13,0))*1000</f>
        <v>55260.852999999996</v>
      </c>
      <c r="W135" s="41">
        <f>INDEX('AEO 2023 Table 52'!203:203,MATCH(W$4,'AEO 2023 Table 52'!$13:$13,0))*1000</f>
        <v>55130.031999999999</v>
      </c>
      <c r="X135" s="41">
        <f>INDEX('AEO 2023 Table 52'!203:203,MATCH(X$4,'AEO 2023 Table 52'!$13:$13,0))*1000</f>
        <v>55007.423000000003</v>
      </c>
      <c r="Y135" s="41">
        <f>INDEX('AEO 2023 Table 52'!203:203,MATCH(Y$4,'AEO 2023 Table 52'!$13:$13,0))*1000</f>
        <v>54892.100999999995</v>
      </c>
      <c r="Z135" s="41">
        <f>INDEX('AEO 2023 Table 52'!203:203,MATCH(Z$4,'AEO 2023 Table 52'!$13:$13,0))*1000</f>
        <v>54799.194000000003</v>
      </c>
      <c r="AA135" s="41">
        <f>INDEX('AEO 2023 Table 52'!203:203,MATCH(AA$4,'AEO 2023 Table 52'!$13:$13,0))*1000</f>
        <v>54713.279999999999</v>
      </c>
      <c r="AB135" s="41">
        <f>INDEX('AEO 2023 Table 52'!203:203,MATCH(AB$4,'AEO 2023 Table 52'!$13:$13,0))*1000</f>
        <v>54632.548999999999</v>
      </c>
      <c r="AC135" s="41">
        <f>INDEX('AEO 2023 Table 52'!203:203,MATCH(AC$4,'AEO 2023 Table 52'!$13:$13,0))*1000</f>
        <v>54553.722000000002</v>
      </c>
      <c r="AD135" s="41">
        <f>INDEX('AEO 2023 Table 52'!203:203,MATCH(AD$4,'AEO 2023 Table 52'!$13:$13,0))*1000</f>
        <v>54477.901000000005</v>
      </c>
      <c r="AE135" s="41">
        <f>INDEX('AEO 2023 Table 52'!203:203,MATCH(AE$4,'AEO 2023 Table 52'!$13:$13,0))*1000</f>
        <v>54406.028999999995</v>
      </c>
      <c r="AF135" s="41">
        <f>INDEX('AEO 2023 Table 52'!203:203,MATCH(AF$4,'AEO 2023 Table 52'!$13:$13,0))*1000</f>
        <v>54332.169000000002</v>
      </c>
    </row>
    <row r="136" spans="1:32" x14ac:dyDescent="0.35">
      <c r="B136" t="s">
        <v>175</v>
      </c>
      <c r="C136" s="52">
        <f>D136</f>
        <v>43196.724000000002</v>
      </c>
      <c r="D136" s="53">
        <f>INDEX('AEO 2023 Table 52'!204:204,MATCH(D$4,'AEO 2023 Table 52'!$13:$13,0))*1000</f>
        <v>43196.724000000002</v>
      </c>
      <c r="E136" s="53">
        <f>INDEX('AEO 2023 Table 52'!204:204,MATCH(E$4,'AEO 2023 Table 52'!$13:$13,0))*1000</f>
        <v>41858.500999999997</v>
      </c>
      <c r="F136" s="53">
        <f>INDEX('AEO 2023 Table 52'!204:204,MATCH(F$4,'AEO 2023 Table 52'!$13:$13,0))*1000</f>
        <v>40709.563999999998</v>
      </c>
      <c r="G136" s="53">
        <f>INDEX('AEO 2023 Table 52'!204:204,MATCH(G$4,'AEO 2023 Table 52'!$13:$13,0))*1000</f>
        <v>39748.753000000004</v>
      </c>
      <c r="H136" s="53">
        <f>INDEX('AEO 2023 Table 52'!204:204,MATCH(H$4,'AEO 2023 Table 52'!$13:$13,0))*1000</f>
        <v>38867.137999999999</v>
      </c>
      <c r="I136" s="53">
        <f>INDEX('AEO 2023 Table 52'!204:204,MATCH(I$4,'AEO 2023 Table 52'!$13:$13,0))*1000</f>
        <v>38021.481</v>
      </c>
      <c r="J136" s="53">
        <f>INDEX('AEO 2023 Table 52'!204:204,MATCH(J$4,'AEO 2023 Table 52'!$13:$13,0))*1000</f>
        <v>37374.47</v>
      </c>
      <c r="K136" s="53">
        <f>INDEX('AEO 2023 Table 52'!204:204,MATCH(K$4,'AEO 2023 Table 52'!$13:$13,0))*1000</f>
        <v>36740.887000000002</v>
      </c>
      <c r="L136" s="53">
        <f>INDEX('AEO 2023 Table 52'!204:204,MATCH(L$4,'AEO 2023 Table 52'!$13:$13,0))*1000</f>
        <v>36293.472000000002</v>
      </c>
      <c r="M136" s="53">
        <f>INDEX('AEO 2023 Table 52'!204:204,MATCH(M$4,'AEO 2023 Table 52'!$13:$13,0))*1000</f>
        <v>36172.565000000002</v>
      </c>
      <c r="N136" s="53">
        <f>INDEX('AEO 2023 Table 52'!204:204,MATCH(N$4,'AEO 2023 Table 52'!$13:$13,0))*1000</f>
        <v>36001.606</v>
      </c>
      <c r="O136" s="53">
        <f>INDEX('AEO 2023 Table 52'!204:204,MATCH(O$4,'AEO 2023 Table 52'!$13:$13,0))*1000</f>
        <v>35845.936000000002</v>
      </c>
      <c r="P136" s="53">
        <f>INDEX('AEO 2023 Table 52'!204:204,MATCH(P$4,'AEO 2023 Table 52'!$13:$13,0))*1000</f>
        <v>35639.107000000004</v>
      </c>
      <c r="Q136" s="53">
        <f>INDEX('AEO 2023 Table 52'!204:204,MATCH(Q$4,'AEO 2023 Table 52'!$13:$13,0))*1000</f>
        <v>35435.977999999996</v>
      </c>
      <c r="R136" s="53">
        <f>INDEX('AEO 2023 Table 52'!204:204,MATCH(R$4,'AEO 2023 Table 52'!$13:$13,0))*1000</f>
        <v>35285.046000000002</v>
      </c>
      <c r="S136" s="53">
        <f>INDEX('AEO 2023 Table 52'!204:204,MATCH(S$4,'AEO 2023 Table 52'!$13:$13,0))*1000</f>
        <v>35147.381000000001</v>
      </c>
      <c r="T136" s="53">
        <f>INDEX('AEO 2023 Table 52'!204:204,MATCH(T$4,'AEO 2023 Table 52'!$13:$13,0))*1000</f>
        <v>35019.828999999998</v>
      </c>
      <c r="U136" s="53">
        <f>INDEX('AEO 2023 Table 52'!204:204,MATCH(U$4,'AEO 2023 Table 52'!$13:$13,0))*1000</f>
        <v>34901.161</v>
      </c>
      <c r="V136" s="53">
        <f>INDEX('AEO 2023 Table 52'!204:204,MATCH(V$4,'AEO 2023 Table 52'!$13:$13,0))*1000</f>
        <v>34811.649000000005</v>
      </c>
      <c r="W136" s="53">
        <f>INDEX('AEO 2023 Table 52'!204:204,MATCH(W$4,'AEO 2023 Table 52'!$13:$13,0))*1000</f>
        <v>34732.017999999996</v>
      </c>
      <c r="X136" s="53">
        <f>INDEX('AEO 2023 Table 52'!204:204,MATCH(X$4,'AEO 2023 Table 52'!$13:$13,0))*1000</f>
        <v>34655.940999999999</v>
      </c>
      <c r="Y136" s="53">
        <f>INDEX('AEO 2023 Table 52'!204:204,MATCH(Y$4,'AEO 2023 Table 52'!$13:$13,0))*1000</f>
        <v>34585.827000000005</v>
      </c>
      <c r="Z136" s="53">
        <f>INDEX('AEO 2023 Table 52'!204:204,MATCH(Z$4,'AEO 2023 Table 52'!$13:$13,0))*1000</f>
        <v>34529.544999999998</v>
      </c>
      <c r="AA136" s="53">
        <f>INDEX('AEO 2023 Table 52'!204:204,MATCH(AA$4,'AEO 2023 Table 52'!$13:$13,0))*1000</f>
        <v>34476.646000000001</v>
      </c>
      <c r="AB136" s="53">
        <f>INDEX('AEO 2023 Table 52'!204:204,MATCH(AB$4,'AEO 2023 Table 52'!$13:$13,0))*1000</f>
        <v>34428.635000000002</v>
      </c>
      <c r="AC136" s="53">
        <f>INDEX('AEO 2023 Table 52'!204:204,MATCH(AC$4,'AEO 2023 Table 52'!$13:$13,0))*1000</f>
        <v>34380.18</v>
      </c>
      <c r="AD136" s="53">
        <f>INDEX('AEO 2023 Table 52'!204:204,MATCH(AD$4,'AEO 2023 Table 52'!$13:$13,0))*1000</f>
        <v>34336.245999999999</v>
      </c>
      <c r="AE136" s="53">
        <f>INDEX('AEO 2023 Table 52'!204:204,MATCH(AE$4,'AEO 2023 Table 52'!$13:$13,0))*1000</f>
        <v>34294.468000000001</v>
      </c>
      <c r="AF136" s="53">
        <f>INDEX('AEO 2023 Table 52'!204:204,MATCH(AF$4,'AEO 2023 Table 52'!$13:$13,0))*1000</f>
        <v>34247.753000000004</v>
      </c>
    </row>
    <row r="137" spans="1:32" x14ac:dyDescent="0.35">
      <c r="B137" t="s">
        <v>176</v>
      </c>
      <c r="C137" s="41">
        <f>INDEX('AEO 2022 Table 52'!197:197,MATCH(C$4,'AEO 2022 Table 52'!$14:$14,0))*1000</f>
        <v>0</v>
      </c>
      <c r="D137" s="41">
        <f>INDEX('AEO 2023 Table 52'!205:205,MATCH(D$4,'AEO 2023 Table 52'!$13:$13,0))*1000</f>
        <v>0</v>
      </c>
      <c r="E137" s="41">
        <f>INDEX('AEO 2023 Table 52'!205:205,MATCH(E$4,'AEO 2023 Table 52'!$13:$13,0))*1000</f>
        <v>0</v>
      </c>
      <c r="F137" s="41">
        <f>INDEX('AEO 2023 Table 52'!205:205,MATCH(F$4,'AEO 2023 Table 52'!$13:$13,0))*1000</f>
        <v>0</v>
      </c>
      <c r="G137" s="41">
        <f>INDEX('AEO 2023 Table 52'!205:205,MATCH(G$4,'AEO 2023 Table 52'!$13:$13,0))*1000</f>
        <v>0</v>
      </c>
      <c r="H137" s="41">
        <f>INDEX('AEO 2023 Table 52'!205:205,MATCH(H$4,'AEO 2023 Table 52'!$13:$13,0))*1000</f>
        <v>0</v>
      </c>
      <c r="I137" s="41">
        <f>INDEX('AEO 2023 Table 52'!205:205,MATCH(I$4,'AEO 2023 Table 52'!$13:$13,0))*1000</f>
        <v>0</v>
      </c>
      <c r="J137" s="41">
        <f>INDEX('AEO 2023 Table 52'!205:205,MATCH(J$4,'AEO 2023 Table 52'!$13:$13,0))*1000</f>
        <v>0</v>
      </c>
      <c r="K137" s="41">
        <f>INDEX('AEO 2023 Table 52'!205:205,MATCH(K$4,'AEO 2023 Table 52'!$13:$13,0))*1000</f>
        <v>0</v>
      </c>
      <c r="L137" s="41">
        <f>INDEX('AEO 2023 Table 52'!205:205,MATCH(L$4,'AEO 2023 Table 52'!$13:$13,0))*1000</f>
        <v>0</v>
      </c>
      <c r="M137" s="41">
        <f>INDEX('AEO 2023 Table 52'!205:205,MATCH(M$4,'AEO 2023 Table 52'!$13:$13,0))*1000</f>
        <v>0</v>
      </c>
      <c r="N137" s="41">
        <f>INDEX('AEO 2023 Table 52'!205:205,MATCH(N$4,'AEO 2023 Table 52'!$13:$13,0))*1000</f>
        <v>0</v>
      </c>
      <c r="O137" s="41">
        <f>INDEX('AEO 2023 Table 52'!205:205,MATCH(O$4,'AEO 2023 Table 52'!$13:$13,0))*1000</f>
        <v>0</v>
      </c>
      <c r="P137" s="41">
        <f>INDEX('AEO 2023 Table 52'!205:205,MATCH(P$4,'AEO 2023 Table 52'!$13:$13,0))*1000</f>
        <v>0</v>
      </c>
      <c r="Q137" s="41">
        <f>INDEX('AEO 2023 Table 52'!205:205,MATCH(Q$4,'AEO 2023 Table 52'!$13:$13,0))*1000</f>
        <v>0</v>
      </c>
      <c r="R137" s="41">
        <f>INDEX('AEO 2023 Table 52'!205:205,MATCH(R$4,'AEO 2023 Table 52'!$13:$13,0))*1000</f>
        <v>0</v>
      </c>
      <c r="S137" s="41">
        <f>INDEX('AEO 2023 Table 52'!205:205,MATCH(S$4,'AEO 2023 Table 52'!$13:$13,0))*1000</f>
        <v>0</v>
      </c>
      <c r="T137" s="41">
        <f>INDEX('AEO 2023 Table 52'!205:205,MATCH(T$4,'AEO 2023 Table 52'!$13:$13,0))*1000</f>
        <v>0</v>
      </c>
      <c r="U137" s="41">
        <f>INDEX('AEO 2023 Table 52'!205:205,MATCH(U$4,'AEO 2023 Table 52'!$13:$13,0))*1000</f>
        <v>0</v>
      </c>
      <c r="V137" s="41">
        <f>INDEX('AEO 2023 Table 52'!205:205,MATCH(V$4,'AEO 2023 Table 52'!$13:$13,0))*1000</f>
        <v>0</v>
      </c>
      <c r="W137" s="41">
        <f>INDEX('AEO 2023 Table 52'!205:205,MATCH(W$4,'AEO 2023 Table 52'!$13:$13,0))*1000</f>
        <v>0</v>
      </c>
      <c r="X137" s="41">
        <f>INDEX('AEO 2023 Table 52'!205:205,MATCH(X$4,'AEO 2023 Table 52'!$13:$13,0))*1000</f>
        <v>0</v>
      </c>
      <c r="Y137" s="41">
        <f>INDEX('AEO 2023 Table 52'!205:205,MATCH(Y$4,'AEO 2023 Table 52'!$13:$13,0))*1000</f>
        <v>0</v>
      </c>
      <c r="Z137" s="41">
        <f>INDEX('AEO 2023 Table 52'!205:205,MATCH(Z$4,'AEO 2023 Table 52'!$13:$13,0))*1000</f>
        <v>0</v>
      </c>
      <c r="AA137" s="41">
        <f>INDEX('AEO 2023 Table 52'!205:205,MATCH(AA$4,'AEO 2023 Table 52'!$13:$13,0))*1000</f>
        <v>0</v>
      </c>
      <c r="AB137" s="41">
        <f>INDEX('AEO 2023 Table 52'!205:205,MATCH(AB$4,'AEO 2023 Table 52'!$13:$13,0))*1000</f>
        <v>0</v>
      </c>
      <c r="AC137" s="41">
        <f>INDEX('AEO 2023 Table 52'!205:205,MATCH(AC$4,'AEO 2023 Table 52'!$13:$13,0))*1000</f>
        <v>0</v>
      </c>
      <c r="AD137" s="41">
        <f>INDEX('AEO 2023 Table 52'!205:205,MATCH(AD$4,'AEO 2023 Table 52'!$13:$13,0))*1000</f>
        <v>0</v>
      </c>
      <c r="AE137" s="41">
        <f>INDEX('AEO 2023 Table 52'!205:205,MATCH(AE$4,'AEO 2023 Table 52'!$13:$13,0))*1000</f>
        <v>0</v>
      </c>
      <c r="AF137" s="41">
        <f>INDEX('AEO 2023 Table 52'!205:205,MATCH(AF$4,'AEO 2023 Table 52'!$13:$13,0))*1000</f>
        <v>0</v>
      </c>
    </row>
    <row r="138" spans="1:32" x14ac:dyDescent="0.35">
      <c r="B138" t="s">
        <v>177</v>
      </c>
      <c r="C138" s="27">
        <f>INDEX('AEO 2022 Table 52'!198:198,MATCH(C$4,'AEO 2022 Table 52'!$14:$14,0))*1000</f>
        <v>61412.574999999997</v>
      </c>
      <c r="D138" s="27">
        <f>INDEX('AEO 2023 Table 52'!206:206,MATCH(D$4,'AEO 2023 Table 52'!$13:$13,0))*1000</f>
        <v>60558.06</v>
      </c>
      <c r="E138" s="27">
        <f>INDEX('AEO 2023 Table 52'!206:206,MATCH(E$4,'AEO 2023 Table 52'!$13:$13,0))*1000</f>
        <v>58743.403999999995</v>
      </c>
      <c r="F138" s="27">
        <f>INDEX('AEO 2023 Table 52'!206:206,MATCH(F$4,'AEO 2023 Table 52'!$13:$13,0))*1000</f>
        <v>57220.500999999997</v>
      </c>
      <c r="G138" s="27">
        <f>INDEX('AEO 2023 Table 52'!206:206,MATCH(G$4,'AEO 2023 Table 52'!$13:$13,0))*1000</f>
        <v>55515.099000000002</v>
      </c>
      <c r="H138" s="27">
        <f>INDEX('AEO 2023 Table 52'!206:206,MATCH(H$4,'AEO 2023 Table 52'!$13:$13,0))*1000</f>
        <v>54413.231</v>
      </c>
      <c r="I138" s="27">
        <f>INDEX('AEO 2023 Table 52'!206:206,MATCH(I$4,'AEO 2023 Table 52'!$13:$13,0))*1000</f>
        <v>53234.935999999994</v>
      </c>
      <c r="J138" s="27">
        <f>INDEX('AEO 2023 Table 52'!206:206,MATCH(J$4,'AEO 2023 Table 52'!$13:$13,0))*1000</f>
        <v>52284.889000000003</v>
      </c>
      <c r="K138" s="27">
        <f>INDEX('AEO 2023 Table 52'!206:206,MATCH(K$4,'AEO 2023 Table 52'!$13:$13,0))*1000</f>
        <v>51352.614999999998</v>
      </c>
      <c r="L138" s="27">
        <f>INDEX('AEO 2023 Table 52'!206:206,MATCH(L$4,'AEO 2023 Table 52'!$13:$13,0))*1000</f>
        <v>50704.925999999999</v>
      </c>
      <c r="M138" s="27">
        <f>INDEX('AEO 2023 Table 52'!206:206,MATCH(M$4,'AEO 2023 Table 52'!$13:$13,0))*1000</f>
        <v>50496.341999999997</v>
      </c>
      <c r="N138" s="27">
        <f>INDEX('AEO 2023 Table 52'!206:206,MATCH(N$4,'AEO 2023 Table 52'!$13:$13,0))*1000</f>
        <v>50227.023999999998</v>
      </c>
      <c r="O138" s="27">
        <f>INDEX('AEO 2023 Table 52'!206:206,MATCH(O$4,'AEO 2023 Table 52'!$13:$13,0))*1000</f>
        <v>49981.712</v>
      </c>
      <c r="P138" s="27">
        <f>INDEX('AEO 2023 Table 52'!206:206,MATCH(P$4,'AEO 2023 Table 52'!$13:$13,0))*1000</f>
        <v>49706.786999999997</v>
      </c>
      <c r="Q138" s="27">
        <f>INDEX('AEO 2023 Table 52'!206:206,MATCH(Q$4,'AEO 2023 Table 52'!$13:$13,0))*1000</f>
        <v>49445.380999999994</v>
      </c>
      <c r="R138" s="27">
        <f>INDEX('AEO 2023 Table 52'!206:206,MATCH(R$4,'AEO 2023 Table 52'!$13:$13,0))*1000</f>
        <v>49252.533000000003</v>
      </c>
      <c r="S138" s="27">
        <f>INDEX('AEO 2023 Table 52'!206:206,MATCH(S$4,'AEO 2023 Table 52'!$13:$13,0))*1000</f>
        <v>49074.291000000005</v>
      </c>
      <c r="T138" s="27">
        <f>INDEX('AEO 2023 Table 52'!206:206,MATCH(T$4,'AEO 2023 Table 52'!$13:$13,0))*1000</f>
        <v>48913.012999999999</v>
      </c>
      <c r="U138" s="27">
        <f>INDEX('AEO 2023 Table 52'!206:206,MATCH(U$4,'AEO 2023 Table 52'!$13:$13,0))*1000</f>
        <v>48768.756999999998</v>
      </c>
      <c r="V138" s="27">
        <f>INDEX('AEO 2023 Table 52'!206:206,MATCH(V$4,'AEO 2023 Table 52'!$13:$13,0))*1000</f>
        <v>48650.081999999995</v>
      </c>
      <c r="W138" s="27">
        <f>INDEX('AEO 2023 Table 52'!206:206,MATCH(W$4,'AEO 2023 Table 52'!$13:$13,0))*1000</f>
        <v>48540.058000000005</v>
      </c>
      <c r="X138" s="27">
        <f>INDEX('AEO 2023 Table 52'!206:206,MATCH(X$4,'AEO 2023 Table 52'!$13:$13,0))*1000</f>
        <v>48437.267</v>
      </c>
      <c r="Y138" s="27">
        <f>INDEX('AEO 2023 Table 52'!206:206,MATCH(Y$4,'AEO 2023 Table 52'!$13:$13,0))*1000</f>
        <v>48340.632999999994</v>
      </c>
      <c r="Z138" s="27">
        <f>INDEX('AEO 2023 Table 52'!206:206,MATCH(Z$4,'AEO 2023 Table 52'!$13:$13,0))*1000</f>
        <v>48264.58</v>
      </c>
      <c r="AA138" s="27">
        <f>INDEX('AEO 2023 Table 52'!206:206,MATCH(AA$4,'AEO 2023 Table 52'!$13:$13,0))*1000</f>
        <v>48191.006000000001</v>
      </c>
      <c r="AB138" s="27">
        <f>INDEX('AEO 2023 Table 52'!206:206,MATCH(AB$4,'AEO 2023 Table 52'!$13:$13,0))*1000</f>
        <v>48123.936000000002</v>
      </c>
      <c r="AC138" s="27">
        <f>INDEX('AEO 2023 Table 52'!206:206,MATCH(AC$4,'AEO 2023 Table 52'!$13:$13,0))*1000</f>
        <v>48056.888999999996</v>
      </c>
      <c r="AD138" s="27">
        <f>INDEX('AEO 2023 Table 52'!206:206,MATCH(AD$4,'AEO 2023 Table 52'!$13:$13,0))*1000</f>
        <v>47995.387999999999</v>
      </c>
      <c r="AE138" s="27">
        <f>INDEX('AEO 2023 Table 52'!206:206,MATCH(AE$4,'AEO 2023 Table 52'!$13:$13,0))*1000</f>
        <v>47938.873</v>
      </c>
      <c r="AF138" s="27">
        <f>INDEX('AEO 2023 Table 52'!206:206,MATCH(AF$4,'AEO 2023 Table 52'!$13:$13,0))*1000</f>
        <v>47876.968000000001</v>
      </c>
    </row>
    <row r="139" spans="1:32" x14ac:dyDescent="0.35">
      <c r="B139" t="s">
        <v>178</v>
      </c>
      <c r="C139" s="27">
        <f>INDEX('AEO 2022 Table 52'!199:199,MATCH(C$4,'AEO 2022 Table 52'!$14:$14,0))*1000</f>
        <v>86827.614000000001</v>
      </c>
      <c r="D139" s="27">
        <f>INDEX('AEO 2023 Table 52'!207:207,MATCH(D$4,'AEO 2023 Table 52'!$13:$13,0))*1000</f>
        <v>98219.550999999992</v>
      </c>
      <c r="E139" s="27">
        <f>INDEX('AEO 2023 Table 52'!207:207,MATCH(E$4,'AEO 2023 Table 52'!$13:$13,0))*1000</f>
        <v>95693.008000000002</v>
      </c>
      <c r="F139" s="27">
        <f>INDEX('AEO 2023 Table 52'!207:207,MATCH(F$4,'AEO 2023 Table 52'!$13:$13,0))*1000</f>
        <v>93615.050999999992</v>
      </c>
      <c r="G139" s="27">
        <f>INDEX('AEO 2023 Table 52'!207:207,MATCH(G$4,'AEO 2023 Table 52'!$13:$13,0))*1000</f>
        <v>91350.998000000007</v>
      </c>
      <c r="H139" s="27">
        <f>INDEX('AEO 2023 Table 52'!207:207,MATCH(H$4,'AEO 2023 Table 52'!$13:$13,0))*1000</f>
        <v>89651.672000000006</v>
      </c>
      <c r="I139" s="27">
        <f>INDEX('AEO 2023 Table 52'!207:207,MATCH(I$4,'AEO 2023 Table 52'!$13:$13,0))*1000</f>
        <v>88032.845000000001</v>
      </c>
      <c r="J139" s="27">
        <f>INDEX('AEO 2023 Table 52'!207:207,MATCH(J$4,'AEO 2023 Table 52'!$13:$13,0))*1000</f>
        <v>86680.350999999995</v>
      </c>
      <c r="K139" s="27">
        <f>INDEX('AEO 2023 Table 52'!207:207,MATCH(K$4,'AEO 2023 Table 52'!$13:$13,0))*1000</f>
        <v>85411.728000000003</v>
      </c>
      <c r="L139" s="27">
        <f>INDEX('AEO 2023 Table 52'!207:207,MATCH(L$4,'AEO 2023 Table 52'!$13:$13,0))*1000</f>
        <v>84498.778999999995</v>
      </c>
      <c r="M139" s="27">
        <f>INDEX('AEO 2023 Table 52'!207:207,MATCH(M$4,'AEO 2023 Table 52'!$13:$13,0))*1000</f>
        <v>84177.566999999995</v>
      </c>
      <c r="N139" s="27">
        <f>INDEX('AEO 2023 Table 52'!207:207,MATCH(N$4,'AEO 2023 Table 52'!$13:$13,0))*1000</f>
        <v>83802.986000000004</v>
      </c>
      <c r="O139" s="27">
        <f>INDEX('AEO 2023 Table 52'!207:207,MATCH(O$4,'AEO 2023 Table 52'!$13:$13,0))*1000</f>
        <v>83449.744999999995</v>
      </c>
      <c r="P139" s="27">
        <f>INDEX('AEO 2023 Table 52'!207:207,MATCH(P$4,'AEO 2023 Table 52'!$13:$13,0))*1000</f>
        <v>83065.60500000001</v>
      </c>
      <c r="Q139" s="27">
        <f>INDEX('AEO 2023 Table 52'!207:207,MATCH(Q$4,'AEO 2023 Table 52'!$13:$13,0))*1000</f>
        <v>82704.14</v>
      </c>
      <c r="R139" s="27">
        <f>INDEX('AEO 2023 Table 52'!207:207,MATCH(R$4,'AEO 2023 Table 52'!$13:$13,0))*1000</f>
        <v>82435.379000000001</v>
      </c>
      <c r="S139" s="27">
        <f>INDEX('AEO 2023 Table 52'!207:207,MATCH(S$4,'AEO 2023 Table 52'!$13:$13,0))*1000</f>
        <v>82193.481</v>
      </c>
      <c r="T139" s="27">
        <f>INDEX('AEO 2023 Table 52'!207:207,MATCH(T$4,'AEO 2023 Table 52'!$13:$13,0))*1000</f>
        <v>81974.616999999998</v>
      </c>
      <c r="U139" s="27">
        <f>INDEX('AEO 2023 Table 52'!207:207,MATCH(U$4,'AEO 2023 Table 52'!$13:$13,0))*1000</f>
        <v>81770.438999999998</v>
      </c>
      <c r="V139" s="27">
        <f>INDEX('AEO 2023 Table 52'!207:207,MATCH(V$4,'AEO 2023 Table 52'!$13:$13,0))*1000</f>
        <v>81609.840000000011</v>
      </c>
      <c r="W139" s="27">
        <f>INDEX('AEO 2023 Table 52'!207:207,MATCH(W$4,'AEO 2023 Table 52'!$13:$13,0))*1000</f>
        <v>81459.343000000008</v>
      </c>
      <c r="X139" s="27">
        <f>INDEX('AEO 2023 Table 52'!207:207,MATCH(X$4,'AEO 2023 Table 52'!$13:$13,0))*1000</f>
        <v>81318.611000000004</v>
      </c>
      <c r="Y139" s="27">
        <f>INDEX('AEO 2023 Table 52'!207:207,MATCH(Y$4,'AEO 2023 Table 52'!$13:$13,0))*1000</f>
        <v>81187.83600000001</v>
      </c>
      <c r="Z139" s="27">
        <f>INDEX('AEO 2023 Table 52'!207:207,MATCH(Z$4,'AEO 2023 Table 52'!$13:$13,0))*1000</f>
        <v>81079.849000000002</v>
      </c>
      <c r="AA139" s="27">
        <f>INDEX('AEO 2023 Table 52'!207:207,MATCH(AA$4,'AEO 2023 Table 52'!$13:$13,0))*1000</f>
        <v>80978.31</v>
      </c>
      <c r="AB139" s="27">
        <f>INDEX('AEO 2023 Table 52'!207:207,MATCH(AB$4,'AEO 2023 Table 52'!$13:$13,0))*1000</f>
        <v>80884.27</v>
      </c>
      <c r="AC139" s="27">
        <f>INDEX('AEO 2023 Table 52'!207:207,MATCH(AC$4,'AEO 2023 Table 52'!$13:$13,0))*1000</f>
        <v>80790.947</v>
      </c>
      <c r="AD139" s="27">
        <f>INDEX('AEO 2023 Table 52'!207:207,MATCH(AD$4,'AEO 2023 Table 52'!$13:$13,0))*1000</f>
        <v>80704.635999999999</v>
      </c>
      <c r="AE139" s="27">
        <f>INDEX('AEO 2023 Table 52'!207:207,MATCH(AE$4,'AEO 2023 Table 52'!$13:$13,0))*1000</f>
        <v>80622.748999999996</v>
      </c>
      <c r="AF139" s="27">
        <f>INDEX('AEO 2023 Table 52'!207:207,MATCH(AF$4,'AEO 2023 Table 52'!$13:$13,0))*1000</f>
        <v>80538.315000000002</v>
      </c>
    </row>
    <row r="140" spans="1:32" x14ac:dyDescent="0.35">
      <c r="B140" t="s">
        <v>220</v>
      </c>
      <c r="C140" s="27">
        <f>INDEX('AEO 2022 Table 52'!200:200,MATCH(C$4,'AEO 2022 Table 52'!$14:$14,0))*1000</f>
        <v>46066.398999999998</v>
      </c>
      <c r="D140" s="27">
        <f>INDEX('AEO 2023 Table 52'!208:208,MATCH(D$4,'AEO 2023 Table 52'!$13:$13,0))*1000</f>
        <v>45402.324999999997</v>
      </c>
      <c r="E140" s="27">
        <f>INDEX('AEO 2023 Table 52'!208:208,MATCH(E$4,'AEO 2023 Table 52'!$13:$13,0))*1000</f>
        <v>44210.746999999996</v>
      </c>
      <c r="F140" s="27">
        <f>INDEX('AEO 2023 Table 52'!208:208,MATCH(F$4,'AEO 2023 Table 52'!$13:$13,0))*1000</f>
        <v>43263.241000000002</v>
      </c>
      <c r="G140" s="27">
        <f>INDEX('AEO 2023 Table 52'!208:208,MATCH(G$4,'AEO 2023 Table 52'!$13:$13,0))*1000</f>
        <v>42183.387999999999</v>
      </c>
      <c r="H140" s="27">
        <f>INDEX('AEO 2023 Table 52'!208:208,MATCH(H$4,'AEO 2023 Table 52'!$13:$13,0))*1000</f>
        <v>41346.481</v>
      </c>
      <c r="I140" s="27">
        <f>INDEX('AEO 2023 Table 52'!208:208,MATCH(I$4,'AEO 2023 Table 52'!$13:$13,0))*1000</f>
        <v>40497.711000000003</v>
      </c>
      <c r="J140" s="27">
        <f>INDEX('AEO 2023 Table 52'!208:208,MATCH(J$4,'AEO 2023 Table 52'!$13:$13,0))*1000</f>
        <v>39793.858</v>
      </c>
      <c r="K140" s="27">
        <f>INDEX('AEO 2023 Table 52'!208:208,MATCH(K$4,'AEO 2023 Table 52'!$13:$13,0))*1000</f>
        <v>39132.805</v>
      </c>
      <c r="L140" s="27">
        <f>INDEX('AEO 2023 Table 52'!208:208,MATCH(L$4,'AEO 2023 Table 52'!$13:$13,0))*1000</f>
        <v>38679.351999999999</v>
      </c>
      <c r="M140" s="27">
        <f>INDEX('AEO 2023 Table 52'!208:208,MATCH(M$4,'AEO 2023 Table 52'!$13:$13,0))*1000</f>
        <v>38556.930999999997</v>
      </c>
      <c r="N140" s="27">
        <f>INDEX('AEO 2023 Table 52'!208:208,MATCH(N$4,'AEO 2023 Table 52'!$13:$13,0))*1000</f>
        <v>38378.517</v>
      </c>
      <c r="O140" s="27">
        <f>INDEX('AEO 2023 Table 52'!208:208,MATCH(O$4,'AEO 2023 Table 52'!$13:$13,0))*1000</f>
        <v>38204.807000000001</v>
      </c>
      <c r="P140" s="27">
        <f>INDEX('AEO 2023 Table 52'!208:208,MATCH(P$4,'AEO 2023 Table 52'!$13:$13,0))*1000</f>
        <v>37982.616000000002</v>
      </c>
      <c r="Q140" s="27">
        <f>INDEX('AEO 2023 Table 52'!208:208,MATCH(Q$4,'AEO 2023 Table 52'!$13:$13,0))*1000</f>
        <v>37766.879999999997</v>
      </c>
      <c r="R140" s="27">
        <f>INDEX('AEO 2023 Table 52'!208:208,MATCH(R$4,'AEO 2023 Table 52'!$13:$13,0))*1000</f>
        <v>37609.599999999999</v>
      </c>
      <c r="S140" s="27">
        <f>INDEX('AEO 2023 Table 52'!208:208,MATCH(S$4,'AEO 2023 Table 52'!$13:$13,0))*1000</f>
        <v>37459.24</v>
      </c>
      <c r="T140" s="27">
        <f>INDEX('AEO 2023 Table 52'!208:208,MATCH(T$4,'AEO 2023 Table 52'!$13:$13,0))*1000</f>
        <v>37325.290999999997</v>
      </c>
      <c r="U140" s="27">
        <f>INDEX('AEO 2023 Table 52'!208:208,MATCH(U$4,'AEO 2023 Table 52'!$13:$13,0))*1000</f>
        <v>37203.898999999998</v>
      </c>
      <c r="V140" s="27">
        <f>INDEX('AEO 2023 Table 52'!208:208,MATCH(V$4,'AEO 2023 Table 52'!$13:$13,0))*1000</f>
        <v>37111.258999999998</v>
      </c>
      <c r="W140" s="27">
        <f>INDEX('AEO 2023 Table 52'!208:208,MATCH(W$4,'AEO 2023 Table 52'!$13:$13,0))*1000</f>
        <v>37027.752</v>
      </c>
      <c r="X140" s="27">
        <f>INDEX('AEO 2023 Table 52'!208:208,MATCH(X$4,'AEO 2023 Table 52'!$13:$13,0))*1000</f>
        <v>36948.284</v>
      </c>
      <c r="Y140" s="27">
        <f>INDEX('AEO 2023 Table 52'!208:208,MATCH(Y$4,'AEO 2023 Table 52'!$13:$13,0))*1000</f>
        <v>36875.445999999996</v>
      </c>
      <c r="Z140" s="27">
        <f>INDEX('AEO 2023 Table 52'!208:208,MATCH(Z$4,'AEO 2023 Table 52'!$13:$13,0))*1000</f>
        <v>36820.430999999997</v>
      </c>
      <c r="AA140" s="27">
        <f>INDEX('AEO 2023 Table 52'!208:208,MATCH(AA$4,'AEO 2023 Table 52'!$13:$13,0))*1000</f>
        <v>36765.659</v>
      </c>
      <c r="AB140" s="27">
        <f>INDEX('AEO 2023 Table 52'!208:208,MATCH(AB$4,'AEO 2023 Table 52'!$13:$13,0))*1000</f>
        <v>36717.152000000002</v>
      </c>
      <c r="AC140" s="27">
        <f>INDEX('AEO 2023 Table 52'!208:208,MATCH(AC$4,'AEO 2023 Table 52'!$13:$13,0))*1000</f>
        <v>36667.057000000001</v>
      </c>
      <c r="AD140" s="27">
        <f>INDEX('AEO 2023 Table 52'!208:208,MATCH(AD$4,'AEO 2023 Table 52'!$13:$13,0))*1000</f>
        <v>36622.508999999998</v>
      </c>
      <c r="AE140" s="27">
        <f>INDEX('AEO 2023 Table 52'!208:208,MATCH(AE$4,'AEO 2023 Table 52'!$13:$13,0))*1000</f>
        <v>36594.199999999997</v>
      </c>
      <c r="AF140" s="27">
        <f>INDEX('AEO 2023 Table 52'!208:208,MATCH(AF$4,'AEO 2023 Table 52'!$13:$13,0))*1000</f>
        <v>36547.909</v>
      </c>
    </row>
    <row r="141" spans="1:32" x14ac:dyDescent="0.35">
      <c r="B141" t="s">
        <v>221</v>
      </c>
      <c r="C141" s="27">
        <f>INDEX('AEO 2022 Table 52'!201:201,MATCH(C$4,'AEO 2022 Table 52'!$14:$14,0))*1000</f>
        <v>63963.467000000004</v>
      </c>
      <c r="D141" s="27">
        <f>INDEX('AEO 2023 Table 52'!209:209,MATCH(D$4,'AEO 2023 Table 52'!$13:$13,0))*1000</f>
        <v>66663.67300000001</v>
      </c>
      <c r="E141" s="27">
        <f>INDEX('AEO 2023 Table 52'!209:209,MATCH(E$4,'AEO 2023 Table 52'!$13:$13,0))*1000</f>
        <v>64980.850000000006</v>
      </c>
      <c r="F141" s="27">
        <f>INDEX('AEO 2023 Table 52'!209:209,MATCH(F$4,'AEO 2023 Table 52'!$13:$13,0))*1000</f>
        <v>63505.165000000001</v>
      </c>
      <c r="G141" s="27">
        <f>INDEX('AEO 2023 Table 52'!209:209,MATCH(G$4,'AEO 2023 Table 52'!$13:$13,0))*1000</f>
        <v>61913.826000000001</v>
      </c>
      <c r="H141" s="27">
        <f>INDEX('AEO 2023 Table 52'!209:209,MATCH(H$4,'AEO 2023 Table 52'!$13:$13,0))*1000</f>
        <v>60721.873999999996</v>
      </c>
      <c r="I141" s="27">
        <f>INDEX('AEO 2023 Table 52'!209:209,MATCH(I$4,'AEO 2023 Table 52'!$13:$13,0))*1000</f>
        <v>59561.642</v>
      </c>
      <c r="J141" s="27">
        <f>INDEX('AEO 2023 Table 52'!209:209,MATCH(J$4,'AEO 2023 Table 52'!$13:$13,0))*1000</f>
        <v>58646.945999999996</v>
      </c>
      <c r="K141" s="27">
        <f>INDEX('AEO 2023 Table 52'!209:209,MATCH(K$4,'AEO 2023 Table 52'!$13:$13,0))*1000</f>
        <v>57729.911999999997</v>
      </c>
      <c r="L141" s="27">
        <f>INDEX('AEO 2023 Table 52'!209:209,MATCH(L$4,'AEO 2023 Table 52'!$13:$13,0))*1000</f>
        <v>57096.675999999999</v>
      </c>
      <c r="M141" s="27">
        <f>INDEX('AEO 2023 Table 52'!209:209,MATCH(M$4,'AEO 2023 Table 52'!$13:$13,0))*1000</f>
        <v>56904.727999999996</v>
      </c>
      <c r="N141" s="27">
        <f>INDEX('AEO 2023 Table 52'!209:209,MATCH(N$4,'AEO 2023 Table 52'!$13:$13,0))*1000</f>
        <v>56656.349000000002</v>
      </c>
      <c r="O141" s="27">
        <f>INDEX('AEO 2023 Table 52'!209:209,MATCH(O$4,'AEO 2023 Table 52'!$13:$13,0))*1000</f>
        <v>56435.665000000001</v>
      </c>
      <c r="P141" s="27">
        <f>INDEX('AEO 2023 Table 52'!209:209,MATCH(P$4,'AEO 2023 Table 52'!$13:$13,0))*1000</f>
        <v>56168.368999999999</v>
      </c>
      <c r="Q141" s="27">
        <f>INDEX('AEO 2023 Table 52'!209:209,MATCH(Q$4,'AEO 2023 Table 52'!$13:$13,0))*1000</f>
        <v>55911.704999999994</v>
      </c>
      <c r="R141" s="27">
        <f>INDEX('AEO 2023 Table 52'!209:209,MATCH(R$4,'AEO 2023 Table 52'!$13:$13,0))*1000</f>
        <v>55722.065000000002</v>
      </c>
      <c r="S141" s="27">
        <f>INDEX('AEO 2023 Table 52'!209:209,MATCH(S$4,'AEO 2023 Table 52'!$13:$13,0))*1000</f>
        <v>55547.366999999998</v>
      </c>
      <c r="T141" s="27">
        <f>INDEX('AEO 2023 Table 52'!209:209,MATCH(T$4,'AEO 2023 Table 52'!$13:$13,0))*1000</f>
        <v>55386.097000000002</v>
      </c>
      <c r="U141" s="27">
        <f>INDEX('AEO 2023 Table 52'!209:209,MATCH(U$4,'AEO 2023 Table 52'!$13:$13,0))*1000</f>
        <v>55241.417000000001</v>
      </c>
      <c r="V141" s="27">
        <f>INDEX('AEO 2023 Table 52'!209:209,MATCH(V$4,'AEO 2023 Table 52'!$13:$13,0))*1000</f>
        <v>55124.637999999999</v>
      </c>
      <c r="W141" s="27">
        <f>INDEX('AEO 2023 Table 52'!209:209,MATCH(W$4,'AEO 2023 Table 52'!$13:$13,0))*1000</f>
        <v>55015.064000000006</v>
      </c>
      <c r="X141" s="27">
        <f>INDEX('AEO 2023 Table 52'!209:209,MATCH(X$4,'AEO 2023 Table 52'!$13:$13,0))*1000</f>
        <v>54911.887999999999</v>
      </c>
      <c r="Y141" s="27">
        <f>INDEX('AEO 2023 Table 52'!209:209,MATCH(Y$4,'AEO 2023 Table 52'!$13:$13,0))*1000</f>
        <v>54816.177000000003</v>
      </c>
      <c r="Z141" s="27">
        <f>INDEX('AEO 2023 Table 52'!209:209,MATCH(Z$4,'AEO 2023 Table 52'!$13:$13,0))*1000</f>
        <v>54737.591</v>
      </c>
      <c r="AA141" s="27">
        <f>INDEX('AEO 2023 Table 52'!209:209,MATCH(AA$4,'AEO 2023 Table 52'!$13:$13,0))*1000</f>
        <v>54665.286999999997</v>
      </c>
      <c r="AB141" s="27">
        <f>INDEX('AEO 2023 Table 52'!209:209,MATCH(AB$4,'AEO 2023 Table 52'!$13:$13,0))*1000</f>
        <v>54595.675999999999</v>
      </c>
      <c r="AC141" s="27">
        <f>INDEX('AEO 2023 Table 52'!209:209,MATCH(AC$4,'AEO 2023 Table 52'!$13:$13,0))*1000</f>
        <v>54529.327000000005</v>
      </c>
      <c r="AD141" s="27">
        <f>INDEX('AEO 2023 Table 52'!209:209,MATCH(AD$4,'AEO 2023 Table 52'!$13:$13,0))*1000</f>
        <v>54465.316999999995</v>
      </c>
      <c r="AE141" s="27">
        <f>INDEX('AEO 2023 Table 52'!209:209,MATCH(AE$4,'AEO 2023 Table 52'!$13:$13,0))*1000</f>
        <v>54408.913</v>
      </c>
      <c r="AF141" s="27">
        <f>INDEX('AEO 2023 Table 52'!209:209,MATCH(AF$4,'AEO 2023 Table 52'!$13:$13,0))*1000</f>
        <v>54346.138000000006</v>
      </c>
    </row>
    <row r="144" spans="1:32" s="51" customFormat="1" x14ac:dyDescent="0.35">
      <c r="A144" s="50"/>
      <c r="B144" s="50" t="s">
        <v>1248</v>
      </c>
    </row>
    <row r="145" spans="1:34" x14ac:dyDescent="0.35">
      <c r="C145" s="1">
        <f>C4</f>
        <v>2021</v>
      </c>
      <c r="D145" s="1">
        <f t="shared" ref="D145:AF145" si="42">D4</f>
        <v>2022</v>
      </c>
      <c r="E145" s="1">
        <f t="shared" si="42"/>
        <v>2023</v>
      </c>
      <c r="F145" s="1">
        <f t="shared" si="42"/>
        <v>2024</v>
      </c>
      <c r="G145" s="1">
        <f t="shared" si="42"/>
        <v>2025</v>
      </c>
      <c r="H145" s="1">
        <f t="shared" si="42"/>
        <v>2026</v>
      </c>
      <c r="I145" s="1">
        <f t="shared" si="42"/>
        <v>2027</v>
      </c>
      <c r="J145" s="1">
        <f t="shared" si="42"/>
        <v>2028</v>
      </c>
      <c r="K145" s="1">
        <f t="shared" si="42"/>
        <v>2029</v>
      </c>
      <c r="L145" s="1">
        <f t="shared" si="42"/>
        <v>2030</v>
      </c>
      <c r="M145" s="1">
        <f t="shared" si="42"/>
        <v>2031</v>
      </c>
      <c r="N145" s="1">
        <f t="shared" si="42"/>
        <v>2032</v>
      </c>
      <c r="O145" s="1">
        <f t="shared" si="42"/>
        <v>2033</v>
      </c>
      <c r="P145" s="1">
        <f t="shared" si="42"/>
        <v>2034</v>
      </c>
      <c r="Q145" s="1">
        <f t="shared" si="42"/>
        <v>2035</v>
      </c>
      <c r="R145" s="1">
        <f t="shared" si="42"/>
        <v>2036</v>
      </c>
      <c r="S145" s="1">
        <f t="shared" si="42"/>
        <v>2037</v>
      </c>
      <c r="T145" s="1">
        <f t="shared" si="42"/>
        <v>2038</v>
      </c>
      <c r="U145" s="1">
        <f t="shared" si="42"/>
        <v>2039</v>
      </c>
      <c r="V145" s="1">
        <f t="shared" si="42"/>
        <v>2040</v>
      </c>
      <c r="W145" s="1">
        <f t="shared" si="42"/>
        <v>2041</v>
      </c>
      <c r="X145" s="1">
        <f t="shared" si="42"/>
        <v>2042</v>
      </c>
      <c r="Y145" s="1">
        <f t="shared" si="42"/>
        <v>2043</v>
      </c>
      <c r="Z145" s="1">
        <f t="shared" si="42"/>
        <v>2044</v>
      </c>
      <c r="AA145" s="1">
        <f t="shared" si="42"/>
        <v>2045</v>
      </c>
      <c r="AB145" s="1">
        <f t="shared" si="42"/>
        <v>2046</v>
      </c>
      <c r="AC145" s="1">
        <f t="shared" si="42"/>
        <v>2047</v>
      </c>
      <c r="AD145" s="1">
        <f t="shared" si="42"/>
        <v>2048</v>
      </c>
      <c r="AE145" s="1">
        <f t="shared" si="42"/>
        <v>2049</v>
      </c>
      <c r="AF145" s="1">
        <f t="shared" si="42"/>
        <v>2050</v>
      </c>
    </row>
    <row r="146" spans="1:34" x14ac:dyDescent="0.35">
      <c r="B146" t="s">
        <v>1168</v>
      </c>
      <c r="C146" s="29">
        <f>SUMPRODUCT(C34:C49,C92:C107)*cpi_2020to2012</f>
        <v>33182.387514822774</v>
      </c>
      <c r="D146" s="29">
        <f t="shared" ref="D146:AF146" si="43">SUMPRODUCT(D34:D49,D92:D107)*cpi_2021to2012</f>
        <v>35194.348385847014</v>
      </c>
      <c r="E146" s="29">
        <f t="shared" si="43"/>
        <v>35522.662820931655</v>
      </c>
      <c r="F146" s="29">
        <f t="shared" si="43"/>
        <v>35763.141534655428</v>
      </c>
      <c r="G146" s="29">
        <f t="shared" si="43"/>
        <v>36358.989946847127</v>
      </c>
      <c r="H146" s="29">
        <f t="shared" si="43"/>
        <v>36613.210626712731</v>
      </c>
      <c r="I146" s="29">
        <f t="shared" si="43"/>
        <v>36787.272239354141</v>
      </c>
      <c r="J146" s="29">
        <f t="shared" si="43"/>
        <v>37199.845561959213</v>
      </c>
      <c r="K146" s="29">
        <f t="shared" si="43"/>
        <v>37294.589037062135</v>
      </c>
      <c r="L146" s="29">
        <f t="shared" si="43"/>
        <v>37372.4494987945</v>
      </c>
      <c r="M146" s="29">
        <f t="shared" si="43"/>
        <v>37460.019149162254</v>
      </c>
      <c r="N146" s="29">
        <f t="shared" si="43"/>
        <v>37542.365265094471</v>
      </c>
      <c r="O146" s="29">
        <f t="shared" si="43"/>
        <v>37651.251214197633</v>
      </c>
      <c r="P146" s="29">
        <f t="shared" si="43"/>
        <v>37717.12754880522</v>
      </c>
      <c r="Q146" s="29">
        <f t="shared" si="43"/>
        <v>37794.532652279246</v>
      </c>
      <c r="R146" s="29">
        <f t="shared" si="43"/>
        <v>37852.598023666047</v>
      </c>
      <c r="S146" s="29">
        <f t="shared" si="43"/>
        <v>37932.549766652293</v>
      </c>
      <c r="T146" s="29">
        <f t="shared" si="43"/>
        <v>38009.767161657743</v>
      </c>
      <c r="U146" s="29">
        <f t="shared" si="43"/>
        <v>38102.996522432819</v>
      </c>
      <c r="V146" s="29">
        <f t="shared" si="43"/>
        <v>38167.584495764415</v>
      </c>
      <c r="W146" s="29">
        <f t="shared" si="43"/>
        <v>38236.615628148138</v>
      </c>
      <c r="X146" s="29">
        <f t="shared" si="43"/>
        <v>38302.704980462782</v>
      </c>
      <c r="Y146" s="29">
        <f t="shared" si="43"/>
        <v>38376.795919272285</v>
      </c>
      <c r="Z146" s="29">
        <f t="shared" si="43"/>
        <v>38415.032466369361</v>
      </c>
      <c r="AA146" s="29">
        <f t="shared" si="43"/>
        <v>38464.202312997462</v>
      </c>
      <c r="AB146" s="29">
        <f t="shared" si="43"/>
        <v>38457.608017489947</v>
      </c>
      <c r="AC146" s="29">
        <f t="shared" si="43"/>
        <v>38510.707378112136</v>
      </c>
      <c r="AD146" s="29">
        <f t="shared" si="43"/>
        <v>38539.766804101258</v>
      </c>
      <c r="AE146" s="29">
        <f t="shared" si="43"/>
        <v>38637.582109010233</v>
      </c>
      <c r="AF146" s="29">
        <f t="shared" si="43"/>
        <v>38655.772225650078</v>
      </c>
    </row>
    <row r="147" spans="1:34" x14ac:dyDescent="0.35">
      <c r="B147" t="s">
        <v>1169</v>
      </c>
      <c r="C147" s="29">
        <f t="shared" ref="C147" si="44">SUMPRODUCT(C53:C68,C126:C141)*cpi_2020to2012</f>
        <v>49784.861306095874</v>
      </c>
      <c r="D147" s="29">
        <f t="shared" ref="D147:AF147" si="45">SUMPRODUCT(D53:D68,D126:D141)*cpi_2021to2012</f>
        <v>47572.242783690461</v>
      </c>
      <c r="E147" s="29">
        <f t="shared" si="45"/>
        <v>46517.651972033244</v>
      </c>
      <c r="F147" s="29">
        <f t="shared" si="45"/>
        <v>45530.363795895872</v>
      </c>
      <c r="G147" s="29">
        <f t="shared" si="45"/>
        <v>44536.570567943498</v>
      </c>
      <c r="H147" s="29">
        <f t="shared" si="45"/>
        <v>43704.203244320393</v>
      </c>
      <c r="I147" s="29">
        <f t="shared" si="45"/>
        <v>42860.509193036363</v>
      </c>
      <c r="J147" s="29">
        <f t="shared" si="45"/>
        <v>42198.364725146079</v>
      </c>
      <c r="K147" s="29">
        <f t="shared" si="45"/>
        <v>41523.84363811784</v>
      </c>
      <c r="L147" s="29">
        <f t="shared" si="45"/>
        <v>41051.387807377192</v>
      </c>
      <c r="M147" s="29">
        <f t="shared" si="45"/>
        <v>40916.49585462673</v>
      </c>
      <c r="N147" s="29">
        <f t="shared" si="45"/>
        <v>40715.595510775165</v>
      </c>
      <c r="O147" s="29">
        <f t="shared" si="45"/>
        <v>40541.123278205108</v>
      </c>
      <c r="P147" s="29">
        <f t="shared" si="45"/>
        <v>40338.713379331275</v>
      </c>
      <c r="Q147" s="29">
        <f t="shared" si="45"/>
        <v>40151.900212957371</v>
      </c>
      <c r="R147" s="29">
        <f t="shared" si="45"/>
        <v>40002.374536323667</v>
      </c>
      <c r="S147" s="29">
        <f t="shared" si="45"/>
        <v>39887.220348784154</v>
      </c>
      <c r="T147" s="29">
        <f t="shared" si="45"/>
        <v>39784.607574539012</v>
      </c>
      <c r="U147" s="29">
        <f t="shared" si="45"/>
        <v>39690.961169762821</v>
      </c>
      <c r="V147" s="29">
        <f t="shared" si="45"/>
        <v>39629.159157248432</v>
      </c>
      <c r="W147" s="29">
        <f t="shared" si="45"/>
        <v>39576.939496944215</v>
      </c>
      <c r="X147" s="29">
        <f t="shared" si="45"/>
        <v>39530.105561924764</v>
      </c>
      <c r="Y147" s="29">
        <f t="shared" si="45"/>
        <v>39503.629109612753</v>
      </c>
      <c r="Z147" s="29">
        <f t="shared" si="45"/>
        <v>39470.2591675656</v>
      </c>
      <c r="AA147" s="29">
        <f t="shared" si="45"/>
        <v>39447.195324985696</v>
      </c>
      <c r="AB147" s="29">
        <f t="shared" si="45"/>
        <v>39367.36319782395</v>
      </c>
      <c r="AC147" s="29">
        <f t="shared" si="45"/>
        <v>39356.307839423491</v>
      </c>
      <c r="AD147" s="29">
        <f t="shared" si="45"/>
        <v>39318.793281714927</v>
      </c>
      <c r="AE147" s="29">
        <f t="shared" si="45"/>
        <v>39305.870480749436</v>
      </c>
      <c r="AF147" s="29">
        <f t="shared" si="45"/>
        <v>39267.443529951772</v>
      </c>
      <c r="AH147" s="29"/>
    </row>
    <row r="148" spans="1:34" x14ac:dyDescent="0.35">
      <c r="B148" t="s">
        <v>1170</v>
      </c>
      <c r="C148" s="29">
        <f t="shared" ref="C148" si="46">SUMPRODUCT(C72:C87,C109:C124)*cpi_2020to2012</f>
        <v>37930.027937233914</v>
      </c>
      <c r="D148" s="29">
        <f t="shared" ref="D148:AF148" si="47">SUMPRODUCT(D72:D87,D109:D124)*cpi_2021to2012</f>
        <v>40078.711487236847</v>
      </c>
      <c r="E148" s="29">
        <f t="shared" si="47"/>
        <v>40384.90638487746</v>
      </c>
      <c r="F148" s="29">
        <f t="shared" si="47"/>
        <v>40612.842324670324</v>
      </c>
      <c r="G148" s="29">
        <f t="shared" si="47"/>
        <v>41102.573463626497</v>
      </c>
      <c r="H148" s="29">
        <f t="shared" si="47"/>
        <v>41331.662441264067</v>
      </c>
      <c r="I148" s="29">
        <f t="shared" si="47"/>
        <v>41487.603660223263</v>
      </c>
      <c r="J148" s="29">
        <f t="shared" si="47"/>
        <v>41779.247199351514</v>
      </c>
      <c r="K148" s="29">
        <f t="shared" si="47"/>
        <v>41874.225865008215</v>
      </c>
      <c r="L148" s="29">
        <f t="shared" si="47"/>
        <v>41960.04473517547</v>
      </c>
      <c r="M148" s="29">
        <f t="shared" si="47"/>
        <v>42055.158024858305</v>
      </c>
      <c r="N148" s="29">
        <f t="shared" si="47"/>
        <v>42135.514621176975</v>
      </c>
      <c r="O148" s="29">
        <f t="shared" si="47"/>
        <v>42236.721777350976</v>
      </c>
      <c r="P148" s="29">
        <f t="shared" si="47"/>
        <v>42290.371291396528</v>
      </c>
      <c r="Q148" s="29">
        <f t="shared" si="47"/>
        <v>42349.041880390811</v>
      </c>
      <c r="R148" s="29">
        <f t="shared" si="47"/>
        <v>42388.036338316022</v>
      </c>
      <c r="S148" s="29">
        <f t="shared" si="47"/>
        <v>42450.089854998856</v>
      </c>
      <c r="T148" s="29">
        <f t="shared" si="47"/>
        <v>42510.522199122301</v>
      </c>
      <c r="U148" s="29">
        <f t="shared" si="47"/>
        <v>42576.776490112548</v>
      </c>
      <c r="V148" s="29">
        <f t="shared" si="47"/>
        <v>42633.563885933821</v>
      </c>
      <c r="W148" s="29">
        <f t="shared" si="47"/>
        <v>42694.511142130264</v>
      </c>
      <c r="X148" s="29">
        <f t="shared" si="47"/>
        <v>42754.034077332508</v>
      </c>
      <c r="Y148" s="29">
        <f t="shared" si="47"/>
        <v>42826.11789329577</v>
      </c>
      <c r="Z148" s="29">
        <f t="shared" si="47"/>
        <v>42867.439601782004</v>
      </c>
      <c r="AA148" s="29">
        <f t="shared" si="47"/>
        <v>42917.735680694605</v>
      </c>
      <c r="AB148" s="29">
        <f t="shared" si="47"/>
        <v>42906.031834301844</v>
      </c>
      <c r="AC148" s="29">
        <f t="shared" si="47"/>
        <v>42961.818869356095</v>
      </c>
      <c r="AD148" s="29">
        <f t="shared" si="47"/>
        <v>42989.485451026092</v>
      </c>
      <c r="AE148" s="29">
        <f t="shared" si="47"/>
        <v>43066.218190724125</v>
      </c>
      <c r="AF148" s="29">
        <f t="shared" si="47"/>
        <v>43086.127631870018</v>
      </c>
    </row>
    <row r="150" spans="1:34" s="51" customFormat="1" x14ac:dyDescent="0.35">
      <c r="A150" s="50"/>
      <c r="B150" s="50" t="s">
        <v>1249</v>
      </c>
    </row>
    <row r="151" spans="1:34" x14ac:dyDescent="0.35">
      <c r="C151" s="1">
        <f>C145</f>
        <v>2021</v>
      </c>
      <c r="D151" s="1">
        <f t="shared" ref="D151:AF151" si="48">D145</f>
        <v>2022</v>
      </c>
      <c r="E151" s="1">
        <f t="shared" si="48"/>
        <v>2023</v>
      </c>
      <c r="F151" s="1">
        <f t="shared" si="48"/>
        <v>2024</v>
      </c>
      <c r="G151" s="1">
        <f t="shared" si="48"/>
        <v>2025</v>
      </c>
      <c r="H151" s="1">
        <f t="shared" si="48"/>
        <v>2026</v>
      </c>
      <c r="I151" s="1">
        <f t="shared" si="48"/>
        <v>2027</v>
      </c>
      <c r="J151" s="1">
        <f t="shared" si="48"/>
        <v>2028</v>
      </c>
      <c r="K151" s="1">
        <f t="shared" si="48"/>
        <v>2029</v>
      </c>
      <c r="L151" s="1">
        <f t="shared" si="48"/>
        <v>2030</v>
      </c>
      <c r="M151" s="1">
        <f t="shared" si="48"/>
        <v>2031</v>
      </c>
      <c r="N151" s="1">
        <f t="shared" si="48"/>
        <v>2032</v>
      </c>
      <c r="O151" s="1">
        <f t="shared" si="48"/>
        <v>2033</v>
      </c>
      <c r="P151" s="1">
        <f t="shared" si="48"/>
        <v>2034</v>
      </c>
      <c r="Q151" s="1">
        <f t="shared" si="48"/>
        <v>2035</v>
      </c>
      <c r="R151" s="1">
        <f t="shared" si="48"/>
        <v>2036</v>
      </c>
      <c r="S151" s="1">
        <f t="shared" si="48"/>
        <v>2037</v>
      </c>
      <c r="T151" s="1">
        <f t="shared" si="48"/>
        <v>2038</v>
      </c>
      <c r="U151" s="1">
        <f t="shared" si="48"/>
        <v>2039</v>
      </c>
      <c r="V151" s="1">
        <f t="shared" si="48"/>
        <v>2040</v>
      </c>
      <c r="W151" s="1">
        <f t="shared" si="48"/>
        <v>2041</v>
      </c>
      <c r="X151" s="1">
        <f t="shared" si="48"/>
        <v>2042</v>
      </c>
      <c r="Y151" s="1">
        <f t="shared" si="48"/>
        <v>2043</v>
      </c>
      <c r="Z151" s="1">
        <f t="shared" si="48"/>
        <v>2044</v>
      </c>
      <c r="AA151" s="1">
        <f t="shared" si="48"/>
        <v>2045</v>
      </c>
      <c r="AB151" s="1">
        <f t="shared" si="48"/>
        <v>2046</v>
      </c>
      <c r="AC151" s="1">
        <f t="shared" si="48"/>
        <v>2047</v>
      </c>
      <c r="AD151" s="1">
        <f t="shared" si="48"/>
        <v>2048</v>
      </c>
      <c r="AE151" s="1">
        <f t="shared" si="48"/>
        <v>2049</v>
      </c>
      <c r="AF151" s="1">
        <f t="shared" si="48"/>
        <v>2050</v>
      </c>
    </row>
    <row r="152" spans="1:34" x14ac:dyDescent="0.35">
      <c r="B152" t="s">
        <v>1168</v>
      </c>
      <c r="C152" s="29">
        <f>INDEX('NREL Calcs'!$C$29:$AG$31,MATCH('LDV Cost Calcs'!$B152,'NREL Calcs'!$B$29:$B$31,0),MATCH('LDV Cost Calcs'!C$151,'NREL Calcs'!$C$28:$AG$28,0))*C146</f>
        <v>32945.748273028912</v>
      </c>
      <c r="D152" s="29">
        <f>INDEX('NREL Calcs'!$C$29:$AG$31,MATCH('LDV Cost Calcs'!$B152,'NREL Calcs'!$B$29:$B$31,0),MATCH('LDV Cost Calcs'!D$151,'NREL Calcs'!$C$28:$AG$28,0))*D146</f>
        <v>34900.015691306093</v>
      </c>
      <c r="E152" s="29">
        <f>INDEX('NREL Calcs'!$C$29:$AG$31,MATCH('LDV Cost Calcs'!$B152,'NREL Calcs'!$B$29:$B$31,0),MATCH('LDV Cost Calcs'!E$151,'NREL Calcs'!$C$28:$AG$28,0))*E146</f>
        <v>35181.834848398219</v>
      </c>
      <c r="F152" s="29">
        <f>INDEX('NREL Calcs'!$C$29:$AG$31,MATCH('LDV Cost Calcs'!$B152,'NREL Calcs'!$B$29:$B$31,0),MATCH('LDV Cost Calcs'!F$151,'NREL Calcs'!$C$28:$AG$28,0))*F146</f>
        <v>35375.960515006591</v>
      </c>
      <c r="G152" s="29">
        <f>INDEX('NREL Calcs'!$C$29:$AG$31,MATCH('LDV Cost Calcs'!$B152,'NREL Calcs'!$B$29:$B$31,0),MATCH('LDV Cost Calcs'!G$151,'NREL Calcs'!$C$28:$AG$28,0))*G146</f>
        <v>35920.578538841852</v>
      </c>
      <c r="H152" s="29">
        <f>INDEX('NREL Calcs'!$C$29:$AG$31,MATCH('LDV Cost Calcs'!$B152,'NREL Calcs'!$B$29:$B$31,0),MATCH('LDV Cost Calcs'!H$151,'NREL Calcs'!$C$28:$AG$28,0))*H146</f>
        <v>36126.641186292465</v>
      </c>
      <c r="I152" s="29">
        <f>INDEX('NREL Calcs'!$C$29:$AG$31,MATCH('LDV Cost Calcs'!$B152,'NREL Calcs'!$B$29:$B$31,0),MATCH('LDV Cost Calcs'!I$151,'NREL Calcs'!$C$28:$AG$28,0))*I146</f>
        <v>36253.082565780292</v>
      </c>
      <c r="J152" s="29">
        <f>INDEX('NREL Calcs'!$C$29:$AG$31,MATCH('LDV Cost Calcs'!$B152,'NREL Calcs'!$B$29:$B$31,0),MATCH('LDV Cost Calcs'!J$151,'NREL Calcs'!$C$28:$AG$28,0))*J146</f>
        <v>36613.849718589372</v>
      </c>
      <c r="K152" s="29">
        <f>INDEX('NREL Calcs'!$C$29:$AG$31,MATCH('LDV Cost Calcs'!$B152,'NREL Calcs'!$B$29:$B$31,0),MATCH('LDV Cost Calcs'!K$151,'NREL Calcs'!$C$28:$AG$28,0))*K146</f>
        <v>36661.168874409988</v>
      </c>
      <c r="L152" s="29">
        <f>INDEX('NREL Calcs'!$C$29:$AG$31,MATCH('LDV Cost Calcs'!$B152,'NREL Calcs'!$B$29:$B$31,0),MATCH('LDV Cost Calcs'!L$151,'NREL Calcs'!$C$28:$AG$28,0))*L146</f>
        <v>36691.67918368728</v>
      </c>
      <c r="M152" s="29">
        <f>INDEX('NREL Calcs'!$C$29:$AG$31,MATCH('LDV Cost Calcs'!$B152,'NREL Calcs'!$B$29:$B$31,0),MATCH('LDV Cost Calcs'!M$151,'NREL Calcs'!$C$28:$AG$28,0))*M146</f>
        <v>36731.5180776056</v>
      </c>
      <c r="N152" s="29">
        <f>INDEX('NREL Calcs'!$C$29:$AG$31,MATCH('LDV Cost Calcs'!$B152,'NREL Calcs'!$B$29:$B$31,0),MATCH('LDV Cost Calcs'!N$151,'NREL Calcs'!$C$28:$AG$28,0))*N146</f>
        <v>36766.025753860398</v>
      </c>
      <c r="O152" s="29">
        <f>INDEX('NREL Calcs'!$C$29:$AG$31,MATCH('LDV Cost Calcs'!$B152,'NREL Calcs'!$B$29:$B$31,0),MATCH('LDV Cost Calcs'!O$151,'NREL Calcs'!$C$28:$AG$28,0))*O146</f>
        <v>36826.288924803252</v>
      </c>
      <c r="P152" s="29">
        <f>INDEX('NREL Calcs'!$C$29:$AG$31,MATCH('LDV Cost Calcs'!$B152,'NREL Calcs'!$B$29:$B$31,0),MATCH('LDV Cost Calcs'!P$151,'NREL Calcs'!$C$28:$AG$28,0))*P146</f>
        <v>36844.269612111326</v>
      </c>
      <c r="Q152" s="29">
        <f>INDEX('NREL Calcs'!$C$29:$AG$31,MATCH('LDV Cost Calcs'!$B152,'NREL Calcs'!$B$29:$B$31,0),MATCH('LDV Cost Calcs'!Q$151,'NREL Calcs'!$C$28:$AG$28,0))*Q146</f>
        <v>36873.335802201684</v>
      </c>
      <c r="R152" s="29">
        <f>INDEX('NREL Calcs'!$C$29:$AG$31,MATCH('LDV Cost Calcs'!$B152,'NREL Calcs'!$B$29:$B$31,0),MATCH('LDV Cost Calcs'!R$151,'NREL Calcs'!$C$28:$AG$28,0))*R146</f>
        <v>36883.366798339339</v>
      </c>
      <c r="S152" s="29">
        <f>INDEX('NREL Calcs'!$C$29:$AG$31,MATCH('LDV Cost Calcs'!$B152,'NREL Calcs'!$B$29:$B$31,0),MATCH('LDV Cost Calcs'!S$151,'NREL Calcs'!$C$28:$AG$28,0))*S146</f>
        <v>36914.553775298249</v>
      </c>
      <c r="T152" s="29">
        <f>INDEX('NREL Calcs'!$C$29:$AG$31,MATCH('LDV Cost Calcs'!$B152,'NREL Calcs'!$B$29:$B$31,0),MATCH('LDV Cost Calcs'!T$151,'NREL Calcs'!$C$28:$AG$28,0))*T146</f>
        <v>36942.88621713379</v>
      </c>
      <c r="U152" s="29">
        <f>INDEX('NREL Calcs'!$C$29:$AG$31,MATCH('LDV Cost Calcs'!$B152,'NREL Calcs'!$B$29:$B$31,0),MATCH('LDV Cost Calcs'!U$151,'NREL Calcs'!$C$28:$AG$28,0))*U146</f>
        <v>36986.571269770429</v>
      </c>
      <c r="V152" s="29">
        <f>INDEX('NREL Calcs'!$C$29:$AG$31,MATCH('LDV Cost Calcs'!$B152,'NREL Calcs'!$B$29:$B$31,0),MATCH('LDV Cost Calcs'!V$151,'NREL Calcs'!$C$28:$AG$28,0))*V146</f>
        <v>37002.259766053132</v>
      </c>
      <c r="W152" s="29">
        <f>INDEX('NREL Calcs'!$C$29:$AG$31,MATCH('LDV Cost Calcs'!$B152,'NREL Calcs'!$B$29:$B$31,0),MATCH('LDV Cost Calcs'!W$151,'NREL Calcs'!$C$28:$AG$28,0))*W146</f>
        <v>37022.091199052928</v>
      </c>
      <c r="X152" s="29">
        <f>INDEX('NREL Calcs'!$C$29:$AG$31,MATCH('LDV Cost Calcs'!$B152,'NREL Calcs'!$B$29:$B$31,0),MATCH('LDV Cost Calcs'!X$151,'NREL Calcs'!$C$28:$AG$28,0))*X146</f>
        <v>37038.907879061597</v>
      </c>
      <c r="Y152" s="29">
        <f>INDEX('NREL Calcs'!$C$29:$AG$31,MATCH('LDV Cost Calcs'!$B152,'NREL Calcs'!$B$29:$B$31,0),MATCH('LDV Cost Calcs'!Y$151,'NREL Calcs'!$C$28:$AG$28,0))*Y146</f>
        <v>37063.28948789648</v>
      </c>
      <c r="Z152" s="29">
        <f>INDEX('NREL Calcs'!$C$29:$AG$31,MATCH('LDV Cost Calcs'!$B152,'NREL Calcs'!$B$29:$B$31,0),MATCH('LDV Cost Calcs'!Z$151,'NREL Calcs'!$C$28:$AG$28,0))*Z146</f>
        <v>37052.905536123886</v>
      </c>
      <c r="AA152" s="29">
        <f>INDEX('NREL Calcs'!$C$29:$AG$31,MATCH('LDV Cost Calcs'!$B152,'NREL Calcs'!$B$29:$B$31,0),MATCH('LDV Cost Calcs'!AA$151,'NREL Calcs'!$C$28:$AG$28,0))*AA146</f>
        <v>37052.9595596906</v>
      </c>
      <c r="AB152" s="29">
        <f>INDEX('NREL Calcs'!$C$29:$AG$31,MATCH('LDV Cost Calcs'!$B152,'NREL Calcs'!$B$29:$B$31,0),MATCH('LDV Cost Calcs'!AB$151,'NREL Calcs'!$C$28:$AG$28,0))*AB146</f>
        <v>36999.242978825867</v>
      </c>
      <c r="AC152" s="29">
        <f>INDEX('NREL Calcs'!$C$29:$AG$31,MATCH('LDV Cost Calcs'!$B152,'NREL Calcs'!$B$29:$B$31,0),MATCH('LDV Cost Calcs'!AC$151,'NREL Calcs'!$C$28:$AG$28,0))*AC146</f>
        <v>37002.899113651139</v>
      </c>
      <c r="AD152" s="29">
        <f>INDEX('NREL Calcs'!$C$29:$AG$31,MATCH('LDV Cost Calcs'!$B152,'NREL Calcs'!$B$29:$B$31,0),MATCH('LDV Cost Calcs'!AD$151,'NREL Calcs'!$C$28:$AG$28,0))*AD146</f>
        <v>36983.355362075097</v>
      </c>
      <c r="AE152" s="29">
        <f>INDEX('NREL Calcs'!$C$29:$AG$31,MATCH('LDV Cost Calcs'!$B152,'NREL Calcs'!$B$29:$B$31,0),MATCH('LDV Cost Calcs'!AE$151,'NREL Calcs'!$C$28:$AG$28,0))*AE146</f>
        <v>37029.634555263328</v>
      </c>
      <c r="AF152" s="29">
        <f>INDEX('NREL Calcs'!$C$29:$AG$31,MATCH('LDV Cost Calcs'!$B152,'NREL Calcs'!$B$29:$B$31,0),MATCH('LDV Cost Calcs'!AF$151,'NREL Calcs'!$C$28:$AG$28,0))*AF146</f>
        <v>36999.459382461864</v>
      </c>
    </row>
    <row r="153" spans="1:34" x14ac:dyDescent="0.35">
      <c r="B153" t="s">
        <v>1169</v>
      </c>
      <c r="C153" s="29">
        <f>INDEX('NREL Calcs'!$C$29:$AG$31,MATCH('LDV Cost Calcs'!$B153,'NREL Calcs'!$B$29:$B$31,0),MATCH('LDV Cost Calcs'!C$151,'NREL Calcs'!$C$28:$AG$28,0))*C147</f>
        <v>47612.952576810247</v>
      </c>
      <c r="D153" s="29">
        <f>INDEX('NREL Calcs'!$C$29:$AG$31,MATCH('LDV Cost Calcs'!$B153,'NREL Calcs'!$B$29:$B$31,0),MATCH('LDV Cost Calcs'!D$151,'NREL Calcs'!$C$28:$AG$28,0))*D147</f>
        <v>45203.41087404135</v>
      </c>
      <c r="E153" s="29">
        <f>INDEX('NREL Calcs'!$C$29:$AG$31,MATCH('LDV Cost Calcs'!$B153,'NREL Calcs'!$B$29:$B$31,0),MATCH('LDV Cost Calcs'!E$151,'NREL Calcs'!$C$28:$AG$28,0))*E147</f>
        <v>43914.387438165228</v>
      </c>
      <c r="F153" s="29">
        <f>INDEX('NREL Calcs'!$C$29:$AG$31,MATCH('LDV Cost Calcs'!$B153,'NREL Calcs'!$B$29:$B$31,0),MATCH('LDV Cost Calcs'!F$151,'NREL Calcs'!$C$28:$AG$28,0))*F147</f>
        <v>42701.495568527149</v>
      </c>
      <c r="G153" s="29">
        <f>INDEX('NREL Calcs'!$C$29:$AG$31,MATCH('LDV Cost Calcs'!$B153,'NREL Calcs'!$B$29:$B$31,0),MATCH('LDV Cost Calcs'!G$151,'NREL Calcs'!$C$28:$AG$28,0))*G147</f>
        <v>41494.72316801353</v>
      </c>
      <c r="H153" s="29">
        <f>INDEX('NREL Calcs'!$C$29:$AG$31,MATCH('LDV Cost Calcs'!$B153,'NREL Calcs'!$B$29:$B$31,0),MATCH('LDV Cost Calcs'!H$151,'NREL Calcs'!$C$28:$AG$28,0))*H147</f>
        <v>40449.616003104209</v>
      </c>
      <c r="I153" s="29">
        <f>INDEX('NREL Calcs'!$C$29:$AG$31,MATCH('LDV Cost Calcs'!$B153,'NREL Calcs'!$B$29:$B$31,0),MATCH('LDV Cost Calcs'!I$151,'NREL Calcs'!$C$28:$AG$28,0))*I147</f>
        <v>39404.364423652158</v>
      </c>
      <c r="J153" s="29">
        <f>INDEX('NREL Calcs'!$C$29:$AG$31,MATCH('LDV Cost Calcs'!$B153,'NREL Calcs'!$B$29:$B$31,0),MATCH('LDV Cost Calcs'!J$151,'NREL Calcs'!$C$28:$AG$28,0))*J147</f>
        <v>38535.311610185883</v>
      </c>
      <c r="K153" s="29">
        <f>INDEX('NREL Calcs'!$C$29:$AG$31,MATCH('LDV Cost Calcs'!$B153,'NREL Calcs'!$B$29:$B$31,0),MATCH('LDV Cost Calcs'!K$151,'NREL Calcs'!$C$28:$AG$28,0))*K147</f>
        <v>37663.201793554574</v>
      </c>
      <c r="L153" s="29">
        <f>INDEX('NREL Calcs'!$C$29:$AG$31,MATCH('LDV Cost Calcs'!$B153,'NREL Calcs'!$B$29:$B$31,0),MATCH('LDV Cost Calcs'!L$151,'NREL Calcs'!$C$28:$AG$28,0))*L147</f>
        <v>36981.445555741026</v>
      </c>
      <c r="M153" s="29">
        <f>INDEX('NREL Calcs'!$C$29:$AG$31,MATCH('LDV Cost Calcs'!$B153,'NREL Calcs'!$B$29:$B$31,0),MATCH('LDV Cost Calcs'!M$151,'NREL Calcs'!$C$28:$AG$28,0))*M147</f>
        <v>36607.532668446147</v>
      </c>
      <c r="N153" s="29">
        <f>INDEX('NREL Calcs'!$C$29:$AG$31,MATCH('LDV Cost Calcs'!$B153,'NREL Calcs'!$B$29:$B$31,0),MATCH('LDV Cost Calcs'!N$151,'NREL Calcs'!$C$28:$AG$28,0))*N147</f>
        <v>36176.634153129919</v>
      </c>
      <c r="O153" s="29">
        <f>INDEX('NREL Calcs'!$C$29:$AG$31,MATCH('LDV Cost Calcs'!$B153,'NREL Calcs'!$B$29:$B$31,0),MATCH('LDV Cost Calcs'!O$151,'NREL Calcs'!$C$28:$AG$28,0))*O147</f>
        <v>35771.533047407771</v>
      </c>
      <c r="P153" s="29">
        <f>INDEX('NREL Calcs'!$C$29:$AG$31,MATCH('LDV Cost Calcs'!$B153,'NREL Calcs'!$B$29:$B$31,0),MATCH('LDV Cost Calcs'!P$151,'NREL Calcs'!$C$28:$AG$28,0))*P147</f>
        <v>35344.105898870446</v>
      </c>
      <c r="Q153" s="29">
        <f>INDEX('NREL Calcs'!$C$29:$AG$31,MATCH('LDV Cost Calcs'!$B153,'NREL Calcs'!$B$29:$B$31,0),MATCH('LDV Cost Calcs'!Q$151,'NREL Calcs'!$C$28:$AG$28,0))*Q147</f>
        <v>34932.745279129856</v>
      </c>
      <c r="R153" s="29">
        <f>INDEX('NREL Calcs'!$C$29:$AG$31,MATCH('LDV Cost Calcs'!$B153,'NREL Calcs'!$B$29:$B$31,0),MATCH('LDV Cost Calcs'!R$151,'NREL Calcs'!$C$28:$AG$28,0))*R147</f>
        <v>34555.900040281318</v>
      </c>
      <c r="S153" s="29">
        <f>INDEX('NREL Calcs'!$C$29:$AG$31,MATCH('LDV Cost Calcs'!$B153,'NREL Calcs'!$B$29:$B$31,0),MATCH('LDV Cost Calcs'!S$151,'NREL Calcs'!$C$28:$AG$28,0))*S147</f>
        <v>34210.379167043349</v>
      </c>
      <c r="T153" s="29">
        <f>INDEX('NREL Calcs'!$C$29:$AG$31,MATCH('LDV Cost Calcs'!$B153,'NREL Calcs'!$B$29:$B$31,0),MATCH('LDV Cost Calcs'!T$151,'NREL Calcs'!$C$28:$AG$28,0))*T147</f>
        <v>33876.958085446968</v>
      </c>
      <c r="U153" s="29">
        <f>INDEX('NREL Calcs'!$C$29:$AG$31,MATCH('LDV Cost Calcs'!$B153,'NREL Calcs'!$B$29:$B$31,0),MATCH('LDV Cost Calcs'!U$151,'NREL Calcs'!$C$28:$AG$28,0))*U147</f>
        <v>33552.382579541882</v>
      </c>
      <c r="V153" s="29">
        <f>INDEX('NREL Calcs'!$C$29:$AG$31,MATCH('LDV Cost Calcs'!$B153,'NREL Calcs'!$B$29:$B$31,0),MATCH('LDV Cost Calcs'!V$151,'NREL Calcs'!$C$28:$AG$28,0))*V147</f>
        <v>33255.685320255739</v>
      </c>
      <c r="W153" s="29">
        <f>INDEX('NREL Calcs'!$C$29:$AG$31,MATCH('LDV Cost Calcs'!$B153,'NREL Calcs'!$B$29:$B$31,0),MATCH('LDV Cost Calcs'!W$151,'NREL Calcs'!$C$28:$AG$28,0))*W147</f>
        <v>32967.732649419755</v>
      </c>
      <c r="X153" s="29">
        <f>INDEX('NREL Calcs'!$C$29:$AG$31,MATCH('LDV Cost Calcs'!$B153,'NREL Calcs'!$B$29:$B$31,0),MATCH('LDV Cost Calcs'!X$151,'NREL Calcs'!$C$28:$AG$28,0))*X147</f>
        <v>32684.877321773743</v>
      </c>
      <c r="Y153" s="29">
        <f>INDEX('NREL Calcs'!$C$29:$AG$31,MATCH('LDV Cost Calcs'!$B153,'NREL Calcs'!$B$29:$B$31,0),MATCH('LDV Cost Calcs'!Y$151,'NREL Calcs'!$C$28:$AG$28,0))*Y147</f>
        <v>32419.306491668864</v>
      </c>
      <c r="Z153" s="29">
        <f>INDEX('NREL Calcs'!$C$29:$AG$31,MATCH('LDV Cost Calcs'!$B153,'NREL Calcs'!$B$29:$B$31,0),MATCH('LDV Cost Calcs'!Z$151,'NREL Calcs'!$C$28:$AG$28,0))*Z147</f>
        <v>32148.447569268035</v>
      </c>
      <c r="AA153" s="29">
        <f>INDEX('NREL Calcs'!$C$29:$AG$31,MATCH('LDV Cost Calcs'!$B153,'NREL Calcs'!$B$29:$B$31,0),MATCH('LDV Cost Calcs'!AA$151,'NREL Calcs'!$C$28:$AG$28,0))*AA147</f>
        <v>31886.331057658972</v>
      </c>
      <c r="AB153" s="29">
        <f>INDEX('NREL Calcs'!$C$29:$AG$31,MATCH('LDV Cost Calcs'!$B153,'NREL Calcs'!$B$29:$B$31,0),MATCH('LDV Cost Calcs'!AB$151,'NREL Calcs'!$C$28:$AG$28,0))*AB147</f>
        <v>31578.961784329051</v>
      </c>
      <c r="AC153" s="29">
        <f>INDEX('NREL Calcs'!$C$29:$AG$31,MATCH('LDV Cost Calcs'!$B153,'NREL Calcs'!$B$29:$B$31,0),MATCH('LDV Cost Calcs'!AC$151,'NREL Calcs'!$C$28:$AG$28,0))*AC147</f>
        <v>31327.32319156564</v>
      </c>
      <c r="AD153" s="29">
        <f>INDEX('NREL Calcs'!$C$29:$AG$31,MATCH('LDV Cost Calcs'!$B153,'NREL Calcs'!$B$29:$B$31,0),MATCH('LDV Cost Calcs'!AD$151,'NREL Calcs'!$C$28:$AG$28,0))*AD147</f>
        <v>31054.922881196093</v>
      </c>
      <c r="AE153" s="29">
        <f>INDEX('NREL Calcs'!$C$29:$AG$31,MATCH('LDV Cost Calcs'!$B153,'NREL Calcs'!$B$29:$B$31,0),MATCH('LDV Cost Calcs'!AE$151,'NREL Calcs'!$C$28:$AG$28,0))*AE147</f>
        <v>30802.256852356128</v>
      </c>
      <c r="AF153" s="29">
        <f>INDEX('NREL Calcs'!$C$29:$AG$31,MATCH('LDV Cost Calcs'!$B153,'NREL Calcs'!$B$29:$B$31,0),MATCH('LDV Cost Calcs'!AF$151,'NREL Calcs'!$C$28:$AG$28,0))*AF147</f>
        <v>30529.921111586787</v>
      </c>
    </row>
    <row r="154" spans="1:34" x14ac:dyDescent="0.35">
      <c r="B154" t="s">
        <v>1170</v>
      </c>
      <c r="C154" s="29">
        <f>INDEX('NREL Calcs'!$C$29:$AG$31,MATCH('LDV Cost Calcs'!$B154,'NREL Calcs'!$B$29:$B$31,0),MATCH('LDV Cost Calcs'!C$151,'NREL Calcs'!$C$28:$AG$28,0))*C148</f>
        <v>36562.364135010241</v>
      </c>
      <c r="D154" s="29">
        <f>INDEX('NREL Calcs'!$C$29:$AG$31,MATCH('LDV Cost Calcs'!$B154,'NREL Calcs'!$B$29:$B$31,0),MATCH('LDV Cost Calcs'!D$151,'NREL Calcs'!$C$28:$AG$28,0))*D148</f>
        <v>38553.8401533383</v>
      </c>
      <c r="E154" s="29">
        <f>INDEX('NREL Calcs'!$C$29:$AG$31,MATCH('LDV Cost Calcs'!$B154,'NREL Calcs'!$B$29:$B$31,0),MATCH('LDV Cost Calcs'!E$151,'NREL Calcs'!$C$28:$AG$28,0))*E148</f>
        <v>38768.044874155901</v>
      </c>
      <c r="F154" s="29">
        <f>INDEX('NREL Calcs'!$C$29:$AG$31,MATCH('LDV Cost Calcs'!$B154,'NREL Calcs'!$B$29:$B$31,0),MATCH('LDV Cost Calcs'!F$151,'NREL Calcs'!$C$28:$AG$28,0))*F148</f>
        <v>38906.061252516643</v>
      </c>
      <c r="G154" s="29">
        <f>INDEX('NREL Calcs'!$C$29:$AG$31,MATCH('LDV Cost Calcs'!$B154,'NREL Calcs'!$B$29:$B$31,0),MATCH('LDV Cost Calcs'!G$151,'NREL Calcs'!$C$28:$AG$28,0))*G148</f>
        <v>39293.443013488519</v>
      </c>
      <c r="H154" s="29">
        <f>INDEX('NREL Calcs'!$C$29:$AG$31,MATCH('LDV Cost Calcs'!$B154,'NREL Calcs'!$B$29:$B$31,0),MATCH('LDV Cost Calcs'!H$151,'NREL Calcs'!$C$28:$AG$28,0))*H148</f>
        <v>39430.224785062317</v>
      </c>
      <c r="I154" s="29">
        <f>INDEX('NREL Calcs'!$C$29:$AG$31,MATCH('LDV Cost Calcs'!$B154,'NREL Calcs'!$B$29:$B$31,0),MATCH('LDV Cost Calcs'!I$151,'NREL Calcs'!$C$28:$AG$28,0))*I148</f>
        <v>39496.457949092328</v>
      </c>
      <c r="J154" s="29">
        <f>INDEX('NREL Calcs'!$C$29:$AG$31,MATCH('LDV Cost Calcs'!$B154,'NREL Calcs'!$B$29:$B$31,0),MATCH('LDV Cost Calcs'!J$151,'NREL Calcs'!$C$28:$AG$28,0))*J148</f>
        <v>39690.990159546789</v>
      </c>
      <c r="K154" s="29">
        <f>INDEX('NREL Calcs'!$C$29:$AG$31,MATCH('LDV Cost Calcs'!$B154,'NREL Calcs'!$B$29:$B$31,0),MATCH('LDV Cost Calcs'!K$151,'NREL Calcs'!$C$28:$AG$28,0))*K148</f>
        <v>39697.918286585009</v>
      </c>
      <c r="L154" s="29">
        <f>INDEX('NREL Calcs'!$C$29:$AG$31,MATCH('LDV Cost Calcs'!$B154,'NREL Calcs'!$B$29:$B$31,0),MATCH('LDV Cost Calcs'!L$151,'NREL Calcs'!$C$28:$AG$28,0))*L148</f>
        <v>39695.803002792076</v>
      </c>
      <c r="M154" s="29">
        <f>INDEX('NREL Calcs'!$C$29:$AG$31,MATCH('LDV Cost Calcs'!$B154,'NREL Calcs'!$B$29:$B$31,0),MATCH('LDV Cost Calcs'!M$151,'NREL Calcs'!$C$28:$AG$28,0))*M148</f>
        <v>39702.120653929902</v>
      </c>
      <c r="N154" s="29">
        <f>INDEX('NREL Calcs'!$C$29:$AG$31,MATCH('LDV Cost Calcs'!$B154,'NREL Calcs'!$B$29:$B$31,0),MATCH('LDV Cost Calcs'!N$151,'NREL Calcs'!$C$28:$AG$28,0))*N148</f>
        <v>39694.158192666153</v>
      </c>
      <c r="O154" s="29">
        <f>INDEX('NREL Calcs'!$C$29:$AG$31,MATCH('LDV Cost Calcs'!$B154,'NREL Calcs'!$B$29:$B$31,0),MATCH('LDV Cost Calcs'!O$151,'NREL Calcs'!$C$28:$AG$28,0))*O148</f>
        <v>39705.477000629122</v>
      </c>
      <c r="P154" s="29">
        <f>INDEX('NREL Calcs'!$C$29:$AG$31,MATCH('LDV Cost Calcs'!$B154,'NREL Calcs'!$B$29:$B$31,0),MATCH('LDV Cost Calcs'!P$151,'NREL Calcs'!$C$28:$AG$28,0))*P148</f>
        <v>39671.78022697971</v>
      </c>
      <c r="Q154" s="29">
        <f>INDEX('NREL Calcs'!$C$29:$AG$31,MATCH('LDV Cost Calcs'!$B154,'NREL Calcs'!$B$29:$B$31,0),MATCH('LDV Cost Calcs'!Q$151,'NREL Calcs'!$C$28:$AG$28,0))*Q148</f>
        <v>39642.570180807117</v>
      </c>
      <c r="R154" s="29">
        <f>INDEX('NREL Calcs'!$C$29:$AG$31,MATCH('LDV Cost Calcs'!$B154,'NREL Calcs'!$B$29:$B$31,0),MATCH('LDV Cost Calcs'!R$151,'NREL Calcs'!$C$28:$AG$28,0))*R148</f>
        <v>39594.747187649991</v>
      </c>
      <c r="S154" s="29">
        <f>INDEX('NREL Calcs'!$C$29:$AG$31,MATCH('LDV Cost Calcs'!$B154,'NREL Calcs'!$B$29:$B$31,0),MATCH('LDV Cost Calcs'!S$151,'NREL Calcs'!$C$28:$AG$28,0))*S148</f>
        <v>39568.262684608031</v>
      </c>
      <c r="T154" s="29">
        <f>INDEX('NREL Calcs'!$C$29:$AG$31,MATCH('LDV Cost Calcs'!$B154,'NREL Calcs'!$B$29:$B$31,0),MATCH('LDV Cost Calcs'!T$151,'NREL Calcs'!$C$28:$AG$28,0))*T148</f>
        <v>39540.023396886507</v>
      </c>
      <c r="U154" s="29">
        <f>INDEX('NREL Calcs'!$C$29:$AG$31,MATCH('LDV Cost Calcs'!$B154,'NREL Calcs'!$B$29:$B$31,0),MATCH('LDV Cost Calcs'!U$151,'NREL Calcs'!$C$28:$AG$28,0))*U148</f>
        <v>39516.947210848863</v>
      </c>
      <c r="V154" s="29">
        <f>INDEX('NREL Calcs'!$C$29:$AG$31,MATCH('LDV Cost Calcs'!$B154,'NREL Calcs'!$B$29:$B$31,0),MATCH('LDV Cost Calcs'!V$151,'NREL Calcs'!$C$28:$AG$28,0))*V148</f>
        <v>39484.839703923266</v>
      </c>
      <c r="W154" s="29">
        <f>INDEX('NREL Calcs'!$C$29:$AG$31,MATCH('LDV Cost Calcs'!$B154,'NREL Calcs'!$B$29:$B$31,0),MATCH('LDV Cost Calcs'!W$151,'NREL Calcs'!$C$28:$AG$28,0))*W148</f>
        <v>39456.350611259426</v>
      </c>
      <c r="X154" s="29">
        <f>INDEX('NREL Calcs'!$C$29:$AG$31,MATCH('LDV Cost Calcs'!$B154,'NREL Calcs'!$B$29:$B$31,0),MATCH('LDV Cost Calcs'!X$151,'NREL Calcs'!$C$28:$AG$28,0))*X148</f>
        <v>39426.305565631897</v>
      </c>
      <c r="Y154" s="29">
        <f>INDEX('NREL Calcs'!$C$29:$AG$31,MATCH('LDV Cost Calcs'!$B154,'NREL Calcs'!$B$29:$B$31,0),MATCH('LDV Cost Calcs'!Y$151,'NREL Calcs'!$C$28:$AG$28,0))*Y148</f>
        <v>39407.581919788034</v>
      </c>
      <c r="Z154" s="29">
        <f>INDEX('NREL Calcs'!$C$29:$AG$31,MATCH('LDV Cost Calcs'!$B154,'NREL Calcs'!$B$29:$B$31,0),MATCH('LDV Cost Calcs'!Z$151,'NREL Calcs'!$C$28:$AG$28,0))*Z148</f>
        <v>39360.32610417423</v>
      </c>
      <c r="AA154" s="29">
        <f>INDEX('NREL Calcs'!$C$29:$AG$31,MATCH('LDV Cost Calcs'!$B154,'NREL Calcs'!$B$29:$B$31,0),MATCH('LDV Cost Calcs'!AA$151,'NREL Calcs'!$C$28:$AG$28,0))*AA148</f>
        <v>39321.128177474624</v>
      </c>
      <c r="AB154" s="29">
        <f>INDEX('NREL Calcs'!$C$29:$AG$31,MATCH('LDV Cost Calcs'!$B154,'NREL Calcs'!$B$29:$B$31,0),MATCH('LDV Cost Calcs'!AB$151,'NREL Calcs'!$C$28:$AG$28,0))*AB148</f>
        <v>39225.049291363837</v>
      </c>
      <c r="AC154" s="29">
        <f>INDEX('NREL Calcs'!$C$29:$AG$31,MATCH('LDV Cost Calcs'!$B154,'NREL Calcs'!$B$29:$B$31,0),MATCH('LDV Cost Calcs'!AC$151,'NREL Calcs'!$C$28:$AG$28,0))*AC148</f>
        <v>39190.583429819424</v>
      </c>
      <c r="AD154" s="29">
        <f>INDEX('NREL Calcs'!$C$29:$AG$31,MATCH('LDV Cost Calcs'!$B154,'NREL Calcs'!$B$29:$B$31,0),MATCH('LDV Cost Calcs'!AD$151,'NREL Calcs'!$C$28:$AG$28,0))*AD148</f>
        <v>39130.29953915636</v>
      </c>
      <c r="AE154" s="29">
        <f>INDEX('NREL Calcs'!$C$29:$AG$31,MATCH('LDV Cost Calcs'!$B154,'NREL Calcs'!$B$29:$B$31,0),MATCH('LDV Cost Calcs'!AE$151,'NREL Calcs'!$C$28:$AG$28,0))*AE148</f>
        <v>39114.469426334093</v>
      </c>
      <c r="AF154" s="29">
        <f>INDEX('NREL Calcs'!$C$29:$AG$31,MATCH('LDV Cost Calcs'!$B154,'NREL Calcs'!$B$29:$B$31,0),MATCH('LDV Cost Calcs'!AF$151,'NREL Calcs'!$C$28:$AG$28,0))*AF148</f>
        <v>39046.837854270329</v>
      </c>
    </row>
    <row r="157" spans="1:34" x14ac:dyDescent="0.35">
      <c r="C157" s="1"/>
      <c r="E157" s="29"/>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E254"/>
  <sheetViews>
    <sheetView topLeftCell="A233" workbookViewId="0">
      <selection activeCell="B254" sqref="B254"/>
    </sheetView>
    <sheetView topLeftCell="A244" workbookViewId="1">
      <selection activeCell="L257" sqref="L257"/>
    </sheetView>
  </sheetViews>
  <sheetFormatPr defaultColWidth="8.81640625" defaultRowHeight="14.5" x14ac:dyDescent="0.35"/>
  <cols>
    <col min="1" max="1" width="26" bestFit="1" customWidth="1"/>
  </cols>
  <sheetData>
    <row r="1" spans="1:31" s="2" customFormat="1" x14ac:dyDescent="0.35">
      <c r="A1" s="2" t="s">
        <v>206</v>
      </c>
    </row>
    <row r="2" spans="1:31" x14ac:dyDescent="0.35">
      <c r="B2">
        <v>2021</v>
      </c>
      <c r="C2">
        <v>2022</v>
      </c>
      <c r="D2">
        <v>2023</v>
      </c>
      <c r="E2">
        <v>2024</v>
      </c>
      <c r="F2">
        <v>2025</v>
      </c>
      <c r="G2">
        <v>2026</v>
      </c>
      <c r="H2">
        <v>2027</v>
      </c>
      <c r="I2">
        <v>2028</v>
      </c>
      <c r="J2">
        <v>2029</v>
      </c>
      <c r="K2">
        <v>2030</v>
      </c>
      <c r="L2">
        <v>2031</v>
      </c>
      <c r="M2">
        <v>2032</v>
      </c>
      <c r="N2">
        <v>2033</v>
      </c>
      <c r="O2">
        <v>2034</v>
      </c>
      <c r="P2">
        <v>2035</v>
      </c>
      <c r="Q2">
        <v>2036</v>
      </c>
      <c r="R2">
        <v>2037</v>
      </c>
      <c r="S2">
        <v>2038</v>
      </c>
      <c r="T2">
        <v>2039</v>
      </c>
      <c r="U2">
        <v>2040</v>
      </c>
      <c r="V2">
        <v>2041</v>
      </c>
      <c r="W2">
        <v>2042</v>
      </c>
      <c r="X2">
        <v>2043</v>
      </c>
      <c r="Y2">
        <v>2044</v>
      </c>
      <c r="Z2">
        <v>2045</v>
      </c>
      <c r="AA2">
        <v>2046</v>
      </c>
      <c r="AB2">
        <v>2047</v>
      </c>
      <c r="AC2">
        <v>2048</v>
      </c>
      <c r="AD2">
        <v>2049</v>
      </c>
      <c r="AE2">
        <v>2050</v>
      </c>
    </row>
    <row r="3" spans="1:31" x14ac:dyDescent="0.35">
      <c r="A3" t="str">
        <f>'AEO 2022 Table 39'!A22</f>
        <v>100 Mile Electric Vehicle</v>
      </c>
      <c r="B3">
        <f>INDEX('AEO 2022 Table 39'!22:22,MATCH(B$2,'AEO 2022 Table 39'!$14:$14,0))</f>
        <v>0.19994300000000001</v>
      </c>
      <c r="C3">
        <f>INDEX('AEO 2023 Table 39'!23:23,MATCH(C$2,'AEO 2023 Table 39'!$13:$13,0))</f>
        <v>0.180953</v>
      </c>
      <c r="D3">
        <f>INDEX('AEO 2023 Table 39'!23:23,MATCH(D$2,'AEO 2023 Table 39'!$13:$13,0))</f>
        <v>0.17660899999999999</v>
      </c>
      <c r="E3">
        <f>INDEX('AEO 2023 Table 39'!23:23,MATCH(E$2,'AEO 2023 Table 39'!$13:$13,0))</f>
        <v>0.17205300000000001</v>
      </c>
      <c r="F3">
        <f>INDEX('AEO 2023 Table 39'!23:23,MATCH(F$2,'AEO 2023 Table 39'!$13:$13,0))</f>
        <v>0.16697899999999999</v>
      </c>
      <c r="G3">
        <f>INDEX('AEO 2023 Table 39'!23:23,MATCH(G$2,'AEO 2023 Table 39'!$13:$13,0))</f>
        <v>0.16118299999999999</v>
      </c>
      <c r="H3">
        <f>INDEX('AEO 2023 Table 39'!23:23,MATCH(H$2,'AEO 2023 Table 39'!$13:$13,0))</f>
        <v>0.15470900000000001</v>
      </c>
      <c r="I3">
        <f>INDEX('AEO 2023 Table 39'!23:23,MATCH(I$2,'AEO 2023 Table 39'!$13:$13,0))</f>
        <v>0.147397</v>
      </c>
      <c r="J3">
        <f>INDEX('AEO 2023 Table 39'!23:23,MATCH(J$2,'AEO 2023 Table 39'!$13:$13,0))</f>
        <v>0.13920399999999999</v>
      </c>
      <c r="K3">
        <f>INDEX('AEO 2023 Table 39'!23:23,MATCH(K$2,'AEO 2023 Table 39'!$13:$13,0))</f>
        <v>0.13022400000000001</v>
      </c>
      <c r="L3">
        <f>INDEX('AEO 2023 Table 39'!23:23,MATCH(L$2,'AEO 2023 Table 39'!$13:$13,0))</f>
        <v>0.12062299999999999</v>
      </c>
      <c r="M3">
        <f>INDEX('AEO 2023 Table 39'!23:23,MATCH(M$2,'AEO 2023 Table 39'!$13:$13,0))</f>
        <v>0.11053300000000001</v>
      </c>
      <c r="N3">
        <f>INDEX('AEO 2023 Table 39'!23:23,MATCH(N$2,'AEO 2023 Table 39'!$13:$13,0))</f>
        <v>0.100353</v>
      </c>
      <c r="O3">
        <f>INDEX('AEO 2023 Table 39'!23:23,MATCH(O$2,'AEO 2023 Table 39'!$13:$13,0))</f>
        <v>9.0386999999999995E-2</v>
      </c>
      <c r="P3">
        <f>INDEX('AEO 2023 Table 39'!23:23,MATCH(P$2,'AEO 2023 Table 39'!$13:$13,0))</f>
        <v>8.0902000000000002E-2</v>
      </c>
      <c r="Q3">
        <f>INDEX('AEO 2023 Table 39'!23:23,MATCH(Q$2,'AEO 2023 Table 39'!$13:$13,0))</f>
        <v>7.2352E-2</v>
      </c>
      <c r="R3">
        <f>INDEX('AEO 2023 Table 39'!23:23,MATCH(R$2,'AEO 2023 Table 39'!$13:$13,0))</f>
        <v>6.4808000000000004E-2</v>
      </c>
      <c r="S3">
        <f>INDEX('AEO 2023 Table 39'!23:23,MATCH(S$2,'AEO 2023 Table 39'!$13:$13,0))</f>
        <v>5.8779999999999999E-2</v>
      </c>
      <c r="T3">
        <f>INDEX('AEO 2023 Table 39'!23:23,MATCH(T$2,'AEO 2023 Table 39'!$13:$13,0))</f>
        <v>5.3841E-2</v>
      </c>
      <c r="U3">
        <f>INDEX('AEO 2023 Table 39'!23:23,MATCH(U$2,'AEO 2023 Table 39'!$13:$13,0))</f>
        <v>5.0194999999999997E-2</v>
      </c>
      <c r="V3">
        <f>INDEX('AEO 2023 Table 39'!23:23,MATCH(V$2,'AEO 2023 Table 39'!$13:$13,0))</f>
        <v>4.7490999999999998E-2</v>
      </c>
      <c r="W3">
        <f>INDEX('AEO 2023 Table 39'!23:23,MATCH(W$2,'AEO 2023 Table 39'!$13:$13,0))</f>
        <v>4.5529E-2</v>
      </c>
      <c r="X3">
        <f>INDEX('AEO 2023 Table 39'!23:23,MATCH(X$2,'AEO 2023 Table 39'!$13:$13,0))</f>
        <v>4.4081000000000002E-2</v>
      </c>
      <c r="Y3">
        <f>INDEX('AEO 2023 Table 39'!23:23,MATCH(Y$2,'AEO 2023 Table 39'!$13:$13,0))</f>
        <v>4.2951999999999997E-2</v>
      </c>
      <c r="Z3">
        <f>INDEX('AEO 2023 Table 39'!23:23,MATCH(Z$2,'AEO 2023 Table 39'!$13:$13,0))</f>
        <v>4.1998000000000001E-2</v>
      </c>
      <c r="AA3">
        <f>INDEX('AEO 2023 Table 39'!23:23,MATCH(AA$2,'AEO 2023 Table 39'!$13:$13,0))</f>
        <v>4.1274999999999999E-2</v>
      </c>
      <c r="AB3">
        <f>INDEX('AEO 2023 Table 39'!23:23,MATCH(AB$2,'AEO 2023 Table 39'!$13:$13,0))</f>
        <v>4.0637E-2</v>
      </c>
      <c r="AC3">
        <f>INDEX('AEO 2023 Table 39'!23:23,MATCH(AC$2,'AEO 2023 Table 39'!$13:$13,0))</f>
        <v>4.0087999999999999E-2</v>
      </c>
      <c r="AD3">
        <f>INDEX('AEO 2023 Table 39'!23:23,MATCH(AD$2,'AEO 2023 Table 39'!$13:$13,0))</f>
        <v>3.9634000000000003E-2</v>
      </c>
      <c r="AE3">
        <f>INDEX('AEO 2023 Table 39'!23:23,MATCH(AE$2,'AEO 2023 Table 39'!$13:$13,0))</f>
        <v>3.9296999999999999E-2</v>
      </c>
    </row>
    <row r="4" spans="1:31" x14ac:dyDescent="0.35">
      <c r="A4" t="str">
        <f>'AEO 2022 Table 39'!A23</f>
        <v>200 Mile Electric Vehicle</v>
      </c>
      <c r="B4">
        <f>INDEX('AEO 2022 Table 39'!23:23,MATCH(B$2,'AEO 2022 Table 39'!$14:$14,0))</f>
        <v>0.13844799999999999</v>
      </c>
      <c r="C4">
        <f>INDEX('AEO 2023 Table 39'!24:24,MATCH(C$2,'AEO 2023 Table 39'!$13:$13,0))</f>
        <v>0.32210800000000001</v>
      </c>
      <c r="D4">
        <f>INDEX('AEO 2023 Table 39'!24:24,MATCH(D$2,'AEO 2023 Table 39'!$13:$13,0))</f>
        <v>0.40770600000000001</v>
      </c>
      <c r="E4">
        <f>INDEX('AEO 2023 Table 39'!24:24,MATCH(E$2,'AEO 2023 Table 39'!$13:$13,0))</f>
        <v>0.51406099999999999</v>
      </c>
      <c r="F4">
        <f>INDEX('AEO 2023 Table 39'!24:24,MATCH(F$2,'AEO 2023 Table 39'!$13:$13,0))</f>
        <v>0.63432699999999997</v>
      </c>
      <c r="G4">
        <f>INDEX('AEO 2023 Table 39'!24:24,MATCH(G$2,'AEO 2023 Table 39'!$13:$13,0))</f>
        <v>0.79471400000000003</v>
      </c>
      <c r="H4">
        <f>INDEX('AEO 2023 Table 39'!24:24,MATCH(H$2,'AEO 2023 Table 39'!$13:$13,0))</f>
        <v>0.98567099999999996</v>
      </c>
      <c r="I4">
        <f>INDEX('AEO 2023 Table 39'!24:24,MATCH(I$2,'AEO 2023 Table 39'!$13:$13,0))</f>
        <v>1.2017880000000001</v>
      </c>
      <c r="J4">
        <f>INDEX('AEO 2023 Table 39'!24:24,MATCH(J$2,'AEO 2023 Table 39'!$13:$13,0))</f>
        <v>1.4738899999999999</v>
      </c>
      <c r="K4">
        <f>INDEX('AEO 2023 Table 39'!24:24,MATCH(K$2,'AEO 2023 Table 39'!$13:$13,0))</f>
        <v>1.7933429999999999</v>
      </c>
      <c r="L4">
        <f>INDEX('AEO 2023 Table 39'!24:24,MATCH(L$2,'AEO 2023 Table 39'!$13:$13,0))</f>
        <v>2.1217220000000001</v>
      </c>
      <c r="M4">
        <f>INDEX('AEO 2023 Table 39'!24:24,MATCH(M$2,'AEO 2023 Table 39'!$13:$13,0))</f>
        <v>2.457182</v>
      </c>
      <c r="N4">
        <f>INDEX('AEO 2023 Table 39'!24:24,MATCH(N$2,'AEO 2023 Table 39'!$13:$13,0))</f>
        <v>2.7879230000000002</v>
      </c>
      <c r="O4">
        <f>INDEX('AEO 2023 Table 39'!24:24,MATCH(O$2,'AEO 2023 Table 39'!$13:$13,0))</f>
        <v>3.114671</v>
      </c>
      <c r="P4">
        <f>INDEX('AEO 2023 Table 39'!24:24,MATCH(P$2,'AEO 2023 Table 39'!$13:$13,0))</f>
        <v>3.4381629999999999</v>
      </c>
      <c r="Q4">
        <f>INDEX('AEO 2023 Table 39'!24:24,MATCH(Q$2,'AEO 2023 Table 39'!$13:$13,0))</f>
        <v>3.7588360000000001</v>
      </c>
      <c r="R4">
        <f>INDEX('AEO 2023 Table 39'!24:24,MATCH(R$2,'AEO 2023 Table 39'!$13:$13,0))</f>
        <v>4.0671910000000002</v>
      </c>
      <c r="S4">
        <f>INDEX('AEO 2023 Table 39'!24:24,MATCH(S$2,'AEO 2023 Table 39'!$13:$13,0))</f>
        <v>4.3615440000000003</v>
      </c>
      <c r="T4">
        <f>INDEX('AEO 2023 Table 39'!24:24,MATCH(T$2,'AEO 2023 Table 39'!$13:$13,0))</f>
        <v>4.6410280000000004</v>
      </c>
      <c r="U4">
        <f>INDEX('AEO 2023 Table 39'!24:24,MATCH(U$2,'AEO 2023 Table 39'!$13:$13,0))</f>
        <v>4.8995300000000004</v>
      </c>
      <c r="V4">
        <f>INDEX('AEO 2023 Table 39'!24:24,MATCH(V$2,'AEO 2023 Table 39'!$13:$13,0))</f>
        <v>5.1375679999999999</v>
      </c>
      <c r="W4">
        <f>INDEX('AEO 2023 Table 39'!24:24,MATCH(W$2,'AEO 2023 Table 39'!$13:$13,0))</f>
        <v>5.354914</v>
      </c>
      <c r="X4">
        <f>INDEX('AEO 2023 Table 39'!24:24,MATCH(X$2,'AEO 2023 Table 39'!$13:$13,0))</f>
        <v>5.5449299999999999</v>
      </c>
      <c r="Y4">
        <f>INDEX('AEO 2023 Table 39'!24:24,MATCH(Y$2,'AEO 2023 Table 39'!$13:$13,0))</f>
        <v>5.7110669999999999</v>
      </c>
      <c r="Z4">
        <f>INDEX('AEO 2023 Table 39'!24:24,MATCH(Z$2,'AEO 2023 Table 39'!$13:$13,0))</f>
        <v>5.8508820000000004</v>
      </c>
      <c r="AA4">
        <f>INDEX('AEO 2023 Table 39'!24:24,MATCH(AA$2,'AEO 2023 Table 39'!$13:$13,0))</f>
        <v>5.9843849999999996</v>
      </c>
      <c r="AB4">
        <f>INDEX('AEO 2023 Table 39'!24:24,MATCH(AB$2,'AEO 2023 Table 39'!$13:$13,0))</f>
        <v>6.0834989999999998</v>
      </c>
      <c r="AC4">
        <f>INDEX('AEO 2023 Table 39'!24:24,MATCH(AC$2,'AEO 2023 Table 39'!$13:$13,0))</f>
        <v>6.1565050000000001</v>
      </c>
      <c r="AD4">
        <f>INDEX('AEO 2023 Table 39'!24:24,MATCH(AD$2,'AEO 2023 Table 39'!$13:$13,0))</f>
        <v>6.2058119999999999</v>
      </c>
      <c r="AE4">
        <f>INDEX('AEO 2023 Table 39'!24:24,MATCH(AE$2,'AEO 2023 Table 39'!$13:$13,0))</f>
        <v>6.2323339999999998</v>
      </c>
    </row>
    <row r="5" spans="1:31" x14ac:dyDescent="0.35">
      <c r="A5" t="str">
        <f>'AEO 2022 Table 39'!A24</f>
        <v>300 Mile Electric Vehicle</v>
      </c>
      <c r="B5">
        <f>INDEX('AEO 2022 Table 39'!24:24,MATCH(B$2,'AEO 2022 Table 39'!$14:$14,0))</f>
        <v>0.71364899999999998</v>
      </c>
      <c r="C5">
        <f>INDEX('AEO 2023 Table 39'!25:25,MATCH(C$2,'AEO 2023 Table 39'!$13:$13,0))</f>
        <v>1.397494</v>
      </c>
      <c r="D5">
        <f>INDEX('AEO 2023 Table 39'!25:25,MATCH(D$2,'AEO 2023 Table 39'!$13:$13,0))</f>
        <v>1.924952</v>
      </c>
      <c r="E5">
        <f>INDEX('AEO 2023 Table 39'!25:25,MATCH(E$2,'AEO 2023 Table 39'!$13:$13,0))</f>
        <v>2.4512200000000002</v>
      </c>
      <c r="F5">
        <f>INDEX('AEO 2023 Table 39'!25:25,MATCH(F$2,'AEO 2023 Table 39'!$13:$13,0))</f>
        <v>3.012089</v>
      </c>
      <c r="G5">
        <f>INDEX('AEO 2023 Table 39'!25:25,MATCH(G$2,'AEO 2023 Table 39'!$13:$13,0))</f>
        <v>3.5857239999999999</v>
      </c>
      <c r="H5">
        <f>INDEX('AEO 2023 Table 39'!25:25,MATCH(H$2,'AEO 2023 Table 39'!$13:$13,0))</f>
        <v>4.1813029999999998</v>
      </c>
      <c r="I5">
        <f>INDEX('AEO 2023 Table 39'!25:25,MATCH(I$2,'AEO 2023 Table 39'!$13:$13,0))</f>
        <v>4.7999049999999999</v>
      </c>
      <c r="J5">
        <f>INDEX('AEO 2023 Table 39'!25:25,MATCH(J$2,'AEO 2023 Table 39'!$13:$13,0))</f>
        <v>5.4268130000000001</v>
      </c>
      <c r="K5">
        <f>INDEX('AEO 2023 Table 39'!25:25,MATCH(K$2,'AEO 2023 Table 39'!$13:$13,0))</f>
        <v>6.0425930000000001</v>
      </c>
      <c r="L5">
        <f>INDEX('AEO 2023 Table 39'!25:25,MATCH(L$2,'AEO 2023 Table 39'!$13:$13,0))</f>
        <v>6.6459169999999999</v>
      </c>
      <c r="M5">
        <f>INDEX('AEO 2023 Table 39'!25:25,MATCH(M$2,'AEO 2023 Table 39'!$13:$13,0))</f>
        <v>7.250267</v>
      </c>
      <c r="N5">
        <f>INDEX('AEO 2023 Table 39'!25:25,MATCH(N$2,'AEO 2023 Table 39'!$13:$13,0))</f>
        <v>7.8393519999999999</v>
      </c>
      <c r="O5">
        <f>INDEX('AEO 2023 Table 39'!25:25,MATCH(O$2,'AEO 2023 Table 39'!$13:$13,0))</f>
        <v>8.4123110000000008</v>
      </c>
      <c r="P5">
        <f>INDEX('AEO 2023 Table 39'!25:25,MATCH(P$2,'AEO 2023 Table 39'!$13:$13,0))</f>
        <v>8.9672780000000003</v>
      </c>
      <c r="Q5">
        <f>INDEX('AEO 2023 Table 39'!25:25,MATCH(Q$2,'AEO 2023 Table 39'!$13:$13,0))</f>
        <v>9.502402</v>
      </c>
      <c r="R5">
        <f>INDEX('AEO 2023 Table 39'!25:25,MATCH(R$2,'AEO 2023 Table 39'!$13:$13,0))</f>
        <v>10.004804999999999</v>
      </c>
      <c r="S5">
        <f>INDEX('AEO 2023 Table 39'!25:25,MATCH(S$2,'AEO 2023 Table 39'!$13:$13,0))</f>
        <v>10.473606999999999</v>
      </c>
      <c r="T5">
        <f>INDEX('AEO 2023 Table 39'!25:25,MATCH(T$2,'AEO 2023 Table 39'!$13:$13,0))</f>
        <v>10.908110000000001</v>
      </c>
      <c r="U5">
        <f>INDEX('AEO 2023 Table 39'!25:25,MATCH(U$2,'AEO 2023 Table 39'!$13:$13,0))</f>
        <v>11.302820000000001</v>
      </c>
      <c r="V5">
        <f>INDEX('AEO 2023 Table 39'!25:25,MATCH(V$2,'AEO 2023 Table 39'!$13:$13,0))</f>
        <v>11.662145000000001</v>
      </c>
      <c r="W5">
        <f>INDEX('AEO 2023 Table 39'!25:25,MATCH(W$2,'AEO 2023 Table 39'!$13:$13,0))</f>
        <v>11.989678</v>
      </c>
      <c r="X5">
        <f>INDEX('AEO 2023 Table 39'!25:25,MATCH(X$2,'AEO 2023 Table 39'!$13:$13,0))</f>
        <v>12.284489000000001</v>
      </c>
      <c r="Y5">
        <f>INDEX('AEO 2023 Table 39'!25:25,MATCH(Y$2,'AEO 2023 Table 39'!$13:$13,0))</f>
        <v>12.551564000000001</v>
      </c>
      <c r="Z5">
        <f>INDEX('AEO 2023 Table 39'!25:25,MATCH(Z$2,'AEO 2023 Table 39'!$13:$13,0))</f>
        <v>12.798245</v>
      </c>
      <c r="AA5">
        <f>INDEX('AEO 2023 Table 39'!25:25,MATCH(AA$2,'AEO 2023 Table 39'!$13:$13,0))</f>
        <v>13.068667</v>
      </c>
      <c r="AB5">
        <f>INDEX('AEO 2023 Table 39'!25:25,MATCH(AB$2,'AEO 2023 Table 39'!$13:$13,0))</f>
        <v>13.323066000000001</v>
      </c>
      <c r="AC5">
        <f>INDEX('AEO 2023 Table 39'!25:25,MATCH(AC$2,'AEO 2023 Table 39'!$13:$13,0))</f>
        <v>13.568265999999999</v>
      </c>
      <c r="AD5">
        <f>INDEX('AEO 2023 Table 39'!25:25,MATCH(AD$2,'AEO 2023 Table 39'!$13:$13,0))</f>
        <v>13.810585</v>
      </c>
      <c r="AE5">
        <f>INDEX('AEO 2023 Table 39'!25:25,MATCH(AE$2,'AEO 2023 Table 39'!$13:$13,0))</f>
        <v>14.0556</v>
      </c>
    </row>
    <row r="6" spans="1:31" x14ac:dyDescent="0.35">
      <c r="A6" t="str">
        <f>'AEO 2022 Table 39'!A25</f>
        <v>Plug-in 20 Gasoline Hybrid</v>
      </c>
      <c r="B6">
        <f>INDEX('AEO 2022 Table 39'!25:25,MATCH(B$2,'AEO 2022 Table 39'!$14:$14,0))</f>
        <v>0.34413199999999999</v>
      </c>
      <c r="C6">
        <f>INDEX('AEO 2023 Table 39'!26:26,MATCH(C$2,'AEO 2023 Table 39'!$13:$13,0))</f>
        <v>0.36481799999999998</v>
      </c>
      <c r="D6">
        <f>INDEX('AEO 2023 Table 39'!26:26,MATCH(D$2,'AEO 2023 Table 39'!$13:$13,0))</f>
        <v>0.39685399999999998</v>
      </c>
      <c r="E6">
        <f>INDEX('AEO 2023 Table 39'!26:26,MATCH(E$2,'AEO 2023 Table 39'!$13:$13,0))</f>
        <v>0.440523</v>
      </c>
      <c r="F6">
        <f>INDEX('AEO 2023 Table 39'!26:26,MATCH(F$2,'AEO 2023 Table 39'!$13:$13,0))</f>
        <v>0.49807400000000002</v>
      </c>
      <c r="G6">
        <f>INDEX('AEO 2023 Table 39'!26:26,MATCH(G$2,'AEO 2023 Table 39'!$13:$13,0))</f>
        <v>0.56507499999999999</v>
      </c>
      <c r="H6">
        <f>INDEX('AEO 2023 Table 39'!26:26,MATCH(H$2,'AEO 2023 Table 39'!$13:$13,0))</f>
        <v>0.636266</v>
      </c>
      <c r="I6">
        <f>INDEX('AEO 2023 Table 39'!26:26,MATCH(I$2,'AEO 2023 Table 39'!$13:$13,0))</f>
        <v>0.71179899999999996</v>
      </c>
      <c r="J6">
        <f>INDEX('AEO 2023 Table 39'!26:26,MATCH(J$2,'AEO 2023 Table 39'!$13:$13,0))</f>
        <v>0.78975200000000001</v>
      </c>
      <c r="K6">
        <f>INDEX('AEO 2023 Table 39'!26:26,MATCH(K$2,'AEO 2023 Table 39'!$13:$13,0))</f>
        <v>0.86580000000000001</v>
      </c>
      <c r="L6">
        <f>INDEX('AEO 2023 Table 39'!26:26,MATCH(L$2,'AEO 2023 Table 39'!$13:$13,0))</f>
        <v>0.94000700000000004</v>
      </c>
      <c r="M6">
        <f>INDEX('AEO 2023 Table 39'!26:26,MATCH(M$2,'AEO 2023 Table 39'!$13:$13,0))</f>
        <v>1.012591</v>
      </c>
      <c r="N6">
        <f>INDEX('AEO 2023 Table 39'!26:26,MATCH(N$2,'AEO 2023 Table 39'!$13:$13,0))</f>
        <v>1.0836399999999999</v>
      </c>
      <c r="O6">
        <f>INDEX('AEO 2023 Table 39'!26:26,MATCH(O$2,'AEO 2023 Table 39'!$13:$13,0))</f>
        <v>1.15425</v>
      </c>
      <c r="P6">
        <f>INDEX('AEO 2023 Table 39'!26:26,MATCH(P$2,'AEO 2023 Table 39'!$13:$13,0))</f>
        <v>1.224977</v>
      </c>
      <c r="Q6">
        <f>INDEX('AEO 2023 Table 39'!26:26,MATCH(Q$2,'AEO 2023 Table 39'!$13:$13,0))</f>
        <v>1.2941879999999999</v>
      </c>
      <c r="R6">
        <f>INDEX('AEO 2023 Table 39'!26:26,MATCH(R$2,'AEO 2023 Table 39'!$13:$13,0))</f>
        <v>1.360819</v>
      </c>
      <c r="S6">
        <f>INDEX('AEO 2023 Table 39'!26:26,MATCH(S$2,'AEO 2023 Table 39'!$13:$13,0))</f>
        <v>1.4249400000000001</v>
      </c>
      <c r="T6">
        <f>INDEX('AEO 2023 Table 39'!26:26,MATCH(T$2,'AEO 2023 Table 39'!$13:$13,0))</f>
        <v>1.485957</v>
      </c>
      <c r="U6">
        <f>INDEX('AEO 2023 Table 39'!26:26,MATCH(U$2,'AEO 2023 Table 39'!$13:$13,0))</f>
        <v>1.542327</v>
      </c>
      <c r="V6">
        <f>INDEX('AEO 2023 Table 39'!26:26,MATCH(V$2,'AEO 2023 Table 39'!$13:$13,0))</f>
        <v>1.5966009999999999</v>
      </c>
      <c r="W6">
        <f>INDEX('AEO 2023 Table 39'!26:26,MATCH(W$2,'AEO 2023 Table 39'!$13:$13,0))</f>
        <v>1.649411</v>
      </c>
      <c r="X6">
        <f>INDEX('AEO 2023 Table 39'!26:26,MATCH(X$2,'AEO 2023 Table 39'!$13:$13,0))</f>
        <v>1.7000040000000001</v>
      </c>
      <c r="Y6">
        <f>INDEX('AEO 2023 Table 39'!26:26,MATCH(Y$2,'AEO 2023 Table 39'!$13:$13,0))</f>
        <v>1.7481960000000001</v>
      </c>
      <c r="Z6">
        <f>INDEX('AEO 2023 Table 39'!26:26,MATCH(Z$2,'AEO 2023 Table 39'!$13:$13,0))</f>
        <v>1.794386</v>
      </c>
      <c r="AA6">
        <f>INDEX('AEO 2023 Table 39'!26:26,MATCH(AA$2,'AEO 2023 Table 39'!$13:$13,0))</f>
        <v>1.841316</v>
      </c>
      <c r="AB6">
        <f>INDEX('AEO 2023 Table 39'!26:26,MATCH(AB$2,'AEO 2023 Table 39'!$13:$13,0))</f>
        <v>1.886765</v>
      </c>
      <c r="AC6">
        <f>INDEX('AEO 2023 Table 39'!26:26,MATCH(AC$2,'AEO 2023 Table 39'!$13:$13,0))</f>
        <v>1.930704</v>
      </c>
      <c r="AD6">
        <f>INDEX('AEO 2023 Table 39'!26:26,MATCH(AD$2,'AEO 2023 Table 39'!$13:$13,0))</f>
        <v>1.973792</v>
      </c>
      <c r="AE6">
        <f>INDEX('AEO 2023 Table 39'!26:26,MATCH(AE$2,'AEO 2023 Table 39'!$13:$13,0))</f>
        <v>2.0174110000000001</v>
      </c>
    </row>
    <row r="7" spans="1:31" x14ac:dyDescent="0.35">
      <c r="A7" t="str">
        <f>'AEO 2022 Table 39'!A26</f>
        <v>Plug-in 50 Gasoline Hybrid</v>
      </c>
      <c r="B7">
        <f>INDEX('AEO 2022 Table 39'!26:26,MATCH(B$2,'AEO 2022 Table 39'!$14:$14,0))</f>
        <v>0.206648</v>
      </c>
      <c r="C7">
        <f>INDEX('AEO 2023 Table 39'!27:27,MATCH(C$2,'AEO 2023 Table 39'!$13:$13,0))</f>
        <v>0.20380000000000001</v>
      </c>
      <c r="D7">
        <f>INDEX('AEO 2023 Table 39'!27:27,MATCH(D$2,'AEO 2023 Table 39'!$13:$13,0))</f>
        <v>0.198907</v>
      </c>
      <c r="E7">
        <f>INDEX('AEO 2023 Table 39'!27:27,MATCH(E$2,'AEO 2023 Table 39'!$13:$13,0))</f>
        <v>0.19409899999999999</v>
      </c>
      <c r="F7">
        <f>INDEX('AEO 2023 Table 39'!27:27,MATCH(F$2,'AEO 2023 Table 39'!$13:$13,0))</f>
        <v>0.188969</v>
      </c>
      <c r="G7">
        <f>INDEX('AEO 2023 Table 39'!27:27,MATCH(G$2,'AEO 2023 Table 39'!$13:$13,0))</f>
        <v>0.183365</v>
      </c>
      <c r="H7">
        <f>INDEX('AEO 2023 Table 39'!27:27,MATCH(H$2,'AEO 2023 Table 39'!$13:$13,0))</f>
        <v>0.177172</v>
      </c>
      <c r="I7">
        <f>INDEX('AEO 2023 Table 39'!27:27,MATCH(I$2,'AEO 2023 Table 39'!$13:$13,0))</f>
        <v>0.17025299999999999</v>
      </c>
      <c r="J7">
        <f>INDEX('AEO 2023 Table 39'!27:27,MATCH(J$2,'AEO 2023 Table 39'!$13:$13,0))</f>
        <v>0.16253100000000001</v>
      </c>
      <c r="K7">
        <f>INDEX('AEO 2023 Table 39'!27:27,MATCH(K$2,'AEO 2023 Table 39'!$13:$13,0))</f>
        <v>0.15404499999999999</v>
      </c>
      <c r="L7">
        <f>INDEX('AEO 2023 Table 39'!27:27,MATCH(L$2,'AEO 2023 Table 39'!$13:$13,0))</f>
        <v>0.144848</v>
      </c>
      <c r="M7">
        <f>INDEX('AEO 2023 Table 39'!27:27,MATCH(M$2,'AEO 2023 Table 39'!$13:$13,0))</f>
        <v>0.13513900000000001</v>
      </c>
      <c r="N7">
        <f>INDEX('AEO 2023 Table 39'!27:27,MATCH(N$2,'AEO 2023 Table 39'!$13:$13,0))</f>
        <v>0.12506999999999999</v>
      </c>
      <c r="O7">
        <f>INDEX('AEO 2023 Table 39'!27:27,MATCH(O$2,'AEO 2023 Table 39'!$13:$13,0))</f>
        <v>0.115033</v>
      </c>
      <c r="P7">
        <f>INDEX('AEO 2023 Table 39'!27:27,MATCH(P$2,'AEO 2023 Table 39'!$13:$13,0))</f>
        <v>0.105492</v>
      </c>
      <c r="Q7">
        <f>INDEX('AEO 2023 Table 39'!27:27,MATCH(Q$2,'AEO 2023 Table 39'!$13:$13,0))</f>
        <v>9.6682000000000004E-2</v>
      </c>
      <c r="R7">
        <f>INDEX('AEO 2023 Table 39'!27:27,MATCH(R$2,'AEO 2023 Table 39'!$13:$13,0))</f>
        <v>8.8872000000000007E-2</v>
      </c>
      <c r="S7">
        <f>INDEX('AEO 2023 Table 39'!27:27,MATCH(S$2,'AEO 2023 Table 39'!$13:$13,0))</f>
        <v>8.2436999999999996E-2</v>
      </c>
      <c r="T7">
        <f>INDEX('AEO 2023 Table 39'!27:27,MATCH(T$2,'AEO 2023 Table 39'!$13:$13,0))</f>
        <v>7.7460000000000001E-2</v>
      </c>
      <c r="U7">
        <f>INDEX('AEO 2023 Table 39'!27:27,MATCH(U$2,'AEO 2023 Table 39'!$13:$13,0))</f>
        <v>7.3616000000000001E-2</v>
      </c>
      <c r="V7">
        <f>INDEX('AEO 2023 Table 39'!27:27,MATCH(V$2,'AEO 2023 Table 39'!$13:$13,0))</f>
        <v>7.0371000000000003E-2</v>
      </c>
      <c r="W7">
        <f>INDEX('AEO 2023 Table 39'!27:27,MATCH(W$2,'AEO 2023 Table 39'!$13:$13,0))</f>
        <v>6.8429000000000004E-2</v>
      </c>
      <c r="X7">
        <f>INDEX('AEO 2023 Table 39'!27:27,MATCH(X$2,'AEO 2023 Table 39'!$13:$13,0))</f>
        <v>6.7599000000000006E-2</v>
      </c>
      <c r="Y7">
        <f>INDEX('AEO 2023 Table 39'!27:27,MATCH(Y$2,'AEO 2023 Table 39'!$13:$13,0))</f>
        <v>6.7237000000000005E-2</v>
      </c>
      <c r="Z7">
        <f>INDEX('AEO 2023 Table 39'!27:27,MATCH(Z$2,'AEO 2023 Table 39'!$13:$13,0))</f>
        <v>6.7141000000000006E-2</v>
      </c>
      <c r="AA7">
        <f>INDEX('AEO 2023 Table 39'!27:27,MATCH(AA$2,'AEO 2023 Table 39'!$13:$13,0))</f>
        <v>6.7418000000000006E-2</v>
      </c>
      <c r="AB7">
        <f>INDEX('AEO 2023 Table 39'!27:27,MATCH(AB$2,'AEO 2023 Table 39'!$13:$13,0))</f>
        <v>6.7787E-2</v>
      </c>
      <c r="AC7">
        <f>INDEX('AEO 2023 Table 39'!27:27,MATCH(AC$2,'AEO 2023 Table 39'!$13:$13,0))</f>
        <v>6.8248000000000003E-2</v>
      </c>
      <c r="AD7">
        <f>INDEX('AEO 2023 Table 39'!27:27,MATCH(AD$2,'AEO 2023 Table 39'!$13:$13,0))</f>
        <v>6.8819000000000005E-2</v>
      </c>
      <c r="AE7">
        <f>INDEX('AEO 2023 Table 39'!27:27,MATCH(AE$2,'AEO 2023 Table 39'!$13:$13,0))</f>
        <v>6.9533999999999999E-2</v>
      </c>
    </row>
    <row r="9" spans="1:31" s="2" customFormat="1" x14ac:dyDescent="0.35">
      <c r="A9" s="2" t="s">
        <v>207</v>
      </c>
    </row>
    <row r="10" spans="1:31" x14ac:dyDescent="0.35">
      <c r="B10">
        <v>2021</v>
      </c>
      <c r="C10">
        <v>2022</v>
      </c>
      <c r="D10">
        <v>2023</v>
      </c>
      <c r="E10">
        <v>2024</v>
      </c>
      <c r="F10">
        <v>2025</v>
      </c>
      <c r="G10">
        <v>2026</v>
      </c>
      <c r="H10">
        <v>2027</v>
      </c>
      <c r="I10">
        <v>2028</v>
      </c>
      <c r="J10">
        <v>2029</v>
      </c>
      <c r="K10">
        <v>2030</v>
      </c>
      <c r="L10">
        <v>2031</v>
      </c>
      <c r="M10">
        <v>2032</v>
      </c>
      <c r="N10">
        <v>2033</v>
      </c>
      <c r="O10">
        <v>2034</v>
      </c>
      <c r="P10">
        <v>2035</v>
      </c>
      <c r="Q10">
        <v>2036</v>
      </c>
      <c r="R10">
        <v>2037</v>
      </c>
      <c r="S10">
        <v>2038</v>
      </c>
      <c r="T10">
        <v>2039</v>
      </c>
      <c r="U10">
        <v>2040</v>
      </c>
      <c r="V10">
        <v>2041</v>
      </c>
      <c r="W10">
        <v>2042</v>
      </c>
      <c r="X10">
        <v>2043</v>
      </c>
      <c r="Y10">
        <v>2044</v>
      </c>
      <c r="Z10">
        <v>2045</v>
      </c>
      <c r="AA10">
        <v>2046</v>
      </c>
      <c r="AB10">
        <v>2047</v>
      </c>
      <c r="AC10">
        <v>2048</v>
      </c>
      <c r="AD10">
        <v>2049</v>
      </c>
      <c r="AE10">
        <v>2050</v>
      </c>
    </row>
    <row r="11" spans="1:31" x14ac:dyDescent="0.35">
      <c r="A11" t="str">
        <f>'AEO 2022 Table 39'!A45</f>
        <v>200 Mile Electric Vehicle</v>
      </c>
      <c r="B11">
        <f>INDEX('AEO 2022 Table 39'!45:45,MATCH(B$2,'AEO 2022 Table 39'!$14:$14,0))</f>
        <v>5.3226999999999997E-2</v>
      </c>
      <c r="C11">
        <f>INDEX('AEO 2023 Table 39'!49:49,MATCH(C$2,'AEO 2023 Table 39'!$13:$13,0))</f>
        <v>5.3358000000000003E-2</v>
      </c>
      <c r="D11">
        <f>INDEX('AEO 2023 Table 39'!49:49,MATCH(D$2,'AEO 2023 Table 39'!$13:$13,0))</f>
        <v>7.6868000000000006E-2</v>
      </c>
      <c r="E11">
        <f>INDEX('AEO 2023 Table 39'!49:49,MATCH(E$2,'AEO 2023 Table 39'!$13:$13,0))</f>
        <v>0.10803400000000001</v>
      </c>
      <c r="F11">
        <f>INDEX('AEO 2023 Table 39'!49:49,MATCH(F$2,'AEO 2023 Table 39'!$13:$13,0))</f>
        <v>0.14524599999999999</v>
      </c>
      <c r="G11">
        <f>INDEX('AEO 2023 Table 39'!49:49,MATCH(G$2,'AEO 2023 Table 39'!$13:$13,0))</f>
        <v>0.18510199999999999</v>
      </c>
      <c r="H11">
        <f>INDEX('AEO 2023 Table 39'!49:49,MATCH(H$2,'AEO 2023 Table 39'!$13:$13,0))</f>
        <v>0.22530800000000001</v>
      </c>
      <c r="I11">
        <f>INDEX('AEO 2023 Table 39'!49:49,MATCH(I$2,'AEO 2023 Table 39'!$13:$13,0))</f>
        <v>0.26521600000000001</v>
      </c>
      <c r="J11">
        <f>INDEX('AEO 2023 Table 39'!49:49,MATCH(J$2,'AEO 2023 Table 39'!$13:$13,0))</f>
        <v>0.30553799999999998</v>
      </c>
      <c r="K11">
        <f>INDEX('AEO 2023 Table 39'!49:49,MATCH(K$2,'AEO 2023 Table 39'!$13:$13,0))</f>
        <v>0.34304800000000002</v>
      </c>
      <c r="L11">
        <f>INDEX('AEO 2023 Table 39'!49:49,MATCH(L$2,'AEO 2023 Table 39'!$13:$13,0))</f>
        <v>0.376162</v>
      </c>
      <c r="M11">
        <f>INDEX('AEO 2023 Table 39'!49:49,MATCH(M$2,'AEO 2023 Table 39'!$13:$13,0))</f>
        <v>0.40619699999999997</v>
      </c>
      <c r="N11">
        <f>INDEX('AEO 2023 Table 39'!49:49,MATCH(N$2,'AEO 2023 Table 39'!$13:$13,0))</f>
        <v>0.43337300000000001</v>
      </c>
      <c r="O11">
        <f>INDEX('AEO 2023 Table 39'!49:49,MATCH(O$2,'AEO 2023 Table 39'!$13:$13,0))</f>
        <v>0.45835300000000001</v>
      </c>
      <c r="P11">
        <f>INDEX('AEO 2023 Table 39'!49:49,MATCH(P$2,'AEO 2023 Table 39'!$13:$13,0))</f>
        <v>0.48177799999999998</v>
      </c>
      <c r="Q11">
        <f>INDEX('AEO 2023 Table 39'!49:49,MATCH(Q$2,'AEO 2023 Table 39'!$13:$13,0))</f>
        <v>0.503332</v>
      </c>
      <c r="R11">
        <f>INDEX('AEO 2023 Table 39'!49:49,MATCH(R$2,'AEO 2023 Table 39'!$13:$13,0))</f>
        <v>0.52344800000000002</v>
      </c>
      <c r="S11">
        <f>INDEX('AEO 2023 Table 39'!49:49,MATCH(S$2,'AEO 2023 Table 39'!$13:$13,0))</f>
        <v>0.542543</v>
      </c>
      <c r="T11">
        <f>INDEX('AEO 2023 Table 39'!49:49,MATCH(T$2,'AEO 2023 Table 39'!$13:$13,0))</f>
        <v>0.56076499999999996</v>
      </c>
      <c r="U11">
        <f>INDEX('AEO 2023 Table 39'!49:49,MATCH(U$2,'AEO 2023 Table 39'!$13:$13,0))</f>
        <v>0.57839200000000002</v>
      </c>
      <c r="V11">
        <f>INDEX('AEO 2023 Table 39'!49:49,MATCH(V$2,'AEO 2023 Table 39'!$13:$13,0))</f>
        <v>0.59515700000000005</v>
      </c>
      <c r="W11">
        <f>INDEX('AEO 2023 Table 39'!49:49,MATCH(W$2,'AEO 2023 Table 39'!$13:$13,0))</f>
        <v>0.61138199999999998</v>
      </c>
      <c r="X11">
        <f>INDEX('AEO 2023 Table 39'!49:49,MATCH(X$2,'AEO 2023 Table 39'!$13:$13,0))</f>
        <v>0.62727299999999997</v>
      </c>
      <c r="Y11">
        <f>INDEX('AEO 2023 Table 39'!49:49,MATCH(Y$2,'AEO 2023 Table 39'!$13:$13,0))</f>
        <v>0.643042</v>
      </c>
      <c r="Z11">
        <f>INDEX('AEO 2023 Table 39'!49:49,MATCH(Z$2,'AEO 2023 Table 39'!$13:$13,0))</f>
        <v>0.65921099999999999</v>
      </c>
      <c r="AA11">
        <f>INDEX('AEO 2023 Table 39'!49:49,MATCH(AA$2,'AEO 2023 Table 39'!$13:$13,0))</f>
        <v>0.67565200000000003</v>
      </c>
      <c r="AB11">
        <f>INDEX('AEO 2023 Table 39'!49:49,MATCH(AB$2,'AEO 2023 Table 39'!$13:$13,0))</f>
        <v>0.69272999999999996</v>
      </c>
      <c r="AC11">
        <f>INDEX('AEO 2023 Table 39'!49:49,MATCH(AC$2,'AEO 2023 Table 39'!$13:$13,0))</f>
        <v>0.71026500000000004</v>
      </c>
      <c r="AD11">
        <f>INDEX('AEO 2023 Table 39'!49:49,MATCH(AD$2,'AEO 2023 Table 39'!$13:$13,0))</f>
        <v>0.72919199999999995</v>
      </c>
      <c r="AE11">
        <f>INDEX('AEO 2023 Table 39'!49:49,MATCH(AE$2,'AEO 2023 Table 39'!$13:$13,0))</f>
        <v>0.74979099999999999</v>
      </c>
    </row>
    <row r="12" spans="1:31" x14ac:dyDescent="0.35">
      <c r="A12" t="str">
        <f>'AEO 2022 Table 39'!A46</f>
        <v>300 Mile Electric Vehicle</v>
      </c>
      <c r="B12">
        <f>INDEX('AEO 2022 Table 39'!46:46,MATCH(B$2,'AEO 2022 Table 39'!$14:$14,0))</f>
        <v>0.167295</v>
      </c>
      <c r="C12">
        <f>INDEX('AEO 2023 Table 39'!50:50,MATCH(C$2,'AEO 2023 Table 39'!$13:$13,0))</f>
        <v>0.11713899999999999</v>
      </c>
      <c r="D12">
        <f>INDEX('AEO 2023 Table 39'!50:50,MATCH(D$2,'AEO 2023 Table 39'!$13:$13,0))</f>
        <v>0.212451</v>
      </c>
      <c r="E12">
        <f>INDEX('AEO 2023 Table 39'!50:50,MATCH(E$2,'AEO 2023 Table 39'!$13:$13,0))</f>
        <v>0.34578999999999999</v>
      </c>
      <c r="F12">
        <f>INDEX('AEO 2023 Table 39'!50:50,MATCH(F$2,'AEO 2023 Table 39'!$13:$13,0))</f>
        <v>0.54533399999999999</v>
      </c>
      <c r="G12">
        <f>INDEX('AEO 2023 Table 39'!50:50,MATCH(G$2,'AEO 2023 Table 39'!$13:$13,0))</f>
        <v>0.81651499999999999</v>
      </c>
      <c r="H12">
        <f>INDEX('AEO 2023 Table 39'!50:50,MATCH(H$2,'AEO 2023 Table 39'!$13:$13,0))</f>
        <v>1.158399</v>
      </c>
      <c r="I12">
        <f>INDEX('AEO 2023 Table 39'!50:50,MATCH(I$2,'AEO 2023 Table 39'!$13:$13,0))</f>
        <v>1.5794570000000001</v>
      </c>
      <c r="J12">
        <f>INDEX('AEO 2023 Table 39'!50:50,MATCH(J$2,'AEO 2023 Table 39'!$13:$13,0))</f>
        <v>2.0827010000000001</v>
      </c>
      <c r="K12">
        <f>INDEX('AEO 2023 Table 39'!50:50,MATCH(K$2,'AEO 2023 Table 39'!$13:$13,0))</f>
        <v>2.6440739999999998</v>
      </c>
      <c r="L12">
        <f>INDEX('AEO 2023 Table 39'!50:50,MATCH(L$2,'AEO 2023 Table 39'!$13:$13,0))</f>
        <v>3.228691</v>
      </c>
      <c r="M12">
        <f>INDEX('AEO 2023 Table 39'!50:50,MATCH(M$2,'AEO 2023 Table 39'!$13:$13,0))</f>
        <v>3.8400919999999998</v>
      </c>
      <c r="N12">
        <f>INDEX('AEO 2023 Table 39'!50:50,MATCH(N$2,'AEO 2023 Table 39'!$13:$13,0))</f>
        <v>4.4654889999999998</v>
      </c>
      <c r="O12">
        <f>INDEX('AEO 2023 Table 39'!50:50,MATCH(O$2,'AEO 2023 Table 39'!$13:$13,0))</f>
        <v>5.1036250000000001</v>
      </c>
      <c r="P12">
        <f>INDEX('AEO 2023 Table 39'!50:50,MATCH(P$2,'AEO 2023 Table 39'!$13:$13,0))</f>
        <v>5.7552599999999998</v>
      </c>
      <c r="Q12">
        <f>INDEX('AEO 2023 Table 39'!50:50,MATCH(Q$2,'AEO 2023 Table 39'!$13:$13,0))</f>
        <v>6.415781</v>
      </c>
      <c r="R12">
        <f>INDEX('AEO 2023 Table 39'!50:50,MATCH(R$2,'AEO 2023 Table 39'!$13:$13,0))</f>
        <v>7.0737870000000003</v>
      </c>
      <c r="S12">
        <f>INDEX('AEO 2023 Table 39'!50:50,MATCH(S$2,'AEO 2023 Table 39'!$13:$13,0))</f>
        <v>7.7255890000000003</v>
      </c>
      <c r="T12">
        <f>INDEX('AEO 2023 Table 39'!50:50,MATCH(T$2,'AEO 2023 Table 39'!$13:$13,0))</f>
        <v>8.3677700000000002</v>
      </c>
      <c r="U12">
        <f>INDEX('AEO 2023 Table 39'!50:50,MATCH(U$2,'AEO 2023 Table 39'!$13:$13,0))</f>
        <v>8.9911150000000006</v>
      </c>
      <c r="V12">
        <f>INDEX('AEO 2023 Table 39'!50:50,MATCH(V$2,'AEO 2023 Table 39'!$13:$13,0))</f>
        <v>9.59619</v>
      </c>
      <c r="W12">
        <f>INDEX('AEO 2023 Table 39'!50:50,MATCH(W$2,'AEO 2023 Table 39'!$13:$13,0))</f>
        <v>10.183934000000001</v>
      </c>
      <c r="X12">
        <f>INDEX('AEO 2023 Table 39'!50:50,MATCH(X$2,'AEO 2023 Table 39'!$13:$13,0))</f>
        <v>10.747344999999999</v>
      </c>
      <c r="Y12">
        <f>INDEX('AEO 2023 Table 39'!50:50,MATCH(Y$2,'AEO 2023 Table 39'!$13:$13,0))</f>
        <v>11.284158</v>
      </c>
      <c r="Z12">
        <f>INDEX('AEO 2023 Table 39'!50:50,MATCH(Z$2,'AEO 2023 Table 39'!$13:$13,0))</f>
        <v>11.795484999999999</v>
      </c>
      <c r="AA12">
        <f>INDEX('AEO 2023 Table 39'!50:50,MATCH(AA$2,'AEO 2023 Table 39'!$13:$13,0))</f>
        <v>12.30078</v>
      </c>
      <c r="AB12">
        <f>INDEX('AEO 2023 Table 39'!50:50,MATCH(AB$2,'AEO 2023 Table 39'!$13:$13,0))</f>
        <v>12.777334</v>
      </c>
      <c r="AC12">
        <f>INDEX('AEO 2023 Table 39'!50:50,MATCH(AC$2,'AEO 2023 Table 39'!$13:$13,0))</f>
        <v>13.223928000000001</v>
      </c>
      <c r="AD12">
        <f>INDEX('AEO 2023 Table 39'!50:50,MATCH(AD$2,'AEO 2023 Table 39'!$13:$13,0))</f>
        <v>13.650435</v>
      </c>
      <c r="AE12">
        <f>INDEX('AEO 2023 Table 39'!50:50,MATCH(AE$2,'AEO 2023 Table 39'!$13:$13,0))</f>
        <v>14.059476999999999</v>
      </c>
    </row>
    <row r="13" spans="1:31" x14ac:dyDescent="0.35">
      <c r="A13" t="str">
        <f>'AEO 2022 Table 39'!A47</f>
        <v>Plug-in 20 Gasoline Hybrid</v>
      </c>
      <c r="B13">
        <f>INDEX('AEO 2022 Table 39'!47:47,MATCH(B$2,'AEO 2022 Table 39'!$14:$14,0))</f>
        <v>0.143902</v>
      </c>
      <c r="C13">
        <f>INDEX('AEO 2023 Table 39'!51:51,MATCH(C$2,'AEO 2023 Table 39'!$13:$13,0))</f>
        <v>0.25728299999999998</v>
      </c>
      <c r="D13">
        <f>INDEX('AEO 2023 Table 39'!51:51,MATCH(D$2,'AEO 2023 Table 39'!$13:$13,0))</f>
        <v>0.35872500000000002</v>
      </c>
      <c r="E13">
        <f>INDEX('AEO 2023 Table 39'!51:51,MATCH(E$2,'AEO 2023 Table 39'!$13:$13,0))</f>
        <v>0.48028500000000002</v>
      </c>
      <c r="F13">
        <f>INDEX('AEO 2023 Table 39'!51:51,MATCH(F$2,'AEO 2023 Table 39'!$13:$13,0))</f>
        <v>0.61610600000000004</v>
      </c>
      <c r="G13">
        <f>INDEX('AEO 2023 Table 39'!51:51,MATCH(G$2,'AEO 2023 Table 39'!$13:$13,0))</f>
        <v>0.76191900000000001</v>
      </c>
      <c r="H13">
        <f>INDEX('AEO 2023 Table 39'!51:51,MATCH(H$2,'AEO 2023 Table 39'!$13:$13,0))</f>
        <v>0.90988400000000003</v>
      </c>
      <c r="I13">
        <f>INDEX('AEO 2023 Table 39'!51:51,MATCH(I$2,'AEO 2023 Table 39'!$13:$13,0))</f>
        <v>1.0597300000000001</v>
      </c>
      <c r="J13">
        <f>INDEX('AEO 2023 Table 39'!51:51,MATCH(J$2,'AEO 2023 Table 39'!$13:$13,0))</f>
        <v>1.2099310000000001</v>
      </c>
      <c r="K13">
        <f>INDEX('AEO 2023 Table 39'!51:51,MATCH(K$2,'AEO 2023 Table 39'!$13:$13,0))</f>
        <v>1.3555870000000001</v>
      </c>
      <c r="L13">
        <f>INDEX('AEO 2023 Table 39'!51:51,MATCH(L$2,'AEO 2023 Table 39'!$13:$13,0))</f>
        <v>1.4998469999999999</v>
      </c>
      <c r="M13">
        <f>INDEX('AEO 2023 Table 39'!51:51,MATCH(M$2,'AEO 2023 Table 39'!$13:$13,0))</f>
        <v>1.641178</v>
      </c>
      <c r="N13">
        <f>INDEX('AEO 2023 Table 39'!51:51,MATCH(N$2,'AEO 2023 Table 39'!$13:$13,0))</f>
        <v>1.778902</v>
      </c>
      <c r="O13">
        <f>INDEX('AEO 2023 Table 39'!51:51,MATCH(O$2,'AEO 2023 Table 39'!$13:$13,0))</f>
        <v>1.913405</v>
      </c>
      <c r="P13">
        <f>INDEX('AEO 2023 Table 39'!51:51,MATCH(P$2,'AEO 2023 Table 39'!$13:$13,0))</f>
        <v>2.0450089999999999</v>
      </c>
      <c r="Q13">
        <f>INDEX('AEO 2023 Table 39'!51:51,MATCH(Q$2,'AEO 2023 Table 39'!$13:$13,0))</f>
        <v>2.1710440000000002</v>
      </c>
      <c r="R13">
        <f>INDEX('AEO 2023 Table 39'!51:51,MATCH(R$2,'AEO 2023 Table 39'!$13:$13,0))</f>
        <v>2.2905150000000001</v>
      </c>
      <c r="S13">
        <f>INDEX('AEO 2023 Table 39'!51:51,MATCH(S$2,'AEO 2023 Table 39'!$13:$13,0))</f>
        <v>2.4035160000000002</v>
      </c>
      <c r="T13">
        <f>INDEX('AEO 2023 Table 39'!51:51,MATCH(T$2,'AEO 2023 Table 39'!$13:$13,0))</f>
        <v>2.5091890000000001</v>
      </c>
      <c r="U13">
        <f>INDEX('AEO 2023 Table 39'!51:51,MATCH(U$2,'AEO 2023 Table 39'!$13:$13,0))</f>
        <v>2.6066310000000001</v>
      </c>
      <c r="V13">
        <f>INDEX('AEO 2023 Table 39'!51:51,MATCH(V$2,'AEO 2023 Table 39'!$13:$13,0))</f>
        <v>2.6968969999999999</v>
      </c>
      <c r="W13">
        <f>INDEX('AEO 2023 Table 39'!51:51,MATCH(W$2,'AEO 2023 Table 39'!$13:$13,0))</f>
        <v>2.7801589999999998</v>
      </c>
      <c r="X13">
        <f>INDEX('AEO 2023 Table 39'!51:51,MATCH(X$2,'AEO 2023 Table 39'!$13:$13,0))</f>
        <v>2.8570709999999999</v>
      </c>
      <c r="Y13">
        <f>INDEX('AEO 2023 Table 39'!51:51,MATCH(Y$2,'AEO 2023 Table 39'!$13:$13,0))</f>
        <v>2.9271449999999999</v>
      </c>
      <c r="Z13">
        <f>INDEX('AEO 2023 Table 39'!51:51,MATCH(Z$2,'AEO 2023 Table 39'!$13:$13,0))</f>
        <v>2.991511</v>
      </c>
      <c r="AA13">
        <f>INDEX('AEO 2023 Table 39'!51:51,MATCH(AA$2,'AEO 2023 Table 39'!$13:$13,0))</f>
        <v>3.0508890000000002</v>
      </c>
      <c r="AB13">
        <f>INDEX('AEO 2023 Table 39'!51:51,MATCH(AB$2,'AEO 2023 Table 39'!$13:$13,0))</f>
        <v>3.105642</v>
      </c>
      <c r="AC13">
        <f>INDEX('AEO 2023 Table 39'!51:51,MATCH(AC$2,'AEO 2023 Table 39'!$13:$13,0))</f>
        <v>3.156174</v>
      </c>
      <c r="AD13">
        <f>INDEX('AEO 2023 Table 39'!51:51,MATCH(AD$2,'AEO 2023 Table 39'!$13:$13,0))</f>
        <v>3.2035719999999999</v>
      </c>
      <c r="AE13">
        <f>INDEX('AEO 2023 Table 39'!51:51,MATCH(AE$2,'AEO 2023 Table 39'!$13:$13,0))</f>
        <v>3.2491970000000001</v>
      </c>
    </row>
    <row r="14" spans="1:31" x14ac:dyDescent="0.35">
      <c r="A14" t="str">
        <f>'AEO 2022 Table 39'!A48</f>
        <v>Plug-in 50 Gasoline Hybrid</v>
      </c>
      <c r="B14">
        <f>INDEX('AEO 2022 Table 39'!48:48,MATCH(B$2,'AEO 2022 Table 39'!$14:$14,0))</f>
        <v>3.6219000000000001E-2</v>
      </c>
      <c r="C14">
        <f>INDEX('AEO 2023 Table 39'!52:52,MATCH(C$2,'AEO 2023 Table 39'!$13:$13,0))</f>
        <v>9.7989999999999994E-2</v>
      </c>
      <c r="D14">
        <f>INDEX('AEO 2023 Table 39'!52:52,MATCH(D$2,'AEO 2023 Table 39'!$13:$13,0))</f>
        <v>0.175986</v>
      </c>
      <c r="E14">
        <f>INDEX('AEO 2023 Table 39'!52:52,MATCH(E$2,'AEO 2023 Table 39'!$13:$13,0))</f>
        <v>0.28397699999999998</v>
      </c>
      <c r="F14">
        <f>INDEX('AEO 2023 Table 39'!52:52,MATCH(F$2,'AEO 2023 Table 39'!$13:$13,0))</f>
        <v>0.42488700000000001</v>
      </c>
      <c r="G14">
        <f>INDEX('AEO 2023 Table 39'!52:52,MATCH(G$2,'AEO 2023 Table 39'!$13:$13,0))</f>
        <v>0.591252</v>
      </c>
      <c r="H14">
        <f>INDEX('AEO 2023 Table 39'!52:52,MATCH(H$2,'AEO 2023 Table 39'!$13:$13,0))</f>
        <v>0.777891</v>
      </c>
      <c r="I14">
        <f>INDEX('AEO 2023 Table 39'!52:52,MATCH(I$2,'AEO 2023 Table 39'!$13:$13,0))</f>
        <v>0.98496099999999998</v>
      </c>
      <c r="J14">
        <f>INDEX('AEO 2023 Table 39'!52:52,MATCH(J$2,'AEO 2023 Table 39'!$13:$13,0))</f>
        <v>1.2083930000000001</v>
      </c>
      <c r="K14">
        <f>INDEX('AEO 2023 Table 39'!52:52,MATCH(K$2,'AEO 2023 Table 39'!$13:$13,0))</f>
        <v>1.444842</v>
      </c>
      <c r="L14">
        <f>INDEX('AEO 2023 Table 39'!52:52,MATCH(L$2,'AEO 2023 Table 39'!$13:$13,0))</f>
        <v>1.685235</v>
      </c>
      <c r="M14">
        <f>INDEX('AEO 2023 Table 39'!52:52,MATCH(M$2,'AEO 2023 Table 39'!$13:$13,0))</f>
        <v>1.931497</v>
      </c>
      <c r="N14">
        <f>INDEX('AEO 2023 Table 39'!52:52,MATCH(N$2,'AEO 2023 Table 39'!$13:$13,0))</f>
        <v>2.1843919999999999</v>
      </c>
      <c r="O14">
        <f>INDEX('AEO 2023 Table 39'!52:52,MATCH(O$2,'AEO 2023 Table 39'!$13:$13,0))</f>
        <v>2.4446110000000001</v>
      </c>
      <c r="P14">
        <f>INDEX('AEO 2023 Table 39'!52:52,MATCH(P$2,'AEO 2023 Table 39'!$13:$13,0))</f>
        <v>2.7123940000000002</v>
      </c>
      <c r="Q14">
        <f>INDEX('AEO 2023 Table 39'!52:52,MATCH(Q$2,'AEO 2023 Table 39'!$13:$13,0))</f>
        <v>2.9830909999999999</v>
      </c>
      <c r="R14">
        <f>INDEX('AEO 2023 Table 39'!52:52,MATCH(R$2,'AEO 2023 Table 39'!$13:$13,0))</f>
        <v>3.2527659999999998</v>
      </c>
      <c r="S14">
        <f>INDEX('AEO 2023 Table 39'!52:52,MATCH(S$2,'AEO 2023 Table 39'!$13:$13,0))</f>
        <v>3.5197509999999999</v>
      </c>
      <c r="T14">
        <f>INDEX('AEO 2023 Table 39'!52:52,MATCH(T$2,'AEO 2023 Table 39'!$13:$13,0))</f>
        <v>3.7818879999999999</v>
      </c>
      <c r="U14">
        <f>INDEX('AEO 2023 Table 39'!52:52,MATCH(U$2,'AEO 2023 Table 39'!$13:$13,0))</f>
        <v>4.034904</v>
      </c>
      <c r="V14">
        <f>INDEX('AEO 2023 Table 39'!52:52,MATCH(V$2,'AEO 2023 Table 39'!$13:$13,0))</f>
        <v>4.2790169999999996</v>
      </c>
      <c r="W14">
        <f>INDEX('AEO 2023 Table 39'!52:52,MATCH(W$2,'AEO 2023 Table 39'!$13:$13,0))</f>
        <v>4.5142030000000002</v>
      </c>
      <c r="X14">
        <f>INDEX('AEO 2023 Table 39'!52:52,MATCH(X$2,'AEO 2023 Table 39'!$13:$13,0))</f>
        <v>4.7387709999999998</v>
      </c>
      <c r="Y14">
        <f>INDEX('AEO 2023 Table 39'!52:52,MATCH(Y$2,'AEO 2023 Table 39'!$13:$13,0))</f>
        <v>4.9512409999999996</v>
      </c>
      <c r="Z14">
        <f>INDEX('AEO 2023 Table 39'!52:52,MATCH(Z$2,'AEO 2023 Table 39'!$13:$13,0))</f>
        <v>5.152997</v>
      </c>
      <c r="AA14">
        <f>INDEX('AEO 2023 Table 39'!52:52,MATCH(AA$2,'AEO 2023 Table 39'!$13:$13,0))</f>
        <v>5.3477399999999999</v>
      </c>
      <c r="AB14">
        <f>INDEX('AEO 2023 Table 39'!52:52,MATCH(AB$2,'AEO 2023 Table 39'!$13:$13,0))</f>
        <v>5.5320640000000001</v>
      </c>
      <c r="AC14">
        <f>INDEX('AEO 2023 Table 39'!52:52,MATCH(AC$2,'AEO 2023 Table 39'!$13:$13,0))</f>
        <v>5.7046029999999996</v>
      </c>
      <c r="AD14">
        <f>INDEX('AEO 2023 Table 39'!52:52,MATCH(AD$2,'AEO 2023 Table 39'!$13:$13,0))</f>
        <v>5.8681559999999999</v>
      </c>
      <c r="AE14">
        <f>INDEX('AEO 2023 Table 39'!52:52,MATCH(AE$2,'AEO 2023 Table 39'!$13:$13,0))</f>
        <v>6.024699</v>
      </c>
    </row>
    <row r="15" spans="1:31" x14ac:dyDescent="0.35">
      <c r="A15" t="str">
        <f>'AEO 2022 Table 39'!A49</f>
        <v>Electric-Diesel Hybrid</v>
      </c>
      <c r="B15">
        <f>INDEX('AEO 2022 Table 39'!49:49,MATCH(B$2,'AEO 2022 Table 39'!$14:$14,0))</f>
        <v>0</v>
      </c>
      <c r="C15">
        <f>INDEX('AEO 2023 Table 39'!53:53,MATCH(C$2,'AEO 2023 Table 39'!$13:$13,0))</f>
        <v>0</v>
      </c>
      <c r="D15">
        <f>INDEX('AEO 2023 Table 39'!53:53,MATCH(D$2,'AEO 2023 Table 39'!$13:$13,0))</f>
        <v>0</v>
      </c>
      <c r="E15">
        <f>INDEX('AEO 2023 Table 39'!53:53,MATCH(E$2,'AEO 2023 Table 39'!$13:$13,0))</f>
        <v>0</v>
      </c>
      <c r="F15">
        <f>INDEX('AEO 2023 Table 39'!53:53,MATCH(F$2,'AEO 2023 Table 39'!$13:$13,0))</f>
        <v>0</v>
      </c>
      <c r="G15">
        <f>INDEX('AEO 2023 Table 39'!53:53,MATCH(G$2,'AEO 2023 Table 39'!$13:$13,0))</f>
        <v>0</v>
      </c>
      <c r="H15">
        <f>INDEX('AEO 2023 Table 39'!53:53,MATCH(H$2,'AEO 2023 Table 39'!$13:$13,0))</f>
        <v>0</v>
      </c>
      <c r="I15">
        <f>INDEX('AEO 2023 Table 39'!53:53,MATCH(I$2,'AEO 2023 Table 39'!$13:$13,0))</f>
        <v>0</v>
      </c>
      <c r="J15">
        <f>INDEX('AEO 2023 Table 39'!53:53,MATCH(J$2,'AEO 2023 Table 39'!$13:$13,0))</f>
        <v>0</v>
      </c>
      <c r="K15">
        <f>INDEX('AEO 2023 Table 39'!53:53,MATCH(K$2,'AEO 2023 Table 39'!$13:$13,0))</f>
        <v>0</v>
      </c>
      <c r="L15">
        <f>INDEX('AEO 2023 Table 39'!53:53,MATCH(L$2,'AEO 2023 Table 39'!$13:$13,0))</f>
        <v>0</v>
      </c>
      <c r="M15">
        <f>INDEX('AEO 2023 Table 39'!53:53,MATCH(M$2,'AEO 2023 Table 39'!$13:$13,0))</f>
        <v>0</v>
      </c>
      <c r="N15">
        <f>INDEX('AEO 2023 Table 39'!53:53,MATCH(N$2,'AEO 2023 Table 39'!$13:$13,0))</f>
        <v>0</v>
      </c>
      <c r="O15">
        <f>INDEX('AEO 2023 Table 39'!53:53,MATCH(O$2,'AEO 2023 Table 39'!$13:$13,0))</f>
        <v>0</v>
      </c>
      <c r="P15">
        <f>INDEX('AEO 2023 Table 39'!53:53,MATCH(P$2,'AEO 2023 Table 39'!$13:$13,0))</f>
        <v>0</v>
      </c>
      <c r="Q15">
        <f>INDEX('AEO 2023 Table 39'!53:53,MATCH(Q$2,'AEO 2023 Table 39'!$13:$13,0))</f>
        <v>0</v>
      </c>
      <c r="R15">
        <f>INDEX('AEO 2023 Table 39'!53:53,MATCH(R$2,'AEO 2023 Table 39'!$13:$13,0))</f>
        <v>0</v>
      </c>
      <c r="S15">
        <f>INDEX('AEO 2023 Table 39'!53:53,MATCH(S$2,'AEO 2023 Table 39'!$13:$13,0))</f>
        <v>0</v>
      </c>
      <c r="T15">
        <f>INDEX('AEO 2023 Table 39'!53:53,MATCH(T$2,'AEO 2023 Table 39'!$13:$13,0))</f>
        <v>0</v>
      </c>
      <c r="U15">
        <f>INDEX('AEO 2023 Table 39'!53:53,MATCH(U$2,'AEO 2023 Table 39'!$13:$13,0))</f>
        <v>0</v>
      </c>
      <c r="V15">
        <f>INDEX('AEO 2023 Table 39'!53:53,MATCH(V$2,'AEO 2023 Table 39'!$13:$13,0))</f>
        <v>0</v>
      </c>
      <c r="W15">
        <f>INDEX('AEO 2023 Table 39'!53:53,MATCH(W$2,'AEO 2023 Table 39'!$13:$13,0))</f>
        <v>0</v>
      </c>
      <c r="X15">
        <f>INDEX('AEO 2023 Table 39'!53:53,MATCH(X$2,'AEO 2023 Table 39'!$13:$13,0))</f>
        <v>0</v>
      </c>
      <c r="Y15">
        <f>INDEX('AEO 2023 Table 39'!53:53,MATCH(Y$2,'AEO 2023 Table 39'!$13:$13,0))</f>
        <v>0</v>
      </c>
      <c r="Z15">
        <f>INDEX('AEO 2023 Table 39'!53:53,MATCH(Z$2,'AEO 2023 Table 39'!$13:$13,0))</f>
        <v>0</v>
      </c>
      <c r="AA15">
        <f>INDEX('AEO 2023 Table 39'!53:53,MATCH(AA$2,'AEO 2023 Table 39'!$13:$13,0))</f>
        <v>0</v>
      </c>
      <c r="AB15">
        <f>INDEX('AEO 2023 Table 39'!53:53,MATCH(AB$2,'AEO 2023 Table 39'!$13:$13,0))</f>
        <v>0</v>
      </c>
      <c r="AC15">
        <f>INDEX('AEO 2023 Table 39'!53:53,MATCH(AC$2,'AEO 2023 Table 39'!$13:$13,0))</f>
        <v>0</v>
      </c>
      <c r="AD15">
        <f>INDEX('AEO 2023 Table 39'!53:53,MATCH(AD$2,'AEO 2023 Table 39'!$13:$13,0))</f>
        <v>0</v>
      </c>
      <c r="AE15">
        <f>INDEX('AEO 2023 Table 39'!53:53,MATCH(AE$2,'AEO 2023 Table 39'!$13:$13,0))</f>
        <v>0</v>
      </c>
    </row>
    <row r="17" spans="1:31" s="2" customFormat="1" x14ac:dyDescent="0.35">
      <c r="A17" s="2" t="s">
        <v>208</v>
      </c>
    </row>
    <row r="18" spans="1:31" x14ac:dyDescent="0.35">
      <c r="A18" t="s">
        <v>209</v>
      </c>
      <c r="B18">
        <f t="shared" ref="B18:AE18" si="0">B2</f>
        <v>2021</v>
      </c>
      <c r="C18">
        <f t="shared" si="0"/>
        <v>2022</v>
      </c>
      <c r="D18">
        <f t="shared" si="0"/>
        <v>2023</v>
      </c>
      <c r="E18">
        <f t="shared" si="0"/>
        <v>2024</v>
      </c>
      <c r="F18">
        <f t="shared" si="0"/>
        <v>2025</v>
      </c>
      <c r="G18">
        <f t="shared" si="0"/>
        <v>2026</v>
      </c>
      <c r="H18">
        <f t="shared" si="0"/>
        <v>2027</v>
      </c>
      <c r="I18">
        <f t="shared" si="0"/>
        <v>2028</v>
      </c>
      <c r="J18">
        <f t="shared" si="0"/>
        <v>2029</v>
      </c>
      <c r="K18">
        <f t="shared" si="0"/>
        <v>2030</v>
      </c>
      <c r="L18">
        <f t="shared" si="0"/>
        <v>2031</v>
      </c>
      <c r="M18">
        <f t="shared" si="0"/>
        <v>2032</v>
      </c>
      <c r="N18">
        <f t="shared" si="0"/>
        <v>2033</v>
      </c>
      <c r="O18">
        <f t="shared" si="0"/>
        <v>2034</v>
      </c>
      <c r="P18">
        <f t="shared" si="0"/>
        <v>2035</v>
      </c>
      <c r="Q18">
        <f t="shared" si="0"/>
        <v>2036</v>
      </c>
      <c r="R18">
        <f t="shared" si="0"/>
        <v>2037</v>
      </c>
      <c r="S18">
        <f t="shared" si="0"/>
        <v>2038</v>
      </c>
      <c r="T18">
        <f t="shared" si="0"/>
        <v>2039</v>
      </c>
      <c r="U18">
        <f t="shared" si="0"/>
        <v>2040</v>
      </c>
      <c r="V18">
        <f t="shared" si="0"/>
        <v>2041</v>
      </c>
      <c r="W18">
        <f t="shared" si="0"/>
        <v>2042</v>
      </c>
      <c r="X18">
        <f t="shared" si="0"/>
        <v>2043</v>
      </c>
      <c r="Y18">
        <f t="shared" si="0"/>
        <v>2044</v>
      </c>
      <c r="Z18">
        <f t="shared" si="0"/>
        <v>2045</v>
      </c>
      <c r="AA18">
        <f t="shared" si="0"/>
        <v>2046</v>
      </c>
      <c r="AB18">
        <f t="shared" si="0"/>
        <v>2047</v>
      </c>
      <c r="AC18">
        <f t="shared" si="0"/>
        <v>2048</v>
      </c>
      <c r="AD18">
        <f t="shared" si="0"/>
        <v>2049</v>
      </c>
      <c r="AE18">
        <f t="shared" si="0"/>
        <v>2050</v>
      </c>
    </row>
    <row r="19" spans="1:31" x14ac:dyDescent="0.35">
      <c r="A19" t="str">
        <f>A3</f>
        <v>100 Mile Electric Vehicle</v>
      </c>
      <c r="B19">
        <f t="shared" ref="B19:AE21" si="1">(SUM(B3,B11)/SUM(B$3:B$5,B$11:B$13))</f>
        <v>0.178733804741949</v>
      </c>
      <c r="C19">
        <f t="shared" si="1"/>
        <v>0.10063457363308974</v>
      </c>
      <c r="D19">
        <f t="shared" si="1"/>
        <v>8.0282556897309121E-2</v>
      </c>
      <c r="E19">
        <f t="shared" si="1"/>
        <v>6.8793054452684216E-2</v>
      </c>
      <c r="F19">
        <f t="shared" si="1"/>
        <v>6.0980480582240773E-2</v>
      </c>
      <c r="G19">
        <f t="shared" si="1"/>
        <v>5.4920916322940092E-2</v>
      </c>
      <c r="H19">
        <f t="shared" si="1"/>
        <v>4.990194706060478E-2</v>
      </c>
      <c r="I19">
        <f t="shared" si="1"/>
        <v>4.5575006243446591E-2</v>
      </c>
      <c r="J19">
        <f t="shared" si="1"/>
        <v>4.1806615988961161E-2</v>
      </c>
      <c r="K19">
        <f t="shared" si="1"/>
        <v>3.8449673970857925E-2</v>
      </c>
      <c r="L19">
        <f t="shared" si="1"/>
        <v>3.5502490466278687E-2</v>
      </c>
      <c r="M19">
        <f t="shared" si="1"/>
        <v>3.2901319790347924E-2</v>
      </c>
      <c r="N19">
        <f t="shared" si="1"/>
        <v>3.0664405604883822E-2</v>
      </c>
      <c r="O19">
        <f t="shared" si="1"/>
        <v>2.8740749369184703E-2</v>
      </c>
      <c r="P19">
        <f t="shared" si="1"/>
        <v>2.7093096768695115E-2</v>
      </c>
      <c r="Q19">
        <f t="shared" si="1"/>
        <v>2.5672961793584276E-2</v>
      </c>
      <c r="R19">
        <f t="shared" si="1"/>
        <v>2.4485615841193142E-2</v>
      </c>
      <c r="S19">
        <f t="shared" si="1"/>
        <v>2.3520805063714772E-2</v>
      </c>
      <c r="T19">
        <f t="shared" si="1"/>
        <v>2.2728920915998374E-2</v>
      </c>
      <c r="U19">
        <f t="shared" si="1"/>
        <v>2.2111013725116986E-2</v>
      </c>
      <c r="V19">
        <f t="shared" si="1"/>
        <v>2.1612184891244952E-2</v>
      </c>
      <c r="W19">
        <f t="shared" si="1"/>
        <v>2.1214221098796227E-2</v>
      </c>
      <c r="X19">
        <f t="shared" si="1"/>
        <v>2.0911074530662321E-2</v>
      </c>
      <c r="Y19">
        <f t="shared" si="1"/>
        <v>2.0687439369590912E-2</v>
      </c>
      <c r="Z19">
        <f t="shared" si="1"/>
        <v>2.0540826096192871E-2</v>
      </c>
      <c r="AA19">
        <f t="shared" si="1"/>
        <v>2.0412681090591196E-2</v>
      </c>
      <c r="AB19">
        <f t="shared" si="1"/>
        <v>2.0358350858292729E-2</v>
      </c>
      <c r="AC19">
        <f t="shared" si="1"/>
        <v>2.0359473579133664E-2</v>
      </c>
      <c r="AD19">
        <f t="shared" si="1"/>
        <v>2.0426188314691875E-2</v>
      </c>
      <c r="AE19">
        <f t="shared" si="1"/>
        <v>2.055682408363782E-2</v>
      </c>
    </row>
    <row r="20" spans="1:31" x14ac:dyDescent="0.35">
      <c r="A20" t="str">
        <f>A4</f>
        <v>200 Mile Electric Vehicle</v>
      </c>
      <c r="B20">
        <f t="shared" ref="B20:O20" si="2">(SUM(B4,B12)/SUM(B$3:B$5,B$11:B$13))</f>
        <v>0.21584946740616073</v>
      </c>
      <c r="C20">
        <f t="shared" si="2"/>
        <v>0.18865283560999599</v>
      </c>
      <c r="D20">
        <f t="shared" si="2"/>
        <v>0.19641935811834818</v>
      </c>
      <c r="E20">
        <f t="shared" si="2"/>
        <v>0.21119072525392099</v>
      </c>
      <c r="F20">
        <f t="shared" si="2"/>
        <v>0.23039889407999595</v>
      </c>
      <c r="G20">
        <f t="shared" si="2"/>
        <v>0.2555414559859493</v>
      </c>
      <c r="H20">
        <f t="shared" si="2"/>
        <v>0.28154863501956728</v>
      </c>
      <c r="I20">
        <f t="shared" si="2"/>
        <v>0.30720131997672062</v>
      </c>
      <c r="J20">
        <f t="shared" si="2"/>
        <v>0.33432649528669517</v>
      </c>
      <c r="K20">
        <f t="shared" si="2"/>
        <v>0.36050566465529854</v>
      </c>
      <c r="L20">
        <f t="shared" si="2"/>
        <v>0.38236457727820594</v>
      </c>
      <c r="M20">
        <f t="shared" si="2"/>
        <v>0.4009610931849194</v>
      </c>
      <c r="N20">
        <f t="shared" si="2"/>
        <v>0.41673361909918494</v>
      </c>
      <c r="O20">
        <f t="shared" si="2"/>
        <v>0.43044061956076318</v>
      </c>
      <c r="P20">
        <f t="shared" si="1"/>
        <v>0.44266421229570513</v>
      </c>
      <c r="Q20">
        <f t="shared" si="1"/>
        <v>0.45374294492352235</v>
      </c>
      <c r="R20">
        <f t="shared" si="1"/>
        <v>0.46373297918454598</v>
      </c>
      <c r="S20">
        <f t="shared" si="1"/>
        <v>0.47278933131144818</v>
      </c>
      <c r="T20">
        <f t="shared" si="1"/>
        <v>0.48108209316895351</v>
      </c>
      <c r="U20">
        <f t="shared" si="1"/>
        <v>0.48861373564157018</v>
      </c>
      <c r="V20">
        <f t="shared" si="1"/>
        <v>0.49549473745947931</v>
      </c>
      <c r="W20">
        <f t="shared" si="1"/>
        <v>0.50181007334720773</v>
      </c>
      <c r="X20">
        <f t="shared" si="1"/>
        <v>0.50746547544074583</v>
      </c>
      <c r="Y20">
        <f t="shared" si="1"/>
        <v>0.51252297652757262</v>
      </c>
      <c r="Z20">
        <f t="shared" si="1"/>
        <v>0.51692285149876382</v>
      </c>
      <c r="AA20">
        <f t="shared" si="1"/>
        <v>0.52062377596859932</v>
      </c>
      <c r="AB20">
        <f t="shared" si="1"/>
        <v>0.52357885709837748</v>
      </c>
      <c r="AC20">
        <f t="shared" si="1"/>
        <v>0.52585304998536708</v>
      </c>
      <c r="AD20">
        <f t="shared" si="1"/>
        <v>0.52754126479207986</v>
      </c>
      <c r="AE20">
        <f t="shared" si="1"/>
        <v>0.52862949261099756</v>
      </c>
    </row>
    <row r="21" spans="1:31" x14ac:dyDescent="0.35">
      <c r="A21" t="str">
        <f>A5</f>
        <v>300 Mile Electric Vehicle</v>
      </c>
      <c r="B21">
        <f t="shared" si="1"/>
        <v>0.60541672785189038</v>
      </c>
      <c r="C21">
        <f t="shared" si="1"/>
        <v>0.71071259075691429</v>
      </c>
      <c r="D21">
        <f t="shared" si="1"/>
        <v>0.72329808498434256</v>
      </c>
      <c r="E21">
        <f t="shared" si="1"/>
        <v>0.72001622029339474</v>
      </c>
      <c r="F21">
        <f t="shared" si="1"/>
        <v>0.70862062533776304</v>
      </c>
      <c r="G21">
        <f t="shared" si="1"/>
        <v>0.6895376276911106</v>
      </c>
      <c r="H21">
        <f t="shared" si="1"/>
        <v>0.66854941791982792</v>
      </c>
      <c r="I21">
        <f t="shared" si="1"/>
        <v>0.64722367377983281</v>
      </c>
      <c r="J21">
        <f t="shared" si="1"/>
        <v>0.62386688872434382</v>
      </c>
      <c r="K21">
        <f t="shared" si="1"/>
        <v>0.60104466137384349</v>
      </c>
      <c r="L21">
        <f t="shared" si="1"/>
        <v>0.58213293225551521</v>
      </c>
      <c r="M21">
        <f t="shared" si="1"/>
        <v>0.5661375870247326</v>
      </c>
      <c r="N21">
        <f t="shared" si="1"/>
        <v>0.55260197529593136</v>
      </c>
      <c r="O21">
        <f t="shared" si="1"/>
        <v>0.54081863107005212</v>
      </c>
      <c r="P21">
        <f t="shared" si="1"/>
        <v>0.53024269093559973</v>
      </c>
      <c r="Q21">
        <f t="shared" si="1"/>
        <v>0.52058409328289335</v>
      </c>
      <c r="R21">
        <f t="shared" si="1"/>
        <v>0.51178140497426095</v>
      </c>
      <c r="S21">
        <f t="shared" si="1"/>
        <v>0.50368986362483714</v>
      </c>
      <c r="T21">
        <f t="shared" si="1"/>
        <v>0.49618898591504812</v>
      </c>
      <c r="U21">
        <f t="shared" si="1"/>
        <v>0.48927525063331279</v>
      </c>
      <c r="V21">
        <f t="shared" si="1"/>
        <v>0.48289307764927569</v>
      </c>
      <c r="W21">
        <f t="shared" si="1"/>
        <v>0.47697570555399604</v>
      </c>
      <c r="X21">
        <f t="shared" si="1"/>
        <v>0.47162345002859202</v>
      </c>
      <c r="Y21">
        <f t="shared" si="1"/>
        <v>0.46678958410283639</v>
      </c>
      <c r="Z21">
        <f t="shared" si="1"/>
        <v>0.46253632240504328</v>
      </c>
      <c r="AA21">
        <f t="shared" si="1"/>
        <v>0.45896354294080965</v>
      </c>
      <c r="AB21">
        <f t="shared" si="1"/>
        <v>0.45606279204332978</v>
      </c>
      <c r="AC21">
        <f t="shared" si="1"/>
        <v>0.45378747643549927</v>
      </c>
      <c r="AD21">
        <f t="shared" si="1"/>
        <v>0.45203254689322814</v>
      </c>
      <c r="AE21">
        <f t="shared" si="1"/>
        <v>0.45081368330536459</v>
      </c>
    </row>
    <row r="23" spans="1:31" x14ac:dyDescent="0.35">
      <c r="A23" t="s">
        <v>210</v>
      </c>
    </row>
    <row r="24" spans="1:31" x14ac:dyDescent="0.35">
      <c r="A24" t="str">
        <f>A6</f>
        <v>Plug-in 20 Gasoline Hybrid</v>
      </c>
      <c r="B24">
        <f t="shared" ref="B24:AE24" si="3">SUM(B6,B14)/SUM(B$6:B$7,B$14:B$15)</f>
        <v>0.64795851440973484</v>
      </c>
      <c r="C24">
        <f t="shared" si="3"/>
        <v>0.69427309603245091</v>
      </c>
      <c r="D24">
        <f t="shared" si="3"/>
        <v>0.74226398029406015</v>
      </c>
      <c r="E24">
        <f t="shared" si="3"/>
        <v>0.78870105454066464</v>
      </c>
      <c r="F24">
        <f t="shared" si="3"/>
        <v>0.83005315082783981</v>
      </c>
      <c r="G24">
        <f t="shared" si="3"/>
        <v>0.8631289878569105</v>
      </c>
      <c r="H24">
        <f t="shared" si="3"/>
        <v>0.88866412916499349</v>
      </c>
      <c r="I24">
        <f t="shared" si="3"/>
        <v>0.90880995472447157</v>
      </c>
      <c r="J24">
        <f t="shared" si="3"/>
        <v>0.92477770845790852</v>
      </c>
      <c r="K24">
        <f t="shared" si="3"/>
        <v>0.93749916317974658</v>
      </c>
      <c r="L24">
        <f t="shared" si="3"/>
        <v>0.94771000220209445</v>
      </c>
      <c r="M24">
        <f t="shared" si="3"/>
        <v>0.95611268672299876</v>
      </c>
      <c r="N24">
        <f t="shared" si="3"/>
        <v>0.96313992329143072</v>
      </c>
      <c r="O24">
        <f t="shared" si="3"/>
        <v>0.96902631039011899</v>
      </c>
      <c r="P24">
        <f t="shared" si="3"/>
        <v>0.97390661024130665</v>
      </c>
      <c r="Q24">
        <f t="shared" si="3"/>
        <v>0.9778960077604717</v>
      </c>
      <c r="R24">
        <f t="shared" si="3"/>
        <v>0.98110094361309408</v>
      </c>
      <c r="S24">
        <f t="shared" si="3"/>
        <v>0.98360157131467496</v>
      </c>
      <c r="T24">
        <f t="shared" si="3"/>
        <v>0.98550877826428984</v>
      </c>
      <c r="U24">
        <f t="shared" si="3"/>
        <v>0.98697257243029235</v>
      </c>
      <c r="V24">
        <f t="shared" si="3"/>
        <v>0.98816496296915457</v>
      </c>
      <c r="W24">
        <f t="shared" si="3"/>
        <v>0.98901981260398875</v>
      </c>
      <c r="X24">
        <f t="shared" si="3"/>
        <v>0.98961034210452703</v>
      </c>
      <c r="Y24">
        <f t="shared" si="3"/>
        <v>0.99006350830555745</v>
      </c>
      <c r="Z24">
        <f t="shared" si="3"/>
        <v>0.99042828850539255</v>
      </c>
      <c r="AA24">
        <f t="shared" si="3"/>
        <v>0.99070926182606045</v>
      </c>
      <c r="AB24">
        <f t="shared" si="3"/>
        <v>0.99094557541083994</v>
      </c>
      <c r="AC24">
        <f t="shared" si="3"/>
        <v>0.99114071360560152</v>
      </c>
      <c r="AD24">
        <f t="shared" si="3"/>
        <v>0.99130059070125576</v>
      </c>
      <c r="AE24">
        <f t="shared" si="3"/>
        <v>0.99142787824514989</v>
      </c>
    </row>
    <row r="25" spans="1:31" x14ac:dyDescent="0.35">
      <c r="A25" t="str">
        <f>A7</f>
        <v>Plug-in 50 Gasoline Hybrid</v>
      </c>
      <c r="B25">
        <f t="shared" ref="B25:AE25" si="4">SUM(B7,B15)/SUM(B$6:B$7,B$14:B$15)</f>
        <v>0.35204148559026505</v>
      </c>
      <c r="C25">
        <f t="shared" si="4"/>
        <v>0.30572690396754915</v>
      </c>
      <c r="D25">
        <f t="shared" si="4"/>
        <v>0.2577360197059399</v>
      </c>
      <c r="E25">
        <f t="shared" si="4"/>
        <v>0.21129894545933536</v>
      </c>
      <c r="F25">
        <f t="shared" si="4"/>
        <v>0.1699468491721601</v>
      </c>
      <c r="G25">
        <f t="shared" si="4"/>
        <v>0.13687101214308961</v>
      </c>
      <c r="H25">
        <f t="shared" si="4"/>
        <v>0.11133587083500646</v>
      </c>
      <c r="I25">
        <f t="shared" si="4"/>
        <v>9.1190045275528334E-2</v>
      </c>
      <c r="J25">
        <f t="shared" si="4"/>
        <v>7.5222291542091466E-2</v>
      </c>
      <c r="K25">
        <f t="shared" si="4"/>
        <v>6.2500836820253439E-2</v>
      </c>
      <c r="L25">
        <f t="shared" si="4"/>
        <v>5.2289997797905483E-2</v>
      </c>
      <c r="M25">
        <f t="shared" si="4"/>
        <v>4.388731327700101E-2</v>
      </c>
      <c r="N25">
        <f t="shared" si="4"/>
        <v>3.6860076708569327E-2</v>
      </c>
      <c r="O25">
        <f t="shared" si="4"/>
        <v>3.0973689609881165E-2</v>
      </c>
      <c r="P25">
        <f t="shared" si="4"/>
        <v>2.609338975869328E-2</v>
      </c>
      <c r="Q25">
        <f t="shared" si="4"/>
        <v>2.2103992239528431E-2</v>
      </c>
      <c r="R25">
        <f t="shared" si="4"/>
        <v>1.8899056386905824E-2</v>
      </c>
      <c r="S25">
        <f t="shared" si="4"/>
        <v>1.6398428685324901E-2</v>
      </c>
      <c r="T25">
        <f t="shared" si="4"/>
        <v>1.4491221735710123E-2</v>
      </c>
      <c r="U25">
        <f t="shared" si="4"/>
        <v>1.3027427569707692E-2</v>
      </c>
      <c r="V25">
        <f t="shared" si="4"/>
        <v>1.1835037030845501E-2</v>
      </c>
      <c r="W25">
        <f t="shared" si="4"/>
        <v>1.0980187396011228E-2</v>
      </c>
      <c r="X25">
        <f t="shared" si="4"/>
        <v>1.0389657895472963E-2</v>
      </c>
      <c r="Y25">
        <f t="shared" si="4"/>
        <v>9.9364916944424987E-3</v>
      </c>
      <c r="Z25">
        <f t="shared" si="4"/>
        <v>9.5717114946074749E-3</v>
      </c>
      <c r="AA25">
        <f t="shared" si="4"/>
        <v>9.2907381739395761E-3</v>
      </c>
      <c r="AB25">
        <f t="shared" si="4"/>
        <v>9.0544245891601757E-3</v>
      </c>
      <c r="AC25">
        <f t="shared" si="4"/>
        <v>8.8592863943984315E-3</v>
      </c>
      <c r="AD25">
        <f t="shared" si="4"/>
        <v>8.6994092987443573E-3</v>
      </c>
      <c r="AE25">
        <f t="shared" si="4"/>
        <v>8.5721217548501878E-3</v>
      </c>
    </row>
    <row r="27" spans="1:31" s="2" customFormat="1" x14ac:dyDescent="0.35">
      <c r="A27" s="2" t="s">
        <v>212</v>
      </c>
    </row>
    <row r="28" spans="1:31" x14ac:dyDescent="0.35">
      <c r="B28">
        <f t="shared" ref="B28:AE28" si="5">B2</f>
        <v>2021</v>
      </c>
      <c r="C28">
        <f t="shared" si="5"/>
        <v>2022</v>
      </c>
      <c r="D28">
        <f t="shared" si="5"/>
        <v>2023</v>
      </c>
      <c r="E28">
        <f t="shared" si="5"/>
        <v>2024</v>
      </c>
      <c r="F28">
        <f t="shared" si="5"/>
        <v>2025</v>
      </c>
      <c r="G28">
        <f t="shared" si="5"/>
        <v>2026</v>
      </c>
      <c r="H28">
        <f t="shared" si="5"/>
        <v>2027</v>
      </c>
      <c r="I28">
        <f t="shared" si="5"/>
        <v>2028</v>
      </c>
      <c r="J28">
        <f t="shared" si="5"/>
        <v>2029</v>
      </c>
      <c r="K28">
        <f t="shared" si="5"/>
        <v>2030</v>
      </c>
      <c r="L28">
        <f t="shared" si="5"/>
        <v>2031</v>
      </c>
      <c r="M28">
        <f t="shared" si="5"/>
        <v>2032</v>
      </c>
      <c r="N28">
        <f t="shared" si="5"/>
        <v>2033</v>
      </c>
      <c r="O28">
        <f t="shared" si="5"/>
        <v>2034</v>
      </c>
      <c r="P28">
        <f t="shared" si="5"/>
        <v>2035</v>
      </c>
      <c r="Q28">
        <f t="shared" si="5"/>
        <v>2036</v>
      </c>
      <c r="R28">
        <f t="shared" si="5"/>
        <v>2037</v>
      </c>
      <c r="S28">
        <f t="shared" si="5"/>
        <v>2038</v>
      </c>
      <c r="T28">
        <f t="shared" si="5"/>
        <v>2039</v>
      </c>
      <c r="U28">
        <f t="shared" si="5"/>
        <v>2040</v>
      </c>
      <c r="V28">
        <f t="shared" si="5"/>
        <v>2041</v>
      </c>
      <c r="W28">
        <f t="shared" si="5"/>
        <v>2042</v>
      </c>
      <c r="X28">
        <f t="shared" si="5"/>
        <v>2043</v>
      </c>
      <c r="Y28">
        <f t="shared" si="5"/>
        <v>2044</v>
      </c>
      <c r="Z28">
        <f t="shared" si="5"/>
        <v>2045</v>
      </c>
      <c r="AA28">
        <f t="shared" si="5"/>
        <v>2046</v>
      </c>
      <c r="AB28">
        <f t="shared" si="5"/>
        <v>2047</v>
      </c>
      <c r="AC28">
        <f t="shared" si="5"/>
        <v>2048</v>
      </c>
      <c r="AD28">
        <f t="shared" si="5"/>
        <v>2049</v>
      </c>
      <c r="AE28">
        <f t="shared" si="5"/>
        <v>2050</v>
      </c>
    </row>
    <row r="29" spans="1:31" x14ac:dyDescent="0.35">
      <c r="A29" t="str">
        <f>'AEO 2022 Table 42'!A72</f>
        <v>Minicompact</v>
      </c>
      <c r="B29">
        <f>(INDEX('AEO 2022 Table 42'!72:72,MATCH(B$28,'AEO 2022 Table 42'!$14:$14,0))/100)*(SUM(B$3:B$5)/SUM(B$3:B$5,B$11:B$13))</f>
        <v>3.1284669475539085E-3</v>
      </c>
      <c r="C29">
        <f>(INDEX('AEO 2023 Table 42'!77:77,MATCH(C$28,'AEO 2023 Table 42'!$13:$13,0))/100)*(SUM(C$3:C$5)/SUM(C$3:C$5,C$11:C$13))</f>
        <v>4.0036107932277789E-3</v>
      </c>
      <c r="D29">
        <f>(INDEX('AEO 2023 Table 42'!77:77,MATCH(D$28,'AEO 2023 Table 42'!$13:$13,0))/100)*(SUM(D$3:D$5)/SUM(D$3:D$5,D$11:D$13))</f>
        <v>3.192201217282681E-3</v>
      </c>
      <c r="E29">
        <f>(INDEX('AEO 2023 Table 42'!77:77,MATCH(E$28,'AEO 2023 Table 42'!$13:$13,0))/100)*(SUM(E$3:E$5)/SUM(E$3:E$5,E$11:E$13))</f>
        <v>3.2935263351986013E-3</v>
      </c>
      <c r="F29">
        <f>(INDEX('AEO 2023 Table 42'!77:77,MATCH(F$28,'AEO 2023 Table 42'!$13:$13,0))/100)*(SUM(F$3:F$5)/SUM(F$3:F$5,F$11:F$13))</f>
        <v>3.1752863228921568E-3</v>
      </c>
      <c r="G29">
        <f>(INDEX('AEO 2023 Table 42'!77:77,MATCH(G$28,'AEO 2023 Table 42'!$13:$13,0))/100)*(SUM(G$3:G$5)/SUM(G$3:G$5,G$11:G$13))</f>
        <v>3.1689929113787331E-3</v>
      </c>
      <c r="H29">
        <f>(INDEX('AEO 2023 Table 42'!77:77,MATCH(H$28,'AEO 2023 Table 42'!$13:$13,0))/100)*(SUM(H$3:H$5)/SUM(H$3:H$5,H$11:H$13))</f>
        <v>3.1149279007807204E-3</v>
      </c>
      <c r="I29">
        <f>(INDEX('AEO 2023 Table 42'!77:77,MATCH(I$28,'AEO 2023 Table 42'!$13:$13,0))/100)*(SUM(I$3:I$5)/SUM(I$3:I$5,I$11:I$13))</f>
        <v>3.1040855812889015E-3</v>
      </c>
      <c r="J29">
        <f>(INDEX('AEO 2023 Table 42'!77:77,MATCH(J$28,'AEO 2023 Table 42'!$13:$13,0))/100)*(SUM(J$3:J$5)/SUM(J$3:J$5,J$11:J$13))</f>
        <v>3.013174857512312E-3</v>
      </c>
      <c r="K29">
        <f>(INDEX('AEO 2023 Table 42'!77:77,MATCH(K$28,'AEO 2023 Table 42'!$13:$13,0))/100)*(SUM(K$3:K$5)/SUM(K$3:K$5,K$11:K$13))</f>
        <v>2.962247054217573E-3</v>
      </c>
      <c r="L29">
        <f>(INDEX('AEO 2023 Table 42'!77:77,MATCH(L$28,'AEO 2023 Table 42'!$13:$13,0))/100)*(SUM(L$3:L$5)/SUM(L$3:L$5,L$11:L$13))</f>
        <v>2.9157237254957167E-3</v>
      </c>
      <c r="M29">
        <f>(INDEX('AEO 2023 Table 42'!77:77,MATCH(M$28,'AEO 2023 Table 42'!$13:$13,0))/100)*(SUM(M$3:M$5)/SUM(M$3:M$5,M$11:M$13))</f>
        <v>2.8918053290689105E-3</v>
      </c>
      <c r="N29">
        <f>(INDEX('AEO 2023 Table 42'!77:77,MATCH(N$28,'AEO 2023 Table 42'!$13:$13,0))/100)*(SUM(N$3:N$5)/SUM(N$3:N$5,N$11:N$13))</f>
        <v>2.8579100975996401E-3</v>
      </c>
      <c r="O29">
        <f>(INDEX('AEO 2023 Table 42'!77:77,MATCH(O$28,'AEO 2023 Table 42'!$13:$13,0))/100)*(SUM(O$3:O$5)/SUM(O$3:O$5,O$11:O$13))</f>
        <v>2.8339191358610853E-3</v>
      </c>
      <c r="P29">
        <f>(INDEX('AEO 2023 Table 42'!77:77,MATCH(P$28,'AEO 2023 Table 42'!$13:$13,0))/100)*(SUM(P$3:P$5)/SUM(P$3:P$5,P$11:P$13))</f>
        <v>2.8055145944553238E-3</v>
      </c>
      <c r="Q29">
        <f>(INDEX('AEO 2023 Table 42'!77:77,MATCH(Q$28,'AEO 2023 Table 42'!$13:$13,0))/100)*(SUM(Q$3:Q$5)/SUM(Q$3:Q$5,Q$11:Q$13))</f>
        <v>2.8011260756777186E-3</v>
      </c>
      <c r="R29">
        <f>(INDEX('AEO 2023 Table 42'!77:77,MATCH(R$28,'AEO 2023 Table 42'!$13:$13,0))/100)*(SUM(R$3:R$5)/SUM(R$3:R$5,R$11:R$13))</f>
        <v>2.7649630545266311E-3</v>
      </c>
      <c r="S29">
        <f>(INDEX('AEO 2023 Table 42'!77:77,MATCH(S$28,'AEO 2023 Table 42'!$13:$13,0))/100)*(SUM(S$3:S$5)/SUM(S$3:S$5,S$11:S$13))</f>
        <v>2.7483035120460207E-3</v>
      </c>
      <c r="T29">
        <f>(INDEX('AEO 2023 Table 42'!77:77,MATCH(T$28,'AEO 2023 Table 42'!$13:$13,0))/100)*(SUM(T$3:T$5)/SUM(T$3:T$5,T$11:T$13))</f>
        <v>2.7371091278825112E-3</v>
      </c>
      <c r="U29">
        <f>(INDEX('AEO 2023 Table 42'!77:77,MATCH(U$28,'AEO 2023 Table 42'!$13:$13,0))/100)*(SUM(U$3:U$5)/SUM(U$3:U$5,U$11:U$13))</f>
        <v>2.7100987925012215E-3</v>
      </c>
      <c r="V29">
        <f>(INDEX('AEO 2023 Table 42'!77:77,MATCH(V$28,'AEO 2023 Table 42'!$13:$13,0))/100)*(SUM(V$3:V$5)/SUM(V$3:V$5,V$11:V$13))</f>
        <v>2.6911097816760656E-3</v>
      </c>
      <c r="W29">
        <f>(INDEX('AEO 2023 Table 42'!77:77,MATCH(W$28,'AEO 2023 Table 42'!$13:$13,0))/100)*(SUM(W$3:W$5)/SUM(W$3:W$5,W$11:W$13))</f>
        <v>2.6773587906339662E-3</v>
      </c>
      <c r="X29">
        <f>(INDEX('AEO 2023 Table 42'!77:77,MATCH(X$28,'AEO 2023 Table 42'!$13:$13,0))/100)*(SUM(X$3:X$5)/SUM(X$3:X$5,X$11:X$13))</f>
        <v>2.6485693256625901E-3</v>
      </c>
      <c r="Y29">
        <f>(INDEX('AEO 2023 Table 42'!77:77,MATCH(Y$28,'AEO 2023 Table 42'!$13:$13,0))/100)*(SUM(Y$3:Y$5)/SUM(Y$3:Y$5,Y$11:Y$13))</f>
        <v>2.648419518708243E-3</v>
      </c>
      <c r="Z29">
        <f>(INDEX('AEO 2023 Table 42'!77:77,MATCH(Z$28,'AEO 2023 Table 42'!$13:$13,0))/100)*(SUM(Z$3:Z$5)/SUM(Z$3:Z$5,Z$11:Z$13))</f>
        <v>2.6263137806141383E-3</v>
      </c>
      <c r="AA29">
        <f>(INDEX('AEO 2023 Table 42'!77:77,MATCH(AA$28,'AEO 2023 Table 42'!$13:$13,0))/100)*(SUM(AA$3:AA$5)/SUM(AA$3:AA$5,AA$11:AA$13))</f>
        <v>2.7009539284400894E-3</v>
      </c>
      <c r="AB29">
        <f>(INDEX('AEO 2023 Table 42'!77:77,MATCH(AB$28,'AEO 2023 Table 42'!$13:$13,0))/100)*(SUM(AB$3:AB$5)/SUM(AB$3:AB$5,AB$11:AB$13))</f>
        <v>2.6074152490870536E-3</v>
      </c>
      <c r="AC29">
        <f>(INDEX('AEO 2023 Table 42'!77:77,MATCH(AC$28,'AEO 2023 Table 42'!$13:$13,0))/100)*(SUM(AC$3:AC$5)/SUM(AC$3:AC$5,AC$11:AC$13))</f>
        <v>2.6107204888129024E-3</v>
      </c>
      <c r="AD29">
        <f>(INDEX('AEO 2023 Table 42'!77:77,MATCH(AD$28,'AEO 2023 Table 42'!$13:$13,0))/100)*(SUM(AD$3:AD$5)/SUM(AD$3:AD$5,AD$11:AD$13))</f>
        <v>2.5954441755923273E-3</v>
      </c>
      <c r="AE29">
        <f>(INDEX('AEO 2023 Table 42'!77:77,MATCH(AE$28,'AEO 2023 Table 42'!$13:$13,0))/100)*(SUM(AE$3:AE$5)/SUM(AE$3:AE$5,AE$11:AE$13))</f>
        <v>2.5868255854688683E-3</v>
      </c>
    </row>
    <row r="30" spans="1:31" x14ac:dyDescent="0.35">
      <c r="A30" t="str">
        <f>'AEO 2022 Table 42'!A73</f>
        <v>Subcompact</v>
      </c>
      <c r="B30">
        <f>(INDEX('AEO 2022 Table 42'!73:73,MATCH(B$28,'AEO 2022 Table 42'!$14:$14,0))/100)*(SUM(B$3:B$5)/SUM(B$3:B$5,B$11:B$13))</f>
        <v>4.4251872934575109E-2</v>
      </c>
      <c r="C30">
        <f>(INDEX('AEO 2023 Table 42'!78:78,MATCH(C$28,'AEO 2023 Table 42'!$13:$13,0))/100)*(SUM(C$3:C$5)/SUM(C$3:C$5,C$11:C$13))</f>
        <v>4.1983439407430635E-2</v>
      </c>
      <c r="D30">
        <f>(INDEX('AEO 2023 Table 42'!78:78,MATCH(D$28,'AEO 2023 Table 42'!$13:$13,0))/100)*(SUM(D$3:D$5)/SUM(D$3:D$5,D$11:D$13))</f>
        <v>3.3517151136235858E-2</v>
      </c>
      <c r="E30">
        <f>(INDEX('AEO 2023 Table 42'!78:78,MATCH(E$28,'AEO 2023 Table 42'!$13:$13,0))/100)*(SUM(E$3:E$5)/SUM(E$3:E$5,E$11:E$13))</f>
        <v>3.3109404586594969E-2</v>
      </c>
      <c r="F30">
        <f>(INDEX('AEO 2023 Table 42'!78:78,MATCH(F$28,'AEO 2023 Table 42'!$13:$13,0))/100)*(SUM(F$3:F$5)/SUM(F$3:F$5,F$11:F$13))</f>
        <v>3.0891861416284229E-2</v>
      </c>
      <c r="G30">
        <f>(INDEX('AEO 2023 Table 42'!78:78,MATCH(G$28,'AEO 2023 Table 42'!$13:$13,0))/100)*(SUM(G$3:G$5)/SUM(G$3:G$5,G$11:G$13))</f>
        <v>3.0956596236606009E-2</v>
      </c>
      <c r="H30">
        <f>(INDEX('AEO 2023 Table 42'!78:78,MATCH(H$28,'AEO 2023 Table 42'!$13:$13,0))/100)*(SUM(H$3:H$5)/SUM(H$3:H$5,H$11:H$13))</f>
        <v>2.9926607804211636E-2</v>
      </c>
      <c r="I30">
        <f>(INDEX('AEO 2023 Table 42'!78:78,MATCH(I$28,'AEO 2023 Table 42'!$13:$13,0))/100)*(SUM(I$3:I$5)/SUM(I$3:I$5,I$11:I$13))</f>
        <v>2.9228355204118452E-2</v>
      </c>
      <c r="J30">
        <f>(INDEX('AEO 2023 Table 42'!78:78,MATCH(J$28,'AEO 2023 Table 42'!$13:$13,0))/100)*(SUM(J$3:J$5)/SUM(J$3:J$5,J$11:J$13))</f>
        <v>2.8420430909070319E-2</v>
      </c>
      <c r="K30">
        <f>(INDEX('AEO 2023 Table 42'!78:78,MATCH(K$28,'AEO 2023 Table 42'!$13:$13,0))/100)*(SUM(K$3:K$5)/SUM(K$3:K$5,K$11:K$13))</f>
        <v>2.7671604567470823E-2</v>
      </c>
      <c r="L30">
        <f>(INDEX('AEO 2023 Table 42'!78:78,MATCH(L$28,'AEO 2023 Table 42'!$13:$13,0))/100)*(SUM(L$3:L$5)/SUM(L$3:L$5,L$11:L$13))</f>
        <v>2.6997109954442808E-2</v>
      </c>
      <c r="M30">
        <f>(INDEX('AEO 2023 Table 42'!78:78,MATCH(M$28,'AEO 2023 Table 42'!$13:$13,0))/100)*(SUM(M$3:M$5)/SUM(M$3:M$5,M$11:M$13))</f>
        <v>2.6581859216145937E-2</v>
      </c>
      <c r="N30">
        <f>(INDEX('AEO 2023 Table 42'!78:78,MATCH(N$28,'AEO 2023 Table 42'!$13:$13,0))/100)*(SUM(N$3:N$5)/SUM(N$3:N$5,N$11:N$13))</f>
        <v>2.6091567684276225E-2</v>
      </c>
      <c r="O30">
        <f>(INDEX('AEO 2023 Table 42'!78:78,MATCH(O$28,'AEO 2023 Table 42'!$13:$13,0))/100)*(SUM(O$3:O$5)/SUM(O$3:O$5,O$11:O$13))</f>
        <v>2.5721674619054391E-2</v>
      </c>
      <c r="P30">
        <f>(INDEX('AEO 2023 Table 42'!78:78,MATCH(P$28,'AEO 2023 Table 42'!$13:$13,0))/100)*(SUM(P$3:P$5)/SUM(P$3:P$5,P$11:P$13))</f>
        <v>2.5297356085011883E-2</v>
      </c>
      <c r="Q30">
        <f>(INDEX('AEO 2023 Table 42'!78:78,MATCH(Q$28,'AEO 2023 Table 42'!$13:$13,0))/100)*(SUM(Q$3:Q$5)/SUM(Q$3:Q$5,Q$11:Q$13))</f>
        <v>2.5122160773772561E-2</v>
      </c>
      <c r="R30">
        <f>(INDEX('AEO 2023 Table 42'!78:78,MATCH(R$28,'AEO 2023 Table 42'!$13:$13,0))/100)*(SUM(R$3:R$5)/SUM(R$3:R$5,R$11:R$13))</f>
        <v>2.4663346640392991E-2</v>
      </c>
      <c r="S30">
        <f>(INDEX('AEO 2023 Table 42'!78:78,MATCH(S$28,'AEO 2023 Table 42'!$13:$13,0))/100)*(SUM(S$3:S$5)/SUM(S$3:S$5,S$11:S$13))</f>
        <v>2.439225760156068E-2</v>
      </c>
      <c r="T30">
        <f>(INDEX('AEO 2023 Table 42'!78:78,MATCH(T$28,'AEO 2023 Table 42'!$13:$13,0))/100)*(SUM(T$3:T$5)/SUM(T$3:T$5,T$11:T$13))</f>
        <v>2.4157942098470591E-2</v>
      </c>
      <c r="U30">
        <f>(INDEX('AEO 2023 Table 42'!78:78,MATCH(U$28,'AEO 2023 Table 42'!$13:$13,0))/100)*(SUM(U$3:U$5)/SUM(U$3:U$5,U$11:U$13))</f>
        <v>2.3847612787699309E-2</v>
      </c>
      <c r="V30">
        <f>(INDEX('AEO 2023 Table 42'!78:78,MATCH(V$28,'AEO 2023 Table 42'!$13:$13,0))/100)*(SUM(V$3:V$5)/SUM(V$3:V$5,V$11:V$13))</f>
        <v>2.3566625517030045E-2</v>
      </c>
      <c r="W30">
        <f>(INDEX('AEO 2023 Table 42'!78:78,MATCH(W$28,'AEO 2023 Table 42'!$13:$13,0))/100)*(SUM(W$3:W$5)/SUM(W$3:W$5,W$11:W$13))</f>
        <v>2.3352744850475345E-2</v>
      </c>
      <c r="X30">
        <f>(INDEX('AEO 2023 Table 42'!78:78,MATCH(X$28,'AEO 2023 Table 42'!$13:$13,0))/100)*(SUM(X$3:X$5)/SUM(X$3:X$5,X$11:X$13))</f>
        <v>2.3018443952938575E-2</v>
      </c>
      <c r="Y30">
        <f>(INDEX('AEO 2023 Table 42'!78:78,MATCH(Y$28,'AEO 2023 Table 42'!$13:$13,0))/100)*(SUM(Y$3:Y$5)/SUM(Y$3:Y$5,Y$11:Y$13))</f>
        <v>2.2931187532016051E-2</v>
      </c>
      <c r="Z30">
        <f>(INDEX('AEO 2023 Table 42'!78:78,MATCH(Z$28,'AEO 2023 Table 42'!$13:$13,0))/100)*(SUM(Z$3:Z$5)/SUM(Z$3:Z$5,Z$11:Z$13))</f>
        <v>2.264560777746925E-2</v>
      </c>
      <c r="AA30">
        <f>(INDEX('AEO 2023 Table 42'!78:78,MATCH(AA$28,'AEO 2023 Table 42'!$13:$13,0))/100)*(SUM(AA$3:AA$5)/SUM(AA$3:AA$5,AA$11:AA$13))</f>
        <v>2.2849199178361167E-2</v>
      </c>
      <c r="AB30">
        <f>(INDEX('AEO 2023 Table 42'!78:78,MATCH(AB$28,'AEO 2023 Table 42'!$13:$13,0))/100)*(SUM(AB$3:AB$5)/SUM(AB$3:AB$5,AB$11:AB$13))</f>
        <v>2.2221433995597471E-2</v>
      </c>
      <c r="AC30">
        <f>(INDEX('AEO 2023 Table 42'!78:78,MATCH(AC$28,'AEO 2023 Table 42'!$13:$13,0))/100)*(SUM(AC$3:AC$5)/SUM(AC$3:AC$5,AC$11:AC$13))</f>
        <v>2.2163931887099541E-2</v>
      </c>
      <c r="AD30">
        <f>(INDEX('AEO 2023 Table 42'!78:78,MATCH(AD$28,'AEO 2023 Table 42'!$13:$13,0))/100)*(SUM(AD$3:AD$5)/SUM(AD$3:AD$5,AD$11:AD$13))</f>
        <v>2.1904196897183866E-2</v>
      </c>
      <c r="AE30">
        <f>(INDEX('AEO 2023 Table 42'!78:78,MATCH(AE$28,'AEO 2023 Table 42'!$13:$13,0))/100)*(SUM(AE$3:AE$5)/SUM(AE$3:AE$5,AE$11:AE$13))</f>
        <v>2.1818081517422531E-2</v>
      </c>
    </row>
    <row r="31" spans="1:31" x14ac:dyDescent="0.35">
      <c r="A31" t="str">
        <f>'AEO 2022 Table 42'!A74</f>
        <v>Compact</v>
      </c>
      <c r="B31">
        <f>(INDEX('AEO 2022 Table 42'!74:74,MATCH(B$28,'AEO 2022 Table 42'!$14:$14,0))/100)*(SUM(B$3:B$5)/SUM(B$3:B$5,B$11:B$13))</f>
        <v>0.10364085832862678</v>
      </c>
      <c r="C31">
        <f>(INDEX('AEO 2023 Table 42'!79:79,MATCH(C$28,'AEO 2023 Table 42'!$13:$13,0))/100)*(SUM(C$3:C$5)/SUM(C$3:C$5,C$11:C$13))</f>
        <v>0.13001051300047028</v>
      </c>
      <c r="D31">
        <f>(INDEX('AEO 2023 Table 42'!79:79,MATCH(D$28,'AEO 2023 Table 42'!$13:$13,0))/100)*(SUM(D$3:D$5)/SUM(D$3:D$5,D$11:D$13))</f>
        <v>0.11139161121089432</v>
      </c>
      <c r="E31">
        <f>(INDEX('AEO 2023 Table 42'!79:79,MATCH(E$28,'AEO 2023 Table 42'!$13:$13,0))/100)*(SUM(E$3:E$5)/SUM(E$3:E$5,E$11:E$13))</f>
        <v>0.10964916611892148</v>
      </c>
      <c r="F31">
        <f>(INDEX('AEO 2023 Table 42'!79:79,MATCH(F$28,'AEO 2023 Table 42'!$13:$13,0))/100)*(SUM(F$3:F$5)/SUM(F$3:F$5,F$11:F$13))</f>
        <v>0.10426830784927033</v>
      </c>
      <c r="G31">
        <f>(INDEX('AEO 2023 Table 42'!79:79,MATCH(G$28,'AEO 2023 Table 42'!$13:$13,0))/100)*(SUM(G$3:G$5)/SUM(G$3:G$5,G$11:G$13))</f>
        <v>0.10159086688279928</v>
      </c>
      <c r="H31">
        <f>(INDEX('AEO 2023 Table 42'!79:79,MATCH(H$28,'AEO 2023 Table 42'!$13:$13,0))/100)*(SUM(H$3:H$5)/SUM(H$3:H$5,H$11:H$13))</f>
        <v>9.8513358865305434E-2</v>
      </c>
      <c r="I31">
        <f>(INDEX('AEO 2023 Table 42'!79:79,MATCH(I$28,'AEO 2023 Table 42'!$13:$13,0))/100)*(SUM(I$3:I$5)/SUM(I$3:I$5,I$11:I$13))</f>
        <v>9.6026534913320194E-2</v>
      </c>
      <c r="J31">
        <f>(INDEX('AEO 2023 Table 42'!79:79,MATCH(J$28,'AEO 2023 Table 42'!$13:$13,0))/100)*(SUM(J$3:J$5)/SUM(J$3:J$5,J$11:J$13))</f>
        <v>9.2677441584221476E-2</v>
      </c>
      <c r="K31">
        <f>(INDEX('AEO 2023 Table 42'!79:79,MATCH(K$28,'AEO 2023 Table 42'!$13:$13,0))/100)*(SUM(K$3:K$5)/SUM(K$3:K$5,K$11:K$13))</f>
        <v>9.0348108009143668E-2</v>
      </c>
      <c r="L31">
        <f>(INDEX('AEO 2023 Table 42'!79:79,MATCH(L$28,'AEO 2023 Table 42'!$13:$13,0))/100)*(SUM(L$3:L$5)/SUM(L$3:L$5,L$11:L$13))</f>
        <v>8.8322974935736986E-2</v>
      </c>
      <c r="M31">
        <f>(INDEX('AEO 2023 Table 42'!79:79,MATCH(M$28,'AEO 2023 Table 42'!$13:$13,0))/100)*(SUM(M$3:M$5)/SUM(M$3:M$5,M$11:M$13))</f>
        <v>8.6890388682682035E-2</v>
      </c>
      <c r="N31">
        <f>(INDEX('AEO 2023 Table 42'!79:79,MATCH(N$28,'AEO 2023 Table 42'!$13:$13,0))/100)*(SUM(N$3:N$5)/SUM(N$3:N$5,N$11:N$13))</f>
        <v>8.5435549345391354E-2</v>
      </c>
      <c r="O31">
        <f>(INDEX('AEO 2023 Table 42'!79:79,MATCH(O$28,'AEO 2023 Table 42'!$13:$13,0))/100)*(SUM(O$3:O$5)/SUM(O$3:O$5,O$11:O$13))</f>
        <v>8.4149652304178049E-2</v>
      </c>
      <c r="P31">
        <f>(INDEX('AEO 2023 Table 42'!79:79,MATCH(P$28,'AEO 2023 Table 42'!$13:$13,0))/100)*(SUM(P$3:P$5)/SUM(P$3:P$5,P$11:P$13))</f>
        <v>8.2954337011562754E-2</v>
      </c>
      <c r="Q31">
        <f>(INDEX('AEO 2023 Table 42'!79:79,MATCH(Q$28,'AEO 2023 Table 42'!$13:$13,0))/100)*(SUM(Q$3:Q$5)/SUM(Q$3:Q$5,Q$11:Q$13))</f>
        <v>8.2213771891513063E-2</v>
      </c>
      <c r="R31">
        <f>(INDEX('AEO 2023 Table 42'!79:79,MATCH(R$28,'AEO 2023 Table 42'!$13:$13,0))/100)*(SUM(R$3:R$5)/SUM(R$3:R$5,R$11:R$13))</f>
        <v>8.0939239236129848E-2</v>
      </c>
      <c r="S31">
        <f>(INDEX('AEO 2023 Table 42'!79:79,MATCH(S$28,'AEO 2023 Table 42'!$13:$13,0))/100)*(SUM(S$3:S$5)/SUM(S$3:S$5,S$11:S$13))</f>
        <v>7.9988705822129053E-2</v>
      </c>
      <c r="T31">
        <f>(INDEX('AEO 2023 Table 42'!79:79,MATCH(T$28,'AEO 2023 Table 42'!$13:$13,0))/100)*(SUM(T$3:T$5)/SUM(T$3:T$5,T$11:T$13))</f>
        <v>7.9221598831192008E-2</v>
      </c>
      <c r="U31">
        <f>(INDEX('AEO 2023 Table 42'!79:79,MATCH(U$28,'AEO 2023 Table 42'!$13:$13,0))/100)*(SUM(U$3:U$5)/SUM(U$3:U$5,U$11:U$13))</f>
        <v>7.8175270136680269E-2</v>
      </c>
      <c r="V31">
        <f>(INDEX('AEO 2023 Table 42'!79:79,MATCH(V$28,'AEO 2023 Table 42'!$13:$13,0))/100)*(SUM(V$3:V$5)/SUM(V$3:V$5,V$11:V$13))</f>
        <v>7.7326385169065551E-2</v>
      </c>
      <c r="W31">
        <f>(INDEX('AEO 2023 Table 42'!79:79,MATCH(W$28,'AEO 2023 Table 42'!$13:$13,0))/100)*(SUM(W$3:W$5)/SUM(W$3:W$5,W$11:W$13))</f>
        <v>7.6622138974398235E-2</v>
      </c>
      <c r="X31">
        <f>(INDEX('AEO 2023 Table 42'!79:79,MATCH(X$28,'AEO 2023 Table 42'!$13:$13,0))/100)*(SUM(X$3:X$5)/SUM(X$3:X$5,X$11:X$13))</f>
        <v>7.5662742609613684E-2</v>
      </c>
      <c r="Y31">
        <f>(INDEX('AEO 2023 Table 42'!79:79,MATCH(Y$28,'AEO 2023 Table 42'!$13:$13,0))/100)*(SUM(Y$3:Y$5)/SUM(Y$3:Y$5,Y$11:Y$13))</f>
        <v>7.523185878695815E-2</v>
      </c>
      <c r="Z31">
        <f>(INDEX('AEO 2023 Table 42'!79:79,MATCH(Z$28,'AEO 2023 Table 42'!$13:$13,0))/100)*(SUM(Z$3:Z$5)/SUM(Z$3:Z$5,Z$11:Z$13))</f>
        <v>7.4417445370474483E-2</v>
      </c>
      <c r="AA31">
        <f>(INDEX('AEO 2023 Table 42'!79:79,MATCH(AA$28,'AEO 2023 Table 42'!$13:$13,0))/100)*(SUM(AA$3:AA$5)/SUM(AA$3:AA$5,AA$11:AA$13))</f>
        <v>7.4958934642761946E-2</v>
      </c>
      <c r="AB31">
        <f>(INDEX('AEO 2023 Table 42'!79:79,MATCH(AB$28,'AEO 2023 Table 42'!$13:$13,0))/100)*(SUM(AB$3:AB$5)/SUM(AB$3:AB$5,AB$11:AB$13))</f>
        <v>7.3251248029310115E-2</v>
      </c>
      <c r="AC31">
        <f>(INDEX('AEO 2023 Table 42'!79:79,MATCH(AC$28,'AEO 2023 Table 42'!$13:$13,0))/100)*(SUM(AC$3:AC$5)/SUM(AC$3:AC$5,AC$11:AC$13))</f>
        <v>7.2957608013264647E-2</v>
      </c>
      <c r="AD31">
        <f>(INDEX('AEO 2023 Table 42'!79:79,MATCH(AD$28,'AEO 2023 Table 42'!$13:$13,0))/100)*(SUM(AD$3:AD$5)/SUM(AD$3:AD$5,AD$11:AD$13))</f>
        <v>7.2319690791810554E-2</v>
      </c>
      <c r="AE31">
        <f>(INDEX('AEO 2023 Table 42'!79:79,MATCH(AE$28,'AEO 2023 Table 42'!$13:$13,0))/100)*(SUM(AE$3:AE$5)/SUM(AE$3:AE$5,AE$11:AE$13))</f>
        <v>7.1910762483236204E-2</v>
      </c>
    </row>
    <row r="32" spans="1:31" x14ac:dyDescent="0.35">
      <c r="A32" t="str">
        <f>'AEO 2022 Table 42'!A75</f>
        <v>Midsize</v>
      </c>
      <c r="B32">
        <f>(INDEX('AEO 2022 Table 42'!75:75,MATCH(B$28,'AEO 2022 Table 42'!$14:$14,0))/100)*(SUM(B$3:B$5)/SUM(B$3:B$5,B$11:B$13))</f>
        <v>0.2402904535366942</v>
      </c>
      <c r="C32">
        <f>(INDEX('AEO 2023 Table 42'!80:80,MATCH(C$28,'AEO 2023 Table 42'!$13:$13,0))/100)*(SUM(C$3:C$5)/SUM(C$3:C$5,C$11:C$13))</f>
        <v>0.24528399975544757</v>
      </c>
      <c r="D32">
        <f>(INDEX('AEO 2023 Table 42'!80:80,MATCH(D$28,'AEO 2023 Table 42'!$13:$13,0))/100)*(SUM(D$3:D$5)/SUM(D$3:D$5,D$11:D$13))</f>
        <v>0.26111643593598471</v>
      </c>
      <c r="E32">
        <f>(INDEX('AEO 2023 Table 42'!80:80,MATCH(E$28,'AEO 2023 Table 42'!$13:$13,0))/100)*(SUM(E$3:E$5)/SUM(E$3:E$5,E$11:E$13))</f>
        <v>0.24570000510296716</v>
      </c>
      <c r="F32">
        <f>(INDEX('AEO 2023 Table 42'!80:80,MATCH(F$28,'AEO 2023 Table 42'!$13:$13,0))/100)*(SUM(F$3:F$5)/SUM(F$3:F$5,F$11:F$13))</f>
        <v>0.24005788587742069</v>
      </c>
      <c r="G32">
        <f>(INDEX('AEO 2023 Table 42'!80:80,MATCH(G$28,'AEO 2023 Table 42'!$13:$13,0))/100)*(SUM(G$3:G$5)/SUM(G$3:G$5,G$11:G$13))</f>
        <v>0.22482800828476437</v>
      </c>
      <c r="H32">
        <f>(INDEX('AEO 2023 Table 42'!80:80,MATCH(H$28,'AEO 2023 Table 42'!$13:$13,0))/100)*(SUM(H$3:H$5)/SUM(H$3:H$5,H$11:H$13))</f>
        <v>0.21610326204224301</v>
      </c>
      <c r="I32">
        <f>(INDEX('AEO 2023 Table 42'!80:80,MATCH(I$28,'AEO 2023 Table 42'!$13:$13,0))/100)*(SUM(I$3:I$5)/SUM(I$3:I$5,I$11:I$13))</f>
        <v>0.20866539249201385</v>
      </c>
      <c r="J32">
        <f>(INDEX('AEO 2023 Table 42'!80:80,MATCH(J$28,'AEO 2023 Table 42'!$13:$13,0))/100)*(SUM(J$3:J$5)/SUM(J$3:J$5,J$11:J$13))</f>
        <v>0.20189167575139191</v>
      </c>
      <c r="K32">
        <f>(INDEX('AEO 2023 Table 42'!80:80,MATCH(K$28,'AEO 2023 Table 42'!$13:$13,0))/100)*(SUM(K$3:K$5)/SUM(K$3:K$5,K$11:K$13))</f>
        <v>0.19647915323430609</v>
      </c>
      <c r="L32">
        <f>(INDEX('AEO 2023 Table 42'!80:80,MATCH(L$28,'AEO 2023 Table 42'!$13:$13,0))/100)*(SUM(L$3:L$5)/SUM(L$3:L$5,L$11:L$13))</f>
        <v>0.19230058913189646</v>
      </c>
      <c r="M32">
        <f>(INDEX('AEO 2023 Table 42'!80:80,MATCH(M$28,'AEO 2023 Table 42'!$13:$13,0))/100)*(SUM(M$3:M$5)/SUM(M$3:M$5,M$11:M$13))</f>
        <v>0.18815022881672466</v>
      </c>
      <c r="N32">
        <f>(INDEX('AEO 2023 Table 42'!80:80,MATCH(N$28,'AEO 2023 Table 42'!$13:$13,0))/100)*(SUM(N$3:N$5)/SUM(N$3:N$5,N$11:N$13))</f>
        <v>0.18504935061887257</v>
      </c>
      <c r="O32">
        <f>(INDEX('AEO 2023 Table 42'!80:80,MATCH(O$28,'AEO 2023 Table 42'!$13:$13,0))/100)*(SUM(O$3:O$5)/SUM(O$3:O$5,O$11:O$13))</f>
        <v>0.18211031667964733</v>
      </c>
      <c r="P32">
        <f>(INDEX('AEO 2023 Table 42'!80:80,MATCH(P$28,'AEO 2023 Table 42'!$13:$13,0))/100)*(SUM(P$3:P$5)/SUM(P$3:P$5,P$11:P$13))</f>
        <v>0.17960831229322494</v>
      </c>
      <c r="Q32">
        <f>(INDEX('AEO 2023 Table 42'!80:80,MATCH(Q$28,'AEO 2023 Table 42'!$13:$13,0))/100)*(SUM(Q$3:Q$5)/SUM(Q$3:Q$5,Q$11:Q$13))</f>
        <v>0.17645196846973885</v>
      </c>
      <c r="R32">
        <f>(INDEX('AEO 2023 Table 42'!80:80,MATCH(R$28,'AEO 2023 Table 42'!$13:$13,0))/100)*(SUM(R$3:R$5)/SUM(R$3:R$5,R$11:R$13))</f>
        <v>0.1747958735510195</v>
      </c>
      <c r="S32">
        <f>(INDEX('AEO 2023 Table 42'!80:80,MATCH(S$28,'AEO 2023 Table 42'!$13:$13,0))/100)*(SUM(S$3:S$5)/SUM(S$3:S$5,S$11:S$13))</f>
        <v>0.1725673366164103</v>
      </c>
      <c r="T32">
        <f>(INDEX('AEO 2023 Table 42'!80:80,MATCH(T$28,'AEO 2023 Table 42'!$13:$13,0))/100)*(SUM(T$3:T$5)/SUM(T$3:T$5,T$11:T$13))</f>
        <v>0.17044641775636049</v>
      </c>
      <c r="U32">
        <f>(INDEX('AEO 2023 Table 42'!80:80,MATCH(U$28,'AEO 2023 Table 42'!$13:$13,0))/100)*(SUM(U$3:U$5)/SUM(U$3:U$5,U$11:U$13))</f>
        <v>0.16856956155457675</v>
      </c>
      <c r="V32">
        <f>(INDEX('AEO 2023 Table 42'!80:80,MATCH(V$28,'AEO 2023 Table 42'!$13:$13,0))/100)*(SUM(V$3:V$5)/SUM(V$3:V$5,V$11:V$13))</f>
        <v>0.16688852866593032</v>
      </c>
      <c r="W32">
        <f>(INDEX('AEO 2023 Table 42'!80:80,MATCH(W$28,'AEO 2023 Table 42'!$13:$13,0))/100)*(SUM(W$3:W$5)/SUM(W$3:W$5,W$11:W$13))</f>
        <v>0.164903409410395</v>
      </c>
      <c r="X32">
        <f>(INDEX('AEO 2023 Table 42'!80:80,MATCH(X$28,'AEO 2023 Table 42'!$13:$13,0))/100)*(SUM(X$3:X$5)/SUM(X$3:X$5,X$11:X$13))</f>
        <v>0.16360215530470792</v>
      </c>
      <c r="Y32">
        <f>(INDEX('AEO 2023 Table 42'!80:80,MATCH(Y$28,'AEO 2023 Table 42'!$13:$13,0))/100)*(SUM(Y$3:Y$5)/SUM(Y$3:Y$5,Y$11:Y$13))</f>
        <v>0.1612143845810998</v>
      </c>
      <c r="Z32">
        <f>(INDEX('AEO 2023 Table 42'!80:80,MATCH(Z$28,'AEO 2023 Table 42'!$13:$13,0))/100)*(SUM(Z$3:Z$5)/SUM(Z$3:Z$5,Z$11:Z$13))</f>
        <v>0.15989853074271446</v>
      </c>
      <c r="AA32">
        <f>(INDEX('AEO 2023 Table 42'!80:80,MATCH(AA$28,'AEO 2023 Table 42'!$13:$13,0))/100)*(SUM(AA$3:AA$5)/SUM(AA$3:AA$5,AA$11:AA$13))</f>
        <v>0.1564390806077238</v>
      </c>
      <c r="AB32">
        <f>(INDEX('AEO 2023 Table 42'!80:80,MATCH(AB$28,'AEO 2023 Table 42'!$13:$13,0))/100)*(SUM(AB$3:AB$5)/SUM(AB$3:AB$5,AB$11:AB$13))</f>
        <v>0.15726514595929625</v>
      </c>
      <c r="AC32">
        <f>(INDEX('AEO 2023 Table 42'!80:80,MATCH(AC$28,'AEO 2023 Table 42'!$13:$13,0))/100)*(SUM(AC$3:AC$5)/SUM(AC$3:AC$5,AC$11:AC$13))</f>
        <v>0.15543011793452766</v>
      </c>
      <c r="AD32">
        <f>(INDEX('AEO 2023 Table 42'!80:80,MATCH(AD$28,'AEO 2023 Table 42'!$13:$13,0))/100)*(SUM(AD$3:AD$5)/SUM(AD$3:AD$5,AD$11:AD$13))</f>
        <v>0.15474016562520698</v>
      </c>
      <c r="AE32">
        <f>(INDEX('AEO 2023 Table 42'!80:80,MATCH(AE$28,'AEO 2023 Table 42'!$13:$13,0))/100)*(SUM(AE$3:AE$5)/SUM(AE$3:AE$5,AE$11:AE$13))</f>
        <v>0.15298747571122301</v>
      </c>
    </row>
    <row r="33" spans="1:31" x14ac:dyDescent="0.35">
      <c r="A33" t="str">
        <f>'AEO 2022 Table 42'!A76</f>
        <v>Large</v>
      </c>
      <c r="B33">
        <f>(INDEX('AEO 2022 Table 42'!76:76,MATCH(B$28,'AEO 2022 Table 42'!$14:$14,0))/100)*(SUM(B$3:B$5)/SUM(B$3:B$5,B$11:B$13))</f>
        <v>7.1968420746309117E-2</v>
      </c>
      <c r="C33">
        <f>(INDEX('AEO 2023 Table 42'!81:81,MATCH(C$28,'AEO 2023 Table 42'!$13:$13,0))/100)*(SUM(C$3:C$5)/SUM(C$3:C$5,C$11:C$13))</f>
        <v>6.9543505140304135E-2</v>
      </c>
      <c r="D33">
        <f>(INDEX('AEO 2023 Table 42'!81:81,MATCH(D$28,'AEO 2023 Table 42'!$13:$13,0))/100)*(SUM(D$3:D$5)/SUM(D$3:D$5,D$11:D$13))</f>
        <v>8.2101351824476573E-2</v>
      </c>
      <c r="E33">
        <f>(INDEX('AEO 2023 Table 42'!81:81,MATCH(E$28,'AEO 2023 Table 42'!$13:$13,0))/100)*(SUM(E$3:E$5)/SUM(E$3:E$5,E$11:E$13))</f>
        <v>7.5323631706738864E-2</v>
      </c>
      <c r="F33">
        <f>(INDEX('AEO 2023 Table 42'!81:81,MATCH(F$28,'AEO 2023 Table 42'!$13:$13,0))/100)*(SUM(F$3:F$5)/SUM(F$3:F$5,F$11:F$13))</f>
        <v>7.3758547035857436E-2</v>
      </c>
      <c r="G33">
        <f>(INDEX('AEO 2023 Table 42'!81:81,MATCH(G$28,'AEO 2023 Table 42'!$13:$13,0))/100)*(SUM(G$3:G$5)/SUM(G$3:G$5,G$11:G$13))</f>
        <v>6.7286974028445301E-2</v>
      </c>
      <c r="H33">
        <f>(INDEX('AEO 2023 Table 42'!81:81,MATCH(H$28,'AEO 2023 Table 42'!$13:$13,0))/100)*(SUM(H$3:H$5)/SUM(H$3:H$5,H$11:H$13))</f>
        <v>6.429726550779262E-2</v>
      </c>
      <c r="I33">
        <f>(INDEX('AEO 2023 Table 42'!81:81,MATCH(I$28,'AEO 2023 Table 42'!$13:$13,0))/100)*(SUM(I$3:I$5)/SUM(I$3:I$5,I$11:I$13))</f>
        <v>6.1117376538337188E-2</v>
      </c>
      <c r="J33">
        <f>(INDEX('AEO 2023 Table 42'!81:81,MATCH(J$28,'AEO 2023 Table 42'!$13:$13,0))/100)*(SUM(J$3:J$5)/SUM(J$3:J$5,J$11:J$13))</f>
        <v>5.9236729050624472E-2</v>
      </c>
      <c r="K33">
        <f>(INDEX('AEO 2023 Table 42'!81:81,MATCH(K$28,'AEO 2023 Table 42'!$13:$13,0))/100)*(SUM(K$3:K$5)/SUM(K$3:K$5,K$11:K$13))</f>
        <v>5.7503874246122862E-2</v>
      </c>
      <c r="L33">
        <f>(INDEX('AEO 2023 Table 42'!81:81,MATCH(L$28,'AEO 2023 Table 42'!$13:$13,0))/100)*(SUM(L$3:L$5)/SUM(L$3:L$5,L$11:L$13))</f>
        <v>5.6168994810223881E-2</v>
      </c>
      <c r="M33">
        <f>(INDEX('AEO 2023 Table 42'!81:81,MATCH(M$28,'AEO 2023 Table 42'!$13:$13,0))/100)*(SUM(M$3:M$5)/SUM(M$3:M$5,M$11:M$13))</f>
        <v>5.469994957512006E-2</v>
      </c>
      <c r="N33">
        <f>(INDEX('AEO 2023 Table 42'!81:81,MATCH(N$28,'AEO 2023 Table 42'!$13:$13,0))/100)*(SUM(N$3:N$5)/SUM(N$3:N$5,N$11:N$13))</f>
        <v>5.3666960028028086E-2</v>
      </c>
      <c r="O33">
        <f>(INDEX('AEO 2023 Table 42'!81:81,MATCH(O$28,'AEO 2023 Table 42'!$13:$13,0))/100)*(SUM(O$3:O$5)/SUM(O$3:O$5,O$11:O$13))</f>
        <v>5.2621030975771324E-2</v>
      </c>
      <c r="P33">
        <f>(INDEX('AEO 2023 Table 42'!81:81,MATCH(P$28,'AEO 2023 Table 42'!$13:$13,0))/100)*(SUM(P$3:P$5)/SUM(P$3:P$5,P$11:P$13))</f>
        <v>5.1816340330346253E-2</v>
      </c>
      <c r="Q33">
        <f>(INDEX('AEO 2023 Table 42'!81:81,MATCH(Q$28,'AEO 2023 Table 42'!$13:$13,0))/100)*(SUM(Q$3:Q$5)/SUM(Q$3:Q$5,Q$11:Q$13))</f>
        <v>5.0634891208164279E-2</v>
      </c>
      <c r="R33">
        <f>(INDEX('AEO 2023 Table 42'!81:81,MATCH(R$28,'AEO 2023 Table 42'!$13:$13,0))/100)*(SUM(R$3:R$5)/SUM(R$3:R$5,R$11:R$13))</f>
        <v>5.0242757533182095E-2</v>
      </c>
      <c r="S33">
        <f>(INDEX('AEO 2023 Table 42'!81:81,MATCH(S$28,'AEO 2023 Table 42'!$13:$13,0))/100)*(SUM(S$3:S$5)/SUM(S$3:S$5,S$11:S$13))</f>
        <v>4.9474077230597435E-2</v>
      </c>
      <c r="T33">
        <f>(INDEX('AEO 2023 Table 42'!81:81,MATCH(T$28,'AEO 2023 Table 42'!$13:$13,0))/100)*(SUM(T$3:T$5)/SUM(T$3:T$5,T$11:T$13))</f>
        <v>4.8685672109701435E-2</v>
      </c>
      <c r="U33">
        <f>(INDEX('AEO 2023 Table 42'!81:81,MATCH(U$28,'AEO 2023 Table 42'!$13:$13,0))/100)*(SUM(U$3:U$5)/SUM(U$3:U$5,U$11:U$13))</f>
        <v>4.8243161237061176E-2</v>
      </c>
      <c r="V33">
        <f>(INDEX('AEO 2023 Table 42'!81:81,MATCH(V$28,'AEO 2023 Table 42'!$13:$13,0))/100)*(SUM(V$3:V$5)/SUM(V$3:V$5,V$11:V$13))</f>
        <v>4.7684993609834303E-2</v>
      </c>
      <c r="W33">
        <f>(INDEX('AEO 2023 Table 42'!81:81,MATCH(W$28,'AEO 2023 Table 42'!$13:$13,0))/100)*(SUM(W$3:W$5)/SUM(W$3:W$5,W$11:W$13))</f>
        <v>4.7027856409358949E-2</v>
      </c>
      <c r="X33">
        <f>(INDEX('AEO 2023 Table 42'!81:81,MATCH(X$28,'AEO 2023 Table 42'!$13:$13,0))/100)*(SUM(X$3:X$5)/SUM(X$3:X$5,X$11:X$13))</f>
        <v>4.6682189552287021E-2</v>
      </c>
      <c r="Y33">
        <f>(INDEX('AEO 2023 Table 42'!81:81,MATCH(Y$28,'AEO 2023 Table 42'!$13:$13,0))/100)*(SUM(Y$3:Y$5)/SUM(Y$3:Y$5,Y$11:Y$13))</f>
        <v>4.5830881222726105E-2</v>
      </c>
      <c r="Z33">
        <f>(INDEX('AEO 2023 Table 42'!81:81,MATCH(Z$28,'AEO 2023 Table 42'!$13:$13,0))/100)*(SUM(Z$3:Z$5)/SUM(Z$3:Z$5,Z$11:Z$13))</f>
        <v>4.545223789116707E-2</v>
      </c>
      <c r="AA33">
        <f>(INDEX('AEO 2023 Table 42'!81:81,MATCH(AA$28,'AEO 2023 Table 42'!$13:$13,0))/100)*(SUM(AA$3:AA$5)/SUM(AA$3:AA$5,AA$11:AA$13))</f>
        <v>4.4000583502623244E-2</v>
      </c>
      <c r="AB33">
        <f>(INDEX('AEO 2023 Table 42'!81:81,MATCH(AB$28,'AEO 2023 Table 42'!$13:$13,0))/100)*(SUM(AB$3:AB$5)/SUM(AB$3:AB$5,AB$11:AB$13))</f>
        <v>4.4608182856847645E-2</v>
      </c>
      <c r="AC33">
        <f>(INDEX('AEO 2023 Table 42'!81:81,MATCH(AC$28,'AEO 2023 Table 42'!$13:$13,0))/100)*(SUM(AC$3:AC$5)/SUM(AC$3:AC$5,AC$11:AC$13))</f>
        <v>4.3915826239362632E-2</v>
      </c>
      <c r="AD33">
        <f>(INDEX('AEO 2023 Table 42'!81:81,MATCH(AD$28,'AEO 2023 Table 42'!$13:$13,0))/100)*(SUM(AD$3:AD$5)/SUM(AD$3:AD$5,AD$11:AD$13))</f>
        <v>4.3670513753209614E-2</v>
      </c>
      <c r="AE33">
        <f>(INDEX('AEO 2023 Table 42'!81:81,MATCH(AE$28,'AEO 2023 Table 42'!$13:$13,0))/100)*(SUM(AE$3:AE$5)/SUM(AE$3:AE$5,AE$11:AE$13))</f>
        <v>4.3164533225834432E-2</v>
      </c>
    </row>
    <row r="34" spans="1:31" x14ac:dyDescent="0.35">
      <c r="A34" t="str">
        <f>'AEO 2022 Table 42'!A77</f>
        <v>Two Seater</v>
      </c>
      <c r="B34">
        <f>(INDEX('AEO 2022 Table 42'!77:77,MATCH(B$28,'AEO 2022 Table 42'!$14:$14,0))/100)*(SUM(B$3:B$5)/SUM(B$3:B$5,B$11:B$13))</f>
        <v>7.6514403720814653E-3</v>
      </c>
      <c r="C34">
        <f>(INDEX('AEO 2023 Table 42'!82:82,MATCH(C$28,'AEO 2023 Table 42'!$13:$13,0))/100)*(SUM(C$3:C$5)/SUM(C$3:C$5,C$11:C$13))</f>
        <v>8.9287765104248303E-3</v>
      </c>
      <c r="D34">
        <f>(INDEX('AEO 2023 Table 42'!82:82,MATCH(D$28,'AEO 2023 Table 42'!$13:$13,0))/100)*(SUM(D$3:D$5)/SUM(D$3:D$5,D$11:D$13))</f>
        <v>9.122476625251676E-3</v>
      </c>
      <c r="E34">
        <f>(INDEX('AEO 2023 Table 42'!82:82,MATCH(E$28,'AEO 2023 Table 42'!$13:$13,0))/100)*(SUM(E$3:E$5)/SUM(E$3:E$5,E$11:E$13))</f>
        <v>8.7528336200703282E-3</v>
      </c>
      <c r="F34">
        <f>(INDEX('AEO 2023 Table 42'!82:82,MATCH(F$28,'AEO 2023 Table 42'!$13:$13,0))/100)*(SUM(F$3:F$5)/SUM(F$3:F$5,F$11:F$13))</f>
        <v>8.5215368453155325E-3</v>
      </c>
      <c r="G34">
        <f>(INDEX('AEO 2023 Table 42'!82:82,MATCH(G$28,'AEO 2023 Table 42'!$13:$13,0))/100)*(SUM(G$3:G$5)/SUM(G$3:G$5,G$11:G$13))</f>
        <v>8.1326629765158913E-3</v>
      </c>
      <c r="H34">
        <f>(INDEX('AEO 2023 Table 42'!82:82,MATCH(H$28,'AEO 2023 Table 42'!$13:$13,0))/100)*(SUM(H$3:H$5)/SUM(H$3:H$5,H$11:H$13))</f>
        <v>7.8652762833996519E-3</v>
      </c>
      <c r="I34">
        <f>(INDEX('AEO 2023 Table 42'!82:82,MATCH(I$28,'AEO 2023 Table 42'!$13:$13,0))/100)*(SUM(I$3:I$5)/SUM(I$3:I$5,I$11:I$13))</f>
        <v>7.6466524971080226E-3</v>
      </c>
      <c r="J34">
        <f>(INDEX('AEO 2023 Table 42'!82:82,MATCH(J$28,'AEO 2023 Table 42'!$13:$13,0))/100)*(SUM(J$3:J$5)/SUM(J$3:J$5,J$11:J$13))</f>
        <v>7.4019407625128117E-3</v>
      </c>
      <c r="K34">
        <f>(INDEX('AEO 2023 Table 42'!82:82,MATCH(K$28,'AEO 2023 Table 42'!$13:$13,0))/100)*(SUM(K$3:K$5)/SUM(K$3:K$5,K$11:K$13))</f>
        <v>7.2217642910327503E-3</v>
      </c>
      <c r="L34">
        <f>(INDEX('AEO 2023 Table 42'!82:82,MATCH(L$28,'AEO 2023 Table 42'!$13:$13,0))/100)*(SUM(L$3:L$5)/SUM(L$3:L$5,L$11:L$13))</f>
        <v>7.0699192509219994E-3</v>
      </c>
      <c r="M34">
        <f>(INDEX('AEO 2023 Table 42'!82:82,MATCH(M$28,'AEO 2023 Table 42'!$13:$13,0))/100)*(SUM(M$3:M$5)/SUM(M$3:M$5,M$11:M$13))</f>
        <v>6.9362981864994752E-3</v>
      </c>
      <c r="N34">
        <f>(INDEX('AEO 2023 Table 42'!82:82,MATCH(N$28,'AEO 2023 Table 42'!$13:$13,0))/100)*(SUM(N$3:N$5)/SUM(N$3:N$5,N$11:N$13))</f>
        <v>6.8281648013581069E-3</v>
      </c>
      <c r="O34">
        <f>(INDEX('AEO 2023 Table 42'!82:82,MATCH(O$28,'AEO 2023 Table 42'!$13:$13,0))/100)*(SUM(O$3:O$5)/SUM(O$3:O$5,O$11:O$13))</f>
        <v>6.7223839122662879E-3</v>
      </c>
      <c r="P34">
        <f>(INDEX('AEO 2023 Table 42'!82:82,MATCH(P$28,'AEO 2023 Table 42'!$13:$13,0))/100)*(SUM(P$3:P$5)/SUM(P$3:P$5,P$11:P$13))</f>
        <v>6.6326860204382714E-3</v>
      </c>
      <c r="Q34">
        <f>(INDEX('AEO 2023 Table 42'!82:82,MATCH(Q$28,'AEO 2023 Table 42'!$13:$13,0))/100)*(SUM(Q$3:Q$5)/SUM(Q$3:Q$5,Q$11:Q$13))</f>
        <v>6.5402222806875236E-3</v>
      </c>
      <c r="R34">
        <f>(INDEX('AEO 2023 Table 42'!82:82,MATCH(R$28,'AEO 2023 Table 42'!$13:$13,0))/100)*(SUM(R$3:R$5)/SUM(R$3:R$5,R$11:R$13))</f>
        <v>6.4733171196385171E-3</v>
      </c>
      <c r="S34">
        <f>(INDEX('AEO 2023 Table 42'!82:82,MATCH(S$28,'AEO 2023 Table 42'!$13:$13,0))/100)*(SUM(S$3:S$5)/SUM(S$3:S$5,S$11:S$13))</f>
        <v>6.3997885678356821E-3</v>
      </c>
      <c r="T34">
        <f>(INDEX('AEO 2023 Table 42'!82:82,MATCH(T$28,'AEO 2023 Table 42'!$13:$13,0))/100)*(SUM(T$3:T$5)/SUM(T$3:T$5,T$11:T$13))</f>
        <v>6.3303286861306823E-3</v>
      </c>
      <c r="U34">
        <f>(INDEX('AEO 2023 Table 42'!82:82,MATCH(U$28,'AEO 2023 Table 42'!$13:$13,0))/100)*(SUM(U$3:U$5)/SUM(U$3:U$5,U$11:U$13))</f>
        <v>6.2638598013421863E-3</v>
      </c>
      <c r="V34">
        <f>(INDEX('AEO 2023 Table 42'!82:82,MATCH(V$28,'AEO 2023 Table 42'!$13:$13,0))/100)*(SUM(V$3:V$5)/SUM(V$3:V$5,V$11:V$13))</f>
        <v>6.200357548698107E-3</v>
      </c>
      <c r="W34">
        <f>(INDEX('AEO 2023 Table 42'!82:82,MATCH(W$28,'AEO 2023 Table 42'!$13:$13,0))/100)*(SUM(W$3:W$5)/SUM(W$3:W$5,W$11:W$13))</f>
        <v>6.1364464596521881E-3</v>
      </c>
      <c r="X34">
        <f>(INDEX('AEO 2023 Table 42'!82:82,MATCH(X$28,'AEO 2023 Table 42'!$13:$13,0))/100)*(SUM(X$3:X$5)/SUM(X$3:X$5,X$11:X$13))</f>
        <v>6.0787078834826369E-3</v>
      </c>
      <c r="Y34">
        <f>(INDEX('AEO 2023 Table 42'!82:82,MATCH(Y$28,'AEO 2023 Table 42'!$13:$13,0))/100)*(SUM(Y$3:Y$5)/SUM(Y$3:Y$5,Y$11:Y$13))</f>
        <v>6.0119452090091983E-3</v>
      </c>
      <c r="Z34">
        <f>(INDEX('AEO 2023 Table 42'!82:82,MATCH(Z$28,'AEO 2023 Table 42'!$13:$13,0))/100)*(SUM(Z$3:Z$5)/SUM(Z$3:Z$5,Z$11:Z$13))</f>
        <v>5.9603286407238854E-3</v>
      </c>
      <c r="AA34">
        <f>(INDEX('AEO 2023 Table 42'!82:82,MATCH(AA$28,'AEO 2023 Table 42'!$13:$13,0))/100)*(SUM(AA$3:AA$5)/SUM(AA$3:AA$5,AA$11:AA$13))</f>
        <v>5.9012728421462468E-3</v>
      </c>
      <c r="AB34">
        <f>(INDEX('AEO 2023 Table 42'!82:82,MATCH(AB$28,'AEO 2023 Table 42'!$13:$13,0))/100)*(SUM(AB$3:AB$5)/SUM(AB$3:AB$5,AB$11:AB$13))</f>
        <v>5.8777743131487323E-3</v>
      </c>
      <c r="AC34">
        <f>(INDEX('AEO 2023 Table 42'!82:82,MATCH(AC$28,'AEO 2023 Table 42'!$13:$13,0))/100)*(SUM(AC$3:AC$5)/SUM(AC$3:AC$5,AC$11:AC$13))</f>
        <v>5.8267873548809596E-3</v>
      </c>
      <c r="AD34">
        <f>(INDEX('AEO 2023 Table 42'!82:82,MATCH(AD$28,'AEO 2023 Table 42'!$13:$13,0))/100)*(SUM(AD$3:AD$5)/SUM(AD$3:AD$5,AD$11:AD$13))</f>
        <v>5.7955708736249379E-3</v>
      </c>
      <c r="AE34">
        <f>(INDEX('AEO 2023 Table 42'!82:82,MATCH(AE$28,'AEO 2023 Table 42'!$13:$13,0))/100)*(SUM(AE$3:AE$5)/SUM(AE$3:AE$5,AE$11:AE$13))</f>
        <v>5.7417389190371846E-3</v>
      </c>
    </row>
    <row r="35" spans="1:31" x14ac:dyDescent="0.35">
      <c r="A35" t="str">
        <f>'AEO 2022 Table 42'!A78</f>
        <v>Small Crossover Utility</v>
      </c>
      <c r="B35">
        <f>(INDEX('AEO 2022 Table 42'!78:78,MATCH(B$28,'AEO 2022 Table 42'!$14:$14,0))/100)*(SUM(B$3:B$5)/SUM(B$3:B$5,B$11:B$13))</f>
        <v>0.23180548516079477</v>
      </c>
      <c r="C35">
        <f>(INDEX('AEO 2023 Table 42'!83:83,MATCH(C$28,'AEO 2023 Table 42'!$13:$13,0))/100)*(SUM(C$3:C$5)/SUM(C$3:C$5,C$11:C$13))</f>
        <v>0.25175742965982129</v>
      </c>
      <c r="D35">
        <f>(INDEX('AEO 2023 Table 42'!83:83,MATCH(D$28,'AEO 2023 Table 42'!$13:$13,0))/100)*(SUM(D$3:D$5)/SUM(D$3:D$5,D$11:D$13))</f>
        <v>0.22189180113390158</v>
      </c>
      <c r="E35">
        <f>(INDEX('AEO 2023 Table 42'!83:83,MATCH(E$28,'AEO 2023 Table 42'!$13:$13,0))/100)*(SUM(E$3:E$5)/SUM(E$3:E$5,E$11:E$13))</f>
        <v>0.2236421307972431</v>
      </c>
      <c r="F35">
        <f>(INDEX('AEO 2023 Table 42'!83:83,MATCH(F$28,'AEO 2023 Table 42'!$13:$13,0))/100)*(SUM(F$3:F$5)/SUM(F$3:F$5,F$11:F$13))</f>
        <v>0.21359557018262013</v>
      </c>
      <c r="G35">
        <f>(INDEX('AEO 2023 Table 42'!83:83,MATCH(G$28,'AEO 2023 Table 42'!$13:$13,0))/100)*(SUM(G$3:G$5)/SUM(G$3:G$5,G$11:G$13))</f>
        <v>0.21552123045613142</v>
      </c>
      <c r="H35">
        <f>(INDEX('AEO 2023 Table 42'!83:83,MATCH(H$28,'AEO 2023 Table 42'!$13:$13,0))/100)*(SUM(H$3:H$5)/SUM(H$3:H$5,H$11:H$13))</f>
        <v>0.21175363629714045</v>
      </c>
      <c r="I35">
        <f>(INDEX('AEO 2023 Table 42'!83:83,MATCH(I$28,'AEO 2023 Table 42'!$13:$13,0))/100)*(SUM(I$3:I$5)/SUM(I$3:I$5,I$11:I$13))</f>
        <v>0.20793104652101679</v>
      </c>
      <c r="J35">
        <f>(INDEX('AEO 2023 Table 42'!83:83,MATCH(J$28,'AEO 2023 Table 42'!$13:$13,0))/100)*(SUM(J$3:J$5)/SUM(J$3:J$5,J$11:J$13))</f>
        <v>0.20405578626407858</v>
      </c>
      <c r="K35">
        <f>(INDEX('AEO 2023 Table 42'!83:83,MATCH(K$28,'AEO 2023 Table 42'!$13:$13,0))/100)*(SUM(K$3:K$5)/SUM(K$3:K$5,K$11:K$13))</f>
        <v>0.20073887757148121</v>
      </c>
      <c r="L35">
        <f>(INDEX('AEO 2023 Table 42'!83:83,MATCH(L$28,'AEO 2023 Table 42'!$13:$13,0))/100)*(SUM(L$3:L$5)/SUM(L$3:L$5,L$11:L$13))</f>
        <v>0.19776834923129499</v>
      </c>
      <c r="M35">
        <f>(INDEX('AEO 2023 Table 42'!83:83,MATCH(M$28,'AEO 2023 Table 42'!$13:$13,0))/100)*(SUM(M$3:M$5)/SUM(M$3:M$5,M$11:M$13))</f>
        <v>0.19598691117271974</v>
      </c>
      <c r="N35">
        <f>(INDEX('AEO 2023 Table 42'!83:83,MATCH(N$28,'AEO 2023 Table 42'!$13:$13,0))/100)*(SUM(N$3:N$5)/SUM(N$3:N$5,N$11:N$13))</f>
        <v>0.19395902900143355</v>
      </c>
      <c r="O35">
        <f>(INDEX('AEO 2023 Table 42'!83:83,MATCH(O$28,'AEO 2023 Table 42'!$13:$13,0))/100)*(SUM(O$3:O$5)/SUM(O$3:O$5,O$11:O$13))</f>
        <v>0.19227361126012846</v>
      </c>
      <c r="P35">
        <f>(INDEX('AEO 2023 Table 42'!83:83,MATCH(P$28,'AEO 2023 Table 42'!$13:$13,0))/100)*(SUM(P$3:P$5)/SUM(P$3:P$5,P$11:P$13))</f>
        <v>0.19039701829414221</v>
      </c>
      <c r="Q35">
        <f>(INDEX('AEO 2023 Table 42'!83:83,MATCH(Q$28,'AEO 2023 Table 42'!$13:$13,0))/100)*(SUM(Q$3:Q$5)/SUM(Q$3:Q$5,Q$11:Q$13))</f>
        <v>0.18969312075624564</v>
      </c>
      <c r="R35">
        <f>(INDEX('AEO 2023 Table 42'!83:83,MATCH(R$28,'AEO 2023 Table 42'!$13:$13,0))/100)*(SUM(R$3:R$5)/SUM(R$3:R$5,R$11:R$13))</f>
        <v>0.18748076169689229</v>
      </c>
      <c r="S35">
        <f>(INDEX('AEO 2023 Table 42'!83:83,MATCH(S$28,'AEO 2023 Table 42'!$13:$13,0))/100)*(SUM(S$3:S$5)/SUM(S$3:S$5,S$11:S$13))</f>
        <v>0.18626303445657263</v>
      </c>
      <c r="T35">
        <f>(INDEX('AEO 2023 Table 42'!83:83,MATCH(T$28,'AEO 2023 Table 42'!$13:$13,0))/100)*(SUM(T$3:T$5)/SUM(T$3:T$5,T$11:T$13))</f>
        <v>0.18510530662306082</v>
      </c>
      <c r="U35">
        <f>(INDEX('AEO 2023 Table 42'!83:83,MATCH(U$28,'AEO 2023 Table 42'!$13:$13,0))/100)*(SUM(U$3:U$5)/SUM(U$3:U$5,U$11:U$13))</f>
        <v>0.1837097458231621</v>
      </c>
      <c r="V35">
        <f>(INDEX('AEO 2023 Table 42'!83:83,MATCH(V$28,'AEO 2023 Table 42'!$13:$13,0))/100)*(SUM(V$3:V$5)/SUM(V$3:V$5,V$11:V$13))</f>
        <v>0.18229325866165394</v>
      </c>
      <c r="W35">
        <f>(INDEX('AEO 2023 Table 42'!83:83,MATCH(W$28,'AEO 2023 Table 42'!$13:$13,0))/100)*(SUM(W$3:W$5)/SUM(W$3:W$5,W$11:W$13))</f>
        <v>0.18130857942946232</v>
      </c>
      <c r="X35">
        <f>(INDEX('AEO 2023 Table 42'!83:83,MATCH(X$28,'AEO 2023 Table 42'!$13:$13,0))/100)*(SUM(X$3:X$5)/SUM(X$3:X$5,X$11:X$13))</f>
        <v>0.17961500790728879</v>
      </c>
      <c r="Y35">
        <f>(INDEX('AEO 2023 Table 42'!83:83,MATCH(Y$28,'AEO 2023 Table 42'!$13:$13,0))/100)*(SUM(Y$3:Y$5)/SUM(Y$3:Y$5,Y$11:Y$13))</f>
        <v>0.17924152006896904</v>
      </c>
      <c r="Z35">
        <f>(INDEX('AEO 2023 Table 42'!83:83,MATCH(Z$28,'AEO 2023 Table 42'!$13:$13,0))/100)*(SUM(Z$3:Z$5)/SUM(Z$3:Z$5,Z$11:Z$13))</f>
        <v>0.17780356406876643</v>
      </c>
      <c r="AA35">
        <f>(INDEX('AEO 2023 Table 42'!83:83,MATCH(AA$28,'AEO 2023 Table 42'!$13:$13,0))/100)*(SUM(AA$3:AA$5)/SUM(AA$3:AA$5,AA$11:AA$13))</f>
        <v>0.17896202785073442</v>
      </c>
      <c r="AB35">
        <f>(INDEX('AEO 2023 Table 42'!83:83,MATCH(AB$28,'AEO 2023 Table 42'!$13:$13,0))/100)*(SUM(AB$3:AB$5)/SUM(AB$3:AB$5,AB$11:AB$13))</f>
        <v>0.17569942703480684</v>
      </c>
      <c r="AC35">
        <f>(INDEX('AEO 2023 Table 42'!83:83,MATCH(AC$28,'AEO 2023 Table 42'!$13:$13,0))/100)*(SUM(AC$3:AC$5)/SUM(AC$3:AC$5,AC$11:AC$13))</f>
        <v>0.1754569107914036</v>
      </c>
      <c r="AD35">
        <f>(INDEX('AEO 2023 Table 42'!83:83,MATCH(AD$28,'AEO 2023 Table 42'!$13:$13,0))/100)*(SUM(AD$3:AD$5)/SUM(AD$3:AD$5,AD$11:AD$13))</f>
        <v>0.17406542068438804</v>
      </c>
      <c r="AE35">
        <f>(INDEX('AEO 2023 Table 42'!83:83,MATCH(AE$28,'AEO 2023 Table 42'!$13:$13,0))/100)*(SUM(AE$3:AE$5)/SUM(AE$3:AE$5,AE$11:AE$13))</f>
        <v>0.17378265825042902</v>
      </c>
    </row>
    <row r="36" spans="1:31" x14ac:dyDescent="0.35">
      <c r="A36" t="str">
        <f>'AEO 2022 Table 42'!A79</f>
        <v>Large Crossover Utility</v>
      </c>
      <c r="B36">
        <f>(INDEX('AEO 2022 Table 42'!79:79,MATCH(B$28,'AEO 2022 Table 42'!$14:$14,0))/100)*(SUM(B$3:B$5)/SUM(B$3:B$5,B$11:B$13))</f>
        <v>3.9985903854104304E-2</v>
      </c>
      <c r="C36">
        <f>(INDEX('AEO 2023 Table 42'!84:84,MATCH(C$28,'AEO 2023 Table 42'!$13:$13,0))/100)*(SUM(C$3:C$5)/SUM(C$3:C$5,C$11:C$13))</f>
        <v>6.4760934003762344E-2</v>
      </c>
      <c r="D36">
        <f>(INDEX('AEO 2023 Table 42'!84:84,MATCH(D$28,'AEO 2023 Table 42'!$13:$13,0))/100)*(SUM(D$3:D$5)/SUM(D$3:D$5,D$11:D$13))</f>
        <v>7.2415144458591499E-2</v>
      </c>
      <c r="E36">
        <f>(INDEX('AEO 2023 Table 42'!84:84,MATCH(E$28,'AEO 2023 Table 42'!$13:$13,0))/100)*(SUM(E$3:E$5)/SUM(E$3:E$5,E$11:E$13))</f>
        <v>7.1099672276531925E-2</v>
      </c>
      <c r="F36">
        <f>(INDEX('AEO 2023 Table 42'!84:84,MATCH(F$28,'AEO 2023 Table 42'!$13:$13,0))/100)*(SUM(F$3:F$5)/SUM(F$3:F$5,F$11:F$13))</f>
        <v>7.0523103868932915E-2</v>
      </c>
      <c r="G36">
        <f>(INDEX('AEO 2023 Table 42'!84:84,MATCH(G$28,'AEO 2023 Table 42'!$13:$13,0))/100)*(SUM(G$3:G$5)/SUM(G$3:G$5,G$11:G$13))</f>
        <v>6.8817472999493923E-2</v>
      </c>
      <c r="H36">
        <f>(INDEX('AEO 2023 Table 42'!84:84,MATCH(H$28,'AEO 2023 Table 42'!$13:$13,0))/100)*(SUM(H$3:H$5)/SUM(H$3:H$5,H$11:H$13))</f>
        <v>6.7242597508639868E-2</v>
      </c>
      <c r="I36">
        <f>(INDEX('AEO 2023 Table 42'!84:84,MATCH(I$28,'AEO 2023 Table 42'!$13:$13,0))/100)*(SUM(I$3:I$5)/SUM(I$3:I$5,I$11:I$13))</f>
        <v>6.5475752477579655E-2</v>
      </c>
      <c r="J36">
        <f>(INDEX('AEO 2023 Table 42'!84:84,MATCH(J$28,'AEO 2023 Table 42'!$13:$13,0))/100)*(SUM(J$3:J$5)/SUM(J$3:J$5,J$11:J$13))</f>
        <v>6.506766617951816E-2</v>
      </c>
      <c r="K36">
        <f>(INDEX('AEO 2023 Table 42'!84:84,MATCH(K$28,'AEO 2023 Table 42'!$13:$13,0))/100)*(SUM(K$3:K$5)/SUM(K$3:K$5,K$11:K$13))</f>
        <v>6.4263015164431447E-2</v>
      </c>
      <c r="L36">
        <f>(INDEX('AEO 2023 Table 42'!84:84,MATCH(L$28,'AEO 2023 Table 42'!$13:$13,0))/100)*(SUM(L$3:L$5)/SUM(L$3:L$5,L$11:L$13))</f>
        <v>6.365152414541253E-2</v>
      </c>
      <c r="M36">
        <f>(INDEX('AEO 2023 Table 42'!84:84,MATCH(M$28,'AEO 2023 Table 42'!$13:$13,0))/100)*(SUM(M$3:M$5)/SUM(M$3:M$5,M$11:M$13))</f>
        <v>6.299483508509944E-2</v>
      </c>
      <c r="N36">
        <f>(INDEX('AEO 2023 Table 42'!84:84,MATCH(N$28,'AEO 2023 Table 42'!$13:$13,0))/100)*(SUM(N$3:N$5)/SUM(N$3:N$5,N$11:N$13))</f>
        <v>6.2450880529518658E-2</v>
      </c>
      <c r="O36">
        <f>(INDEX('AEO 2023 Table 42'!84:84,MATCH(O$28,'AEO 2023 Table 42'!$13:$13,0))/100)*(SUM(O$3:O$5)/SUM(O$3:O$5,O$11:O$13))</f>
        <v>6.203747108332628E-2</v>
      </c>
      <c r="P36">
        <f>(INDEX('AEO 2023 Table 42'!84:84,MATCH(P$28,'AEO 2023 Table 42'!$13:$13,0))/100)*(SUM(P$3:P$5)/SUM(P$3:P$5,P$11:P$13))</f>
        <v>6.1706921891809131E-2</v>
      </c>
      <c r="Q36">
        <f>(INDEX('AEO 2023 Table 42'!84:84,MATCH(Q$28,'AEO 2023 Table 42'!$13:$13,0))/100)*(SUM(Q$3:Q$5)/SUM(Q$3:Q$5,Q$11:Q$13))</f>
        <v>6.1161904258485451E-2</v>
      </c>
      <c r="R36">
        <f>(INDEX('AEO 2023 Table 42'!84:84,MATCH(R$28,'AEO 2023 Table 42'!$13:$13,0))/100)*(SUM(R$3:R$5)/SUM(R$3:R$5,R$11:R$13))</f>
        <v>6.10713914833549E-2</v>
      </c>
      <c r="S36">
        <f>(INDEX('AEO 2023 Table 42'!84:84,MATCH(S$28,'AEO 2023 Table 42'!$13:$13,0))/100)*(SUM(S$3:S$5)/SUM(S$3:S$5,S$11:S$13))</f>
        <v>6.0743963157451279E-2</v>
      </c>
      <c r="T36">
        <f>(INDEX('AEO 2023 Table 42'!84:84,MATCH(T$28,'AEO 2023 Table 42'!$13:$13,0))/100)*(SUM(T$3:T$5)/SUM(T$3:T$5,T$11:T$13))</f>
        <v>6.0333852877270625E-2</v>
      </c>
      <c r="U36">
        <f>(INDEX('AEO 2023 Table 42'!84:84,MATCH(U$28,'AEO 2023 Table 42'!$13:$13,0))/100)*(SUM(U$3:U$5)/SUM(U$3:U$5,U$11:U$13))</f>
        <v>6.0175957539804072E-2</v>
      </c>
      <c r="V36">
        <f>(INDEX('AEO 2023 Table 42'!84:84,MATCH(V$28,'AEO 2023 Table 42'!$13:$13,0))/100)*(SUM(V$3:V$5)/SUM(V$3:V$5,V$11:V$13))</f>
        <v>5.9918547981481232E-2</v>
      </c>
      <c r="W36">
        <f>(INDEX('AEO 2023 Table 42'!84:84,MATCH(W$28,'AEO 2023 Table 42'!$13:$13,0))/100)*(SUM(W$3:W$5)/SUM(W$3:W$5,W$11:W$13))</f>
        <v>5.9566299480349409E-2</v>
      </c>
      <c r="X36">
        <f>(INDEX('AEO 2023 Table 42'!84:84,MATCH(X$28,'AEO 2023 Table 42'!$13:$13,0))/100)*(SUM(X$3:X$5)/SUM(X$3:X$5,X$11:X$13))</f>
        <v>5.9409143368226239E-2</v>
      </c>
      <c r="Y36">
        <f>(INDEX('AEO 2023 Table 42'!84:84,MATCH(Y$28,'AEO 2023 Table 42'!$13:$13,0))/100)*(SUM(Y$3:Y$5)/SUM(Y$3:Y$5,Y$11:Y$13))</f>
        <v>5.8929089776190095E-2</v>
      </c>
      <c r="Z36">
        <f>(INDEX('AEO 2023 Table 42'!84:84,MATCH(Z$28,'AEO 2023 Table 42'!$13:$13,0))/100)*(SUM(Z$3:Z$5)/SUM(Z$3:Z$5,Z$11:Z$13))</f>
        <v>5.8723431759254062E-2</v>
      </c>
      <c r="AA36">
        <f>(INDEX('AEO 2023 Table 42'!84:84,MATCH(AA$28,'AEO 2023 Table 42'!$13:$13,0))/100)*(SUM(AA$3:AA$5)/SUM(AA$3:AA$5,AA$11:AA$13))</f>
        <v>5.7850633271704408E-2</v>
      </c>
      <c r="AB36">
        <f>(INDEX('AEO 2023 Table 42'!84:84,MATCH(AB$28,'AEO 2023 Table 42'!$13:$13,0))/100)*(SUM(AB$3:AB$5)/SUM(AB$3:AB$5,AB$11:AB$13))</f>
        <v>5.8325834631424538E-2</v>
      </c>
      <c r="AC36">
        <f>(INDEX('AEO 2023 Table 42'!84:84,MATCH(AC$28,'AEO 2023 Table 42'!$13:$13,0))/100)*(SUM(AC$3:AC$5)/SUM(AC$3:AC$5,AC$11:AC$13))</f>
        <v>5.7921873995595084E-2</v>
      </c>
      <c r="AD36">
        <f>(INDEX('AEO 2023 Table 42'!84:84,MATCH(AD$28,'AEO 2023 Table 42'!$13:$13,0))/100)*(SUM(AD$3:AD$5)/SUM(AD$3:AD$5,AD$11:AD$13))</f>
        <v>5.775811762146249E-2</v>
      </c>
      <c r="AE36">
        <f>(INDEX('AEO 2023 Table 42'!84:84,MATCH(AE$28,'AEO 2023 Table 42'!$13:$13,0))/100)*(SUM(AE$3:AE$5)/SUM(AE$3:AE$5,AE$11:AE$13))</f>
        <v>5.7559981719926871E-2</v>
      </c>
    </row>
    <row r="37" spans="1:31" x14ac:dyDescent="0.35">
      <c r="A37" t="str">
        <f>'AEO 2022 Table 42'!A81</f>
        <v>Small Pickup</v>
      </c>
      <c r="B37">
        <f>INDEX('AEO 2022 Table 42'!81:81,MATCH(B$28,'AEO 2022 Table 42'!$14:$14,0))/100*(SUM(B$11:B$13)/SUM(B$3:B$5,B$11:B$13))</f>
        <v>9.2014137330140439E-3</v>
      </c>
      <c r="C37">
        <f>INDEX('AEO 2023 Table 42'!87:87,MATCH(C$28,'AEO 2023 Table 42'!$13:$13,0))/100*(SUM(C$11:C$13)/SUM(C$3:C$5,C$11:C$13))</f>
        <v>4.6850934253017708E-3</v>
      </c>
      <c r="D37">
        <f>INDEX('AEO 2023 Table 42'!87:87,MATCH(D$28,'AEO 2023 Table 42'!$13:$13,0))/100*(SUM(D$11:D$13)/SUM(D$3:D$5,D$11:D$13))</f>
        <v>5.8938711940762249E-3</v>
      </c>
      <c r="E37">
        <f>INDEX('AEO 2023 Table 42'!87:87,MATCH(E$28,'AEO 2023 Table 42'!$13:$13,0))/100*(SUM(E$11:E$13)/SUM(E$3:E$5,E$11:E$13))</f>
        <v>6.4599606313216216E-3</v>
      </c>
      <c r="F37">
        <f>INDEX('AEO 2023 Table 42'!87:87,MATCH(F$28,'AEO 2023 Table 42'!$13:$13,0))/100*(SUM(F$11:F$13)/SUM(F$3:F$5,F$11:F$13))</f>
        <v>7.1937030475885044E-3</v>
      </c>
      <c r="G37">
        <f>INDEX('AEO 2023 Table 42'!87:87,MATCH(G$28,'AEO 2023 Table 42'!$13:$13,0))/100*(SUM(G$11:G$13)/SUM(G$3:G$5,G$11:G$13))</f>
        <v>7.6876787422105438E-3</v>
      </c>
      <c r="H37">
        <f>INDEX('AEO 2023 Table 42'!87:87,MATCH(H$28,'AEO 2023 Table 42'!$13:$13,0))/100*(SUM(H$11:H$13)/SUM(H$3:H$5,H$11:H$13))</f>
        <v>8.2695994526867985E-3</v>
      </c>
      <c r="I37">
        <f>INDEX('AEO 2023 Table 42'!87:87,MATCH(I$28,'AEO 2023 Table 42'!$13:$13,0))/100*(SUM(I$11:I$13)/SUM(I$3:I$5,I$11:I$13))</f>
        <v>8.7397430765749767E-3</v>
      </c>
      <c r="J37">
        <f>INDEX('AEO 2023 Table 42'!87:87,MATCH(J$28,'AEO 2023 Table 42'!$13:$13,0))/100*(SUM(J$11:J$13)/SUM(J$3:J$5,J$11:J$13))</f>
        <v>9.21165102676922E-3</v>
      </c>
      <c r="K37">
        <f>INDEX('AEO 2023 Table 42'!87:87,MATCH(K$28,'AEO 2023 Table 42'!$13:$13,0))/100*(SUM(K$11:K$13)/SUM(K$3:K$5,K$11:K$13))</f>
        <v>9.5741858410841821E-3</v>
      </c>
      <c r="L37">
        <f>INDEX('AEO 2023 Table 42'!87:87,MATCH(L$28,'AEO 2023 Table 42'!$13:$13,0))/100*(SUM(L$11:L$13)/SUM(L$3:L$5,L$11:L$13))</f>
        <v>9.8862143016610754E-3</v>
      </c>
      <c r="M37">
        <f>INDEX('AEO 2023 Table 42'!87:87,MATCH(M$28,'AEO 2023 Table 42'!$13:$13,0))/100*(SUM(M$11:M$13)/SUM(M$3:M$5,M$11:M$13))</f>
        <v>1.0102709505345562E-2</v>
      </c>
      <c r="N37">
        <f>INDEX('AEO 2023 Table 42'!87:87,MATCH(N$28,'AEO 2023 Table 42'!$13:$13,0))/100*(SUM(N$11:N$13)/SUM(N$3:N$5,N$11:N$13))</f>
        <v>1.031800069770563E-2</v>
      </c>
      <c r="O37">
        <f>INDEX('AEO 2023 Table 42'!87:87,MATCH(O$28,'AEO 2023 Table 42'!$13:$13,0))/100*(SUM(O$11:O$13)/SUM(O$3:O$5,O$11:O$13))</f>
        <v>1.0524910610817131E-2</v>
      </c>
      <c r="P37">
        <f>INDEX('AEO 2023 Table 42'!87:87,MATCH(P$28,'AEO 2023 Table 42'!$13:$13,0))/100*(SUM(P$11:P$13)/SUM(P$3:P$5,P$11:P$13))</f>
        <v>1.0708364447982729E-2</v>
      </c>
      <c r="Q37">
        <f>INDEX('AEO 2023 Table 42'!87:87,MATCH(Q$28,'AEO 2023 Table 42'!$13:$13,0))/100*(SUM(Q$11:Q$13)/SUM(Q$3:Q$5,Q$11:Q$13))</f>
        <v>1.0816075175098526E-2</v>
      </c>
      <c r="R37">
        <f>INDEX('AEO 2023 Table 42'!87:87,MATCH(R$28,'AEO 2023 Table 42'!$13:$13,0))/100*(SUM(R$11:R$13)/SUM(R$3:R$5,R$11:R$13))</f>
        <v>1.1013952089599667E-2</v>
      </c>
      <c r="S37">
        <f>INDEX('AEO 2023 Table 42'!87:87,MATCH(S$28,'AEO 2023 Table 42'!$13:$13,0))/100*(SUM(S$11:S$13)/SUM(S$3:S$5,S$11:S$13))</f>
        <v>1.1146946551495663E-2</v>
      </c>
      <c r="T37">
        <f>INDEX('AEO 2023 Table 42'!87:87,MATCH(T$28,'AEO 2023 Table 42'!$13:$13,0))/100*(SUM(T$11:T$13)/SUM(T$3:T$5,T$11:T$13))</f>
        <v>1.1269566334521702E-2</v>
      </c>
      <c r="U37">
        <f>INDEX('AEO 2023 Table 42'!87:87,MATCH(U$28,'AEO 2023 Table 42'!$13:$13,0))/100*(SUM(U$11:U$13)/SUM(U$3:U$5,U$11:U$13))</f>
        <v>1.1420654371538068E-2</v>
      </c>
      <c r="V37">
        <f>INDEX('AEO 2023 Table 42'!87:87,MATCH(V$28,'AEO 2023 Table 42'!$13:$13,0))/100*(SUM(V$11:V$13)/SUM(V$3:V$5,V$11:V$13))</f>
        <v>1.1555563735770182E-2</v>
      </c>
      <c r="W37">
        <f>INDEX('AEO 2023 Table 42'!87:87,MATCH(W$28,'AEO 2023 Table 42'!$13:$13,0))/100*(SUM(W$11:W$13)/SUM(W$3:W$5,W$11:W$13))</f>
        <v>1.1662018267943237E-2</v>
      </c>
      <c r="X37">
        <f>INDEX('AEO 2023 Table 42'!87:87,MATCH(X$28,'AEO 2023 Table 42'!$13:$13,0))/100*(SUM(X$11:X$13)/SUM(X$3:X$5,X$11:X$13))</f>
        <v>1.1816611969599993E-2</v>
      </c>
      <c r="Y37">
        <f>INDEX('AEO 2023 Table 42'!87:87,MATCH(Y$28,'AEO 2023 Table 42'!$13:$13,0))/100*(SUM(Y$11:Y$13)/SUM(Y$3:Y$5,Y$11:Y$13))</f>
        <v>1.1875165253662492E-2</v>
      </c>
      <c r="Z37">
        <f>INDEX('AEO 2023 Table 42'!87:87,MATCH(Z$28,'AEO 2023 Table 42'!$13:$13,0))/100*(SUM(Z$11:Z$13)/SUM(Z$3:Z$5,Z$11:Z$13))</f>
        <v>1.2006183691340317E-2</v>
      </c>
      <c r="AA37">
        <f>INDEX('AEO 2023 Table 42'!87:87,MATCH(AA$28,'AEO 2023 Table 42'!$13:$13,0))/100*(SUM(AA$11:AA$13)/SUM(AA$3:AA$5,AA$11:AA$13))</f>
        <v>1.1954935146641756E-2</v>
      </c>
      <c r="AB37">
        <f>INDEX('AEO 2023 Table 42'!87:87,MATCH(AB$28,'AEO 2023 Table 42'!$13:$13,0))/100*(SUM(AB$11:AB$13)/SUM(AB$3:AB$5,AB$11:AB$13))</f>
        <v>1.219938357874328E-2</v>
      </c>
      <c r="AC37">
        <f>INDEX('AEO 2023 Table 42'!87:87,MATCH(AC$28,'AEO 2023 Table 42'!$13:$13,0))/100*(SUM(AC$11:AC$13)/SUM(AC$3:AC$5,AC$11:AC$13))</f>
        <v>1.2232686147211794E-2</v>
      </c>
      <c r="AD37">
        <f>INDEX('AEO 2023 Table 42'!87:87,MATCH(AD$28,'AEO 2023 Table 42'!$13:$13,0))/100*(SUM(AD$11:AD$13)/SUM(AD$3:AD$5,AD$11:AD$13))</f>
        <v>1.234915657745788E-2</v>
      </c>
      <c r="AE37">
        <f>INDEX('AEO 2023 Table 42'!87:87,MATCH(AE$28,'AEO 2023 Table 42'!$13:$13,0))/100*(SUM(AE$11:AE$13)/SUM(AE$3:AE$5,AE$11:AE$13))</f>
        <v>1.2390695649542212E-2</v>
      </c>
    </row>
    <row r="38" spans="1:31" x14ac:dyDescent="0.35">
      <c r="A38" t="str">
        <f>'AEO 2022 Table 42'!A82</f>
        <v>Large Pickup</v>
      </c>
      <c r="B38">
        <f>INDEX('AEO 2022 Table 42'!82:82,MATCH(B$28,'AEO 2022 Table 42'!$14:$14,0))/100*(SUM(B$11:B$13)/SUM(B$3:B$5,B$11:B$13))</f>
        <v>6.1221008609777604E-2</v>
      </c>
      <c r="C38">
        <f>INDEX('AEO 2023 Table 42'!88:88,MATCH(C$28,'AEO 2023 Table 42'!$13:$13,0))/100*(SUM(C$11:C$13)/SUM(C$3:C$5,C$11:C$13))</f>
        <v>4.2494226812980082E-2</v>
      </c>
      <c r="D38">
        <f>INDEX('AEO 2023 Table 42'!88:88,MATCH(D$28,'AEO 2023 Table 42'!$13:$13,0))/100*(SUM(D$11:D$13)/SUM(D$3:D$5,D$11:D$13))</f>
        <v>4.658339270260041E-2</v>
      </c>
      <c r="E38">
        <f>INDEX('AEO 2023 Table 42'!88:88,MATCH(E$28,'AEO 2023 Table 42'!$13:$13,0))/100*(SUM(E$11:E$13)/SUM(E$3:E$5,E$11:E$13))</f>
        <v>5.2606995367158522E-2</v>
      </c>
      <c r="F38">
        <f>INDEX('AEO 2023 Table 42'!88:88,MATCH(F$28,'AEO 2023 Table 42'!$13:$13,0))/100*(SUM(F$11:F$13)/SUM(F$3:F$5,F$11:F$13))</f>
        <v>5.872455640629904E-2</v>
      </c>
      <c r="G38">
        <f>INDEX('AEO 2023 Table 42'!88:88,MATCH(G$28,'AEO 2023 Table 42'!$13:$13,0))/100*(SUM(G$11:G$13)/SUM(G$3:G$5,G$11:G$13))</f>
        <v>6.513831561086901E-2</v>
      </c>
      <c r="H38">
        <f>INDEX('AEO 2023 Table 42'!88:88,MATCH(H$28,'AEO 2023 Table 42'!$13:$13,0))/100*(SUM(H$11:H$13)/SUM(H$3:H$5,H$11:H$13))</f>
        <v>7.0343233171631117E-2</v>
      </c>
      <c r="I38">
        <f>INDEX('AEO 2023 Table 42'!88:88,MATCH(I$28,'AEO 2023 Table 42'!$13:$13,0))/100*(SUM(I$11:I$13)/SUM(I$3:I$5,I$11:I$13))</f>
        <v>7.5131492380561854E-2</v>
      </c>
      <c r="J38">
        <f>INDEX('AEO 2023 Table 42'!88:88,MATCH(J$28,'AEO 2023 Table 42'!$13:$13,0))/100*(SUM(J$11:J$13)/SUM(J$3:J$5,J$11:J$13))</f>
        <v>7.9685998487348808E-2</v>
      </c>
      <c r="K38">
        <f>INDEX('AEO 2023 Table 42'!88:88,MATCH(K$28,'AEO 2023 Table 42'!$13:$13,0))/100*(SUM(K$11:K$13)/SUM(K$3:K$5,K$11:K$13))</f>
        <v>8.3329710788732095E-2</v>
      </c>
      <c r="L38">
        <f>INDEX('AEO 2023 Table 42'!88:88,MATCH(L$28,'AEO 2023 Table 42'!$13:$13,0))/100*(SUM(L$11:L$13)/SUM(L$3:L$5,L$11:L$13))</f>
        <v>8.6341530827425947E-2</v>
      </c>
      <c r="M38">
        <f>INDEX('AEO 2023 Table 42'!88:88,MATCH(M$28,'AEO 2023 Table 42'!$13:$13,0))/100*(SUM(M$11:M$13)/SUM(M$3:M$5,M$11:M$13))</f>
        <v>8.8953574358156193E-2</v>
      </c>
      <c r="N38">
        <f>INDEX('AEO 2023 Table 42'!88:88,MATCH(N$28,'AEO 2023 Table 42'!$13:$13,0))/100*(SUM(N$11:N$13)/SUM(N$3:N$5,N$11:N$13))</f>
        <v>9.1218200716630796E-2</v>
      </c>
      <c r="O38">
        <f>INDEX('AEO 2023 Table 42'!88:88,MATCH(O$28,'AEO 2023 Table 42'!$13:$13,0))/100*(SUM(O$11:O$13)/SUM(O$3:O$5,O$11:O$13))</f>
        <v>9.3320705724727893E-2</v>
      </c>
      <c r="P38">
        <f>INDEX('AEO 2023 Table 42'!88:88,MATCH(P$28,'AEO 2023 Table 42'!$13:$13,0))/100*(SUM(P$11:P$13)/SUM(P$3:P$5,P$11:P$13))</f>
        <v>9.5201893767709003E-2</v>
      </c>
      <c r="Q38">
        <f>INDEX('AEO 2023 Table 42'!88:88,MATCH(Q$28,'AEO 2023 Table 42'!$13:$13,0))/100*(SUM(Q$11:Q$13)/SUM(Q$3:Q$5,Q$11:Q$13))</f>
        <v>9.7000573118606381E-2</v>
      </c>
      <c r="R38">
        <f>INDEX('AEO 2023 Table 42'!88:88,MATCH(R$28,'AEO 2023 Table 42'!$13:$13,0))/100*(SUM(R$11:R$13)/SUM(R$3:R$5,R$11:R$13))</f>
        <v>9.8582891025989508E-2</v>
      </c>
      <c r="S38">
        <f>INDEX('AEO 2023 Table 42'!88:88,MATCH(S$28,'AEO 2023 Table 42'!$13:$13,0))/100*(SUM(S$11:S$13)/SUM(S$3:S$5,S$11:S$13))</f>
        <v>0.1001616234593302</v>
      </c>
      <c r="T38">
        <f>INDEX('AEO 2023 Table 42'!88:88,MATCH(T$28,'AEO 2023 Table 42'!$13:$13,0))/100*(SUM(T$11:T$13)/SUM(T$3:T$5,T$11:T$13))</f>
        <v>0.10165559422127744</v>
      </c>
      <c r="U38">
        <f>INDEX('AEO 2023 Table 42'!88:88,MATCH(U$28,'AEO 2023 Table 42'!$13:$13,0))/100*(SUM(U$11:U$13)/SUM(U$3:U$5,U$11:U$13))</f>
        <v>0.10305492464608719</v>
      </c>
      <c r="V38">
        <f>INDEX('AEO 2023 Table 42'!88:88,MATCH(V$28,'AEO 2023 Table 42'!$13:$13,0))/100*(SUM(V$11:V$13)/SUM(V$3:V$5,V$11:V$13))</f>
        <v>0.1044384493566453</v>
      </c>
      <c r="W38">
        <f>INDEX('AEO 2023 Table 42'!88:88,MATCH(W$28,'AEO 2023 Table 42'!$13:$13,0))/100*(SUM(W$11:W$13)/SUM(W$3:W$5,W$11:W$13))</f>
        <v>0.10577084908488439</v>
      </c>
      <c r="X38">
        <f>INDEX('AEO 2023 Table 42'!88:88,MATCH(X$28,'AEO 2023 Table 42'!$13:$13,0))/100*(SUM(X$11:X$13)/SUM(X$3:X$5,X$11:X$13))</f>
        <v>0.10705788305026986</v>
      </c>
      <c r="Y38">
        <f>INDEX('AEO 2023 Table 42'!88:88,MATCH(Y$28,'AEO 2023 Table 42'!$13:$13,0))/100*(SUM(Y$11:Y$13)/SUM(Y$3:Y$5,Y$11:Y$13))</f>
        <v>0.10837001965836897</v>
      </c>
      <c r="Z38">
        <f>INDEX('AEO 2023 Table 42'!88:88,MATCH(Z$28,'AEO 2023 Table 42'!$13:$13,0))/100*(SUM(Z$11:Z$13)/SUM(Z$3:Z$5,Z$11:Z$13))</f>
        <v>0.10956042321321564</v>
      </c>
      <c r="AA38">
        <f>INDEX('AEO 2023 Table 42'!88:88,MATCH(AA$28,'AEO 2023 Table 42'!$13:$13,0))/100*(SUM(AA$11:AA$13)/SUM(AA$3:AA$5,AA$11:AA$13))</f>
        <v>0.11079309040202415</v>
      </c>
      <c r="AB38">
        <f>INDEX('AEO 2023 Table 42'!88:88,MATCH(AB$28,'AEO 2023 Table 42'!$13:$13,0))/100*(SUM(AB$11:AB$13)/SUM(AB$3:AB$5,AB$11:AB$13))</f>
        <v>0.11172727106334225</v>
      </c>
      <c r="AC38">
        <f>INDEX('AEO 2023 Table 42'!88:88,MATCH(AC$28,'AEO 2023 Table 42'!$13:$13,0))/100*(SUM(AC$11:AC$13)/SUM(AC$3:AC$5,AC$11:AC$13))</f>
        <v>0.11276277884449765</v>
      </c>
      <c r="AD38">
        <f>INDEX('AEO 2023 Table 42'!88:88,MATCH(AD$28,'AEO 2023 Table 42'!$13:$13,0))/100*(SUM(AD$11:AD$13)/SUM(AD$3:AD$5,AD$11:AD$13))</f>
        <v>0.11365590977583917</v>
      </c>
      <c r="AE38">
        <f>INDEX('AEO 2023 Table 42'!88:88,MATCH(AE$28,'AEO 2023 Table 42'!$13:$13,0))/100*(SUM(AE$11:AE$13)/SUM(AE$3:AE$5,AE$11:AE$13))</f>
        <v>0.11461088508061049</v>
      </c>
    </row>
    <row r="39" spans="1:31" x14ac:dyDescent="0.35">
      <c r="A39" t="str">
        <f>'AEO 2022 Table 42'!A83</f>
        <v>Small Van</v>
      </c>
      <c r="B39">
        <f>INDEX('AEO 2022 Table 42'!83:83,MATCH(B$28,'AEO 2022 Table 42'!$14:$14,0))/100*(SUM(B$11:B$13)/SUM(B$3:B$5,B$11:B$13))</f>
        <v>3.6239819872584131E-3</v>
      </c>
      <c r="C39">
        <f>INDEX('AEO 2023 Table 42'!89:89,MATCH(C$28,'AEO 2023 Table 42'!$13:$13,0))/100*(SUM(C$11:C$13)/SUM(C$3:C$5,C$11:C$13))</f>
        <v>2.3560507101426558E-3</v>
      </c>
      <c r="D39">
        <f>INDEX('AEO 2023 Table 42'!89:89,MATCH(D$28,'AEO 2023 Table 42'!$13:$13,0))/100*(SUM(D$11:D$13)/SUM(D$3:D$5,D$11:D$13))</f>
        <v>2.3386398539770076E-3</v>
      </c>
      <c r="E39">
        <f>INDEX('AEO 2023 Table 42'!89:89,MATCH(E$28,'AEO 2023 Table 42'!$13:$13,0))/100*(SUM(E$11:E$13)/SUM(E$3:E$5,E$11:E$13))</f>
        <v>2.6601635541035453E-3</v>
      </c>
      <c r="F39">
        <f>INDEX('AEO 2023 Table 42'!89:89,MATCH(F$28,'AEO 2023 Table 42'!$13:$13,0))/100*(SUM(F$11:F$13)/SUM(F$3:F$5,F$11:F$13))</f>
        <v>2.8549080650755333E-3</v>
      </c>
      <c r="G39">
        <f>INDEX('AEO 2023 Table 42'!89:89,MATCH(G$28,'AEO 2023 Table 42'!$13:$13,0))/100*(SUM(G$11:G$13)/SUM(G$3:G$5,G$11:G$13))</f>
        <v>3.2626253833552446E-3</v>
      </c>
      <c r="H39">
        <f>INDEX('AEO 2023 Table 42'!89:89,MATCH(H$28,'AEO 2023 Table 42'!$13:$13,0))/100*(SUM(H$11:H$13)/SUM(H$3:H$5,H$11:H$13))</f>
        <v>3.5152121010813271E-3</v>
      </c>
      <c r="I39">
        <f>INDEX('AEO 2023 Table 42'!89:89,MATCH(I$28,'AEO 2023 Table 42'!$13:$13,0))/100*(SUM(I$11:I$13)/SUM(I$3:I$5,I$11:I$13))</f>
        <v>3.7444611943997751E-3</v>
      </c>
      <c r="J39">
        <f>INDEX('AEO 2023 Table 42'!89:89,MATCH(J$28,'AEO 2023 Table 42'!$13:$13,0))/100*(SUM(J$11:J$13)/SUM(J$3:J$5,J$11:J$13))</f>
        <v>4.0049358109835089E-3</v>
      </c>
      <c r="K39">
        <f>INDEX('AEO 2023 Table 42'!89:89,MATCH(K$28,'AEO 2023 Table 42'!$13:$13,0))/100*(SUM(K$11:K$13)/SUM(K$3:K$5,K$11:K$13))</f>
        <v>4.2021881101521183E-3</v>
      </c>
      <c r="L39">
        <f>INDEX('AEO 2023 Table 42'!89:89,MATCH(L$28,'AEO 2023 Table 42'!$13:$13,0))/100*(SUM(L$11:L$13)/SUM(L$3:L$5,L$11:L$13))</f>
        <v>4.3401778066716676E-3</v>
      </c>
      <c r="M39">
        <f>INDEX('AEO 2023 Table 42'!89:89,MATCH(M$28,'AEO 2023 Table 42'!$13:$13,0))/100*(SUM(M$11:M$13)/SUM(M$3:M$5,M$11:M$13))</f>
        <v>4.4731249311102143E-3</v>
      </c>
      <c r="N39">
        <f>INDEX('AEO 2023 Table 42'!89:89,MATCH(N$28,'AEO 2023 Table 42'!$13:$13,0))/100*(SUM(N$11:N$13)/SUM(N$3:N$5,N$11:N$13))</f>
        <v>4.5765459337727072E-3</v>
      </c>
      <c r="O39">
        <f>INDEX('AEO 2023 Table 42'!89:89,MATCH(O$28,'AEO 2023 Table 42'!$13:$13,0))/100*(SUM(O$11:O$13)/SUM(O$3:O$5,O$11:O$13))</f>
        <v>4.6888796846871524E-3</v>
      </c>
      <c r="P39">
        <f>INDEX('AEO 2023 Table 42'!89:89,MATCH(P$28,'AEO 2023 Table 42'!$13:$13,0))/100*(SUM(P$11:P$13)/SUM(P$3:P$5,P$11:P$13))</f>
        <v>4.7742225153423069E-3</v>
      </c>
      <c r="Q39">
        <f>INDEX('AEO 2023 Table 42'!89:89,MATCH(Q$28,'AEO 2023 Table 42'!$13:$13,0))/100*(SUM(Q$11:Q$13)/SUM(Q$3:Q$5,Q$11:Q$13))</f>
        <v>4.8766502172273001E-3</v>
      </c>
      <c r="R39">
        <f>INDEX('AEO 2023 Table 42'!89:89,MATCH(R$28,'AEO 2023 Table 42'!$13:$13,0))/100*(SUM(R$11:R$13)/SUM(R$3:R$5,R$11:R$13))</f>
        <v>4.9294054857376346E-3</v>
      </c>
      <c r="S39">
        <f>INDEX('AEO 2023 Table 42'!89:89,MATCH(S$28,'AEO 2023 Table 42'!$13:$13,0))/100*(SUM(S$11:S$13)/SUM(S$3:S$5,S$11:S$13))</f>
        <v>5.0037479099534566E-3</v>
      </c>
      <c r="T39">
        <f>INDEX('AEO 2023 Table 42'!89:89,MATCH(T$28,'AEO 2023 Table 42'!$13:$13,0))/100*(SUM(T$11:T$13)/SUM(T$3:T$5,T$11:T$13))</f>
        <v>5.0743640660747607E-3</v>
      </c>
      <c r="U39">
        <f>INDEX('AEO 2023 Table 42'!89:89,MATCH(U$28,'AEO 2023 Table 42'!$13:$13,0))/100*(SUM(U$11:U$13)/SUM(U$3:U$5,U$11:U$13))</f>
        <v>5.1370734932694563E-3</v>
      </c>
      <c r="V39">
        <f>INDEX('AEO 2023 Table 42'!89:89,MATCH(V$28,'AEO 2023 Table 42'!$13:$13,0))/100*(SUM(V$11:V$13)/SUM(V$3:V$5,V$11:V$13))</f>
        <v>5.1953945833390497E-3</v>
      </c>
      <c r="W39">
        <f>INDEX('AEO 2023 Table 42'!89:89,MATCH(W$28,'AEO 2023 Table 42'!$13:$13,0))/100*(SUM(W$11:W$13)/SUM(W$3:W$5,W$11:W$13))</f>
        <v>5.2631101363832941E-3</v>
      </c>
      <c r="X39">
        <f>INDEX('AEO 2023 Table 42'!89:89,MATCH(X$28,'AEO 2023 Table 42'!$13:$13,0))/100*(SUM(X$11:X$13)/SUM(X$3:X$5,X$11:X$13))</f>
        <v>5.3073935762184736E-3</v>
      </c>
      <c r="Y39">
        <f>INDEX('AEO 2023 Table 42'!89:89,MATCH(Y$28,'AEO 2023 Table 42'!$13:$13,0))/100*(SUM(Y$11:Y$13)/SUM(Y$3:Y$5,Y$11:Y$13))</f>
        <v>5.3918477684375549E-3</v>
      </c>
      <c r="Z39">
        <f>INDEX('AEO 2023 Table 42'!89:89,MATCH(Z$28,'AEO 2023 Table 42'!$13:$13,0))/100*(SUM(Z$11:Z$13)/SUM(Z$3:Z$5,Z$11:Z$13))</f>
        <v>5.4364943576012317E-3</v>
      </c>
      <c r="AA39">
        <f>INDEX('AEO 2023 Table 42'!89:89,MATCH(AA$28,'AEO 2023 Table 42'!$13:$13,0))/100*(SUM(AA$11:AA$13)/SUM(AA$3:AA$5,AA$11:AA$13))</f>
        <v>5.5495326273023986E-3</v>
      </c>
      <c r="AB39">
        <f>INDEX('AEO 2023 Table 42'!89:89,MATCH(AB$28,'AEO 2023 Table 42'!$13:$13,0))/100*(SUM(AB$11:AB$13)/SUM(AB$3:AB$5,AB$11:AB$13))</f>
        <v>5.529728174205148E-3</v>
      </c>
      <c r="AC39">
        <f>INDEX('AEO 2023 Table 42'!89:89,MATCH(AC$28,'AEO 2023 Table 42'!$13:$13,0))/100*(SUM(AC$11:AC$13)/SUM(AC$3:AC$5,AC$11:AC$13))</f>
        <v>5.5973889497853025E-3</v>
      </c>
      <c r="AD39">
        <f>INDEX('AEO 2023 Table 42'!89:89,MATCH(AD$28,'AEO 2023 Table 42'!$13:$13,0))/100*(SUM(AD$11:AD$13)/SUM(AD$3:AD$5,AD$11:AD$13))</f>
        <v>5.6150413282163303E-3</v>
      </c>
      <c r="AE39">
        <f>INDEX('AEO 2023 Table 42'!89:89,MATCH(AE$28,'AEO 2023 Table 42'!$13:$13,0))/100*(SUM(AE$11:AE$13)/SUM(AE$3:AE$5,AE$11:AE$13))</f>
        <v>5.6847355787569926E-3</v>
      </c>
    </row>
    <row r="40" spans="1:31" x14ac:dyDescent="0.35">
      <c r="A40" t="str">
        <f>'AEO 2022 Table 42'!A84</f>
        <v>Large Van</v>
      </c>
      <c r="B40">
        <f>INDEX('AEO 2022 Table 42'!84:84,MATCH(B$28,'AEO 2022 Table 42'!$14:$14,0))/100*(SUM(B$11:B$13)/SUM(B$3:B$5,B$11:B$13))</f>
        <v>1.7595290696494938E-2</v>
      </c>
      <c r="C40">
        <f>INDEX('AEO 2023 Table 42'!90:90,MATCH(C$28,'AEO 2023 Table 42'!$13:$13,0))/100*(SUM(C$11:C$13)/SUM(C$3:C$5,C$11:C$13))</f>
        <v>1.0607548035742279E-2</v>
      </c>
      <c r="D40">
        <f>INDEX('AEO 2023 Table 42'!90:90,MATCH(D$28,'AEO 2023 Table 42'!$13:$13,0))/100*(SUM(D$11:D$13)/SUM(D$3:D$5,D$11:D$13))</f>
        <v>1.1372772359086578E-2</v>
      </c>
      <c r="E40">
        <f>INDEX('AEO 2023 Table 42'!90:90,MATCH(E$28,'AEO 2023 Table 42'!$13:$13,0))/100*(SUM(E$11:E$13)/SUM(E$3:E$5,E$11:E$13))</f>
        <v>1.265651558514512E-2</v>
      </c>
      <c r="F40">
        <f>INDEX('AEO 2023 Table 42'!90:90,MATCH(F$28,'AEO 2023 Table 42'!$13:$13,0))/100*(SUM(F$11:F$13)/SUM(F$3:F$5,F$11:F$13))</f>
        <v>1.3953825445577911E-2</v>
      </c>
      <c r="G40">
        <f>INDEX('AEO 2023 Table 42'!90:90,MATCH(G$28,'AEO 2023 Table 42'!$13:$13,0))/100*(SUM(G$11:G$13)/SUM(G$3:G$5,G$11:G$13))</f>
        <v>1.5061204165187322E-2</v>
      </c>
      <c r="H40">
        <f>INDEX('AEO 2023 Table 42'!90:90,MATCH(H$28,'AEO 2023 Table 42'!$13:$13,0))/100*(SUM(H$11:H$13)/SUM(H$3:H$5,H$11:H$13))</f>
        <v>1.6267817971404579E-2</v>
      </c>
      <c r="I40">
        <f>INDEX('AEO 2023 Table 42'!90:90,MATCH(I$28,'AEO 2023 Table 42'!$13:$13,0))/100*(SUM(I$11:I$13)/SUM(I$3:I$5,I$11:I$13))</f>
        <v>1.7124833362174137E-2</v>
      </c>
      <c r="J40">
        <f>INDEX('AEO 2023 Table 42'!90:90,MATCH(J$28,'AEO 2023 Table 42'!$13:$13,0))/100*(SUM(J$11:J$13)/SUM(J$3:J$5,J$11:J$13))</f>
        <v>1.8151915816984596E-2</v>
      </c>
      <c r="K40">
        <f>INDEX('AEO 2023 Table 42'!90:90,MATCH(K$28,'AEO 2023 Table 42'!$13:$13,0))/100*(SUM(K$11:K$13)/SUM(K$3:K$5,K$11:K$13))</f>
        <v>1.8842050261811218E-2</v>
      </c>
      <c r="L40">
        <f>INDEX('AEO 2023 Table 42'!90:90,MATCH(L$28,'AEO 2023 Table 42'!$13:$13,0))/100*(SUM(L$11:L$13)/SUM(L$3:L$5,L$11:L$13))</f>
        <v>1.9400790987855177E-2</v>
      </c>
      <c r="M40">
        <f>INDEX('AEO 2023 Table 42'!90:90,MATCH(M$28,'AEO 2023 Table 42'!$13:$13,0))/100*(SUM(M$11:M$13)/SUM(M$3:M$5,M$11:M$13))</f>
        <v>1.9860405689001312E-2</v>
      </c>
      <c r="N40">
        <f>INDEX('AEO 2023 Table 42'!90:90,MATCH(N$28,'AEO 2023 Table 42'!$13:$13,0))/100*(SUM(N$11:N$13)/SUM(N$3:N$5,N$11:N$13))</f>
        <v>2.0211016657323201E-2</v>
      </c>
      <c r="O40">
        <f>INDEX('AEO 2023 Table 42'!90:90,MATCH(O$28,'AEO 2023 Table 42'!$13:$13,0))/100*(SUM(O$11:O$13)/SUM(O$3:O$5,O$11:O$13))</f>
        <v>2.0617861960414086E-2</v>
      </c>
      <c r="P40">
        <f>INDEX('AEO 2023 Table 42'!90:90,MATCH(P$28,'AEO 2023 Table 42'!$13:$13,0))/100*(SUM(P$11:P$13)/SUM(P$3:P$5,P$11:P$13))</f>
        <v>2.0930478821261544E-2</v>
      </c>
      <c r="Q40">
        <f>INDEX('AEO 2023 Table 42'!90:90,MATCH(Q$28,'AEO 2023 Table 42'!$13:$13,0))/100*(SUM(Q$11:Q$13)/SUM(Q$3:Q$5,Q$11:Q$13))</f>
        <v>2.1220060475193109E-2</v>
      </c>
      <c r="R40">
        <f>INDEX('AEO 2023 Table 42'!90:90,MATCH(R$28,'AEO 2023 Table 42'!$13:$13,0))/100*(SUM(R$11:R$13)/SUM(R$3:R$5,R$11:R$13))</f>
        <v>2.1484753095000225E-2</v>
      </c>
      <c r="S40">
        <f>INDEX('AEO 2023 Table 42'!90:90,MATCH(S$28,'AEO 2023 Table 42'!$13:$13,0))/100*(SUM(S$11:S$13)/SUM(S$3:S$5,S$11:S$13))</f>
        <v>2.1744606830100734E-2</v>
      </c>
      <c r="T40">
        <f>INDEX('AEO 2023 Table 42'!90:90,MATCH(T$28,'AEO 2023 Table 42'!$13:$13,0))/100*(SUM(T$11:T$13)/SUM(T$3:T$5,T$11:T$13))</f>
        <v>2.1973737187514684E-2</v>
      </c>
      <c r="U40">
        <f>INDEX('AEO 2023 Table 42'!90:90,MATCH(U$28,'AEO 2023 Table 42'!$13:$13,0))/100*(SUM(U$11:U$13)/SUM(U$3:U$5,U$11:U$13))</f>
        <v>2.2234105480047034E-2</v>
      </c>
      <c r="V40">
        <f>INDEX('AEO 2023 Table 42'!90:90,MATCH(V$28,'AEO 2023 Table 42'!$13:$13,0))/100*(SUM(V$11:V$13)/SUM(V$3:V$5,V$11:V$13))</f>
        <v>2.2457917676783613E-2</v>
      </c>
      <c r="W40">
        <f>INDEX('AEO 2023 Table 42'!90:90,MATCH(W$28,'AEO 2023 Table 42'!$13:$13,0))/100*(SUM(W$11:W$13)/SUM(W$3:W$5,W$11:W$13))</f>
        <v>2.2679370614455473E-2</v>
      </c>
      <c r="X40">
        <f>INDEX('AEO 2023 Table 42'!90:90,MATCH(X$28,'AEO 2023 Table 42'!$13:$13,0))/100*(SUM(X$11:X$13)/SUM(X$3:X$5,X$11:X$13))</f>
        <v>2.2893574989781562E-2</v>
      </c>
      <c r="Y40">
        <f>INDEX('AEO 2023 Table 42'!90:90,MATCH(Y$28,'AEO 2023 Table 42'!$13:$13,0))/100*(SUM(Y$11:Y$13)/SUM(Y$3:Y$5,Y$11:Y$13))</f>
        <v>2.3121841626559021E-2</v>
      </c>
      <c r="Z40">
        <f>INDEX('AEO 2023 Table 42'!90:90,MATCH(Z$28,'AEO 2023 Table 42'!$13:$13,0))/100*(SUM(Z$11:Z$13)/SUM(Z$3:Z$5,Z$11:Z$13))</f>
        <v>2.3310727187988208E-2</v>
      </c>
      <c r="AA40">
        <f>INDEX('AEO 2023 Table 42'!90:90,MATCH(AA$28,'AEO 2023 Table 42'!$13:$13,0))/100*(SUM(AA$11:AA$13)/SUM(AA$3:AA$5,AA$11:AA$13))</f>
        <v>2.3510885390960023E-2</v>
      </c>
      <c r="AB40">
        <f>INDEX('AEO 2023 Table 42'!90:90,MATCH(AB$28,'AEO 2023 Table 42'!$13:$13,0))/100*(SUM(AB$11:AB$13)/SUM(AB$3:AB$5,AB$11:AB$13))</f>
        <v>2.3653182883641155E-2</v>
      </c>
      <c r="AC40">
        <f>INDEX('AEO 2023 Table 42'!90:90,MATCH(AC$28,'AEO 2023 Table 42'!$13:$13,0))/100*(SUM(AC$11:AC$13)/SUM(AC$3:AC$5,AC$11:AC$13))</f>
        <v>2.3817161904542382E-2</v>
      </c>
      <c r="AD40">
        <f>INDEX('AEO 2023 Table 42'!90:90,MATCH(AD$28,'AEO 2023 Table 42'!$13:$13,0))/100*(SUM(AD$11:AD$13)/SUM(AD$3:AD$5,AD$11:AD$13))</f>
        <v>2.3911579705057986E-2</v>
      </c>
      <c r="AE40">
        <f>INDEX('AEO 2023 Table 42'!90:90,MATCH(AE$28,'AEO 2023 Table 42'!$13:$13,0))/100*(SUM(AE$11:AE$13)/SUM(AE$3:AE$5,AE$11:AE$13))</f>
        <v>2.41139341195129E-2</v>
      </c>
    </row>
    <row r="41" spans="1:31" x14ac:dyDescent="0.35">
      <c r="A41" t="str">
        <f>'AEO 2022 Table 42'!A85</f>
        <v>Small Utility</v>
      </c>
      <c r="B41">
        <f>INDEX('AEO 2022 Table 42'!85:85,MATCH(B$28,'AEO 2022 Table 42'!$14:$14,0))/100*(SUM(B$11:B$13)/SUM(B$3:B$5,B$11:B$13))</f>
        <v>7.1689489773972392E-3</v>
      </c>
      <c r="C41">
        <f>INDEX('AEO 2023 Table 42'!91:91,MATCH(C$28,'AEO 2023 Table 42'!$13:$13,0))/100*(SUM(C$11:C$13)/SUM(C$3:C$5,C$11:C$13))</f>
        <v>6.4666583602445513E-3</v>
      </c>
      <c r="D41">
        <f>INDEX('AEO 2023 Table 42'!91:91,MATCH(D$28,'AEO 2023 Table 42'!$13:$13,0))/100*(SUM(D$11:D$13)/SUM(D$3:D$5,D$11:D$13))</f>
        <v>7.3916208024359968E-3</v>
      </c>
      <c r="E41">
        <f>INDEX('AEO 2023 Table 42'!91:91,MATCH(E$28,'AEO 2023 Table 42'!$13:$13,0))/100*(SUM(E$11:E$13)/SUM(E$3:E$5,E$11:E$13))</f>
        <v>8.0228135162054327E-3</v>
      </c>
      <c r="F41">
        <f>INDEX('AEO 2023 Table 42'!91:91,MATCH(F$28,'AEO 2023 Table 42'!$13:$13,0))/100*(SUM(F$11:F$13)/SUM(F$3:F$5,F$11:F$13))</f>
        <v>8.8494368723229175E-3</v>
      </c>
      <c r="G41">
        <f>INDEX('AEO 2023 Table 42'!91:91,MATCH(G$28,'AEO 2023 Table 42'!$13:$13,0))/100*(SUM(G$11:G$13)/SUM(G$3:G$5,G$11:G$13))</f>
        <v>9.4963167865542465E-3</v>
      </c>
      <c r="H41">
        <f>INDEX('AEO 2023 Table 42'!91:91,MATCH(H$28,'AEO 2023 Table 42'!$13:$13,0))/100*(SUM(H$11:H$13)/SUM(H$3:H$5,H$11:H$13))</f>
        <v>1.0108089701354147E-2</v>
      </c>
      <c r="I41">
        <f>INDEX('AEO 2023 Table 42'!91:91,MATCH(I$28,'AEO 2023 Table 42'!$13:$13,0))/100*(SUM(I$11:I$13)/SUM(I$3:I$5,I$11:I$13))</f>
        <v>1.0659544196981209E-2</v>
      </c>
      <c r="J41">
        <f>INDEX('AEO 2023 Table 42'!91:91,MATCH(J$28,'AEO 2023 Table 42'!$13:$13,0))/100*(SUM(J$11:J$13)/SUM(J$3:J$5,J$11:J$13))</f>
        <v>1.1117845412342852E-2</v>
      </c>
      <c r="K41">
        <f>INDEX('AEO 2023 Table 42'!91:91,MATCH(K$28,'AEO 2023 Table 42'!$13:$13,0))/100*(SUM(K$11:K$13)/SUM(K$3:K$5,K$11:K$13))</f>
        <v>1.1512587986678549E-2</v>
      </c>
      <c r="L41">
        <f>INDEX('AEO 2023 Table 42'!91:91,MATCH(L$28,'AEO 2023 Table 42'!$13:$13,0))/100*(SUM(L$11:L$13)/SUM(L$3:L$5,L$11:L$13))</f>
        <v>1.1830456188260926E-2</v>
      </c>
      <c r="M41">
        <f>INDEX('AEO 2023 Table 42'!91:91,MATCH(M$28,'AEO 2023 Table 42'!$13:$13,0))/100*(SUM(M$11:M$13)/SUM(M$3:M$5,M$11:M$13))</f>
        <v>1.2071631361624235E-2</v>
      </c>
      <c r="N41">
        <f>INDEX('AEO 2023 Table 42'!91:91,MATCH(N$28,'AEO 2023 Table 42'!$13:$13,0))/100*(SUM(N$11:N$13)/SUM(N$3:N$5,N$11:N$13))</f>
        <v>1.2289345030140085E-2</v>
      </c>
      <c r="O41">
        <f>INDEX('AEO 2023 Table 42'!91:91,MATCH(O$28,'AEO 2023 Table 42'!$13:$13,0))/100*(SUM(O$11:O$13)/SUM(O$3:O$5,O$11:O$13))</f>
        <v>1.2465336637501498E-2</v>
      </c>
      <c r="P41">
        <f>INDEX('AEO 2023 Table 42'!91:91,MATCH(P$28,'AEO 2023 Table 42'!$13:$13,0))/100*(SUM(P$11:P$13)/SUM(P$3:P$5,P$11:P$13))</f>
        <v>1.2641253756616185E-2</v>
      </c>
      <c r="Q41">
        <f>INDEX('AEO 2023 Table 42'!91:91,MATCH(Q$28,'AEO 2023 Table 42'!$13:$13,0))/100*(SUM(Q$11:Q$13)/SUM(Q$3:Q$5,Q$11:Q$13))</f>
        <v>1.2781049258828154E-2</v>
      </c>
      <c r="R41">
        <f>INDEX('AEO 2023 Table 42'!91:91,MATCH(R$28,'AEO 2023 Table 42'!$13:$13,0))/100*(SUM(R$11:R$13)/SUM(R$3:R$5,R$11:R$13))</f>
        <v>1.2941422103507105E-2</v>
      </c>
      <c r="S41">
        <f>INDEX('AEO 2023 Table 42'!91:91,MATCH(S$28,'AEO 2023 Table 42'!$13:$13,0))/100*(SUM(S$11:S$13)/SUM(S$3:S$5,S$11:S$13))</f>
        <v>1.3069093697484418E-2</v>
      </c>
      <c r="T41">
        <f>INDEX('AEO 2023 Table 42'!91:91,MATCH(T$28,'AEO 2023 Table 42'!$13:$13,0))/100*(SUM(T$11:T$13)/SUM(T$3:T$5,T$11:T$13))</f>
        <v>1.3191857676018258E-2</v>
      </c>
      <c r="U41">
        <f>INDEX('AEO 2023 Table 42'!91:91,MATCH(U$28,'AEO 2023 Table 42'!$13:$13,0))/100*(SUM(U$11:U$13)/SUM(U$3:U$5,U$11:U$13))</f>
        <v>1.3311585273224933E-2</v>
      </c>
      <c r="V41">
        <f>INDEX('AEO 2023 Table 42'!91:91,MATCH(V$28,'AEO 2023 Table 42'!$13:$13,0))/100*(SUM(V$11:V$13)/SUM(V$3:V$5,V$11:V$13))</f>
        <v>1.3426725662518351E-2</v>
      </c>
      <c r="W41">
        <f>INDEX('AEO 2023 Table 42'!91:91,MATCH(W$28,'AEO 2023 Table 42'!$13:$13,0))/100*(SUM(W$11:W$13)/SUM(W$3:W$5,W$11:W$13))</f>
        <v>1.3532920771224619E-2</v>
      </c>
      <c r="X41">
        <f>INDEX('AEO 2023 Table 42'!91:91,MATCH(X$28,'AEO 2023 Table 42'!$13:$13,0))/100*(SUM(X$11:X$13)/SUM(X$3:X$5,X$11:X$13))</f>
        <v>1.3648927262881401E-2</v>
      </c>
      <c r="Y41">
        <f>INDEX('AEO 2023 Table 42'!91:91,MATCH(Y$28,'AEO 2023 Table 42'!$13:$13,0))/100*(SUM(Y$11:Y$13)/SUM(Y$3:Y$5,Y$11:Y$13))</f>
        <v>1.373154580684554E-2</v>
      </c>
      <c r="Z41">
        <f>INDEX('AEO 2023 Table 42'!91:91,MATCH(Z$28,'AEO 2023 Table 42'!$13:$13,0))/100*(SUM(Z$11:Z$13)/SUM(Z$3:Z$5,Z$11:Z$13))</f>
        <v>1.3838973686067204E-2</v>
      </c>
      <c r="AA41">
        <f>INDEX('AEO 2023 Table 42'!91:91,MATCH(AA$28,'AEO 2023 Table 42'!$13:$13,0))/100*(SUM(AA$11:AA$13)/SUM(AA$3:AA$5,AA$11:AA$13))</f>
        <v>1.3885748819061398E-2</v>
      </c>
      <c r="AB41">
        <f>INDEX('AEO 2023 Table 42'!91:91,MATCH(AB$28,'AEO 2023 Table 42'!$13:$13,0))/100*(SUM(AB$11:AB$13)/SUM(AB$3:AB$5,AB$11:AB$13))</f>
        <v>1.4006845547006366E-2</v>
      </c>
      <c r="AC41">
        <f>INDEX('AEO 2023 Table 42'!91:91,MATCH(AC$28,'AEO 2023 Table 42'!$13:$13,0))/100*(SUM(AC$11:AC$13)/SUM(AC$3:AC$5,AC$11:AC$13))</f>
        <v>1.4063326589571856E-2</v>
      </c>
      <c r="AD41">
        <f>INDEX('AEO 2023 Table 42'!91:91,MATCH(AD$28,'AEO 2023 Table 42'!$13:$13,0))/100*(SUM(AD$11:AD$13)/SUM(AD$3:AD$5,AD$11:AD$13))</f>
        <v>1.4156138182020725E-2</v>
      </c>
      <c r="AE41">
        <f>INDEX('AEO 2023 Table 42'!91:91,MATCH(AE$28,'AEO 2023 Table 42'!$13:$13,0))/100*(SUM(AE$11:AE$13)/SUM(AE$3:AE$5,AE$11:AE$13))</f>
        <v>1.4198231245207849E-2</v>
      </c>
    </row>
    <row r="42" spans="1:31" x14ac:dyDescent="0.35">
      <c r="A42" t="str">
        <f>'AEO 2022 Table 42'!A86</f>
        <v>Large Utility</v>
      </c>
      <c r="B42">
        <f>INDEX('AEO 2022 Table 42'!86:86,MATCH(B$28,'AEO 2022 Table 42'!$14:$14,0))/100*(SUM(B$11:B$13)/SUM(B$3:B$5,B$11:B$13))</f>
        <v>1.2923606174982213E-2</v>
      </c>
      <c r="C42">
        <f>INDEX('AEO 2023 Table 42'!92:92,MATCH(C$28,'AEO 2023 Table 42'!$13:$13,0))/100*(SUM(C$11:C$13)/SUM(C$3:C$5,C$11:C$13))</f>
        <v>8.7608956701677367E-3</v>
      </c>
      <c r="D42">
        <f>INDEX('AEO 2023 Table 42'!92:92,MATCH(D$28,'AEO 2023 Table 42'!$13:$13,0))/100*(SUM(D$11:D$13)/SUM(D$3:D$5,D$11:D$13))</f>
        <v>9.6531044244041828E-3</v>
      </c>
      <c r="E42">
        <f>INDEX('AEO 2023 Table 42'!92:92,MATCH(E$28,'AEO 2023 Table 42'!$13:$13,0))/100*(SUM(E$11:E$13)/SUM(E$3:E$5,E$11:E$13))</f>
        <v>1.0678810631176709E-2</v>
      </c>
      <c r="F42">
        <f>INDEX('AEO 2023 Table 42'!92:92,MATCH(F$28,'AEO 2023 Table 42'!$13:$13,0))/100*(SUM(F$11:F$13)/SUM(F$3:F$5,F$11:F$13))</f>
        <v>1.1799859110389074E-2</v>
      </c>
      <c r="G42">
        <f>INDEX('AEO 2023 Table 42'!92:92,MATCH(G$28,'AEO 2023 Table 42'!$13:$13,0))/100*(SUM(G$11:G$13)/SUM(G$3:G$5,G$11:G$13))</f>
        <v>1.2822461448747434E-2</v>
      </c>
      <c r="H42">
        <f>INDEX('AEO 2023 Table 42'!92:92,MATCH(H$28,'AEO 2023 Table 42'!$13:$13,0))/100*(SUM(H$11:H$13)/SUM(H$3:H$5,H$11:H$13))</f>
        <v>1.3704759754159863E-2</v>
      </c>
      <c r="I42">
        <f>INDEX('AEO 2023 Table 42'!92:92,MATCH(I$28,'AEO 2023 Table 42'!$13:$13,0))/100*(SUM(I$11:I$13)/SUM(I$3:I$5,I$11:I$13))</f>
        <v>1.4528670093259033E-2</v>
      </c>
      <c r="J42">
        <f>INDEX('AEO 2023 Table 42'!92:92,MATCH(J$28,'AEO 2023 Table 42'!$13:$13,0))/100*(SUM(J$11:J$13)/SUM(J$3:J$5,J$11:J$13))</f>
        <v>1.5218748640567279E-2</v>
      </c>
      <c r="K42">
        <f>INDEX('AEO 2023 Table 42'!92:92,MATCH(K$28,'AEO 2023 Table 42'!$13:$13,0))/100*(SUM(K$11:K$13)/SUM(K$3:K$5,K$11:K$13))</f>
        <v>1.5811615763116824E-2</v>
      </c>
      <c r="L42">
        <f>INDEX('AEO 2023 Table 42'!92:92,MATCH(L$28,'AEO 2023 Table 42'!$13:$13,0))/100*(SUM(L$11:L$13)/SUM(L$3:L$5,L$11:L$13))</f>
        <v>1.6288619170194273E-2</v>
      </c>
      <c r="M42">
        <f>INDEX('AEO 2023 Table 42'!92:92,MATCH(M$28,'AEO 2023 Table 42'!$13:$13,0))/100*(SUM(M$11:M$13)/SUM(M$3:M$5,M$11:M$13))</f>
        <v>1.6683442381321922E-2</v>
      </c>
      <c r="N42">
        <f>INDEX('AEO 2023 Table 42'!92:92,MATCH(N$28,'AEO 2023 Table 42'!$13:$13,0))/100*(SUM(N$11:N$13)/SUM(N$3:N$5,N$11:N$13))</f>
        <v>1.7024235387185765E-2</v>
      </c>
      <c r="O42">
        <f>INDEX('AEO 2023 Table 42'!92:92,MATCH(O$28,'AEO 2023 Table 42'!$13:$13,0))/100*(SUM(O$11:O$13)/SUM(O$3:O$5,O$11:O$13))</f>
        <v>1.7307551171155944E-2</v>
      </c>
      <c r="P42">
        <f>INDEX('AEO 2023 Table 42'!92:92,MATCH(P$28,'AEO 2023 Table 42'!$13:$13,0))/100*(SUM(P$11:P$13)/SUM(P$3:P$5,P$11:P$13))</f>
        <v>1.7581600614734221E-2</v>
      </c>
      <c r="Q42">
        <f>INDEX('AEO 2023 Table 42'!92:92,MATCH(Q$28,'AEO 2023 Table 42'!$13:$13,0))/100*(SUM(Q$11:Q$13)/SUM(Q$3:Q$5,Q$11:Q$13))</f>
        <v>1.7836083253141417E-2</v>
      </c>
      <c r="R42">
        <f>INDEX('AEO 2023 Table 42'!92:92,MATCH(R$28,'AEO 2023 Table 42'!$13:$13,0))/100*(SUM(R$11:R$13)/SUM(R$3:R$5,R$11:R$13))</f>
        <v>1.8066927639322671E-2</v>
      </c>
      <c r="S42">
        <f>INDEX('AEO 2023 Table 42'!92:92,MATCH(S$28,'AEO 2023 Table 42'!$13:$13,0))/100*(SUM(S$11:S$13)/SUM(S$3:S$5,S$11:S$13))</f>
        <v>1.8284153401590474E-2</v>
      </c>
      <c r="T42">
        <f>INDEX('AEO 2023 Table 42'!92:92,MATCH(T$28,'AEO 2023 Table 42'!$13:$13,0))/100*(SUM(T$11:T$13)/SUM(T$3:T$5,T$11:T$13))</f>
        <v>1.8492495831705261E-2</v>
      </c>
      <c r="U42">
        <f>INDEX('AEO 2023 Table 42'!92:92,MATCH(U$28,'AEO 2023 Table 42'!$13:$13,0))/100*(SUM(U$11:U$13)/SUM(U$3:U$5,U$11:U$13))</f>
        <v>1.868396935816689E-2</v>
      </c>
      <c r="V42">
        <f>INDEX('AEO 2023 Table 42'!92:92,MATCH(V$28,'AEO 2023 Table 42'!$13:$13,0))/100*(SUM(V$11:V$13)/SUM(V$3:V$5,V$11:V$13))</f>
        <v>1.8870562490978442E-2</v>
      </c>
      <c r="W42">
        <f>INDEX('AEO 2023 Table 42'!92:92,MATCH(W$28,'AEO 2023 Table 42'!$13:$13,0))/100*(SUM(W$11:W$13)/SUM(W$3:W$5,W$11:W$13))</f>
        <v>1.9057855197361615E-2</v>
      </c>
      <c r="X42">
        <f>INDEX('AEO 2023 Table 42'!92:92,MATCH(X$28,'AEO 2023 Table 42'!$13:$13,0))/100*(SUM(X$11:X$13)/SUM(X$3:X$5,X$11:X$13))</f>
        <v>1.9234055457826464E-2</v>
      </c>
      <c r="Y42">
        <f>INDEX('AEO 2023 Table 42'!92:92,MATCH(Y$28,'AEO 2023 Table 42'!$13:$13,0))/100*(SUM(Y$11:Y$13)/SUM(Y$3:Y$5,Y$11:Y$13))</f>
        <v>1.9412838910577549E-2</v>
      </c>
      <c r="Z42">
        <f>INDEX('AEO 2023 Table 42'!92:92,MATCH(Z$28,'AEO 2023 Table 42'!$13:$13,0))/100*(SUM(Z$11:Z$13)/SUM(Z$3:Z$5,Z$11:Z$13))</f>
        <v>1.958028977759187E-2</v>
      </c>
      <c r="AA42">
        <f>INDEX('AEO 2023 Table 42'!92:92,MATCH(AA$28,'AEO 2023 Table 42'!$13:$13,0))/100*(SUM(AA$11:AA$13)/SUM(AA$3:AA$5,AA$11:AA$13))</f>
        <v>1.9745166474295004E-2</v>
      </c>
      <c r="AB42">
        <f>INDEX('AEO 2023 Table 42'!92:92,MATCH(AB$28,'AEO 2023 Table 42'!$13:$13,0))/100*(SUM(AB$11:AB$13)/SUM(AB$3:AB$5,AB$11:AB$13))</f>
        <v>1.9869726798639908E-2</v>
      </c>
      <c r="AC42">
        <f>INDEX('AEO 2023 Table 42'!92:92,MATCH(AC$28,'AEO 2023 Table 42'!$13:$13,0))/100*(SUM(AC$11:AC$13)/SUM(AC$3:AC$5,AC$11:AC$13))</f>
        <v>2.0004922833507518E-2</v>
      </c>
      <c r="AD42">
        <f>INDEX('AEO 2023 Table 42'!92:92,MATCH(AD$28,'AEO 2023 Table 42'!$13:$13,0))/100*(SUM(AD$11:AD$13)/SUM(AD$3:AD$5,AD$11:AD$13))</f>
        <v>2.0130848307236354E-2</v>
      </c>
      <c r="AE42">
        <f>INDEX('AEO 2023 Table 42'!92:92,MATCH(AE$28,'AEO 2023 Table 42'!$13:$13,0))/100*(SUM(AE$11:AE$13)/SUM(AE$3:AE$5,AE$11:AE$13))</f>
        <v>2.0249431521675416E-2</v>
      </c>
    </row>
    <row r="43" spans="1:31" x14ac:dyDescent="0.35">
      <c r="A43" t="str">
        <f>'AEO 2022 Table 42'!A87</f>
        <v>Small Crossover Utility</v>
      </c>
      <c r="B43">
        <f>INDEX('AEO 2022 Table 42'!87:87,MATCH(B$28,'AEO 2022 Table 42'!$14:$14,0))/100*(SUM(B$11:B$13)/SUM(B$3:B$5,B$11:B$13))</f>
        <v>4.2591380933535906E-2</v>
      </c>
      <c r="C43">
        <f>INDEX('AEO 2023 Table 42'!93:93,MATCH(C$28,'AEO 2023 Table 42'!$13:$13,0))/100*(SUM(C$11:C$13)/SUM(C$3:C$5,C$11:C$13))</f>
        <v>3.2985589998432353E-2</v>
      </c>
      <c r="D43">
        <f>INDEX('AEO 2023 Table 42'!93:93,MATCH(D$28,'AEO 2023 Table 42'!$13:$13,0))/100*(SUM(D$11:D$13)/SUM(D$3:D$5,D$11:D$13))</f>
        <v>3.8209992663098435E-2</v>
      </c>
      <c r="E43">
        <f>INDEX('AEO 2023 Table 42'!93:93,MATCH(E$28,'AEO 2023 Table 42'!$13:$13,0))/100*(SUM(E$11:E$13)/SUM(E$3:E$5,E$11:E$13))</f>
        <v>4.2637979857185766E-2</v>
      </c>
      <c r="F43">
        <f>INDEX('AEO 2023 Table 42'!93:93,MATCH(F$28,'AEO 2023 Table 42'!$13:$13,0))/100*(SUM(F$11:F$13)/SUM(F$3:F$5,F$11:F$13))</f>
        <v>4.7617283513522533E-2</v>
      </c>
      <c r="G43">
        <f>INDEX('AEO 2023 Table 42'!93:93,MATCH(G$28,'AEO 2023 Table 42'!$13:$13,0))/100*(SUM(G$11:G$13)/SUM(G$3:G$5,G$11:G$13))</f>
        <v>5.1920211006298504E-2</v>
      </c>
      <c r="H43">
        <f>INDEX('AEO 2023 Table 42'!93:93,MATCH(H$28,'AEO 2023 Table 42'!$13:$13,0))/100*(SUM(H$11:H$13)/SUM(H$3:H$5,H$11:H$13))</f>
        <v>5.6023511962949732E-2</v>
      </c>
      <c r="I43">
        <f>INDEX('AEO 2023 Table 42'!93:93,MATCH(I$28,'AEO 2023 Table 42'!$13:$13,0))/100*(SUM(I$11:I$13)/SUM(I$3:I$5,I$11:I$13))</f>
        <v>5.969727406141697E-2</v>
      </c>
      <c r="J43">
        <f>INDEX('AEO 2023 Table 42'!93:93,MATCH(J$28,'AEO 2023 Table 42'!$13:$13,0))/100*(SUM(J$11:J$13)/SUM(J$3:J$5,J$11:J$13))</f>
        <v>6.2877410041335485E-2</v>
      </c>
      <c r="K43">
        <f>INDEX('AEO 2023 Table 42'!93:93,MATCH(K$28,'AEO 2023 Table 42'!$13:$13,0))/100*(SUM(K$11:K$13)/SUM(K$3:K$5,K$11:K$13))</f>
        <v>6.5646120205758149E-2</v>
      </c>
      <c r="L43">
        <f>INDEX('AEO 2023 Table 42'!93:93,MATCH(L$28,'AEO 2023 Table 42'!$13:$13,0))/100*(SUM(L$11:L$13)/SUM(L$3:L$5,L$11:L$13))</f>
        <v>6.7952817854933054E-2</v>
      </c>
      <c r="M43">
        <f>INDEX('AEO 2023 Table 42'!93:93,MATCH(M$28,'AEO 2023 Table 42'!$13:$13,0))/100*(SUM(M$11:M$13)/SUM(M$3:M$5,M$11:M$13))</f>
        <v>6.9846739152075177E-2</v>
      </c>
      <c r="N43">
        <f>INDEX('AEO 2023 Table 42'!93:93,MATCH(N$28,'AEO 2023 Table 42'!$13:$13,0))/100*(SUM(N$11:N$13)/SUM(N$3:N$5,N$11:N$13))</f>
        <v>7.1556705044232269E-2</v>
      </c>
      <c r="O43">
        <f>INDEX('AEO 2023 Table 42'!93:93,MATCH(O$28,'AEO 2023 Table 42'!$13:$13,0))/100*(SUM(O$11:O$13)/SUM(O$3:O$5,O$11:O$13))</f>
        <v>7.3028021079924996E-2</v>
      </c>
      <c r="P43">
        <f>INDEX('AEO 2023 Table 42'!93:93,MATCH(P$28,'AEO 2023 Table 42'!$13:$13,0))/100*(SUM(P$11:P$13)/SUM(P$3:P$5,P$11:P$13))</f>
        <v>7.4434197501349414E-2</v>
      </c>
      <c r="Q43">
        <f>INDEX('AEO 2023 Table 42'!93:93,MATCH(Q$28,'AEO 2023 Table 42'!$13:$13,0))/100*(SUM(Q$11:Q$13)/SUM(Q$3:Q$5,Q$11:Q$13))</f>
        <v>7.5630821720936298E-2</v>
      </c>
      <c r="R43">
        <f>INDEX('AEO 2023 Table 42'!93:93,MATCH(R$28,'AEO 2023 Table 42'!$13:$13,0))/100*(SUM(R$11:R$13)/SUM(R$3:R$5,R$11:R$13))</f>
        <v>7.6880640433845307E-2</v>
      </c>
      <c r="S43">
        <f>INDEX('AEO 2023 Table 42'!93:93,MATCH(S$28,'AEO 2023 Table 42'!$13:$13,0))/100*(SUM(S$11:S$13)/SUM(S$3:S$5,S$11:S$13))</f>
        <v>7.7985965280570405E-2</v>
      </c>
      <c r="T43">
        <f>INDEX('AEO 2023 Table 42'!93:93,MATCH(T$28,'AEO 2023 Table 42'!$13:$13,0))/100*(SUM(T$11:T$13)/SUM(T$3:T$5,T$11:T$13))</f>
        <v>7.9024725269300863E-2</v>
      </c>
      <c r="U43">
        <f>INDEX('AEO 2023 Table 42'!93:93,MATCH(U$28,'AEO 2023 Table 42'!$13:$13,0))/100*(SUM(U$11:U$13)/SUM(U$3:U$5,U$11:U$13))</f>
        <v>8.0071478711616018E-2</v>
      </c>
      <c r="V43">
        <f>INDEX('AEO 2023 Table 42'!93:93,MATCH(V$28,'AEO 2023 Table 42'!$13:$13,0))/100*(SUM(V$11:V$13)/SUM(V$3:V$5,V$11:V$13))</f>
        <v>8.1048747565872228E-2</v>
      </c>
      <c r="W43">
        <f>INDEX('AEO 2023 Table 42'!93:93,MATCH(W$28,'AEO 2023 Table 42'!$13:$13,0))/100*(SUM(W$11:W$13)/SUM(W$3:W$5,W$11:W$13))</f>
        <v>8.1992050561783159E-2</v>
      </c>
      <c r="X43">
        <f>INDEX('AEO 2023 Table 42'!93:93,MATCH(X$28,'AEO 2023 Table 42'!$13:$13,0))/100*(SUM(X$11:X$13)/SUM(X$3:X$5,X$11:X$13))</f>
        <v>8.2961521318910783E-2</v>
      </c>
      <c r="Y43">
        <f>INDEX('AEO 2023 Table 42'!93:93,MATCH(Y$28,'AEO 2023 Table 42'!$13:$13,0))/100*(SUM(Y$11:Y$13)/SUM(Y$3:Y$5,Y$11:Y$13))</f>
        <v>8.3791087260430719E-2</v>
      </c>
      <c r="Z43">
        <f>INDEX('AEO 2023 Table 42'!93:93,MATCH(Z$28,'AEO 2023 Table 42'!$13:$13,0))/100*(SUM(Z$11:Z$13)/SUM(Z$3:Z$5,Z$11:Z$13))</f>
        <v>8.4693638266083587E-2</v>
      </c>
      <c r="AA43">
        <f>INDEX('AEO 2023 Table 42'!93:93,MATCH(AA$28,'AEO 2023 Table 42'!$13:$13,0))/100*(SUM(AA$11:AA$13)/SUM(AA$3:AA$5,AA$11:AA$13))</f>
        <v>8.5261561324436436E-2</v>
      </c>
      <c r="AB43">
        <f>INDEX('AEO 2023 Table 42'!93:93,MATCH(AB$28,'AEO 2023 Table 42'!$13:$13,0))/100*(SUM(AB$11:AB$13)/SUM(AB$3:AB$5,AB$11:AB$13))</f>
        <v>8.6169052787957043E-2</v>
      </c>
      <c r="AC43">
        <f>INDEX('AEO 2023 Table 42'!93:93,MATCH(AC$28,'AEO 2023 Table 42'!$13:$13,0))/100*(SUM(AC$11:AC$13)/SUM(AC$3:AC$5,AC$11:AC$13))</f>
        <v>8.6794390908952232E-2</v>
      </c>
      <c r="AD43">
        <f>INDEX('AEO 2023 Table 42'!93:93,MATCH(AD$28,'AEO 2023 Table 42'!$13:$13,0))/100*(SUM(AD$11:AD$13)/SUM(AD$3:AD$5,AD$11:AD$13))</f>
        <v>8.7503131733556699E-2</v>
      </c>
      <c r="AE43">
        <f>INDEX('AEO 2023 Table 42'!93:93,MATCH(AE$28,'AEO 2023 Table 42'!$13:$13,0))/100*(SUM(AE$11:AE$13)/SUM(AE$3:AE$5,AE$11:AE$13))</f>
        <v>8.8098532969030946E-2</v>
      </c>
    </row>
    <row r="44" spans="1:31" x14ac:dyDescent="0.35">
      <c r="A44" t="str">
        <f>'AEO 2022 Table 42'!A88</f>
        <v>Large Crossover Utility</v>
      </c>
      <c r="B44">
        <f>INDEX('AEO 2022 Table 42'!88:88,MATCH(B$28,'AEO 2022 Table 42'!$14:$14,0))/100*(SUM(B$11:B$13)/SUM(B$3:B$5,B$11:B$13))</f>
        <v>0.10295164011470818</v>
      </c>
      <c r="C44">
        <f>INDEX('AEO 2023 Table 42'!94:94,MATCH(C$28,'AEO 2023 Table 42'!$13:$13,0))/100*(SUM(C$11:C$13)/SUM(C$3:C$5,C$11:C$13))</f>
        <v>7.5371839949835387E-2</v>
      </c>
      <c r="D44">
        <f>INDEX('AEO 2023 Table 42'!94:94,MATCH(D$28,'AEO 2023 Table 42'!$13:$13,0))/100*(SUM(D$11:D$13)/SUM(D$3:D$5,D$11:D$13))</f>
        <v>8.3808478090070956E-2</v>
      </c>
      <c r="E44">
        <f>INDEX('AEO 2023 Table 42'!94:94,MATCH(E$28,'AEO 2023 Table 42'!$13:$13,0))/100*(SUM(E$11:E$13)/SUM(E$3:E$5,E$11:E$13))</f>
        <v>9.3706214727856924E-2</v>
      </c>
      <c r="F44">
        <f>INDEX('AEO 2023 Table 42'!94:94,MATCH(F$28,'AEO 2023 Table 42'!$13:$13,0))/100*(SUM(F$11:F$13)/SUM(F$3:F$5,F$11:F$13))</f>
        <v>0.10421461173432607</v>
      </c>
      <c r="G44">
        <f>INDEX('AEO 2023 Table 42'!94:94,MATCH(G$28,'AEO 2023 Table 42'!$13:$13,0))/100*(SUM(G$11:G$13)/SUM(G$3:G$5,G$11:G$13))</f>
        <v>0.1143086425018251</v>
      </c>
      <c r="H44">
        <f>INDEX('AEO 2023 Table 42'!94:94,MATCH(H$28,'AEO 2023 Table 42'!$13:$13,0))/100*(SUM(H$11:H$13)/SUM(H$3:H$5,H$11:H$13))</f>
        <v>0.12295078788815741</v>
      </c>
      <c r="I44">
        <f>INDEX('AEO 2023 Table 42'!94:94,MATCH(I$28,'AEO 2023 Table 42'!$13:$13,0))/100*(SUM(I$11:I$13)/SUM(I$3:I$5,I$11:I$13))</f>
        <v>0.13117863786617717</v>
      </c>
      <c r="J44">
        <f>INDEX('AEO 2023 Table 42'!94:94,MATCH(J$28,'AEO 2023 Table 42'!$13:$13,0))/100*(SUM(J$11:J$13)/SUM(J$3:J$5,J$11:J$13))</f>
        <v>0.13796657837518944</v>
      </c>
      <c r="K44">
        <f>INDEX('AEO 2023 Table 42'!94:94,MATCH(K$28,'AEO 2023 Table 42'!$13:$13,0))/100*(SUM(K$11:K$13)/SUM(K$3:K$5,K$11:K$13))</f>
        <v>0.14389294807314304</v>
      </c>
      <c r="L44">
        <f>INDEX('AEO 2023 Table 42'!94:94,MATCH(L$28,'AEO 2023 Table 42'!$13:$13,0))/100*(SUM(L$11:L$13)/SUM(L$3:L$5,L$11:L$13))</f>
        <v>0.1487643271190188</v>
      </c>
      <c r="M44">
        <f>INDEX('AEO 2023 Table 42'!94:94,MATCH(M$28,'AEO 2023 Table 42'!$13:$13,0))/100*(SUM(M$11:M$13)/SUM(M$3:M$5,M$11:M$13))</f>
        <v>0.15287621405466087</v>
      </c>
      <c r="N44">
        <f>INDEX('AEO 2023 Table 42'!94:94,MATCH(N$28,'AEO 2023 Table 42'!$13:$13,0))/100*(SUM(N$11:N$13)/SUM(N$3:N$5,N$11:N$13))</f>
        <v>0.15646660006046631</v>
      </c>
      <c r="O44">
        <f>INDEX('AEO 2023 Table 42'!94:94,MATCH(O$28,'AEO 2023 Table 42'!$13:$13,0))/100*(SUM(O$11:O$13)/SUM(O$3:O$5,O$11:O$13))</f>
        <v>0.15957661056763006</v>
      </c>
      <c r="P44">
        <f>INDEX('AEO 2023 Table 42'!94:94,MATCH(P$28,'AEO 2023 Table 42'!$13:$13,0))/100*(SUM(P$11:P$13)/SUM(P$3:P$5,P$11:P$13))</f>
        <v>0.16250919027336738</v>
      </c>
      <c r="Q44">
        <f>INDEX('AEO 2023 Table 42'!94:94,MATCH(Q$28,'AEO 2023 Table 42'!$13:$13,0))/100*(SUM(Q$11:Q$13)/SUM(Q$3:Q$5,Q$11:Q$13))</f>
        <v>0.16521960646569778</v>
      </c>
      <c r="R44">
        <f>INDEX('AEO 2023 Table 42'!94:94,MATCH(R$28,'AEO 2023 Table 42'!$13:$13,0))/100*(SUM(R$11:R$13)/SUM(R$3:R$5,R$11:R$13))</f>
        <v>0.16766848141582572</v>
      </c>
      <c r="S44">
        <f>INDEX('AEO 2023 Table 42'!94:94,MATCH(S$28,'AEO 2023 Table 42'!$13:$13,0))/100*(SUM(S$11:S$13)/SUM(S$3:S$5,S$11:S$13))</f>
        <v>0.17002627911727092</v>
      </c>
      <c r="T44">
        <f>INDEX('AEO 2023 Table 42'!94:94,MATCH(T$28,'AEO 2023 Table 42'!$13:$13,0))/100*(SUM(T$11:T$13)/SUM(T$3:T$5,T$11:T$13))</f>
        <v>0.17229915174428267</v>
      </c>
      <c r="U44">
        <f>INDEX('AEO 2023 Table 42'!94:94,MATCH(U$28,'AEO 2023 Table 42'!$13:$13,0))/100*(SUM(U$11:U$13)/SUM(U$3:U$5,U$11:U$13))</f>
        <v>0.17439094950329989</v>
      </c>
      <c r="V44">
        <f>INDEX('AEO 2023 Table 42'!94:94,MATCH(V$28,'AEO 2023 Table 42'!$13:$13,0))/100*(SUM(V$11:V$13)/SUM(V$3:V$5,V$11:V$13))</f>
        <v>0.17643710301308524</v>
      </c>
      <c r="W44">
        <f>INDEX('AEO 2023 Table 42'!94:94,MATCH(W$28,'AEO 2023 Table 42'!$13:$13,0))/100*(SUM(W$11:W$13)/SUM(W$3:W$5,W$11:W$13))</f>
        <v>0.17844687909744253</v>
      </c>
      <c r="X44">
        <f>INDEX('AEO 2023 Table 42'!94:94,MATCH(X$28,'AEO 2023 Table 42'!$13:$13,0))/100*(SUM(X$11:X$13)/SUM(X$3:X$5,X$11:X$13))</f>
        <v>0.18036317711217026</v>
      </c>
      <c r="Y44">
        <f>INDEX('AEO 2023 Table 42'!94:94,MATCH(Y$28,'AEO 2023 Table 42'!$13:$13,0))/100*(SUM(Y$11:Y$13)/SUM(Y$3:Y$5,Y$11:Y$13))</f>
        <v>0.18226637149904848</v>
      </c>
      <c r="Z44">
        <f>INDEX('AEO 2023 Table 42'!94:94,MATCH(Z$28,'AEO 2023 Table 42'!$13:$13,0))/100*(SUM(Z$11:Z$13)/SUM(Z$3:Z$5,Z$11:Z$13))</f>
        <v>0.18404584549221742</v>
      </c>
      <c r="AA44">
        <f>INDEX('AEO 2023 Table 42'!94:94,MATCH(AA$28,'AEO 2023 Table 42'!$13:$13,0))/100*(SUM(AA$11:AA$13)/SUM(AA$3:AA$5,AA$11:AA$13))</f>
        <v>0.18563646466692371</v>
      </c>
      <c r="AB44">
        <f>INDEX('AEO 2023 Table 42'!94:94,MATCH(AB$28,'AEO 2023 Table 42'!$13:$13,0))/100*(SUM(AB$11:AB$13)/SUM(AB$3:AB$5,AB$11:AB$13))</f>
        <v>0.18698826390842402</v>
      </c>
      <c r="AC44">
        <f>INDEX('AEO 2023 Table 42'!94:94,MATCH(AC$28,'AEO 2023 Table 42'!$13:$13,0))/100*(SUM(AC$11:AC$13)/SUM(AC$3:AC$5,AC$11:AC$13))</f>
        <v>0.18844357465684702</v>
      </c>
      <c r="AD44">
        <f>INDEX('AEO 2023 Table 42'!94:94,MATCH(AD$28,'AEO 2023 Table 42'!$13:$13,0))/100*(SUM(AD$11:AD$13)/SUM(AD$3:AD$5,AD$11:AD$13))</f>
        <v>0.18982922681395736</v>
      </c>
      <c r="AE44">
        <f>INDEX('AEO 2023 Table 42'!94:94,MATCH(AE$28,'AEO 2023 Table 42'!$13:$13,0))/100*(SUM(AE$11:AE$13)/SUM(AE$3:AE$5,AE$11:AE$13))</f>
        <v>0.19110138753353592</v>
      </c>
    </row>
    <row r="46" spans="1:31" s="2" customFormat="1" x14ac:dyDescent="0.35">
      <c r="A46" s="2" t="s">
        <v>211</v>
      </c>
    </row>
    <row r="47" spans="1:31" x14ac:dyDescent="0.35">
      <c r="B47">
        <f t="shared" ref="B47:AE47" si="6">B28</f>
        <v>2021</v>
      </c>
      <c r="C47">
        <f t="shared" si="6"/>
        <v>2022</v>
      </c>
      <c r="D47">
        <f t="shared" si="6"/>
        <v>2023</v>
      </c>
      <c r="E47">
        <f t="shared" si="6"/>
        <v>2024</v>
      </c>
      <c r="F47">
        <f t="shared" si="6"/>
        <v>2025</v>
      </c>
      <c r="G47">
        <f t="shared" si="6"/>
        <v>2026</v>
      </c>
      <c r="H47">
        <f t="shared" si="6"/>
        <v>2027</v>
      </c>
      <c r="I47">
        <f t="shared" si="6"/>
        <v>2028</v>
      </c>
      <c r="J47">
        <f t="shared" si="6"/>
        <v>2029</v>
      </c>
      <c r="K47">
        <f t="shared" si="6"/>
        <v>2030</v>
      </c>
      <c r="L47">
        <f t="shared" si="6"/>
        <v>2031</v>
      </c>
      <c r="M47">
        <f t="shared" si="6"/>
        <v>2032</v>
      </c>
      <c r="N47">
        <f t="shared" si="6"/>
        <v>2033</v>
      </c>
      <c r="O47">
        <f t="shared" si="6"/>
        <v>2034</v>
      </c>
      <c r="P47">
        <f t="shared" si="6"/>
        <v>2035</v>
      </c>
      <c r="Q47">
        <f t="shared" si="6"/>
        <v>2036</v>
      </c>
      <c r="R47">
        <f t="shared" si="6"/>
        <v>2037</v>
      </c>
      <c r="S47">
        <f t="shared" si="6"/>
        <v>2038</v>
      </c>
      <c r="T47">
        <f t="shared" si="6"/>
        <v>2039</v>
      </c>
      <c r="U47">
        <f t="shared" si="6"/>
        <v>2040</v>
      </c>
      <c r="V47">
        <f t="shared" si="6"/>
        <v>2041</v>
      </c>
      <c r="W47">
        <f t="shared" si="6"/>
        <v>2042</v>
      </c>
      <c r="X47">
        <f t="shared" si="6"/>
        <v>2043</v>
      </c>
      <c r="Y47">
        <f t="shared" si="6"/>
        <v>2044</v>
      </c>
      <c r="Z47">
        <f t="shared" si="6"/>
        <v>2045</v>
      </c>
      <c r="AA47">
        <f t="shared" si="6"/>
        <v>2046</v>
      </c>
      <c r="AB47">
        <f t="shared" si="6"/>
        <v>2047</v>
      </c>
      <c r="AC47">
        <f t="shared" si="6"/>
        <v>2048</v>
      </c>
      <c r="AD47">
        <f t="shared" si="6"/>
        <v>2049</v>
      </c>
      <c r="AE47">
        <f t="shared" si="6"/>
        <v>2050</v>
      </c>
    </row>
    <row r="48" spans="1:31" x14ac:dyDescent="0.35">
      <c r="A48" t="str">
        <f t="shared" ref="A48:A63" si="7">A29</f>
        <v>Minicompact</v>
      </c>
      <c r="B48">
        <f>(INDEX('AEO 2022 Table 42'!72:72,MATCH(B$28,'AEO 2022 Table 42'!$14:$14,0))/100)*(SUM(B$6:B$7)/SUM(B$6:B$7,B$14:B$15))</f>
        <v>3.9522613919274136E-3</v>
      </c>
      <c r="C48">
        <f>(INDEX('AEO 2023 Table 42'!77:77,MATCH(C$28,'AEO 2023 Table 42'!$13:$13,0))/100)*(SUM(C$6:C$7)/SUM(C$6:C$7,C$14:C$15))</f>
        <v>4.1837618742949379E-3</v>
      </c>
      <c r="D48">
        <f>(INDEX('AEO 2023 Table 42'!77:77,MATCH(D$28,'AEO 2023 Table 42'!$13:$13,0))/100)*(SUM(D$6:D$7)/SUM(D$6:D$7,D$14:D$15))</f>
        <v>3.1006865563714533E-3</v>
      </c>
      <c r="E48">
        <f>(INDEX('AEO 2023 Table 42'!77:77,MATCH(E$28,'AEO 2023 Table 42'!$13:$13,0))/100)*(SUM(E$6:E$7)/SUM(E$6:E$7,E$14:E$15))</f>
        <v>2.9528262877272895E-3</v>
      </c>
      <c r="F48">
        <f>(INDEX('AEO 2023 Table 42'!77:77,MATCH(F$28,'AEO 2023 Table 42'!$13:$13,0))/100)*(SUM(F$6:F$7)/SUM(F$6:F$7,F$14:F$15))</f>
        <v>2.6342343157932605E-3</v>
      </c>
      <c r="G48">
        <f>(INDEX('AEO 2023 Table 42'!77:77,MATCH(G$28,'AEO 2023 Table 42'!$13:$13,0))/100)*(SUM(G$6:G$7)/SUM(G$6:G$7,G$14:G$15))</f>
        <v>2.4578666090414808E-3</v>
      </c>
      <c r="H48">
        <f>(INDEX('AEO 2023 Table 42'!77:77,MATCH(H$28,'AEO 2023 Table 42'!$13:$13,0))/100)*(SUM(H$6:H$7)/SUM(H$6:H$7,H$14:H$15))</f>
        <v>2.278499885529642E-3</v>
      </c>
      <c r="I48">
        <f>(INDEX('AEO 2023 Table 42'!77:77,MATCH(I$28,'AEO 2023 Table 42'!$13:$13,0))/100)*(SUM(I$6:I$7)/SUM(I$6:I$7,I$14:I$15))</f>
        <v>2.159165111587332E-3</v>
      </c>
      <c r="J48">
        <f>(INDEX('AEO 2023 Table 42'!77:77,MATCH(J$28,'AEO 2023 Table 42'!$13:$13,0))/100)*(SUM(J$6:J$7)/SUM(J$6:J$7,J$14:J$15))</f>
        <v>2.0067668854191929E-3</v>
      </c>
      <c r="K48">
        <f>(INDEX('AEO 2023 Table 42'!77:77,MATCH(K$28,'AEO 2023 Table 42'!$13:$13,0))/100)*(SUM(K$6:K$7)/SUM(K$6:K$7,K$14:K$15))</f>
        <v>1.8939250904881635E-3</v>
      </c>
      <c r="L48">
        <f>(INDEX('AEO 2023 Table 42'!77:77,MATCH(L$28,'AEO 2023 Table 42'!$13:$13,0))/100)*(SUM(L$6:L$7)/SUM(L$6:L$7,L$14:L$15))</f>
        <v>1.7976990673227223E-3</v>
      </c>
      <c r="M48">
        <f>(INDEX('AEO 2023 Table 42'!77:77,MATCH(M$28,'AEO 2023 Table 42'!$13:$13,0))/100)*(SUM(M$6:M$7)/SUM(M$6:M$7,M$14:M$15))</f>
        <v>1.7242300370515066E-3</v>
      </c>
      <c r="N48">
        <f>(INDEX('AEO 2023 Table 42'!77:77,MATCH(N$28,'AEO 2023 Table 42'!$13:$13,0))/100)*(SUM(N$6:N$7)/SUM(N$6:N$7,N$14:N$15))</f>
        <v>1.6517863259342042E-3</v>
      </c>
      <c r="O48">
        <f>(INDEX('AEO 2023 Table 42'!77:77,MATCH(O$28,'AEO 2023 Table 42'!$13:$13,0))/100)*(SUM(O$6:O$7)/SUM(O$6:O$7,O$14:O$15))</f>
        <v>1.59175843692631E-3</v>
      </c>
      <c r="P48">
        <f>(INDEX('AEO 2023 Table 42'!77:77,MATCH(P$28,'AEO 2023 Table 42'!$13:$13,0))/100)*(SUM(P$6:P$7)/SUM(P$6:P$7,P$14:P$15))</f>
        <v>1.5356627054194018E-3</v>
      </c>
      <c r="Q48">
        <f>(INDEX('AEO 2023 Table 42'!77:77,MATCH(Q$28,'AEO 2023 Table 42'!$13:$13,0))/100)*(SUM(Q$6:Q$7)/SUM(Q$6:Q$7,Q$14:Q$15))</f>
        <v>1.4979778025684272E-3</v>
      </c>
      <c r="R48">
        <f>(INDEX('AEO 2023 Table 42'!77:77,MATCH(R$28,'AEO 2023 Table 42'!$13:$13,0))/100)*(SUM(R$6:R$7)/SUM(R$6:R$7,R$14:R$15))</f>
        <v>1.4485851862483805E-3</v>
      </c>
      <c r="S48">
        <f>(INDEX('AEO 2023 Table 42'!77:77,MATCH(S$28,'AEO 2023 Table 42'!$13:$13,0))/100)*(SUM(S$6:S$7)/SUM(S$6:S$7,S$14:S$15))</f>
        <v>1.4145324972290342E-3</v>
      </c>
      <c r="T48">
        <f>(INDEX('AEO 2023 Table 42'!77:77,MATCH(T$28,'AEO 2023 Table 42'!$13:$13,0))/100)*(SUM(T$6:T$7)/SUM(T$6:T$7,T$14:T$15))</f>
        <v>1.387410274283694E-3</v>
      </c>
      <c r="U48">
        <f>(INDEX('AEO 2023 Table 42'!77:77,MATCH(U$28,'AEO 2023 Table 42'!$13:$13,0))/100)*(SUM(U$6:U$7)/SUM(U$6:U$7,U$14:U$15))</f>
        <v>1.3556044171395899E-3</v>
      </c>
      <c r="V48">
        <f>(INDEX('AEO 2023 Table 42'!77:77,MATCH(V$28,'AEO 2023 Table 42'!$13:$13,0))/100)*(SUM(V$6:V$7)/SUM(V$6:V$7,V$14:V$15))</f>
        <v>1.3316260112085645E-3</v>
      </c>
      <c r="W48">
        <f>(INDEX('AEO 2023 Table 42'!77:77,MATCH(W$28,'AEO 2023 Table 42'!$13:$13,0))/100)*(SUM(W$6:W$7)/SUM(W$6:W$7,W$14:W$15))</f>
        <v>1.3141219938309155E-3</v>
      </c>
      <c r="X48">
        <f>(INDEX('AEO 2023 Table 42'!77:77,MATCH(X$28,'AEO 2023 Table 42'!$13:$13,0))/100)*(SUM(X$6:X$7)/SUM(X$6:X$7,X$14:X$15))</f>
        <v>1.2924765653557573E-3</v>
      </c>
      <c r="Y48">
        <f>(INDEX('AEO 2023 Table 42'!77:77,MATCH(Y$28,'AEO 2023 Table 42'!$13:$13,0))/100)*(SUM(Y$6:Y$7)/SUM(Y$6:Y$7,Y$14:Y$15))</f>
        <v>1.2871280818552808E-3</v>
      </c>
      <c r="Z48">
        <f>(INDEX('AEO 2023 Table 42'!77:77,MATCH(Z$28,'AEO 2023 Table 42'!$13:$13,0))/100)*(SUM(Z$6:Z$7)/SUM(Z$6:Z$7,Z$14:Z$15))</f>
        <v>1.2729515688249126E-3</v>
      </c>
      <c r="AA48">
        <f>(INDEX('AEO 2023 Table 42'!77:77,MATCH(AA$28,'AEO 2023 Table 42'!$13:$13,0))/100)*(SUM(AA$6:AA$7)/SUM(AA$6:AA$7,AA$14:AA$15))</f>
        <v>1.3067950251568461E-3</v>
      </c>
      <c r="AB48">
        <f>(INDEX('AEO 2023 Table 42'!77:77,MATCH(AB$28,'AEO 2023 Table 42'!$13:$13,0))/100)*(SUM(AB$6:AB$7)/SUM(AB$6:AB$7,AB$14:AB$15))</f>
        <v>1.2609373695886101E-3</v>
      </c>
      <c r="AC48">
        <f>(INDEX('AEO 2023 Table 42'!77:77,MATCH(AC$28,'AEO 2023 Table 42'!$13:$13,0))/100)*(SUM(AC$6:AC$7)/SUM(AC$6:AC$7,AC$14:AC$15))</f>
        <v>1.263213952238934E-3</v>
      </c>
      <c r="AD48">
        <f>(INDEX('AEO 2023 Table 42'!77:77,MATCH(AD$28,'AEO 2023 Table 42'!$13:$13,0))/100)*(SUM(AD$6:AD$7)/SUM(AD$6:AD$7,AD$14:AD$15))</f>
        <v>1.2576925938635279E-3</v>
      </c>
      <c r="AE48">
        <f>(INDEX('AEO 2023 Table 42'!77:77,MATCH(AE$28,'AEO 2023 Table 42'!$13:$13,0))/100)*(SUM(AE$6:AE$7)/SUM(AE$6:AE$7,AE$14:AE$15))</f>
        <v>1.2567834878909874E-3</v>
      </c>
    </row>
    <row r="49" spans="1:31" x14ac:dyDescent="0.35">
      <c r="A49" t="str">
        <f t="shared" si="7"/>
        <v>Subcompact</v>
      </c>
      <c r="B49">
        <f>(INDEX('AEO 2022 Table 42'!73:73,MATCH(B$28,'AEO 2022 Table 42'!$14:$14,0))/100)*(SUM(B$6:B$7)/SUM(B$6:B$7,B$14:B$15))</f>
        <v>5.5904368450031432E-2</v>
      </c>
      <c r="C49">
        <f>(INDEX('AEO 2023 Table 42'!78:78,MATCH(C$28,'AEO 2023 Table 42'!$13:$13,0))/100)*(SUM(C$6:C$7)/SUM(C$6:C$7,C$14:C$15))</f>
        <v>4.3872574587343685E-2</v>
      </c>
      <c r="D49">
        <f>(INDEX('AEO 2023 Table 42'!78:78,MATCH(D$28,'AEO 2023 Table 42'!$13:$13,0))/100)*(SUM(D$6:D$7)/SUM(D$6:D$7,D$14:D$15))</f>
        <v>3.2556274765305204E-2</v>
      </c>
      <c r="E49">
        <f>(INDEX('AEO 2023 Table 42'!78:78,MATCH(E$28,'AEO 2023 Table 42'!$13:$13,0))/100)*(SUM(E$6:E$7)/SUM(E$6:E$7,E$14:E$15))</f>
        <v>2.9684390007587644E-2</v>
      </c>
      <c r="F49">
        <f>(INDEX('AEO 2023 Table 42'!78:78,MATCH(F$28,'AEO 2023 Table 42'!$13:$13,0))/100)*(SUM(F$6:F$7)/SUM(F$6:F$7,F$14:F$15))</f>
        <v>2.5628051503520904E-2</v>
      </c>
      <c r="G49">
        <f>(INDEX('AEO 2023 Table 42'!78:78,MATCH(G$28,'AEO 2023 Table 42'!$13:$13,0))/100)*(SUM(G$6:G$7)/SUM(G$6:G$7,G$14:G$15))</f>
        <v>2.4009894104316518E-2</v>
      </c>
      <c r="H49">
        <f>(INDEX('AEO 2023 Table 42'!78:78,MATCH(H$28,'AEO 2023 Table 42'!$13:$13,0))/100)*(SUM(H$6:H$7)/SUM(H$6:H$7,H$14:H$15))</f>
        <v>2.1890642296759497E-2</v>
      </c>
      <c r="I49">
        <f>(INDEX('AEO 2023 Table 42'!78:78,MATCH(I$28,'AEO 2023 Table 42'!$13:$13,0))/100)*(SUM(I$6:I$7)/SUM(I$6:I$7,I$14:I$15))</f>
        <v>2.0330897191181845E-2</v>
      </c>
      <c r="J49">
        <f>(INDEX('AEO 2023 Table 42'!78:78,MATCH(J$28,'AEO 2023 Table 42'!$13:$13,0))/100)*(SUM(J$6:J$7)/SUM(J$6:J$7,J$14:J$15))</f>
        <v>1.8927935587765128E-2</v>
      </c>
      <c r="K49">
        <f>(INDEX('AEO 2023 Table 42'!78:78,MATCH(K$28,'AEO 2023 Table 42'!$13:$13,0))/100)*(SUM(K$6:K$7)/SUM(K$6:K$7,K$14:K$15))</f>
        <v>1.769195655365164E-2</v>
      </c>
      <c r="L49">
        <f>(INDEX('AEO 2023 Table 42'!78:78,MATCH(L$28,'AEO 2023 Table 42'!$13:$13,0))/100)*(SUM(L$6:L$7)/SUM(L$6:L$7,L$14:L$15))</f>
        <v>1.6645157070654743E-2</v>
      </c>
      <c r="M49">
        <f>(INDEX('AEO 2023 Table 42'!78:78,MATCH(M$28,'AEO 2023 Table 42'!$13:$13,0))/100)*(SUM(M$6:M$7)/SUM(M$6:M$7,M$14:M$15))</f>
        <v>1.5849351835834122E-2</v>
      </c>
      <c r="N49">
        <f>(INDEX('AEO 2023 Table 42'!78:78,MATCH(N$28,'AEO 2023 Table 42'!$13:$13,0))/100)*(SUM(N$6:N$7)/SUM(N$6:N$7,N$14:N$15))</f>
        <v>1.5080143619378372E-2</v>
      </c>
      <c r="O49">
        <f>(INDEX('AEO 2023 Table 42'!78:78,MATCH(O$28,'AEO 2023 Table 42'!$13:$13,0))/100)*(SUM(O$6:O$7)/SUM(O$6:O$7,O$14:O$15))</f>
        <v>1.4447375039271449E-2</v>
      </c>
      <c r="P49">
        <f>(INDEX('AEO 2023 Table 42'!78:78,MATCH(P$28,'AEO 2023 Table 42'!$13:$13,0))/100)*(SUM(P$6:P$7)/SUM(P$6:P$7,P$14:P$15))</f>
        <v>1.3847087576106334E-2</v>
      </c>
      <c r="Q49">
        <f>(INDEX('AEO 2023 Table 42'!78:78,MATCH(Q$28,'AEO 2023 Table 42'!$13:$13,0))/100)*(SUM(Q$6:Q$7)/SUM(Q$6:Q$7,Q$14:Q$15))</f>
        <v>1.3434753800776916E-2</v>
      </c>
      <c r="R49">
        <f>(INDEX('AEO 2023 Table 42'!78:78,MATCH(R$28,'AEO 2023 Table 42'!$13:$13,0))/100)*(SUM(R$6:R$7)/SUM(R$6:R$7,R$14:R$15))</f>
        <v>1.2921314998438052E-2</v>
      </c>
      <c r="S49">
        <f>(INDEX('AEO 2023 Table 42'!78:78,MATCH(S$28,'AEO 2023 Table 42'!$13:$13,0))/100)*(SUM(S$6:S$7)/SUM(S$6:S$7,S$14:S$15))</f>
        <v>1.2554523511307055E-2</v>
      </c>
      <c r="T49">
        <f>(INDEX('AEO 2023 Table 42'!78:78,MATCH(T$28,'AEO 2023 Table 42'!$13:$13,0))/100)*(SUM(T$6:T$7)/SUM(T$6:T$7,T$14:T$15))</f>
        <v>1.2245393043169661E-2</v>
      </c>
      <c r="U49">
        <f>(INDEX('AEO 2023 Table 42'!78:78,MATCH(U$28,'AEO 2023 Table 42'!$13:$13,0))/100)*(SUM(U$6:U$7)/SUM(U$6:U$7,U$14:U$15))</f>
        <v>1.1928690320327199E-2</v>
      </c>
      <c r="V49">
        <f>(INDEX('AEO 2023 Table 42'!78:78,MATCH(V$28,'AEO 2023 Table 42'!$13:$13,0))/100)*(SUM(V$6:V$7)/SUM(V$6:V$7,V$14:V$15))</f>
        <v>1.1661334572290667E-2</v>
      </c>
      <c r="W49">
        <f>(INDEX('AEO 2023 Table 42'!78:78,MATCH(W$28,'AEO 2023 Table 42'!$13:$13,0))/100)*(SUM(W$6:W$7)/SUM(W$6:W$7,W$14:W$15))</f>
        <v>1.1462175234670236E-2</v>
      </c>
      <c r="X49">
        <f>(INDEX('AEO 2023 Table 42'!78:78,MATCH(X$28,'AEO 2023 Table 42'!$13:$13,0))/100)*(SUM(X$6:X$7)/SUM(X$6:X$7,X$14:X$15))</f>
        <v>1.1232781068581364E-2</v>
      </c>
      <c r="Y49">
        <f>(INDEX('AEO 2023 Table 42'!78:78,MATCH(Y$28,'AEO 2023 Table 42'!$13:$13,0))/100)*(SUM(Y$6:Y$7)/SUM(Y$6:Y$7,Y$14:Y$15))</f>
        <v>1.1144524201793968E-2</v>
      </c>
      <c r="Z49">
        <f>(INDEX('AEO 2023 Table 42'!78:78,MATCH(Z$28,'AEO 2023 Table 42'!$13:$13,0))/100)*(SUM(Z$6:Z$7)/SUM(Z$6:Z$7,Z$14:Z$15))</f>
        <v>1.097613017915257E-2</v>
      </c>
      <c r="AA49">
        <f>(INDEX('AEO 2023 Table 42'!78:78,MATCH(AA$28,'AEO 2023 Table 42'!$13:$13,0))/100)*(SUM(AA$6:AA$7)/SUM(AA$6:AA$7,AA$14:AA$15))</f>
        <v>1.105506447210863E-2</v>
      </c>
      <c r="AB49">
        <f>(INDEX('AEO 2023 Table 42'!78:78,MATCH(AB$28,'AEO 2023 Table 42'!$13:$13,0))/100)*(SUM(AB$6:AB$7)/SUM(AB$6:AB$7,AB$14:AB$15))</f>
        <v>1.0746211805237507E-2</v>
      </c>
      <c r="AC49">
        <f>(INDEX('AEO 2023 Table 42'!78:78,MATCH(AC$28,'AEO 2023 Table 42'!$13:$13,0))/100)*(SUM(AC$6:AC$7)/SUM(AC$6:AC$7,AC$14:AC$15))</f>
        <v>1.0724161439813178E-2</v>
      </c>
      <c r="AD49">
        <f>(INDEX('AEO 2023 Table 42'!78:78,MATCH(AD$28,'AEO 2023 Table 42'!$13:$13,0))/100)*(SUM(AD$6:AD$7)/SUM(AD$6:AD$7,AD$14:AD$15))</f>
        <v>1.0614270370823714E-2</v>
      </c>
      <c r="AE49">
        <f>(INDEX('AEO 2023 Table 42'!78:78,MATCH(AE$28,'AEO 2023 Table 42'!$13:$13,0))/100)*(SUM(AE$6:AE$7)/SUM(AE$6:AE$7,AE$14:AE$15))</f>
        <v>1.0600097951167483E-2</v>
      </c>
    </row>
    <row r="50" spans="1:31" x14ac:dyDescent="0.35">
      <c r="A50" t="str">
        <f t="shared" si="7"/>
        <v>Compact</v>
      </c>
      <c r="B50">
        <f>(INDEX('AEO 2022 Table 42'!74:74,MATCH(B$28,'AEO 2022 Table 42'!$14:$14,0))/100)*(SUM(B$6:B$7)/SUM(B$6:B$7,B$14:B$15))</f>
        <v>0.1309317853969087</v>
      </c>
      <c r="C50">
        <f>(INDEX('AEO 2023 Table 42'!79:79,MATCH(C$28,'AEO 2023 Table 42'!$13:$13,0))/100)*(SUM(C$6:C$7)/SUM(C$6:C$7,C$14:C$15))</f>
        <v>0.13586061573941505</v>
      </c>
      <c r="D50">
        <f>(INDEX('AEO 2023 Table 42'!79:79,MATCH(D$28,'AEO 2023 Table 42'!$13:$13,0))/100)*(SUM(D$6:D$7)/SUM(D$6:D$7,D$14:D$15))</f>
        <v>0.10819821429307791</v>
      </c>
      <c r="E50">
        <f>(INDEX('AEO 2023 Table 42'!79:79,MATCH(E$28,'AEO 2023 Table 42'!$13:$13,0))/100)*(SUM(E$6:E$7)/SUM(E$6:E$7,E$14:E$15))</f>
        <v>9.8306467655375221E-2</v>
      </c>
      <c r="F50">
        <f>(INDEX('AEO 2023 Table 42'!79:79,MATCH(F$28,'AEO 2023 Table 42'!$13:$13,0))/100)*(SUM(F$6:F$7)/SUM(F$6:F$7,F$14:F$15))</f>
        <v>8.6501539280422327E-2</v>
      </c>
      <c r="G50">
        <f>(INDEX('AEO 2023 Table 42'!79:79,MATCH(G$28,'AEO 2023 Table 42'!$13:$13,0))/100)*(SUM(G$6:G$7)/SUM(G$6:G$7,G$14:G$15))</f>
        <v>7.8793738729499019E-2</v>
      </c>
      <c r="H50">
        <f>(INDEX('AEO 2023 Table 42'!79:79,MATCH(H$28,'AEO 2023 Table 42'!$13:$13,0))/100)*(SUM(H$6:H$7)/SUM(H$6:H$7,H$14:H$15))</f>
        <v>7.2060312163719761E-2</v>
      </c>
      <c r="I50">
        <f>(INDEX('AEO 2023 Table 42'!79:79,MATCH(I$28,'AEO 2023 Table 42'!$13:$13,0))/100)*(SUM(I$6:I$7)/SUM(I$6:I$7,I$14:I$15))</f>
        <v>6.679491867790957E-2</v>
      </c>
      <c r="J50">
        <f>(INDEX('AEO 2023 Table 42'!79:79,MATCH(J$28,'AEO 2023 Table 42'!$13:$13,0))/100)*(SUM(J$6:J$7)/SUM(J$6:J$7,J$14:J$15))</f>
        <v>6.1722943271249366E-2</v>
      </c>
      <c r="K50">
        <f>(INDEX('AEO 2023 Table 42'!79:79,MATCH(K$28,'AEO 2023 Table 42'!$13:$13,0))/100)*(SUM(K$6:K$7)/SUM(K$6:K$7,K$14:K$15))</f>
        <v>5.7764442163264547E-2</v>
      </c>
      <c r="L50">
        <f>(INDEX('AEO 2023 Table 42'!79:79,MATCH(L$28,'AEO 2023 Table 42'!$13:$13,0))/100)*(SUM(L$6:L$7)/SUM(L$6:L$7,L$14:L$15))</f>
        <v>5.4455821131732189E-2</v>
      </c>
      <c r="M50">
        <f>(INDEX('AEO 2023 Table 42'!79:79,MATCH(M$28,'AEO 2023 Table 42'!$13:$13,0))/100)*(SUM(M$6:M$7)/SUM(M$6:M$7,M$14:M$15))</f>
        <v>5.1808127121059928E-2</v>
      </c>
      <c r="N50">
        <f>(INDEX('AEO 2023 Table 42'!79:79,MATCH(N$28,'AEO 2023 Table 42'!$13:$13,0))/100)*(SUM(N$6:N$7)/SUM(N$6:N$7,N$14:N$15))</f>
        <v>4.9379185257059768E-2</v>
      </c>
      <c r="O50">
        <f>(INDEX('AEO 2023 Table 42'!79:79,MATCH(O$28,'AEO 2023 Table 42'!$13:$13,0))/100)*(SUM(O$6:O$7)/SUM(O$6:O$7,O$14:O$15))</f>
        <v>4.7265257968940419E-2</v>
      </c>
      <c r="P50">
        <f>(INDEX('AEO 2023 Table 42'!79:79,MATCH(P$28,'AEO 2023 Table 42'!$13:$13,0))/100)*(SUM(P$6:P$7)/SUM(P$6:P$7,P$14:P$15))</f>
        <v>4.5406957373601314E-2</v>
      </c>
      <c r="Q50">
        <f>(INDEX('AEO 2023 Table 42'!79:79,MATCH(Q$28,'AEO 2023 Table 42'!$13:$13,0))/100)*(SUM(Q$6:Q$7)/SUM(Q$6:Q$7,Q$14:Q$15))</f>
        <v>4.3966034384623001E-2</v>
      </c>
      <c r="R50">
        <f>(INDEX('AEO 2023 Table 42'!79:79,MATCH(R$28,'AEO 2023 Table 42'!$13:$13,0))/100)*(SUM(R$6:R$7)/SUM(R$6:R$7,R$14:R$15))</f>
        <v>4.2404683401364447E-2</v>
      </c>
      <c r="S50">
        <f>(INDEX('AEO 2023 Table 42'!79:79,MATCH(S$28,'AEO 2023 Table 42'!$13:$13,0))/100)*(SUM(S$6:S$7)/SUM(S$6:S$7,S$14:S$15))</f>
        <v>4.1169624570490358E-2</v>
      </c>
      <c r="T50">
        <f>(INDEX('AEO 2023 Table 42'!79:79,MATCH(T$28,'AEO 2023 Table 42'!$13:$13,0))/100)*(SUM(T$6:T$7)/SUM(T$6:T$7,T$14:T$15))</f>
        <v>4.0156550224436212E-2</v>
      </c>
      <c r="U50">
        <f>(INDEX('AEO 2023 Table 42'!79:79,MATCH(U$28,'AEO 2023 Table 42'!$13:$13,0))/100)*(SUM(U$6:U$7)/SUM(U$6:U$7,U$14:U$15))</f>
        <v>3.9103645151827682E-2</v>
      </c>
      <c r="V50">
        <f>(INDEX('AEO 2023 Table 42'!79:79,MATCH(V$28,'AEO 2023 Table 42'!$13:$13,0))/100)*(SUM(V$6:V$7)/SUM(V$6:V$7,V$14:V$15))</f>
        <v>3.8262959967292239E-2</v>
      </c>
      <c r="W50">
        <f>(INDEX('AEO 2023 Table 42'!79:79,MATCH(W$28,'AEO 2023 Table 42'!$13:$13,0))/100)*(SUM(W$6:W$7)/SUM(W$6:W$7,W$14:W$15))</f>
        <v>3.7608272149726826E-2</v>
      </c>
      <c r="X50">
        <f>(INDEX('AEO 2023 Table 42'!79:79,MATCH(X$28,'AEO 2023 Table 42'!$13:$13,0))/100)*(SUM(X$6:X$7)/SUM(X$6:X$7,X$14:X$15))</f>
        <v>3.6922696621884937E-2</v>
      </c>
      <c r="Y50">
        <f>(INDEX('AEO 2023 Table 42'!79:79,MATCH(Y$28,'AEO 2023 Table 42'!$13:$13,0))/100)*(SUM(Y$6:Y$7)/SUM(Y$6:Y$7,Y$14:Y$15))</f>
        <v>3.6562575306080952E-2</v>
      </c>
      <c r="Z50">
        <f>(INDEX('AEO 2023 Table 42'!79:79,MATCH(Z$28,'AEO 2023 Table 42'!$13:$13,0))/100)*(SUM(Z$6:Z$7)/SUM(Z$6:Z$7,Z$14:Z$15))</f>
        <v>3.6069491974464706E-2</v>
      </c>
      <c r="AA50">
        <f>(INDEX('AEO 2023 Table 42'!79:79,MATCH(AA$28,'AEO 2023 Table 42'!$13:$13,0))/100)*(SUM(AA$6:AA$7)/SUM(AA$6:AA$7,AA$14:AA$15))</f>
        <v>3.6267172812826175E-2</v>
      </c>
      <c r="AB50">
        <f>(INDEX('AEO 2023 Table 42'!79:79,MATCH(AB$28,'AEO 2023 Table 42'!$13:$13,0))/100)*(SUM(AB$6:AB$7)/SUM(AB$6:AB$7,AB$14:AB$15))</f>
        <v>3.5424060682893312E-2</v>
      </c>
      <c r="AC50">
        <f>(INDEX('AEO 2023 Table 42'!79:79,MATCH(AC$28,'AEO 2023 Table 42'!$13:$13,0))/100)*(SUM(AC$6:AC$7)/SUM(AC$6:AC$7,AC$14:AC$15))</f>
        <v>3.5301009341770127E-2</v>
      </c>
      <c r="AD50">
        <f>(INDEX('AEO 2023 Table 42'!79:79,MATCH(AD$28,'AEO 2023 Table 42'!$13:$13,0))/100)*(SUM(AD$6:AD$7)/SUM(AD$6:AD$7,AD$14:AD$15))</f>
        <v>3.5044459963621731E-2</v>
      </c>
      <c r="AE50">
        <f>(INDEX('AEO 2023 Table 42'!79:79,MATCH(AE$28,'AEO 2023 Table 42'!$13:$13,0))/100)*(SUM(AE$6:AE$7)/SUM(AE$6:AE$7,AE$14:AE$15))</f>
        <v>3.4937128888108258E-2</v>
      </c>
    </row>
    <row r="51" spans="1:31" x14ac:dyDescent="0.35">
      <c r="A51" t="str">
        <f t="shared" si="7"/>
        <v>Midsize</v>
      </c>
      <c r="B51">
        <f>(INDEX('AEO 2022 Table 42'!75:75,MATCH(B$28,'AEO 2022 Table 42'!$14:$14,0))/100)*(SUM(B$6:B$7)/SUM(B$6:B$7,B$14:B$15))</f>
        <v>0.30356423714316383</v>
      </c>
      <c r="C51">
        <f>(INDEX('AEO 2023 Table 42'!80:80,MATCH(C$28,'AEO 2023 Table 42'!$13:$13,0))/100)*(SUM(C$6:C$7)/SUM(C$6:C$7,C$14:C$15))</f>
        <v>0.25632108103197077</v>
      </c>
      <c r="D51">
        <f>(INDEX('AEO 2023 Table 42'!80:80,MATCH(D$28,'AEO 2023 Table 42'!$13:$13,0))/100)*(SUM(D$6:D$7)/SUM(D$6:D$7,D$14:D$15))</f>
        <v>0.25363069789301418</v>
      </c>
      <c r="E51">
        <f>(INDEX('AEO 2023 Table 42'!80:80,MATCH(E$28,'AEO 2023 Table 42'!$13:$13,0))/100)*(SUM(E$6:E$7)/SUM(E$6:E$7,E$14:E$15))</f>
        <v>0.22028347738079407</v>
      </c>
      <c r="F51">
        <f>(INDEX('AEO 2023 Table 42'!80:80,MATCH(F$28,'AEO 2023 Table 42'!$13:$13,0))/100)*(SUM(F$6:F$7)/SUM(F$6:F$7,F$14:F$15))</f>
        <v>0.19915329090042541</v>
      </c>
      <c r="G51">
        <f>(INDEX('AEO 2023 Table 42'!80:80,MATCH(G$28,'AEO 2023 Table 42'!$13:$13,0))/100)*(SUM(G$6:G$7)/SUM(G$6:G$7,G$14:G$15))</f>
        <v>0.17437629865192897</v>
      </c>
      <c r="H51">
        <f>(INDEX('AEO 2023 Table 42'!80:80,MATCH(H$28,'AEO 2023 Table 42'!$13:$13,0))/100)*(SUM(H$6:H$7)/SUM(H$6:H$7,H$14:H$15))</f>
        <v>0.158074688567405</v>
      </c>
      <c r="I51">
        <f>(INDEX('AEO 2023 Table 42'!80:80,MATCH(I$28,'AEO 2023 Table 42'!$13:$13,0))/100)*(SUM(I$6:I$7)/SUM(I$6:I$7,I$14:I$15))</f>
        <v>0.14514517195668158</v>
      </c>
      <c r="J51">
        <f>(INDEX('AEO 2023 Table 42'!80:80,MATCH(J$28,'AEO 2023 Table 42'!$13:$13,0))/100)*(SUM(J$6:J$7)/SUM(J$6:J$7,J$14:J$15))</f>
        <v>0.13445934885908853</v>
      </c>
      <c r="K51">
        <f>(INDEX('AEO 2023 Table 42'!80:80,MATCH(K$28,'AEO 2023 Table 42'!$13:$13,0))/100)*(SUM(K$6:K$7)/SUM(K$6:K$7,K$14:K$15))</f>
        <v>0.1256197714969487</v>
      </c>
      <c r="L51">
        <f>(INDEX('AEO 2023 Table 42'!80:80,MATCH(L$28,'AEO 2023 Table 42'!$13:$13,0))/100)*(SUM(L$6:L$7)/SUM(L$6:L$7,L$14:L$15))</f>
        <v>0.11856356166572206</v>
      </c>
      <c r="M51">
        <f>(INDEX('AEO 2023 Table 42'!80:80,MATCH(M$28,'AEO 2023 Table 42'!$13:$13,0))/100)*(SUM(M$6:M$7)/SUM(M$6:M$7,M$14:M$15))</f>
        <v>0.11218399549334945</v>
      </c>
      <c r="N51">
        <f>(INDEX('AEO 2023 Table 42'!80:80,MATCH(N$28,'AEO 2023 Table 42'!$13:$13,0))/100)*(SUM(N$6:N$7)/SUM(N$6:N$7,N$14:N$15))</f>
        <v>0.10695297491407568</v>
      </c>
      <c r="O51">
        <f>(INDEX('AEO 2023 Table 42'!80:80,MATCH(O$28,'AEO 2023 Table 42'!$13:$13,0))/100)*(SUM(O$6:O$7)/SUM(O$6:O$7,O$14:O$15))</f>
        <v>0.10228789853528129</v>
      </c>
      <c r="P51">
        <f>(INDEX('AEO 2023 Table 42'!80:80,MATCH(P$28,'AEO 2023 Table 42'!$13:$13,0))/100)*(SUM(P$6:P$7)/SUM(P$6:P$7,P$14:P$15))</f>
        <v>9.8312725699997716E-2</v>
      </c>
      <c r="Q51">
        <f>(INDEX('AEO 2023 Table 42'!80:80,MATCH(Q$28,'AEO 2023 Table 42'!$13:$13,0))/100)*(SUM(Q$6:Q$7)/SUM(Q$6:Q$7,Q$14:Q$15))</f>
        <v>9.4362454543650498E-2</v>
      </c>
      <c r="R51">
        <f>(INDEX('AEO 2023 Table 42'!80:80,MATCH(R$28,'AEO 2023 Table 42'!$13:$13,0))/100)*(SUM(R$6:R$7)/SUM(R$6:R$7,R$14:R$15))</f>
        <v>9.1576888388731681E-2</v>
      </c>
      <c r="S51">
        <f>(INDEX('AEO 2023 Table 42'!80:80,MATCH(S$28,'AEO 2023 Table 42'!$13:$13,0))/100)*(SUM(S$6:S$7)/SUM(S$6:S$7,S$14:S$15))</f>
        <v>8.8819195017674116E-2</v>
      </c>
      <c r="T51">
        <f>(INDEX('AEO 2023 Table 42'!80:80,MATCH(T$28,'AEO 2023 Table 42'!$13:$13,0))/100)*(SUM(T$6:T$7)/SUM(T$6:T$7,T$14:T$15))</f>
        <v>8.6397399650985321E-2</v>
      </c>
      <c r="U51">
        <f>(INDEX('AEO 2023 Table 42'!80:80,MATCH(U$28,'AEO 2023 Table 42'!$13:$13,0))/100)*(SUM(U$6:U$7)/SUM(U$6:U$7,U$14:U$15))</f>
        <v>8.4319303366711215E-2</v>
      </c>
      <c r="V51">
        <f>(INDEX('AEO 2023 Table 42'!80:80,MATCH(V$28,'AEO 2023 Table 42'!$13:$13,0))/100)*(SUM(V$6:V$7)/SUM(V$6:V$7,V$14:V$15))</f>
        <v>8.2580468198316548E-2</v>
      </c>
      <c r="W51">
        <f>(INDEX('AEO 2023 Table 42'!80:80,MATCH(W$28,'AEO 2023 Table 42'!$13:$13,0))/100)*(SUM(W$6:W$7)/SUM(W$6:W$7,W$14:W$15))</f>
        <v>8.0939169573380682E-2</v>
      </c>
      <c r="X51">
        <f>(INDEX('AEO 2023 Table 42'!80:80,MATCH(X$28,'AEO 2023 Table 42'!$13:$13,0))/100)*(SUM(X$6:X$7)/SUM(X$6:X$7,X$14:X$15))</f>
        <v>7.9836291134319975E-2</v>
      </c>
      <c r="Y51">
        <f>(INDEX('AEO 2023 Table 42'!80:80,MATCH(Y$28,'AEO 2023 Table 42'!$13:$13,0))/100)*(SUM(Y$6:Y$7)/SUM(Y$6:Y$7,Y$14:Y$15))</f>
        <v>7.8349959335203667E-2</v>
      </c>
      <c r="Z51">
        <f>(INDEX('AEO 2023 Table 42'!80:80,MATCH(Z$28,'AEO 2023 Table 42'!$13:$13,0))/100)*(SUM(Z$6:Z$7)/SUM(Z$6:Z$7,Z$14:Z$15))</f>
        <v>7.7501434544557851E-2</v>
      </c>
      <c r="AA51">
        <f>(INDEX('AEO 2023 Table 42'!80:80,MATCH(AA$28,'AEO 2023 Table 42'!$13:$13,0))/100)*(SUM(AA$6:AA$7)/SUM(AA$6:AA$7,AA$14:AA$15))</f>
        <v>7.5689485157695052E-2</v>
      </c>
      <c r="AB51">
        <f>(INDEX('AEO 2023 Table 42'!80:80,MATCH(AB$28,'AEO 2023 Table 42'!$13:$13,0))/100)*(SUM(AB$6:AB$7)/SUM(AB$6:AB$7,AB$14:AB$15))</f>
        <v>7.605290317425123E-2</v>
      </c>
      <c r="AC51">
        <f>(INDEX('AEO 2023 Table 42'!80:80,MATCH(AC$28,'AEO 2023 Table 42'!$13:$13,0))/100)*(SUM(AC$6:AC$7)/SUM(AC$6:AC$7,AC$14:AC$15))</f>
        <v>7.5205865359533372E-2</v>
      </c>
      <c r="AD51">
        <f>(INDEX('AEO 2023 Table 42'!80:80,MATCH(AD$28,'AEO 2023 Table 42'!$13:$13,0))/100)*(SUM(AD$6:AD$7)/SUM(AD$6:AD$7,AD$14:AD$15))</f>
        <v>7.4983527717610687E-2</v>
      </c>
      <c r="AE51">
        <f>(INDEX('AEO 2023 Table 42'!80:80,MATCH(AE$28,'AEO 2023 Table 42'!$13:$13,0))/100)*(SUM(AE$6:AE$7)/SUM(AE$6:AE$7,AE$14:AE$15))</f>
        <v>7.4327443801410667E-2</v>
      </c>
    </row>
    <row r="52" spans="1:31" x14ac:dyDescent="0.35">
      <c r="A52" t="str">
        <f t="shared" si="7"/>
        <v>Large</v>
      </c>
      <c r="B52">
        <f>(INDEX('AEO 2022 Table 42'!76:76,MATCH(B$28,'AEO 2022 Table 42'!$14:$14,0))/100)*(SUM(B$6:B$7)/SUM(B$6:B$7,B$14:B$15))</f>
        <v>9.0919295463876434E-2</v>
      </c>
      <c r="C52">
        <f>(INDEX('AEO 2023 Table 42'!81:81,MATCH(C$28,'AEO 2023 Table 42'!$13:$13,0))/100)*(SUM(C$6:C$7)/SUM(C$6:C$7,C$14:C$15))</f>
        <v>7.2672764770989856E-2</v>
      </c>
      <c r="D52">
        <f>(INDEX('AEO 2023 Table 42'!81:81,MATCH(D$28,'AEO 2023 Table 42'!$13:$13,0))/100)*(SUM(D$6:D$7)/SUM(D$6:D$7,D$14:D$15))</f>
        <v>7.9747653902211474E-2</v>
      </c>
      <c r="E52">
        <f>(INDEX('AEO 2023 Table 42'!81:81,MATCH(E$28,'AEO 2023 Table 42'!$13:$13,0))/100)*(SUM(E$6:E$7)/SUM(E$6:E$7,E$14:E$15))</f>
        <v>6.7531750820913172E-2</v>
      </c>
      <c r="F52">
        <f>(INDEX('AEO 2023 Table 42'!81:81,MATCH(F$28,'AEO 2023 Table 42'!$13:$13,0))/100)*(SUM(F$6:F$7)/SUM(F$6:F$7,F$14:F$15))</f>
        <v>6.1190480456557526E-2</v>
      </c>
      <c r="G52">
        <f>(INDEX('AEO 2023 Table 42'!81:81,MATCH(G$28,'AEO 2023 Table 42'!$13:$13,0))/100)*(SUM(G$6:G$7)/SUM(G$6:G$7,G$14:G$15))</f>
        <v>5.2187685903028469E-2</v>
      </c>
      <c r="H52">
        <f>(INDEX('AEO 2023 Table 42'!81:81,MATCH(H$28,'AEO 2023 Table 42'!$13:$13,0))/100)*(SUM(H$6:H$7)/SUM(H$6:H$7,H$14:H$15))</f>
        <v>4.7032007406224603E-2</v>
      </c>
      <c r="I52">
        <f>(INDEX('AEO 2023 Table 42'!81:81,MATCH(I$28,'AEO 2023 Table 42'!$13:$13,0))/100)*(SUM(I$6:I$7)/SUM(I$6:I$7,I$14:I$15))</f>
        <v>4.2512522183273484E-2</v>
      </c>
      <c r="J52">
        <f>(INDEX('AEO 2023 Table 42'!81:81,MATCH(J$28,'AEO 2023 Table 42'!$13:$13,0))/100)*(SUM(J$6:J$7)/SUM(J$6:J$7,J$14:J$15))</f>
        <v>3.9451512733477856E-2</v>
      </c>
      <c r="K52">
        <f>(INDEX('AEO 2023 Table 42'!81:81,MATCH(K$28,'AEO 2023 Table 42'!$13:$13,0))/100)*(SUM(K$6:K$7)/SUM(K$6:K$7,K$14:K$15))</f>
        <v>3.676534341723716E-2</v>
      </c>
      <c r="L52">
        <f>(INDEX('AEO 2023 Table 42'!81:81,MATCH(L$28,'AEO 2023 Table 42'!$13:$13,0))/100)*(SUM(L$6:L$7)/SUM(L$6:L$7,L$14:L$15))</f>
        <v>3.4631178770419012E-2</v>
      </c>
      <c r="M52">
        <f>(INDEX('AEO 2023 Table 42'!81:81,MATCH(M$28,'AEO 2023 Table 42'!$13:$13,0))/100)*(SUM(M$6:M$7)/SUM(M$6:M$7,M$14:M$15))</f>
        <v>3.2614676767675779E-2</v>
      </c>
      <c r="N52">
        <f>(INDEX('AEO 2023 Table 42'!81:81,MATCH(N$28,'AEO 2023 Table 42'!$13:$13,0))/100)*(SUM(N$6:N$7)/SUM(N$6:N$7,N$14:N$15))</f>
        <v>3.1017893391121161E-2</v>
      </c>
      <c r="O52">
        <f>(INDEX('AEO 2023 Table 42'!81:81,MATCH(O$28,'AEO 2023 Table 42'!$13:$13,0))/100)*(SUM(O$6:O$7)/SUM(O$6:O$7,O$14:O$15))</f>
        <v>2.9556231494232199E-2</v>
      </c>
      <c r="P52">
        <f>(INDEX('AEO 2023 Table 42'!81:81,MATCH(P$28,'AEO 2023 Table 42'!$13:$13,0))/100)*(SUM(P$6:P$7)/SUM(P$6:P$7,P$14:P$15))</f>
        <v>2.8362861321019277E-2</v>
      </c>
      <c r="Q52">
        <f>(INDEX('AEO 2023 Table 42'!81:81,MATCH(Q$28,'AEO 2023 Table 42'!$13:$13,0))/100)*(SUM(Q$6:Q$7)/SUM(Q$6:Q$7,Q$14:Q$15))</f>
        <v>2.7078375273396356E-2</v>
      </c>
      <c r="R52">
        <f>(INDEX('AEO 2023 Table 42'!81:81,MATCH(R$28,'AEO 2023 Table 42'!$13:$13,0))/100)*(SUM(R$6:R$7)/SUM(R$6:R$7,R$14:R$15))</f>
        <v>2.6322563030158494E-2</v>
      </c>
      <c r="S52">
        <f>(INDEX('AEO 2023 Table 42'!81:81,MATCH(S$28,'AEO 2023 Table 42'!$13:$13,0))/100)*(SUM(S$6:S$7)/SUM(S$6:S$7,S$14:S$15))</f>
        <v>2.5463959750573292E-2</v>
      </c>
      <c r="T52">
        <f>(INDEX('AEO 2023 Table 42'!81:81,MATCH(T$28,'AEO 2023 Table 42'!$13:$13,0))/100)*(SUM(T$6:T$7)/SUM(T$6:T$7,T$14:T$15))</f>
        <v>2.4678227479977288E-2</v>
      </c>
      <c r="U52">
        <f>(INDEX('AEO 2023 Table 42'!81:81,MATCH(U$28,'AEO 2023 Table 42'!$13:$13,0))/100)*(SUM(U$6:U$7)/SUM(U$6:U$7,U$14:U$15))</f>
        <v>2.413146068722441E-2</v>
      </c>
      <c r="V52">
        <f>(INDEX('AEO 2023 Table 42'!81:81,MATCH(V$28,'AEO 2023 Table 42'!$13:$13,0))/100)*(SUM(V$6:V$7)/SUM(V$6:V$7,V$14:V$15))</f>
        <v>2.3595684675346697E-2</v>
      </c>
      <c r="W52">
        <f>(INDEX('AEO 2023 Table 42'!81:81,MATCH(W$28,'AEO 2023 Table 42'!$13:$13,0))/100)*(SUM(W$6:W$7)/SUM(W$6:W$7,W$14:W$15))</f>
        <v>2.3082576995826248E-2</v>
      </c>
      <c r="X52">
        <f>(INDEX('AEO 2023 Table 42'!81:81,MATCH(X$28,'AEO 2023 Table 42'!$13:$13,0))/100)*(SUM(X$6:X$7)/SUM(X$6:X$7,X$14:X$15))</f>
        <v>2.2780463184867639E-2</v>
      </c>
      <c r="Y52">
        <f>(INDEX('AEO 2023 Table 42'!81:81,MATCH(Y$28,'AEO 2023 Table 42'!$13:$13,0))/100)*(SUM(Y$6:Y$7)/SUM(Y$6:Y$7,Y$14:Y$15))</f>
        <v>2.2273742441951537E-2</v>
      </c>
      <c r="Z52">
        <f>(INDEX('AEO 2023 Table 42'!81:81,MATCH(Z$28,'AEO 2023 Table 42'!$13:$13,0))/100)*(SUM(Z$6:Z$7)/SUM(Z$6:Z$7,Z$14:Z$15))</f>
        <v>2.203030649164648E-2</v>
      </c>
      <c r="AA52">
        <f>(INDEX('AEO 2023 Table 42'!81:81,MATCH(AA$28,'AEO 2023 Table 42'!$13:$13,0))/100)*(SUM(AA$6:AA$7)/SUM(AA$6:AA$7,AA$14:AA$15))</f>
        <v>2.1288679906670931E-2</v>
      </c>
      <c r="AB52">
        <f>(INDEX('AEO 2023 Table 42'!81:81,MATCH(AB$28,'AEO 2023 Table 42'!$13:$13,0))/100)*(SUM(AB$6:AB$7)/SUM(AB$6:AB$7,AB$14:AB$15))</f>
        <v>2.15723693314042E-2</v>
      </c>
      <c r="AC52">
        <f>(INDEX('AEO 2023 Table 42'!81:81,MATCH(AC$28,'AEO 2023 Table 42'!$13:$13,0))/100)*(SUM(AC$6:AC$7)/SUM(AC$6:AC$7,AC$14:AC$15))</f>
        <v>2.1248955860030859E-2</v>
      </c>
      <c r="AD52">
        <f>(INDEX('AEO 2023 Table 42'!81:81,MATCH(AD$28,'AEO 2023 Table 42'!$13:$13,0))/100)*(SUM(AD$6:AD$7)/SUM(AD$6:AD$7,AD$14:AD$15))</f>
        <v>2.1161727242733859E-2</v>
      </c>
      <c r="AE52">
        <f>(INDEX('AEO 2023 Table 42'!81:81,MATCH(AE$28,'AEO 2023 Table 42'!$13:$13,0))/100)*(SUM(AE$6:AE$7)/SUM(AE$6:AE$7,AE$14:AE$15))</f>
        <v>2.0971059249407394E-2</v>
      </c>
    </row>
    <row r="53" spans="1:31" x14ac:dyDescent="0.35">
      <c r="A53" t="str">
        <f t="shared" si="7"/>
        <v>Two Seater</v>
      </c>
      <c r="B53">
        <f>(INDEX('AEO 2022 Table 42'!77:77,MATCH(B$28,'AEO 2022 Table 42'!$14:$14,0))/100)*(SUM(B$6:B$7)/SUM(B$6:B$7,B$14:B$15))</f>
        <v>9.6662336160708972E-3</v>
      </c>
      <c r="C53">
        <f>(INDEX('AEO 2023 Table 42'!82:82,MATCH(C$28,'AEO 2023 Table 42'!$13:$13,0))/100)*(SUM(C$6:C$7)/SUM(C$6:C$7,C$14:C$15))</f>
        <v>9.3305460190096709E-3</v>
      </c>
      <c r="D53">
        <f>(INDEX('AEO 2023 Table 42'!82:82,MATCH(D$28,'AEO 2023 Table 42'!$13:$13,0))/100)*(SUM(D$6:D$7)/SUM(D$6:D$7,D$14:D$15))</f>
        <v>8.8609516466536305E-3</v>
      </c>
      <c r="E53">
        <f>(INDEX('AEO 2023 Table 42'!82:82,MATCH(E$28,'AEO 2023 Table 42'!$13:$13,0))/100)*(SUM(E$6:E$7)/SUM(E$6:E$7,E$14:E$15))</f>
        <v>7.8473935153423862E-3</v>
      </c>
      <c r="F53">
        <f>(INDEX('AEO 2023 Table 42'!82:82,MATCH(F$28,'AEO 2023 Table 42'!$13:$13,0))/100)*(SUM(F$6:F$7)/SUM(F$6:F$7,F$14:F$15))</f>
        <v>7.0695120057017976E-3</v>
      </c>
      <c r="G53">
        <f>(INDEX('AEO 2023 Table 42'!82:82,MATCH(G$28,'AEO 2023 Table 42'!$13:$13,0))/100)*(SUM(G$6:G$7)/SUM(G$6:G$7,G$14:G$15))</f>
        <v>6.3076823872949906E-3</v>
      </c>
      <c r="H53">
        <f>(INDEX('AEO 2023 Table 42'!82:82,MATCH(H$28,'AEO 2023 Table 42'!$13:$13,0))/100)*(SUM(H$6:H$7)/SUM(H$6:H$7,H$14:H$15))</f>
        <v>5.7532731678615803E-3</v>
      </c>
      <c r="I53">
        <f>(INDEX('AEO 2023 Table 42'!82:82,MATCH(I$28,'AEO 2023 Table 42'!$13:$13,0))/100)*(SUM(I$6:I$7)/SUM(I$6:I$7,I$14:I$15))</f>
        <v>5.3189207770915356E-3</v>
      </c>
      <c r="J53">
        <f>(INDEX('AEO 2023 Table 42'!82:82,MATCH(J$28,'AEO 2023 Table 42'!$13:$13,0))/100)*(SUM(J$6:J$7)/SUM(J$6:J$7,J$14:J$15))</f>
        <v>4.9296739527120211E-3</v>
      </c>
      <c r="K53">
        <f>(INDEX('AEO 2023 Table 42'!82:82,MATCH(K$28,'AEO 2023 Table 42'!$13:$13,0))/100)*(SUM(K$6:K$7)/SUM(K$6:K$7,K$14:K$15))</f>
        <v>4.6172653185374045E-3</v>
      </c>
      <c r="L53">
        <f>(INDEX('AEO 2023 Table 42'!82:82,MATCH(L$28,'AEO 2023 Table 42'!$13:$13,0))/100)*(SUM(L$6:L$7)/SUM(L$6:L$7,L$14:L$15))</f>
        <v>4.3589820024078647E-3</v>
      </c>
      <c r="M53">
        <f>(INDEX('AEO 2023 Table 42'!82:82,MATCH(M$28,'AEO 2023 Table 42'!$13:$13,0))/100)*(SUM(M$6:M$7)/SUM(M$6:M$7,M$14:M$15))</f>
        <v>4.1357464691300768E-3</v>
      </c>
      <c r="N53">
        <f>(INDEX('AEO 2023 Table 42'!82:82,MATCH(N$28,'AEO 2023 Table 42'!$13:$13,0))/100)*(SUM(N$6:N$7)/SUM(N$6:N$7,N$14:N$15))</f>
        <v>3.946474474330568E-3</v>
      </c>
      <c r="O53">
        <f>(INDEX('AEO 2023 Table 42'!82:82,MATCH(O$28,'AEO 2023 Table 42'!$13:$13,0))/100)*(SUM(O$6:O$7)/SUM(O$6:O$7,O$14:O$15))</f>
        <v>3.7758350876007768E-3</v>
      </c>
      <c r="P53">
        <f>(INDEX('AEO 2023 Table 42'!82:82,MATCH(P$28,'AEO 2023 Table 42'!$13:$13,0))/100)*(SUM(P$6:P$7)/SUM(P$6:P$7,P$14:P$15))</f>
        <v>3.630552690217303E-3</v>
      </c>
      <c r="Q53">
        <f>(INDEX('AEO 2023 Table 42'!82:82,MATCH(Q$28,'AEO 2023 Table 42'!$13:$13,0))/100)*(SUM(Q$6:Q$7)/SUM(Q$6:Q$7,Q$14:Q$15))</f>
        <v>3.4975604580607831E-3</v>
      </c>
      <c r="R53">
        <f>(INDEX('AEO 2023 Table 42'!82:82,MATCH(R$28,'AEO 2023 Table 42'!$13:$13,0))/100)*(SUM(R$6:R$7)/SUM(R$6:R$7,R$14:R$15))</f>
        <v>3.3914201023571302E-3</v>
      </c>
      <c r="S53">
        <f>(INDEX('AEO 2023 Table 42'!82:82,MATCH(S$28,'AEO 2023 Table 42'!$13:$13,0))/100)*(SUM(S$6:S$7)/SUM(S$6:S$7,S$14:S$15))</f>
        <v>3.2939261857068297E-3</v>
      </c>
      <c r="T53">
        <f>(INDEX('AEO 2023 Table 42'!82:82,MATCH(T$28,'AEO 2023 Table 42'!$13:$13,0))/100)*(SUM(T$6:T$7)/SUM(T$6:T$7,T$14:T$15))</f>
        <v>3.2087734351772257E-3</v>
      </c>
      <c r="U53">
        <f>(INDEX('AEO 2023 Table 42'!82:82,MATCH(U$28,'AEO 2023 Table 42'!$13:$13,0))/100)*(SUM(U$6:U$7)/SUM(U$6:U$7,U$14:U$15))</f>
        <v>3.1332127221848334E-3</v>
      </c>
      <c r="V53">
        <f>(INDEX('AEO 2023 Table 42'!82:82,MATCH(V$28,'AEO 2023 Table 42'!$13:$13,0))/100)*(SUM(V$6:V$7)/SUM(V$6:V$7,V$14:V$15))</f>
        <v>3.0680864254811107E-3</v>
      </c>
      <c r="W53">
        <f>(INDEX('AEO 2023 Table 42'!82:82,MATCH(W$28,'AEO 2023 Table 42'!$13:$13,0))/100)*(SUM(W$6:W$7)/SUM(W$6:W$7,W$14:W$15))</f>
        <v>3.0119382149320852E-3</v>
      </c>
      <c r="X53">
        <f>(INDEX('AEO 2023 Table 42'!82:82,MATCH(X$28,'AEO 2023 Table 42'!$13:$13,0))/100)*(SUM(X$6:X$7)/SUM(X$6:X$7,X$14:X$15))</f>
        <v>2.9663514603602563E-3</v>
      </c>
      <c r="Y53">
        <f>(INDEX('AEO 2023 Table 42'!82:82,MATCH(Y$28,'AEO 2023 Table 42'!$13:$13,0))/100)*(SUM(Y$6:Y$7)/SUM(Y$6:Y$7,Y$14:Y$15))</f>
        <v>2.9217967359133896E-3</v>
      </c>
      <c r="Z53">
        <f>(INDEX('AEO 2023 Table 42'!82:82,MATCH(Z$28,'AEO 2023 Table 42'!$13:$13,0))/100)*(SUM(Z$6:Z$7)/SUM(Z$6:Z$7,Z$14:Z$15))</f>
        <v>2.8889197284519947E-3</v>
      </c>
      <c r="AA53">
        <f>(INDEX('AEO 2023 Table 42'!82:82,MATCH(AA$28,'AEO 2023 Table 42'!$13:$13,0))/100)*(SUM(AA$6:AA$7)/SUM(AA$6:AA$7,AA$14:AA$15))</f>
        <v>2.8551964219040819E-3</v>
      </c>
      <c r="AB53">
        <f>(INDEX('AEO 2023 Table 42'!82:82,MATCH(AB$28,'AEO 2023 Table 42'!$13:$13,0))/100)*(SUM(AB$6:AB$7)/SUM(AB$6:AB$7,AB$14:AB$15))</f>
        <v>2.8424721701126384E-3</v>
      </c>
      <c r="AC53">
        <f>(INDEX('AEO 2023 Table 42'!82:82,MATCH(AC$28,'AEO 2023 Table 42'!$13:$13,0))/100)*(SUM(AC$6:AC$7)/SUM(AC$6:AC$7,AC$14:AC$15))</f>
        <v>2.8193286546587906E-3</v>
      </c>
      <c r="AD53">
        <f>(INDEX('AEO 2023 Table 42'!82:82,MATCH(AD$28,'AEO 2023 Table 42'!$13:$13,0))/100)*(SUM(AD$6:AD$7)/SUM(AD$6:AD$7,AD$14:AD$15))</f>
        <v>2.8084004400925977E-3</v>
      </c>
      <c r="AE53">
        <f>(INDEX('AEO 2023 Table 42'!82:82,MATCH(AE$28,'AEO 2023 Table 42'!$13:$13,0))/100)*(SUM(AE$6:AE$7)/SUM(AE$6:AE$7,AE$14:AE$15))</f>
        <v>2.7895667592598983E-3</v>
      </c>
    </row>
    <row r="54" spans="1:31" x14ac:dyDescent="0.35">
      <c r="A54" t="str">
        <f t="shared" si="7"/>
        <v>Small Crossover Utility</v>
      </c>
      <c r="B54">
        <f>(INDEX('AEO 2022 Table 42'!78:78,MATCH(B$28,'AEO 2022 Table 42'!$14:$14,0))/100)*(SUM(B$6:B$7)/SUM(B$6:B$7,B$14:B$15))</f>
        <v>0.29284498919010082</v>
      </c>
      <c r="C54">
        <f>(INDEX('AEO 2023 Table 42'!83:83,MATCH(C$28,'AEO 2023 Table 42'!$13:$13,0))/100)*(SUM(C$6:C$7)/SUM(C$6:C$7,C$14:C$15))</f>
        <v>0.26308579684192207</v>
      </c>
      <c r="D54">
        <f>(INDEX('AEO 2023 Table 42'!83:83,MATCH(D$28,'AEO 2023 Table 42'!$13:$13,0))/100)*(SUM(D$6:D$7)/SUM(D$6:D$7,D$14:D$15))</f>
        <v>0.2155305627414684</v>
      </c>
      <c r="E54">
        <f>(INDEX('AEO 2023 Table 42'!83:83,MATCH(E$28,'AEO 2023 Table 42'!$13:$13,0))/100)*(SUM(E$6:E$7)/SUM(E$6:E$7,E$14:E$15))</f>
        <v>0.20050738802476381</v>
      </c>
      <c r="F54">
        <f>(INDEX('AEO 2023 Table 42'!83:83,MATCH(F$28,'AEO 2023 Table 42'!$13:$13,0))/100)*(SUM(F$6:F$7)/SUM(F$6:F$7,F$14:F$15))</f>
        <v>0.17720001393889903</v>
      </c>
      <c r="G54">
        <f>(INDEX('AEO 2023 Table 42'!83:83,MATCH(G$28,'AEO 2023 Table 42'!$13:$13,0))/100)*(SUM(G$6:G$7)/SUM(G$6:G$7,G$14:G$15))</f>
        <v>0.16715797437590135</v>
      </c>
      <c r="H54">
        <f>(INDEX('AEO 2023 Table 42'!83:83,MATCH(H$28,'AEO 2023 Table 42'!$13:$13,0))/100)*(SUM(H$6:H$7)/SUM(H$6:H$7,H$14:H$15))</f>
        <v>0.15489303490542811</v>
      </c>
      <c r="I54">
        <f>(INDEX('AEO 2023 Table 42'!83:83,MATCH(I$28,'AEO 2023 Table 42'!$13:$13,0))/100)*(SUM(I$6:I$7)/SUM(I$6:I$7,I$14:I$15))</f>
        <v>0.14463436960961704</v>
      </c>
      <c r="J54">
        <f>(INDEX('AEO 2023 Table 42'!83:83,MATCH(J$28,'AEO 2023 Table 42'!$13:$13,0))/100)*(SUM(J$6:J$7)/SUM(J$6:J$7,J$14:J$15))</f>
        <v>0.1359006410238694</v>
      </c>
      <c r="K54">
        <f>(INDEX('AEO 2023 Table 42'!83:83,MATCH(K$28,'AEO 2023 Table 42'!$13:$13,0))/100)*(SUM(K$6:K$7)/SUM(K$6:K$7,K$14:K$15))</f>
        <v>0.12834324413548254</v>
      </c>
      <c r="L54">
        <f>(INDEX('AEO 2023 Table 42'!83:83,MATCH(L$28,'AEO 2023 Table 42'!$13:$13,0))/100)*(SUM(L$6:L$7)/SUM(L$6:L$7,L$14:L$15))</f>
        <v>0.12193472716575997</v>
      </c>
      <c r="M54">
        <f>(INDEX('AEO 2023 Table 42'!83:83,MATCH(M$28,'AEO 2023 Table 42'!$13:$13,0))/100)*(SUM(M$6:M$7)/SUM(M$6:M$7,M$14:M$15))</f>
        <v>0.11685659325545016</v>
      </c>
      <c r="N54">
        <f>(INDEX('AEO 2023 Table 42'!83:83,MATCH(N$28,'AEO 2023 Table 42'!$13:$13,0))/100)*(SUM(N$6:N$7)/SUM(N$6:N$7,N$14:N$15))</f>
        <v>0.11210250181247129</v>
      </c>
      <c r="O54">
        <f>(INDEX('AEO 2023 Table 42'!83:83,MATCH(O$28,'AEO 2023 Table 42'!$13:$13,0))/100)*(SUM(O$6:O$7)/SUM(O$6:O$7,O$14:O$15))</f>
        <v>0.1079964276498683</v>
      </c>
      <c r="P54">
        <f>(INDEX('AEO 2023 Table 42'!83:83,MATCH(P$28,'AEO 2023 Table 42'!$13:$13,0))/100)*(SUM(P$6:P$7)/SUM(P$6:P$7,P$14:P$15))</f>
        <v>0.10421817116732372</v>
      </c>
      <c r="Q54">
        <f>(INDEX('AEO 2023 Table 42'!83:83,MATCH(Q$28,'AEO 2023 Table 42'!$13:$13,0))/100)*(SUM(Q$6:Q$7)/SUM(Q$6:Q$7,Q$14:Q$15))</f>
        <v>0.10144351825507818</v>
      </c>
      <c r="R54">
        <f>(INDEX('AEO 2023 Table 42'!83:83,MATCH(R$28,'AEO 2023 Table 42'!$13:$13,0))/100)*(SUM(R$6:R$7)/SUM(R$6:R$7,R$14:R$15))</f>
        <v>9.8222597823165655E-2</v>
      </c>
      <c r="S54">
        <f>(INDEX('AEO 2023 Table 42'!83:83,MATCH(S$28,'AEO 2023 Table 42'!$13:$13,0))/100)*(SUM(S$6:S$7)/SUM(S$6:S$7,S$14:S$15))</f>
        <v>9.5868274416010507E-2</v>
      </c>
      <c r="T54">
        <f>(INDEX('AEO 2023 Table 42'!83:83,MATCH(T$28,'AEO 2023 Table 42'!$13:$13,0))/100)*(SUM(T$6:T$7)/SUM(T$6:T$7,T$14:T$15))</f>
        <v>9.3827827914171408E-2</v>
      </c>
      <c r="U54">
        <f>(INDEX('AEO 2023 Table 42'!83:83,MATCH(U$28,'AEO 2023 Table 42'!$13:$13,0))/100)*(SUM(U$6:U$7)/SUM(U$6:U$7,U$14:U$15))</f>
        <v>9.1892496169715801E-2</v>
      </c>
      <c r="V54">
        <f>(INDEX('AEO 2023 Table 42'!83:83,MATCH(V$28,'AEO 2023 Table 42'!$13:$13,0))/100)*(SUM(V$6:V$7)/SUM(V$6:V$7,V$14:V$15))</f>
        <v>9.0203100057346233E-2</v>
      </c>
      <c r="W54">
        <f>(INDEX('AEO 2023 Table 42'!83:83,MATCH(W$28,'AEO 2023 Table 42'!$13:$13,0))/100)*(SUM(W$6:W$7)/SUM(W$6:W$7,W$14:W$15))</f>
        <v>8.899128227863641E-2</v>
      </c>
      <c r="X54">
        <f>(INDEX('AEO 2023 Table 42'!83:83,MATCH(X$28,'AEO 2023 Table 42'!$13:$13,0))/100)*(SUM(X$6:X$7)/SUM(X$6:X$7,X$14:X$15))</f>
        <v>8.7650410452550079E-2</v>
      </c>
      <c r="Y54">
        <f>(INDEX('AEO 2023 Table 42'!83:83,MATCH(Y$28,'AEO 2023 Table 42'!$13:$13,0))/100)*(SUM(Y$6:Y$7)/SUM(Y$6:Y$7,Y$14:Y$15))</f>
        <v>8.7111121287809928E-2</v>
      </c>
      <c r="Z54">
        <f>(INDEX('AEO 2023 Table 42'!83:83,MATCH(Z$28,'AEO 2023 Table 42'!$13:$13,0))/100)*(SUM(Z$6:Z$7)/SUM(Z$6:Z$7,Z$14:Z$15))</f>
        <v>8.6179849298536879E-2</v>
      </c>
      <c r="AA54">
        <f>(INDEX('AEO 2023 Table 42'!83:83,MATCH(AA$28,'AEO 2023 Table 42'!$13:$13,0))/100)*(SUM(AA$6:AA$7)/SUM(AA$6:AA$7,AA$14:AA$15))</f>
        <v>8.6586700063554289E-2</v>
      </c>
      <c r="AB54">
        <f>(INDEX('AEO 2023 Table 42'!83:83,MATCH(AB$28,'AEO 2023 Table 42'!$13:$13,0))/100)*(SUM(AB$6:AB$7)/SUM(AB$6:AB$7,AB$14:AB$15))</f>
        <v>8.4967660383617916E-2</v>
      </c>
      <c r="AC54">
        <f>(INDEX('AEO 2023 Table 42'!83:83,MATCH(AC$28,'AEO 2023 Table 42'!$13:$13,0))/100)*(SUM(AC$6:AC$7)/SUM(AC$6:AC$7,AC$14:AC$15))</f>
        <v>8.4895958291277204E-2</v>
      </c>
      <c r="AD54">
        <f>(INDEX('AEO 2023 Table 42'!83:83,MATCH(AD$28,'AEO 2023 Table 42'!$13:$13,0))/100)*(SUM(AD$6:AD$7)/SUM(AD$6:AD$7,AD$14:AD$15))</f>
        <v>8.434810214807742E-2</v>
      </c>
      <c r="AE54">
        <f>(INDEX('AEO 2023 Table 42'!83:83,MATCH(AE$28,'AEO 2023 Table 42'!$13:$13,0))/100)*(SUM(AE$6:AE$7)/SUM(AE$6:AE$7,AE$14:AE$15))</f>
        <v>8.4430576455487946E-2</v>
      </c>
    </row>
    <row r="55" spans="1:31" x14ac:dyDescent="0.35">
      <c r="A55" t="str">
        <f t="shared" si="7"/>
        <v>Large Crossover Utility</v>
      </c>
      <c r="B55">
        <f>(INDEX('AEO 2022 Table 42'!79:79,MATCH(B$28,'AEO 2022 Table 42'!$14:$14,0))/100)*(SUM(B$6:B$7)/SUM(B$6:B$7,B$14:B$15))</f>
        <v>5.0515075490077492E-2</v>
      </c>
      <c r="C55">
        <f>(INDEX('AEO 2023 Table 42'!84:84,MATCH(C$28,'AEO 2023 Table 42'!$13:$13,0))/100)*(SUM(C$6:C$7)/SUM(C$6:C$7,C$14:C$15))</f>
        <v>6.7674991556867001E-2</v>
      </c>
      <c r="D55">
        <f>(INDEX('AEO 2023 Table 42'!84:84,MATCH(D$28,'AEO 2023 Table 42'!$13:$13,0))/100)*(SUM(D$6:D$7)/SUM(D$6:D$7,D$14:D$15))</f>
        <v>7.0339132660185266E-2</v>
      </c>
      <c r="E55">
        <f>(INDEX('AEO 2023 Table 42'!84:84,MATCH(E$28,'AEO 2023 Table 42'!$13:$13,0))/100)*(SUM(E$6:E$7)/SUM(E$6:E$7,E$14:E$15))</f>
        <v>6.3744740433137867E-2</v>
      </c>
      <c r="F55">
        <f>(INDEX('AEO 2023 Table 42'!84:84,MATCH(F$28,'AEO 2023 Table 42'!$13:$13,0))/100)*(SUM(F$6:F$7)/SUM(F$6:F$7,F$14:F$15))</f>
        <v>5.850633970500841E-2</v>
      </c>
      <c r="G55">
        <f>(INDEX('AEO 2023 Table 42'!84:84,MATCH(G$28,'AEO 2023 Table 42'!$13:$13,0))/100)*(SUM(G$6:G$7)/SUM(G$6:G$7,G$14:G$15))</f>
        <v>5.3374738831612048E-2</v>
      </c>
      <c r="H55">
        <f>(INDEX('AEO 2023 Table 42'!84:84,MATCH(H$28,'AEO 2023 Table 42'!$13:$13,0))/100)*(SUM(H$6:H$7)/SUM(H$6:H$7,H$14:H$15))</f>
        <v>4.9186451695318816E-2</v>
      </c>
      <c r="I55">
        <f>(INDEX('AEO 2023 Table 42'!84:84,MATCH(I$28,'AEO 2023 Table 42'!$13:$13,0))/100)*(SUM(I$6:I$7)/SUM(I$6:I$7,I$14:I$15))</f>
        <v>4.5544156790231237E-2</v>
      </c>
      <c r="J55">
        <f>(INDEX('AEO 2023 Table 42'!84:84,MATCH(J$28,'AEO 2023 Table 42'!$13:$13,0))/100)*(SUM(J$6:J$7)/SUM(J$6:J$7,J$14:J$15))</f>
        <v>4.3334902212867635E-2</v>
      </c>
      <c r="K55">
        <f>(INDEX('AEO 2023 Table 42'!84:84,MATCH(K$28,'AEO 2023 Table 42'!$13:$13,0))/100)*(SUM(K$6:K$7)/SUM(K$6:K$7,K$14:K$15))</f>
        <v>4.1086828540195977E-2</v>
      </c>
      <c r="L55">
        <f>(INDEX('AEO 2023 Table 42'!84:84,MATCH(L$28,'AEO 2023 Table 42'!$13:$13,0))/100)*(SUM(L$6:L$7)/SUM(L$6:L$7,L$14:L$15))</f>
        <v>3.9244556879415471E-2</v>
      </c>
      <c r="M55">
        <f>(INDEX('AEO 2023 Table 42'!84:84,MATCH(M$28,'AEO 2023 Table 42'!$13:$13,0))/100)*(SUM(M$6:M$7)/SUM(M$6:M$7,M$14:M$15))</f>
        <v>3.7560476751665274E-2</v>
      </c>
      <c r="N55">
        <f>(INDEX('AEO 2023 Table 42'!84:84,MATCH(N$28,'AEO 2023 Table 42'!$13:$13,0))/100)*(SUM(N$6:N$7)/SUM(N$6:N$7,N$14:N$15))</f>
        <v>3.609473600581415E-2</v>
      </c>
      <c r="O55">
        <f>(INDEX('AEO 2023 Table 42'!84:84,MATCH(O$28,'AEO 2023 Table 42'!$13:$13,0))/100)*(SUM(O$6:O$7)/SUM(O$6:O$7,O$14:O$15))</f>
        <v>3.4845266667233907E-2</v>
      </c>
      <c r="P55">
        <f>(INDEX('AEO 2023 Table 42'!84:84,MATCH(P$28,'AEO 2023 Table 42'!$13:$13,0))/100)*(SUM(P$6:P$7)/SUM(P$6:P$7,P$14:P$15))</f>
        <v>3.3776697794679157E-2</v>
      </c>
      <c r="Q55">
        <f>(INDEX('AEO 2023 Table 42'!84:84,MATCH(Q$28,'AEO 2023 Table 42'!$13:$13,0))/100)*(SUM(Q$6:Q$7)/SUM(Q$6:Q$7,Q$14:Q$15))</f>
        <v>3.2707979743417923E-2</v>
      </c>
      <c r="R55">
        <f>(INDEX('AEO 2023 Table 42'!84:84,MATCH(R$28,'AEO 2023 Table 42'!$13:$13,0))/100)*(SUM(R$6:R$7)/SUM(R$6:R$7,R$14:R$15))</f>
        <v>3.1995766764959258E-2</v>
      </c>
      <c r="S55">
        <f>(INDEX('AEO 2023 Table 42'!84:84,MATCH(S$28,'AEO 2023 Table 42'!$13:$13,0))/100)*(SUM(S$6:S$7)/SUM(S$6:S$7,S$14:S$15))</f>
        <v>3.1264490810452815E-2</v>
      </c>
      <c r="T55">
        <f>(INDEX('AEO 2023 Table 42'!84:84,MATCH(T$28,'AEO 2023 Table 42'!$13:$13,0))/100)*(SUM(T$6:T$7)/SUM(T$6:T$7,T$14:T$15))</f>
        <v>3.0582561183376818E-2</v>
      </c>
      <c r="U55">
        <f>(INDEX('AEO 2023 Table 42'!84:84,MATCH(U$28,'AEO 2023 Table 42'!$13:$13,0))/100)*(SUM(U$6:U$7)/SUM(U$6:U$7,U$14:U$15))</f>
        <v>3.0100302642943614E-2</v>
      </c>
      <c r="V55">
        <f>(INDEX('AEO 2023 Table 42'!84:84,MATCH(V$28,'AEO 2023 Table 42'!$13:$13,0))/100)*(SUM(V$6:V$7)/SUM(V$6:V$7,V$14:V$15))</f>
        <v>2.964914236843022E-2</v>
      </c>
      <c r="W55">
        <f>(INDEX('AEO 2023 Table 42'!84:84,MATCH(W$28,'AEO 2023 Table 42'!$13:$13,0))/100)*(SUM(W$6:W$7)/SUM(W$6:W$7,W$14:W$15))</f>
        <v>2.9236792809420604E-2</v>
      </c>
      <c r="X55">
        <f>(INDEX('AEO 2023 Table 42'!84:84,MATCH(X$28,'AEO 2023 Table 42'!$13:$13,0))/100)*(SUM(X$6:X$7)/SUM(X$6:X$7,X$14:X$15))</f>
        <v>2.8991095240478028E-2</v>
      </c>
      <c r="Y55">
        <f>(INDEX('AEO 2023 Table 42'!84:84,MATCH(Y$28,'AEO 2023 Table 42'!$13:$13,0))/100)*(SUM(Y$6:Y$7)/SUM(Y$6:Y$7,Y$14:Y$15))</f>
        <v>2.8639452984435189E-2</v>
      </c>
      <c r="Z55">
        <f>(INDEX('AEO 2023 Table 42'!84:84,MATCH(Z$28,'AEO 2023 Table 42'!$13:$13,0))/100)*(SUM(Z$6:Z$7)/SUM(Z$6:Z$7,Z$14:Z$15))</f>
        <v>2.8462739348397697E-2</v>
      </c>
      <c r="AA55">
        <f>(INDEX('AEO 2023 Table 42'!84:84,MATCH(AA$28,'AEO 2023 Table 42'!$13:$13,0))/100)*(SUM(AA$6:AA$7)/SUM(AA$6:AA$7,AA$14:AA$15))</f>
        <v>2.7989710955676272E-2</v>
      </c>
      <c r="AB55">
        <f>(INDEX('AEO 2023 Table 42'!84:84,MATCH(AB$28,'AEO 2023 Table 42'!$13:$13,0))/100)*(SUM(AB$6:AB$7)/SUM(AB$6:AB$7,AB$14:AB$15))</f>
        <v>2.8206180248795985E-2</v>
      </c>
      <c r="AC55">
        <f>(INDEX('AEO 2023 Table 42'!84:84,MATCH(AC$28,'AEO 2023 Table 42'!$13:$13,0))/100)*(SUM(AC$6:AC$7)/SUM(AC$6:AC$7,AC$14:AC$15))</f>
        <v>2.8025872430461E-2</v>
      </c>
      <c r="AD55">
        <f>(INDEX('AEO 2023 Table 42'!84:84,MATCH(AD$28,'AEO 2023 Table 42'!$13:$13,0))/100)*(SUM(AD$6:AD$7)/SUM(AD$6:AD$7,AD$14:AD$15))</f>
        <v>2.7988256288129836E-2</v>
      </c>
      <c r="AE55">
        <f>(INDEX('AEO 2023 Table 42'!84:84,MATCH(AE$28,'AEO 2023 Table 42'!$13:$13,0))/100)*(SUM(AE$6:AE$7)/SUM(AE$6:AE$7,AE$14:AE$15))</f>
        <v>2.7964944755175403E-2</v>
      </c>
    </row>
    <row r="56" spans="1:31" x14ac:dyDescent="0.35">
      <c r="A56" t="str">
        <f t="shared" si="7"/>
        <v>Small Pickup</v>
      </c>
      <c r="B56">
        <f>(INDEX('AEO 2022 Table 42'!81:81,MATCH(B$28,'AEO 2022 Table 42'!$14:$14,0))/100)*(SUM(B$14:B$15)/SUM(B$6:B$7,B$14:B$15))</f>
        <v>2.206745365869448E-3</v>
      </c>
      <c r="C56">
        <f>(INDEX('AEO 2023 Table 42'!87:87,MATCH(C$28,'AEO 2023 Table 42'!$13:$13,0))/100)*(SUM(C$14:C$15)/SUM(C$6:C$7,C$14:C$15))</f>
        <v>3.748473822996424E-3</v>
      </c>
      <c r="D56">
        <f>(INDEX('AEO 2023 Table 42'!87:87,MATCH(D$28,'AEO 2023 Table 42'!$13:$13,0))/100)*(SUM(D$14:D$15)/SUM(D$6:D$7,D$14:D$15))</f>
        <v>6.5481207515675479E-3</v>
      </c>
      <c r="E56">
        <f>(INDEX('AEO 2023 Table 42'!87:87,MATCH(E$28,'AEO 2023 Table 42'!$13:$13,0))/100)*(SUM(E$14:E$15)/SUM(E$6:E$7,E$14:E$15))</f>
        <v>8.7043806029725706E-3</v>
      </c>
      <c r="F56">
        <f>(INDEX('AEO 2023 Table 42'!87:87,MATCH(F$28,'AEO 2023 Table 42'!$13:$13,0))/100)*(SUM(F$14:F$15)/SUM(F$6:F$7,F$14:F$15))</f>
        <v>1.0770952129360661E-2</v>
      </c>
      <c r="G56">
        <f>(INDEX('AEO 2023 Table 42'!87:87,MATCH(G$28,'AEO 2023 Table 42'!$13:$13,0))/100)*(SUM(G$14:G$15)/SUM(G$6:G$7,G$14:G$15))</f>
        <v>1.2130381532770219E-2</v>
      </c>
      <c r="H56">
        <f>(INDEX('AEO 2023 Table 42'!87:87,MATCH(H$28,'AEO 2023 Table 42'!$13:$13,0))/100)*(SUM(H$14:H$15)/SUM(H$6:H$7,H$14:H$15))</f>
        <v>1.3421863021700731E-2</v>
      </c>
      <c r="I56">
        <f>(INDEX('AEO 2023 Table 42'!87:87,MATCH(I$28,'AEO 2023 Table 42'!$13:$13,0))/100)*(SUM(I$14:I$15)/SUM(I$6:I$7,I$14:I$15))</f>
        <v>1.4372411796591669E-2</v>
      </c>
      <c r="J56">
        <f>(INDEX('AEO 2023 Table 42'!87:87,MATCH(J$28,'AEO 2023 Table 42'!$13:$13,0))/100)*(SUM(J$14:J$15)/SUM(J$6:J$7,J$14:J$15))</f>
        <v>1.5231317840671162E-2</v>
      </c>
      <c r="K56">
        <f>(INDEX('AEO 2023 Table 42'!87:87,MATCH(K$28,'AEO 2023 Table 42'!$13:$13,0))/100)*(SUM(K$14:K$15)/SUM(K$6:K$7,K$14:K$15))</f>
        <v>1.5908083330370144E-2</v>
      </c>
      <c r="L56">
        <f>(INDEX('AEO 2023 Table 42'!87:87,MATCH(L$28,'AEO 2023 Table 42'!$13:$13,0))/100)*(SUM(L$14:L$15)/SUM(L$6:L$7,L$14:L$15))</f>
        <v>1.6486787560097325E-2</v>
      </c>
      <c r="M56">
        <f>(INDEX('AEO 2023 Table 42'!87:87,MATCH(M$28,'AEO 2023 Table 42'!$13:$13,0))/100)*(SUM(M$14:M$15)/SUM(M$6:M$7,M$14:M$15))</f>
        <v>1.6904879062121757E-2</v>
      </c>
      <c r="N56">
        <f>(INDEX('AEO 2023 Table 42'!87:87,MATCH(N$28,'AEO 2023 Table 42'!$13:$13,0))/100)*(SUM(N$14:N$15)/SUM(N$6:N$7,N$14:N$15))</f>
        <v>1.7313383834473589E-2</v>
      </c>
      <c r="O56">
        <f>(INDEX('AEO 2023 Table 42'!87:87,MATCH(O$28,'AEO 2023 Table 42'!$13:$13,0))/100)*(SUM(O$14:O$15)/SUM(O$6:O$7,O$14:O$15))</f>
        <v>1.7694315076439985E-2</v>
      </c>
      <c r="P56">
        <f>(INDEX('AEO 2023 Table 42'!87:87,MATCH(P$28,'AEO 2023 Table 42'!$13:$13,0))/100)*(SUM(P$14:P$15)/SUM(P$6:P$7,P$14:P$15))</f>
        <v>1.8015737018959088E-2</v>
      </c>
      <c r="Q56">
        <f>(INDEX('AEO 2023 Table 42'!87:87,MATCH(Q$28,'AEO 2023 Table 42'!$13:$13,0))/100)*(SUM(Q$14:Q$15)/SUM(Q$6:Q$7,Q$14:Q$15))</f>
        <v>1.819692868902352E-2</v>
      </c>
      <c r="R56">
        <f>(INDEX('AEO 2023 Table 42'!87:87,MATCH(R$28,'AEO 2023 Table 42'!$13:$13,0))/100)*(SUM(R$14:R$15)/SUM(R$6:R$7,R$14:R$15))</f>
        <v>1.851096367382413E-2</v>
      </c>
      <c r="S56">
        <f>(INDEX('AEO 2023 Table 42'!87:87,MATCH(S$28,'AEO 2023 Table 42'!$13:$13,0))/100)*(SUM(S$14:S$15)/SUM(S$6:S$7,S$14:S$15))</f>
        <v>1.8697005575893429E-2</v>
      </c>
      <c r="T56">
        <f>(INDEX('AEO 2023 Table 42'!87:87,MATCH(T$28,'AEO 2023 Table 42'!$13:$13,0))/100)*(SUM(T$14:T$15)/SUM(T$6:T$7,T$14:T$15))</f>
        <v>1.8850450866171341E-2</v>
      </c>
      <c r="U56">
        <f>(INDEX('AEO 2023 Table 42'!87:87,MATCH(U$28,'AEO 2023 Table 42'!$13:$13,0))/100)*(SUM(U$14:U$15)/SUM(U$6:U$7,U$14:U$15))</f>
        <v>1.9039600228100317E-2</v>
      </c>
      <c r="V56">
        <f>(INDEX('AEO 2023 Table 42'!87:87,MATCH(V$28,'AEO 2023 Table 42'!$13:$13,0))/100)*(SUM(V$14:V$15)/SUM(V$6:V$7,V$14:V$15))</f>
        <v>1.9186324446991074E-2</v>
      </c>
      <c r="W56">
        <f>(INDEX('AEO 2023 Table 42'!87:87,MATCH(W$28,'AEO 2023 Table 42'!$13:$13,0))/100)*(SUM(W$14:W$15)/SUM(W$6:W$7,W$14:W$15))</f>
        <v>1.9268538285924858E-2</v>
      </c>
      <c r="X56">
        <f>(INDEX('AEO 2023 Table 42'!87:87,MATCH(X$28,'AEO 2023 Table 42'!$13:$13,0))/100)*(SUM(X$14:X$15)/SUM(X$6:X$7,X$14:X$15))</f>
        <v>1.9415047568757959E-2</v>
      </c>
      <c r="Y56">
        <f>(INDEX('AEO 2023 Table 42'!87:87,MATCH(Y$28,'AEO 2023 Table 42'!$13:$13,0))/100)*(SUM(Y$14:Y$15)/SUM(Y$6:Y$7,Y$14:Y$15))</f>
        <v>1.9397177794140814E-2</v>
      </c>
      <c r="Z56">
        <f>(INDEX('AEO 2023 Table 42'!87:87,MATCH(Z$28,'AEO 2023 Table 42'!$13:$13,0))/100)*(SUM(Z$14:Z$15)/SUM(Z$6:Z$7,Z$14:Z$15))</f>
        <v>1.9492807455811684E-2</v>
      </c>
      <c r="AA56">
        <f>(INDEX('AEO 2023 Table 42'!87:87,MATCH(AA$28,'AEO 2023 Table 42'!$13:$13,0))/100)*(SUM(AA$14:AA$15)/SUM(AA$6:AA$7,AA$14:AA$15))</f>
        <v>1.9306600763566439E-2</v>
      </c>
      <c r="AB56">
        <f>(INDEX('AEO 2023 Table 42'!87:87,MATCH(AB$28,'AEO 2023 Table 42'!$13:$13,0))/100)*(SUM(AB$14:AB$15)/SUM(AB$6:AB$7,AB$14:AB$15))</f>
        <v>1.9590533284506648E-2</v>
      </c>
      <c r="AC56">
        <f>(INDEX('AEO 2023 Table 42'!87:87,MATCH(AC$28,'AEO 2023 Table 42'!$13:$13,0))/100)*(SUM(AC$14:AC$15)/SUM(AC$6:AC$7,AC$14:AC$15))</f>
        <v>1.9534565751401788E-2</v>
      </c>
      <c r="AD56">
        <f>(INDEX('AEO 2023 Table 42'!87:87,MATCH(AD$28,'AEO 2023 Table 42'!$13:$13,0))/100)*(SUM(AD$14:AD$15)/SUM(AD$6:AD$7,AD$14:AD$15))</f>
        <v>1.9609349797282617E-2</v>
      </c>
      <c r="AE56">
        <f>(INDEX('AEO 2023 Table 42'!87:87,MATCH(AE$28,'AEO 2023 Table 42'!$13:$13,0))/100)*(SUM(AE$14:AE$15)/SUM(AE$6:AE$7,AE$14:AE$15))</f>
        <v>1.9561887144567733E-2</v>
      </c>
    </row>
    <row r="57" spans="1:31" x14ac:dyDescent="0.35">
      <c r="A57" t="str">
        <f t="shared" si="7"/>
        <v>Large Pickup</v>
      </c>
      <c r="B57">
        <f>(INDEX('AEO 2022 Table 42'!82:82,MATCH(B$28,'AEO 2022 Table 42'!$14:$14,0))/100)*(SUM(B$14:B$15)/SUM(B$6:B$7,B$14:B$15))</f>
        <v>1.468243695626398E-2</v>
      </c>
      <c r="C57">
        <f>(INDEX('AEO 2023 Table 42'!88:88,MATCH(C$28,'AEO 2023 Table 42'!$13:$13,0))/100)*(SUM(C$14:C$15)/SUM(C$6:C$7,C$14:C$15))</f>
        <v>3.3999001167552743E-2</v>
      </c>
      <c r="D57">
        <f>(INDEX('AEO 2023 Table 42'!88:88,MATCH(D$28,'AEO 2023 Table 42'!$13:$13,0))/100)*(SUM(D$14:D$15)/SUM(D$6:D$7,D$14:D$15))</f>
        <v>5.1754385257163291E-2</v>
      </c>
      <c r="E57">
        <f>(INDEX('AEO 2023 Table 42'!88:88,MATCH(E$28,'AEO 2023 Table 42'!$13:$13,0))/100)*(SUM(E$14:E$15)/SUM(E$6:E$7,E$14:E$15))</f>
        <v>7.0884535709760194E-2</v>
      </c>
      <c r="F57">
        <f>(INDEX('AEO 2023 Table 42'!88:88,MATCH(F$28,'AEO 2023 Table 42'!$13:$13,0))/100)*(SUM(F$14:F$15)/SUM(F$6:F$7,F$14:F$15))</f>
        <v>8.7926813448634358E-2</v>
      </c>
      <c r="G57">
        <f>(INDEX('AEO 2023 Table 42'!88:88,MATCH(G$28,'AEO 2023 Table 42'!$13:$13,0))/100)*(SUM(G$14:G$15)/SUM(G$6:G$7,G$14:G$15))</f>
        <v>0.10278169097043201</v>
      </c>
      <c r="H57">
        <f>(INDEX('AEO 2023 Table 42'!88:88,MATCH(H$28,'AEO 2023 Table 42'!$13:$13,0))/100)*(SUM(H$14:H$15)/SUM(H$6:H$7,H$14:H$15))</f>
        <v>0.11416964576518118</v>
      </c>
      <c r="I57">
        <f>(INDEX('AEO 2023 Table 42'!88:88,MATCH(I$28,'AEO 2023 Table 42'!$13:$13,0))/100)*(SUM(I$14:I$15)/SUM(I$6:I$7,I$14:I$15))</f>
        <v>0.12355291659318389</v>
      </c>
      <c r="J57">
        <f>(INDEX('AEO 2023 Table 42'!88:88,MATCH(J$28,'AEO 2023 Table 42'!$13:$13,0))/100)*(SUM(J$14:J$15)/SUM(J$6:J$7,J$14:J$15))</f>
        <v>0.13175952572290803</v>
      </c>
      <c r="K57">
        <f>(INDEX('AEO 2023 Table 42'!88:88,MATCH(K$28,'AEO 2023 Table 42'!$13:$13,0))/100)*(SUM(K$14:K$15)/SUM(K$6:K$7,K$14:K$15))</f>
        <v>0.13845730646196452</v>
      </c>
      <c r="L57">
        <f>(INDEX('AEO 2023 Table 42'!88:88,MATCH(L$28,'AEO 2023 Table 42'!$13:$13,0))/100)*(SUM(L$14:L$15)/SUM(L$6:L$7,L$14:L$15))</f>
        <v>0.14398782313733491</v>
      </c>
      <c r="M57">
        <f>(INDEX('AEO 2023 Table 42'!88:88,MATCH(M$28,'AEO 2023 Table 42'!$13:$13,0))/100)*(SUM(M$14:M$15)/SUM(M$6:M$7,M$14:M$15))</f>
        <v>0.14884615022063327</v>
      </c>
      <c r="N57">
        <f>(INDEX('AEO 2023 Table 42'!88:88,MATCH(N$28,'AEO 2023 Table 42'!$13:$13,0))/100)*(SUM(N$14:N$15)/SUM(N$6:N$7,N$14:N$15))</f>
        <v>0.15306218403806313</v>
      </c>
      <c r="O57">
        <f>(INDEX('AEO 2023 Table 42'!88:88,MATCH(O$28,'AEO 2023 Table 42'!$13:$13,0))/100)*(SUM(O$14:O$15)/SUM(O$6:O$7,O$14:O$15))</f>
        <v>0.15688931063718298</v>
      </c>
      <c r="P57">
        <f>(INDEX('AEO 2023 Table 42'!88:88,MATCH(P$28,'AEO 2023 Table 42'!$13:$13,0))/100)*(SUM(P$14:P$15)/SUM(P$6:P$7,P$14:P$15))</f>
        <v>0.16016752979947624</v>
      </c>
      <c r="Q57">
        <f>(INDEX('AEO 2023 Table 42'!88:88,MATCH(Q$28,'AEO 2023 Table 42'!$13:$13,0))/100)*(SUM(Q$14:Q$15)/SUM(Q$6:Q$7,Q$14:Q$15))</f>
        <v>0.16319343969589351</v>
      </c>
      <c r="R57">
        <f>(INDEX('AEO 2023 Table 42'!88:88,MATCH(R$28,'AEO 2023 Table 42'!$13:$13,0))/100)*(SUM(R$14:R$15)/SUM(R$6:R$7,R$14:R$15))</f>
        <v>0.1656866036638974</v>
      </c>
      <c r="S57">
        <f>(INDEX('AEO 2023 Table 42'!88:88,MATCH(S$28,'AEO 2023 Table 42'!$13:$13,0))/100)*(SUM(S$14:S$15)/SUM(S$6:S$7,S$14:S$15))</f>
        <v>0.16800317680345914</v>
      </c>
      <c r="T57">
        <f>(INDEX('AEO 2023 Table 42'!88:88,MATCH(T$28,'AEO 2023 Table 42'!$13:$13,0))/100)*(SUM(T$14:T$15)/SUM(T$6:T$7,T$14:T$15))</f>
        <v>0.17003793466920222</v>
      </c>
      <c r="U57">
        <f>(INDEX('AEO 2023 Table 42'!88:88,MATCH(U$28,'AEO 2023 Table 42'!$13:$13,0))/100)*(SUM(U$14:U$15)/SUM(U$6:U$7,U$14:U$15))</f>
        <v>0.17180491616035615</v>
      </c>
      <c r="V57">
        <f>(INDEX('AEO 2023 Table 42'!88:88,MATCH(V$28,'AEO 2023 Table 42'!$13:$13,0))/100)*(SUM(V$14:V$15)/SUM(V$6:V$7,V$14:V$15))</f>
        <v>0.17340477885077318</v>
      </c>
      <c r="W57">
        <f>(INDEX('AEO 2023 Table 42'!88:88,MATCH(W$28,'AEO 2023 Table 42'!$13:$13,0))/100)*(SUM(W$14:W$15)/SUM(W$6:W$7,W$14:W$15))</f>
        <v>0.17475960063697571</v>
      </c>
      <c r="X57">
        <f>(INDEX('AEO 2023 Table 42'!88:88,MATCH(X$28,'AEO 2023 Table 42'!$13:$13,0))/100)*(SUM(X$14:X$15)/SUM(X$6:X$7,X$14:X$15))</f>
        <v>0.17589931000348119</v>
      </c>
      <c r="Y57">
        <f>(INDEX('AEO 2023 Table 42'!88:88,MATCH(Y$28,'AEO 2023 Table 42'!$13:$13,0))/100)*(SUM(Y$14:Y$15)/SUM(Y$6:Y$7,Y$14:Y$15))</f>
        <v>0.17701417150549589</v>
      </c>
      <c r="Z57">
        <f>(INDEX('AEO 2023 Table 42'!88:88,MATCH(Z$28,'AEO 2023 Table 42'!$13:$13,0))/100)*(SUM(Z$14:Z$15)/SUM(Z$6:Z$7,Z$14:Z$15))</f>
        <v>0.1778783574678125</v>
      </c>
      <c r="AA57">
        <f>(INDEX('AEO 2023 Table 42'!88:88,MATCH(AA$28,'AEO 2023 Table 42'!$13:$13,0))/100)*(SUM(AA$14:AA$15)/SUM(AA$6:AA$7,AA$14:AA$15))</f>
        <v>0.17892509976137169</v>
      </c>
      <c r="AB57">
        <f>(INDEX('AEO 2023 Table 42'!88:88,MATCH(AB$28,'AEO 2023 Table 42'!$13:$13,0))/100)*(SUM(AB$14:AB$15)/SUM(AB$6:AB$7,AB$14:AB$15))</f>
        <v>0.17941864098505389</v>
      </c>
      <c r="AC57">
        <f>(INDEX('AEO 2023 Table 42'!88:88,MATCH(AC$28,'AEO 2023 Table 42'!$13:$13,0))/100)*(SUM(AC$14:AC$15)/SUM(AC$6:AC$7,AC$14:AC$15))</f>
        <v>0.18007262600706039</v>
      </c>
      <c r="AD57">
        <f>(INDEX('AEO 2023 Table 42'!88:88,MATCH(AD$28,'AEO 2023 Table 42'!$13:$13,0))/100)*(SUM(AD$14:AD$15)/SUM(AD$6:AD$7,AD$14:AD$15))</f>
        <v>0.1804753609968085</v>
      </c>
      <c r="AE57">
        <f>(INDEX('AEO 2023 Table 42'!88:88,MATCH(AE$28,'AEO 2023 Table 42'!$13:$13,0))/100)*(SUM(AE$14:AE$15)/SUM(AE$6:AE$7,AE$14:AE$15))</f>
        <v>0.18094264138985267</v>
      </c>
    </row>
    <row r="58" spans="1:31" x14ac:dyDescent="0.35">
      <c r="A58" t="str">
        <f t="shared" si="7"/>
        <v>Small Van</v>
      </c>
      <c r="B58">
        <f>(INDEX('AEO 2022 Table 42'!83:83,MATCH(B$28,'AEO 2022 Table 42'!$14:$14,0))/100)*(SUM(B$14:B$15)/SUM(B$6:B$7,B$14:B$15))</f>
        <v>8.6912790669149351E-4</v>
      </c>
      <c r="C58">
        <f>(INDEX('AEO 2023 Table 42'!89:89,MATCH(C$28,'AEO 2023 Table 42'!$13:$13,0))/100)*(SUM(C$14:C$15)/SUM(C$6:C$7,C$14:C$15))</f>
        <v>1.8850412597808609E-3</v>
      </c>
      <c r="D58">
        <f>(INDEX('AEO 2023 Table 42'!89:89,MATCH(D$28,'AEO 2023 Table 42'!$13:$13,0))/100)*(SUM(D$14:D$15)/SUM(D$6:D$7,D$14:D$15))</f>
        <v>2.5982407239678288E-3</v>
      </c>
      <c r="E58">
        <f>(INDEX('AEO 2023 Table 42'!89:89,MATCH(E$28,'AEO 2023 Table 42'!$13:$13,0))/100)*(SUM(E$14:E$15)/SUM(E$6:E$7,E$14:E$15))</f>
        <v>3.5843989402666457E-3</v>
      </c>
      <c r="F58">
        <f>(INDEX('AEO 2023 Table 42'!89:89,MATCH(F$28,'AEO 2023 Table 42'!$13:$13,0))/100)*(SUM(F$14:F$15)/SUM(F$6:F$7,F$14:F$15))</f>
        <v>4.2745826313976606E-3</v>
      </c>
      <c r="G58">
        <f>(INDEX('AEO 2023 Table 42'!89:89,MATCH(G$28,'AEO 2023 Table 42'!$13:$13,0))/100)*(SUM(G$14:G$15)/SUM(G$6:G$7,G$14:G$15))</f>
        <v>5.1480937257817475E-3</v>
      </c>
      <c r="H58">
        <f>(INDEX('AEO 2023 Table 42'!89:89,MATCH(H$28,'AEO 2023 Table 42'!$13:$13,0))/100)*(SUM(H$14:H$15)/SUM(H$6:H$7,H$14:H$15))</f>
        <v>5.7053180849780281E-3</v>
      </c>
      <c r="I58">
        <f>(INDEX('AEO 2023 Table 42'!89:89,MATCH(I$28,'AEO 2023 Table 42'!$13:$13,0))/100)*(SUM(I$14:I$15)/SUM(I$6:I$7,I$14:I$15))</f>
        <v>6.1577254354897365E-3</v>
      </c>
      <c r="J58">
        <f>(INDEX('AEO 2023 Table 42'!89:89,MATCH(J$28,'AEO 2023 Table 42'!$13:$13,0))/100)*(SUM(J$14:J$15)/SUM(J$6:J$7,J$14:J$15))</f>
        <v>6.6220973950606209E-3</v>
      </c>
      <c r="K58">
        <f>(INDEX('AEO 2023 Table 42'!89:89,MATCH(K$28,'AEO 2023 Table 42'!$13:$13,0))/100)*(SUM(K$14:K$15)/SUM(K$6:K$7,K$14:K$15))</f>
        <v>6.982187283156035E-3</v>
      </c>
      <c r="L58">
        <f>(INDEX('AEO 2023 Table 42'!89:89,MATCH(L$28,'AEO 2023 Table 42'!$13:$13,0))/100)*(SUM(L$14:L$15)/SUM(L$6:L$7,L$14:L$15))</f>
        <v>7.2379160807410584E-3</v>
      </c>
      <c r="M58">
        <f>(INDEX('AEO 2023 Table 42'!89:89,MATCH(M$28,'AEO 2023 Table 42'!$13:$13,0))/100)*(SUM(M$14:M$15)/SUM(M$6:M$7,M$14:M$15))</f>
        <v>7.4848866979862145E-3</v>
      </c>
      <c r="N58">
        <f>(INDEX('AEO 2023 Table 42'!89:89,MATCH(N$28,'AEO 2023 Table 42'!$13:$13,0))/100)*(SUM(N$14:N$15)/SUM(N$6:N$7,N$14:N$15))</f>
        <v>7.6793459032354471E-3</v>
      </c>
      <c r="O58">
        <f>(INDEX('AEO 2023 Table 42'!89:89,MATCH(O$28,'AEO 2023 Table 42'!$13:$13,0))/100)*(SUM(O$14:O$15)/SUM(O$6:O$7,O$14:O$15))</f>
        <v>7.8828711771768405E-3</v>
      </c>
      <c r="P58">
        <f>(INDEX('AEO 2023 Table 42'!89:89,MATCH(P$28,'AEO 2023 Table 42'!$13:$13,0))/100)*(SUM(P$14:P$15)/SUM(P$6:P$7,P$14:P$15))</f>
        <v>8.0321451258229624E-3</v>
      </c>
      <c r="Q58">
        <f>(INDEX('AEO 2023 Table 42'!89:89,MATCH(Q$28,'AEO 2023 Table 42'!$13:$13,0))/100)*(SUM(Q$14:Q$15)/SUM(Q$6:Q$7,Q$14:Q$15))</f>
        <v>8.2044600104573418E-3</v>
      </c>
      <c r="R58">
        <f>(INDEX('AEO 2023 Table 42'!89:89,MATCH(R$28,'AEO 2023 Table 42'!$13:$13,0))/100)*(SUM(R$14:R$15)/SUM(R$6:R$7,R$14:R$15))</f>
        <v>8.2847687313079097E-3</v>
      </c>
      <c r="S58">
        <f>(INDEX('AEO 2023 Table 42'!89:89,MATCH(S$28,'AEO 2023 Table 42'!$13:$13,0))/100)*(SUM(S$14:S$15)/SUM(S$6:S$7,S$14:S$15))</f>
        <v>8.3928905678848816E-3</v>
      </c>
      <c r="T58">
        <f>(INDEX('AEO 2023 Table 42'!89:89,MATCH(T$28,'AEO 2023 Table 42'!$13:$13,0))/100)*(SUM(T$14:T$15)/SUM(T$6:T$7,T$14:T$15))</f>
        <v>8.487819998147907E-3</v>
      </c>
      <c r="U58">
        <f>(INDEX('AEO 2023 Table 42'!89:89,MATCH(U$28,'AEO 2023 Table 42'!$13:$13,0))/100)*(SUM(U$14:U$15)/SUM(U$6:U$7,U$14:U$15))</f>
        <v>8.5641174728107138E-3</v>
      </c>
      <c r="V58">
        <f>(INDEX('AEO 2023 Table 42'!89:89,MATCH(V$28,'AEO 2023 Table 42'!$13:$13,0))/100)*(SUM(V$14:V$15)/SUM(V$6:V$7,V$14:V$15))</f>
        <v>8.6261932680551552E-3</v>
      </c>
      <c r="W58">
        <f>(INDEX('AEO 2023 Table 42'!89:89,MATCH(W$28,'AEO 2023 Table 42'!$13:$13,0))/100)*(SUM(W$14:W$15)/SUM(W$6:W$7,W$14:W$15))</f>
        <v>8.6959595531336999E-3</v>
      </c>
      <c r="X58">
        <f>(INDEX('AEO 2023 Table 42'!89:89,MATCH(X$28,'AEO 2023 Table 42'!$13:$13,0))/100)*(SUM(X$14:X$15)/SUM(X$6:X$7,X$14:X$15))</f>
        <v>8.7202066898275435E-3</v>
      </c>
      <c r="Y58">
        <f>(INDEX('AEO 2023 Table 42'!89:89,MATCH(Y$28,'AEO 2023 Table 42'!$13:$13,0))/100)*(SUM(Y$14:Y$15)/SUM(Y$6:Y$7,Y$14:Y$15))</f>
        <v>8.8071725798568104E-3</v>
      </c>
      <c r="Z58">
        <f>(INDEX('AEO 2023 Table 42'!89:89,MATCH(Z$28,'AEO 2023 Table 42'!$13:$13,0))/100)*(SUM(Z$14:Z$15)/SUM(Z$6:Z$7,Z$14:Z$15))</f>
        <v>8.8264964514712628E-3</v>
      </c>
      <c r="AA58">
        <f>(INDEX('AEO 2023 Table 42'!89:89,MATCH(AA$28,'AEO 2023 Table 42'!$13:$13,0))/100)*(SUM(AA$14:AA$15)/SUM(AA$6:AA$7,AA$14:AA$15))</f>
        <v>8.9622076193203483E-3</v>
      </c>
      <c r="AB58">
        <f>(INDEX('AEO 2023 Table 42'!89:89,MATCH(AB$28,'AEO 2023 Table 42'!$13:$13,0))/100)*(SUM(AB$14:AB$15)/SUM(AB$6:AB$7,AB$14:AB$15))</f>
        <v>8.8799834148833075E-3</v>
      </c>
      <c r="AC58">
        <f>(INDEX('AEO 2023 Table 42'!89:89,MATCH(AC$28,'AEO 2023 Table 42'!$13:$13,0))/100)*(SUM(AC$14:AC$15)/SUM(AC$6:AC$7,AC$14:AC$15))</f>
        <v>8.9385570070129958E-3</v>
      </c>
      <c r="AD58">
        <f>(INDEX('AEO 2023 Table 42'!89:89,MATCH(AD$28,'AEO 2023 Table 42'!$13:$13,0))/100)*(SUM(AD$14:AD$15)/SUM(AD$6:AD$7,AD$14:AD$15))</f>
        <v>8.9161805375584935E-3</v>
      </c>
      <c r="AE58">
        <f>(INDEX('AEO 2023 Table 42'!89:89,MATCH(AE$28,'AEO 2023 Table 42'!$13:$13,0))/100)*(SUM(AE$14:AE$15)/SUM(AE$6:AE$7,AE$14:AE$15))</f>
        <v>8.974811340996966E-3</v>
      </c>
    </row>
    <row r="59" spans="1:31" x14ac:dyDescent="0.35">
      <c r="A59" t="str">
        <f t="shared" si="7"/>
        <v>Large Van</v>
      </c>
      <c r="B59">
        <f>(INDEX('AEO 2022 Table 42'!84:84,MATCH(B$28,'AEO 2022 Table 42'!$14:$14,0))/100)*(SUM(B$14:B$15)/SUM(B$6:B$7,B$14:B$15))</f>
        <v>4.2198217939383199E-3</v>
      </c>
      <c r="C59">
        <f>(INDEX('AEO 2023 Table 42'!90:90,MATCH(C$28,'AEO 2023 Table 42'!$13:$13,0))/100)*(SUM(C$14:C$15)/SUM(C$6:C$7,C$14:C$15))</f>
        <v>8.4869419942454945E-3</v>
      </c>
      <c r="D59">
        <f>(INDEX('AEO 2023 Table 42'!90:90,MATCH(D$28,'AEO 2023 Table 42'!$13:$13,0))/100)*(SUM(D$14:D$15)/SUM(D$6:D$7,D$14:D$15))</f>
        <v>1.2635207698844311E-2</v>
      </c>
      <c r="E59">
        <f>(INDEX('AEO 2023 Table 42'!90:90,MATCH(E$28,'AEO 2023 Table 42'!$13:$13,0))/100)*(SUM(E$14:E$15)/SUM(E$6:E$7,E$14:E$15))</f>
        <v>1.7053839032145694E-2</v>
      </c>
      <c r="F59">
        <f>(INDEX('AEO 2023 Table 42'!90:90,MATCH(F$28,'AEO 2023 Table 42'!$13:$13,0))/100)*(SUM(F$14:F$15)/SUM(F$6:F$7,F$14:F$15))</f>
        <v>2.0892714767557309E-2</v>
      </c>
      <c r="G59">
        <f>(INDEX('AEO 2023 Table 42'!90:90,MATCH(G$28,'AEO 2023 Table 42'!$13:$13,0))/100)*(SUM(G$14:G$15)/SUM(G$6:G$7,G$14:G$15))</f>
        <v>2.3765060819143504E-2</v>
      </c>
      <c r="H59">
        <f>(INDEX('AEO 2023 Table 42'!90:90,MATCH(H$28,'AEO 2023 Table 42'!$13:$13,0))/100)*(SUM(H$14:H$15)/SUM(H$6:H$7,H$14:H$15))</f>
        <v>2.6403264840501244E-2</v>
      </c>
      <c r="I59">
        <f>(INDEX('AEO 2023 Table 42'!90:90,MATCH(I$28,'AEO 2023 Table 42'!$13:$13,0))/100)*(SUM(I$14:I$15)/SUM(I$6:I$7,I$14:I$15))</f>
        <v>2.8161600961573378E-2</v>
      </c>
      <c r="J59">
        <f>(INDEX('AEO 2023 Table 42'!90:90,MATCH(J$28,'AEO 2023 Table 42'!$13:$13,0))/100)*(SUM(J$14:J$15)/SUM(J$6:J$7,J$14:J$15))</f>
        <v>3.0013902873887621E-2</v>
      </c>
      <c r="K59">
        <f>(INDEX('AEO 2023 Table 42'!90:90,MATCH(K$28,'AEO 2023 Table 42'!$13:$13,0))/100)*(SUM(K$14:K$15)/SUM(K$6:K$7,K$14:K$15))</f>
        <v>3.1307195270190491E-2</v>
      </c>
      <c r="L59">
        <f>(INDEX('AEO 2023 Table 42'!90:90,MATCH(L$28,'AEO 2023 Table 42'!$13:$13,0))/100)*(SUM(L$14:L$15)/SUM(L$6:L$7,L$14:L$15))</f>
        <v>3.2353812061395114E-2</v>
      </c>
      <c r="M59">
        <f>(INDEX('AEO 2023 Table 42'!90:90,MATCH(M$28,'AEO 2023 Table 42'!$13:$13,0))/100)*(SUM(M$14:M$15)/SUM(M$6:M$7,M$14:M$15))</f>
        <v>3.3232446812372064E-2</v>
      </c>
      <c r="N59">
        <f>(INDEX('AEO 2023 Table 42'!90:90,MATCH(N$28,'AEO 2023 Table 42'!$13:$13,0))/100)*(SUM(N$14:N$15)/SUM(N$6:N$7,N$14:N$15))</f>
        <v>3.3913652394982528E-2</v>
      </c>
      <c r="O59">
        <f>(INDEX('AEO 2023 Table 42'!90:90,MATCH(O$28,'AEO 2023 Table 42'!$13:$13,0))/100)*(SUM(O$14:O$15)/SUM(O$6:O$7,O$14:O$15))</f>
        <v>3.4662427000108242E-2</v>
      </c>
      <c r="P59">
        <f>(INDEX('AEO 2023 Table 42'!90:90,MATCH(P$28,'AEO 2023 Table 42'!$13:$13,0))/100)*(SUM(P$14:P$15)/SUM(P$6:P$7,P$14:P$15))</f>
        <v>3.5213407608271657E-2</v>
      </c>
      <c r="Q59">
        <f>(INDEX('AEO 2023 Table 42'!90:90,MATCH(Q$28,'AEO 2023 Table 42'!$13:$13,0))/100)*(SUM(Q$14:Q$15)/SUM(Q$6:Q$7,Q$14:Q$15))</f>
        <v>3.5700558751001671E-2</v>
      </c>
      <c r="R59">
        <f>(INDEX('AEO 2023 Table 42'!90:90,MATCH(R$28,'AEO 2023 Table 42'!$13:$13,0))/100)*(SUM(R$14:R$15)/SUM(R$6:R$7,R$14:R$15))</f>
        <v>3.6109062473421875E-2</v>
      </c>
      <c r="S59">
        <f>(INDEX('AEO 2023 Table 42'!90:90,MATCH(S$28,'AEO 2023 Table 42'!$13:$13,0))/100)*(SUM(S$14:S$15)/SUM(S$6:S$7,S$14:S$15))</f>
        <v>3.6472681847878143E-2</v>
      </c>
      <c r="T59">
        <f>(INDEX('AEO 2023 Table 42'!90:90,MATCH(T$28,'AEO 2023 Table 42'!$13:$13,0))/100)*(SUM(T$14:T$15)/SUM(T$6:T$7,T$14:T$15))</f>
        <v>3.6755172373452966E-2</v>
      </c>
      <c r="U59">
        <f>(INDEX('AEO 2023 Table 42'!90:90,MATCH(U$28,'AEO 2023 Table 42'!$13:$13,0))/100)*(SUM(U$14:U$15)/SUM(U$6:U$7,U$14:U$15))</f>
        <v>3.7066919810173592E-2</v>
      </c>
      <c r="V59">
        <f>(INDEX('AEO 2023 Table 42'!90:90,MATCH(V$28,'AEO 2023 Table 42'!$13:$13,0))/100)*(SUM(V$14:V$15)/SUM(V$6:V$7,V$14:V$15))</f>
        <v>3.7288089512827888E-2</v>
      </c>
      <c r="W59">
        <f>(INDEX('AEO 2023 Table 42'!90:90,MATCH(W$28,'AEO 2023 Table 42'!$13:$13,0))/100)*(SUM(W$14:W$15)/SUM(W$6:W$7,W$14:W$15))</f>
        <v>3.7471929038779099E-2</v>
      </c>
      <c r="X59">
        <f>(INDEX('AEO 2023 Table 42'!90:90,MATCH(X$28,'AEO 2023 Table 42'!$13:$13,0))/100)*(SUM(X$14:X$15)/SUM(X$6:X$7,X$14:X$15))</f>
        <v>3.761482974891852E-2</v>
      </c>
      <c r="Y59">
        <f>(INDEX('AEO 2023 Table 42'!90:90,MATCH(Y$28,'AEO 2023 Table 42'!$13:$13,0))/100)*(SUM(Y$14:Y$15)/SUM(Y$6:Y$7,Y$14:Y$15))</f>
        <v>3.7767766879707815E-2</v>
      </c>
      <c r="Z59">
        <f>(INDEX('AEO 2023 Table 42'!90:90,MATCH(Z$28,'AEO 2023 Table 42'!$13:$13,0))/100)*(SUM(Z$14:Z$15)/SUM(Z$6:Z$7,Z$14:Z$15))</f>
        <v>3.7846457160083849E-2</v>
      </c>
      <c r="AA59">
        <f>(INDEX('AEO 2023 Table 42'!90:90,MATCH(AA$28,'AEO 2023 Table 42'!$13:$13,0))/100)*(SUM(AA$14:AA$15)/SUM(AA$6:AA$7,AA$14:AA$15))</f>
        <v>3.7968861585061839E-2</v>
      </c>
      <c r="AB59">
        <f>(INDEX('AEO 2023 Table 42'!90:90,MATCH(AB$28,'AEO 2023 Table 42'!$13:$13,0))/100)*(SUM(AB$14:AB$15)/SUM(AB$6:AB$7,AB$14:AB$15))</f>
        <v>3.7983760701967365E-2</v>
      </c>
      <c r="AC59">
        <f>(INDEX('AEO 2023 Table 42'!90:90,MATCH(AC$28,'AEO 2023 Table 42'!$13:$13,0))/100)*(SUM(AC$14:AC$15)/SUM(AC$6:AC$7,AC$14:AC$15))</f>
        <v>3.8033994303214552E-2</v>
      </c>
      <c r="AD59">
        <f>(INDEX('AEO 2023 Table 42'!90:90,MATCH(AD$28,'AEO 2023 Table 42'!$13:$13,0))/100)*(SUM(AD$14:AD$15)/SUM(AD$6:AD$7,AD$14:AD$15))</f>
        <v>3.7969437645482412E-2</v>
      </c>
      <c r="AE59">
        <f>(INDEX('AEO 2023 Table 42'!90:90,MATCH(AE$28,'AEO 2023 Table 42'!$13:$13,0))/100)*(SUM(AE$14:AE$15)/SUM(AE$6:AE$7,AE$14:AE$15))</f>
        <v>3.8070022152055731E-2</v>
      </c>
    </row>
    <row r="60" spans="1:31" x14ac:dyDescent="0.35">
      <c r="A60" t="str">
        <f t="shared" si="7"/>
        <v>Small Utility</v>
      </c>
      <c r="B60">
        <f>(INDEX('AEO 2022 Table 42'!85:85,MATCH(B$28,'AEO 2022 Table 42'!$14:$14,0))/100)*(SUM(B$14:B$15)/SUM(B$6:B$7,B$14:B$15))</f>
        <v>1.7193059015773453E-3</v>
      </c>
      <c r="C60">
        <f>(INDEX('AEO 2023 Table 42'!91:91,MATCH(C$28,'AEO 2023 Table 42'!$13:$13,0))/100)*(SUM(C$14:C$15)/SUM(C$6:C$7,C$14:C$15))</f>
        <v>5.173877527122386E-3</v>
      </c>
      <c r="D60">
        <f>(INDEX('AEO 2023 Table 42'!91:91,MATCH(D$28,'AEO 2023 Table 42'!$13:$13,0))/100)*(SUM(D$14:D$15)/SUM(D$6:D$7,D$14:D$15))</f>
        <v>8.2121281531901003E-3</v>
      </c>
      <c r="E60">
        <f>(INDEX('AEO 2023 Table 42'!91:91,MATCH(E$28,'AEO 2023 Table 42'!$13:$13,0))/100)*(SUM(E$14:E$15)/SUM(E$6:E$7,E$14:E$15))</f>
        <v>1.0810224138693815E-2</v>
      </c>
      <c r="F60">
        <f>(INDEX('AEO 2023 Table 42'!91:91,MATCH(F$28,'AEO 2023 Table 42'!$13:$13,0))/100)*(SUM(F$14:F$15)/SUM(F$6:F$7,F$14:F$15))</f>
        <v>1.3250041083575404E-2</v>
      </c>
      <c r="G60">
        <f>(INDEX('AEO 2023 Table 42'!91:91,MATCH(G$28,'AEO 2023 Table 42'!$13:$13,0))/100)*(SUM(G$14:G$15)/SUM(G$6:G$7,G$14:G$15))</f>
        <v>1.4984229913830941E-2</v>
      </c>
      <c r="H60">
        <f>(INDEX('AEO 2023 Table 42'!91:91,MATCH(H$28,'AEO 2023 Table 42'!$13:$13,0))/100)*(SUM(H$14:H$15)/SUM(H$6:H$7,H$14:H$15))</f>
        <v>1.6405800082440528E-2</v>
      </c>
      <c r="I60">
        <f>(INDEX('AEO 2023 Table 42'!91:91,MATCH(I$28,'AEO 2023 Table 42'!$13:$13,0))/100)*(SUM(I$14:I$15)/SUM(I$6:I$7,I$14:I$15))</f>
        <v>1.7529503718892153E-2</v>
      </c>
      <c r="J60">
        <f>(INDEX('AEO 2023 Table 42'!91:91,MATCH(J$28,'AEO 2023 Table 42'!$13:$13,0))/100)*(SUM(J$14:J$15)/SUM(J$6:J$7,J$14:J$15))</f>
        <v>1.8383179810735159E-2</v>
      </c>
      <c r="K60">
        <f>(INDEX('AEO 2023 Table 42'!91:91,MATCH(K$28,'AEO 2023 Table 42'!$13:$13,0))/100)*(SUM(K$14:K$15)/SUM(K$6:K$7,K$14:K$15))</f>
        <v>1.9128854618050892E-2</v>
      </c>
      <c r="L60">
        <f>(INDEX('AEO 2023 Table 42'!91:91,MATCH(L$28,'AEO 2023 Table 42'!$13:$13,0))/100)*(SUM(L$14:L$15)/SUM(L$6:L$7,L$14:L$15))</f>
        <v>1.9729110857138216E-2</v>
      </c>
      <c r="M60">
        <f>(INDEX('AEO 2023 Table 42'!91:91,MATCH(M$28,'AEO 2023 Table 42'!$13:$13,0))/100)*(SUM(M$14:M$15)/SUM(M$6:M$7,M$14:M$15))</f>
        <v>2.0199478975694223E-2</v>
      </c>
      <c r="N60">
        <f>(INDEX('AEO 2023 Table 42'!91:91,MATCH(N$28,'AEO 2023 Table 42'!$13:$13,0))/100)*(SUM(N$14:N$15)/SUM(N$6:N$7,N$14:N$15))</f>
        <v>2.0621257336065939E-2</v>
      </c>
      <c r="O60">
        <f>(INDEX('AEO 2023 Table 42'!91:91,MATCH(O$28,'AEO 2023 Table 42'!$13:$13,0))/100)*(SUM(O$14:O$15)/SUM(O$6:O$7,O$14:O$15))</f>
        <v>2.0956528958179746E-2</v>
      </c>
      <c r="P60">
        <f>(INDEX('AEO 2023 Table 42'!91:91,MATCH(P$28,'AEO 2023 Table 42'!$13:$13,0))/100)*(SUM(P$14:P$15)/SUM(P$6:P$7,P$14:P$15))</f>
        <v>2.1267627224998718E-2</v>
      </c>
      <c r="Q60">
        <f>(INDEX('AEO 2023 Table 42'!91:91,MATCH(Q$28,'AEO 2023 Table 42'!$13:$13,0))/100)*(SUM(Q$14:Q$15)/SUM(Q$6:Q$7,Q$14:Q$15))</f>
        <v>2.1502794513599918E-2</v>
      </c>
      <c r="R60">
        <f>(INDEX('AEO 2023 Table 42'!91:91,MATCH(R$28,'AEO 2023 Table 42'!$13:$13,0))/100)*(SUM(R$14:R$15)/SUM(R$6:R$7,R$14:R$15))</f>
        <v>2.1750430045165747E-2</v>
      </c>
      <c r="S60">
        <f>(INDEX('AEO 2023 Table 42'!91:91,MATCH(S$28,'AEO 2023 Table 42'!$13:$13,0))/100)*(SUM(S$14:S$15)/SUM(S$6:S$7,S$14:S$15))</f>
        <v>2.1921063010834414E-2</v>
      </c>
      <c r="T60">
        <f>(INDEX('AEO 2023 Table 42'!91:91,MATCH(T$28,'AEO 2023 Table 42'!$13:$13,0))/100)*(SUM(T$14:T$15)/SUM(T$6:T$7,T$14:T$15))</f>
        <v>2.2065841539399531E-2</v>
      </c>
      <c r="U60">
        <f>(INDEX('AEO 2023 Table 42'!91:91,MATCH(U$28,'AEO 2023 Table 42'!$13:$13,0))/100)*(SUM(U$14:U$15)/SUM(U$6:U$7,U$14:U$15))</f>
        <v>2.2192008772815828E-2</v>
      </c>
      <c r="V60">
        <f>(INDEX('AEO 2023 Table 42'!91:91,MATCH(V$28,'AEO 2023 Table 42'!$13:$13,0))/100)*(SUM(V$14:V$15)/SUM(V$6:V$7,V$14:V$15))</f>
        <v>2.2293115308982241E-2</v>
      </c>
      <c r="W60">
        <f>(INDEX('AEO 2023 Table 42'!91:91,MATCH(W$28,'AEO 2023 Table 42'!$13:$13,0))/100)*(SUM(W$14:W$15)/SUM(W$6:W$7,W$14:W$15))</f>
        <v>2.235973190999966E-2</v>
      </c>
      <c r="X60">
        <f>(INDEX('AEO 2023 Table 42'!91:91,MATCH(X$28,'AEO 2023 Table 42'!$13:$13,0))/100)*(SUM(X$14:X$15)/SUM(X$6:X$7,X$14:X$15))</f>
        <v>2.2425596503726958E-2</v>
      </c>
      <c r="Y60">
        <f>(INDEX('AEO 2023 Table 42'!91:91,MATCH(Y$28,'AEO 2023 Table 42'!$13:$13,0))/100)*(SUM(Y$14:Y$15)/SUM(Y$6:Y$7,Y$14:Y$15))</f>
        <v>2.2429434009065604E-2</v>
      </c>
      <c r="Z60">
        <f>(INDEX('AEO 2023 Table 42'!91:91,MATCH(Z$28,'AEO 2023 Table 42'!$13:$13,0))/100)*(SUM(Z$14:Z$15)/SUM(Z$6:Z$7,Z$14:Z$15))</f>
        <v>2.2468459285952976E-2</v>
      </c>
      <c r="AA60">
        <f>(INDEX('AEO 2023 Table 42'!91:91,MATCH(AA$28,'AEO 2023 Table 42'!$13:$13,0))/100)*(SUM(AA$14:AA$15)/SUM(AA$6:AA$7,AA$14:AA$15))</f>
        <v>2.2424764790806115E-2</v>
      </c>
      <c r="AB60">
        <f>(INDEX('AEO 2023 Table 42'!91:91,MATCH(AB$28,'AEO 2023 Table 42'!$13:$13,0))/100)*(SUM(AB$14:AB$15)/SUM(AB$6:AB$7,AB$14:AB$15))</f>
        <v>2.2493068779122643E-2</v>
      </c>
      <c r="AC60">
        <f>(INDEX('AEO 2023 Table 42'!91:91,MATCH(AC$28,'AEO 2023 Table 42'!$13:$13,0))/100)*(SUM(AC$14:AC$15)/SUM(AC$6:AC$7,AC$14:AC$15))</f>
        <v>2.2457943794302763E-2</v>
      </c>
      <c r="AD60">
        <f>(INDEX('AEO 2023 Table 42'!91:91,MATCH(AD$28,'AEO 2023 Table 42'!$13:$13,0))/100)*(SUM(AD$14:AD$15)/SUM(AD$6:AD$7,AD$14:AD$15))</f>
        <v>2.2478674041321152E-2</v>
      </c>
      <c r="AE60">
        <f>(INDEX('AEO 2023 Table 42'!91:91,MATCH(AE$28,'AEO 2023 Table 42'!$13:$13,0))/100)*(SUM(AE$14:AE$15)/SUM(AE$6:AE$7,AE$14:AE$15))</f>
        <v>2.2415545109567187E-2</v>
      </c>
    </row>
    <row r="61" spans="1:31" x14ac:dyDescent="0.35">
      <c r="A61" t="str">
        <f t="shared" si="7"/>
        <v>Large Utility</v>
      </c>
      <c r="B61">
        <f>(INDEX('AEO 2022 Table 42'!86:86,MATCH(B$28,'AEO 2022 Table 42'!$14:$14,0))/100)*(SUM(B$14:B$15)/SUM(B$6:B$7,B$14:B$15))</f>
        <v>3.0994267690234571E-3</v>
      </c>
      <c r="C61">
        <f>(INDEX('AEO 2023 Table 42'!92:92,MATCH(C$28,'AEO 2023 Table 42'!$13:$13,0))/100)*(SUM(C$14:C$15)/SUM(C$6:C$7,C$14:C$15))</f>
        <v>7.0094628013765209E-3</v>
      </c>
      <c r="D61">
        <f>(INDEX('AEO 2023 Table 42'!92:92,MATCH(D$28,'AEO 2023 Table 42'!$13:$13,0))/100)*(SUM(D$14:D$15)/SUM(D$6:D$7,D$14:D$15))</f>
        <v>1.0724647912567201E-2</v>
      </c>
      <c r="E61">
        <f>(INDEX('AEO 2023 Table 42'!92:92,MATCH(E$28,'AEO 2023 Table 42'!$13:$13,0))/100)*(SUM(E$14:E$15)/SUM(E$6:E$7,E$14:E$15))</f>
        <v>1.4389009070758839E-2</v>
      </c>
      <c r="F61">
        <f>(INDEX('AEO 2023 Table 42'!92:92,MATCH(F$28,'AEO 2023 Table 42'!$13:$13,0))/100)*(SUM(F$14:F$15)/SUM(F$6:F$7,F$14:F$15))</f>
        <v>1.7667634703632425E-2</v>
      </c>
      <c r="G61">
        <f>(INDEX('AEO 2023 Table 42'!92:92,MATCH(G$28,'AEO 2023 Table 42'!$13:$13,0))/100)*(SUM(G$14:G$15)/SUM(G$6:G$7,G$14:G$15))</f>
        <v>2.0232550653881642E-2</v>
      </c>
      <c r="H61">
        <f>(INDEX('AEO 2023 Table 42'!92:92,MATCH(H$28,'AEO 2023 Table 42'!$13:$13,0))/100)*(SUM(H$14:H$15)/SUM(H$6:H$7,H$14:H$15))</f>
        <v>2.2243327408788503E-2</v>
      </c>
      <c r="I61">
        <f>(INDEX('AEO 2023 Table 42'!92:92,MATCH(I$28,'AEO 2023 Table 42'!$13:$13,0))/100)*(SUM(I$14:I$15)/SUM(I$6:I$7,I$14:I$15))</f>
        <v>2.3892238891646708E-2</v>
      </c>
      <c r="J61">
        <f>(INDEX('AEO 2023 Table 42'!92:92,MATCH(J$28,'AEO 2023 Table 42'!$13:$13,0))/100)*(SUM(J$14:J$15)/SUM(J$6:J$7,J$14:J$15))</f>
        <v>2.5163957797374528E-2</v>
      </c>
      <c r="K61">
        <f>(INDEX('AEO 2023 Table 42'!92:92,MATCH(K$28,'AEO 2023 Table 42'!$13:$13,0))/100)*(SUM(K$14:K$15)/SUM(K$6:K$7,K$14:K$15))</f>
        <v>2.627194680806123E-2</v>
      </c>
      <c r="L61">
        <f>(INDEX('AEO 2023 Table 42'!92:92,MATCH(L$28,'AEO 2023 Table 42'!$13:$13,0))/100)*(SUM(L$14:L$15)/SUM(L$6:L$7,L$14:L$15))</f>
        <v>2.7163785419986358E-2</v>
      </c>
      <c r="M61">
        <f>(INDEX('AEO 2023 Table 42'!92:92,MATCH(M$28,'AEO 2023 Table 42'!$13:$13,0))/100)*(SUM(M$14:M$15)/SUM(M$6:M$7,M$14:M$15))</f>
        <v>2.7916429315016394E-2</v>
      </c>
      <c r="N61">
        <f>(INDEX('AEO 2023 Table 42'!92:92,MATCH(N$28,'AEO 2023 Table 42'!$13:$13,0))/100)*(SUM(N$14:N$15)/SUM(N$6:N$7,N$14:N$15))</f>
        <v>2.8566301784832878E-2</v>
      </c>
      <c r="O61">
        <f>(INDEX('AEO 2023 Table 42'!92:92,MATCH(O$28,'AEO 2023 Table 42'!$13:$13,0))/100)*(SUM(O$14:O$15)/SUM(O$6:O$7,O$14:O$15))</f>
        <v>2.9097184284804577E-2</v>
      </c>
      <c r="P61">
        <f>(INDEX('AEO 2023 Table 42'!92:92,MATCH(P$28,'AEO 2023 Table 42'!$13:$13,0))/100)*(SUM(P$14:P$15)/SUM(P$6:P$7,P$14:P$15))</f>
        <v>2.9579259707311376E-2</v>
      </c>
      <c r="Q61">
        <f>(INDEX('AEO 2023 Table 42'!92:92,MATCH(Q$28,'AEO 2023 Table 42'!$13:$13,0))/100)*(SUM(Q$14:Q$15)/SUM(Q$6:Q$7,Q$14:Q$15))</f>
        <v>3.0007366793837444E-2</v>
      </c>
      <c r="R61">
        <f>(INDEX('AEO 2023 Table 42'!92:92,MATCH(R$28,'AEO 2023 Table 42'!$13:$13,0))/100)*(SUM(R$14:R$15)/SUM(R$6:R$7,R$14:R$15))</f>
        <v>3.0364780826032008E-2</v>
      </c>
      <c r="S61">
        <f>(INDEX('AEO 2023 Table 42'!92:92,MATCH(S$28,'AEO 2023 Table 42'!$13:$13,0))/100)*(SUM(S$14:S$15)/SUM(S$6:S$7,S$14:S$15))</f>
        <v>3.0668391251428249E-2</v>
      </c>
      <c r="T61">
        <f>(INDEX('AEO 2023 Table 42'!92:92,MATCH(T$28,'AEO 2023 Table 42'!$13:$13,0))/100)*(SUM(T$14:T$15)/SUM(T$6:T$7,T$14:T$15))</f>
        <v>3.0932147140445683E-2</v>
      </c>
      <c r="U61">
        <f>(INDEX('AEO 2023 Table 42'!92:92,MATCH(U$28,'AEO 2023 Table 42'!$13:$13,0))/100)*(SUM(U$14:U$15)/SUM(U$6:U$7,U$14:U$15))</f>
        <v>3.1148417216803073E-2</v>
      </c>
      <c r="V61">
        <f>(INDEX('AEO 2023 Table 42'!92:92,MATCH(V$28,'AEO 2023 Table 42'!$13:$13,0))/100)*(SUM(V$14:V$15)/SUM(V$6:V$7,V$14:V$15))</f>
        <v>3.1331810608978591E-2</v>
      </c>
      <c r="W61">
        <f>(INDEX('AEO 2023 Table 42'!92:92,MATCH(W$28,'AEO 2023 Table 42'!$13:$13,0))/100)*(SUM(W$14:W$15)/SUM(W$6:W$7,W$14:W$15))</f>
        <v>3.1488289940977625E-2</v>
      </c>
      <c r="X61">
        <f>(INDEX('AEO 2023 Table 42'!92:92,MATCH(X$28,'AEO 2023 Table 42'!$13:$13,0))/100)*(SUM(X$14:X$15)/SUM(X$6:X$7,X$14:X$15))</f>
        <v>3.1602129494861499E-2</v>
      </c>
      <c r="Y61">
        <f>(INDEX('AEO 2023 Table 42'!92:92,MATCH(Y$28,'AEO 2023 Table 42'!$13:$13,0))/100)*(SUM(Y$14:Y$15)/SUM(Y$6:Y$7,Y$14:Y$15))</f>
        <v>3.1709393494238083E-2</v>
      </c>
      <c r="Z61">
        <f>(INDEX('AEO 2023 Table 42'!92:92,MATCH(Z$28,'AEO 2023 Table 42'!$13:$13,0))/100)*(SUM(Z$14:Z$15)/SUM(Z$6:Z$7,Z$14:Z$15))</f>
        <v>3.1789853326905718E-2</v>
      </c>
      <c r="AA61">
        <f>(INDEX('AEO 2023 Table 42'!92:92,MATCH(AA$28,'AEO 2023 Table 42'!$13:$13,0))/100)*(SUM(AA$14:AA$15)/SUM(AA$6:AA$7,AA$14:AA$15))</f>
        <v>3.1887420672161167E-2</v>
      </c>
      <c r="AB61">
        <f>(INDEX('AEO 2023 Table 42'!92:92,MATCH(AB$28,'AEO 2023 Table 42'!$13:$13,0))/100)*(SUM(AB$14:AB$15)/SUM(AB$6:AB$7,AB$14:AB$15))</f>
        <v>3.1908050246167295E-2</v>
      </c>
      <c r="AC61">
        <f>(INDEX('AEO 2023 Table 42'!92:92,MATCH(AC$28,'AEO 2023 Table 42'!$13:$13,0))/100)*(SUM(AC$14:AC$15)/SUM(AC$6:AC$7,AC$14:AC$15))</f>
        <v>3.1946170754323169E-2</v>
      </c>
      <c r="AD61">
        <f>(INDEX('AEO 2023 Table 42'!92:92,MATCH(AD$28,'AEO 2023 Table 42'!$13:$13,0))/100)*(SUM(AD$14:AD$15)/SUM(AD$6:AD$7,AD$14:AD$15))</f>
        <v>3.1965976275109602E-2</v>
      </c>
      <c r="AE61">
        <f>(INDEX('AEO 2023 Table 42'!92:92,MATCH(AE$28,'AEO 2023 Table 42'!$13:$13,0))/100)*(SUM(AE$14:AE$15)/SUM(AE$6:AE$7,AE$14:AE$15))</f>
        <v>3.1968914851306346E-2</v>
      </c>
    </row>
    <row r="62" spans="1:31" x14ac:dyDescent="0.35">
      <c r="A62" t="str">
        <f t="shared" si="7"/>
        <v>Small Crossover Utility</v>
      </c>
      <c r="B62">
        <f>(INDEX('AEO 2022 Table 42'!87:87,MATCH(B$28,'AEO 2022 Table 42'!$14:$14,0))/100)*(SUM(B$14:B$15)/SUM(B$6:B$7,B$14:B$15))</f>
        <v>1.0214553461913902E-2</v>
      </c>
      <c r="C62">
        <f>(INDEX('AEO 2023 Table 42'!93:93,MATCH(C$28,'AEO 2023 Table 42'!$13:$13,0))/100)*(SUM(C$14:C$15)/SUM(C$6:C$7,C$14:C$15))</f>
        <v>2.6391281757044621E-2</v>
      </c>
      <c r="D62">
        <f>(INDEX('AEO 2023 Table 42'!93:93,MATCH(D$28,'AEO 2023 Table 42'!$13:$13,0))/100)*(SUM(D$14:D$15)/SUM(D$6:D$7,D$14:D$15))</f>
        <v>4.2451495398466078E-2</v>
      </c>
      <c r="E62">
        <f>(INDEX('AEO 2023 Table 42'!93:93,MATCH(E$28,'AEO 2023 Table 42'!$13:$13,0))/100)*(SUM(E$14:E$15)/SUM(E$6:E$7,E$14:E$15))</f>
        <v>5.7451929818168754E-2</v>
      </c>
      <c r="F62">
        <f>(INDEX('AEO 2023 Table 42'!93:93,MATCH(F$28,'AEO 2023 Table 42'!$13:$13,0))/100)*(SUM(F$14:F$15)/SUM(F$6:F$7,F$14:F$15))</f>
        <v>7.1296170812371287E-2</v>
      </c>
      <c r="G62">
        <f>(INDEX('AEO 2023 Table 42'!93:93,MATCH(G$28,'AEO 2023 Table 42'!$13:$13,0))/100)*(SUM(G$14:G$15)/SUM(G$6:G$7,G$14:G$15))</f>
        <v>8.1924855328597918E-2</v>
      </c>
      <c r="H62">
        <f>(INDEX('AEO 2023 Table 42'!93:93,MATCH(H$28,'AEO 2023 Table 42'!$13:$13,0))/100)*(SUM(H$14:H$15)/SUM(H$6:H$7,H$14:H$15))</f>
        <v>9.0928213375197714E-2</v>
      </c>
      <c r="I62">
        <f>(INDEX('AEO 2023 Table 42'!93:93,MATCH(I$28,'AEO 2023 Table 42'!$13:$13,0))/100)*(SUM(I$14:I$15)/SUM(I$6:I$7,I$14:I$15))</f>
        <v>9.8171513559059315E-2</v>
      </c>
      <c r="J62">
        <f>(INDEX('AEO 2023 Table 42'!93:93,MATCH(J$28,'AEO 2023 Table 42'!$13:$13,0))/100)*(SUM(J$14:J$15)/SUM(J$6:J$7,J$14:J$15))</f>
        <v>0.10396679320077144</v>
      </c>
      <c r="K62">
        <f>(INDEX('AEO 2023 Table 42'!93:93,MATCH(K$28,'AEO 2023 Table 42'!$13:$13,0))/100)*(SUM(K$14:K$15)/SUM(K$6:K$7,K$14:K$15))</f>
        <v>0.10907496134735974</v>
      </c>
      <c r="L62">
        <f>(INDEX('AEO 2023 Table 42'!93:93,MATCH(L$28,'AEO 2023 Table 42'!$13:$13,0))/100)*(SUM(L$14:L$15)/SUM(L$6:L$7,L$14:L$15))</f>
        <v>0.11332180730656766</v>
      </c>
      <c r="M62">
        <f>(INDEX('AEO 2023 Table 42'!93:93,MATCH(M$28,'AEO 2023 Table 42'!$13:$13,0))/100)*(SUM(M$14:M$15)/SUM(M$6:M$7,M$14:M$15))</f>
        <v>0.11687465403460671</v>
      </c>
      <c r="N62">
        <f>(INDEX('AEO 2023 Table 42'!93:93,MATCH(N$28,'AEO 2023 Table 42'!$13:$13,0))/100)*(SUM(N$14:N$15)/SUM(N$6:N$7,N$14:N$15))</f>
        <v>0.12007061606775157</v>
      </c>
      <c r="O62">
        <f>(INDEX('AEO 2023 Table 42'!93:93,MATCH(O$28,'AEO 2023 Table 42'!$13:$13,0))/100)*(SUM(O$14:O$15)/SUM(O$6:O$7,O$14:O$15))</f>
        <v>0.12277356665329169</v>
      </c>
      <c r="P62">
        <f>(INDEX('AEO 2023 Table 42'!93:93,MATCH(P$28,'AEO 2023 Table 42'!$13:$13,0))/100)*(SUM(P$14:P$15)/SUM(P$6:P$7,P$14:P$15))</f>
        <v>0.12522798732855897</v>
      </c>
      <c r="Q62">
        <f>(INDEX('AEO 2023 Table 42'!93:93,MATCH(Q$28,'AEO 2023 Table 42'!$13:$13,0))/100)*(SUM(Q$14:Q$15)/SUM(Q$6:Q$7,Q$14:Q$15))</f>
        <v>0.12724104143771287</v>
      </c>
      <c r="R62">
        <f>(INDEX('AEO 2023 Table 42'!93:93,MATCH(R$28,'AEO 2023 Table 42'!$13:$13,0))/100)*(SUM(R$14:R$15)/SUM(R$6:R$7,R$14:R$15))</f>
        <v>0.1292119968122154</v>
      </c>
      <c r="S62">
        <f>(INDEX('AEO 2023 Table 42'!93:93,MATCH(S$28,'AEO 2023 Table 42'!$13:$13,0))/100)*(SUM(S$14:S$15)/SUM(S$6:S$7,S$14:S$15))</f>
        <v>0.13080748355222105</v>
      </c>
      <c r="T62">
        <f>(INDEX('AEO 2023 Table 42'!93:93,MATCH(T$28,'AEO 2023 Table 42'!$13:$13,0))/100)*(SUM(T$14:T$15)/SUM(T$6:T$7,T$14:T$15))</f>
        <v>0.132183586899741</v>
      </c>
      <c r="U62">
        <f>(INDEX('AEO 2023 Table 42'!93:93,MATCH(U$28,'AEO 2023 Table 42'!$13:$13,0))/100)*(SUM(U$14:U$15)/SUM(U$6:U$7,U$14:U$15))</f>
        <v>0.13348875596317508</v>
      </c>
      <c r="V62">
        <f>(INDEX('AEO 2023 Table 42'!93:93,MATCH(V$28,'AEO 2023 Table 42'!$13:$13,0))/100)*(SUM(V$14:V$15)/SUM(V$6:V$7,V$14:V$15))</f>
        <v>0.13456959802034785</v>
      </c>
      <c r="W62">
        <f>(INDEX('AEO 2023 Table 42'!93:93,MATCH(W$28,'AEO 2023 Table 42'!$13:$13,0))/100)*(SUM(W$14:W$15)/SUM(W$6:W$7,W$14:W$15))</f>
        <v>0.13547114479609176</v>
      </c>
      <c r="X62">
        <f>(INDEX('AEO 2023 Table 42'!93:93,MATCH(X$28,'AEO 2023 Table 42'!$13:$13,0))/100)*(SUM(X$14:X$15)/SUM(X$6:X$7,X$14:X$15))</f>
        <v>0.13630826559482129</v>
      </c>
      <c r="Y62">
        <f>(INDEX('AEO 2023 Table 42'!93:93,MATCH(Y$28,'AEO 2023 Table 42'!$13:$13,0))/100)*(SUM(Y$14:Y$15)/SUM(Y$6:Y$7,Y$14:Y$15))</f>
        <v>0.13686635785162399</v>
      </c>
      <c r="Z62">
        <f>(INDEX('AEO 2023 Table 42'!93:93,MATCH(Z$28,'AEO 2023 Table 42'!$13:$13,0))/100)*(SUM(Z$14:Z$15)/SUM(Z$6:Z$7,Z$14:Z$15))</f>
        <v>0.13750554096916626</v>
      </c>
      <c r="AA62">
        <f>(INDEX('AEO 2023 Table 42'!93:93,MATCH(AA$28,'AEO 2023 Table 42'!$13:$13,0))/100)*(SUM(AA$14:AA$15)/SUM(AA$6:AA$7,AA$14:AA$15))</f>
        <v>0.13769300333106685</v>
      </c>
      <c r="AB62">
        <f>(INDEX('AEO 2023 Table 42'!93:93,MATCH(AB$28,'AEO 2023 Table 42'!$13:$13,0))/100)*(SUM(AB$14:AB$15)/SUM(AB$6:AB$7,AB$14:AB$15))</f>
        <v>0.13837565528132875</v>
      </c>
      <c r="AC62">
        <f>(INDEX('AEO 2023 Table 42'!93:93,MATCH(AC$28,'AEO 2023 Table 42'!$13:$13,0))/100)*(SUM(AC$14:AC$15)/SUM(AC$6:AC$7,AC$14:AC$15))</f>
        <v>0.13860330557489628</v>
      </c>
      <c r="AD62">
        <f>(INDEX('AEO 2023 Table 42'!93:93,MATCH(AD$28,'AEO 2023 Table 42'!$13:$13,0))/100)*(SUM(AD$14:AD$15)/SUM(AD$6:AD$7,AD$14:AD$15))</f>
        <v>0.13894710199506063</v>
      </c>
      <c r="AE62">
        <f>(INDEX('AEO 2023 Table 42'!93:93,MATCH(AE$28,'AEO 2023 Table 42'!$13:$13,0))/100)*(SUM(AE$14:AE$15)/SUM(AE$6:AE$7,AE$14:AE$15))</f>
        <v>0.13908610204672689</v>
      </c>
    </row>
    <row r="63" spans="1:31" x14ac:dyDescent="0.35">
      <c r="A63" t="str">
        <f t="shared" si="7"/>
        <v>Large Crossover Utility</v>
      </c>
      <c r="B63">
        <f>(INDEX('AEO 2022 Table 42'!88:88,MATCH(B$28,'AEO 2022 Table 42'!$14:$14,0))/100)*(SUM(B$14:B$15)/SUM(B$6:B$7,B$14:B$15))</f>
        <v>2.4690559660050525E-2</v>
      </c>
      <c r="C63">
        <f>(INDEX('AEO 2023 Table 42'!94:94,MATCH(C$28,'AEO 2023 Table 42'!$13:$13,0))/100)*(SUM(C$14:C$15)/SUM(C$6:C$7,C$14:C$15))</f>
        <v>6.030389223771692E-2</v>
      </c>
      <c r="D63">
        <f>(INDEX('AEO 2023 Table 42'!94:94,MATCH(D$28,'AEO 2023 Table 42'!$13:$13,0))/100)*(SUM(D$14:D$15)/SUM(D$6:D$7,D$14:D$15))</f>
        <v>9.3111643683435136E-2</v>
      </c>
      <c r="E63">
        <f>(INDEX('AEO 2023 Table 42'!94:94,MATCH(E$28,'AEO 2023 Table 42'!$13:$13,0))/100)*(SUM(E$14:E$15)/SUM(E$6:E$7,E$14:E$15))</f>
        <v>0.1262630849328053</v>
      </c>
      <c r="F63">
        <f>(INDEX('AEO 2023 Table 42'!94:94,MATCH(F$28,'AEO 2023 Table 42'!$13:$13,0))/100)*(SUM(F$14:F$15)/SUM(F$6:F$7,F$14:F$15))</f>
        <v>0.15603793856164508</v>
      </c>
      <c r="G63">
        <f>(INDEX('AEO 2023 Table 42'!94:94,MATCH(G$28,'AEO 2023 Table 42'!$13:$13,0))/100)*(SUM(G$14:G$15)/SUM(G$6:G$7,G$14:G$15))</f>
        <v>0.18036750656953984</v>
      </c>
      <c r="H63">
        <f>(INDEX('AEO 2023 Table 42'!94:94,MATCH(H$28,'AEO 2023 Table 42'!$13:$13,0))/100)*(SUM(H$14:H$15)/SUM(H$6:H$7,H$14:H$15))</f>
        <v>0.19955363532255113</v>
      </c>
      <c r="I63">
        <f>(INDEX('AEO 2023 Table 42'!94:94,MATCH(I$28,'AEO 2023 Table 42'!$13:$13,0))/100)*(SUM(I$14:I$15)/SUM(I$6:I$7,I$14:I$15))</f>
        <v>0.21572183367517525</v>
      </c>
      <c r="J63">
        <f>(INDEX('AEO 2023 Table 42'!94:94,MATCH(J$28,'AEO 2023 Table 42'!$13:$13,0))/100)*(SUM(J$14:J$15)/SUM(J$6:J$7,J$14:J$15))</f>
        <v>0.2281255336872442</v>
      </c>
      <c r="K63">
        <f>(INDEX('AEO 2023 Table 42'!94:94,MATCH(K$28,'AEO 2023 Table 42'!$13:$13,0))/100)*(SUM(K$14:K$15)/SUM(K$6:K$7,K$14:K$15))</f>
        <v>0.23908675333807497</v>
      </c>
      <c r="L63">
        <f>(INDEX('AEO 2023 Table 42'!94:94,MATCH(L$28,'AEO 2023 Table 42'!$13:$13,0))/100)*(SUM(L$14:L$15)/SUM(L$6:L$7,L$14:L$15))</f>
        <v>0.24808746633380141</v>
      </c>
      <c r="M63">
        <f>(INDEX('AEO 2023 Table 42'!94:94,MATCH(M$28,'AEO 2023 Table 42'!$13:$13,0))/100)*(SUM(M$14:M$15)/SUM(M$6:M$7,M$14:M$15))</f>
        <v>0.25580799969568985</v>
      </c>
      <c r="N63">
        <f>(INDEX('AEO 2023 Table 42'!94:94,MATCH(N$28,'AEO 2023 Table 42'!$13:$13,0))/100)*(SUM(N$14:N$15)/SUM(N$6:N$7,N$14:N$15))</f>
        <v>0.26254759846297576</v>
      </c>
      <c r="O63">
        <f>(INDEX('AEO 2023 Table 42'!94:94,MATCH(O$28,'AEO 2023 Table 42'!$13:$13,0))/100)*(SUM(O$14:O$15)/SUM(O$6:O$7,O$14:O$15))</f>
        <v>0.26827770140983564</v>
      </c>
      <c r="P63">
        <f>(INDEX('AEO 2023 Table 42'!94:94,MATCH(P$28,'AEO 2023 Table 42'!$13:$13,0))/100)*(SUM(P$14:P$15)/SUM(P$6:P$7,P$14:P$15))</f>
        <v>0.2734052290945797</v>
      </c>
      <c r="Q63">
        <f>(INDEX('AEO 2023 Table 42'!94:94,MATCH(Q$28,'AEO 2023 Table 42'!$13:$13,0))/100)*(SUM(Q$14:Q$15)/SUM(Q$6:Q$7,Q$14:Q$15))</f>
        <v>0.27796491316985</v>
      </c>
      <c r="R63">
        <f>(INDEX('AEO 2023 Table 42'!94:94,MATCH(R$28,'AEO 2023 Table 42'!$13:$13,0))/100)*(SUM(R$14:R$15)/SUM(R$6:R$7,R$14:R$15))</f>
        <v>0.2817975912265312</v>
      </c>
      <c r="S63">
        <f>(INDEX('AEO 2023 Table 42'!94:94,MATCH(S$28,'AEO 2023 Table 42'!$13:$13,0))/100)*(SUM(S$14:S$15)/SUM(S$6:S$7,S$14:S$15))</f>
        <v>0.28518861860672334</v>
      </c>
      <c r="T63">
        <f>(INDEX('AEO 2023 Table 42'!94:94,MATCH(T$28,'AEO 2023 Table 42'!$13:$13,0))/100)*(SUM(T$14:T$15)/SUM(T$6:T$7,T$14:T$15))</f>
        <v>0.28820245587351145</v>
      </c>
      <c r="U63">
        <f>(INDEX('AEO 2023 Table 42'!94:94,MATCH(U$28,'AEO 2023 Table 42'!$13:$13,0))/100)*(SUM(U$14:U$15)/SUM(U$6:U$7,U$14:U$15))</f>
        <v>0.29073062312580045</v>
      </c>
      <c r="V63">
        <f>(INDEX('AEO 2023 Table 42'!94:94,MATCH(V$28,'AEO 2023 Table 42'!$13:$13,0))/100)*(SUM(V$14:V$15)/SUM(V$6:V$7,V$14:V$15))</f>
        <v>0.29294801883333793</v>
      </c>
      <c r="W63">
        <f>(INDEX('AEO 2023 Table 42'!94:94,MATCH(W$28,'AEO 2023 Table 42'!$13:$13,0))/100)*(SUM(W$14:W$15)/SUM(W$6:W$7,W$14:W$15))</f>
        <v>0.29483837556183906</v>
      </c>
      <c r="X63">
        <f>(INDEX('AEO 2023 Table 42'!94:94,MATCH(X$28,'AEO 2023 Table 42'!$13:$13,0))/100)*(SUM(X$14:X$15)/SUM(X$6:X$7,X$14:X$15))</f>
        <v>0.29634210485153478</v>
      </c>
      <c r="Y63">
        <f>(INDEX('AEO 2023 Table 42'!94:94,MATCH(Y$28,'AEO 2023 Table 42'!$13:$13,0))/100)*(SUM(Y$14:Y$15)/SUM(Y$6:Y$7,Y$14:Y$15))</f>
        <v>0.29771823282792398</v>
      </c>
      <c r="Z63">
        <f>(INDEX('AEO 2023 Table 42'!94:94,MATCH(Z$28,'AEO 2023 Table 42'!$13:$13,0))/100)*(SUM(Z$14:Z$15)/SUM(Z$6:Z$7,Z$14:Z$15))</f>
        <v>0.29881020659457863</v>
      </c>
      <c r="AA63">
        <f>(INDEX('AEO 2023 Table 42'!94:94,MATCH(AA$28,'AEO 2023 Table 42'!$13:$13,0))/100)*(SUM(AA$14:AA$15)/SUM(AA$6:AA$7,AA$14:AA$15))</f>
        <v>0.29979327085609353</v>
      </c>
      <c r="AB63">
        <f>(INDEX('AEO 2023 Table 42'!94:94,MATCH(AB$28,'AEO 2023 Table 42'!$13:$13,0))/100)*(SUM(AB$14:AB$15)/SUM(AB$6:AB$7,AB$14:AB$15))</f>
        <v>0.30027745125524269</v>
      </c>
      <c r="AC63">
        <f>(INDEX('AEO 2023 Table 42'!94:94,MATCH(AC$28,'AEO 2023 Table 42'!$13:$13,0))/100)*(SUM(AC$14:AC$15)/SUM(AC$6:AC$7,AC$14:AC$15))</f>
        <v>0.30092845964190951</v>
      </c>
      <c r="AD63">
        <f>(INDEX('AEO 2023 Table 42'!94:94,MATCH(AD$28,'AEO 2023 Table 42'!$13:$13,0))/100)*(SUM(AD$14:AD$15)/SUM(AD$6:AD$7,AD$14:AD$15))</f>
        <v>0.30143173641003962</v>
      </c>
      <c r="AE63">
        <f>(INDEX('AEO 2023 Table 42'!94:94,MATCH(AE$28,'AEO 2023 Table 42'!$13:$13,0))/100)*(SUM(AE$14:AE$15)/SUM(AE$6:AE$7,AE$14:AE$15))</f>
        <v>0.30170249369650592</v>
      </c>
    </row>
    <row r="65" spans="1:31" s="2" customFormat="1" x14ac:dyDescent="0.35">
      <c r="A65" s="2" t="s">
        <v>204</v>
      </c>
    </row>
    <row r="67" spans="1:31" x14ac:dyDescent="0.35">
      <c r="B67">
        <f t="shared" ref="B67:AE67" si="8">B2</f>
        <v>2021</v>
      </c>
      <c r="C67">
        <f t="shared" si="8"/>
        <v>2022</v>
      </c>
      <c r="D67">
        <f t="shared" si="8"/>
        <v>2023</v>
      </c>
      <c r="E67">
        <f t="shared" si="8"/>
        <v>2024</v>
      </c>
      <c r="F67">
        <f t="shared" si="8"/>
        <v>2025</v>
      </c>
      <c r="G67">
        <f t="shared" si="8"/>
        <v>2026</v>
      </c>
      <c r="H67">
        <f t="shared" si="8"/>
        <v>2027</v>
      </c>
      <c r="I67">
        <f t="shared" si="8"/>
        <v>2028</v>
      </c>
      <c r="J67">
        <f t="shared" si="8"/>
        <v>2029</v>
      </c>
      <c r="K67">
        <f t="shared" si="8"/>
        <v>2030</v>
      </c>
      <c r="L67">
        <f t="shared" si="8"/>
        <v>2031</v>
      </c>
      <c r="M67">
        <f t="shared" si="8"/>
        <v>2032</v>
      </c>
      <c r="N67">
        <f t="shared" si="8"/>
        <v>2033</v>
      </c>
      <c r="O67">
        <f t="shared" si="8"/>
        <v>2034</v>
      </c>
      <c r="P67">
        <f t="shared" si="8"/>
        <v>2035</v>
      </c>
      <c r="Q67">
        <f t="shared" si="8"/>
        <v>2036</v>
      </c>
      <c r="R67">
        <f t="shared" si="8"/>
        <v>2037</v>
      </c>
      <c r="S67">
        <f t="shared" si="8"/>
        <v>2038</v>
      </c>
      <c r="T67">
        <f t="shared" si="8"/>
        <v>2039</v>
      </c>
      <c r="U67">
        <f t="shared" si="8"/>
        <v>2040</v>
      </c>
      <c r="V67">
        <f t="shared" si="8"/>
        <v>2041</v>
      </c>
      <c r="W67">
        <f t="shared" si="8"/>
        <v>2042</v>
      </c>
      <c r="X67">
        <f t="shared" si="8"/>
        <v>2043</v>
      </c>
      <c r="Y67">
        <f t="shared" si="8"/>
        <v>2044</v>
      </c>
      <c r="Z67">
        <f t="shared" si="8"/>
        <v>2045</v>
      </c>
      <c r="AA67">
        <f t="shared" si="8"/>
        <v>2046</v>
      </c>
      <c r="AB67">
        <f t="shared" si="8"/>
        <v>2047</v>
      </c>
      <c r="AC67">
        <f t="shared" si="8"/>
        <v>2048</v>
      </c>
      <c r="AD67">
        <f t="shared" si="8"/>
        <v>2049</v>
      </c>
      <c r="AE67">
        <f t="shared" si="8"/>
        <v>2050</v>
      </c>
    </row>
    <row r="68" spans="1:31" x14ac:dyDescent="0.35">
      <c r="A68" t="s">
        <v>24</v>
      </c>
    </row>
    <row r="69" spans="1:31" x14ac:dyDescent="0.35">
      <c r="A69" t="str">
        <f>'AEO 2022 Table 52'!A169</f>
        <v>LDP000:ga_Mini-compactC</v>
      </c>
      <c r="B69">
        <f>INDEX('AEO 2022 Table 52'!169:169,MATCH(B$67,'AEO 2022 Table 52'!$14:$14,0))</f>
        <v>91.768317999999994</v>
      </c>
      <c r="C69">
        <f>INDEX('AEO 2023 Table 52'!176:176,MATCH(C$67,'AEO 2023 Table 52'!$13:$13,0))</f>
        <v>55.232948</v>
      </c>
      <c r="D69">
        <f>INDEX('AEO 2023 Table 52'!176:176,MATCH(D$67,'AEO 2023 Table 52'!$13:$13,0))</f>
        <v>54.388030999999998</v>
      </c>
      <c r="E69">
        <f>INDEX('AEO 2023 Table 52'!176:176,MATCH(E$67,'AEO 2023 Table 52'!$13:$13,0))</f>
        <v>53.575172000000002</v>
      </c>
      <c r="F69">
        <f>INDEX('AEO 2023 Table 52'!176:176,MATCH(F$67,'AEO 2023 Table 52'!$13:$13,0))</f>
        <v>52.709549000000003</v>
      </c>
      <c r="G69">
        <f>INDEX('AEO 2023 Table 52'!176:176,MATCH(G$67,'AEO 2023 Table 52'!$13:$13,0))</f>
        <v>52.09111</v>
      </c>
      <c r="H69">
        <f>INDEX('AEO 2023 Table 52'!176:176,MATCH(H$67,'AEO 2023 Table 52'!$13:$13,0))</f>
        <v>51.480820000000001</v>
      </c>
      <c r="I69">
        <f>INDEX('AEO 2023 Table 52'!176:176,MATCH(I$67,'AEO 2023 Table 52'!$13:$13,0))</f>
        <v>51.026572999999999</v>
      </c>
      <c r="J69">
        <f>INDEX('AEO 2023 Table 52'!176:176,MATCH(J$67,'AEO 2023 Table 52'!$13:$13,0))</f>
        <v>50.540622999999997</v>
      </c>
      <c r="K69">
        <f>INDEX('AEO 2023 Table 52'!176:176,MATCH(K$67,'AEO 2023 Table 52'!$13:$13,0))</f>
        <v>50.226433</v>
      </c>
      <c r="L69">
        <f>INDEX('AEO 2023 Table 52'!176:176,MATCH(L$67,'AEO 2023 Table 52'!$13:$13,0))</f>
        <v>50.150725999999999</v>
      </c>
      <c r="M69">
        <f>INDEX('AEO 2023 Table 52'!176:176,MATCH(M$67,'AEO 2023 Table 52'!$13:$13,0))</f>
        <v>49.983280000000001</v>
      </c>
      <c r="N69">
        <f>INDEX('AEO 2023 Table 52'!176:176,MATCH(N$67,'AEO 2023 Table 52'!$13:$13,0))</f>
        <v>49.819305</v>
      </c>
      <c r="O69">
        <f>INDEX('AEO 2023 Table 52'!176:176,MATCH(O$67,'AEO 2023 Table 52'!$13:$13,0))</f>
        <v>49.652321000000001</v>
      </c>
      <c r="P69">
        <f>INDEX('AEO 2023 Table 52'!176:176,MATCH(P$67,'AEO 2023 Table 52'!$13:$13,0))</f>
        <v>49.490783999999998</v>
      </c>
      <c r="Q69">
        <f>INDEX('AEO 2023 Table 52'!176:176,MATCH(Q$67,'AEO 2023 Table 52'!$13:$13,0))</f>
        <v>49.388119000000003</v>
      </c>
      <c r="R69">
        <f>INDEX('AEO 2023 Table 52'!176:176,MATCH(R$67,'AEO 2023 Table 52'!$13:$13,0))</f>
        <v>49.303009000000003</v>
      </c>
      <c r="S69">
        <f>INDEX('AEO 2023 Table 52'!176:176,MATCH(S$67,'AEO 2023 Table 52'!$13:$13,0))</f>
        <v>49.226280000000003</v>
      </c>
      <c r="T69">
        <f>INDEX('AEO 2023 Table 52'!176:176,MATCH(T$67,'AEO 2023 Table 52'!$13:$13,0))</f>
        <v>49.160136999999999</v>
      </c>
      <c r="U69">
        <f>INDEX('AEO 2023 Table 52'!176:176,MATCH(U$67,'AEO 2023 Table 52'!$13:$13,0))</f>
        <v>49.117778999999999</v>
      </c>
      <c r="V69">
        <f>INDEX('AEO 2023 Table 52'!176:176,MATCH(V$67,'AEO 2023 Table 52'!$13:$13,0))</f>
        <v>49.077812000000002</v>
      </c>
      <c r="W69">
        <f>INDEX('AEO 2023 Table 52'!176:176,MATCH(W$67,'AEO 2023 Table 52'!$13:$13,0))</f>
        <v>49.041103</v>
      </c>
      <c r="X69">
        <f>INDEX('AEO 2023 Table 52'!176:176,MATCH(X$67,'AEO 2023 Table 52'!$13:$13,0))</f>
        <v>49.008423000000001</v>
      </c>
      <c r="Y69">
        <f>INDEX('AEO 2023 Table 52'!176:176,MATCH(Y$67,'AEO 2023 Table 52'!$13:$13,0))</f>
        <v>48.991230000000002</v>
      </c>
      <c r="Z69">
        <f>INDEX('AEO 2023 Table 52'!176:176,MATCH(Z$67,'AEO 2023 Table 52'!$13:$13,0))</f>
        <v>48.974136000000001</v>
      </c>
      <c r="AA69">
        <f>INDEX('AEO 2023 Table 52'!176:176,MATCH(AA$67,'AEO 2023 Table 52'!$13:$13,0))</f>
        <v>48.960845999999997</v>
      </c>
      <c r="AB69">
        <f>INDEX('AEO 2023 Table 52'!176:176,MATCH(AB$67,'AEO 2023 Table 52'!$13:$13,0))</f>
        <v>48.946697</v>
      </c>
      <c r="AC69">
        <f>INDEX('AEO 2023 Table 52'!176:176,MATCH(AC$67,'AEO 2023 Table 52'!$13:$13,0))</f>
        <v>48.935760000000002</v>
      </c>
      <c r="AD69">
        <f>INDEX('AEO 2023 Table 52'!176:176,MATCH(AD$67,'AEO 2023 Table 52'!$13:$13,0))</f>
        <v>48.934798999999998</v>
      </c>
      <c r="AE69">
        <f>INDEX('AEO 2023 Table 52'!176:176,MATCH(AE$67,'AEO 2023 Table 52'!$13:$13,0))</f>
        <v>48.904705</v>
      </c>
    </row>
    <row r="70" spans="1:31" x14ac:dyDescent="0.35">
      <c r="A70" t="str">
        <f>'AEO 2022 Table 52'!A170</f>
        <v>LDP000:ga_SubcompactCar</v>
      </c>
      <c r="B70">
        <f>INDEX('AEO 2022 Table 52'!170:170,MATCH(B$67,'AEO 2022 Table 52'!$14:$14,0))</f>
        <v>45.377270000000003</v>
      </c>
      <c r="C70">
        <f>INDEX('AEO 2023 Table 52'!177:177,MATCH(C$67,'AEO 2023 Table 52'!$13:$13,0))</f>
        <v>45.756019999999999</v>
      </c>
      <c r="D70">
        <f>INDEX('AEO 2023 Table 52'!177:177,MATCH(D$67,'AEO 2023 Table 52'!$13:$13,0))</f>
        <v>44.892319000000001</v>
      </c>
      <c r="E70">
        <f>INDEX('AEO 2023 Table 52'!177:177,MATCH(E$67,'AEO 2023 Table 52'!$13:$13,0))</f>
        <v>44.039836999999999</v>
      </c>
      <c r="F70">
        <f>INDEX('AEO 2023 Table 52'!177:177,MATCH(F$67,'AEO 2023 Table 52'!$13:$13,0))</f>
        <v>43.083953999999999</v>
      </c>
      <c r="G70">
        <f>INDEX('AEO 2023 Table 52'!177:177,MATCH(G$67,'AEO 2023 Table 52'!$13:$13,0))</f>
        <v>42.433052000000004</v>
      </c>
      <c r="H70">
        <f>INDEX('AEO 2023 Table 52'!177:177,MATCH(H$67,'AEO 2023 Table 52'!$13:$13,0))</f>
        <v>41.815033</v>
      </c>
      <c r="I70">
        <f>INDEX('AEO 2023 Table 52'!177:177,MATCH(I$67,'AEO 2023 Table 52'!$13:$13,0))</f>
        <v>41.367077000000002</v>
      </c>
      <c r="J70">
        <f>INDEX('AEO 2023 Table 52'!177:177,MATCH(J$67,'AEO 2023 Table 52'!$13:$13,0))</f>
        <v>40.881385999999999</v>
      </c>
      <c r="K70">
        <f>INDEX('AEO 2023 Table 52'!177:177,MATCH(K$67,'AEO 2023 Table 52'!$13:$13,0))</f>
        <v>40.572173999999997</v>
      </c>
      <c r="L70">
        <f>INDEX('AEO 2023 Table 52'!177:177,MATCH(L$67,'AEO 2023 Table 52'!$13:$13,0))</f>
        <v>40.502293000000002</v>
      </c>
      <c r="M70">
        <f>INDEX('AEO 2023 Table 52'!177:177,MATCH(M$67,'AEO 2023 Table 52'!$13:$13,0))</f>
        <v>40.346355000000003</v>
      </c>
      <c r="N70">
        <f>INDEX('AEO 2023 Table 52'!177:177,MATCH(N$67,'AEO 2023 Table 52'!$13:$13,0))</f>
        <v>40.194274999999998</v>
      </c>
      <c r="O70">
        <f>INDEX('AEO 2023 Table 52'!177:177,MATCH(O$67,'AEO 2023 Table 52'!$13:$13,0))</f>
        <v>40.036659</v>
      </c>
      <c r="P70">
        <f>INDEX('AEO 2023 Table 52'!177:177,MATCH(P$67,'AEO 2023 Table 52'!$13:$13,0))</f>
        <v>39.887497000000003</v>
      </c>
      <c r="Q70">
        <f>INDEX('AEO 2023 Table 52'!177:177,MATCH(Q$67,'AEO 2023 Table 52'!$13:$13,0))</f>
        <v>39.798695000000002</v>
      </c>
      <c r="R70">
        <f>INDEX('AEO 2023 Table 52'!177:177,MATCH(R$67,'AEO 2023 Table 52'!$13:$13,0))</f>
        <v>39.720210999999999</v>
      </c>
      <c r="S70">
        <f>INDEX('AEO 2023 Table 52'!177:177,MATCH(S$67,'AEO 2023 Table 52'!$13:$13,0))</f>
        <v>39.650165999999999</v>
      </c>
      <c r="T70">
        <f>INDEX('AEO 2023 Table 52'!177:177,MATCH(T$67,'AEO 2023 Table 52'!$13:$13,0))</f>
        <v>39.592590000000001</v>
      </c>
      <c r="U70">
        <f>INDEX('AEO 2023 Table 52'!177:177,MATCH(U$67,'AEO 2023 Table 52'!$13:$13,0))</f>
        <v>39.55312</v>
      </c>
      <c r="V70">
        <f>INDEX('AEO 2023 Table 52'!177:177,MATCH(V$67,'AEO 2023 Table 52'!$13:$13,0))</f>
        <v>39.517662000000001</v>
      </c>
      <c r="W70">
        <f>INDEX('AEO 2023 Table 52'!177:177,MATCH(W$67,'AEO 2023 Table 52'!$13:$13,0))</f>
        <v>39.484585000000003</v>
      </c>
      <c r="X70">
        <f>INDEX('AEO 2023 Table 52'!177:177,MATCH(X$67,'AEO 2023 Table 52'!$13:$13,0))</f>
        <v>39.454838000000002</v>
      </c>
      <c r="Y70">
        <f>INDEX('AEO 2023 Table 52'!177:177,MATCH(Y$67,'AEO 2023 Table 52'!$13:$13,0))</f>
        <v>39.435187999999997</v>
      </c>
      <c r="Z70">
        <f>INDEX('AEO 2023 Table 52'!177:177,MATCH(Z$67,'AEO 2023 Table 52'!$13:$13,0))</f>
        <v>39.419097999999998</v>
      </c>
      <c r="AA70">
        <f>INDEX('AEO 2023 Table 52'!177:177,MATCH(AA$67,'AEO 2023 Table 52'!$13:$13,0))</f>
        <v>39.405014000000001</v>
      </c>
      <c r="AB70">
        <f>INDEX('AEO 2023 Table 52'!177:177,MATCH(AB$67,'AEO 2023 Table 52'!$13:$13,0))</f>
        <v>39.389969000000001</v>
      </c>
      <c r="AC70">
        <f>INDEX('AEO 2023 Table 52'!177:177,MATCH(AC$67,'AEO 2023 Table 52'!$13:$13,0))</f>
        <v>39.378234999999997</v>
      </c>
      <c r="AD70">
        <f>INDEX('AEO 2023 Table 52'!177:177,MATCH(AD$67,'AEO 2023 Table 52'!$13:$13,0))</f>
        <v>39.379973999999997</v>
      </c>
      <c r="AE70">
        <f>INDEX('AEO 2023 Table 52'!177:177,MATCH(AE$67,'AEO 2023 Table 52'!$13:$13,0))</f>
        <v>39.347160000000002</v>
      </c>
    </row>
    <row r="71" spans="1:31" x14ac:dyDescent="0.35">
      <c r="A71" t="str">
        <f>'AEO 2022 Table 52'!A171</f>
        <v>LDP000:ga_CompactCars</v>
      </c>
      <c r="B71">
        <f>INDEX('AEO 2022 Table 52'!171:171,MATCH(B$67,'AEO 2022 Table 52'!$14:$14,0))</f>
        <v>37.984875000000002</v>
      </c>
      <c r="C71">
        <f>INDEX('AEO 2023 Table 52'!178:178,MATCH(C$67,'AEO 2023 Table 52'!$13:$13,0))</f>
        <v>35.157981999999997</v>
      </c>
      <c r="D71">
        <f>INDEX('AEO 2023 Table 52'!178:178,MATCH(D$67,'AEO 2023 Table 52'!$13:$13,0))</f>
        <v>34.386809999999997</v>
      </c>
      <c r="E71">
        <f>INDEX('AEO 2023 Table 52'!178:178,MATCH(E$67,'AEO 2023 Table 52'!$13:$13,0))</f>
        <v>33.688369999999999</v>
      </c>
      <c r="F71">
        <f>INDEX('AEO 2023 Table 52'!178:178,MATCH(F$67,'AEO 2023 Table 52'!$13:$13,0))</f>
        <v>32.900931999999997</v>
      </c>
      <c r="G71">
        <f>INDEX('AEO 2023 Table 52'!178:178,MATCH(G$67,'AEO 2023 Table 52'!$13:$13,0))</f>
        <v>32.346245000000003</v>
      </c>
      <c r="H71">
        <f>INDEX('AEO 2023 Table 52'!178:178,MATCH(H$67,'AEO 2023 Table 52'!$13:$13,0))</f>
        <v>31.813713</v>
      </c>
      <c r="I71">
        <f>INDEX('AEO 2023 Table 52'!178:178,MATCH(I$67,'AEO 2023 Table 52'!$13:$13,0))</f>
        <v>31.424240000000001</v>
      </c>
      <c r="J71">
        <f>INDEX('AEO 2023 Table 52'!178:178,MATCH(J$67,'AEO 2023 Table 52'!$13:$13,0))</f>
        <v>31.002295</v>
      </c>
      <c r="K71">
        <f>INDEX('AEO 2023 Table 52'!178:178,MATCH(K$67,'AEO 2023 Table 52'!$13:$13,0))</f>
        <v>30.733630999999999</v>
      </c>
      <c r="L71">
        <f>INDEX('AEO 2023 Table 52'!178:178,MATCH(L$67,'AEO 2023 Table 52'!$13:$13,0))</f>
        <v>30.677706000000001</v>
      </c>
      <c r="M71">
        <f>INDEX('AEO 2023 Table 52'!178:178,MATCH(M$67,'AEO 2023 Table 52'!$13:$13,0))</f>
        <v>30.554538999999998</v>
      </c>
      <c r="N71">
        <f>INDEX('AEO 2023 Table 52'!178:178,MATCH(N$67,'AEO 2023 Table 52'!$13:$13,0))</f>
        <v>30.432556000000002</v>
      </c>
      <c r="O71">
        <f>INDEX('AEO 2023 Table 52'!178:178,MATCH(O$67,'AEO 2023 Table 52'!$13:$13,0))</f>
        <v>30.288813000000001</v>
      </c>
      <c r="P71">
        <f>INDEX('AEO 2023 Table 52'!178:178,MATCH(P$67,'AEO 2023 Table 52'!$13:$13,0))</f>
        <v>30.145399000000001</v>
      </c>
      <c r="Q71">
        <f>INDEX('AEO 2023 Table 52'!178:178,MATCH(Q$67,'AEO 2023 Table 52'!$13:$13,0))</f>
        <v>30.055208</v>
      </c>
      <c r="R71">
        <f>INDEX('AEO 2023 Table 52'!178:178,MATCH(R$67,'AEO 2023 Table 52'!$13:$13,0))</f>
        <v>29.971830000000001</v>
      </c>
      <c r="S71">
        <f>INDEX('AEO 2023 Table 52'!178:178,MATCH(S$67,'AEO 2023 Table 52'!$13:$13,0))</f>
        <v>29.899954000000001</v>
      </c>
      <c r="T71">
        <f>INDEX('AEO 2023 Table 52'!178:178,MATCH(T$67,'AEO 2023 Table 52'!$13:$13,0))</f>
        <v>29.833684999999999</v>
      </c>
      <c r="U71">
        <f>INDEX('AEO 2023 Table 52'!178:178,MATCH(U$67,'AEO 2023 Table 52'!$13:$13,0))</f>
        <v>29.796274</v>
      </c>
      <c r="V71">
        <f>INDEX('AEO 2023 Table 52'!178:178,MATCH(V$67,'AEO 2023 Table 52'!$13:$13,0))</f>
        <v>29.761219000000001</v>
      </c>
      <c r="W71">
        <f>INDEX('AEO 2023 Table 52'!178:178,MATCH(W$67,'AEO 2023 Table 52'!$13:$13,0))</f>
        <v>29.729075999999999</v>
      </c>
      <c r="X71">
        <f>INDEX('AEO 2023 Table 52'!178:178,MATCH(X$67,'AEO 2023 Table 52'!$13:$13,0))</f>
        <v>29.701401000000001</v>
      </c>
      <c r="Y71">
        <f>INDEX('AEO 2023 Table 52'!178:178,MATCH(Y$67,'AEO 2023 Table 52'!$13:$13,0))</f>
        <v>29.687569</v>
      </c>
      <c r="Z71">
        <f>INDEX('AEO 2023 Table 52'!178:178,MATCH(Z$67,'AEO 2023 Table 52'!$13:$13,0))</f>
        <v>29.674997000000001</v>
      </c>
      <c r="AA71">
        <f>INDEX('AEO 2023 Table 52'!178:178,MATCH(AA$67,'AEO 2023 Table 52'!$13:$13,0))</f>
        <v>29.664588999999999</v>
      </c>
      <c r="AB71">
        <f>INDEX('AEO 2023 Table 52'!178:178,MATCH(AB$67,'AEO 2023 Table 52'!$13:$13,0))</f>
        <v>29.652922</v>
      </c>
      <c r="AC71">
        <f>INDEX('AEO 2023 Table 52'!178:178,MATCH(AC$67,'AEO 2023 Table 52'!$13:$13,0))</f>
        <v>29.644255000000001</v>
      </c>
      <c r="AD71">
        <f>INDEX('AEO 2023 Table 52'!178:178,MATCH(AD$67,'AEO 2023 Table 52'!$13:$13,0))</f>
        <v>29.640205000000002</v>
      </c>
      <c r="AE71">
        <f>INDEX('AEO 2023 Table 52'!178:178,MATCH(AE$67,'AEO 2023 Table 52'!$13:$13,0))</f>
        <v>29.614502000000002</v>
      </c>
    </row>
    <row r="72" spans="1:31" x14ac:dyDescent="0.35">
      <c r="A72" t="str">
        <f>'AEO 2022 Table 52'!A172</f>
        <v>LDP000:ga_MidsizeCars</v>
      </c>
      <c r="B72">
        <f>INDEX('AEO 2022 Table 52'!172:172,MATCH(B$67,'AEO 2022 Table 52'!$14:$14,0))</f>
        <v>39.450066</v>
      </c>
      <c r="C72">
        <f>INDEX('AEO 2023 Table 52'!179:179,MATCH(C$67,'AEO 2023 Table 52'!$13:$13,0))</f>
        <v>36.884987000000002</v>
      </c>
      <c r="D72">
        <f>INDEX('AEO 2023 Table 52'!179:179,MATCH(D$67,'AEO 2023 Table 52'!$13:$13,0))</f>
        <v>36.167594999999999</v>
      </c>
      <c r="E72">
        <f>INDEX('AEO 2023 Table 52'!179:179,MATCH(E$67,'AEO 2023 Table 52'!$13:$13,0))</f>
        <v>35.471935000000002</v>
      </c>
      <c r="F72">
        <f>INDEX('AEO 2023 Table 52'!179:179,MATCH(F$67,'AEO 2023 Table 52'!$13:$13,0))</f>
        <v>34.669586000000002</v>
      </c>
      <c r="G72">
        <f>INDEX('AEO 2023 Table 52'!179:179,MATCH(G$67,'AEO 2023 Table 52'!$13:$13,0))</f>
        <v>34.085819000000001</v>
      </c>
      <c r="H72">
        <f>INDEX('AEO 2023 Table 52'!179:179,MATCH(H$67,'AEO 2023 Table 52'!$13:$13,0))</f>
        <v>33.533962000000002</v>
      </c>
      <c r="I72">
        <f>INDEX('AEO 2023 Table 52'!179:179,MATCH(I$67,'AEO 2023 Table 52'!$13:$13,0))</f>
        <v>33.086478999999997</v>
      </c>
      <c r="J72">
        <f>INDEX('AEO 2023 Table 52'!179:179,MATCH(J$67,'AEO 2023 Table 52'!$13:$13,0))</f>
        <v>32.642330000000001</v>
      </c>
      <c r="K72">
        <f>INDEX('AEO 2023 Table 52'!179:179,MATCH(K$67,'AEO 2023 Table 52'!$13:$13,0))</f>
        <v>32.355567999999998</v>
      </c>
      <c r="L72">
        <f>INDEX('AEO 2023 Table 52'!179:179,MATCH(L$67,'AEO 2023 Table 52'!$13:$13,0))</f>
        <v>32.292994999999998</v>
      </c>
      <c r="M72">
        <f>INDEX('AEO 2023 Table 52'!179:179,MATCH(M$67,'AEO 2023 Table 52'!$13:$13,0))</f>
        <v>32.161693999999997</v>
      </c>
      <c r="N72">
        <f>INDEX('AEO 2023 Table 52'!179:179,MATCH(N$67,'AEO 2023 Table 52'!$13:$13,0))</f>
        <v>32.027683000000003</v>
      </c>
      <c r="O72">
        <f>INDEX('AEO 2023 Table 52'!179:179,MATCH(O$67,'AEO 2023 Table 52'!$13:$13,0))</f>
        <v>31.877935000000001</v>
      </c>
      <c r="P72">
        <f>INDEX('AEO 2023 Table 52'!179:179,MATCH(P$67,'AEO 2023 Table 52'!$13:$13,0))</f>
        <v>31.730274000000001</v>
      </c>
      <c r="Q72">
        <f>INDEX('AEO 2023 Table 52'!179:179,MATCH(Q$67,'AEO 2023 Table 52'!$13:$13,0))</f>
        <v>31.636323999999998</v>
      </c>
      <c r="R72">
        <f>INDEX('AEO 2023 Table 52'!179:179,MATCH(R$67,'AEO 2023 Table 52'!$13:$13,0))</f>
        <v>31.553930000000001</v>
      </c>
      <c r="S72">
        <f>INDEX('AEO 2023 Table 52'!179:179,MATCH(S$67,'AEO 2023 Table 52'!$13:$13,0))</f>
        <v>31.480257000000002</v>
      </c>
      <c r="T72">
        <f>INDEX('AEO 2023 Table 52'!179:179,MATCH(T$67,'AEO 2023 Table 52'!$13:$13,0))</f>
        <v>31.413141</v>
      </c>
      <c r="U72">
        <f>INDEX('AEO 2023 Table 52'!179:179,MATCH(U$67,'AEO 2023 Table 52'!$13:$13,0))</f>
        <v>31.370685999999999</v>
      </c>
      <c r="V72">
        <f>INDEX('AEO 2023 Table 52'!179:179,MATCH(V$67,'AEO 2023 Table 52'!$13:$13,0))</f>
        <v>31.333431000000001</v>
      </c>
      <c r="W72">
        <f>INDEX('AEO 2023 Table 52'!179:179,MATCH(W$67,'AEO 2023 Table 52'!$13:$13,0))</f>
        <v>31.300733999999999</v>
      </c>
      <c r="X72">
        <f>INDEX('AEO 2023 Table 52'!179:179,MATCH(X$67,'AEO 2023 Table 52'!$13:$13,0))</f>
        <v>31.269283000000001</v>
      </c>
      <c r="Y72">
        <f>INDEX('AEO 2023 Table 52'!179:179,MATCH(Y$67,'AEO 2023 Table 52'!$13:$13,0))</f>
        <v>31.253541999999999</v>
      </c>
      <c r="Z72">
        <f>INDEX('AEO 2023 Table 52'!179:179,MATCH(Z$67,'AEO 2023 Table 52'!$13:$13,0))</f>
        <v>31.238067999999998</v>
      </c>
      <c r="AA72">
        <f>INDEX('AEO 2023 Table 52'!179:179,MATCH(AA$67,'AEO 2023 Table 52'!$13:$13,0))</f>
        <v>31.227575000000002</v>
      </c>
      <c r="AB72">
        <f>INDEX('AEO 2023 Table 52'!179:179,MATCH(AB$67,'AEO 2023 Table 52'!$13:$13,0))</f>
        <v>31.214442999999999</v>
      </c>
      <c r="AC72">
        <f>INDEX('AEO 2023 Table 52'!179:179,MATCH(AC$67,'AEO 2023 Table 52'!$13:$13,0))</f>
        <v>31.202717</v>
      </c>
      <c r="AD72">
        <f>INDEX('AEO 2023 Table 52'!179:179,MATCH(AD$67,'AEO 2023 Table 52'!$13:$13,0))</f>
        <v>31.191544</v>
      </c>
      <c r="AE72">
        <f>INDEX('AEO 2023 Table 52'!179:179,MATCH(AE$67,'AEO 2023 Table 52'!$13:$13,0))</f>
        <v>31.162241000000002</v>
      </c>
    </row>
    <row r="73" spans="1:31" x14ac:dyDescent="0.35">
      <c r="A73" t="str">
        <f>'AEO 2022 Table 52'!A173</f>
        <v>LDP000:ga_LargeCars</v>
      </c>
      <c r="B73">
        <f>INDEX('AEO 2022 Table 52'!173:173,MATCH(B$67,'AEO 2022 Table 52'!$14:$14,0))</f>
        <v>0</v>
      </c>
      <c r="C73">
        <f>INDEX('AEO 2023 Table 52'!180:180,MATCH(C$67,'AEO 2023 Table 52'!$13:$13,0))</f>
        <v>0</v>
      </c>
      <c r="D73">
        <f>INDEX('AEO 2023 Table 52'!180:180,MATCH(D$67,'AEO 2023 Table 52'!$13:$13,0))</f>
        <v>0</v>
      </c>
      <c r="E73">
        <f>INDEX('AEO 2023 Table 52'!180:180,MATCH(E$67,'AEO 2023 Table 52'!$13:$13,0))</f>
        <v>0</v>
      </c>
      <c r="F73">
        <f>INDEX('AEO 2023 Table 52'!180:180,MATCH(F$67,'AEO 2023 Table 52'!$13:$13,0))</f>
        <v>0</v>
      </c>
      <c r="G73">
        <f>INDEX('AEO 2023 Table 52'!180:180,MATCH(G$67,'AEO 2023 Table 52'!$13:$13,0))</f>
        <v>0</v>
      </c>
      <c r="H73">
        <f>INDEX('AEO 2023 Table 52'!180:180,MATCH(H$67,'AEO 2023 Table 52'!$13:$13,0))</f>
        <v>0</v>
      </c>
      <c r="I73">
        <f>INDEX('AEO 2023 Table 52'!180:180,MATCH(I$67,'AEO 2023 Table 52'!$13:$13,0))</f>
        <v>0</v>
      </c>
      <c r="J73">
        <f>INDEX('AEO 2023 Table 52'!180:180,MATCH(J$67,'AEO 2023 Table 52'!$13:$13,0))</f>
        <v>0</v>
      </c>
      <c r="K73">
        <f>INDEX('AEO 2023 Table 52'!180:180,MATCH(K$67,'AEO 2023 Table 52'!$13:$13,0))</f>
        <v>0</v>
      </c>
      <c r="L73">
        <f>INDEX('AEO 2023 Table 52'!180:180,MATCH(L$67,'AEO 2023 Table 52'!$13:$13,0))</f>
        <v>0</v>
      </c>
      <c r="M73">
        <f>INDEX('AEO 2023 Table 52'!180:180,MATCH(M$67,'AEO 2023 Table 52'!$13:$13,0))</f>
        <v>0</v>
      </c>
      <c r="N73">
        <f>INDEX('AEO 2023 Table 52'!180:180,MATCH(N$67,'AEO 2023 Table 52'!$13:$13,0))</f>
        <v>0</v>
      </c>
      <c r="O73">
        <f>INDEX('AEO 2023 Table 52'!180:180,MATCH(O$67,'AEO 2023 Table 52'!$13:$13,0))</f>
        <v>0</v>
      </c>
      <c r="P73">
        <f>INDEX('AEO 2023 Table 52'!180:180,MATCH(P$67,'AEO 2023 Table 52'!$13:$13,0))</f>
        <v>0</v>
      </c>
      <c r="Q73">
        <f>INDEX('AEO 2023 Table 52'!180:180,MATCH(Q$67,'AEO 2023 Table 52'!$13:$13,0))</f>
        <v>0</v>
      </c>
      <c r="R73">
        <f>INDEX('AEO 2023 Table 52'!180:180,MATCH(R$67,'AEO 2023 Table 52'!$13:$13,0))</f>
        <v>0</v>
      </c>
      <c r="S73">
        <f>INDEX('AEO 2023 Table 52'!180:180,MATCH(S$67,'AEO 2023 Table 52'!$13:$13,0))</f>
        <v>0</v>
      </c>
      <c r="T73">
        <f>INDEX('AEO 2023 Table 52'!180:180,MATCH(T$67,'AEO 2023 Table 52'!$13:$13,0))</f>
        <v>0</v>
      </c>
      <c r="U73">
        <f>INDEX('AEO 2023 Table 52'!180:180,MATCH(U$67,'AEO 2023 Table 52'!$13:$13,0))</f>
        <v>0</v>
      </c>
      <c r="V73">
        <f>INDEX('AEO 2023 Table 52'!180:180,MATCH(V$67,'AEO 2023 Table 52'!$13:$13,0))</f>
        <v>0</v>
      </c>
      <c r="W73">
        <f>INDEX('AEO 2023 Table 52'!180:180,MATCH(W$67,'AEO 2023 Table 52'!$13:$13,0))</f>
        <v>0</v>
      </c>
      <c r="X73">
        <f>INDEX('AEO 2023 Table 52'!180:180,MATCH(X$67,'AEO 2023 Table 52'!$13:$13,0))</f>
        <v>0</v>
      </c>
      <c r="Y73">
        <f>INDEX('AEO 2023 Table 52'!180:180,MATCH(Y$67,'AEO 2023 Table 52'!$13:$13,0))</f>
        <v>0</v>
      </c>
      <c r="Z73">
        <f>INDEX('AEO 2023 Table 52'!180:180,MATCH(Z$67,'AEO 2023 Table 52'!$13:$13,0))</f>
        <v>0</v>
      </c>
      <c r="AA73">
        <f>INDEX('AEO 2023 Table 52'!180:180,MATCH(AA$67,'AEO 2023 Table 52'!$13:$13,0))</f>
        <v>0</v>
      </c>
      <c r="AB73">
        <f>INDEX('AEO 2023 Table 52'!180:180,MATCH(AB$67,'AEO 2023 Table 52'!$13:$13,0))</f>
        <v>0</v>
      </c>
      <c r="AC73">
        <f>INDEX('AEO 2023 Table 52'!180:180,MATCH(AC$67,'AEO 2023 Table 52'!$13:$13,0))</f>
        <v>0</v>
      </c>
      <c r="AD73">
        <f>INDEX('AEO 2023 Table 52'!180:180,MATCH(AD$67,'AEO 2023 Table 52'!$13:$13,0))</f>
        <v>0</v>
      </c>
      <c r="AE73">
        <f>INDEX('AEO 2023 Table 52'!180:180,MATCH(AE$67,'AEO 2023 Table 52'!$13:$13,0))</f>
        <v>0</v>
      </c>
    </row>
    <row r="74" spans="1:31" x14ac:dyDescent="0.35">
      <c r="A74" t="str">
        <f>'AEO 2022 Table 52'!A174</f>
        <v>LDP000:ga_TwoSeaterCars</v>
      </c>
      <c r="B74">
        <f>INDEX('AEO 2022 Table 52'!174:174,MATCH(B$67,'AEO 2022 Table 52'!$14:$14,0))</f>
        <v>108.428375</v>
      </c>
      <c r="C74">
        <f>INDEX('AEO 2023 Table 52'!181:181,MATCH(C$67,'AEO 2023 Table 52'!$13:$13,0))</f>
        <v>77.200455000000005</v>
      </c>
      <c r="D74">
        <f>INDEX('AEO 2023 Table 52'!181:181,MATCH(D$67,'AEO 2023 Table 52'!$13:$13,0))</f>
        <v>76.338036000000002</v>
      </c>
      <c r="E74">
        <f>INDEX('AEO 2023 Table 52'!181:181,MATCH(E$67,'AEO 2023 Table 52'!$13:$13,0))</f>
        <v>75.476021000000003</v>
      </c>
      <c r="F74">
        <f>INDEX('AEO 2023 Table 52'!181:181,MATCH(F$67,'AEO 2023 Table 52'!$13:$13,0))</f>
        <v>74.630324999999999</v>
      </c>
      <c r="G74">
        <f>INDEX('AEO 2023 Table 52'!181:181,MATCH(G$67,'AEO 2023 Table 52'!$13:$13,0))</f>
        <v>74.048347000000007</v>
      </c>
      <c r="H74">
        <f>INDEX('AEO 2023 Table 52'!181:181,MATCH(H$67,'AEO 2023 Table 52'!$13:$13,0))</f>
        <v>73.480782000000005</v>
      </c>
      <c r="I74">
        <f>INDEX('AEO 2023 Table 52'!181:181,MATCH(I$67,'AEO 2023 Table 52'!$13:$13,0))</f>
        <v>73.068747999999999</v>
      </c>
      <c r="J74">
        <f>INDEX('AEO 2023 Table 52'!181:181,MATCH(J$67,'AEO 2023 Table 52'!$13:$13,0))</f>
        <v>72.592354</v>
      </c>
      <c r="K74">
        <f>INDEX('AEO 2023 Table 52'!181:181,MATCH(K$67,'AEO 2023 Table 52'!$13:$13,0))</f>
        <v>72.291229000000001</v>
      </c>
      <c r="L74">
        <f>INDEX('AEO 2023 Table 52'!181:181,MATCH(L$67,'AEO 2023 Table 52'!$13:$13,0))</f>
        <v>72.231055999999995</v>
      </c>
      <c r="M74">
        <f>INDEX('AEO 2023 Table 52'!181:181,MATCH(M$67,'AEO 2023 Table 52'!$13:$13,0))</f>
        <v>72.077704999999995</v>
      </c>
      <c r="N74">
        <f>INDEX('AEO 2023 Table 52'!181:181,MATCH(N$67,'AEO 2023 Table 52'!$13:$13,0))</f>
        <v>71.926979000000003</v>
      </c>
      <c r="O74">
        <f>INDEX('AEO 2023 Table 52'!181:181,MATCH(O$67,'AEO 2023 Table 52'!$13:$13,0))</f>
        <v>71.771141</v>
      </c>
      <c r="P74">
        <f>INDEX('AEO 2023 Table 52'!181:181,MATCH(P$67,'AEO 2023 Table 52'!$13:$13,0))</f>
        <v>71.622200000000007</v>
      </c>
      <c r="Q74">
        <f>INDEX('AEO 2023 Table 52'!181:181,MATCH(Q$67,'AEO 2023 Table 52'!$13:$13,0))</f>
        <v>71.534142000000003</v>
      </c>
      <c r="R74">
        <f>INDEX('AEO 2023 Table 52'!181:181,MATCH(R$67,'AEO 2023 Table 52'!$13:$13,0))</f>
        <v>71.454825999999997</v>
      </c>
      <c r="S74">
        <f>INDEX('AEO 2023 Table 52'!181:181,MATCH(S$67,'AEO 2023 Table 52'!$13:$13,0))</f>
        <v>71.383315999999994</v>
      </c>
      <c r="T74">
        <f>INDEX('AEO 2023 Table 52'!181:181,MATCH(T$67,'AEO 2023 Table 52'!$13:$13,0))</f>
        <v>71.323029000000005</v>
      </c>
      <c r="U74">
        <f>INDEX('AEO 2023 Table 52'!181:181,MATCH(U$67,'AEO 2023 Table 52'!$13:$13,0))</f>
        <v>71.284035000000003</v>
      </c>
      <c r="V74">
        <f>INDEX('AEO 2023 Table 52'!181:181,MATCH(V$67,'AEO 2023 Table 52'!$13:$13,0))</f>
        <v>71.250359000000003</v>
      </c>
      <c r="W74">
        <f>INDEX('AEO 2023 Table 52'!181:181,MATCH(W$67,'AEO 2023 Table 52'!$13:$13,0))</f>
        <v>71.217110000000005</v>
      </c>
      <c r="X74">
        <f>INDEX('AEO 2023 Table 52'!181:181,MATCH(X$67,'AEO 2023 Table 52'!$13:$13,0))</f>
        <v>71.187004000000002</v>
      </c>
      <c r="Y74">
        <f>INDEX('AEO 2023 Table 52'!181:181,MATCH(Y$67,'AEO 2023 Table 52'!$13:$13,0))</f>
        <v>71.170524999999998</v>
      </c>
      <c r="Z74">
        <f>INDEX('AEO 2023 Table 52'!181:181,MATCH(Z$67,'AEO 2023 Table 52'!$13:$13,0))</f>
        <v>71.156295999999998</v>
      </c>
      <c r="AA74">
        <f>INDEX('AEO 2023 Table 52'!181:181,MATCH(AA$67,'AEO 2023 Table 52'!$13:$13,0))</f>
        <v>71.143364000000005</v>
      </c>
      <c r="AB74">
        <f>INDEX('AEO 2023 Table 52'!181:181,MATCH(AB$67,'AEO 2023 Table 52'!$13:$13,0))</f>
        <v>71.131073000000001</v>
      </c>
      <c r="AC74">
        <f>INDEX('AEO 2023 Table 52'!181:181,MATCH(AC$67,'AEO 2023 Table 52'!$13:$13,0))</f>
        <v>71.120345999999998</v>
      </c>
      <c r="AD74">
        <f>INDEX('AEO 2023 Table 52'!181:181,MATCH(AD$67,'AEO 2023 Table 52'!$13:$13,0))</f>
        <v>71.122566000000006</v>
      </c>
      <c r="AE74">
        <f>INDEX('AEO 2023 Table 52'!181:181,MATCH(AE$67,'AEO 2023 Table 52'!$13:$13,0))</f>
        <v>71.091965000000002</v>
      </c>
    </row>
    <row r="75" spans="1:31" x14ac:dyDescent="0.35">
      <c r="A75" t="str">
        <f>'AEO 2022 Table 52'!A175</f>
        <v>LDP000:ga_SmallCrossCar</v>
      </c>
      <c r="B75">
        <f>INDEX('AEO 2022 Table 52'!175:175,MATCH(B$67,'AEO 2022 Table 52'!$14:$14,0))</f>
        <v>39.957568999999999</v>
      </c>
      <c r="C75">
        <f>INDEX('AEO 2023 Table 52'!182:182,MATCH(C$67,'AEO 2023 Table 52'!$13:$13,0))</f>
        <v>34.836765</v>
      </c>
      <c r="D75">
        <f>INDEX('AEO 2023 Table 52'!182:182,MATCH(D$67,'AEO 2023 Table 52'!$13:$13,0))</f>
        <v>34.123550000000002</v>
      </c>
      <c r="E75">
        <f>INDEX('AEO 2023 Table 52'!182:182,MATCH(E$67,'AEO 2023 Table 52'!$13:$13,0))</f>
        <v>33.442421000000003</v>
      </c>
      <c r="F75">
        <f>INDEX('AEO 2023 Table 52'!182:182,MATCH(F$67,'AEO 2023 Table 52'!$13:$13,0))</f>
        <v>32.685172999999999</v>
      </c>
      <c r="G75">
        <f>INDEX('AEO 2023 Table 52'!182:182,MATCH(G$67,'AEO 2023 Table 52'!$13:$13,0))</f>
        <v>32.107357</v>
      </c>
      <c r="H75">
        <f>INDEX('AEO 2023 Table 52'!182:182,MATCH(H$67,'AEO 2023 Table 52'!$13:$13,0))</f>
        <v>31.551485</v>
      </c>
      <c r="I75">
        <f>INDEX('AEO 2023 Table 52'!182:182,MATCH(I$67,'AEO 2023 Table 52'!$13:$13,0))</f>
        <v>31.123204999999999</v>
      </c>
      <c r="J75">
        <f>INDEX('AEO 2023 Table 52'!182:182,MATCH(J$67,'AEO 2023 Table 52'!$13:$13,0))</f>
        <v>30.685666999999999</v>
      </c>
      <c r="K75">
        <f>INDEX('AEO 2023 Table 52'!182:182,MATCH(K$67,'AEO 2023 Table 52'!$13:$13,0))</f>
        <v>30.402723000000002</v>
      </c>
      <c r="L75">
        <f>INDEX('AEO 2023 Table 52'!182:182,MATCH(L$67,'AEO 2023 Table 52'!$13:$13,0))</f>
        <v>30.339417000000001</v>
      </c>
      <c r="M75">
        <f>INDEX('AEO 2023 Table 52'!182:182,MATCH(M$67,'AEO 2023 Table 52'!$13:$13,0))</f>
        <v>30.208755</v>
      </c>
      <c r="N75">
        <f>INDEX('AEO 2023 Table 52'!182:182,MATCH(N$67,'AEO 2023 Table 52'!$13:$13,0))</f>
        <v>30.075064000000001</v>
      </c>
      <c r="O75">
        <f>INDEX('AEO 2023 Table 52'!182:182,MATCH(O$67,'AEO 2023 Table 52'!$13:$13,0))</f>
        <v>29.927164000000001</v>
      </c>
      <c r="P75">
        <f>INDEX('AEO 2023 Table 52'!182:182,MATCH(P$67,'AEO 2023 Table 52'!$13:$13,0))</f>
        <v>29.779409000000001</v>
      </c>
      <c r="Q75">
        <f>INDEX('AEO 2023 Table 52'!182:182,MATCH(Q$67,'AEO 2023 Table 52'!$13:$13,0))</f>
        <v>29.689717999999999</v>
      </c>
      <c r="R75">
        <f>INDEX('AEO 2023 Table 52'!182:182,MATCH(R$67,'AEO 2023 Table 52'!$13:$13,0))</f>
        <v>29.609069999999999</v>
      </c>
      <c r="S75">
        <f>INDEX('AEO 2023 Table 52'!182:182,MATCH(S$67,'AEO 2023 Table 52'!$13:$13,0))</f>
        <v>29.537220000000001</v>
      </c>
      <c r="T75">
        <f>INDEX('AEO 2023 Table 52'!182:182,MATCH(T$67,'AEO 2023 Table 52'!$13:$13,0))</f>
        <v>29.471073000000001</v>
      </c>
      <c r="U75">
        <f>INDEX('AEO 2023 Table 52'!182:182,MATCH(U$67,'AEO 2023 Table 52'!$13:$13,0))</f>
        <v>29.431312999999999</v>
      </c>
      <c r="V75">
        <f>INDEX('AEO 2023 Table 52'!182:182,MATCH(V$67,'AEO 2023 Table 52'!$13:$13,0))</f>
        <v>29.39678</v>
      </c>
      <c r="W75">
        <f>INDEX('AEO 2023 Table 52'!182:182,MATCH(W$67,'AEO 2023 Table 52'!$13:$13,0))</f>
        <v>29.365905999999999</v>
      </c>
      <c r="X75">
        <f>INDEX('AEO 2023 Table 52'!182:182,MATCH(X$67,'AEO 2023 Table 52'!$13:$13,0))</f>
        <v>29.336110999999999</v>
      </c>
      <c r="Y75">
        <f>INDEX('AEO 2023 Table 52'!182:182,MATCH(Y$67,'AEO 2023 Table 52'!$13:$13,0))</f>
        <v>29.321885999999999</v>
      </c>
      <c r="Z75">
        <f>INDEX('AEO 2023 Table 52'!182:182,MATCH(Z$67,'AEO 2023 Table 52'!$13:$13,0))</f>
        <v>29.306910999999999</v>
      </c>
      <c r="AA75">
        <f>INDEX('AEO 2023 Table 52'!182:182,MATCH(AA$67,'AEO 2023 Table 52'!$13:$13,0))</f>
        <v>29.296381</v>
      </c>
      <c r="AB75">
        <f>INDEX('AEO 2023 Table 52'!182:182,MATCH(AB$67,'AEO 2023 Table 52'!$13:$13,0))</f>
        <v>29.285345</v>
      </c>
      <c r="AC75">
        <f>INDEX('AEO 2023 Table 52'!182:182,MATCH(AC$67,'AEO 2023 Table 52'!$13:$13,0))</f>
        <v>29.273655000000002</v>
      </c>
      <c r="AD75">
        <f>INDEX('AEO 2023 Table 52'!182:182,MATCH(AD$67,'AEO 2023 Table 52'!$13:$13,0))</f>
        <v>29.267749999999999</v>
      </c>
      <c r="AE75">
        <f>INDEX('AEO 2023 Table 52'!182:182,MATCH(AE$67,'AEO 2023 Table 52'!$13:$13,0))</f>
        <v>29.239349000000001</v>
      </c>
    </row>
    <row r="76" spans="1:31" x14ac:dyDescent="0.35">
      <c r="A76" t="str">
        <f>'AEO 2022 Table 52'!A176</f>
        <v>LDP000:ga_LargeCrossCar</v>
      </c>
      <c r="B76">
        <f>INDEX('AEO 2022 Table 52'!176:176,MATCH(B$67,'AEO 2022 Table 52'!$14:$14,0))</f>
        <v>53.996882999999997</v>
      </c>
      <c r="C76">
        <f>INDEX('AEO 2023 Table 52'!183:183,MATCH(C$67,'AEO 2023 Table 52'!$13:$13,0))</f>
        <v>49.186957999999997</v>
      </c>
      <c r="D76">
        <f>INDEX('AEO 2023 Table 52'!183:183,MATCH(D$67,'AEO 2023 Table 52'!$13:$13,0))</f>
        <v>48.185032</v>
      </c>
      <c r="E76">
        <f>INDEX('AEO 2023 Table 52'!183:183,MATCH(E$67,'AEO 2023 Table 52'!$13:$13,0))</f>
        <v>47.255763999999999</v>
      </c>
      <c r="F76">
        <f>INDEX('AEO 2023 Table 52'!183:183,MATCH(F$67,'AEO 2023 Table 52'!$13:$13,0))</f>
        <v>46.240070000000003</v>
      </c>
      <c r="G76">
        <f>INDEX('AEO 2023 Table 52'!183:183,MATCH(G$67,'AEO 2023 Table 52'!$13:$13,0))</f>
        <v>45.474482999999999</v>
      </c>
      <c r="H76">
        <f>INDEX('AEO 2023 Table 52'!183:183,MATCH(H$67,'AEO 2023 Table 52'!$13:$13,0))</f>
        <v>44.748336999999999</v>
      </c>
      <c r="I76">
        <f>INDEX('AEO 2023 Table 52'!183:183,MATCH(I$67,'AEO 2023 Table 52'!$13:$13,0))</f>
        <v>44.157646</v>
      </c>
      <c r="J76">
        <f>INDEX('AEO 2023 Table 52'!183:183,MATCH(J$67,'AEO 2023 Table 52'!$13:$13,0))</f>
        <v>43.581004999999998</v>
      </c>
      <c r="K76">
        <f>INDEX('AEO 2023 Table 52'!183:183,MATCH(K$67,'AEO 2023 Table 52'!$13:$13,0))</f>
        <v>43.192450999999998</v>
      </c>
      <c r="L76">
        <f>INDEX('AEO 2023 Table 52'!183:183,MATCH(L$67,'AEO 2023 Table 52'!$13:$13,0))</f>
        <v>43.081992999999997</v>
      </c>
      <c r="M76">
        <f>INDEX('AEO 2023 Table 52'!183:183,MATCH(M$67,'AEO 2023 Table 52'!$13:$13,0))</f>
        <v>42.904452999999997</v>
      </c>
      <c r="N76">
        <f>INDEX('AEO 2023 Table 52'!183:183,MATCH(N$67,'AEO 2023 Table 52'!$13:$13,0))</f>
        <v>42.735518999999996</v>
      </c>
      <c r="O76">
        <f>INDEX('AEO 2023 Table 52'!183:183,MATCH(O$67,'AEO 2023 Table 52'!$13:$13,0))</f>
        <v>42.559750000000001</v>
      </c>
      <c r="P76">
        <f>INDEX('AEO 2023 Table 52'!183:183,MATCH(P$67,'AEO 2023 Table 52'!$13:$13,0))</f>
        <v>42.391640000000002</v>
      </c>
      <c r="Q76">
        <f>INDEX('AEO 2023 Table 52'!183:183,MATCH(Q$67,'AEO 2023 Table 52'!$13:$13,0))</f>
        <v>42.283188000000003</v>
      </c>
      <c r="R76">
        <f>INDEX('AEO 2023 Table 52'!183:183,MATCH(R$67,'AEO 2023 Table 52'!$13:$13,0))</f>
        <v>42.182400000000001</v>
      </c>
      <c r="S76">
        <f>INDEX('AEO 2023 Table 52'!183:183,MATCH(S$67,'AEO 2023 Table 52'!$13:$13,0))</f>
        <v>42.093463999999997</v>
      </c>
      <c r="T76">
        <f>INDEX('AEO 2023 Table 52'!183:183,MATCH(T$67,'AEO 2023 Table 52'!$13:$13,0))</f>
        <v>42.014687000000002</v>
      </c>
      <c r="U76">
        <f>INDEX('AEO 2023 Table 52'!183:183,MATCH(U$67,'AEO 2023 Table 52'!$13:$13,0))</f>
        <v>41.963206999999997</v>
      </c>
      <c r="V76">
        <f>INDEX('AEO 2023 Table 52'!183:183,MATCH(V$67,'AEO 2023 Table 52'!$13:$13,0))</f>
        <v>41.914776000000003</v>
      </c>
      <c r="W76">
        <f>INDEX('AEO 2023 Table 52'!183:183,MATCH(W$67,'AEO 2023 Table 52'!$13:$13,0))</f>
        <v>41.86974</v>
      </c>
      <c r="X76">
        <f>INDEX('AEO 2023 Table 52'!183:183,MATCH(X$67,'AEO 2023 Table 52'!$13:$13,0))</f>
        <v>41.829143999999999</v>
      </c>
      <c r="Y76">
        <f>INDEX('AEO 2023 Table 52'!183:183,MATCH(Y$67,'AEO 2023 Table 52'!$13:$13,0))</f>
        <v>41.801246999999996</v>
      </c>
      <c r="Z76">
        <f>INDEX('AEO 2023 Table 52'!183:183,MATCH(Z$67,'AEO 2023 Table 52'!$13:$13,0))</f>
        <v>41.776530999999999</v>
      </c>
      <c r="AA76">
        <f>INDEX('AEO 2023 Table 52'!183:183,MATCH(AA$67,'AEO 2023 Table 52'!$13:$13,0))</f>
        <v>41.753746</v>
      </c>
      <c r="AB76">
        <f>INDEX('AEO 2023 Table 52'!183:183,MATCH(AB$67,'AEO 2023 Table 52'!$13:$13,0))</f>
        <v>41.731831</v>
      </c>
      <c r="AC76">
        <f>INDEX('AEO 2023 Table 52'!183:183,MATCH(AC$67,'AEO 2023 Table 52'!$13:$13,0))</f>
        <v>41.711905999999999</v>
      </c>
      <c r="AD76">
        <f>INDEX('AEO 2023 Table 52'!183:183,MATCH(AD$67,'AEO 2023 Table 52'!$13:$13,0))</f>
        <v>41.700747999999997</v>
      </c>
      <c r="AE76">
        <f>INDEX('AEO 2023 Table 52'!183:183,MATCH(AE$67,'AEO 2023 Table 52'!$13:$13,0))</f>
        <v>41.662357</v>
      </c>
    </row>
    <row r="77" spans="1:31" x14ac:dyDescent="0.35">
      <c r="A77" t="str">
        <f>'AEO 2022 Table 52'!A177</f>
        <v>LDP000:ga_SmallPickup</v>
      </c>
      <c r="B77">
        <f>INDEX('AEO 2022 Table 52'!177:177,MATCH(B$67,'AEO 2022 Table 52'!$14:$14,0))</f>
        <v>0</v>
      </c>
      <c r="C77">
        <f>INDEX('AEO 2023 Table 52'!184:184,MATCH(C$67,'AEO 2023 Table 52'!$13:$13,0))</f>
        <v>0</v>
      </c>
      <c r="D77">
        <f>INDEX('AEO 2023 Table 52'!184:184,MATCH(D$67,'AEO 2023 Table 52'!$13:$13,0))</f>
        <v>0</v>
      </c>
      <c r="E77">
        <f>INDEX('AEO 2023 Table 52'!184:184,MATCH(E$67,'AEO 2023 Table 52'!$13:$13,0))</f>
        <v>0</v>
      </c>
      <c r="F77">
        <f>INDEX('AEO 2023 Table 52'!184:184,MATCH(F$67,'AEO 2023 Table 52'!$13:$13,0))</f>
        <v>0</v>
      </c>
      <c r="G77">
        <f>INDEX('AEO 2023 Table 52'!184:184,MATCH(G$67,'AEO 2023 Table 52'!$13:$13,0))</f>
        <v>0</v>
      </c>
      <c r="H77">
        <f>INDEX('AEO 2023 Table 52'!184:184,MATCH(H$67,'AEO 2023 Table 52'!$13:$13,0))</f>
        <v>0</v>
      </c>
      <c r="I77">
        <f>INDEX('AEO 2023 Table 52'!184:184,MATCH(I$67,'AEO 2023 Table 52'!$13:$13,0))</f>
        <v>0</v>
      </c>
      <c r="J77">
        <f>INDEX('AEO 2023 Table 52'!184:184,MATCH(J$67,'AEO 2023 Table 52'!$13:$13,0))</f>
        <v>0</v>
      </c>
      <c r="K77">
        <f>INDEX('AEO 2023 Table 52'!184:184,MATCH(K$67,'AEO 2023 Table 52'!$13:$13,0))</f>
        <v>0</v>
      </c>
      <c r="L77">
        <f>INDEX('AEO 2023 Table 52'!184:184,MATCH(L$67,'AEO 2023 Table 52'!$13:$13,0))</f>
        <v>0</v>
      </c>
      <c r="M77">
        <f>INDEX('AEO 2023 Table 52'!184:184,MATCH(M$67,'AEO 2023 Table 52'!$13:$13,0))</f>
        <v>0</v>
      </c>
      <c r="N77">
        <f>INDEX('AEO 2023 Table 52'!184:184,MATCH(N$67,'AEO 2023 Table 52'!$13:$13,0))</f>
        <v>0</v>
      </c>
      <c r="O77">
        <f>INDEX('AEO 2023 Table 52'!184:184,MATCH(O$67,'AEO 2023 Table 52'!$13:$13,0))</f>
        <v>0</v>
      </c>
      <c r="P77">
        <f>INDEX('AEO 2023 Table 52'!184:184,MATCH(P$67,'AEO 2023 Table 52'!$13:$13,0))</f>
        <v>0</v>
      </c>
      <c r="Q77">
        <f>INDEX('AEO 2023 Table 52'!184:184,MATCH(Q$67,'AEO 2023 Table 52'!$13:$13,0))</f>
        <v>0</v>
      </c>
      <c r="R77">
        <f>INDEX('AEO 2023 Table 52'!184:184,MATCH(R$67,'AEO 2023 Table 52'!$13:$13,0))</f>
        <v>0</v>
      </c>
      <c r="S77">
        <f>INDEX('AEO 2023 Table 52'!184:184,MATCH(S$67,'AEO 2023 Table 52'!$13:$13,0))</f>
        <v>0</v>
      </c>
      <c r="T77">
        <f>INDEX('AEO 2023 Table 52'!184:184,MATCH(T$67,'AEO 2023 Table 52'!$13:$13,0))</f>
        <v>0</v>
      </c>
      <c r="U77">
        <f>INDEX('AEO 2023 Table 52'!184:184,MATCH(U$67,'AEO 2023 Table 52'!$13:$13,0))</f>
        <v>0</v>
      </c>
      <c r="V77">
        <f>INDEX('AEO 2023 Table 52'!184:184,MATCH(V$67,'AEO 2023 Table 52'!$13:$13,0))</f>
        <v>0</v>
      </c>
      <c r="W77">
        <f>INDEX('AEO 2023 Table 52'!184:184,MATCH(W$67,'AEO 2023 Table 52'!$13:$13,0))</f>
        <v>0</v>
      </c>
      <c r="X77">
        <f>INDEX('AEO 2023 Table 52'!184:184,MATCH(X$67,'AEO 2023 Table 52'!$13:$13,0))</f>
        <v>0</v>
      </c>
      <c r="Y77">
        <f>INDEX('AEO 2023 Table 52'!184:184,MATCH(Y$67,'AEO 2023 Table 52'!$13:$13,0))</f>
        <v>0</v>
      </c>
      <c r="Z77">
        <f>INDEX('AEO 2023 Table 52'!184:184,MATCH(Z$67,'AEO 2023 Table 52'!$13:$13,0))</f>
        <v>0</v>
      </c>
      <c r="AA77">
        <f>INDEX('AEO 2023 Table 52'!184:184,MATCH(AA$67,'AEO 2023 Table 52'!$13:$13,0))</f>
        <v>0</v>
      </c>
      <c r="AB77">
        <f>INDEX('AEO 2023 Table 52'!184:184,MATCH(AB$67,'AEO 2023 Table 52'!$13:$13,0))</f>
        <v>0</v>
      </c>
      <c r="AC77">
        <f>INDEX('AEO 2023 Table 52'!184:184,MATCH(AC$67,'AEO 2023 Table 52'!$13:$13,0))</f>
        <v>0</v>
      </c>
      <c r="AD77">
        <f>INDEX('AEO 2023 Table 52'!184:184,MATCH(AD$67,'AEO 2023 Table 52'!$13:$13,0))</f>
        <v>0</v>
      </c>
      <c r="AE77">
        <f>INDEX('AEO 2023 Table 52'!184:184,MATCH(AE$67,'AEO 2023 Table 52'!$13:$13,0))</f>
        <v>0</v>
      </c>
    </row>
    <row r="78" spans="1:31" x14ac:dyDescent="0.35">
      <c r="A78" t="str">
        <f>'AEO 2022 Table 52'!A178</f>
        <v>LDP000:ga_LargePickup</v>
      </c>
      <c r="B78">
        <f>INDEX('AEO 2022 Table 52'!178:178,MATCH(B$67,'AEO 2022 Table 52'!$14:$14,0))</f>
        <v>0</v>
      </c>
      <c r="C78">
        <f>INDEX('AEO 2023 Table 52'!185:185,MATCH(C$67,'AEO 2023 Table 52'!$13:$13,0))</f>
        <v>0</v>
      </c>
      <c r="D78">
        <f>INDEX('AEO 2023 Table 52'!185:185,MATCH(D$67,'AEO 2023 Table 52'!$13:$13,0))</f>
        <v>0</v>
      </c>
      <c r="E78">
        <f>INDEX('AEO 2023 Table 52'!185:185,MATCH(E$67,'AEO 2023 Table 52'!$13:$13,0))</f>
        <v>0</v>
      </c>
      <c r="F78">
        <f>INDEX('AEO 2023 Table 52'!185:185,MATCH(F$67,'AEO 2023 Table 52'!$13:$13,0))</f>
        <v>0</v>
      </c>
      <c r="G78">
        <f>INDEX('AEO 2023 Table 52'!185:185,MATCH(G$67,'AEO 2023 Table 52'!$13:$13,0))</f>
        <v>0</v>
      </c>
      <c r="H78">
        <f>INDEX('AEO 2023 Table 52'!185:185,MATCH(H$67,'AEO 2023 Table 52'!$13:$13,0))</f>
        <v>0</v>
      </c>
      <c r="I78">
        <f>INDEX('AEO 2023 Table 52'!185:185,MATCH(I$67,'AEO 2023 Table 52'!$13:$13,0))</f>
        <v>0</v>
      </c>
      <c r="J78">
        <f>INDEX('AEO 2023 Table 52'!185:185,MATCH(J$67,'AEO 2023 Table 52'!$13:$13,0))</f>
        <v>0</v>
      </c>
      <c r="K78">
        <f>INDEX('AEO 2023 Table 52'!185:185,MATCH(K$67,'AEO 2023 Table 52'!$13:$13,0))</f>
        <v>0</v>
      </c>
      <c r="L78">
        <f>INDEX('AEO 2023 Table 52'!185:185,MATCH(L$67,'AEO 2023 Table 52'!$13:$13,0))</f>
        <v>0</v>
      </c>
      <c r="M78">
        <f>INDEX('AEO 2023 Table 52'!185:185,MATCH(M$67,'AEO 2023 Table 52'!$13:$13,0))</f>
        <v>0</v>
      </c>
      <c r="N78">
        <f>INDEX('AEO 2023 Table 52'!185:185,MATCH(N$67,'AEO 2023 Table 52'!$13:$13,0))</f>
        <v>0</v>
      </c>
      <c r="O78">
        <f>INDEX('AEO 2023 Table 52'!185:185,MATCH(O$67,'AEO 2023 Table 52'!$13:$13,0))</f>
        <v>0</v>
      </c>
      <c r="P78">
        <f>INDEX('AEO 2023 Table 52'!185:185,MATCH(P$67,'AEO 2023 Table 52'!$13:$13,0))</f>
        <v>0</v>
      </c>
      <c r="Q78">
        <f>INDEX('AEO 2023 Table 52'!185:185,MATCH(Q$67,'AEO 2023 Table 52'!$13:$13,0))</f>
        <v>0</v>
      </c>
      <c r="R78">
        <f>INDEX('AEO 2023 Table 52'!185:185,MATCH(R$67,'AEO 2023 Table 52'!$13:$13,0))</f>
        <v>0</v>
      </c>
      <c r="S78">
        <f>INDEX('AEO 2023 Table 52'!185:185,MATCH(S$67,'AEO 2023 Table 52'!$13:$13,0))</f>
        <v>0</v>
      </c>
      <c r="T78">
        <f>INDEX('AEO 2023 Table 52'!185:185,MATCH(T$67,'AEO 2023 Table 52'!$13:$13,0))</f>
        <v>0</v>
      </c>
      <c r="U78">
        <f>INDEX('AEO 2023 Table 52'!185:185,MATCH(U$67,'AEO 2023 Table 52'!$13:$13,0))</f>
        <v>0</v>
      </c>
      <c r="V78">
        <f>INDEX('AEO 2023 Table 52'!185:185,MATCH(V$67,'AEO 2023 Table 52'!$13:$13,0))</f>
        <v>0</v>
      </c>
      <c r="W78">
        <f>INDEX('AEO 2023 Table 52'!185:185,MATCH(W$67,'AEO 2023 Table 52'!$13:$13,0))</f>
        <v>0</v>
      </c>
      <c r="X78">
        <f>INDEX('AEO 2023 Table 52'!185:185,MATCH(X$67,'AEO 2023 Table 52'!$13:$13,0))</f>
        <v>0</v>
      </c>
      <c r="Y78">
        <f>INDEX('AEO 2023 Table 52'!185:185,MATCH(Y$67,'AEO 2023 Table 52'!$13:$13,0))</f>
        <v>0</v>
      </c>
      <c r="Z78">
        <f>INDEX('AEO 2023 Table 52'!185:185,MATCH(Z$67,'AEO 2023 Table 52'!$13:$13,0))</f>
        <v>0</v>
      </c>
      <c r="AA78">
        <f>INDEX('AEO 2023 Table 52'!185:185,MATCH(AA$67,'AEO 2023 Table 52'!$13:$13,0))</f>
        <v>0</v>
      </c>
      <c r="AB78">
        <f>INDEX('AEO 2023 Table 52'!185:185,MATCH(AB$67,'AEO 2023 Table 52'!$13:$13,0))</f>
        <v>0</v>
      </c>
      <c r="AC78">
        <f>INDEX('AEO 2023 Table 52'!185:185,MATCH(AC$67,'AEO 2023 Table 52'!$13:$13,0))</f>
        <v>0</v>
      </c>
      <c r="AD78">
        <f>INDEX('AEO 2023 Table 52'!185:185,MATCH(AD$67,'AEO 2023 Table 52'!$13:$13,0))</f>
        <v>0</v>
      </c>
      <c r="AE78">
        <f>INDEX('AEO 2023 Table 52'!185:185,MATCH(AE$67,'AEO 2023 Table 52'!$13:$13,0))</f>
        <v>0</v>
      </c>
    </row>
    <row r="79" spans="1:31" x14ac:dyDescent="0.35">
      <c r="A79" t="str">
        <f>'AEO 2022 Table 52'!A179</f>
        <v>LDP000:ga_SmallVan</v>
      </c>
      <c r="B79">
        <f>INDEX('AEO 2022 Table 52'!179:179,MATCH(B$67,'AEO 2022 Table 52'!$14:$14,0))</f>
        <v>0</v>
      </c>
      <c r="C79">
        <f>INDEX('AEO 2023 Table 52'!186:186,MATCH(C$67,'AEO 2023 Table 52'!$13:$13,0))</f>
        <v>0</v>
      </c>
      <c r="D79">
        <f>INDEX('AEO 2023 Table 52'!186:186,MATCH(D$67,'AEO 2023 Table 52'!$13:$13,0))</f>
        <v>0</v>
      </c>
      <c r="E79">
        <f>INDEX('AEO 2023 Table 52'!186:186,MATCH(E$67,'AEO 2023 Table 52'!$13:$13,0))</f>
        <v>0</v>
      </c>
      <c r="F79">
        <f>INDEX('AEO 2023 Table 52'!186:186,MATCH(F$67,'AEO 2023 Table 52'!$13:$13,0))</f>
        <v>0</v>
      </c>
      <c r="G79">
        <f>INDEX('AEO 2023 Table 52'!186:186,MATCH(G$67,'AEO 2023 Table 52'!$13:$13,0))</f>
        <v>0</v>
      </c>
      <c r="H79">
        <f>INDEX('AEO 2023 Table 52'!186:186,MATCH(H$67,'AEO 2023 Table 52'!$13:$13,0))</f>
        <v>0</v>
      </c>
      <c r="I79">
        <f>INDEX('AEO 2023 Table 52'!186:186,MATCH(I$67,'AEO 2023 Table 52'!$13:$13,0))</f>
        <v>0</v>
      </c>
      <c r="J79">
        <f>INDEX('AEO 2023 Table 52'!186:186,MATCH(J$67,'AEO 2023 Table 52'!$13:$13,0))</f>
        <v>0</v>
      </c>
      <c r="K79">
        <f>INDEX('AEO 2023 Table 52'!186:186,MATCH(K$67,'AEO 2023 Table 52'!$13:$13,0))</f>
        <v>0</v>
      </c>
      <c r="L79">
        <f>INDEX('AEO 2023 Table 52'!186:186,MATCH(L$67,'AEO 2023 Table 52'!$13:$13,0))</f>
        <v>0</v>
      </c>
      <c r="M79">
        <f>INDEX('AEO 2023 Table 52'!186:186,MATCH(M$67,'AEO 2023 Table 52'!$13:$13,0))</f>
        <v>0</v>
      </c>
      <c r="N79">
        <f>INDEX('AEO 2023 Table 52'!186:186,MATCH(N$67,'AEO 2023 Table 52'!$13:$13,0))</f>
        <v>0</v>
      </c>
      <c r="O79">
        <f>INDEX('AEO 2023 Table 52'!186:186,MATCH(O$67,'AEO 2023 Table 52'!$13:$13,0))</f>
        <v>0</v>
      </c>
      <c r="P79">
        <f>INDEX('AEO 2023 Table 52'!186:186,MATCH(P$67,'AEO 2023 Table 52'!$13:$13,0))</f>
        <v>0</v>
      </c>
      <c r="Q79">
        <f>INDEX('AEO 2023 Table 52'!186:186,MATCH(Q$67,'AEO 2023 Table 52'!$13:$13,0))</f>
        <v>0</v>
      </c>
      <c r="R79">
        <f>INDEX('AEO 2023 Table 52'!186:186,MATCH(R$67,'AEO 2023 Table 52'!$13:$13,0))</f>
        <v>0</v>
      </c>
      <c r="S79">
        <f>INDEX('AEO 2023 Table 52'!186:186,MATCH(S$67,'AEO 2023 Table 52'!$13:$13,0))</f>
        <v>0</v>
      </c>
      <c r="T79">
        <f>INDEX('AEO 2023 Table 52'!186:186,MATCH(T$67,'AEO 2023 Table 52'!$13:$13,0))</f>
        <v>0</v>
      </c>
      <c r="U79">
        <f>INDEX('AEO 2023 Table 52'!186:186,MATCH(U$67,'AEO 2023 Table 52'!$13:$13,0))</f>
        <v>0</v>
      </c>
      <c r="V79">
        <f>INDEX('AEO 2023 Table 52'!186:186,MATCH(V$67,'AEO 2023 Table 52'!$13:$13,0))</f>
        <v>0</v>
      </c>
      <c r="W79">
        <f>INDEX('AEO 2023 Table 52'!186:186,MATCH(W$67,'AEO 2023 Table 52'!$13:$13,0))</f>
        <v>0</v>
      </c>
      <c r="X79">
        <f>INDEX('AEO 2023 Table 52'!186:186,MATCH(X$67,'AEO 2023 Table 52'!$13:$13,0))</f>
        <v>0</v>
      </c>
      <c r="Y79">
        <f>INDEX('AEO 2023 Table 52'!186:186,MATCH(Y$67,'AEO 2023 Table 52'!$13:$13,0))</f>
        <v>0</v>
      </c>
      <c r="Z79">
        <f>INDEX('AEO 2023 Table 52'!186:186,MATCH(Z$67,'AEO 2023 Table 52'!$13:$13,0))</f>
        <v>0</v>
      </c>
      <c r="AA79">
        <f>INDEX('AEO 2023 Table 52'!186:186,MATCH(AA$67,'AEO 2023 Table 52'!$13:$13,0))</f>
        <v>0</v>
      </c>
      <c r="AB79">
        <f>INDEX('AEO 2023 Table 52'!186:186,MATCH(AB$67,'AEO 2023 Table 52'!$13:$13,0))</f>
        <v>0</v>
      </c>
      <c r="AC79">
        <f>INDEX('AEO 2023 Table 52'!186:186,MATCH(AC$67,'AEO 2023 Table 52'!$13:$13,0))</f>
        <v>0</v>
      </c>
      <c r="AD79">
        <f>INDEX('AEO 2023 Table 52'!186:186,MATCH(AD$67,'AEO 2023 Table 52'!$13:$13,0))</f>
        <v>0</v>
      </c>
      <c r="AE79">
        <f>INDEX('AEO 2023 Table 52'!186:186,MATCH(AE$67,'AEO 2023 Table 52'!$13:$13,0))</f>
        <v>0</v>
      </c>
    </row>
    <row r="80" spans="1:31" x14ac:dyDescent="0.35">
      <c r="A80" t="str">
        <f>'AEO 2022 Table 52'!A180</f>
        <v>LDP000:ga_LargeVan</v>
      </c>
      <c r="B80">
        <f>INDEX('AEO 2022 Table 52'!180:180,MATCH(B$67,'AEO 2022 Table 52'!$14:$14,0))</f>
        <v>0</v>
      </c>
      <c r="C80">
        <f>INDEX('AEO 2023 Table 52'!187:187,MATCH(C$67,'AEO 2023 Table 52'!$13:$13,0))</f>
        <v>0</v>
      </c>
      <c r="D80">
        <f>INDEX('AEO 2023 Table 52'!187:187,MATCH(D$67,'AEO 2023 Table 52'!$13:$13,0))</f>
        <v>0</v>
      </c>
      <c r="E80">
        <f>INDEX('AEO 2023 Table 52'!187:187,MATCH(E$67,'AEO 2023 Table 52'!$13:$13,0))</f>
        <v>0</v>
      </c>
      <c r="F80">
        <f>INDEX('AEO 2023 Table 52'!187:187,MATCH(F$67,'AEO 2023 Table 52'!$13:$13,0))</f>
        <v>0</v>
      </c>
      <c r="G80">
        <f>INDEX('AEO 2023 Table 52'!187:187,MATCH(G$67,'AEO 2023 Table 52'!$13:$13,0))</f>
        <v>0</v>
      </c>
      <c r="H80">
        <f>INDEX('AEO 2023 Table 52'!187:187,MATCH(H$67,'AEO 2023 Table 52'!$13:$13,0))</f>
        <v>0</v>
      </c>
      <c r="I80">
        <f>INDEX('AEO 2023 Table 52'!187:187,MATCH(I$67,'AEO 2023 Table 52'!$13:$13,0))</f>
        <v>0</v>
      </c>
      <c r="J80">
        <f>INDEX('AEO 2023 Table 52'!187:187,MATCH(J$67,'AEO 2023 Table 52'!$13:$13,0))</f>
        <v>0</v>
      </c>
      <c r="K80">
        <f>INDEX('AEO 2023 Table 52'!187:187,MATCH(K$67,'AEO 2023 Table 52'!$13:$13,0))</f>
        <v>0</v>
      </c>
      <c r="L80">
        <f>INDEX('AEO 2023 Table 52'!187:187,MATCH(L$67,'AEO 2023 Table 52'!$13:$13,0))</f>
        <v>0</v>
      </c>
      <c r="M80">
        <f>INDEX('AEO 2023 Table 52'!187:187,MATCH(M$67,'AEO 2023 Table 52'!$13:$13,0))</f>
        <v>0</v>
      </c>
      <c r="N80">
        <f>INDEX('AEO 2023 Table 52'!187:187,MATCH(N$67,'AEO 2023 Table 52'!$13:$13,0))</f>
        <v>0</v>
      </c>
      <c r="O80">
        <f>INDEX('AEO 2023 Table 52'!187:187,MATCH(O$67,'AEO 2023 Table 52'!$13:$13,0))</f>
        <v>0</v>
      </c>
      <c r="P80">
        <f>INDEX('AEO 2023 Table 52'!187:187,MATCH(P$67,'AEO 2023 Table 52'!$13:$13,0))</f>
        <v>0</v>
      </c>
      <c r="Q80">
        <f>INDEX('AEO 2023 Table 52'!187:187,MATCH(Q$67,'AEO 2023 Table 52'!$13:$13,0))</f>
        <v>0</v>
      </c>
      <c r="R80">
        <f>INDEX('AEO 2023 Table 52'!187:187,MATCH(R$67,'AEO 2023 Table 52'!$13:$13,0))</f>
        <v>0</v>
      </c>
      <c r="S80">
        <f>INDEX('AEO 2023 Table 52'!187:187,MATCH(S$67,'AEO 2023 Table 52'!$13:$13,0))</f>
        <v>0</v>
      </c>
      <c r="T80">
        <f>INDEX('AEO 2023 Table 52'!187:187,MATCH(T$67,'AEO 2023 Table 52'!$13:$13,0))</f>
        <v>0</v>
      </c>
      <c r="U80">
        <f>INDEX('AEO 2023 Table 52'!187:187,MATCH(U$67,'AEO 2023 Table 52'!$13:$13,0))</f>
        <v>0</v>
      </c>
      <c r="V80">
        <f>INDEX('AEO 2023 Table 52'!187:187,MATCH(V$67,'AEO 2023 Table 52'!$13:$13,0))</f>
        <v>0</v>
      </c>
      <c r="W80">
        <f>INDEX('AEO 2023 Table 52'!187:187,MATCH(W$67,'AEO 2023 Table 52'!$13:$13,0))</f>
        <v>0</v>
      </c>
      <c r="X80">
        <f>INDEX('AEO 2023 Table 52'!187:187,MATCH(X$67,'AEO 2023 Table 52'!$13:$13,0))</f>
        <v>0</v>
      </c>
      <c r="Y80">
        <f>INDEX('AEO 2023 Table 52'!187:187,MATCH(Y$67,'AEO 2023 Table 52'!$13:$13,0))</f>
        <v>0</v>
      </c>
      <c r="Z80">
        <f>INDEX('AEO 2023 Table 52'!187:187,MATCH(Z$67,'AEO 2023 Table 52'!$13:$13,0))</f>
        <v>0</v>
      </c>
      <c r="AA80">
        <f>INDEX('AEO 2023 Table 52'!187:187,MATCH(AA$67,'AEO 2023 Table 52'!$13:$13,0))</f>
        <v>0</v>
      </c>
      <c r="AB80">
        <f>INDEX('AEO 2023 Table 52'!187:187,MATCH(AB$67,'AEO 2023 Table 52'!$13:$13,0))</f>
        <v>0</v>
      </c>
      <c r="AC80">
        <f>INDEX('AEO 2023 Table 52'!187:187,MATCH(AC$67,'AEO 2023 Table 52'!$13:$13,0))</f>
        <v>0</v>
      </c>
      <c r="AD80">
        <f>INDEX('AEO 2023 Table 52'!187:187,MATCH(AD$67,'AEO 2023 Table 52'!$13:$13,0))</f>
        <v>0</v>
      </c>
      <c r="AE80">
        <f>INDEX('AEO 2023 Table 52'!187:187,MATCH(AE$67,'AEO 2023 Table 52'!$13:$13,0))</f>
        <v>0</v>
      </c>
    </row>
    <row r="81" spans="1:31" x14ac:dyDescent="0.35">
      <c r="A81" t="str">
        <f>'AEO 2022 Table 52'!A181</f>
        <v>LDP000:ga_SmallUtility</v>
      </c>
      <c r="B81">
        <f>INDEX('AEO 2022 Table 52'!181:181,MATCH(B$67,'AEO 2022 Table 52'!$14:$14,0))</f>
        <v>0</v>
      </c>
      <c r="C81">
        <f>INDEX('AEO 2023 Table 52'!188:188,MATCH(C$67,'AEO 2023 Table 52'!$13:$13,0))</f>
        <v>0</v>
      </c>
      <c r="D81">
        <f>INDEX('AEO 2023 Table 52'!188:188,MATCH(D$67,'AEO 2023 Table 52'!$13:$13,0))</f>
        <v>0</v>
      </c>
      <c r="E81">
        <f>INDEX('AEO 2023 Table 52'!188:188,MATCH(E$67,'AEO 2023 Table 52'!$13:$13,0))</f>
        <v>0</v>
      </c>
      <c r="F81">
        <f>INDEX('AEO 2023 Table 52'!188:188,MATCH(F$67,'AEO 2023 Table 52'!$13:$13,0))</f>
        <v>0</v>
      </c>
      <c r="G81">
        <f>INDEX('AEO 2023 Table 52'!188:188,MATCH(G$67,'AEO 2023 Table 52'!$13:$13,0))</f>
        <v>0</v>
      </c>
      <c r="H81">
        <f>INDEX('AEO 2023 Table 52'!188:188,MATCH(H$67,'AEO 2023 Table 52'!$13:$13,0))</f>
        <v>0</v>
      </c>
      <c r="I81">
        <f>INDEX('AEO 2023 Table 52'!188:188,MATCH(I$67,'AEO 2023 Table 52'!$13:$13,0))</f>
        <v>0</v>
      </c>
      <c r="J81">
        <f>INDEX('AEO 2023 Table 52'!188:188,MATCH(J$67,'AEO 2023 Table 52'!$13:$13,0))</f>
        <v>0</v>
      </c>
      <c r="K81">
        <f>INDEX('AEO 2023 Table 52'!188:188,MATCH(K$67,'AEO 2023 Table 52'!$13:$13,0))</f>
        <v>0</v>
      </c>
      <c r="L81">
        <f>INDEX('AEO 2023 Table 52'!188:188,MATCH(L$67,'AEO 2023 Table 52'!$13:$13,0))</f>
        <v>0</v>
      </c>
      <c r="M81">
        <f>INDEX('AEO 2023 Table 52'!188:188,MATCH(M$67,'AEO 2023 Table 52'!$13:$13,0))</f>
        <v>0</v>
      </c>
      <c r="N81">
        <f>INDEX('AEO 2023 Table 52'!188:188,MATCH(N$67,'AEO 2023 Table 52'!$13:$13,0))</f>
        <v>0</v>
      </c>
      <c r="O81">
        <f>INDEX('AEO 2023 Table 52'!188:188,MATCH(O$67,'AEO 2023 Table 52'!$13:$13,0))</f>
        <v>0</v>
      </c>
      <c r="P81">
        <f>INDEX('AEO 2023 Table 52'!188:188,MATCH(P$67,'AEO 2023 Table 52'!$13:$13,0))</f>
        <v>0</v>
      </c>
      <c r="Q81">
        <f>INDEX('AEO 2023 Table 52'!188:188,MATCH(Q$67,'AEO 2023 Table 52'!$13:$13,0))</f>
        <v>0</v>
      </c>
      <c r="R81">
        <f>INDEX('AEO 2023 Table 52'!188:188,MATCH(R$67,'AEO 2023 Table 52'!$13:$13,0))</f>
        <v>0</v>
      </c>
      <c r="S81">
        <f>INDEX('AEO 2023 Table 52'!188:188,MATCH(S$67,'AEO 2023 Table 52'!$13:$13,0))</f>
        <v>0</v>
      </c>
      <c r="T81">
        <f>INDEX('AEO 2023 Table 52'!188:188,MATCH(T$67,'AEO 2023 Table 52'!$13:$13,0))</f>
        <v>0</v>
      </c>
      <c r="U81">
        <f>INDEX('AEO 2023 Table 52'!188:188,MATCH(U$67,'AEO 2023 Table 52'!$13:$13,0))</f>
        <v>0</v>
      </c>
      <c r="V81">
        <f>INDEX('AEO 2023 Table 52'!188:188,MATCH(V$67,'AEO 2023 Table 52'!$13:$13,0))</f>
        <v>0</v>
      </c>
      <c r="W81">
        <f>INDEX('AEO 2023 Table 52'!188:188,MATCH(W$67,'AEO 2023 Table 52'!$13:$13,0))</f>
        <v>0</v>
      </c>
      <c r="X81">
        <f>INDEX('AEO 2023 Table 52'!188:188,MATCH(X$67,'AEO 2023 Table 52'!$13:$13,0))</f>
        <v>0</v>
      </c>
      <c r="Y81">
        <f>INDEX('AEO 2023 Table 52'!188:188,MATCH(Y$67,'AEO 2023 Table 52'!$13:$13,0))</f>
        <v>0</v>
      </c>
      <c r="Z81">
        <f>INDEX('AEO 2023 Table 52'!188:188,MATCH(Z$67,'AEO 2023 Table 52'!$13:$13,0))</f>
        <v>0</v>
      </c>
      <c r="AA81">
        <f>INDEX('AEO 2023 Table 52'!188:188,MATCH(AA$67,'AEO 2023 Table 52'!$13:$13,0))</f>
        <v>0</v>
      </c>
      <c r="AB81">
        <f>INDEX('AEO 2023 Table 52'!188:188,MATCH(AB$67,'AEO 2023 Table 52'!$13:$13,0))</f>
        <v>0</v>
      </c>
      <c r="AC81">
        <f>INDEX('AEO 2023 Table 52'!188:188,MATCH(AC$67,'AEO 2023 Table 52'!$13:$13,0))</f>
        <v>0</v>
      </c>
      <c r="AD81">
        <f>INDEX('AEO 2023 Table 52'!188:188,MATCH(AD$67,'AEO 2023 Table 52'!$13:$13,0))</f>
        <v>0</v>
      </c>
      <c r="AE81">
        <f>INDEX('AEO 2023 Table 52'!188:188,MATCH(AE$67,'AEO 2023 Table 52'!$13:$13,0))</f>
        <v>0</v>
      </c>
    </row>
    <row r="82" spans="1:31" x14ac:dyDescent="0.35">
      <c r="A82" t="str">
        <f>'AEO 2022 Table 52'!A182</f>
        <v>LDP000:ga_LargeUtility</v>
      </c>
      <c r="B82">
        <f>INDEX('AEO 2022 Table 52'!182:182,MATCH(B$67,'AEO 2022 Table 52'!$14:$14,0))</f>
        <v>0</v>
      </c>
      <c r="C82">
        <f>INDEX('AEO 2023 Table 52'!189:189,MATCH(C$67,'AEO 2023 Table 52'!$13:$13,0))</f>
        <v>0</v>
      </c>
      <c r="D82">
        <f>INDEX('AEO 2023 Table 52'!189:189,MATCH(D$67,'AEO 2023 Table 52'!$13:$13,0))</f>
        <v>0</v>
      </c>
      <c r="E82">
        <f>INDEX('AEO 2023 Table 52'!189:189,MATCH(E$67,'AEO 2023 Table 52'!$13:$13,0))</f>
        <v>0</v>
      </c>
      <c r="F82">
        <f>INDEX('AEO 2023 Table 52'!189:189,MATCH(F$67,'AEO 2023 Table 52'!$13:$13,0))</f>
        <v>0</v>
      </c>
      <c r="G82">
        <f>INDEX('AEO 2023 Table 52'!189:189,MATCH(G$67,'AEO 2023 Table 52'!$13:$13,0))</f>
        <v>0</v>
      </c>
      <c r="H82">
        <f>INDEX('AEO 2023 Table 52'!189:189,MATCH(H$67,'AEO 2023 Table 52'!$13:$13,0))</f>
        <v>0</v>
      </c>
      <c r="I82">
        <f>INDEX('AEO 2023 Table 52'!189:189,MATCH(I$67,'AEO 2023 Table 52'!$13:$13,0))</f>
        <v>0</v>
      </c>
      <c r="J82">
        <f>INDEX('AEO 2023 Table 52'!189:189,MATCH(J$67,'AEO 2023 Table 52'!$13:$13,0))</f>
        <v>0</v>
      </c>
      <c r="K82">
        <f>INDEX('AEO 2023 Table 52'!189:189,MATCH(K$67,'AEO 2023 Table 52'!$13:$13,0))</f>
        <v>0</v>
      </c>
      <c r="L82">
        <f>INDEX('AEO 2023 Table 52'!189:189,MATCH(L$67,'AEO 2023 Table 52'!$13:$13,0))</f>
        <v>0</v>
      </c>
      <c r="M82">
        <f>INDEX('AEO 2023 Table 52'!189:189,MATCH(M$67,'AEO 2023 Table 52'!$13:$13,0))</f>
        <v>0</v>
      </c>
      <c r="N82">
        <f>INDEX('AEO 2023 Table 52'!189:189,MATCH(N$67,'AEO 2023 Table 52'!$13:$13,0))</f>
        <v>0</v>
      </c>
      <c r="O82">
        <f>INDEX('AEO 2023 Table 52'!189:189,MATCH(O$67,'AEO 2023 Table 52'!$13:$13,0))</f>
        <v>0</v>
      </c>
      <c r="P82">
        <f>INDEX('AEO 2023 Table 52'!189:189,MATCH(P$67,'AEO 2023 Table 52'!$13:$13,0))</f>
        <v>0</v>
      </c>
      <c r="Q82">
        <f>INDEX('AEO 2023 Table 52'!189:189,MATCH(Q$67,'AEO 2023 Table 52'!$13:$13,0))</f>
        <v>0</v>
      </c>
      <c r="R82">
        <f>INDEX('AEO 2023 Table 52'!189:189,MATCH(R$67,'AEO 2023 Table 52'!$13:$13,0))</f>
        <v>0</v>
      </c>
      <c r="S82">
        <f>INDEX('AEO 2023 Table 52'!189:189,MATCH(S$67,'AEO 2023 Table 52'!$13:$13,0))</f>
        <v>0</v>
      </c>
      <c r="T82">
        <f>INDEX('AEO 2023 Table 52'!189:189,MATCH(T$67,'AEO 2023 Table 52'!$13:$13,0))</f>
        <v>0</v>
      </c>
      <c r="U82">
        <f>INDEX('AEO 2023 Table 52'!189:189,MATCH(U$67,'AEO 2023 Table 52'!$13:$13,0))</f>
        <v>0</v>
      </c>
      <c r="V82">
        <f>INDEX('AEO 2023 Table 52'!189:189,MATCH(V$67,'AEO 2023 Table 52'!$13:$13,0))</f>
        <v>0</v>
      </c>
      <c r="W82">
        <f>INDEX('AEO 2023 Table 52'!189:189,MATCH(W$67,'AEO 2023 Table 52'!$13:$13,0))</f>
        <v>0</v>
      </c>
      <c r="X82">
        <f>INDEX('AEO 2023 Table 52'!189:189,MATCH(X$67,'AEO 2023 Table 52'!$13:$13,0))</f>
        <v>0</v>
      </c>
      <c r="Y82">
        <f>INDEX('AEO 2023 Table 52'!189:189,MATCH(Y$67,'AEO 2023 Table 52'!$13:$13,0))</f>
        <v>0</v>
      </c>
      <c r="Z82">
        <f>INDEX('AEO 2023 Table 52'!189:189,MATCH(Z$67,'AEO 2023 Table 52'!$13:$13,0))</f>
        <v>0</v>
      </c>
      <c r="AA82">
        <f>INDEX('AEO 2023 Table 52'!189:189,MATCH(AA$67,'AEO 2023 Table 52'!$13:$13,0))</f>
        <v>0</v>
      </c>
      <c r="AB82">
        <f>INDEX('AEO 2023 Table 52'!189:189,MATCH(AB$67,'AEO 2023 Table 52'!$13:$13,0))</f>
        <v>0</v>
      </c>
      <c r="AC82">
        <f>INDEX('AEO 2023 Table 52'!189:189,MATCH(AC$67,'AEO 2023 Table 52'!$13:$13,0))</f>
        <v>0</v>
      </c>
      <c r="AD82">
        <f>INDEX('AEO 2023 Table 52'!189:189,MATCH(AD$67,'AEO 2023 Table 52'!$13:$13,0))</f>
        <v>0</v>
      </c>
      <c r="AE82">
        <f>INDEX('AEO 2023 Table 52'!189:189,MATCH(AE$67,'AEO 2023 Table 52'!$13:$13,0))</f>
        <v>0</v>
      </c>
    </row>
    <row r="83" spans="1:31" x14ac:dyDescent="0.35">
      <c r="A83" t="str">
        <f>'AEO 2022 Table 52'!A183</f>
        <v>LDP000:ga_SmallCrossTrk</v>
      </c>
      <c r="B83">
        <f>INDEX('AEO 2022 Table 52'!183:183,MATCH(B$67,'AEO 2022 Table 52'!$14:$14,0))</f>
        <v>0</v>
      </c>
      <c r="C83">
        <f>INDEX('AEO 2023 Table 52'!190:190,MATCH(C$67,'AEO 2023 Table 52'!$13:$13,0))</f>
        <v>0</v>
      </c>
      <c r="D83">
        <f>INDEX('AEO 2023 Table 52'!190:190,MATCH(D$67,'AEO 2023 Table 52'!$13:$13,0))</f>
        <v>0</v>
      </c>
      <c r="E83">
        <f>INDEX('AEO 2023 Table 52'!190:190,MATCH(E$67,'AEO 2023 Table 52'!$13:$13,0))</f>
        <v>0</v>
      </c>
      <c r="F83">
        <f>INDEX('AEO 2023 Table 52'!190:190,MATCH(F$67,'AEO 2023 Table 52'!$13:$13,0))</f>
        <v>0</v>
      </c>
      <c r="G83">
        <f>INDEX('AEO 2023 Table 52'!190:190,MATCH(G$67,'AEO 2023 Table 52'!$13:$13,0))</f>
        <v>0</v>
      </c>
      <c r="H83">
        <f>INDEX('AEO 2023 Table 52'!190:190,MATCH(H$67,'AEO 2023 Table 52'!$13:$13,0))</f>
        <v>0</v>
      </c>
      <c r="I83">
        <f>INDEX('AEO 2023 Table 52'!190:190,MATCH(I$67,'AEO 2023 Table 52'!$13:$13,0))</f>
        <v>0</v>
      </c>
      <c r="J83">
        <f>INDEX('AEO 2023 Table 52'!190:190,MATCH(J$67,'AEO 2023 Table 52'!$13:$13,0))</f>
        <v>0</v>
      </c>
      <c r="K83">
        <f>INDEX('AEO 2023 Table 52'!190:190,MATCH(K$67,'AEO 2023 Table 52'!$13:$13,0))</f>
        <v>0</v>
      </c>
      <c r="L83">
        <f>INDEX('AEO 2023 Table 52'!190:190,MATCH(L$67,'AEO 2023 Table 52'!$13:$13,0))</f>
        <v>0</v>
      </c>
      <c r="M83">
        <f>INDEX('AEO 2023 Table 52'!190:190,MATCH(M$67,'AEO 2023 Table 52'!$13:$13,0))</f>
        <v>0</v>
      </c>
      <c r="N83">
        <f>INDEX('AEO 2023 Table 52'!190:190,MATCH(N$67,'AEO 2023 Table 52'!$13:$13,0))</f>
        <v>0</v>
      </c>
      <c r="O83">
        <f>INDEX('AEO 2023 Table 52'!190:190,MATCH(O$67,'AEO 2023 Table 52'!$13:$13,0))</f>
        <v>0</v>
      </c>
      <c r="P83">
        <f>INDEX('AEO 2023 Table 52'!190:190,MATCH(P$67,'AEO 2023 Table 52'!$13:$13,0))</f>
        <v>0</v>
      </c>
      <c r="Q83">
        <f>INDEX('AEO 2023 Table 52'!190:190,MATCH(Q$67,'AEO 2023 Table 52'!$13:$13,0))</f>
        <v>0</v>
      </c>
      <c r="R83">
        <f>INDEX('AEO 2023 Table 52'!190:190,MATCH(R$67,'AEO 2023 Table 52'!$13:$13,0))</f>
        <v>0</v>
      </c>
      <c r="S83">
        <f>INDEX('AEO 2023 Table 52'!190:190,MATCH(S$67,'AEO 2023 Table 52'!$13:$13,0))</f>
        <v>0</v>
      </c>
      <c r="T83">
        <f>INDEX('AEO 2023 Table 52'!190:190,MATCH(T$67,'AEO 2023 Table 52'!$13:$13,0))</f>
        <v>0</v>
      </c>
      <c r="U83">
        <f>INDEX('AEO 2023 Table 52'!190:190,MATCH(U$67,'AEO 2023 Table 52'!$13:$13,0))</f>
        <v>0</v>
      </c>
      <c r="V83">
        <f>INDEX('AEO 2023 Table 52'!190:190,MATCH(V$67,'AEO 2023 Table 52'!$13:$13,0))</f>
        <v>0</v>
      </c>
      <c r="W83">
        <f>INDEX('AEO 2023 Table 52'!190:190,MATCH(W$67,'AEO 2023 Table 52'!$13:$13,0))</f>
        <v>0</v>
      </c>
      <c r="X83">
        <f>INDEX('AEO 2023 Table 52'!190:190,MATCH(X$67,'AEO 2023 Table 52'!$13:$13,0))</f>
        <v>0</v>
      </c>
      <c r="Y83">
        <f>INDEX('AEO 2023 Table 52'!190:190,MATCH(Y$67,'AEO 2023 Table 52'!$13:$13,0))</f>
        <v>0</v>
      </c>
      <c r="Z83">
        <f>INDEX('AEO 2023 Table 52'!190:190,MATCH(Z$67,'AEO 2023 Table 52'!$13:$13,0))</f>
        <v>0</v>
      </c>
      <c r="AA83">
        <f>INDEX('AEO 2023 Table 52'!190:190,MATCH(AA$67,'AEO 2023 Table 52'!$13:$13,0))</f>
        <v>0</v>
      </c>
      <c r="AB83">
        <f>INDEX('AEO 2023 Table 52'!190:190,MATCH(AB$67,'AEO 2023 Table 52'!$13:$13,0))</f>
        <v>0</v>
      </c>
      <c r="AC83">
        <f>INDEX('AEO 2023 Table 52'!190:190,MATCH(AC$67,'AEO 2023 Table 52'!$13:$13,0))</f>
        <v>0</v>
      </c>
      <c r="AD83">
        <f>INDEX('AEO 2023 Table 52'!190:190,MATCH(AD$67,'AEO 2023 Table 52'!$13:$13,0))</f>
        <v>0</v>
      </c>
      <c r="AE83">
        <f>INDEX('AEO 2023 Table 52'!190:190,MATCH(AE$67,'AEO 2023 Table 52'!$13:$13,0))</f>
        <v>0</v>
      </c>
    </row>
    <row r="84" spans="1:31" x14ac:dyDescent="0.35">
      <c r="A84" t="str">
        <f>'AEO 2022 Table 52'!A184</f>
        <v>LDP000:ga_LargeCrossTrk</v>
      </c>
      <c r="B84">
        <f>INDEX('AEO 2022 Table 52'!184:184,MATCH(B$67,'AEO 2022 Table 52'!$14:$14,0))</f>
        <v>0</v>
      </c>
      <c r="C84">
        <f>INDEX('AEO 2023 Table 52'!191:191,MATCH(C$67,'AEO 2023 Table 52'!$13:$13,0))</f>
        <v>0</v>
      </c>
      <c r="D84">
        <f>INDEX('AEO 2023 Table 52'!191:191,MATCH(D$67,'AEO 2023 Table 52'!$13:$13,0))</f>
        <v>0</v>
      </c>
      <c r="E84">
        <f>INDEX('AEO 2023 Table 52'!191:191,MATCH(E$67,'AEO 2023 Table 52'!$13:$13,0))</f>
        <v>0</v>
      </c>
      <c r="F84">
        <f>INDEX('AEO 2023 Table 52'!191:191,MATCH(F$67,'AEO 2023 Table 52'!$13:$13,0))</f>
        <v>0</v>
      </c>
      <c r="G84">
        <f>INDEX('AEO 2023 Table 52'!191:191,MATCH(G$67,'AEO 2023 Table 52'!$13:$13,0))</f>
        <v>0</v>
      </c>
      <c r="H84">
        <f>INDEX('AEO 2023 Table 52'!191:191,MATCH(H$67,'AEO 2023 Table 52'!$13:$13,0))</f>
        <v>0</v>
      </c>
      <c r="I84">
        <f>INDEX('AEO 2023 Table 52'!191:191,MATCH(I$67,'AEO 2023 Table 52'!$13:$13,0))</f>
        <v>0</v>
      </c>
      <c r="J84">
        <f>INDEX('AEO 2023 Table 52'!191:191,MATCH(J$67,'AEO 2023 Table 52'!$13:$13,0))</f>
        <v>0</v>
      </c>
      <c r="K84">
        <f>INDEX('AEO 2023 Table 52'!191:191,MATCH(K$67,'AEO 2023 Table 52'!$13:$13,0))</f>
        <v>0</v>
      </c>
      <c r="L84">
        <f>INDEX('AEO 2023 Table 52'!191:191,MATCH(L$67,'AEO 2023 Table 52'!$13:$13,0))</f>
        <v>0</v>
      </c>
      <c r="M84">
        <f>INDEX('AEO 2023 Table 52'!191:191,MATCH(M$67,'AEO 2023 Table 52'!$13:$13,0))</f>
        <v>0</v>
      </c>
      <c r="N84">
        <f>INDEX('AEO 2023 Table 52'!191:191,MATCH(N$67,'AEO 2023 Table 52'!$13:$13,0))</f>
        <v>0</v>
      </c>
      <c r="O84">
        <f>INDEX('AEO 2023 Table 52'!191:191,MATCH(O$67,'AEO 2023 Table 52'!$13:$13,0))</f>
        <v>0</v>
      </c>
      <c r="P84">
        <f>INDEX('AEO 2023 Table 52'!191:191,MATCH(P$67,'AEO 2023 Table 52'!$13:$13,0))</f>
        <v>0</v>
      </c>
      <c r="Q84">
        <f>INDEX('AEO 2023 Table 52'!191:191,MATCH(Q$67,'AEO 2023 Table 52'!$13:$13,0))</f>
        <v>0</v>
      </c>
      <c r="R84">
        <f>INDEX('AEO 2023 Table 52'!191:191,MATCH(R$67,'AEO 2023 Table 52'!$13:$13,0))</f>
        <v>0</v>
      </c>
      <c r="S84">
        <f>INDEX('AEO 2023 Table 52'!191:191,MATCH(S$67,'AEO 2023 Table 52'!$13:$13,0))</f>
        <v>0</v>
      </c>
      <c r="T84">
        <f>INDEX('AEO 2023 Table 52'!191:191,MATCH(T$67,'AEO 2023 Table 52'!$13:$13,0))</f>
        <v>0</v>
      </c>
      <c r="U84">
        <f>INDEX('AEO 2023 Table 52'!191:191,MATCH(U$67,'AEO 2023 Table 52'!$13:$13,0))</f>
        <v>0</v>
      </c>
      <c r="V84">
        <f>INDEX('AEO 2023 Table 52'!191:191,MATCH(V$67,'AEO 2023 Table 52'!$13:$13,0))</f>
        <v>0</v>
      </c>
      <c r="W84">
        <f>INDEX('AEO 2023 Table 52'!191:191,MATCH(W$67,'AEO 2023 Table 52'!$13:$13,0))</f>
        <v>0</v>
      </c>
      <c r="X84">
        <f>INDEX('AEO 2023 Table 52'!191:191,MATCH(X$67,'AEO 2023 Table 52'!$13:$13,0))</f>
        <v>0</v>
      </c>
      <c r="Y84">
        <f>INDEX('AEO 2023 Table 52'!191:191,MATCH(Y$67,'AEO 2023 Table 52'!$13:$13,0))</f>
        <v>0</v>
      </c>
      <c r="Z84">
        <f>INDEX('AEO 2023 Table 52'!191:191,MATCH(Z$67,'AEO 2023 Table 52'!$13:$13,0))</f>
        <v>0</v>
      </c>
      <c r="AA84">
        <f>INDEX('AEO 2023 Table 52'!191:191,MATCH(AA$67,'AEO 2023 Table 52'!$13:$13,0))</f>
        <v>0</v>
      </c>
      <c r="AB84">
        <f>INDEX('AEO 2023 Table 52'!191:191,MATCH(AB$67,'AEO 2023 Table 52'!$13:$13,0))</f>
        <v>0</v>
      </c>
      <c r="AC84">
        <f>INDEX('AEO 2023 Table 52'!191:191,MATCH(AC$67,'AEO 2023 Table 52'!$13:$13,0))</f>
        <v>0</v>
      </c>
      <c r="AD84">
        <f>INDEX('AEO 2023 Table 52'!191:191,MATCH(AD$67,'AEO 2023 Table 52'!$13:$13,0))</f>
        <v>0</v>
      </c>
      <c r="AE84">
        <f>INDEX('AEO 2023 Table 52'!191:191,MATCH(AE$67,'AEO 2023 Table 52'!$13:$13,0))</f>
        <v>0</v>
      </c>
    </row>
    <row r="86" spans="1:31" x14ac:dyDescent="0.35">
      <c r="A86" t="s">
        <v>23</v>
      </c>
    </row>
    <row r="87" spans="1:31" x14ac:dyDescent="0.35">
      <c r="A87" t="str">
        <f>'AEO 2022 Table 52'!A186</f>
        <v>LDP000:oa_Mini-compactC</v>
      </c>
      <c r="B87">
        <f>INDEX('AEO 2022 Table 52'!186:186,MATCH(B$67,'AEO 2022 Table 52'!$14:$14,0))</f>
        <v>0</v>
      </c>
      <c r="C87">
        <f>INDEX('AEO 2023 Table 52'!194:194,MATCH(C$67,'AEO 2023 Table 52'!$13:$13,0))</f>
        <v>0</v>
      </c>
      <c r="D87">
        <f>INDEX('AEO 2023 Table 52'!194:194,MATCH(D$67,'AEO 2023 Table 52'!$13:$13,0))</f>
        <v>0</v>
      </c>
      <c r="E87">
        <f>INDEX('AEO 2023 Table 52'!194:194,MATCH(E$67,'AEO 2023 Table 52'!$13:$13,0))</f>
        <v>0</v>
      </c>
      <c r="F87">
        <f>INDEX('AEO 2023 Table 52'!194:194,MATCH(F$67,'AEO 2023 Table 52'!$13:$13,0))</f>
        <v>0</v>
      </c>
      <c r="G87">
        <f>INDEX('AEO 2023 Table 52'!194:194,MATCH(G$67,'AEO 2023 Table 52'!$13:$13,0))</f>
        <v>0</v>
      </c>
      <c r="H87">
        <f>INDEX('AEO 2023 Table 52'!194:194,MATCH(H$67,'AEO 2023 Table 52'!$13:$13,0))</f>
        <v>0</v>
      </c>
      <c r="I87">
        <f>INDEX('AEO 2023 Table 52'!194:194,MATCH(I$67,'AEO 2023 Table 52'!$13:$13,0))</f>
        <v>0</v>
      </c>
      <c r="J87">
        <f>INDEX('AEO 2023 Table 52'!194:194,MATCH(J$67,'AEO 2023 Table 52'!$13:$13,0))</f>
        <v>0</v>
      </c>
      <c r="K87">
        <f>INDEX('AEO 2023 Table 52'!194:194,MATCH(K$67,'AEO 2023 Table 52'!$13:$13,0))</f>
        <v>0</v>
      </c>
      <c r="L87">
        <f>INDEX('AEO 2023 Table 52'!194:194,MATCH(L$67,'AEO 2023 Table 52'!$13:$13,0))</f>
        <v>0</v>
      </c>
      <c r="M87">
        <f>INDEX('AEO 2023 Table 52'!194:194,MATCH(M$67,'AEO 2023 Table 52'!$13:$13,0))</f>
        <v>0</v>
      </c>
      <c r="N87">
        <f>INDEX('AEO 2023 Table 52'!194:194,MATCH(N$67,'AEO 2023 Table 52'!$13:$13,0))</f>
        <v>0</v>
      </c>
      <c r="O87">
        <f>INDEX('AEO 2023 Table 52'!194:194,MATCH(O$67,'AEO 2023 Table 52'!$13:$13,0))</f>
        <v>0</v>
      </c>
      <c r="P87">
        <f>INDEX('AEO 2023 Table 52'!194:194,MATCH(P$67,'AEO 2023 Table 52'!$13:$13,0))</f>
        <v>0</v>
      </c>
      <c r="Q87">
        <f>INDEX('AEO 2023 Table 52'!194:194,MATCH(Q$67,'AEO 2023 Table 52'!$13:$13,0))</f>
        <v>0</v>
      </c>
      <c r="R87">
        <f>INDEX('AEO 2023 Table 52'!194:194,MATCH(R$67,'AEO 2023 Table 52'!$13:$13,0))</f>
        <v>0</v>
      </c>
      <c r="S87">
        <f>INDEX('AEO 2023 Table 52'!194:194,MATCH(S$67,'AEO 2023 Table 52'!$13:$13,0))</f>
        <v>0</v>
      </c>
      <c r="T87">
        <f>INDEX('AEO 2023 Table 52'!194:194,MATCH(T$67,'AEO 2023 Table 52'!$13:$13,0))</f>
        <v>0</v>
      </c>
      <c r="U87">
        <f>INDEX('AEO 2023 Table 52'!194:194,MATCH(U$67,'AEO 2023 Table 52'!$13:$13,0))</f>
        <v>0</v>
      </c>
      <c r="V87">
        <f>INDEX('AEO 2023 Table 52'!194:194,MATCH(V$67,'AEO 2023 Table 52'!$13:$13,0))</f>
        <v>0</v>
      </c>
      <c r="W87">
        <f>INDEX('AEO 2023 Table 52'!194:194,MATCH(W$67,'AEO 2023 Table 52'!$13:$13,0))</f>
        <v>0</v>
      </c>
      <c r="X87">
        <f>INDEX('AEO 2023 Table 52'!194:194,MATCH(X$67,'AEO 2023 Table 52'!$13:$13,0))</f>
        <v>0</v>
      </c>
      <c r="Y87">
        <f>INDEX('AEO 2023 Table 52'!194:194,MATCH(Y$67,'AEO 2023 Table 52'!$13:$13,0))</f>
        <v>0</v>
      </c>
      <c r="Z87">
        <f>INDEX('AEO 2023 Table 52'!194:194,MATCH(Z$67,'AEO 2023 Table 52'!$13:$13,0))</f>
        <v>0</v>
      </c>
      <c r="AA87">
        <f>INDEX('AEO 2023 Table 52'!194:194,MATCH(AA$67,'AEO 2023 Table 52'!$13:$13,0))</f>
        <v>0</v>
      </c>
      <c r="AB87">
        <f>INDEX('AEO 2023 Table 52'!194:194,MATCH(AB$67,'AEO 2023 Table 52'!$13:$13,0))</f>
        <v>0</v>
      </c>
      <c r="AC87">
        <f>INDEX('AEO 2023 Table 52'!194:194,MATCH(AC$67,'AEO 2023 Table 52'!$13:$13,0))</f>
        <v>0</v>
      </c>
      <c r="AD87">
        <f>INDEX('AEO 2023 Table 52'!194:194,MATCH(AD$67,'AEO 2023 Table 52'!$13:$13,0))</f>
        <v>0</v>
      </c>
      <c r="AE87">
        <f>INDEX('AEO 2023 Table 52'!194:194,MATCH(AE$67,'AEO 2023 Table 52'!$13:$13,0))</f>
        <v>0</v>
      </c>
    </row>
    <row r="88" spans="1:31" x14ac:dyDescent="0.35">
      <c r="A88" t="str">
        <f>'AEO 2022 Table 52'!A187</f>
        <v>LDP000:oa_SubcompactCar</v>
      </c>
      <c r="B88">
        <f>INDEX('AEO 2022 Table 52'!187:187,MATCH(B$67,'AEO 2022 Table 52'!$14:$14,0))</f>
        <v>49.708754999999996</v>
      </c>
      <c r="C88">
        <f>INDEX('AEO 2023 Table 52'!195:195,MATCH(C$67,'AEO 2023 Table 52'!$13:$13,0))</f>
        <v>51.211357</v>
      </c>
      <c r="D88">
        <f>INDEX('AEO 2023 Table 52'!195:195,MATCH(D$67,'AEO 2023 Table 52'!$13:$13,0))</f>
        <v>49.964764000000002</v>
      </c>
      <c r="E88">
        <f>INDEX('AEO 2023 Table 52'!195:195,MATCH(E$67,'AEO 2023 Table 52'!$13:$13,0))</f>
        <v>48.803382999999997</v>
      </c>
      <c r="F88">
        <f>INDEX('AEO 2023 Table 52'!195:195,MATCH(F$67,'AEO 2023 Table 52'!$13:$13,0))</f>
        <v>47.439003</v>
      </c>
      <c r="G88">
        <f>INDEX('AEO 2023 Table 52'!195:195,MATCH(G$67,'AEO 2023 Table 52'!$13:$13,0))</f>
        <v>46.482326999999998</v>
      </c>
      <c r="H88">
        <f>INDEX('AEO 2023 Table 52'!195:195,MATCH(H$67,'AEO 2023 Table 52'!$13:$13,0))</f>
        <v>45.582855000000002</v>
      </c>
      <c r="I88">
        <f>INDEX('AEO 2023 Table 52'!195:195,MATCH(I$67,'AEO 2023 Table 52'!$13:$13,0))</f>
        <v>44.857844999999998</v>
      </c>
      <c r="J88">
        <f>INDEX('AEO 2023 Table 52'!195:195,MATCH(J$67,'AEO 2023 Table 52'!$13:$13,0))</f>
        <v>44.160488000000001</v>
      </c>
      <c r="K88">
        <f>INDEX('AEO 2023 Table 52'!195:195,MATCH(K$67,'AEO 2023 Table 52'!$13:$13,0))</f>
        <v>43.689301</v>
      </c>
      <c r="L88">
        <f>INDEX('AEO 2023 Table 52'!195:195,MATCH(L$67,'AEO 2023 Table 52'!$13:$13,0))</f>
        <v>43.544818999999997</v>
      </c>
      <c r="M88">
        <f>INDEX('AEO 2023 Table 52'!195:195,MATCH(M$67,'AEO 2023 Table 52'!$13:$13,0))</f>
        <v>43.3232</v>
      </c>
      <c r="N88">
        <f>INDEX('AEO 2023 Table 52'!195:195,MATCH(N$67,'AEO 2023 Table 52'!$13:$13,0))</f>
        <v>43.113331000000002</v>
      </c>
      <c r="O88">
        <f>INDEX('AEO 2023 Table 52'!195:195,MATCH(O$67,'AEO 2023 Table 52'!$13:$13,0))</f>
        <v>42.905147999999997</v>
      </c>
      <c r="P88">
        <f>INDEX('AEO 2023 Table 52'!195:195,MATCH(P$67,'AEO 2023 Table 52'!$13:$13,0))</f>
        <v>42.708927000000003</v>
      </c>
      <c r="Q88">
        <f>INDEX('AEO 2023 Table 52'!195:195,MATCH(Q$67,'AEO 2023 Table 52'!$13:$13,0))</f>
        <v>42.578128999999997</v>
      </c>
      <c r="R88">
        <f>INDEX('AEO 2023 Table 52'!195:195,MATCH(R$67,'AEO 2023 Table 52'!$13:$13,0))</f>
        <v>42.463771999999999</v>
      </c>
      <c r="S88">
        <f>INDEX('AEO 2023 Table 52'!195:195,MATCH(S$67,'AEO 2023 Table 52'!$13:$13,0))</f>
        <v>42.361834999999999</v>
      </c>
      <c r="T88">
        <f>INDEX('AEO 2023 Table 52'!195:195,MATCH(T$67,'AEO 2023 Table 52'!$13:$13,0))</f>
        <v>42.274096999999998</v>
      </c>
      <c r="U88">
        <f>INDEX('AEO 2023 Table 52'!195:195,MATCH(U$67,'AEO 2023 Table 52'!$13:$13,0))</f>
        <v>42.207607000000003</v>
      </c>
      <c r="V88">
        <f>INDEX('AEO 2023 Table 52'!195:195,MATCH(V$67,'AEO 2023 Table 52'!$13:$13,0))</f>
        <v>42.147491000000002</v>
      </c>
      <c r="W88">
        <f>INDEX('AEO 2023 Table 52'!195:195,MATCH(W$67,'AEO 2023 Table 52'!$13:$13,0))</f>
        <v>42.091385000000002</v>
      </c>
      <c r="X88">
        <f>INDEX('AEO 2023 Table 52'!195:195,MATCH(X$67,'AEO 2023 Table 52'!$13:$13,0))</f>
        <v>42.040241000000002</v>
      </c>
      <c r="Y88">
        <f>INDEX('AEO 2023 Table 52'!195:195,MATCH(Y$67,'AEO 2023 Table 52'!$13:$13,0))</f>
        <v>42.001209000000003</v>
      </c>
      <c r="Z88">
        <f>INDEX('AEO 2023 Table 52'!195:195,MATCH(Z$67,'AEO 2023 Table 52'!$13:$13,0))</f>
        <v>41.966808</v>
      </c>
      <c r="AA88">
        <f>INDEX('AEO 2023 Table 52'!195:195,MATCH(AA$67,'AEO 2023 Table 52'!$13:$13,0))</f>
        <v>41.935668999999997</v>
      </c>
      <c r="AB88">
        <f>INDEX('AEO 2023 Table 52'!195:195,MATCH(AB$67,'AEO 2023 Table 52'!$13:$13,0))</f>
        <v>41.903964999999999</v>
      </c>
      <c r="AC88">
        <f>INDEX('AEO 2023 Table 52'!195:195,MATCH(AC$67,'AEO 2023 Table 52'!$13:$13,0))</f>
        <v>41.876579</v>
      </c>
      <c r="AD88">
        <f>INDEX('AEO 2023 Table 52'!195:195,MATCH(AD$67,'AEO 2023 Table 52'!$13:$13,0))</f>
        <v>41.864593999999997</v>
      </c>
      <c r="AE88">
        <f>INDEX('AEO 2023 Table 52'!195:195,MATCH(AE$67,'AEO 2023 Table 52'!$13:$13,0))</f>
        <v>41.817847999999998</v>
      </c>
    </row>
    <row r="89" spans="1:31" x14ac:dyDescent="0.35">
      <c r="A89" t="str">
        <f>'AEO 2022 Table 52'!A188</f>
        <v>LDP000:oa_CompactCars</v>
      </c>
      <c r="B89">
        <f>INDEX('AEO 2022 Table 52'!188:188,MATCH(B$67,'AEO 2022 Table 52'!$14:$14,0))</f>
        <v>42.412936999999999</v>
      </c>
      <c r="C89">
        <f>INDEX('AEO 2023 Table 52'!196:196,MATCH(C$67,'AEO 2023 Table 52'!$13:$13,0))</f>
        <v>40.261406000000001</v>
      </c>
      <c r="D89">
        <f>INDEX('AEO 2023 Table 52'!196:196,MATCH(D$67,'AEO 2023 Table 52'!$13:$13,0))</f>
        <v>39.124805000000002</v>
      </c>
      <c r="E89">
        <f>INDEX('AEO 2023 Table 52'!196:196,MATCH(E$67,'AEO 2023 Table 52'!$13:$13,0))</f>
        <v>38.148609</v>
      </c>
      <c r="F89">
        <f>INDEX('AEO 2023 Table 52'!196:196,MATCH(F$67,'AEO 2023 Table 52'!$13:$13,0))</f>
        <v>36.985785999999997</v>
      </c>
      <c r="G89">
        <f>INDEX('AEO 2023 Table 52'!196:196,MATCH(G$67,'AEO 2023 Table 52'!$13:$13,0))</f>
        <v>36.149208000000002</v>
      </c>
      <c r="H89">
        <f>INDEX('AEO 2023 Table 52'!196:196,MATCH(H$67,'AEO 2023 Table 52'!$13:$13,0))</f>
        <v>35.354149</v>
      </c>
      <c r="I89">
        <f>INDEX('AEO 2023 Table 52'!196:196,MATCH(I$67,'AEO 2023 Table 52'!$13:$13,0))</f>
        <v>34.679465999999998</v>
      </c>
      <c r="J89">
        <f>INDEX('AEO 2023 Table 52'!196:196,MATCH(J$67,'AEO 2023 Table 52'!$13:$13,0))</f>
        <v>34.058253999999998</v>
      </c>
      <c r="K89">
        <f>INDEX('AEO 2023 Table 52'!196:196,MATCH(K$67,'AEO 2023 Table 52'!$13:$13,0))</f>
        <v>33.637416999999999</v>
      </c>
      <c r="L89">
        <f>INDEX('AEO 2023 Table 52'!196:196,MATCH(L$67,'AEO 2023 Table 52'!$13:$13,0))</f>
        <v>33.512259999999998</v>
      </c>
      <c r="M89">
        <f>INDEX('AEO 2023 Table 52'!196:196,MATCH(M$67,'AEO 2023 Table 52'!$13:$13,0))</f>
        <v>33.329582000000002</v>
      </c>
      <c r="N89">
        <f>INDEX('AEO 2023 Table 52'!196:196,MATCH(N$67,'AEO 2023 Table 52'!$13:$13,0))</f>
        <v>33.152656999999998</v>
      </c>
      <c r="O89">
        <f>INDEX('AEO 2023 Table 52'!196:196,MATCH(O$67,'AEO 2023 Table 52'!$13:$13,0))</f>
        <v>32.955505000000002</v>
      </c>
      <c r="P89">
        <f>INDEX('AEO 2023 Table 52'!196:196,MATCH(P$67,'AEO 2023 Table 52'!$13:$13,0))</f>
        <v>32.763663999999999</v>
      </c>
      <c r="Q89">
        <f>INDEX('AEO 2023 Table 52'!196:196,MATCH(Q$67,'AEO 2023 Table 52'!$13:$13,0))</f>
        <v>32.630848</v>
      </c>
      <c r="R89">
        <f>INDEX('AEO 2023 Table 52'!196:196,MATCH(R$67,'AEO 2023 Table 52'!$13:$13,0))</f>
        <v>32.509917999999999</v>
      </c>
      <c r="S89">
        <f>INDEX('AEO 2023 Table 52'!196:196,MATCH(S$67,'AEO 2023 Table 52'!$13:$13,0))</f>
        <v>32.406193000000002</v>
      </c>
      <c r="T89">
        <f>INDEX('AEO 2023 Table 52'!196:196,MATCH(T$67,'AEO 2023 Table 52'!$13:$13,0))</f>
        <v>32.309753000000001</v>
      </c>
      <c r="U89">
        <f>INDEX('AEO 2023 Table 52'!196:196,MATCH(U$67,'AEO 2023 Table 52'!$13:$13,0))</f>
        <v>32.245280999999999</v>
      </c>
      <c r="V89">
        <f>INDEX('AEO 2023 Table 52'!196:196,MATCH(V$67,'AEO 2023 Table 52'!$13:$13,0))</f>
        <v>32.184879000000002</v>
      </c>
      <c r="W89">
        <f>INDEX('AEO 2023 Table 52'!196:196,MATCH(W$67,'AEO 2023 Table 52'!$13:$13,0))</f>
        <v>32.129477999999999</v>
      </c>
      <c r="X89">
        <f>INDEX('AEO 2023 Table 52'!196:196,MATCH(X$67,'AEO 2023 Table 52'!$13:$13,0))</f>
        <v>32.080489999999998</v>
      </c>
      <c r="Y89">
        <f>INDEX('AEO 2023 Table 52'!196:196,MATCH(Y$67,'AEO 2023 Table 52'!$13:$13,0))</f>
        <v>32.048676</v>
      </c>
      <c r="Z89">
        <f>INDEX('AEO 2023 Table 52'!196:196,MATCH(Z$67,'AEO 2023 Table 52'!$13:$13,0))</f>
        <v>32.018383</v>
      </c>
      <c r="AA89">
        <f>INDEX('AEO 2023 Table 52'!196:196,MATCH(AA$67,'AEO 2023 Table 52'!$13:$13,0))</f>
        <v>31.992125999999999</v>
      </c>
      <c r="AB89">
        <f>INDEX('AEO 2023 Table 52'!196:196,MATCH(AB$67,'AEO 2023 Table 52'!$13:$13,0))</f>
        <v>31.964386000000001</v>
      </c>
      <c r="AC89">
        <f>INDEX('AEO 2023 Table 52'!196:196,MATCH(AC$67,'AEO 2023 Table 52'!$13:$13,0))</f>
        <v>31.940501999999999</v>
      </c>
      <c r="AD89">
        <f>INDEX('AEO 2023 Table 52'!196:196,MATCH(AD$67,'AEO 2023 Table 52'!$13:$13,0))</f>
        <v>31.918061999999999</v>
      </c>
      <c r="AE89">
        <f>INDEX('AEO 2023 Table 52'!196:196,MATCH(AE$67,'AEO 2023 Table 52'!$13:$13,0))</f>
        <v>31.878589999999999</v>
      </c>
    </row>
    <row r="90" spans="1:31" x14ac:dyDescent="0.35">
      <c r="A90" t="str">
        <f>'AEO 2022 Table 52'!A189</f>
        <v>LDP000:oa_MidsizeCars</v>
      </c>
      <c r="B90">
        <f>INDEX('AEO 2022 Table 52'!189:189,MATCH(B$67,'AEO 2022 Table 52'!$14:$14,0))</f>
        <v>43.723049000000003</v>
      </c>
      <c r="C90">
        <f>INDEX('AEO 2023 Table 52'!197:197,MATCH(C$67,'AEO 2023 Table 52'!$13:$13,0))</f>
        <v>42.084927</v>
      </c>
      <c r="D90">
        <f>INDEX('AEO 2023 Table 52'!197:197,MATCH(D$67,'AEO 2023 Table 52'!$13:$13,0))</f>
        <v>41.024039999999999</v>
      </c>
      <c r="E90">
        <f>INDEX('AEO 2023 Table 52'!197:197,MATCH(E$67,'AEO 2023 Table 52'!$13:$13,0))</f>
        <v>40.056980000000003</v>
      </c>
      <c r="F90">
        <f>INDEX('AEO 2023 Table 52'!197:197,MATCH(F$67,'AEO 2023 Table 52'!$13:$13,0))</f>
        <v>38.887360000000001</v>
      </c>
      <c r="G90">
        <f>INDEX('AEO 2023 Table 52'!197:197,MATCH(G$67,'AEO 2023 Table 52'!$13:$13,0))</f>
        <v>38.013451000000003</v>
      </c>
      <c r="H90">
        <f>INDEX('AEO 2023 Table 52'!197:197,MATCH(H$67,'AEO 2023 Table 52'!$13:$13,0))</f>
        <v>37.196274000000003</v>
      </c>
      <c r="I90">
        <f>INDEX('AEO 2023 Table 52'!197:197,MATCH(I$67,'AEO 2023 Table 52'!$13:$13,0))</f>
        <v>36.474570999999997</v>
      </c>
      <c r="J90">
        <f>INDEX('AEO 2023 Table 52'!197:197,MATCH(J$67,'AEO 2023 Table 52'!$13:$13,0))</f>
        <v>35.824928</v>
      </c>
      <c r="K90">
        <f>INDEX('AEO 2023 Table 52'!197:197,MATCH(K$67,'AEO 2023 Table 52'!$13:$13,0))</f>
        <v>35.381065</v>
      </c>
      <c r="L90">
        <f>INDEX('AEO 2023 Table 52'!197:197,MATCH(L$67,'AEO 2023 Table 52'!$13:$13,0))</f>
        <v>35.246704000000001</v>
      </c>
      <c r="M90">
        <f>INDEX('AEO 2023 Table 52'!197:197,MATCH(M$67,'AEO 2023 Table 52'!$13:$13,0))</f>
        <v>35.053932000000003</v>
      </c>
      <c r="N90">
        <f>INDEX('AEO 2023 Table 52'!197:197,MATCH(N$67,'AEO 2023 Table 52'!$13:$13,0))</f>
        <v>34.863655000000001</v>
      </c>
      <c r="O90">
        <f>INDEX('AEO 2023 Table 52'!197:197,MATCH(O$67,'AEO 2023 Table 52'!$13:$13,0))</f>
        <v>34.662337999999998</v>
      </c>
      <c r="P90">
        <f>INDEX('AEO 2023 Table 52'!197:197,MATCH(P$67,'AEO 2023 Table 52'!$13:$13,0))</f>
        <v>34.466414999999998</v>
      </c>
      <c r="Q90">
        <f>INDEX('AEO 2023 Table 52'!197:197,MATCH(Q$67,'AEO 2023 Table 52'!$13:$13,0))</f>
        <v>34.329341999999997</v>
      </c>
      <c r="R90">
        <f>INDEX('AEO 2023 Table 52'!197:197,MATCH(R$67,'AEO 2023 Table 52'!$13:$13,0))</f>
        <v>34.208548999999998</v>
      </c>
      <c r="S90">
        <f>INDEX('AEO 2023 Table 52'!197:197,MATCH(S$67,'AEO 2023 Table 52'!$13:$13,0))</f>
        <v>34.101700000000001</v>
      </c>
      <c r="T90">
        <f>INDEX('AEO 2023 Table 52'!197:197,MATCH(T$67,'AEO 2023 Table 52'!$13:$13,0))</f>
        <v>34.003281000000001</v>
      </c>
      <c r="U90">
        <f>INDEX('AEO 2023 Table 52'!197:197,MATCH(U$67,'AEO 2023 Table 52'!$13:$13,0))</f>
        <v>33.932980000000001</v>
      </c>
      <c r="V90">
        <f>INDEX('AEO 2023 Table 52'!197:197,MATCH(V$67,'AEO 2023 Table 52'!$13:$13,0))</f>
        <v>33.869498999999998</v>
      </c>
      <c r="W90">
        <f>INDEX('AEO 2023 Table 52'!197:197,MATCH(W$67,'AEO 2023 Table 52'!$13:$13,0))</f>
        <v>33.812531</v>
      </c>
      <c r="X90">
        <f>INDEX('AEO 2023 Table 52'!197:197,MATCH(X$67,'AEO 2023 Table 52'!$13:$13,0))</f>
        <v>33.758904000000001</v>
      </c>
      <c r="Y90">
        <f>INDEX('AEO 2023 Table 52'!197:197,MATCH(Y$67,'AEO 2023 Table 52'!$13:$13,0))</f>
        <v>33.724518000000003</v>
      </c>
      <c r="Z90">
        <f>INDEX('AEO 2023 Table 52'!197:197,MATCH(Z$67,'AEO 2023 Table 52'!$13:$13,0))</f>
        <v>33.690907000000003</v>
      </c>
      <c r="AA90">
        <f>INDEX('AEO 2023 Table 52'!197:197,MATCH(AA$67,'AEO 2023 Table 52'!$13:$13,0))</f>
        <v>33.664000999999999</v>
      </c>
      <c r="AB90">
        <f>INDEX('AEO 2023 Table 52'!197:197,MATCH(AB$67,'AEO 2023 Table 52'!$13:$13,0))</f>
        <v>33.634304</v>
      </c>
      <c r="AC90">
        <f>INDEX('AEO 2023 Table 52'!197:197,MATCH(AC$67,'AEO 2023 Table 52'!$13:$13,0))</f>
        <v>33.606898999999999</v>
      </c>
      <c r="AD90">
        <f>INDEX('AEO 2023 Table 52'!197:197,MATCH(AD$67,'AEO 2023 Table 52'!$13:$13,0))</f>
        <v>33.575530999999998</v>
      </c>
      <c r="AE90">
        <f>INDEX('AEO 2023 Table 52'!197:197,MATCH(AE$67,'AEO 2023 Table 52'!$13:$13,0))</f>
        <v>33.532283999999997</v>
      </c>
    </row>
    <row r="91" spans="1:31" x14ac:dyDescent="0.35">
      <c r="A91" t="str">
        <f>'AEO 2022 Table 52'!A190</f>
        <v>LDP000:oa_LargeCars</v>
      </c>
      <c r="B91">
        <f>INDEX('AEO 2022 Table 52'!190:190,MATCH(B$67,'AEO 2022 Table 52'!$14:$14,0))</f>
        <v>53.067242</v>
      </c>
      <c r="C91">
        <f>INDEX('AEO 2023 Table 52'!198:198,MATCH(C$67,'AEO 2023 Table 52'!$13:$13,0))</f>
        <v>45.905712000000001</v>
      </c>
      <c r="D91">
        <f>INDEX('AEO 2023 Table 52'!198:198,MATCH(D$67,'AEO 2023 Table 52'!$13:$13,0))</f>
        <v>44.729897000000001</v>
      </c>
      <c r="E91">
        <f>INDEX('AEO 2023 Table 52'!198:198,MATCH(E$67,'AEO 2023 Table 52'!$13:$13,0))</f>
        <v>43.685982000000003</v>
      </c>
      <c r="F91">
        <f>INDEX('AEO 2023 Table 52'!198:198,MATCH(F$67,'AEO 2023 Table 52'!$13:$13,0))</f>
        <v>42.433571000000001</v>
      </c>
      <c r="G91">
        <f>INDEX('AEO 2023 Table 52'!198:198,MATCH(G$67,'AEO 2023 Table 52'!$13:$13,0))</f>
        <v>41.447285000000001</v>
      </c>
      <c r="H91">
        <f>INDEX('AEO 2023 Table 52'!198:198,MATCH(H$67,'AEO 2023 Table 52'!$13:$13,0))</f>
        <v>40.517291999999998</v>
      </c>
      <c r="I91">
        <f>INDEX('AEO 2023 Table 52'!198:198,MATCH(I$67,'AEO 2023 Table 52'!$13:$13,0))</f>
        <v>39.716678999999999</v>
      </c>
      <c r="J91">
        <f>INDEX('AEO 2023 Table 52'!198:198,MATCH(J$67,'AEO 2023 Table 52'!$13:$13,0))</f>
        <v>38.985874000000003</v>
      </c>
      <c r="K91">
        <f>INDEX('AEO 2023 Table 52'!198:198,MATCH(K$67,'AEO 2023 Table 52'!$13:$13,0))</f>
        <v>38.48019</v>
      </c>
      <c r="L91">
        <f>INDEX('AEO 2023 Table 52'!198:198,MATCH(L$67,'AEO 2023 Table 52'!$13:$13,0))</f>
        <v>38.318736999999999</v>
      </c>
      <c r="M91">
        <f>INDEX('AEO 2023 Table 52'!198:198,MATCH(M$67,'AEO 2023 Table 52'!$13:$13,0))</f>
        <v>38.097610000000003</v>
      </c>
      <c r="N91">
        <f>INDEX('AEO 2023 Table 52'!198:198,MATCH(N$67,'AEO 2023 Table 52'!$13:$13,0))</f>
        <v>37.880004999999997</v>
      </c>
      <c r="O91">
        <f>INDEX('AEO 2023 Table 52'!198:198,MATCH(O$67,'AEO 2023 Table 52'!$13:$13,0))</f>
        <v>37.660300999999997</v>
      </c>
      <c r="P91">
        <f>INDEX('AEO 2023 Table 52'!198:198,MATCH(P$67,'AEO 2023 Table 52'!$13:$13,0))</f>
        <v>37.446457000000002</v>
      </c>
      <c r="Q91">
        <f>INDEX('AEO 2023 Table 52'!198:198,MATCH(Q$67,'AEO 2023 Table 52'!$13:$13,0))</f>
        <v>37.299106999999999</v>
      </c>
      <c r="R91">
        <f>INDEX('AEO 2023 Table 52'!198:198,MATCH(R$67,'AEO 2023 Table 52'!$13:$13,0))</f>
        <v>37.168404000000002</v>
      </c>
      <c r="S91">
        <f>INDEX('AEO 2023 Table 52'!198:198,MATCH(S$67,'AEO 2023 Table 52'!$13:$13,0))</f>
        <v>37.048923000000002</v>
      </c>
      <c r="T91">
        <f>INDEX('AEO 2023 Table 52'!198:198,MATCH(T$67,'AEO 2023 Table 52'!$13:$13,0))</f>
        <v>36.937916000000001</v>
      </c>
      <c r="U91">
        <f>INDEX('AEO 2023 Table 52'!198:198,MATCH(U$67,'AEO 2023 Table 52'!$13:$13,0))</f>
        <v>36.862102999999998</v>
      </c>
      <c r="V91">
        <f>INDEX('AEO 2023 Table 52'!198:198,MATCH(V$67,'AEO 2023 Table 52'!$13:$13,0))</f>
        <v>36.790657000000003</v>
      </c>
      <c r="W91">
        <f>INDEX('AEO 2023 Table 52'!198:198,MATCH(W$67,'AEO 2023 Table 52'!$13:$13,0))</f>
        <v>36.724719999999998</v>
      </c>
      <c r="X91">
        <f>INDEX('AEO 2023 Table 52'!198:198,MATCH(X$67,'AEO 2023 Table 52'!$13:$13,0))</f>
        <v>36.665840000000003</v>
      </c>
      <c r="Y91">
        <f>INDEX('AEO 2023 Table 52'!198:198,MATCH(Y$67,'AEO 2023 Table 52'!$13:$13,0))</f>
        <v>36.624549999999999</v>
      </c>
      <c r="Z91">
        <f>INDEX('AEO 2023 Table 52'!198:198,MATCH(Z$67,'AEO 2023 Table 52'!$13:$13,0))</f>
        <v>36.584983999999999</v>
      </c>
      <c r="AA91">
        <f>INDEX('AEO 2023 Table 52'!198:198,MATCH(AA$67,'AEO 2023 Table 52'!$13:$13,0))</f>
        <v>36.550376999999997</v>
      </c>
      <c r="AB91">
        <f>INDEX('AEO 2023 Table 52'!198:198,MATCH(AB$67,'AEO 2023 Table 52'!$13:$13,0))</f>
        <v>36.515082999999997</v>
      </c>
      <c r="AC91">
        <f>INDEX('AEO 2023 Table 52'!198:198,MATCH(AC$67,'AEO 2023 Table 52'!$13:$13,0))</f>
        <v>36.482692999999998</v>
      </c>
      <c r="AD91">
        <f>INDEX('AEO 2023 Table 52'!198:198,MATCH(AD$67,'AEO 2023 Table 52'!$13:$13,0))</f>
        <v>36.451262999999997</v>
      </c>
      <c r="AE91">
        <f>INDEX('AEO 2023 Table 52'!198:198,MATCH(AE$67,'AEO 2023 Table 52'!$13:$13,0))</f>
        <v>36.403030000000001</v>
      </c>
    </row>
    <row r="92" spans="1:31" x14ac:dyDescent="0.35">
      <c r="A92" t="str">
        <f>'AEO 2022 Table 52'!A191</f>
        <v>LDP000:oa_TwoSeaterCars</v>
      </c>
      <c r="B92">
        <f>INDEX('AEO 2022 Table 52'!191:191,MATCH(B$67,'AEO 2022 Table 52'!$14:$14,0))</f>
        <v>112.672066</v>
      </c>
      <c r="C92">
        <f>INDEX('AEO 2023 Table 52'!199:199,MATCH(C$67,'AEO 2023 Table 52'!$13:$13,0))</f>
        <v>82.316597000000002</v>
      </c>
      <c r="D92">
        <f>INDEX('AEO 2023 Table 52'!199:199,MATCH(D$67,'AEO 2023 Table 52'!$13:$13,0))</f>
        <v>81.083472999999998</v>
      </c>
      <c r="E92">
        <f>INDEX('AEO 2023 Table 52'!199:199,MATCH(E$67,'AEO 2023 Table 52'!$13:$13,0))</f>
        <v>79.924369999999996</v>
      </c>
      <c r="F92">
        <f>INDEX('AEO 2023 Table 52'!199:199,MATCH(F$67,'AEO 2023 Table 52'!$13:$13,0))</f>
        <v>78.718711999999996</v>
      </c>
      <c r="G92">
        <f>INDEX('AEO 2023 Table 52'!199:199,MATCH(G$67,'AEO 2023 Table 52'!$13:$13,0))</f>
        <v>77.853210000000004</v>
      </c>
      <c r="H92">
        <f>INDEX('AEO 2023 Table 52'!199:199,MATCH(H$67,'AEO 2023 Table 52'!$13:$13,0))</f>
        <v>77.025115999999997</v>
      </c>
      <c r="I92">
        <f>INDEX('AEO 2023 Table 52'!199:199,MATCH(I$67,'AEO 2023 Table 52'!$13:$13,0))</f>
        <v>76.371132000000003</v>
      </c>
      <c r="J92">
        <f>INDEX('AEO 2023 Table 52'!199:199,MATCH(J$67,'AEO 2023 Table 52'!$13:$13,0))</f>
        <v>75.693634000000003</v>
      </c>
      <c r="K92">
        <f>INDEX('AEO 2023 Table 52'!199:199,MATCH(K$67,'AEO 2023 Table 52'!$13:$13,0))</f>
        <v>75.237983999999997</v>
      </c>
      <c r="L92">
        <f>INDEX('AEO 2023 Table 52'!199:199,MATCH(L$67,'AEO 2023 Table 52'!$13:$13,0))</f>
        <v>75.106728000000004</v>
      </c>
      <c r="M92">
        <f>INDEX('AEO 2023 Table 52'!199:199,MATCH(M$67,'AEO 2023 Table 52'!$13:$13,0))</f>
        <v>74.892143000000004</v>
      </c>
      <c r="N92">
        <f>INDEX('AEO 2023 Table 52'!199:199,MATCH(N$67,'AEO 2023 Table 52'!$13:$13,0))</f>
        <v>74.688018999999997</v>
      </c>
      <c r="O92">
        <f>INDEX('AEO 2023 Table 52'!199:199,MATCH(O$67,'AEO 2023 Table 52'!$13:$13,0))</f>
        <v>74.485352000000006</v>
      </c>
      <c r="P92">
        <f>INDEX('AEO 2023 Table 52'!199:199,MATCH(P$67,'AEO 2023 Table 52'!$13:$13,0))</f>
        <v>74.294678000000005</v>
      </c>
      <c r="Q92">
        <f>INDEX('AEO 2023 Table 52'!199:199,MATCH(Q$67,'AEO 2023 Table 52'!$13:$13,0))</f>
        <v>74.168921999999995</v>
      </c>
      <c r="R92">
        <f>INDEX('AEO 2023 Table 52'!199:199,MATCH(R$67,'AEO 2023 Table 52'!$13:$13,0))</f>
        <v>74.056472999999997</v>
      </c>
      <c r="S92">
        <f>INDEX('AEO 2023 Table 52'!199:199,MATCH(S$67,'AEO 2023 Table 52'!$13:$13,0))</f>
        <v>73.954421999999994</v>
      </c>
      <c r="T92">
        <f>INDEX('AEO 2023 Table 52'!199:199,MATCH(T$67,'AEO 2023 Table 52'!$13:$13,0))</f>
        <v>73.867508000000001</v>
      </c>
      <c r="U92">
        <f>INDEX('AEO 2023 Table 52'!199:199,MATCH(U$67,'AEO 2023 Table 52'!$13:$13,0))</f>
        <v>73.803955000000002</v>
      </c>
      <c r="V92">
        <f>INDEX('AEO 2023 Table 52'!199:199,MATCH(V$67,'AEO 2023 Table 52'!$13:$13,0))</f>
        <v>73.747451999999996</v>
      </c>
      <c r="W92">
        <f>INDEX('AEO 2023 Table 52'!199:199,MATCH(W$67,'AEO 2023 Table 52'!$13:$13,0))</f>
        <v>73.692902000000004</v>
      </c>
      <c r="X92">
        <f>INDEX('AEO 2023 Table 52'!199:199,MATCH(X$67,'AEO 2023 Table 52'!$13:$13,0))</f>
        <v>73.642944</v>
      </c>
      <c r="Y92">
        <f>INDEX('AEO 2023 Table 52'!199:199,MATCH(Y$67,'AEO 2023 Table 52'!$13:$13,0))</f>
        <v>73.608161999999993</v>
      </c>
      <c r="Z92">
        <f>INDEX('AEO 2023 Table 52'!199:199,MATCH(Z$67,'AEO 2023 Table 52'!$13:$13,0))</f>
        <v>73.576713999999996</v>
      </c>
      <c r="AA92">
        <f>INDEX('AEO 2023 Table 52'!199:199,MATCH(AA$67,'AEO 2023 Table 52'!$13:$13,0))</f>
        <v>73.547638000000006</v>
      </c>
      <c r="AB92">
        <f>INDEX('AEO 2023 Table 52'!199:199,MATCH(AB$67,'AEO 2023 Table 52'!$13:$13,0))</f>
        <v>73.519608000000005</v>
      </c>
      <c r="AC92">
        <f>INDEX('AEO 2023 Table 52'!199:199,MATCH(AC$67,'AEO 2023 Table 52'!$13:$13,0))</f>
        <v>73.494086999999993</v>
      </c>
      <c r="AD92">
        <f>INDEX('AEO 2023 Table 52'!199:199,MATCH(AD$67,'AEO 2023 Table 52'!$13:$13,0))</f>
        <v>73.481628000000001</v>
      </c>
      <c r="AE92">
        <f>INDEX('AEO 2023 Table 52'!199:199,MATCH(AE$67,'AEO 2023 Table 52'!$13:$13,0))</f>
        <v>73.437629999999999</v>
      </c>
    </row>
    <row r="93" spans="1:31" x14ac:dyDescent="0.35">
      <c r="A93" t="str">
        <f>'AEO 2022 Table 52'!A192</f>
        <v>LDP000:oa_SmallCrossCar</v>
      </c>
      <c r="B93">
        <f>INDEX('AEO 2022 Table 52'!192:192,MATCH(B$67,'AEO 2022 Table 52'!$14:$14,0))</f>
        <v>44.426043999999997</v>
      </c>
      <c r="C93">
        <f>INDEX('AEO 2023 Table 52'!200:200,MATCH(C$67,'AEO 2023 Table 52'!$13:$13,0))</f>
        <v>40.058383999999997</v>
      </c>
      <c r="D93">
        <f>INDEX('AEO 2023 Table 52'!200:200,MATCH(D$67,'AEO 2023 Table 52'!$13:$13,0))</f>
        <v>38.997855999999999</v>
      </c>
      <c r="E93">
        <f>INDEX('AEO 2023 Table 52'!200:200,MATCH(E$67,'AEO 2023 Table 52'!$13:$13,0))</f>
        <v>38.044505999999998</v>
      </c>
      <c r="F93">
        <f>INDEX('AEO 2023 Table 52'!200:200,MATCH(F$67,'AEO 2023 Table 52'!$13:$13,0))</f>
        <v>36.916904000000002</v>
      </c>
      <c r="G93">
        <f>INDEX('AEO 2023 Table 52'!200:200,MATCH(G$67,'AEO 2023 Table 52'!$13:$13,0))</f>
        <v>36.048518999999999</v>
      </c>
      <c r="H93">
        <f>INDEX('AEO 2023 Table 52'!200:200,MATCH(H$67,'AEO 2023 Table 52'!$13:$13,0))</f>
        <v>35.222918999999997</v>
      </c>
      <c r="I93">
        <f>INDEX('AEO 2023 Table 52'!200:200,MATCH(I$67,'AEO 2023 Table 52'!$13:$13,0))</f>
        <v>34.520755999999999</v>
      </c>
      <c r="J93">
        <f>INDEX('AEO 2023 Table 52'!200:200,MATCH(J$67,'AEO 2023 Table 52'!$13:$13,0))</f>
        <v>33.877220000000001</v>
      </c>
      <c r="K93">
        <f>INDEX('AEO 2023 Table 52'!200:200,MATCH(K$67,'AEO 2023 Table 52'!$13:$13,0))</f>
        <v>33.436649000000003</v>
      </c>
      <c r="L93">
        <f>INDEX('AEO 2023 Table 52'!200:200,MATCH(L$67,'AEO 2023 Table 52'!$13:$13,0))</f>
        <v>33.301189000000001</v>
      </c>
      <c r="M93">
        <f>INDEX('AEO 2023 Table 52'!200:200,MATCH(M$67,'AEO 2023 Table 52'!$13:$13,0))</f>
        <v>33.107559000000002</v>
      </c>
      <c r="N93">
        <f>INDEX('AEO 2023 Table 52'!200:200,MATCH(N$67,'AEO 2023 Table 52'!$13:$13,0))</f>
        <v>32.915958000000003</v>
      </c>
      <c r="O93">
        <f>INDEX('AEO 2023 Table 52'!200:200,MATCH(O$67,'AEO 2023 Table 52'!$13:$13,0))</f>
        <v>32.715358999999999</v>
      </c>
      <c r="P93">
        <f>INDEX('AEO 2023 Table 52'!200:200,MATCH(P$67,'AEO 2023 Table 52'!$13:$13,0))</f>
        <v>32.516689</v>
      </c>
      <c r="Q93">
        <f>INDEX('AEO 2023 Table 52'!200:200,MATCH(Q$67,'AEO 2023 Table 52'!$13:$13,0))</f>
        <v>32.382961000000002</v>
      </c>
      <c r="R93">
        <f>INDEX('AEO 2023 Table 52'!200:200,MATCH(R$67,'AEO 2023 Table 52'!$13:$13,0))</f>
        <v>32.263767000000001</v>
      </c>
      <c r="S93">
        <f>INDEX('AEO 2023 Table 52'!200:200,MATCH(S$67,'AEO 2023 Table 52'!$13:$13,0))</f>
        <v>32.157257000000001</v>
      </c>
      <c r="T93">
        <f>INDEX('AEO 2023 Table 52'!200:200,MATCH(T$67,'AEO 2023 Table 52'!$13:$13,0))</f>
        <v>32.055903999999998</v>
      </c>
      <c r="U93">
        <f>INDEX('AEO 2023 Table 52'!200:200,MATCH(U$67,'AEO 2023 Table 52'!$13:$13,0))</f>
        <v>31.987219</v>
      </c>
      <c r="V93">
        <f>INDEX('AEO 2023 Table 52'!200:200,MATCH(V$67,'AEO 2023 Table 52'!$13:$13,0))</f>
        <v>31.925529000000001</v>
      </c>
      <c r="W93">
        <f>INDEX('AEO 2023 Table 52'!200:200,MATCH(W$67,'AEO 2023 Table 52'!$13:$13,0))</f>
        <v>31.868763000000001</v>
      </c>
      <c r="X93">
        <f>INDEX('AEO 2023 Table 52'!200:200,MATCH(X$67,'AEO 2023 Table 52'!$13:$13,0))</f>
        <v>31.815602999999999</v>
      </c>
      <c r="Y93">
        <f>INDEX('AEO 2023 Table 52'!200:200,MATCH(Y$67,'AEO 2023 Table 52'!$13:$13,0))</f>
        <v>31.782693999999999</v>
      </c>
      <c r="Z93">
        <f>INDEX('AEO 2023 Table 52'!200:200,MATCH(Z$67,'AEO 2023 Table 52'!$13:$13,0))</f>
        <v>31.749742999999999</v>
      </c>
      <c r="AA93">
        <f>INDEX('AEO 2023 Table 52'!200:200,MATCH(AA$67,'AEO 2023 Table 52'!$13:$13,0))</f>
        <v>31.722785999999999</v>
      </c>
      <c r="AB93">
        <f>INDEX('AEO 2023 Table 52'!200:200,MATCH(AB$67,'AEO 2023 Table 52'!$13:$13,0))</f>
        <v>31.695343000000001</v>
      </c>
      <c r="AC93">
        <f>INDEX('AEO 2023 Table 52'!200:200,MATCH(AC$67,'AEO 2023 Table 52'!$13:$13,0))</f>
        <v>31.667992000000002</v>
      </c>
      <c r="AD93">
        <f>INDEX('AEO 2023 Table 52'!200:200,MATCH(AD$67,'AEO 2023 Table 52'!$13:$13,0))</f>
        <v>31.638506</v>
      </c>
      <c r="AE93">
        <f>INDEX('AEO 2023 Table 52'!200:200,MATCH(AE$67,'AEO 2023 Table 52'!$13:$13,0))</f>
        <v>31.595388</v>
      </c>
    </row>
    <row r="94" spans="1:31" x14ac:dyDescent="0.35">
      <c r="A94" t="str">
        <f>'AEO 2022 Table 52'!A193</f>
        <v>LDP000:oa_LargeCrossCar</v>
      </c>
      <c r="B94">
        <f>INDEX('AEO 2022 Table 52'!193:193,MATCH(B$67,'AEO 2022 Table 52'!$14:$14,0))</f>
        <v>59.174334999999999</v>
      </c>
      <c r="C94">
        <f>INDEX('AEO 2023 Table 52'!201:201,MATCH(C$67,'AEO 2023 Table 52'!$13:$13,0))</f>
        <v>55.475051999999998</v>
      </c>
      <c r="D94">
        <f>INDEX('AEO 2023 Table 52'!201:201,MATCH(D$67,'AEO 2023 Table 52'!$13:$13,0))</f>
        <v>54.038558999999999</v>
      </c>
      <c r="E94">
        <f>INDEX('AEO 2023 Table 52'!201:201,MATCH(E$67,'AEO 2023 Table 52'!$13:$13,0))</f>
        <v>52.765770000000003</v>
      </c>
      <c r="F94">
        <f>INDEX('AEO 2023 Table 52'!201:201,MATCH(F$67,'AEO 2023 Table 52'!$13:$13,0))</f>
        <v>51.318939</v>
      </c>
      <c r="G94">
        <f>INDEX('AEO 2023 Table 52'!201:201,MATCH(G$67,'AEO 2023 Table 52'!$13:$13,0))</f>
        <v>50.205593</v>
      </c>
      <c r="H94">
        <f>INDEX('AEO 2023 Table 52'!201:201,MATCH(H$67,'AEO 2023 Table 52'!$13:$13,0))</f>
        <v>49.159270999999997</v>
      </c>
      <c r="I94">
        <f>INDEX('AEO 2023 Table 52'!201:201,MATCH(I$67,'AEO 2023 Table 52'!$13:$13,0))</f>
        <v>48.253162000000003</v>
      </c>
      <c r="J94">
        <f>INDEX('AEO 2023 Table 52'!201:201,MATCH(J$67,'AEO 2023 Table 52'!$13:$13,0))</f>
        <v>47.430118999999998</v>
      </c>
      <c r="K94">
        <f>INDEX('AEO 2023 Table 52'!201:201,MATCH(K$67,'AEO 2023 Table 52'!$13:$13,0))</f>
        <v>46.851863999999999</v>
      </c>
      <c r="L94">
        <f>INDEX('AEO 2023 Table 52'!201:201,MATCH(L$67,'AEO 2023 Table 52'!$13:$13,0))</f>
        <v>46.653163999999997</v>
      </c>
      <c r="M94">
        <f>INDEX('AEO 2023 Table 52'!201:201,MATCH(M$67,'AEO 2023 Table 52'!$13:$13,0))</f>
        <v>46.400390999999999</v>
      </c>
      <c r="N94">
        <f>INDEX('AEO 2023 Table 52'!201:201,MATCH(N$67,'AEO 2023 Table 52'!$13:$13,0))</f>
        <v>46.165168999999999</v>
      </c>
      <c r="O94">
        <f>INDEX('AEO 2023 Table 52'!201:201,MATCH(O$67,'AEO 2023 Table 52'!$13:$13,0))</f>
        <v>45.930225</v>
      </c>
      <c r="P94">
        <f>INDEX('AEO 2023 Table 52'!201:201,MATCH(P$67,'AEO 2023 Table 52'!$13:$13,0))</f>
        <v>45.708672</v>
      </c>
      <c r="Q94">
        <f>INDEX('AEO 2023 Table 52'!201:201,MATCH(Q$67,'AEO 2023 Table 52'!$13:$13,0))</f>
        <v>45.552531999999999</v>
      </c>
      <c r="R94">
        <f>INDEX('AEO 2023 Table 52'!201:201,MATCH(R$67,'AEO 2023 Table 52'!$13:$13,0))</f>
        <v>45.407944000000001</v>
      </c>
      <c r="S94">
        <f>INDEX('AEO 2023 Table 52'!201:201,MATCH(S$67,'AEO 2023 Table 52'!$13:$13,0))</f>
        <v>45.281894999999999</v>
      </c>
      <c r="T94">
        <f>INDEX('AEO 2023 Table 52'!201:201,MATCH(T$67,'AEO 2023 Table 52'!$13:$13,0))</f>
        <v>45.169215999999999</v>
      </c>
      <c r="U94">
        <f>INDEX('AEO 2023 Table 52'!201:201,MATCH(U$67,'AEO 2023 Table 52'!$13:$13,0))</f>
        <v>45.087195999999999</v>
      </c>
      <c r="V94">
        <f>INDEX('AEO 2023 Table 52'!201:201,MATCH(V$67,'AEO 2023 Table 52'!$13:$13,0))</f>
        <v>45.010669999999998</v>
      </c>
      <c r="W94">
        <f>INDEX('AEO 2023 Table 52'!201:201,MATCH(W$67,'AEO 2023 Table 52'!$13:$13,0))</f>
        <v>44.939540999999998</v>
      </c>
      <c r="X94">
        <f>INDEX('AEO 2023 Table 52'!201:201,MATCH(X$67,'AEO 2023 Table 52'!$13:$13,0))</f>
        <v>44.874595999999997</v>
      </c>
      <c r="Y94">
        <f>INDEX('AEO 2023 Table 52'!201:201,MATCH(Y$67,'AEO 2023 Table 52'!$13:$13,0))</f>
        <v>44.824055000000001</v>
      </c>
      <c r="Z94">
        <f>INDEX('AEO 2023 Table 52'!201:201,MATCH(Z$67,'AEO 2023 Table 52'!$13:$13,0))</f>
        <v>44.778202</v>
      </c>
      <c r="AA94">
        <f>INDEX('AEO 2023 Table 52'!201:201,MATCH(AA$67,'AEO 2023 Table 52'!$13:$13,0))</f>
        <v>44.735492999999998</v>
      </c>
      <c r="AB94">
        <f>INDEX('AEO 2023 Table 52'!201:201,MATCH(AB$67,'AEO 2023 Table 52'!$13:$13,0))</f>
        <v>44.694125999999997</v>
      </c>
      <c r="AC94">
        <f>INDEX('AEO 2023 Table 52'!201:201,MATCH(AC$67,'AEO 2023 Table 52'!$13:$13,0))</f>
        <v>44.655856999999997</v>
      </c>
      <c r="AD94">
        <f>INDEX('AEO 2023 Table 52'!201:201,MATCH(AD$67,'AEO 2023 Table 52'!$13:$13,0))</f>
        <v>44.627937000000003</v>
      </c>
      <c r="AE94">
        <f>INDEX('AEO 2023 Table 52'!201:201,MATCH(AE$67,'AEO 2023 Table 52'!$13:$13,0))</f>
        <v>44.573214999999998</v>
      </c>
    </row>
    <row r="95" spans="1:31" x14ac:dyDescent="0.35">
      <c r="A95" t="str">
        <f>'AEO 2022 Table 52'!A194</f>
        <v>LDP000:oa_SmallPickup</v>
      </c>
      <c r="B95">
        <f>INDEX('AEO 2022 Table 52'!194:194,MATCH(B$67,'AEO 2022 Table 52'!$14:$14,0))</f>
        <v>46.863556000000003</v>
      </c>
      <c r="C95">
        <f>INDEX('AEO 2023 Table 52'!202:202,MATCH(C$67,'AEO 2023 Table 52'!$13:$13,0))</f>
        <v>54.745201000000002</v>
      </c>
      <c r="D95">
        <f>INDEX('AEO 2023 Table 52'!202:202,MATCH(D$67,'AEO 2023 Table 52'!$13:$13,0))</f>
        <v>53.049067999999998</v>
      </c>
      <c r="E95">
        <f>INDEX('AEO 2023 Table 52'!202:202,MATCH(E$67,'AEO 2023 Table 52'!$13:$13,0))</f>
        <v>51.651195999999999</v>
      </c>
      <c r="F95">
        <f>INDEX('AEO 2023 Table 52'!202:202,MATCH(F$67,'AEO 2023 Table 52'!$13:$13,0))</f>
        <v>50.051937000000002</v>
      </c>
      <c r="G95">
        <f>INDEX('AEO 2023 Table 52'!202:202,MATCH(G$67,'AEO 2023 Table 52'!$13:$13,0))</f>
        <v>48.906897999999998</v>
      </c>
      <c r="H95">
        <f>INDEX('AEO 2023 Table 52'!202:202,MATCH(H$67,'AEO 2023 Table 52'!$13:$13,0))</f>
        <v>47.768650000000001</v>
      </c>
      <c r="I95">
        <f>INDEX('AEO 2023 Table 52'!202:202,MATCH(I$67,'AEO 2023 Table 52'!$13:$13,0))</f>
        <v>46.864821999999997</v>
      </c>
      <c r="J95">
        <f>INDEX('AEO 2023 Table 52'!202:202,MATCH(J$67,'AEO 2023 Table 52'!$13:$13,0))</f>
        <v>45.977412999999999</v>
      </c>
      <c r="K95">
        <f>INDEX('AEO 2023 Table 52'!202:202,MATCH(K$67,'AEO 2023 Table 52'!$13:$13,0))</f>
        <v>45.372166</v>
      </c>
      <c r="L95">
        <f>INDEX('AEO 2023 Table 52'!202:202,MATCH(L$67,'AEO 2023 Table 52'!$13:$13,0))</f>
        <v>45.189425999999997</v>
      </c>
      <c r="M95">
        <f>INDEX('AEO 2023 Table 52'!202:202,MATCH(M$67,'AEO 2023 Table 52'!$13:$13,0))</f>
        <v>44.94791</v>
      </c>
      <c r="N95">
        <f>INDEX('AEO 2023 Table 52'!202:202,MATCH(N$67,'AEO 2023 Table 52'!$13:$13,0))</f>
        <v>44.725441000000004</v>
      </c>
      <c r="O95">
        <f>INDEX('AEO 2023 Table 52'!202:202,MATCH(O$67,'AEO 2023 Table 52'!$13:$13,0))</f>
        <v>44.462048000000003</v>
      </c>
      <c r="P95">
        <f>INDEX('AEO 2023 Table 52'!202:202,MATCH(P$67,'AEO 2023 Table 52'!$13:$13,0))</f>
        <v>44.221415999999998</v>
      </c>
      <c r="Q95">
        <f>INDEX('AEO 2023 Table 52'!202:202,MATCH(Q$67,'AEO 2023 Table 52'!$13:$13,0))</f>
        <v>44.048957999999999</v>
      </c>
      <c r="R95">
        <f>INDEX('AEO 2023 Table 52'!202:202,MATCH(R$67,'AEO 2023 Table 52'!$13:$13,0))</f>
        <v>43.890957</v>
      </c>
      <c r="S95">
        <f>INDEX('AEO 2023 Table 52'!202:202,MATCH(S$67,'AEO 2023 Table 52'!$13:$13,0))</f>
        <v>43.743899999999996</v>
      </c>
      <c r="T95">
        <f>INDEX('AEO 2023 Table 52'!202:202,MATCH(T$67,'AEO 2023 Table 52'!$13:$13,0))</f>
        <v>43.610104</v>
      </c>
      <c r="U95">
        <f>INDEX('AEO 2023 Table 52'!202:202,MATCH(U$67,'AEO 2023 Table 52'!$13:$13,0))</f>
        <v>43.50206</v>
      </c>
      <c r="V95">
        <f>INDEX('AEO 2023 Table 52'!202:202,MATCH(V$67,'AEO 2023 Table 52'!$13:$13,0))</f>
        <v>43.403606000000003</v>
      </c>
      <c r="W95">
        <f>INDEX('AEO 2023 Table 52'!202:202,MATCH(W$67,'AEO 2023 Table 52'!$13:$13,0))</f>
        <v>43.310203999999999</v>
      </c>
      <c r="X95">
        <f>INDEX('AEO 2023 Table 52'!202:202,MATCH(X$67,'AEO 2023 Table 52'!$13:$13,0))</f>
        <v>43.219276000000001</v>
      </c>
      <c r="Y95">
        <f>INDEX('AEO 2023 Table 52'!202:202,MATCH(Y$67,'AEO 2023 Table 52'!$13:$13,0))</f>
        <v>43.149006</v>
      </c>
      <c r="Z95">
        <f>INDEX('AEO 2023 Table 52'!202:202,MATCH(Z$67,'AEO 2023 Table 52'!$13:$13,0))</f>
        <v>43.081023999999999</v>
      </c>
      <c r="AA95">
        <f>INDEX('AEO 2023 Table 52'!202:202,MATCH(AA$67,'AEO 2023 Table 52'!$13:$13,0))</f>
        <v>43.017288000000001</v>
      </c>
      <c r="AB95">
        <f>INDEX('AEO 2023 Table 52'!202:202,MATCH(AB$67,'AEO 2023 Table 52'!$13:$13,0))</f>
        <v>42.956688</v>
      </c>
      <c r="AC95">
        <f>INDEX('AEO 2023 Table 52'!202:202,MATCH(AC$67,'AEO 2023 Table 52'!$13:$13,0))</f>
        <v>42.898086999999997</v>
      </c>
      <c r="AD95">
        <f>INDEX('AEO 2023 Table 52'!202:202,MATCH(AD$67,'AEO 2023 Table 52'!$13:$13,0))</f>
        <v>42.848305000000003</v>
      </c>
      <c r="AE95">
        <f>INDEX('AEO 2023 Table 52'!202:202,MATCH(AE$67,'AEO 2023 Table 52'!$13:$13,0))</f>
        <v>42.790733000000003</v>
      </c>
    </row>
    <row r="96" spans="1:31" x14ac:dyDescent="0.35">
      <c r="A96" t="str">
        <f>'AEO 2022 Table 52'!A195</f>
        <v>LDP000:oa_LargePickup</v>
      </c>
      <c r="B96">
        <f>INDEX('AEO 2022 Table 52'!195:195,MATCH(B$67,'AEO 2022 Table 52'!$14:$14,0))</f>
        <v>0</v>
      </c>
      <c r="C96">
        <f>INDEX('AEO 2023 Table 52'!203:203,MATCH(C$67,'AEO 2023 Table 52'!$13:$13,0))</f>
        <v>68.815680999999998</v>
      </c>
      <c r="D96">
        <f>INDEX('AEO 2023 Table 52'!203:203,MATCH(D$67,'AEO 2023 Table 52'!$13:$13,0))</f>
        <v>66.823586000000006</v>
      </c>
      <c r="E96">
        <f>INDEX('AEO 2023 Table 52'!203:203,MATCH(E$67,'AEO 2023 Table 52'!$13:$13,0))</f>
        <v>65.086585999999997</v>
      </c>
      <c r="F96">
        <f>INDEX('AEO 2023 Table 52'!203:203,MATCH(F$67,'AEO 2023 Table 52'!$13:$13,0))</f>
        <v>63.279991000000003</v>
      </c>
      <c r="G96">
        <f>INDEX('AEO 2023 Table 52'!203:203,MATCH(G$67,'AEO 2023 Table 52'!$13:$13,0))</f>
        <v>61.905532999999998</v>
      </c>
      <c r="H96">
        <f>INDEX('AEO 2023 Table 52'!203:203,MATCH(H$67,'AEO 2023 Table 52'!$13:$13,0))</f>
        <v>60.595795000000003</v>
      </c>
      <c r="I96">
        <f>INDEX('AEO 2023 Table 52'!203:203,MATCH(I$67,'AEO 2023 Table 52'!$13:$13,0))</f>
        <v>59.514290000000003</v>
      </c>
      <c r="J96">
        <f>INDEX('AEO 2023 Table 52'!203:203,MATCH(J$67,'AEO 2023 Table 52'!$13:$13,0))</f>
        <v>58.438521999999999</v>
      </c>
      <c r="K96">
        <f>INDEX('AEO 2023 Table 52'!203:203,MATCH(K$67,'AEO 2023 Table 52'!$13:$13,0))</f>
        <v>57.679932000000001</v>
      </c>
      <c r="L96">
        <f>INDEX('AEO 2023 Table 52'!203:203,MATCH(L$67,'AEO 2023 Table 52'!$13:$13,0))</f>
        <v>57.435085000000001</v>
      </c>
      <c r="M96">
        <f>INDEX('AEO 2023 Table 52'!203:203,MATCH(M$67,'AEO 2023 Table 52'!$13:$13,0))</f>
        <v>57.125469000000002</v>
      </c>
      <c r="N96">
        <f>INDEX('AEO 2023 Table 52'!203:203,MATCH(N$67,'AEO 2023 Table 52'!$13:$13,0))</f>
        <v>56.843456000000003</v>
      </c>
      <c r="O96">
        <f>INDEX('AEO 2023 Table 52'!203:203,MATCH(O$67,'AEO 2023 Table 52'!$13:$13,0))</f>
        <v>56.523941000000001</v>
      </c>
      <c r="P96">
        <f>INDEX('AEO 2023 Table 52'!203:203,MATCH(P$67,'AEO 2023 Table 52'!$13:$13,0))</f>
        <v>56.220295</v>
      </c>
      <c r="Q96">
        <f>INDEX('AEO 2023 Table 52'!203:203,MATCH(Q$67,'AEO 2023 Table 52'!$13:$13,0))</f>
        <v>55.991382999999999</v>
      </c>
      <c r="R96">
        <f>INDEX('AEO 2023 Table 52'!203:203,MATCH(R$67,'AEO 2023 Table 52'!$13:$13,0))</f>
        <v>55.779068000000002</v>
      </c>
      <c r="S96">
        <f>INDEX('AEO 2023 Table 52'!203:203,MATCH(S$67,'AEO 2023 Table 52'!$13:$13,0))</f>
        <v>55.583195000000003</v>
      </c>
      <c r="T96">
        <f>INDEX('AEO 2023 Table 52'!203:203,MATCH(T$67,'AEO 2023 Table 52'!$13:$13,0))</f>
        <v>55.402081000000003</v>
      </c>
      <c r="U96">
        <f>INDEX('AEO 2023 Table 52'!203:203,MATCH(U$67,'AEO 2023 Table 52'!$13:$13,0))</f>
        <v>55.260852999999997</v>
      </c>
      <c r="V96">
        <f>INDEX('AEO 2023 Table 52'!203:203,MATCH(V$67,'AEO 2023 Table 52'!$13:$13,0))</f>
        <v>55.130032</v>
      </c>
      <c r="W96">
        <f>INDEX('AEO 2023 Table 52'!203:203,MATCH(W$67,'AEO 2023 Table 52'!$13:$13,0))</f>
        <v>55.007423000000003</v>
      </c>
      <c r="X96">
        <f>INDEX('AEO 2023 Table 52'!203:203,MATCH(X$67,'AEO 2023 Table 52'!$13:$13,0))</f>
        <v>54.892100999999997</v>
      </c>
      <c r="Y96">
        <f>INDEX('AEO 2023 Table 52'!203:203,MATCH(Y$67,'AEO 2023 Table 52'!$13:$13,0))</f>
        <v>54.799194</v>
      </c>
      <c r="Z96">
        <f>INDEX('AEO 2023 Table 52'!203:203,MATCH(Z$67,'AEO 2023 Table 52'!$13:$13,0))</f>
        <v>54.713279999999997</v>
      </c>
      <c r="AA96">
        <f>INDEX('AEO 2023 Table 52'!203:203,MATCH(AA$67,'AEO 2023 Table 52'!$13:$13,0))</f>
        <v>54.632548999999997</v>
      </c>
      <c r="AB96">
        <f>INDEX('AEO 2023 Table 52'!203:203,MATCH(AB$67,'AEO 2023 Table 52'!$13:$13,0))</f>
        <v>54.553722</v>
      </c>
      <c r="AC96">
        <f>INDEX('AEO 2023 Table 52'!203:203,MATCH(AC$67,'AEO 2023 Table 52'!$13:$13,0))</f>
        <v>54.477901000000003</v>
      </c>
      <c r="AD96">
        <f>INDEX('AEO 2023 Table 52'!203:203,MATCH(AD$67,'AEO 2023 Table 52'!$13:$13,0))</f>
        <v>54.406028999999997</v>
      </c>
      <c r="AE96">
        <f>INDEX('AEO 2023 Table 52'!203:203,MATCH(AE$67,'AEO 2023 Table 52'!$13:$13,0))</f>
        <v>54.332169</v>
      </c>
    </row>
    <row r="97" spans="1:31" x14ac:dyDescent="0.35">
      <c r="A97" t="str">
        <f>'AEO 2022 Table 52'!A196</f>
        <v>LDP000:oa_SmallVan</v>
      </c>
      <c r="B97">
        <f>INDEX('AEO 2022 Table 52'!196:196,MATCH(B$67,'AEO 2022 Table 52'!$14:$14,0))</f>
        <v>42.584952999999999</v>
      </c>
      <c r="C97">
        <f>INDEX('AEO 2023 Table 52'!204:204,MATCH(C$67,'AEO 2023 Table 52'!$13:$13,0))</f>
        <v>43.196724000000003</v>
      </c>
      <c r="D97">
        <f>INDEX('AEO 2023 Table 52'!204:204,MATCH(D$67,'AEO 2023 Table 52'!$13:$13,0))</f>
        <v>41.858500999999997</v>
      </c>
      <c r="E97">
        <f>INDEX('AEO 2023 Table 52'!204:204,MATCH(E$67,'AEO 2023 Table 52'!$13:$13,0))</f>
        <v>40.709564</v>
      </c>
      <c r="F97">
        <f>INDEX('AEO 2023 Table 52'!204:204,MATCH(F$67,'AEO 2023 Table 52'!$13:$13,0))</f>
        <v>39.748753000000001</v>
      </c>
      <c r="G97">
        <f>INDEX('AEO 2023 Table 52'!204:204,MATCH(G$67,'AEO 2023 Table 52'!$13:$13,0))</f>
        <v>38.867137999999997</v>
      </c>
      <c r="H97">
        <f>INDEX('AEO 2023 Table 52'!204:204,MATCH(H$67,'AEO 2023 Table 52'!$13:$13,0))</f>
        <v>38.021481000000001</v>
      </c>
      <c r="I97">
        <f>INDEX('AEO 2023 Table 52'!204:204,MATCH(I$67,'AEO 2023 Table 52'!$13:$13,0))</f>
        <v>37.374470000000002</v>
      </c>
      <c r="J97">
        <f>INDEX('AEO 2023 Table 52'!204:204,MATCH(J$67,'AEO 2023 Table 52'!$13:$13,0))</f>
        <v>36.740887000000001</v>
      </c>
      <c r="K97">
        <f>INDEX('AEO 2023 Table 52'!204:204,MATCH(K$67,'AEO 2023 Table 52'!$13:$13,0))</f>
        <v>36.293472000000001</v>
      </c>
      <c r="L97">
        <f>INDEX('AEO 2023 Table 52'!204:204,MATCH(L$67,'AEO 2023 Table 52'!$13:$13,0))</f>
        <v>36.172564999999999</v>
      </c>
      <c r="M97">
        <f>INDEX('AEO 2023 Table 52'!204:204,MATCH(M$67,'AEO 2023 Table 52'!$13:$13,0))</f>
        <v>36.001606000000002</v>
      </c>
      <c r="N97">
        <f>INDEX('AEO 2023 Table 52'!204:204,MATCH(N$67,'AEO 2023 Table 52'!$13:$13,0))</f>
        <v>35.845936000000002</v>
      </c>
      <c r="O97">
        <f>INDEX('AEO 2023 Table 52'!204:204,MATCH(O$67,'AEO 2023 Table 52'!$13:$13,0))</f>
        <v>35.639107000000003</v>
      </c>
      <c r="P97">
        <f>INDEX('AEO 2023 Table 52'!204:204,MATCH(P$67,'AEO 2023 Table 52'!$13:$13,0))</f>
        <v>35.435977999999999</v>
      </c>
      <c r="Q97">
        <f>INDEX('AEO 2023 Table 52'!204:204,MATCH(Q$67,'AEO 2023 Table 52'!$13:$13,0))</f>
        <v>35.285046000000001</v>
      </c>
      <c r="R97">
        <f>INDEX('AEO 2023 Table 52'!204:204,MATCH(R$67,'AEO 2023 Table 52'!$13:$13,0))</f>
        <v>35.147381000000003</v>
      </c>
      <c r="S97">
        <f>INDEX('AEO 2023 Table 52'!204:204,MATCH(S$67,'AEO 2023 Table 52'!$13:$13,0))</f>
        <v>35.019829000000001</v>
      </c>
      <c r="T97">
        <f>INDEX('AEO 2023 Table 52'!204:204,MATCH(T$67,'AEO 2023 Table 52'!$13:$13,0))</f>
        <v>34.901161000000002</v>
      </c>
      <c r="U97">
        <f>INDEX('AEO 2023 Table 52'!204:204,MATCH(U$67,'AEO 2023 Table 52'!$13:$13,0))</f>
        <v>34.811649000000003</v>
      </c>
      <c r="V97">
        <f>INDEX('AEO 2023 Table 52'!204:204,MATCH(V$67,'AEO 2023 Table 52'!$13:$13,0))</f>
        <v>34.732017999999997</v>
      </c>
      <c r="W97">
        <f>INDEX('AEO 2023 Table 52'!204:204,MATCH(W$67,'AEO 2023 Table 52'!$13:$13,0))</f>
        <v>34.655940999999999</v>
      </c>
      <c r="X97">
        <f>INDEX('AEO 2023 Table 52'!204:204,MATCH(X$67,'AEO 2023 Table 52'!$13:$13,0))</f>
        <v>34.585827000000002</v>
      </c>
      <c r="Y97">
        <f>INDEX('AEO 2023 Table 52'!204:204,MATCH(Y$67,'AEO 2023 Table 52'!$13:$13,0))</f>
        <v>34.529544999999999</v>
      </c>
      <c r="Z97">
        <f>INDEX('AEO 2023 Table 52'!204:204,MATCH(Z$67,'AEO 2023 Table 52'!$13:$13,0))</f>
        <v>34.476646000000002</v>
      </c>
      <c r="AA97">
        <f>INDEX('AEO 2023 Table 52'!204:204,MATCH(AA$67,'AEO 2023 Table 52'!$13:$13,0))</f>
        <v>34.428635</v>
      </c>
      <c r="AB97">
        <f>INDEX('AEO 2023 Table 52'!204:204,MATCH(AB$67,'AEO 2023 Table 52'!$13:$13,0))</f>
        <v>34.380180000000003</v>
      </c>
      <c r="AC97">
        <f>INDEX('AEO 2023 Table 52'!204:204,MATCH(AC$67,'AEO 2023 Table 52'!$13:$13,0))</f>
        <v>34.336246000000003</v>
      </c>
      <c r="AD97">
        <f>INDEX('AEO 2023 Table 52'!204:204,MATCH(AD$67,'AEO 2023 Table 52'!$13:$13,0))</f>
        <v>34.294468000000002</v>
      </c>
      <c r="AE97">
        <f>INDEX('AEO 2023 Table 52'!204:204,MATCH(AE$67,'AEO 2023 Table 52'!$13:$13,0))</f>
        <v>34.247753000000003</v>
      </c>
    </row>
    <row r="98" spans="1:31" x14ac:dyDescent="0.35">
      <c r="A98" t="str">
        <f>'AEO 2022 Table 52'!A197</f>
        <v>LDP000:oa_LargeVan</v>
      </c>
      <c r="B98">
        <f>INDEX('AEO 2022 Table 52'!197:197,MATCH(B$67,'AEO 2022 Table 52'!$14:$14,0))</f>
        <v>0</v>
      </c>
      <c r="C98">
        <f>INDEX('AEO 2023 Table 52'!205:205,MATCH(C$67,'AEO 2023 Table 52'!$13:$13,0))</f>
        <v>0</v>
      </c>
      <c r="D98">
        <f>INDEX('AEO 2023 Table 52'!205:205,MATCH(D$67,'AEO 2023 Table 52'!$13:$13,0))</f>
        <v>0</v>
      </c>
      <c r="E98">
        <f>INDEX('AEO 2023 Table 52'!205:205,MATCH(E$67,'AEO 2023 Table 52'!$13:$13,0))</f>
        <v>0</v>
      </c>
      <c r="F98">
        <f>INDEX('AEO 2023 Table 52'!205:205,MATCH(F$67,'AEO 2023 Table 52'!$13:$13,0))</f>
        <v>0</v>
      </c>
      <c r="G98">
        <f>INDEX('AEO 2023 Table 52'!205:205,MATCH(G$67,'AEO 2023 Table 52'!$13:$13,0))</f>
        <v>0</v>
      </c>
      <c r="H98">
        <f>INDEX('AEO 2023 Table 52'!205:205,MATCH(H$67,'AEO 2023 Table 52'!$13:$13,0))</f>
        <v>0</v>
      </c>
      <c r="I98">
        <f>INDEX('AEO 2023 Table 52'!205:205,MATCH(I$67,'AEO 2023 Table 52'!$13:$13,0))</f>
        <v>0</v>
      </c>
      <c r="J98">
        <f>INDEX('AEO 2023 Table 52'!205:205,MATCH(J$67,'AEO 2023 Table 52'!$13:$13,0))</f>
        <v>0</v>
      </c>
      <c r="K98">
        <f>INDEX('AEO 2023 Table 52'!205:205,MATCH(K$67,'AEO 2023 Table 52'!$13:$13,0))</f>
        <v>0</v>
      </c>
      <c r="L98">
        <f>INDEX('AEO 2023 Table 52'!205:205,MATCH(L$67,'AEO 2023 Table 52'!$13:$13,0))</f>
        <v>0</v>
      </c>
      <c r="M98">
        <f>INDEX('AEO 2023 Table 52'!205:205,MATCH(M$67,'AEO 2023 Table 52'!$13:$13,0))</f>
        <v>0</v>
      </c>
      <c r="N98">
        <f>INDEX('AEO 2023 Table 52'!205:205,MATCH(N$67,'AEO 2023 Table 52'!$13:$13,0))</f>
        <v>0</v>
      </c>
      <c r="O98">
        <f>INDEX('AEO 2023 Table 52'!205:205,MATCH(O$67,'AEO 2023 Table 52'!$13:$13,0))</f>
        <v>0</v>
      </c>
      <c r="P98">
        <f>INDEX('AEO 2023 Table 52'!205:205,MATCH(P$67,'AEO 2023 Table 52'!$13:$13,0))</f>
        <v>0</v>
      </c>
      <c r="Q98">
        <f>INDEX('AEO 2023 Table 52'!205:205,MATCH(Q$67,'AEO 2023 Table 52'!$13:$13,0))</f>
        <v>0</v>
      </c>
      <c r="R98">
        <f>INDEX('AEO 2023 Table 52'!205:205,MATCH(R$67,'AEO 2023 Table 52'!$13:$13,0))</f>
        <v>0</v>
      </c>
      <c r="S98">
        <f>INDEX('AEO 2023 Table 52'!205:205,MATCH(S$67,'AEO 2023 Table 52'!$13:$13,0))</f>
        <v>0</v>
      </c>
      <c r="T98">
        <f>INDEX('AEO 2023 Table 52'!205:205,MATCH(T$67,'AEO 2023 Table 52'!$13:$13,0))</f>
        <v>0</v>
      </c>
      <c r="U98">
        <f>INDEX('AEO 2023 Table 52'!205:205,MATCH(U$67,'AEO 2023 Table 52'!$13:$13,0))</f>
        <v>0</v>
      </c>
      <c r="V98">
        <f>INDEX('AEO 2023 Table 52'!205:205,MATCH(V$67,'AEO 2023 Table 52'!$13:$13,0))</f>
        <v>0</v>
      </c>
      <c r="W98">
        <f>INDEX('AEO 2023 Table 52'!205:205,MATCH(W$67,'AEO 2023 Table 52'!$13:$13,0))</f>
        <v>0</v>
      </c>
      <c r="X98">
        <f>INDEX('AEO 2023 Table 52'!205:205,MATCH(X$67,'AEO 2023 Table 52'!$13:$13,0))</f>
        <v>0</v>
      </c>
      <c r="Y98">
        <f>INDEX('AEO 2023 Table 52'!205:205,MATCH(Y$67,'AEO 2023 Table 52'!$13:$13,0))</f>
        <v>0</v>
      </c>
      <c r="Z98">
        <f>INDEX('AEO 2023 Table 52'!205:205,MATCH(Z$67,'AEO 2023 Table 52'!$13:$13,0))</f>
        <v>0</v>
      </c>
      <c r="AA98">
        <f>INDEX('AEO 2023 Table 52'!205:205,MATCH(AA$67,'AEO 2023 Table 52'!$13:$13,0))</f>
        <v>0</v>
      </c>
      <c r="AB98">
        <f>INDEX('AEO 2023 Table 52'!205:205,MATCH(AB$67,'AEO 2023 Table 52'!$13:$13,0))</f>
        <v>0</v>
      </c>
      <c r="AC98">
        <f>INDEX('AEO 2023 Table 52'!205:205,MATCH(AC$67,'AEO 2023 Table 52'!$13:$13,0))</f>
        <v>0</v>
      </c>
      <c r="AD98">
        <f>INDEX('AEO 2023 Table 52'!205:205,MATCH(AD$67,'AEO 2023 Table 52'!$13:$13,0))</f>
        <v>0</v>
      </c>
      <c r="AE98">
        <f>INDEX('AEO 2023 Table 52'!205:205,MATCH(AE$67,'AEO 2023 Table 52'!$13:$13,0))</f>
        <v>0</v>
      </c>
    </row>
    <row r="99" spans="1:31" x14ac:dyDescent="0.35">
      <c r="A99" t="str">
        <f>'AEO 2022 Table 52'!A198</f>
        <v>LDP000:oa_SmallUtility</v>
      </c>
      <c r="B99">
        <f>INDEX('AEO 2022 Table 52'!198:198,MATCH(B$67,'AEO 2022 Table 52'!$14:$14,0))</f>
        <v>61.412574999999997</v>
      </c>
      <c r="C99">
        <f>INDEX('AEO 2023 Table 52'!206:206,MATCH(C$67,'AEO 2023 Table 52'!$13:$13,0))</f>
        <v>60.558059999999998</v>
      </c>
      <c r="D99">
        <f>INDEX('AEO 2023 Table 52'!206:206,MATCH(D$67,'AEO 2023 Table 52'!$13:$13,0))</f>
        <v>58.743403999999998</v>
      </c>
      <c r="E99">
        <f>INDEX('AEO 2023 Table 52'!206:206,MATCH(E$67,'AEO 2023 Table 52'!$13:$13,0))</f>
        <v>57.220500999999999</v>
      </c>
      <c r="F99">
        <f>INDEX('AEO 2023 Table 52'!206:206,MATCH(F$67,'AEO 2023 Table 52'!$13:$13,0))</f>
        <v>55.515098999999999</v>
      </c>
      <c r="G99">
        <f>INDEX('AEO 2023 Table 52'!206:206,MATCH(G$67,'AEO 2023 Table 52'!$13:$13,0))</f>
        <v>54.413231000000003</v>
      </c>
      <c r="H99">
        <f>INDEX('AEO 2023 Table 52'!206:206,MATCH(H$67,'AEO 2023 Table 52'!$13:$13,0))</f>
        <v>53.234935999999998</v>
      </c>
      <c r="I99">
        <f>INDEX('AEO 2023 Table 52'!206:206,MATCH(I$67,'AEO 2023 Table 52'!$13:$13,0))</f>
        <v>52.284889</v>
      </c>
      <c r="J99">
        <f>INDEX('AEO 2023 Table 52'!206:206,MATCH(J$67,'AEO 2023 Table 52'!$13:$13,0))</f>
        <v>51.352615</v>
      </c>
      <c r="K99">
        <f>INDEX('AEO 2023 Table 52'!206:206,MATCH(K$67,'AEO 2023 Table 52'!$13:$13,0))</f>
        <v>50.704926</v>
      </c>
      <c r="L99">
        <f>INDEX('AEO 2023 Table 52'!206:206,MATCH(L$67,'AEO 2023 Table 52'!$13:$13,0))</f>
        <v>50.496341999999999</v>
      </c>
      <c r="M99">
        <f>INDEX('AEO 2023 Table 52'!206:206,MATCH(M$67,'AEO 2023 Table 52'!$13:$13,0))</f>
        <v>50.227024</v>
      </c>
      <c r="N99">
        <f>INDEX('AEO 2023 Table 52'!206:206,MATCH(N$67,'AEO 2023 Table 52'!$13:$13,0))</f>
        <v>49.981712000000002</v>
      </c>
      <c r="O99">
        <f>INDEX('AEO 2023 Table 52'!206:206,MATCH(O$67,'AEO 2023 Table 52'!$13:$13,0))</f>
        <v>49.706786999999998</v>
      </c>
      <c r="P99">
        <f>INDEX('AEO 2023 Table 52'!206:206,MATCH(P$67,'AEO 2023 Table 52'!$13:$13,0))</f>
        <v>49.445380999999998</v>
      </c>
      <c r="Q99">
        <f>INDEX('AEO 2023 Table 52'!206:206,MATCH(Q$67,'AEO 2023 Table 52'!$13:$13,0))</f>
        <v>49.252533</v>
      </c>
      <c r="R99">
        <f>INDEX('AEO 2023 Table 52'!206:206,MATCH(R$67,'AEO 2023 Table 52'!$13:$13,0))</f>
        <v>49.074291000000002</v>
      </c>
      <c r="S99">
        <f>INDEX('AEO 2023 Table 52'!206:206,MATCH(S$67,'AEO 2023 Table 52'!$13:$13,0))</f>
        <v>48.913012999999999</v>
      </c>
      <c r="T99">
        <f>INDEX('AEO 2023 Table 52'!206:206,MATCH(T$67,'AEO 2023 Table 52'!$13:$13,0))</f>
        <v>48.768757000000001</v>
      </c>
      <c r="U99">
        <f>INDEX('AEO 2023 Table 52'!206:206,MATCH(U$67,'AEO 2023 Table 52'!$13:$13,0))</f>
        <v>48.650081999999998</v>
      </c>
      <c r="V99">
        <f>INDEX('AEO 2023 Table 52'!206:206,MATCH(V$67,'AEO 2023 Table 52'!$13:$13,0))</f>
        <v>48.540058000000002</v>
      </c>
      <c r="W99">
        <f>INDEX('AEO 2023 Table 52'!206:206,MATCH(W$67,'AEO 2023 Table 52'!$13:$13,0))</f>
        <v>48.437266999999999</v>
      </c>
      <c r="X99">
        <f>INDEX('AEO 2023 Table 52'!206:206,MATCH(X$67,'AEO 2023 Table 52'!$13:$13,0))</f>
        <v>48.340632999999997</v>
      </c>
      <c r="Y99">
        <f>INDEX('AEO 2023 Table 52'!206:206,MATCH(Y$67,'AEO 2023 Table 52'!$13:$13,0))</f>
        <v>48.264580000000002</v>
      </c>
      <c r="Z99">
        <f>INDEX('AEO 2023 Table 52'!206:206,MATCH(Z$67,'AEO 2023 Table 52'!$13:$13,0))</f>
        <v>48.191006000000002</v>
      </c>
      <c r="AA99">
        <f>INDEX('AEO 2023 Table 52'!206:206,MATCH(AA$67,'AEO 2023 Table 52'!$13:$13,0))</f>
        <v>48.123936</v>
      </c>
      <c r="AB99">
        <f>INDEX('AEO 2023 Table 52'!206:206,MATCH(AB$67,'AEO 2023 Table 52'!$13:$13,0))</f>
        <v>48.056888999999998</v>
      </c>
      <c r="AC99">
        <f>INDEX('AEO 2023 Table 52'!206:206,MATCH(AC$67,'AEO 2023 Table 52'!$13:$13,0))</f>
        <v>47.995387999999998</v>
      </c>
      <c r="AD99">
        <f>INDEX('AEO 2023 Table 52'!206:206,MATCH(AD$67,'AEO 2023 Table 52'!$13:$13,0))</f>
        <v>47.938873000000001</v>
      </c>
      <c r="AE99">
        <f>INDEX('AEO 2023 Table 52'!206:206,MATCH(AE$67,'AEO 2023 Table 52'!$13:$13,0))</f>
        <v>47.876967999999998</v>
      </c>
    </row>
    <row r="100" spans="1:31" x14ac:dyDescent="0.35">
      <c r="A100" t="str">
        <f>'AEO 2022 Table 52'!A199</f>
        <v>LDP000:oa_LargeUtility</v>
      </c>
      <c r="B100">
        <f>INDEX('AEO 2022 Table 52'!199:199,MATCH(B$67,'AEO 2022 Table 52'!$14:$14,0))</f>
        <v>86.827613999999997</v>
      </c>
      <c r="C100">
        <f>INDEX('AEO 2023 Table 52'!207:207,MATCH(C$67,'AEO 2023 Table 52'!$13:$13,0))</f>
        <v>98.219550999999996</v>
      </c>
      <c r="D100">
        <f>INDEX('AEO 2023 Table 52'!207:207,MATCH(D$67,'AEO 2023 Table 52'!$13:$13,0))</f>
        <v>95.693008000000006</v>
      </c>
      <c r="E100">
        <f>INDEX('AEO 2023 Table 52'!207:207,MATCH(E$67,'AEO 2023 Table 52'!$13:$13,0))</f>
        <v>93.615050999999994</v>
      </c>
      <c r="F100">
        <f>INDEX('AEO 2023 Table 52'!207:207,MATCH(F$67,'AEO 2023 Table 52'!$13:$13,0))</f>
        <v>91.350998000000004</v>
      </c>
      <c r="G100">
        <f>INDEX('AEO 2023 Table 52'!207:207,MATCH(G$67,'AEO 2023 Table 52'!$13:$13,0))</f>
        <v>89.651672000000005</v>
      </c>
      <c r="H100">
        <f>INDEX('AEO 2023 Table 52'!207:207,MATCH(H$67,'AEO 2023 Table 52'!$13:$13,0))</f>
        <v>88.032844999999995</v>
      </c>
      <c r="I100">
        <f>INDEX('AEO 2023 Table 52'!207:207,MATCH(I$67,'AEO 2023 Table 52'!$13:$13,0))</f>
        <v>86.680351000000002</v>
      </c>
      <c r="J100">
        <f>INDEX('AEO 2023 Table 52'!207:207,MATCH(J$67,'AEO 2023 Table 52'!$13:$13,0))</f>
        <v>85.411727999999997</v>
      </c>
      <c r="K100">
        <f>INDEX('AEO 2023 Table 52'!207:207,MATCH(K$67,'AEO 2023 Table 52'!$13:$13,0))</f>
        <v>84.498778999999999</v>
      </c>
      <c r="L100">
        <f>INDEX('AEO 2023 Table 52'!207:207,MATCH(L$67,'AEO 2023 Table 52'!$13:$13,0))</f>
        <v>84.177566999999996</v>
      </c>
      <c r="M100">
        <f>INDEX('AEO 2023 Table 52'!207:207,MATCH(M$67,'AEO 2023 Table 52'!$13:$13,0))</f>
        <v>83.802986000000004</v>
      </c>
      <c r="N100">
        <f>INDEX('AEO 2023 Table 52'!207:207,MATCH(N$67,'AEO 2023 Table 52'!$13:$13,0))</f>
        <v>83.449744999999993</v>
      </c>
      <c r="O100">
        <f>INDEX('AEO 2023 Table 52'!207:207,MATCH(O$67,'AEO 2023 Table 52'!$13:$13,0))</f>
        <v>83.065605000000005</v>
      </c>
      <c r="P100">
        <f>INDEX('AEO 2023 Table 52'!207:207,MATCH(P$67,'AEO 2023 Table 52'!$13:$13,0))</f>
        <v>82.704139999999995</v>
      </c>
      <c r="Q100">
        <f>INDEX('AEO 2023 Table 52'!207:207,MATCH(Q$67,'AEO 2023 Table 52'!$13:$13,0))</f>
        <v>82.435378999999998</v>
      </c>
      <c r="R100">
        <f>INDEX('AEO 2023 Table 52'!207:207,MATCH(R$67,'AEO 2023 Table 52'!$13:$13,0))</f>
        <v>82.193481000000006</v>
      </c>
      <c r="S100">
        <f>INDEX('AEO 2023 Table 52'!207:207,MATCH(S$67,'AEO 2023 Table 52'!$13:$13,0))</f>
        <v>81.974616999999995</v>
      </c>
      <c r="T100">
        <f>INDEX('AEO 2023 Table 52'!207:207,MATCH(T$67,'AEO 2023 Table 52'!$13:$13,0))</f>
        <v>81.770438999999996</v>
      </c>
      <c r="U100">
        <f>INDEX('AEO 2023 Table 52'!207:207,MATCH(U$67,'AEO 2023 Table 52'!$13:$13,0))</f>
        <v>81.609840000000005</v>
      </c>
      <c r="V100">
        <f>INDEX('AEO 2023 Table 52'!207:207,MATCH(V$67,'AEO 2023 Table 52'!$13:$13,0))</f>
        <v>81.459343000000004</v>
      </c>
      <c r="W100">
        <f>INDEX('AEO 2023 Table 52'!207:207,MATCH(W$67,'AEO 2023 Table 52'!$13:$13,0))</f>
        <v>81.318611000000004</v>
      </c>
      <c r="X100">
        <f>INDEX('AEO 2023 Table 52'!207:207,MATCH(X$67,'AEO 2023 Table 52'!$13:$13,0))</f>
        <v>81.187836000000004</v>
      </c>
      <c r="Y100">
        <f>INDEX('AEO 2023 Table 52'!207:207,MATCH(Y$67,'AEO 2023 Table 52'!$13:$13,0))</f>
        <v>81.079848999999996</v>
      </c>
      <c r="Z100">
        <f>INDEX('AEO 2023 Table 52'!207:207,MATCH(Z$67,'AEO 2023 Table 52'!$13:$13,0))</f>
        <v>80.978309999999993</v>
      </c>
      <c r="AA100">
        <f>INDEX('AEO 2023 Table 52'!207:207,MATCH(AA$67,'AEO 2023 Table 52'!$13:$13,0))</f>
        <v>80.884270000000001</v>
      </c>
      <c r="AB100">
        <f>INDEX('AEO 2023 Table 52'!207:207,MATCH(AB$67,'AEO 2023 Table 52'!$13:$13,0))</f>
        <v>80.790947000000003</v>
      </c>
      <c r="AC100">
        <f>INDEX('AEO 2023 Table 52'!207:207,MATCH(AC$67,'AEO 2023 Table 52'!$13:$13,0))</f>
        <v>80.704635999999994</v>
      </c>
      <c r="AD100">
        <f>INDEX('AEO 2023 Table 52'!207:207,MATCH(AD$67,'AEO 2023 Table 52'!$13:$13,0))</f>
        <v>80.622748999999999</v>
      </c>
      <c r="AE100">
        <f>INDEX('AEO 2023 Table 52'!207:207,MATCH(AE$67,'AEO 2023 Table 52'!$13:$13,0))</f>
        <v>80.538314999999997</v>
      </c>
    </row>
    <row r="101" spans="1:31" x14ac:dyDescent="0.35">
      <c r="A101" t="str">
        <f>'AEO 2022 Table 52'!A200</f>
        <v>LDP000:oa_SmallCrossTrk</v>
      </c>
      <c r="B101">
        <f>INDEX('AEO 2022 Table 52'!200:200,MATCH(B$67,'AEO 2022 Table 52'!$14:$14,0))</f>
        <v>46.066398999999997</v>
      </c>
      <c r="C101">
        <f>INDEX('AEO 2023 Table 52'!208:208,MATCH(C$67,'AEO 2023 Table 52'!$13:$13,0))</f>
        <v>45.402324999999998</v>
      </c>
      <c r="D101">
        <f>INDEX('AEO 2023 Table 52'!208:208,MATCH(D$67,'AEO 2023 Table 52'!$13:$13,0))</f>
        <v>44.210746999999998</v>
      </c>
      <c r="E101">
        <f>INDEX('AEO 2023 Table 52'!208:208,MATCH(E$67,'AEO 2023 Table 52'!$13:$13,0))</f>
        <v>43.263241000000001</v>
      </c>
      <c r="F101">
        <f>INDEX('AEO 2023 Table 52'!208:208,MATCH(F$67,'AEO 2023 Table 52'!$13:$13,0))</f>
        <v>42.183388000000001</v>
      </c>
      <c r="G101">
        <f>INDEX('AEO 2023 Table 52'!208:208,MATCH(G$67,'AEO 2023 Table 52'!$13:$13,0))</f>
        <v>41.346480999999997</v>
      </c>
      <c r="H101">
        <f>INDEX('AEO 2023 Table 52'!208:208,MATCH(H$67,'AEO 2023 Table 52'!$13:$13,0))</f>
        <v>40.497711000000002</v>
      </c>
      <c r="I101">
        <f>INDEX('AEO 2023 Table 52'!208:208,MATCH(I$67,'AEO 2023 Table 52'!$13:$13,0))</f>
        <v>39.793858</v>
      </c>
      <c r="J101">
        <f>INDEX('AEO 2023 Table 52'!208:208,MATCH(J$67,'AEO 2023 Table 52'!$13:$13,0))</f>
        <v>39.132804999999998</v>
      </c>
      <c r="K101">
        <f>INDEX('AEO 2023 Table 52'!208:208,MATCH(K$67,'AEO 2023 Table 52'!$13:$13,0))</f>
        <v>38.679352000000002</v>
      </c>
      <c r="L101">
        <f>INDEX('AEO 2023 Table 52'!208:208,MATCH(L$67,'AEO 2023 Table 52'!$13:$13,0))</f>
        <v>38.556930999999999</v>
      </c>
      <c r="M101">
        <f>INDEX('AEO 2023 Table 52'!208:208,MATCH(M$67,'AEO 2023 Table 52'!$13:$13,0))</f>
        <v>38.378517000000002</v>
      </c>
      <c r="N101">
        <f>INDEX('AEO 2023 Table 52'!208:208,MATCH(N$67,'AEO 2023 Table 52'!$13:$13,0))</f>
        <v>38.204807000000002</v>
      </c>
      <c r="O101">
        <f>INDEX('AEO 2023 Table 52'!208:208,MATCH(O$67,'AEO 2023 Table 52'!$13:$13,0))</f>
        <v>37.982616</v>
      </c>
      <c r="P101">
        <f>INDEX('AEO 2023 Table 52'!208:208,MATCH(P$67,'AEO 2023 Table 52'!$13:$13,0))</f>
        <v>37.76688</v>
      </c>
      <c r="Q101">
        <f>INDEX('AEO 2023 Table 52'!208:208,MATCH(Q$67,'AEO 2023 Table 52'!$13:$13,0))</f>
        <v>37.6096</v>
      </c>
      <c r="R101">
        <f>INDEX('AEO 2023 Table 52'!208:208,MATCH(R$67,'AEO 2023 Table 52'!$13:$13,0))</f>
        <v>37.459240000000001</v>
      </c>
      <c r="S101">
        <f>INDEX('AEO 2023 Table 52'!208:208,MATCH(S$67,'AEO 2023 Table 52'!$13:$13,0))</f>
        <v>37.325291</v>
      </c>
      <c r="T101">
        <f>INDEX('AEO 2023 Table 52'!208:208,MATCH(T$67,'AEO 2023 Table 52'!$13:$13,0))</f>
        <v>37.203899</v>
      </c>
      <c r="U101">
        <f>INDEX('AEO 2023 Table 52'!208:208,MATCH(U$67,'AEO 2023 Table 52'!$13:$13,0))</f>
        <v>37.111258999999997</v>
      </c>
      <c r="V101">
        <f>INDEX('AEO 2023 Table 52'!208:208,MATCH(V$67,'AEO 2023 Table 52'!$13:$13,0))</f>
        <v>37.027752</v>
      </c>
      <c r="W101">
        <f>INDEX('AEO 2023 Table 52'!208:208,MATCH(W$67,'AEO 2023 Table 52'!$13:$13,0))</f>
        <v>36.948284000000001</v>
      </c>
      <c r="X101">
        <f>INDEX('AEO 2023 Table 52'!208:208,MATCH(X$67,'AEO 2023 Table 52'!$13:$13,0))</f>
        <v>36.875445999999997</v>
      </c>
      <c r="Y101">
        <f>INDEX('AEO 2023 Table 52'!208:208,MATCH(Y$67,'AEO 2023 Table 52'!$13:$13,0))</f>
        <v>36.820430999999999</v>
      </c>
      <c r="Z101">
        <f>INDEX('AEO 2023 Table 52'!208:208,MATCH(Z$67,'AEO 2023 Table 52'!$13:$13,0))</f>
        <v>36.765658999999999</v>
      </c>
      <c r="AA101">
        <f>INDEX('AEO 2023 Table 52'!208:208,MATCH(AA$67,'AEO 2023 Table 52'!$13:$13,0))</f>
        <v>36.717151999999999</v>
      </c>
      <c r="AB101">
        <f>INDEX('AEO 2023 Table 52'!208:208,MATCH(AB$67,'AEO 2023 Table 52'!$13:$13,0))</f>
        <v>36.667057</v>
      </c>
      <c r="AC101">
        <f>INDEX('AEO 2023 Table 52'!208:208,MATCH(AC$67,'AEO 2023 Table 52'!$13:$13,0))</f>
        <v>36.622509000000001</v>
      </c>
      <c r="AD101">
        <f>INDEX('AEO 2023 Table 52'!208:208,MATCH(AD$67,'AEO 2023 Table 52'!$13:$13,0))</f>
        <v>36.594200000000001</v>
      </c>
      <c r="AE101">
        <f>INDEX('AEO 2023 Table 52'!208:208,MATCH(AE$67,'AEO 2023 Table 52'!$13:$13,0))</f>
        <v>36.547908999999997</v>
      </c>
    </row>
    <row r="102" spans="1:31" x14ac:dyDescent="0.35">
      <c r="A102" t="str">
        <f>'AEO 2022 Table 52'!A201</f>
        <v>LDP000:oa_LargeCrossTrk</v>
      </c>
      <c r="B102">
        <f>INDEX('AEO 2022 Table 52'!201:201,MATCH(B$67,'AEO 2022 Table 52'!$14:$14,0))</f>
        <v>63.963467000000001</v>
      </c>
      <c r="C102">
        <f>INDEX('AEO 2023 Table 52'!209:209,MATCH(C$67,'AEO 2023 Table 52'!$13:$13,0))</f>
        <v>66.663673000000003</v>
      </c>
      <c r="D102">
        <f>INDEX('AEO 2023 Table 52'!209:209,MATCH(D$67,'AEO 2023 Table 52'!$13:$13,0))</f>
        <v>64.980850000000004</v>
      </c>
      <c r="E102">
        <f>INDEX('AEO 2023 Table 52'!209:209,MATCH(E$67,'AEO 2023 Table 52'!$13:$13,0))</f>
        <v>63.505164999999998</v>
      </c>
      <c r="F102">
        <f>INDEX('AEO 2023 Table 52'!209:209,MATCH(F$67,'AEO 2023 Table 52'!$13:$13,0))</f>
        <v>61.913826</v>
      </c>
      <c r="G102">
        <f>INDEX('AEO 2023 Table 52'!209:209,MATCH(G$67,'AEO 2023 Table 52'!$13:$13,0))</f>
        <v>60.721874</v>
      </c>
      <c r="H102">
        <f>INDEX('AEO 2023 Table 52'!209:209,MATCH(H$67,'AEO 2023 Table 52'!$13:$13,0))</f>
        <v>59.561641999999999</v>
      </c>
      <c r="I102">
        <f>INDEX('AEO 2023 Table 52'!209:209,MATCH(I$67,'AEO 2023 Table 52'!$13:$13,0))</f>
        <v>58.646946</v>
      </c>
      <c r="J102">
        <f>INDEX('AEO 2023 Table 52'!209:209,MATCH(J$67,'AEO 2023 Table 52'!$13:$13,0))</f>
        <v>57.729911999999999</v>
      </c>
      <c r="K102">
        <f>INDEX('AEO 2023 Table 52'!209:209,MATCH(K$67,'AEO 2023 Table 52'!$13:$13,0))</f>
        <v>57.096676000000002</v>
      </c>
      <c r="L102">
        <f>INDEX('AEO 2023 Table 52'!209:209,MATCH(L$67,'AEO 2023 Table 52'!$13:$13,0))</f>
        <v>56.904727999999999</v>
      </c>
      <c r="M102">
        <f>INDEX('AEO 2023 Table 52'!209:209,MATCH(M$67,'AEO 2023 Table 52'!$13:$13,0))</f>
        <v>56.656348999999999</v>
      </c>
      <c r="N102">
        <f>INDEX('AEO 2023 Table 52'!209:209,MATCH(N$67,'AEO 2023 Table 52'!$13:$13,0))</f>
        <v>56.435665</v>
      </c>
      <c r="O102">
        <f>INDEX('AEO 2023 Table 52'!209:209,MATCH(O$67,'AEO 2023 Table 52'!$13:$13,0))</f>
        <v>56.168368999999998</v>
      </c>
      <c r="P102">
        <f>INDEX('AEO 2023 Table 52'!209:209,MATCH(P$67,'AEO 2023 Table 52'!$13:$13,0))</f>
        <v>55.911704999999998</v>
      </c>
      <c r="Q102">
        <f>INDEX('AEO 2023 Table 52'!209:209,MATCH(Q$67,'AEO 2023 Table 52'!$13:$13,0))</f>
        <v>55.722065000000001</v>
      </c>
      <c r="R102">
        <f>INDEX('AEO 2023 Table 52'!209:209,MATCH(R$67,'AEO 2023 Table 52'!$13:$13,0))</f>
        <v>55.547367000000001</v>
      </c>
      <c r="S102">
        <f>INDEX('AEO 2023 Table 52'!209:209,MATCH(S$67,'AEO 2023 Table 52'!$13:$13,0))</f>
        <v>55.386096999999999</v>
      </c>
      <c r="T102">
        <f>INDEX('AEO 2023 Table 52'!209:209,MATCH(T$67,'AEO 2023 Table 52'!$13:$13,0))</f>
        <v>55.241416999999998</v>
      </c>
      <c r="U102">
        <f>INDEX('AEO 2023 Table 52'!209:209,MATCH(U$67,'AEO 2023 Table 52'!$13:$13,0))</f>
        <v>55.124637999999997</v>
      </c>
      <c r="V102">
        <f>INDEX('AEO 2023 Table 52'!209:209,MATCH(V$67,'AEO 2023 Table 52'!$13:$13,0))</f>
        <v>55.015064000000002</v>
      </c>
      <c r="W102">
        <f>INDEX('AEO 2023 Table 52'!209:209,MATCH(W$67,'AEO 2023 Table 52'!$13:$13,0))</f>
        <v>54.911887999999998</v>
      </c>
      <c r="X102">
        <f>INDEX('AEO 2023 Table 52'!209:209,MATCH(X$67,'AEO 2023 Table 52'!$13:$13,0))</f>
        <v>54.816177000000003</v>
      </c>
      <c r="Y102">
        <f>INDEX('AEO 2023 Table 52'!209:209,MATCH(Y$67,'AEO 2023 Table 52'!$13:$13,0))</f>
        <v>54.737591000000002</v>
      </c>
      <c r="Z102">
        <f>INDEX('AEO 2023 Table 52'!209:209,MATCH(Z$67,'AEO 2023 Table 52'!$13:$13,0))</f>
        <v>54.665286999999999</v>
      </c>
      <c r="AA102">
        <f>INDEX('AEO 2023 Table 52'!209:209,MATCH(AA$67,'AEO 2023 Table 52'!$13:$13,0))</f>
        <v>54.595675999999997</v>
      </c>
      <c r="AB102">
        <f>INDEX('AEO 2023 Table 52'!209:209,MATCH(AB$67,'AEO 2023 Table 52'!$13:$13,0))</f>
        <v>54.529327000000002</v>
      </c>
      <c r="AC102">
        <f>INDEX('AEO 2023 Table 52'!209:209,MATCH(AC$67,'AEO 2023 Table 52'!$13:$13,0))</f>
        <v>54.465316999999999</v>
      </c>
      <c r="AD102">
        <f>INDEX('AEO 2023 Table 52'!209:209,MATCH(AD$67,'AEO 2023 Table 52'!$13:$13,0))</f>
        <v>54.408912999999998</v>
      </c>
      <c r="AE102">
        <f>INDEX('AEO 2023 Table 52'!209:209,MATCH(AE$67,'AEO 2023 Table 52'!$13:$13,0))</f>
        <v>54.346138000000003</v>
      </c>
    </row>
    <row r="104" spans="1:31" x14ac:dyDescent="0.35">
      <c r="A104" t="s">
        <v>200</v>
      </c>
    </row>
    <row r="105" spans="1:31" x14ac:dyDescent="0.35">
      <c r="A105" t="str">
        <f>'AEO 2022 Table 52'!A203</f>
        <v>LDP000:va_Mini-compactC</v>
      </c>
      <c r="B105">
        <f>INDEX('AEO 2022 Table 52'!203:203,MATCH(B$67,'AEO 2022 Table 52'!$14:$14,0))</f>
        <v>0</v>
      </c>
      <c r="C105">
        <f>INDEX('AEO 2023 Table 52'!212:212,MATCH(C$67,'AEO 2023 Table 52'!$13:$13,0))</f>
        <v>0</v>
      </c>
      <c r="D105">
        <f>INDEX('AEO 2023 Table 52'!212:212,MATCH(D$67,'AEO 2023 Table 52'!$13:$13,0))</f>
        <v>0</v>
      </c>
      <c r="E105">
        <f>INDEX('AEO 2023 Table 52'!212:212,MATCH(E$67,'AEO 2023 Table 52'!$13:$13,0))</f>
        <v>0</v>
      </c>
      <c r="F105">
        <f>INDEX('AEO 2023 Table 52'!212:212,MATCH(F$67,'AEO 2023 Table 52'!$13:$13,0))</f>
        <v>0</v>
      </c>
      <c r="G105">
        <f>INDEX('AEO 2023 Table 52'!212:212,MATCH(G$67,'AEO 2023 Table 52'!$13:$13,0))</f>
        <v>0</v>
      </c>
      <c r="H105">
        <f>INDEX('AEO 2023 Table 52'!212:212,MATCH(H$67,'AEO 2023 Table 52'!$13:$13,0))</f>
        <v>0</v>
      </c>
      <c r="I105">
        <f>INDEX('AEO 2023 Table 52'!212:212,MATCH(I$67,'AEO 2023 Table 52'!$13:$13,0))</f>
        <v>0</v>
      </c>
      <c r="J105">
        <f>INDEX('AEO 2023 Table 52'!212:212,MATCH(J$67,'AEO 2023 Table 52'!$13:$13,0))</f>
        <v>0</v>
      </c>
      <c r="K105">
        <f>INDEX('AEO 2023 Table 52'!212:212,MATCH(K$67,'AEO 2023 Table 52'!$13:$13,0))</f>
        <v>0</v>
      </c>
      <c r="L105">
        <f>INDEX('AEO 2023 Table 52'!212:212,MATCH(L$67,'AEO 2023 Table 52'!$13:$13,0))</f>
        <v>0</v>
      </c>
      <c r="M105">
        <f>INDEX('AEO 2023 Table 52'!212:212,MATCH(M$67,'AEO 2023 Table 52'!$13:$13,0))</f>
        <v>0</v>
      </c>
      <c r="N105">
        <f>INDEX('AEO 2023 Table 52'!212:212,MATCH(N$67,'AEO 2023 Table 52'!$13:$13,0))</f>
        <v>0</v>
      </c>
      <c r="O105">
        <f>INDEX('AEO 2023 Table 52'!212:212,MATCH(O$67,'AEO 2023 Table 52'!$13:$13,0))</f>
        <v>0</v>
      </c>
      <c r="P105">
        <f>INDEX('AEO 2023 Table 52'!212:212,MATCH(P$67,'AEO 2023 Table 52'!$13:$13,0))</f>
        <v>0</v>
      </c>
      <c r="Q105">
        <f>INDEX('AEO 2023 Table 52'!212:212,MATCH(Q$67,'AEO 2023 Table 52'!$13:$13,0))</f>
        <v>0</v>
      </c>
      <c r="R105">
        <f>INDEX('AEO 2023 Table 52'!212:212,MATCH(R$67,'AEO 2023 Table 52'!$13:$13,0))</f>
        <v>0</v>
      </c>
      <c r="S105">
        <f>INDEX('AEO 2023 Table 52'!212:212,MATCH(S$67,'AEO 2023 Table 52'!$13:$13,0))</f>
        <v>0</v>
      </c>
      <c r="T105">
        <f>INDEX('AEO 2023 Table 52'!212:212,MATCH(T$67,'AEO 2023 Table 52'!$13:$13,0))</f>
        <v>0</v>
      </c>
      <c r="U105">
        <f>INDEX('AEO 2023 Table 52'!212:212,MATCH(U$67,'AEO 2023 Table 52'!$13:$13,0))</f>
        <v>0</v>
      </c>
      <c r="V105">
        <f>INDEX('AEO 2023 Table 52'!212:212,MATCH(V$67,'AEO 2023 Table 52'!$13:$13,0))</f>
        <v>0</v>
      </c>
      <c r="W105">
        <f>INDEX('AEO 2023 Table 52'!212:212,MATCH(W$67,'AEO 2023 Table 52'!$13:$13,0))</f>
        <v>0</v>
      </c>
      <c r="X105">
        <f>INDEX('AEO 2023 Table 52'!212:212,MATCH(X$67,'AEO 2023 Table 52'!$13:$13,0))</f>
        <v>0</v>
      </c>
      <c r="Y105">
        <f>INDEX('AEO 2023 Table 52'!212:212,MATCH(Y$67,'AEO 2023 Table 52'!$13:$13,0))</f>
        <v>0</v>
      </c>
      <c r="Z105">
        <f>INDEX('AEO 2023 Table 52'!212:212,MATCH(Z$67,'AEO 2023 Table 52'!$13:$13,0))</f>
        <v>0</v>
      </c>
      <c r="AA105">
        <f>INDEX('AEO 2023 Table 52'!212:212,MATCH(AA$67,'AEO 2023 Table 52'!$13:$13,0))</f>
        <v>0</v>
      </c>
      <c r="AB105">
        <f>INDEX('AEO 2023 Table 52'!212:212,MATCH(AB$67,'AEO 2023 Table 52'!$13:$13,0))</f>
        <v>0</v>
      </c>
      <c r="AC105">
        <f>INDEX('AEO 2023 Table 52'!212:212,MATCH(AC$67,'AEO 2023 Table 52'!$13:$13,0))</f>
        <v>0</v>
      </c>
      <c r="AD105">
        <f>INDEX('AEO 2023 Table 52'!212:212,MATCH(AD$67,'AEO 2023 Table 52'!$13:$13,0))</f>
        <v>0</v>
      </c>
      <c r="AE105">
        <f>INDEX('AEO 2023 Table 52'!212:212,MATCH(AE$67,'AEO 2023 Table 52'!$13:$13,0))</f>
        <v>0</v>
      </c>
    </row>
    <row r="106" spans="1:31" x14ac:dyDescent="0.35">
      <c r="A106" t="str">
        <f>'AEO 2022 Table 52'!A204</f>
        <v>LDP000:va_SubcompactCar</v>
      </c>
      <c r="B106">
        <f>INDEX('AEO 2022 Table 52'!204:204,MATCH(B$67,'AEO 2022 Table 52'!$14:$14,0))</f>
        <v>53.930892999999998</v>
      </c>
      <c r="C106">
        <f>INDEX('AEO 2023 Table 52'!213:213,MATCH(C$67,'AEO 2023 Table 52'!$13:$13,0))</f>
        <v>55.670811</v>
      </c>
      <c r="D106">
        <f>INDEX('AEO 2023 Table 52'!213:213,MATCH(D$67,'AEO 2023 Table 52'!$13:$13,0))</f>
        <v>54.113300000000002</v>
      </c>
      <c r="E106">
        <f>INDEX('AEO 2023 Table 52'!213:213,MATCH(E$67,'AEO 2023 Table 52'!$13:$13,0))</f>
        <v>52.740692000000003</v>
      </c>
      <c r="F106">
        <f>INDEX('AEO 2023 Table 52'!213:213,MATCH(F$67,'AEO 2023 Table 52'!$13:$13,0))</f>
        <v>51.194923000000003</v>
      </c>
      <c r="G106">
        <f>INDEX('AEO 2023 Table 52'!213:213,MATCH(G$67,'AEO 2023 Table 52'!$13:$13,0))</f>
        <v>49.990344999999998</v>
      </c>
      <c r="H106">
        <f>INDEX('AEO 2023 Table 52'!213:213,MATCH(H$67,'AEO 2023 Table 52'!$13:$13,0))</f>
        <v>48.885120000000001</v>
      </c>
      <c r="I106">
        <f>INDEX('AEO 2023 Table 52'!213:213,MATCH(I$67,'AEO 2023 Table 52'!$13:$13,0))</f>
        <v>47.976429000000003</v>
      </c>
      <c r="J106">
        <f>INDEX('AEO 2023 Table 52'!213:213,MATCH(J$67,'AEO 2023 Table 52'!$13:$13,0))</f>
        <v>47.086661999999997</v>
      </c>
      <c r="K106">
        <f>INDEX('AEO 2023 Table 52'!213:213,MATCH(K$67,'AEO 2023 Table 52'!$13:$13,0))</f>
        <v>46.468304000000003</v>
      </c>
      <c r="L106">
        <f>INDEX('AEO 2023 Table 52'!213:213,MATCH(L$67,'AEO 2023 Table 52'!$13:$13,0))</f>
        <v>46.256855000000002</v>
      </c>
      <c r="M106">
        <f>INDEX('AEO 2023 Table 52'!213:213,MATCH(M$67,'AEO 2023 Table 52'!$13:$13,0))</f>
        <v>45.982062999999997</v>
      </c>
      <c r="N106">
        <f>INDEX('AEO 2023 Table 52'!213:213,MATCH(N$67,'AEO 2023 Table 52'!$13:$13,0))</f>
        <v>45.725571000000002</v>
      </c>
      <c r="O106">
        <f>INDEX('AEO 2023 Table 52'!213:213,MATCH(O$67,'AEO 2023 Table 52'!$13:$13,0))</f>
        <v>45.476269000000002</v>
      </c>
      <c r="P106">
        <f>INDEX('AEO 2023 Table 52'!213:213,MATCH(P$67,'AEO 2023 Table 52'!$13:$13,0))</f>
        <v>45.244041000000003</v>
      </c>
      <c r="Q106">
        <f>INDEX('AEO 2023 Table 52'!213:213,MATCH(Q$67,'AEO 2023 Table 52'!$13:$13,0))</f>
        <v>45.081226000000001</v>
      </c>
      <c r="R106">
        <f>INDEX('AEO 2023 Table 52'!213:213,MATCH(R$67,'AEO 2023 Table 52'!$13:$13,0))</f>
        <v>44.933230999999999</v>
      </c>
      <c r="S106">
        <f>INDEX('AEO 2023 Table 52'!213:213,MATCH(S$67,'AEO 2023 Table 52'!$13:$13,0))</f>
        <v>44.799931000000001</v>
      </c>
      <c r="T106">
        <f>INDEX('AEO 2023 Table 52'!213:213,MATCH(T$67,'AEO 2023 Table 52'!$13:$13,0))</f>
        <v>44.682648</v>
      </c>
      <c r="U106">
        <f>INDEX('AEO 2023 Table 52'!213:213,MATCH(U$67,'AEO 2023 Table 52'!$13:$13,0))</f>
        <v>44.591251</v>
      </c>
      <c r="V106">
        <f>INDEX('AEO 2023 Table 52'!213:213,MATCH(V$67,'AEO 2023 Table 52'!$13:$13,0))</f>
        <v>44.507980000000003</v>
      </c>
      <c r="W106">
        <f>INDEX('AEO 2023 Table 52'!213:213,MATCH(W$67,'AEO 2023 Table 52'!$13:$13,0))</f>
        <v>44.430672000000001</v>
      </c>
      <c r="X106">
        <f>INDEX('AEO 2023 Table 52'!213:213,MATCH(X$67,'AEO 2023 Table 52'!$13:$13,0))</f>
        <v>44.359881999999999</v>
      </c>
      <c r="Y106">
        <f>INDEX('AEO 2023 Table 52'!213:213,MATCH(Y$67,'AEO 2023 Table 52'!$13:$13,0))</f>
        <v>44.303268000000003</v>
      </c>
      <c r="Z106">
        <f>INDEX('AEO 2023 Table 52'!213:213,MATCH(Z$67,'AEO 2023 Table 52'!$13:$13,0))</f>
        <v>44.252814999999998</v>
      </c>
      <c r="AA106">
        <f>INDEX('AEO 2023 Table 52'!213:213,MATCH(AA$67,'AEO 2023 Table 52'!$13:$13,0))</f>
        <v>44.206158000000002</v>
      </c>
      <c r="AB106">
        <f>INDEX('AEO 2023 Table 52'!213:213,MATCH(AB$67,'AEO 2023 Table 52'!$13:$13,0))</f>
        <v>44.159348000000001</v>
      </c>
      <c r="AC106">
        <f>INDEX('AEO 2023 Table 52'!213:213,MATCH(AC$67,'AEO 2023 Table 52'!$13:$13,0))</f>
        <v>44.117775000000002</v>
      </c>
      <c r="AD106">
        <f>INDEX('AEO 2023 Table 52'!213:213,MATCH(AD$67,'AEO 2023 Table 52'!$13:$13,0))</f>
        <v>44.088420999999997</v>
      </c>
      <c r="AE106">
        <f>INDEX('AEO 2023 Table 52'!213:213,MATCH(AE$67,'AEO 2023 Table 52'!$13:$13,0))</f>
        <v>44.028618000000002</v>
      </c>
    </row>
    <row r="107" spans="1:31" x14ac:dyDescent="0.35">
      <c r="A107" t="str">
        <f>'AEO 2022 Table 52'!A205</f>
        <v>LDP000:va_CompactCars</v>
      </c>
      <c r="B107">
        <f>INDEX('AEO 2022 Table 52'!205:205,MATCH(B$67,'AEO 2022 Table 52'!$14:$14,0))</f>
        <v>46.43074</v>
      </c>
      <c r="C107">
        <f>INDEX('AEO 2023 Table 52'!214:214,MATCH(C$67,'AEO 2023 Table 52'!$13:$13,0))</f>
        <v>45.36927</v>
      </c>
      <c r="D107">
        <f>INDEX('AEO 2023 Table 52'!214:214,MATCH(D$67,'AEO 2023 Table 52'!$13:$13,0))</f>
        <v>43.887573000000003</v>
      </c>
      <c r="E107">
        <f>INDEX('AEO 2023 Table 52'!214:214,MATCH(E$67,'AEO 2023 Table 52'!$13:$13,0))</f>
        <v>42.639530000000001</v>
      </c>
      <c r="F107">
        <f>INDEX('AEO 2023 Table 52'!214:214,MATCH(F$67,'AEO 2023 Table 52'!$13:$13,0))</f>
        <v>41.222552999999998</v>
      </c>
      <c r="G107">
        <f>INDEX('AEO 2023 Table 52'!214:214,MATCH(G$67,'AEO 2023 Table 52'!$13:$13,0))</f>
        <v>40.094051</v>
      </c>
      <c r="H107">
        <f>INDEX('AEO 2023 Table 52'!214:214,MATCH(H$67,'AEO 2023 Table 52'!$13:$13,0))</f>
        <v>39.056823999999999</v>
      </c>
      <c r="I107">
        <f>INDEX('AEO 2023 Table 52'!214:214,MATCH(I$67,'AEO 2023 Table 52'!$13:$13,0))</f>
        <v>38.186478000000001</v>
      </c>
      <c r="J107">
        <f>INDEX('AEO 2023 Table 52'!214:214,MATCH(J$67,'AEO 2023 Table 52'!$13:$13,0))</f>
        <v>37.349964</v>
      </c>
      <c r="K107">
        <f>INDEX('AEO 2023 Table 52'!214:214,MATCH(K$67,'AEO 2023 Table 52'!$13:$13,0))</f>
        <v>36.764515000000003</v>
      </c>
      <c r="L107">
        <f>INDEX('AEO 2023 Table 52'!214:214,MATCH(L$67,'AEO 2023 Table 52'!$13:$13,0))</f>
        <v>36.56324</v>
      </c>
      <c r="M107">
        <f>INDEX('AEO 2023 Table 52'!214:214,MATCH(M$67,'AEO 2023 Table 52'!$13:$13,0))</f>
        <v>36.315989999999999</v>
      </c>
      <c r="N107">
        <f>INDEX('AEO 2023 Table 52'!214:214,MATCH(N$67,'AEO 2023 Table 52'!$13:$13,0))</f>
        <v>36.085284999999999</v>
      </c>
      <c r="O107">
        <f>INDEX('AEO 2023 Table 52'!214:214,MATCH(O$67,'AEO 2023 Table 52'!$13:$13,0))</f>
        <v>35.849148</v>
      </c>
      <c r="P107">
        <f>INDEX('AEO 2023 Table 52'!214:214,MATCH(P$67,'AEO 2023 Table 52'!$13:$13,0))</f>
        <v>35.626316000000003</v>
      </c>
      <c r="Q107">
        <f>INDEX('AEO 2023 Table 52'!214:214,MATCH(Q$67,'AEO 2023 Table 52'!$13:$13,0))</f>
        <v>35.466045000000001</v>
      </c>
      <c r="R107">
        <f>INDEX('AEO 2023 Table 52'!214:214,MATCH(R$67,'AEO 2023 Table 52'!$13:$13,0))</f>
        <v>35.319626</v>
      </c>
      <c r="S107">
        <f>INDEX('AEO 2023 Table 52'!214:214,MATCH(S$67,'AEO 2023 Table 52'!$13:$13,0))</f>
        <v>35.189022000000001</v>
      </c>
      <c r="T107">
        <f>INDEX('AEO 2023 Table 52'!214:214,MATCH(T$67,'AEO 2023 Table 52'!$13:$13,0))</f>
        <v>35.068565</v>
      </c>
      <c r="U107">
        <f>INDEX('AEO 2023 Table 52'!214:214,MATCH(U$67,'AEO 2023 Table 52'!$13:$13,0))</f>
        <v>34.980801</v>
      </c>
      <c r="V107">
        <f>INDEX('AEO 2023 Table 52'!214:214,MATCH(V$67,'AEO 2023 Table 52'!$13:$13,0))</f>
        <v>34.899338</v>
      </c>
      <c r="W107">
        <f>INDEX('AEO 2023 Table 52'!214:214,MATCH(W$67,'AEO 2023 Table 52'!$13:$13,0))</f>
        <v>34.824218999999999</v>
      </c>
      <c r="X107">
        <f>INDEX('AEO 2023 Table 52'!214:214,MATCH(X$67,'AEO 2023 Table 52'!$13:$13,0))</f>
        <v>34.756298000000001</v>
      </c>
      <c r="Y107">
        <f>INDEX('AEO 2023 Table 52'!214:214,MATCH(Y$67,'AEO 2023 Table 52'!$13:$13,0))</f>
        <v>34.704369</v>
      </c>
      <c r="Z107">
        <f>INDEX('AEO 2023 Table 52'!214:214,MATCH(Z$67,'AEO 2023 Table 52'!$13:$13,0))</f>
        <v>34.656883000000001</v>
      </c>
      <c r="AA107">
        <f>INDEX('AEO 2023 Table 52'!214:214,MATCH(AA$67,'AEO 2023 Table 52'!$13:$13,0))</f>
        <v>34.612876999999997</v>
      </c>
      <c r="AB107">
        <f>INDEX('AEO 2023 Table 52'!214:214,MATCH(AB$67,'AEO 2023 Table 52'!$13:$13,0))</f>
        <v>34.568973999999997</v>
      </c>
      <c r="AC107">
        <f>INDEX('AEO 2023 Table 52'!214:214,MATCH(AC$67,'AEO 2023 Table 52'!$13:$13,0))</f>
        <v>34.530059999999999</v>
      </c>
      <c r="AD107">
        <f>INDEX('AEO 2023 Table 52'!214:214,MATCH(AD$67,'AEO 2023 Table 52'!$13:$13,0))</f>
        <v>34.495716000000002</v>
      </c>
      <c r="AE107">
        <f>INDEX('AEO 2023 Table 52'!214:214,MATCH(AE$67,'AEO 2023 Table 52'!$13:$13,0))</f>
        <v>34.441544</v>
      </c>
    </row>
    <row r="108" spans="1:31" x14ac:dyDescent="0.35">
      <c r="A108" t="str">
        <f>'AEO 2022 Table 52'!A206</f>
        <v>LDP000:va_MidsizeCars</v>
      </c>
      <c r="B108">
        <f>INDEX('AEO 2022 Table 52'!206:206,MATCH(B$67,'AEO 2022 Table 52'!$14:$14,0))</f>
        <v>48.032688</v>
      </c>
      <c r="C108">
        <f>INDEX('AEO 2023 Table 52'!215:215,MATCH(C$67,'AEO 2023 Table 52'!$13:$13,0))</f>
        <v>47.015861999999998</v>
      </c>
      <c r="D108">
        <f>INDEX('AEO 2023 Table 52'!215:215,MATCH(D$67,'AEO 2023 Table 52'!$13:$13,0))</f>
        <v>45.571658999999997</v>
      </c>
      <c r="E108">
        <f>INDEX('AEO 2023 Table 52'!215:215,MATCH(E$67,'AEO 2023 Table 52'!$13:$13,0))</f>
        <v>44.324482000000003</v>
      </c>
      <c r="F108">
        <f>INDEX('AEO 2023 Table 52'!215:215,MATCH(F$67,'AEO 2023 Table 52'!$13:$13,0))</f>
        <v>42.898353999999998</v>
      </c>
      <c r="G108">
        <f>INDEX('AEO 2023 Table 52'!215:215,MATCH(G$67,'AEO 2023 Table 52'!$13:$13,0))</f>
        <v>41.747912999999997</v>
      </c>
      <c r="H108">
        <f>INDEX('AEO 2023 Table 52'!215:215,MATCH(H$67,'AEO 2023 Table 52'!$13:$13,0))</f>
        <v>40.696106</v>
      </c>
      <c r="I108">
        <f>INDEX('AEO 2023 Table 52'!215:215,MATCH(I$67,'AEO 2023 Table 52'!$13:$13,0))</f>
        <v>39.795775999999996</v>
      </c>
      <c r="J108">
        <f>INDEX('AEO 2023 Table 52'!215:215,MATCH(J$67,'AEO 2023 Table 52'!$13:$13,0))</f>
        <v>38.942326000000001</v>
      </c>
      <c r="K108">
        <f>INDEX('AEO 2023 Table 52'!215:215,MATCH(K$67,'AEO 2023 Table 52'!$13:$13,0))</f>
        <v>38.343029000000001</v>
      </c>
      <c r="L108">
        <f>INDEX('AEO 2023 Table 52'!215:215,MATCH(L$67,'AEO 2023 Table 52'!$13:$13,0))</f>
        <v>38.136786999999998</v>
      </c>
      <c r="M108">
        <f>INDEX('AEO 2023 Table 52'!215:215,MATCH(M$67,'AEO 2023 Table 52'!$13:$13,0))</f>
        <v>37.883335000000002</v>
      </c>
      <c r="N108">
        <f>INDEX('AEO 2023 Table 52'!215:215,MATCH(N$67,'AEO 2023 Table 52'!$13:$13,0))</f>
        <v>37.643906000000001</v>
      </c>
      <c r="O108">
        <f>INDEX('AEO 2023 Table 52'!215:215,MATCH(O$67,'AEO 2023 Table 52'!$13:$13,0))</f>
        <v>37.404037000000002</v>
      </c>
      <c r="P108">
        <f>INDEX('AEO 2023 Table 52'!215:215,MATCH(P$67,'AEO 2023 Table 52'!$13:$13,0))</f>
        <v>37.178241999999997</v>
      </c>
      <c r="Q108">
        <f>INDEX('AEO 2023 Table 52'!215:215,MATCH(Q$67,'AEO 2023 Table 52'!$13:$13,0))</f>
        <v>37.013877999999998</v>
      </c>
      <c r="R108">
        <f>INDEX('AEO 2023 Table 52'!215:215,MATCH(R$67,'AEO 2023 Table 52'!$13:$13,0))</f>
        <v>36.867553999999998</v>
      </c>
      <c r="S108">
        <f>INDEX('AEO 2023 Table 52'!215:215,MATCH(S$67,'AEO 2023 Table 52'!$13:$13,0))</f>
        <v>36.735377999999997</v>
      </c>
      <c r="T108">
        <f>INDEX('AEO 2023 Table 52'!215:215,MATCH(T$67,'AEO 2023 Table 52'!$13:$13,0))</f>
        <v>36.614100999999998</v>
      </c>
      <c r="U108">
        <f>INDEX('AEO 2023 Table 52'!215:215,MATCH(U$67,'AEO 2023 Table 52'!$13:$13,0))</f>
        <v>36.521210000000004</v>
      </c>
      <c r="V108">
        <f>INDEX('AEO 2023 Table 52'!215:215,MATCH(V$67,'AEO 2023 Table 52'!$13:$13,0))</f>
        <v>36.437817000000003</v>
      </c>
      <c r="W108">
        <f>INDEX('AEO 2023 Table 52'!215:215,MATCH(W$67,'AEO 2023 Table 52'!$13:$13,0))</f>
        <v>36.362389</v>
      </c>
      <c r="X108">
        <f>INDEX('AEO 2023 Table 52'!215:215,MATCH(X$67,'AEO 2023 Table 52'!$13:$13,0))</f>
        <v>36.290981000000002</v>
      </c>
      <c r="Y108">
        <f>INDEX('AEO 2023 Table 52'!215:215,MATCH(Y$67,'AEO 2023 Table 52'!$13:$13,0))</f>
        <v>36.237659000000001</v>
      </c>
      <c r="Z108">
        <f>INDEX('AEO 2023 Table 52'!215:215,MATCH(Z$67,'AEO 2023 Table 52'!$13:$13,0))</f>
        <v>36.187614000000004</v>
      </c>
      <c r="AA108">
        <f>INDEX('AEO 2023 Table 52'!215:215,MATCH(AA$67,'AEO 2023 Table 52'!$13:$13,0))</f>
        <v>36.143996999999999</v>
      </c>
      <c r="AB108">
        <f>INDEX('AEO 2023 Table 52'!215:215,MATCH(AB$67,'AEO 2023 Table 52'!$13:$13,0))</f>
        <v>36.099037000000003</v>
      </c>
      <c r="AC108">
        <f>INDEX('AEO 2023 Table 52'!215:215,MATCH(AC$67,'AEO 2023 Table 52'!$13:$13,0))</f>
        <v>36.057471999999997</v>
      </c>
      <c r="AD108">
        <f>INDEX('AEO 2023 Table 52'!215:215,MATCH(AD$67,'AEO 2023 Table 52'!$13:$13,0))</f>
        <v>36.018237999999997</v>
      </c>
      <c r="AE108">
        <f>INDEX('AEO 2023 Table 52'!215:215,MATCH(AE$67,'AEO 2023 Table 52'!$13:$13,0))</f>
        <v>35.961185</v>
      </c>
    </row>
    <row r="109" spans="1:31" x14ac:dyDescent="0.35">
      <c r="A109" t="str">
        <f>'AEO 2022 Table 52'!A207</f>
        <v>LDP000:va_LargeCars</v>
      </c>
      <c r="B109">
        <f>INDEX('AEO 2022 Table 52'!207:207,MATCH(B$67,'AEO 2022 Table 52'!$14:$14,0))</f>
        <v>56.601604000000002</v>
      </c>
      <c r="C109">
        <f>INDEX('AEO 2023 Table 52'!216:216,MATCH(C$67,'AEO 2023 Table 52'!$13:$13,0))</f>
        <v>50.031058999999999</v>
      </c>
      <c r="D109">
        <f>INDEX('AEO 2023 Table 52'!216:216,MATCH(D$67,'AEO 2023 Table 52'!$13:$13,0))</f>
        <v>48.520896999999998</v>
      </c>
      <c r="E109">
        <f>INDEX('AEO 2023 Table 52'!216:216,MATCH(E$67,'AEO 2023 Table 52'!$13:$13,0))</f>
        <v>47.224601999999997</v>
      </c>
      <c r="F109">
        <f>INDEX('AEO 2023 Table 52'!216:216,MATCH(F$67,'AEO 2023 Table 52'!$13:$13,0))</f>
        <v>45.746482999999998</v>
      </c>
      <c r="G109">
        <f>INDEX('AEO 2023 Table 52'!216:216,MATCH(G$67,'AEO 2023 Table 52'!$13:$13,0))</f>
        <v>44.531897999999998</v>
      </c>
      <c r="H109">
        <f>INDEX('AEO 2023 Table 52'!216:216,MATCH(H$67,'AEO 2023 Table 52'!$13:$13,0))</f>
        <v>43.416041999999997</v>
      </c>
      <c r="I109">
        <f>INDEX('AEO 2023 Table 52'!216:216,MATCH(I$67,'AEO 2023 Table 52'!$13:$13,0))</f>
        <v>42.470160999999997</v>
      </c>
      <c r="J109">
        <f>INDEX('AEO 2023 Table 52'!216:216,MATCH(J$67,'AEO 2023 Table 52'!$13:$13,0))</f>
        <v>41.569073000000003</v>
      </c>
      <c r="K109">
        <f>INDEX('AEO 2023 Table 52'!216:216,MATCH(K$67,'AEO 2023 Table 52'!$13:$13,0))</f>
        <v>40.93486</v>
      </c>
      <c r="L109">
        <f>INDEX('AEO 2023 Table 52'!216:216,MATCH(L$67,'AEO 2023 Table 52'!$13:$13,0))</f>
        <v>40.713935999999997</v>
      </c>
      <c r="M109">
        <f>INDEX('AEO 2023 Table 52'!216:216,MATCH(M$67,'AEO 2023 Table 52'!$13:$13,0))</f>
        <v>40.443618999999998</v>
      </c>
      <c r="N109">
        <f>INDEX('AEO 2023 Table 52'!216:216,MATCH(N$67,'AEO 2023 Table 52'!$13:$13,0))</f>
        <v>40.187137999999997</v>
      </c>
      <c r="O109">
        <f>INDEX('AEO 2023 Table 52'!216:216,MATCH(O$67,'AEO 2023 Table 52'!$13:$13,0))</f>
        <v>39.935799000000003</v>
      </c>
      <c r="P109">
        <f>INDEX('AEO 2023 Table 52'!216:216,MATCH(P$67,'AEO 2023 Table 52'!$13:$13,0))</f>
        <v>39.698528000000003</v>
      </c>
      <c r="Q109">
        <f>INDEX('AEO 2023 Table 52'!216:216,MATCH(Q$67,'AEO 2023 Table 52'!$13:$13,0))</f>
        <v>39.527664000000001</v>
      </c>
      <c r="R109">
        <f>INDEX('AEO 2023 Table 52'!216:216,MATCH(R$67,'AEO 2023 Table 52'!$13:$13,0))</f>
        <v>39.373821</v>
      </c>
      <c r="S109">
        <f>INDEX('AEO 2023 Table 52'!216:216,MATCH(S$67,'AEO 2023 Table 52'!$13:$13,0))</f>
        <v>39.233013</v>
      </c>
      <c r="T109">
        <f>INDEX('AEO 2023 Table 52'!216:216,MATCH(T$67,'AEO 2023 Table 52'!$13:$13,0))</f>
        <v>39.103779000000003</v>
      </c>
      <c r="U109">
        <f>INDEX('AEO 2023 Table 52'!216:216,MATCH(U$67,'AEO 2023 Table 52'!$13:$13,0))</f>
        <v>39.008484000000003</v>
      </c>
      <c r="V109">
        <f>INDEX('AEO 2023 Table 52'!216:216,MATCH(V$67,'AEO 2023 Table 52'!$13:$13,0))</f>
        <v>38.919449</v>
      </c>
      <c r="W109">
        <f>INDEX('AEO 2023 Table 52'!216:216,MATCH(W$67,'AEO 2023 Table 52'!$13:$13,0))</f>
        <v>38.837231000000003</v>
      </c>
      <c r="X109">
        <f>INDEX('AEO 2023 Table 52'!216:216,MATCH(X$67,'AEO 2023 Table 52'!$13:$13,0))</f>
        <v>38.762714000000003</v>
      </c>
      <c r="Y109">
        <f>INDEX('AEO 2023 Table 52'!216:216,MATCH(Y$67,'AEO 2023 Table 52'!$13:$13,0))</f>
        <v>38.705658</v>
      </c>
      <c r="Z109">
        <f>INDEX('AEO 2023 Table 52'!216:216,MATCH(Z$67,'AEO 2023 Table 52'!$13:$13,0))</f>
        <v>38.652400999999998</v>
      </c>
      <c r="AA109">
        <f>INDEX('AEO 2023 Table 52'!216:216,MATCH(AA$67,'AEO 2023 Table 52'!$13:$13,0))</f>
        <v>38.603870000000001</v>
      </c>
      <c r="AB109">
        <f>INDEX('AEO 2023 Table 52'!216:216,MATCH(AB$67,'AEO 2023 Table 52'!$13:$13,0))</f>
        <v>38.555874000000003</v>
      </c>
      <c r="AC109">
        <f>INDEX('AEO 2023 Table 52'!216:216,MATCH(AC$67,'AEO 2023 Table 52'!$13:$13,0))</f>
        <v>38.511597000000002</v>
      </c>
      <c r="AD109">
        <f>INDEX('AEO 2023 Table 52'!216:216,MATCH(AD$67,'AEO 2023 Table 52'!$13:$13,0))</f>
        <v>38.470734</v>
      </c>
      <c r="AE109">
        <f>INDEX('AEO 2023 Table 52'!216:216,MATCH(AE$67,'AEO 2023 Table 52'!$13:$13,0))</f>
        <v>38.410896000000001</v>
      </c>
    </row>
    <row r="110" spans="1:31" x14ac:dyDescent="0.35">
      <c r="A110" t="str">
        <f>'AEO 2022 Table 52'!A208</f>
        <v>LDP000:va_TwoSeaterCars</v>
      </c>
      <c r="B110">
        <f>INDEX('AEO 2022 Table 52'!208:208,MATCH(B$67,'AEO 2022 Table 52'!$14:$14,0))</f>
        <v>117.047256</v>
      </c>
      <c r="C110">
        <f>INDEX('AEO 2023 Table 52'!217:217,MATCH(C$67,'AEO 2023 Table 52'!$13:$13,0))</f>
        <v>87.404624999999996</v>
      </c>
      <c r="D110">
        <f>INDEX('AEO 2023 Table 52'!217:217,MATCH(D$67,'AEO 2023 Table 52'!$13:$13,0))</f>
        <v>85.837378999999999</v>
      </c>
      <c r="E110">
        <f>INDEX('AEO 2023 Table 52'!217:217,MATCH(E$67,'AEO 2023 Table 52'!$13:$13,0))</f>
        <v>84.444534000000004</v>
      </c>
      <c r="F110">
        <f>INDEX('AEO 2023 Table 52'!217:217,MATCH(F$67,'AEO 2023 Table 52'!$13:$13,0))</f>
        <v>82.968558999999999</v>
      </c>
      <c r="G110">
        <f>INDEX('AEO 2023 Table 52'!217:217,MATCH(G$67,'AEO 2023 Table 52'!$13:$13,0))</f>
        <v>81.821074999999993</v>
      </c>
      <c r="H110">
        <f>INDEX('AEO 2023 Table 52'!217:217,MATCH(H$67,'AEO 2023 Table 52'!$13:$13,0))</f>
        <v>80.746323000000004</v>
      </c>
      <c r="I110">
        <f>INDEX('AEO 2023 Table 52'!217:217,MATCH(I$67,'AEO 2023 Table 52'!$13:$13,0))</f>
        <v>79.879920999999996</v>
      </c>
      <c r="J110">
        <f>INDEX('AEO 2023 Table 52'!217:217,MATCH(J$67,'AEO 2023 Table 52'!$13:$13,0))</f>
        <v>78.990486000000004</v>
      </c>
      <c r="K110">
        <f>INDEX('AEO 2023 Table 52'!217:217,MATCH(K$67,'AEO 2023 Table 52'!$13:$13,0))</f>
        <v>78.374122999999997</v>
      </c>
      <c r="L110">
        <f>INDEX('AEO 2023 Table 52'!217:217,MATCH(L$67,'AEO 2023 Table 52'!$13:$13,0))</f>
        <v>78.170135000000002</v>
      </c>
      <c r="M110">
        <f>INDEX('AEO 2023 Table 52'!217:217,MATCH(M$67,'AEO 2023 Table 52'!$13:$13,0))</f>
        <v>77.894256999999996</v>
      </c>
      <c r="N110">
        <f>INDEX('AEO 2023 Table 52'!217:217,MATCH(N$67,'AEO 2023 Table 52'!$13:$13,0))</f>
        <v>77.635238999999999</v>
      </c>
      <c r="O110">
        <f>INDEX('AEO 2023 Table 52'!217:217,MATCH(O$67,'AEO 2023 Table 52'!$13:$13,0))</f>
        <v>77.384048000000007</v>
      </c>
      <c r="P110">
        <f>INDEX('AEO 2023 Table 52'!217:217,MATCH(P$67,'AEO 2023 Table 52'!$13:$13,0))</f>
        <v>77.149742000000003</v>
      </c>
      <c r="Q110">
        <f>INDEX('AEO 2023 Table 52'!217:217,MATCH(Q$67,'AEO 2023 Table 52'!$13:$13,0))</f>
        <v>76.985802000000007</v>
      </c>
      <c r="R110">
        <f>INDEX('AEO 2023 Table 52'!217:217,MATCH(R$67,'AEO 2023 Table 52'!$13:$13,0))</f>
        <v>76.837204</v>
      </c>
      <c r="S110">
        <f>INDEX('AEO 2023 Table 52'!217:217,MATCH(S$67,'AEO 2023 Table 52'!$13:$13,0))</f>
        <v>76.701697999999993</v>
      </c>
      <c r="T110">
        <f>INDEX('AEO 2023 Table 52'!217:217,MATCH(T$67,'AEO 2023 Table 52'!$13:$13,0))</f>
        <v>76.582808999999997</v>
      </c>
      <c r="U110">
        <f>INDEX('AEO 2023 Table 52'!217:217,MATCH(U$67,'AEO 2023 Table 52'!$13:$13,0))</f>
        <v>76.491341000000006</v>
      </c>
      <c r="V110">
        <f>INDEX('AEO 2023 Table 52'!217:217,MATCH(V$67,'AEO 2023 Table 52'!$13:$13,0))</f>
        <v>76.409369999999996</v>
      </c>
      <c r="W110">
        <f>INDEX('AEO 2023 Table 52'!217:217,MATCH(W$67,'AEO 2023 Table 52'!$13:$13,0))</f>
        <v>76.331603999999999</v>
      </c>
      <c r="X110">
        <f>INDEX('AEO 2023 Table 52'!217:217,MATCH(X$67,'AEO 2023 Table 52'!$13:$13,0))</f>
        <v>76.260077999999993</v>
      </c>
      <c r="Y110">
        <f>INDEX('AEO 2023 Table 52'!217:217,MATCH(Y$67,'AEO 2023 Table 52'!$13:$13,0))</f>
        <v>76.205771999999996</v>
      </c>
      <c r="Z110">
        <f>INDEX('AEO 2023 Table 52'!217:217,MATCH(Z$67,'AEO 2023 Table 52'!$13:$13,0))</f>
        <v>76.156143</v>
      </c>
      <c r="AA110">
        <f>INDEX('AEO 2023 Table 52'!217:217,MATCH(AA$67,'AEO 2023 Table 52'!$13:$13,0))</f>
        <v>76.109855999999994</v>
      </c>
      <c r="AB110">
        <f>INDEX('AEO 2023 Table 52'!217:217,MATCH(AB$67,'AEO 2023 Table 52'!$13:$13,0))</f>
        <v>76.065048000000004</v>
      </c>
      <c r="AC110">
        <f>INDEX('AEO 2023 Table 52'!217:217,MATCH(AC$67,'AEO 2023 Table 52'!$13:$13,0))</f>
        <v>76.023758000000001</v>
      </c>
      <c r="AD110">
        <f>INDEX('AEO 2023 Table 52'!217:217,MATCH(AD$67,'AEO 2023 Table 52'!$13:$13,0))</f>
        <v>75.994247000000001</v>
      </c>
      <c r="AE110">
        <f>INDEX('AEO 2023 Table 52'!217:217,MATCH(AE$67,'AEO 2023 Table 52'!$13:$13,0))</f>
        <v>75.935951000000003</v>
      </c>
    </row>
    <row r="111" spans="1:31" x14ac:dyDescent="0.35">
      <c r="A111" t="str">
        <f>'AEO 2022 Table 52'!A209</f>
        <v>LDP000:va_SmallCrossCar</v>
      </c>
      <c r="B111">
        <f>INDEX('AEO 2022 Table 52'!209:209,MATCH(B$67,'AEO 2022 Table 52'!$14:$14,0))</f>
        <v>48.373317999999998</v>
      </c>
      <c r="C111">
        <f>INDEX('AEO 2023 Table 52'!218:218,MATCH(C$67,'AEO 2023 Table 52'!$13:$13,0))</f>
        <v>44.948681000000001</v>
      </c>
      <c r="D111">
        <f>INDEX('AEO 2023 Table 52'!218:218,MATCH(D$67,'AEO 2023 Table 52'!$13:$13,0))</f>
        <v>43.511814000000001</v>
      </c>
      <c r="E111">
        <f>INDEX('AEO 2023 Table 52'!218:218,MATCH(E$67,'AEO 2023 Table 52'!$13:$13,0))</f>
        <v>42.279957000000003</v>
      </c>
      <c r="F111">
        <f>INDEX('AEO 2023 Table 52'!218:218,MATCH(F$67,'AEO 2023 Table 52'!$13:$13,0))</f>
        <v>40.884101999999999</v>
      </c>
      <c r="G111">
        <f>INDEX('AEO 2023 Table 52'!218:218,MATCH(G$67,'AEO 2023 Table 52'!$13:$13,0))</f>
        <v>39.739792000000001</v>
      </c>
      <c r="H111">
        <f>INDEX('AEO 2023 Table 52'!218:218,MATCH(H$67,'AEO 2023 Table 52'!$13:$13,0))</f>
        <v>38.688042000000003</v>
      </c>
      <c r="I111">
        <f>INDEX('AEO 2023 Table 52'!218:218,MATCH(I$67,'AEO 2023 Table 52'!$13:$13,0))</f>
        <v>37.794662000000002</v>
      </c>
      <c r="J111">
        <f>INDEX('AEO 2023 Table 52'!218:218,MATCH(J$67,'AEO 2023 Table 52'!$13:$13,0))</f>
        <v>36.948227000000003</v>
      </c>
      <c r="K111">
        <f>INDEX('AEO 2023 Table 52'!218:218,MATCH(K$67,'AEO 2023 Table 52'!$13:$13,0))</f>
        <v>36.353000999999999</v>
      </c>
      <c r="L111">
        <f>INDEX('AEO 2023 Table 52'!218:218,MATCH(L$67,'AEO 2023 Table 52'!$13:$13,0))</f>
        <v>36.146168000000003</v>
      </c>
      <c r="M111">
        <f>INDEX('AEO 2023 Table 52'!218:218,MATCH(M$67,'AEO 2023 Table 52'!$13:$13,0))</f>
        <v>35.894477999999999</v>
      </c>
      <c r="N111">
        <f>INDEX('AEO 2023 Table 52'!218:218,MATCH(N$67,'AEO 2023 Table 52'!$13:$13,0))</f>
        <v>35.656578000000003</v>
      </c>
      <c r="O111">
        <f>INDEX('AEO 2023 Table 52'!218:218,MATCH(O$67,'AEO 2023 Table 52'!$13:$13,0))</f>
        <v>35.419338000000003</v>
      </c>
      <c r="P111">
        <f>INDEX('AEO 2023 Table 52'!218:218,MATCH(P$67,'AEO 2023 Table 52'!$13:$13,0))</f>
        <v>35.194285999999998</v>
      </c>
      <c r="Q111">
        <f>INDEX('AEO 2023 Table 52'!218:218,MATCH(Q$67,'AEO 2023 Table 52'!$13:$13,0))</f>
        <v>35.033344</v>
      </c>
      <c r="R111">
        <f>INDEX('AEO 2023 Table 52'!218:218,MATCH(R$67,'AEO 2023 Table 52'!$13:$13,0))</f>
        <v>34.888618000000001</v>
      </c>
      <c r="S111">
        <f>INDEX('AEO 2023 Table 52'!218:218,MATCH(S$67,'AEO 2023 Table 52'!$13:$13,0))</f>
        <v>34.757888999999999</v>
      </c>
      <c r="T111">
        <f>INDEX('AEO 2023 Table 52'!218:218,MATCH(T$67,'AEO 2023 Table 52'!$13:$13,0))</f>
        <v>34.636718999999999</v>
      </c>
      <c r="U111">
        <f>INDEX('AEO 2023 Table 52'!218:218,MATCH(U$67,'AEO 2023 Table 52'!$13:$13,0))</f>
        <v>34.545577999999999</v>
      </c>
      <c r="V111">
        <f>INDEX('AEO 2023 Table 52'!218:218,MATCH(V$67,'AEO 2023 Table 52'!$13:$13,0))</f>
        <v>34.463917000000002</v>
      </c>
      <c r="W111">
        <f>INDEX('AEO 2023 Table 52'!218:218,MATCH(W$67,'AEO 2023 Table 52'!$13:$13,0))</f>
        <v>34.388699000000003</v>
      </c>
      <c r="X111">
        <f>INDEX('AEO 2023 Table 52'!218:218,MATCH(X$67,'AEO 2023 Table 52'!$13:$13,0))</f>
        <v>34.317577</v>
      </c>
      <c r="Y111">
        <f>INDEX('AEO 2023 Table 52'!218:218,MATCH(Y$67,'AEO 2023 Table 52'!$13:$13,0))</f>
        <v>34.265799999999999</v>
      </c>
      <c r="Z111">
        <f>INDEX('AEO 2023 Table 52'!218:218,MATCH(Z$67,'AEO 2023 Table 52'!$13:$13,0))</f>
        <v>34.216129000000002</v>
      </c>
      <c r="AA111">
        <f>INDEX('AEO 2023 Table 52'!218:218,MATCH(AA$67,'AEO 2023 Table 52'!$13:$13,0))</f>
        <v>34.172482000000002</v>
      </c>
      <c r="AB111">
        <f>INDEX('AEO 2023 Table 52'!218:218,MATCH(AB$67,'AEO 2023 Table 52'!$13:$13,0))</f>
        <v>34.129494000000001</v>
      </c>
      <c r="AC111">
        <f>INDEX('AEO 2023 Table 52'!218:218,MATCH(AC$67,'AEO 2023 Table 52'!$13:$13,0))</f>
        <v>34.087947999999997</v>
      </c>
      <c r="AD111">
        <f>INDEX('AEO 2023 Table 52'!218:218,MATCH(AD$67,'AEO 2023 Table 52'!$13:$13,0))</f>
        <v>34.049747000000004</v>
      </c>
      <c r="AE111">
        <f>INDEX('AEO 2023 Table 52'!218:218,MATCH(AE$67,'AEO 2023 Table 52'!$13:$13,0))</f>
        <v>33.992794000000004</v>
      </c>
    </row>
    <row r="112" spans="1:31" x14ac:dyDescent="0.35">
      <c r="A112" t="str">
        <f>'AEO 2022 Table 52'!A210</f>
        <v>LDP000:va_LargeCrossCar</v>
      </c>
      <c r="B112">
        <f>INDEX('AEO 2022 Table 52'!210:210,MATCH(B$67,'AEO 2022 Table 52'!$14:$14,0))</f>
        <v>61.797168999999997</v>
      </c>
      <c r="C112">
        <f>INDEX('AEO 2023 Table 52'!219:219,MATCH(C$67,'AEO 2023 Table 52'!$13:$13,0))</f>
        <v>58.397551999999997</v>
      </c>
      <c r="D112">
        <f>INDEX('AEO 2023 Table 52'!219:219,MATCH(D$67,'AEO 2023 Table 52'!$13:$13,0))</f>
        <v>56.746245999999999</v>
      </c>
      <c r="E112">
        <f>INDEX('AEO 2023 Table 52'!219:219,MATCH(E$67,'AEO 2023 Table 52'!$13:$13,0))</f>
        <v>55.325648999999999</v>
      </c>
      <c r="F112">
        <f>INDEX('AEO 2023 Table 52'!219:219,MATCH(F$67,'AEO 2023 Table 52'!$13:$13,0))</f>
        <v>53.742404999999998</v>
      </c>
      <c r="G112">
        <f>INDEX('AEO 2023 Table 52'!219:219,MATCH(G$67,'AEO 2023 Table 52'!$13:$13,0))</f>
        <v>52.458931</v>
      </c>
      <c r="H112">
        <f>INDEX('AEO 2023 Table 52'!219:219,MATCH(H$67,'AEO 2023 Table 52'!$13:$13,0))</f>
        <v>51.279350000000001</v>
      </c>
      <c r="I112">
        <f>INDEX('AEO 2023 Table 52'!219:219,MATCH(I$67,'AEO 2023 Table 52'!$13:$13,0))</f>
        <v>50.277470000000001</v>
      </c>
      <c r="J112">
        <f>INDEX('AEO 2023 Table 52'!219:219,MATCH(J$67,'AEO 2023 Table 52'!$13:$13,0))</f>
        <v>49.326397</v>
      </c>
      <c r="K112">
        <f>INDEX('AEO 2023 Table 52'!219:219,MATCH(K$67,'AEO 2023 Table 52'!$13:$13,0))</f>
        <v>48.653056999999997</v>
      </c>
      <c r="L112">
        <f>INDEX('AEO 2023 Table 52'!219:219,MATCH(L$67,'AEO 2023 Table 52'!$13:$13,0))</f>
        <v>48.412734999999998</v>
      </c>
      <c r="M112">
        <f>INDEX('AEO 2023 Table 52'!219:219,MATCH(M$67,'AEO 2023 Table 52'!$13:$13,0))</f>
        <v>48.124572999999998</v>
      </c>
      <c r="N112">
        <f>INDEX('AEO 2023 Table 52'!219:219,MATCH(N$67,'AEO 2023 Table 52'!$13:$13,0))</f>
        <v>47.858604</v>
      </c>
      <c r="O112">
        <f>INDEX('AEO 2023 Table 52'!219:219,MATCH(O$67,'AEO 2023 Table 52'!$13:$13,0))</f>
        <v>47.599052</v>
      </c>
      <c r="P112">
        <f>INDEX('AEO 2023 Table 52'!219:219,MATCH(P$67,'AEO 2023 Table 52'!$13:$13,0))</f>
        <v>47.357154999999999</v>
      </c>
      <c r="Q112">
        <f>INDEX('AEO 2023 Table 52'!219:219,MATCH(Q$67,'AEO 2023 Table 52'!$13:$13,0))</f>
        <v>47.182636000000002</v>
      </c>
      <c r="R112">
        <f>INDEX('AEO 2023 Table 52'!219:219,MATCH(R$67,'AEO 2023 Table 52'!$13:$13,0))</f>
        <v>47.02158</v>
      </c>
      <c r="S112">
        <f>INDEX('AEO 2023 Table 52'!219:219,MATCH(S$67,'AEO 2023 Table 52'!$13:$13,0))</f>
        <v>46.877276999999999</v>
      </c>
      <c r="T112">
        <f>INDEX('AEO 2023 Table 52'!219:219,MATCH(T$67,'AEO 2023 Table 52'!$13:$13,0))</f>
        <v>46.746178</v>
      </c>
      <c r="U112">
        <f>INDEX('AEO 2023 Table 52'!219:219,MATCH(U$67,'AEO 2023 Table 52'!$13:$13,0))</f>
        <v>46.647320000000001</v>
      </c>
      <c r="V112">
        <f>INDEX('AEO 2023 Table 52'!219:219,MATCH(V$67,'AEO 2023 Table 52'!$13:$13,0))</f>
        <v>46.555435000000003</v>
      </c>
      <c r="W112">
        <f>INDEX('AEO 2023 Table 52'!219:219,MATCH(W$67,'AEO 2023 Table 52'!$13:$13,0))</f>
        <v>46.470275999999998</v>
      </c>
      <c r="X112">
        <f>INDEX('AEO 2023 Table 52'!219:219,MATCH(X$67,'AEO 2023 Table 52'!$13:$13,0))</f>
        <v>46.392380000000003</v>
      </c>
      <c r="Y112">
        <f>INDEX('AEO 2023 Table 52'!219:219,MATCH(Y$67,'AEO 2023 Table 52'!$13:$13,0))</f>
        <v>46.330283999999999</v>
      </c>
      <c r="Z112">
        <f>INDEX('AEO 2023 Table 52'!219:219,MATCH(Z$67,'AEO 2023 Table 52'!$13:$13,0))</f>
        <v>46.273578999999998</v>
      </c>
      <c r="AA112">
        <f>INDEX('AEO 2023 Table 52'!219:219,MATCH(AA$67,'AEO 2023 Table 52'!$13:$13,0))</f>
        <v>46.220669000000001</v>
      </c>
      <c r="AB112">
        <f>INDEX('AEO 2023 Table 52'!219:219,MATCH(AB$67,'AEO 2023 Table 52'!$13:$13,0))</f>
        <v>46.169345999999997</v>
      </c>
      <c r="AC112">
        <f>INDEX('AEO 2023 Table 52'!219:219,MATCH(AC$67,'AEO 2023 Table 52'!$13:$13,0))</f>
        <v>46.121879999999997</v>
      </c>
      <c r="AD112">
        <f>INDEX('AEO 2023 Table 52'!219:219,MATCH(AD$67,'AEO 2023 Table 52'!$13:$13,0))</f>
        <v>46.082588000000001</v>
      </c>
      <c r="AE112">
        <f>INDEX('AEO 2023 Table 52'!219:219,MATCH(AE$67,'AEO 2023 Table 52'!$13:$13,0))</f>
        <v>46.019150000000003</v>
      </c>
    </row>
    <row r="113" spans="1:31" x14ac:dyDescent="0.35">
      <c r="A113" t="str">
        <f>'AEO 2022 Table 52'!A211</f>
        <v>LDP000:va_SmallPickup</v>
      </c>
      <c r="B113">
        <f>INDEX('AEO 2022 Table 52'!211:211,MATCH(B$67,'AEO 2022 Table 52'!$14:$14,0))</f>
        <v>0</v>
      </c>
      <c r="C113">
        <f>INDEX('AEO 2023 Table 52'!220:220,MATCH(C$67,'AEO 2023 Table 52'!$13:$13,0))</f>
        <v>0</v>
      </c>
      <c r="D113">
        <f>INDEX('AEO 2023 Table 52'!220:220,MATCH(D$67,'AEO 2023 Table 52'!$13:$13,0))</f>
        <v>0</v>
      </c>
      <c r="E113">
        <f>INDEX('AEO 2023 Table 52'!220:220,MATCH(E$67,'AEO 2023 Table 52'!$13:$13,0))</f>
        <v>0</v>
      </c>
      <c r="F113">
        <f>INDEX('AEO 2023 Table 52'!220:220,MATCH(F$67,'AEO 2023 Table 52'!$13:$13,0))</f>
        <v>0</v>
      </c>
      <c r="G113">
        <f>INDEX('AEO 2023 Table 52'!220:220,MATCH(G$67,'AEO 2023 Table 52'!$13:$13,0))</f>
        <v>0</v>
      </c>
      <c r="H113">
        <f>INDEX('AEO 2023 Table 52'!220:220,MATCH(H$67,'AEO 2023 Table 52'!$13:$13,0))</f>
        <v>0</v>
      </c>
      <c r="I113">
        <f>INDEX('AEO 2023 Table 52'!220:220,MATCH(I$67,'AEO 2023 Table 52'!$13:$13,0))</f>
        <v>0</v>
      </c>
      <c r="J113">
        <f>INDEX('AEO 2023 Table 52'!220:220,MATCH(J$67,'AEO 2023 Table 52'!$13:$13,0))</f>
        <v>0</v>
      </c>
      <c r="K113">
        <f>INDEX('AEO 2023 Table 52'!220:220,MATCH(K$67,'AEO 2023 Table 52'!$13:$13,0))</f>
        <v>0</v>
      </c>
      <c r="L113">
        <f>INDEX('AEO 2023 Table 52'!220:220,MATCH(L$67,'AEO 2023 Table 52'!$13:$13,0))</f>
        <v>0</v>
      </c>
      <c r="M113">
        <f>INDEX('AEO 2023 Table 52'!220:220,MATCH(M$67,'AEO 2023 Table 52'!$13:$13,0))</f>
        <v>0</v>
      </c>
      <c r="N113">
        <f>INDEX('AEO 2023 Table 52'!220:220,MATCH(N$67,'AEO 2023 Table 52'!$13:$13,0))</f>
        <v>0</v>
      </c>
      <c r="O113">
        <f>INDEX('AEO 2023 Table 52'!220:220,MATCH(O$67,'AEO 2023 Table 52'!$13:$13,0))</f>
        <v>0</v>
      </c>
      <c r="P113">
        <f>INDEX('AEO 2023 Table 52'!220:220,MATCH(P$67,'AEO 2023 Table 52'!$13:$13,0))</f>
        <v>0</v>
      </c>
      <c r="Q113">
        <f>INDEX('AEO 2023 Table 52'!220:220,MATCH(Q$67,'AEO 2023 Table 52'!$13:$13,0))</f>
        <v>0</v>
      </c>
      <c r="R113">
        <f>INDEX('AEO 2023 Table 52'!220:220,MATCH(R$67,'AEO 2023 Table 52'!$13:$13,0))</f>
        <v>0</v>
      </c>
      <c r="S113">
        <f>INDEX('AEO 2023 Table 52'!220:220,MATCH(S$67,'AEO 2023 Table 52'!$13:$13,0))</f>
        <v>0</v>
      </c>
      <c r="T113">
        <f>INDEX('AEO 2023 Table 52'!220:220,MATCH(T$67,'AEO 2023 Table 52'!$13:$13,0))</f>
        <v>0</v>
      </c>
      <c r="U113">
        <f>INDEX('AEO 2023 Table 52'!220:220,MATCH(U$67,'AEO 2023 Table 52'!$13:$13,0))</f>
        <v>0</v>
      </c>
      <c r="V113">
        <f>INDEX('AEO 2023 Table 52'!220:220,MATCH(V$67,'AEO 2023 Table 52'!$13:$13,0))</f>
        <v>0</v>
      </c>
      <c r="W113">
        <f>INDEX('AEO 2023 Table 52'!220:220,MATCH(W$67,'AEO 2023 Table 52'!$13:$13,0))</f>
        <v>0</v>
      </c>
      <c r="X113">
        <f>INDEX('AEO 2023 Table 52'!220:220,MATCH(X$67,'AEO 2023 Table 52'!$13:$13,0))</f>
        <v>0</v>
      </c>
      <c r="Y113">
        <f>INDEX('AEO 2023 Table 52'!220:220,MATCH(Y$67,'AEO 2023 Table 52'!$13:$13,0))</f>
        <v>0</v>
      </c>
      <c r="Z113">
        <f>INDEX('AEO 2023 Table 52'!220:220,MATCH(Z$67,'AEO 2023 Table 52'!$13:$13,0))</f>
        <v>0</v>
      </c>
      <c r="AA113">
        <f>INDEX('AEO 2023 Table 52'!220:220,MATCH(AA$67,'AEO 2023 Table 52'!$13:$13,0))</f>
        <v>0</v>
      </c>
      <c r="AB113">
        <f>INDEX('AEO 2023 Table 52'!220:220,MATCH(AB$67,'AEO 2023 Table 52'!$13:$13,0))</f>
        <v>0</v>
      </c>
      <c r="AC113">
        <f>INDEX('AEO 2023 Table 52'!220:220,MATCH(AC$67,'AEO 2023 Table 52'!$13:$13,0))</f>
        <v>0</v>
      </c>
      <c r="AD113">
        <f>INDEX('AEO 2023 Table 52'!220:220,MATCH(AD$67,'AEO 2023 Table 52'!$13:$13,0))</f>
        <v>0</v>
      </c>
      <c r="AE113">
        <f>INDEX('AEO 2023 Table 52'!220:220,MATCH(AE$67,'AEO 2023 Table 52'!$13:$13,0))</f>
        <v>0</v>
      </c>
    </row>
    <row r="114" spans="1:31" x14ac:dyDescent="0.35">
      <c r="A114" t="str">
        <f>'AEO 2022 Table 52'!A212</f>
        <v>LDP000:va_LargePickup</v>
      </c>
      <c r="B114">
        <f>INDEX('AEO 2022 Table 52'!212:212,MATCH(B$67,'AEO 2022 Table 52'!$14:$14,0))</f>
        <v>0</v>
      </c>
      <c r="C114">
        <f>INDEX('AEO 2023 Table 52'!221:221,MATCH(C$67,'AEO 2023 Table 52'!$13:$13,0))</f>
        <v>68.765761999999995</v>
      </c>
      <c r="D114">
        <f>INDEX('AEO 2023 Table 52'!221:221,MATCH(D$67,'AEO 2023 Table 52'!$13:$13,0))</f>
        <v>66.797072999999997</v>
      </c>
      <c r="E114">
        <f>INDEX('AEO 2023 Table 52'!221:221,MATCH(E$67,'AEO 2023 Table 52'!$13:$13,0))</f>
        <v>65.100166000000002</v>
      </c>
      <c r="F114">
        <f>INDEX('AEO 2023 Table 52'!221:221,MATCH(F$67,'AEO 2023 Table 52'!$13:$13,0))</f>
        <v>63.365242000000002</v>
      </c>
      <c r="G114">
        <f>INDEX('AEO 2023 Table 52'!221:221,MATCH(G$67,'AEO 2023 Table 52'!$13:$13,0))</f>
        <v>62.094226999999997</v>
      </c>
      <c r="H114">
        <f>INDEX('AEO 2023 Table 52'!221:221,MATCH(H$67,'AEO 2023 Table 52'!$13:$13,0))</f>
        <v>60.787357</v>
      </c>
      <c r="I114">
        <f>INDEX('AEO 2023 Table 52'!221:221,MATCH(I$67,'AEO 2023 Table 52'!$13:$13,0))</f>
        <v>59.716076000000001</v>
      </c>
      <c r="J114">
        <f>INDEX('AEO 2023 Table 52'!221:221,MATCH(J$67,'AEO 2023 Table 52'!$13:$13,0))</f>
        <v>58.638275</v>
      </c>
      <c r="K114">
        <f>INDEX('AEO 2023 Table 52'!221:221,MATCH(K$67,'AEO 2023 Table 52'!$13:$13,0))</f>
        <v>57.875889000000001</v>
      </c>
      <c r="L114">
        <f>INDEX('AEO 2023 Table 52'!221:221,MATCH(L$67,'AEO 2023 Table 52'!$13:$13,0))</f>
        <v>57.629474999999999</v>
      </c>
      <c r="M114">
        <f>INDEX('AEO 2023 Table 52'!221:221,MATCH(M$67,'AEO 2023 Table 52'!$13:$13,0))</f>
        <v>57.319705999999996</v>
      </c>
      <c r="N114">
        <f>INDEX('AEO 2023 Table 52'!221:221,MATCH(N$67,'AEO 2023 Table 52'!$13:$13,0))</f>
        <v>57.036361999999997</v>
      </c>
      <c r="O114">
        <f>INDEX('AEO 2023 Table 52'!221:221,MATCH(O$67,'AEO 2023 Table 52'!$13:$13,0))</f>
        <v>56.71508</v>
      </c>
      <c r="P114">
        <f>INDEX('AEO 2023 Table 52'!221:221,MATCH(P$67,'AEO 2023 Table 52'!$13:$13,0))</f>
        <v>56.408520000000003</v>
      </c>
      <c r="Q114">
        <f>INDEX('AEO 2023 Table 52'!221:221,MATCH(Q$67,'AEO 2023 Table 52'!$13:$13,0))</f>
        <v>56.179229999999997</v>
      </c>
      <c r="R114">
        <f>INDEX('AEO 2023 Table 52'!221:221,MATCH(R$67,'AEO 2023 Table 52'!$13:$13,0))</f>
        <v>55.967410999999998</v>
      </c>
      <c r="S114">
        <f>INDEX('AEO 2023 Table 52'!221:221,MATCH(S$67,'AEO 2023 Table 52'!$13:$13,0))</f>
        <v>55.771026999999997</v>
      </c>
      <c r="T114">
        <f>INDEX('AEO 2023 Table 52'!221:221,MATCH(T$67,'AEO 2023 Table 52'!$13:$13,0))</f>
        <v>55.589084999999997</v>
      </c>
      <c r="U114">
        <f>INDEX('AEO 2023 Table 52'!221:221,MATCH(U$67,'AEO 2023 Table 52'!$13:$13,0))</f>
        <v>55.446804</v>
      </c>
      <c r="V114">
        <f>INDEX('AEO 2023 Table 52'!221:221,MATCH(V$67,'AEO 2023 Table 52'!$13:$13,0))</f>
        <v>55.315094000000002</v>
      </c>
      <c r="W114">
        <f>INDEX('AEO 2023 Table 52'!221:221,MATCH(W$67,'AEO 2023 Table 52'!$13:$13,0))</f>
        <v>55.191833000000003</v>
      </c>
      <c r="X114">
        <f>INDEX('AEO 2023 Table 52'!221:221,MATCH(X$67,'AEO 2023 Table 52'!$13:$13,0))</f>
        <v>55.075890000000001</v>
      </c>
      <c r="Y114">
        <f>INDEX('AEO 2023 Table 52'!221:221,MATCH(Y$67,'AEO 2023 Table 52'!$13:$13,0))</f>
        <v>54.982010000000002</v>
      </c>
      <c r="Z114">
        <f>INDEX('AEO 2023 Table 52'!221:221,MATCH(Z$67,'AEO 2023 Table 52'!$13:$13,0))</f>
        <v>54.895363000000003</v>
      </c>
      <c r="AA114">
        <f>INDEX('AEO 2023 Table 52'!221:221,MATCH(AA$67,'AEO 2023 Table 52'!$13:$13,0))</f>
        <v>54.813876999999998</v>
      </c>
      <c r="AB114">
        <f>INDEX('AEO 2023 Table 52'!221:221,MATCH(AB$67,'AEO 2023 Table 52'!$13:$13,0))</f>
        <v>54.734287000000002</v>
      </c>
      <c r="AC114">
        <f>INDEX('AEO 2023 Table 52'!221:221,MATCH(AC$67,'AEO 2023 Table 52'!$13:$13,0))</f>
        <v>54.657756999999997</v>
      </c>
      <c r="AD114">
        <f>INDEX('AEO 2023 Table 52'!221:221,MATCH(AD$67,'AEO 2023 Table 52'!$13:$13,0))</f>
        <v>54.585953000000003</v>
      </c>
      <c r="AE114">
        <f>INDEX('AEO 2023 Table 52'!221:221,MATCH(AE$67,'AEO 2023 Table 52'!$13:$13,0))</f>
        <v>54.511310999999999</v>
      </c>
    </row>
    <row r="115" spans="1:31" x14ac:dyDescent="0.35">
      <c r="A115" t="str">
        <f>'AEO 2022 Table 52'!A213</f>
        <v>LDP000:va_SmallVan</v>
      </c>
      <c r="B115">
        <f>INDEX('AEO 2022 Table 52'!213:213,MATCH(B$67,'AEO 2022 Table 52'!$14:$14,0))</f>
        <v>0</v>
      </c>
      <c r="C115">
        <f>INDEX('AEO 2023 Table 52'!222:222,MATCH(C$67,'AEO 2023 Table 52'!$13:$13,0))</f>
        <v>0</v>
      </c>
      <c r="D115">
        <f>INDEX('AEO 2023 Table 52'!222:222,MATCH(D$67,'AEO 2023 Table 52'!$13:$13,0))</f>
        <v>0</v>
      </c>
      <c r="E115">
        <f>INDEX('AEO 2023 Table 52'!222:222,MATCH(E$67,'AEO 2023 Table 52'!$13:$13,0))</f>
        <v>0</v>
      </c>
      <c r="F115">
        <f>INDEX('AEO 2023 Table 52'!222:222,MATCH(F$67,'AEO 2023 Table 52'!$13:$13,0))</f>
        <v>0</v>
      </c>
      <c r="G115">
        <f>INDEX('AEO 2023 Table 52'!222:222,MATCH(G$67,'AEO 2023 Table 52'!$13:$13,0))</f>
        <v>0</v>
      </c>
      <c r="H115">
        <f>INDEX('AEO 2023 Table 52'!222:222,MATCH(H$67,'AEO 2023 Table 52'!$13:$13,0))</f>
        <v>0</v>
      </c>
      <c r="I115">
        <f>INDEX('AEO 2023 Table 52'!222:222,MATCH(I$67,'AEO 2023 Table 52'!$13:$13,0))</f>
        <v>0</v>
      </c>
      <c r="J115">
        <f>INDEX('AEO 2023 Table 52'!222:222,MATCH(J$67,'AEO 2023 Table 52'!$13:$13,0))</f>
        <v>0</v>
      </c>
      <c r="K115">
        <f>INDEX('AEO 2023 Table 52'!222:222,MATCH(K$67,'AEO 2023 Table 52'!$13:$13,0))</f>
        <v>40.397888000000002</v>
      </c>
      <c r="L115">
        <f>INDEX('AEO 2023 Table 52'!222:222,MATCH(L$67,'AEO 2023 Table 52'!$13:$13,0))</f>
        <v>40.216484000000001</v>
      </c>
      <c r="M115">
        <f>INDEX('AEO 2023 Table 52'!222:222,MATCH(M$67,'AEO 2023 Table 52'!$13:$13,0))</f>
        <v>39.995544000000002</v>
      </c>
      <c r="N115">
        <f>INDEX('AEO 2023 Table 52'!222:222,MATCH(N$67,'AEO 2023 Table 52'!$13:$13,0))</f>
        <v>39.795433000000003</v>
      </c>
      <c r="O115">
        <f>INDEX('AEO 2023 Table 52'!222:222,MATCH(O$67,'AEO 2023 Table 52'!$13:$13,0))</f>
        <v>39.549968999999997</v>
      </c>
      <c r="P115">
        <f>INDEX('AEO 2023 Table 52'!222:222,MATCH(P$67,'AEO 2023 Table 52'!$13:$13,0))</f>
        <v>39.312859000000003</v>
      </c>
      <c r="Q115">
        <f>INDEX('AEO 2023 Table 52'!222:222,MATCH(Q$67,'AEO 2023 Table 52'!$13:$13,0))</f>
        <v>39.131740999999998</v>
      </c>
      <c r="R115">
        <f>INDEX('AEO 2023 Table 52'!222:222,MATCH(R$67,'AEO 2023 Table 52'!$13:$13,0))</f>
        <v>38.966278000000003</v>
      </c>
      <c r="S115">
        <f>INDEX('AEO 2023 Table 52'!222:222,MATCH(S$67,'AEO 2023 Table 52'!$13:$13,0))</f>
        <v>38.813609999999997</v>
      </c>
      <c r="T115">
        <f>INDEX('AEO 2023 Table 52'!222:222,MATCH(T$67,'AEO 2023 Table 52'!$13:$13,0))</f>
        <v>38.671470999999997</v>
      </c>
      <c r="U115">
        <f>INDEX('AEO 2023 Table 52'!222:222,MATCH(U$67,'AEO 2023 Table 52'!$13:$13,0))</f>
        <v>38.559852999999997</v>
      </c>
      <c r="V115">
        <f>INDEX('AEO 2023 Table 52'!222:222,MATCH(V$67,'AEO 2023 Table 52'!$13:$13,0))</f>
        <v>38.459301000000004</v>
      </c>
      <c r="W115">
        <f>INDEX('AEO 2023 Table 52'!222:222,MATCH(W$67,'AEO 2023 Table 52'!$13:$13,0))</f>
        <v>38.363911000000002</v>
      </c>
      <c r="X115">
        <f>INDEX('AEO 2023 Table 52'!222:222,MATCH(X$67,'AEO 2023 Table 52'!$13:$13,0))</f>
        <v>38.275905999999999</v>
      </c>
      <c r="Y115">
        <f>INDEX('AEO 2023 Table 52'!222:222,MATCH(Y$67,'AEO 2023 Table 52'!$13:$13,0))</f>
        <v>38.203387999999997</v>
      </c>
      <c r="Z115">
        <f>INDEX('AEO 2023 Table 52'!222:222,MATCH(Z$67,'AEO 2023 Table 52'!$13:$13,0))</f>
        <v>38.135429000000002</v>
      </c>
      <c r="AA115">
        <f>INDEX('AEO 2023 Table 52'!222:222,MATCH(AA$67,'AEO 2023 Table 52'!$13:$13,0))</f>
        <v>38.073185000000002</v>
      </c>
      <c r="AB115">
        <f>INDEX('AEO 2023 Table 52'!222:222,MATCH(AB$67,'AEO 2023 Table 52'!$13:$13,0))</f>
        <v>38.010807</v>
      </c>
      <c r="AC115">
        <f>INDEX('AEO 2023 Table 52'!222:222,MATCH(AC$67,'AEO 2023 Table 52'!$13:$13,0))</f>
        <v>37.953814999999999</v>
      </c>
      <c r="AD115">
        <f>INDEX('AEO 2023 Table 52'!222:222,MATCH(AD$67,'AEO 2023 Table 52'!$13:$13,0))</f>
        <v>37.897995000000002</v>
      </c>
      <c r="AE115">
        <f>INDEX('AEO 2023 Table 52'!222:222,MATCH(AE$67,'AEO 2023 Table 52'!$13:$13,0))</f>
        <v>37.839511999999999</v>
      </c>
    </row>
    <row r="116" spans="1:31" x14ac:dyDescent="0.35">
      <c r="A116" t="str">
        <f>'AEO 2022 Table 52'!A214</f>
        <v>LDP000:va_LargeVan</v>
      </c>
      <c r="B116">
        <f>INDEX('AEO 2022 Table 52'!214:214,MATCH(B$67,'AEO 2022 Table 52'!$14:$14,0))</f>
        <v>0</v>
      </c>
      <c r="C116">
        <f>INDEX('AEO 2023 Table 52'!223:223,MATCH(C$67,'AEO 2023 Table 52'!$13:$13,0))</f>
        <v>0</v>
      </c>
      <c r="D116">
        <f>INDEX('AEO 2023 Table 52'!223:223,MATCH(D$67,'AEO 2023 Table 52'!$13:$13,0))</f>
        <v>0</v>
      </c>
      <c r="E116">
        <f>INDEX('AEO 2023 Table 52'!223:223,MATCH(E$67,'AEO 2023 Table 52'!$13:$13,0))</f>
        <v>0</v>
      </c>
      <c r="F116">
        <f>INDEX('AEO 2023 Table 52'!223:223,MATCH(F$67,'AEO 2023 Table 52'!$13:$13,0))</f>
        <v>0</v>
      </c>
      <c r="G116">
        <f>INDEX('AEO 2023 Table 52'!223:223,MATCH(G$67,'AEO 2023 Table 52'!$13:$13,0))</f>
        <v>0</v>
      </c>
      <c r="H116">
        <f>INDEX('AEO 2023 Table 52'!223:223,MATCH(H$67,'AEO 2023 Table 52'!$13:$13,0))</f>
        <v>0</v>
      </c>
      <c r="I116">
        <f>INDEX('AEO 2023 Table 52'!223:223,MATCH(I$67,'AEO 2023 Table 52'!$13:$13,0))</f>
        <v>0</v>
      </c>
      <c r="J116">
        <f>INDEX('AEO 2023 Table 52'!223:223,MATCH(J$67,'AEO 2023 Table 52'!$13:$13,0))</f>
        <v>0</v>
      </c>
      <c r="K116">
        <f>INDEX('AEO 2023 Table 52'!223:223,MATCH(K$67,'AEO 2023 Table 52'!$13:$13,0))</f>
        <v>0</v>
      </c>
      <c r="L116">
        <f>INDEX('AEO 2023 Table 52'!223:223,MATCH(L$67,'AEO 2023 Table 52'!$13:$13,0))</f>
        <v>0</v>
      </c>
      <c r="M116">
        <f>INDEX('AEO 2023 Table 52'!223:223,MATCH(M$67,'AEO 2023 Table 52'!$13:$13,0))</f>
        <v>0</v>
      </c>
      <c r="N116">
        <f>INDEX('AEO 2023 Table 52'!223:223,MATCH(N$67,'AEO 2023 Table 52'!$13:$13,0))</f>
        <v>0</v>
      </c>
      <c r="O116">
        <f>INDEX('AEO 2023 Table 52'!223:223,MATCH(O$67,'AEO 2023 Table 52'!$13:$13,0))</f>
        <v>0</v>
      </c>
      <c r="P116">
        <f>INDEX('AEO 2023 Table 52'!223:223,MATCH(P$67,'AEO 2023 Table 52'!$13:$13,0))</f>
        <v>0</v>
      </c>
      <c r="Q116">
        <f>INDEX('AEO 2023 Table 52'!223:223,MATCH(Q$67,'AEO 2023 Table 52'!$13:$13,0))</f>
        <v>0</v>
      </c>
      <c r="R116">
        <f>INDEX('AEO 2023 Table 52'!223:223,MATCH(R$67,'AEO 2023 Table 52'!$13:$13,0))</f>
        <v>0</v>
      </c>
      <c r="S116">
        <f>INDEX('AEO 2023 Table 52'!223:223,MATCH(S$67,'AEO 2023 Table 52'!$13:$13,0))</f>
        <v>0</v>
      </c>
      <c r="T116">
        <f>INDEX('AEO 2023 Table 52'!223:223,MATCH(T$67,'AEO 2023 Table 52'!$13:$13,0))</f>
        <v>0</v>
      </c>
      <c r="U116">
        <f>INDEX('AEO 2023 Table 52'!223:223,MATCH(U$67,'AEO 2023 Table 52'!$13:$13,0))</f>
        <v>0</v>
      </c>
      <c r="V116">
        <f>INDEX('AEO 2023 Table 52'!223:223,MATCH(V$67,'AEO 2023 Table 52'!$13:$13,0))</f>
        <v>0</v>
      </c>
      <c r="W116">
        <f>INDEX('AEO 2023 Table 52'!223:223,MATCH(W$67,'AEO 2023 Table 52'!$13:$13,0))</f>
        <v>0</v>
      </c>
      <c r="X116">
        <f>INDEX('AEO 2023 Table 52'!223:223,MATCH(X$67,'AEO 2023 Table 52'!$13:$13,0))</f>
        <v>0</v>
      </c>
      <c r="Y116">
        <f>INDEX('AEO 2023 Table 52'!223:223,MATCH(Y$67,'AEO 2023 Table 52'!$13:$13,0))</f>
        <v>0</v>
      </c>
      <c r="Z116">
        <f>INDEX('AEO 2023 Table 52'!223:223,MATCH(Z$67,'AEO 2023 Table 52'!$13:$13,0))</f>
        <v>0</v>
      </c>
      <c r="AA116">
        <f>INDEX('AEO 2023 Table 52'!223:223,MATCH(AA$67,'AEO 2023 Table 52'!$13:$13,0))</f>
        <v>0</v>
      </c>
      <c r="AB116">
        <f>INDEX('AEO 2023 Table 52'!223:223,MATCH(AB$67,'AEO 2023 Table 52'!$13:$13,0))</f>
        <v>0</v>
      </c>
      <c r="AC116">
        <f>INDEX('AEO 2023 Table 52'!223:223,MATCH(AC$67,'AEO 2023 Table 52'!$13:$13,0))</f>
        <v>0</v>
      </c>
      <c r="AD116">
        <f>INDEX('AEO 2023 Table 52'!223:223,MATCH(AD$67,'AEO 2023 Table 52'!$13:$13,0))</f>
        <v>0</v>
      </c>
      <c r="AE116">
        <f>INDEX('AEO 2023 Table 52'!223:223,MATCH(AE$67,'AEO 2023 Table 52'!$13:$13,0))</f>
        <v>0</v>
      </c>
    </row>
    <row r="117" spans="1:31" x14ac:dyDescent="0.35">
      <c r="A117" t="str">
        <f>'AEO 2022 Table 52'!A215</f>
        <v>LDP000:va_SmallUtility</v>
      </c>
      <c r="B117">
        <f>INDEX('AEO 2022 Table 52'!215:215,MATCH(B$67,'AEO 2022 Table 52'!$14:$14,0))</f>
        <v>62.390663000000004</v>
      </c>
      <c r="C117">
        <f>INDEX('AEO 2023 Table 52'!224:224,MATCH(C$67,'AEO 2023 Table 52'!$13:$13,0))</f>
        <v>61.912250999999998</v>
      </c>
      <c r="D117">
        <f>INDEX('AEO 2023 Table 52'!224:224,MATCH(D$67,'AEO 2023 Table 52'!$13:$13,0))</f>
        <v>60.059688999999999</v>
      </c>
      <c r="E117">
        <f>INDEX('AEO 2023 Table 52'!224:224,MATCH(E$67,'AEO 2023 Table 52'!$13:$13,0))</f>
        <v>58.504550999999999</v>
      </c>
      <c r="F117">
        <f>INDEX('AEO 2023 Table 52'!224:224,MATCH(F$67,'AEO 2023 Table 52'!$13:$13,0))</f>
        <v>56.792586999999997</v>
      </c>
      <c r="G117">
        <f>INDEX('AEO 2023 Table 52'!224:224,MATCH(G$67,'AEO 2023 Table 52'!$13:$13,0))</f>
        <v>55.752853000000002</v>
      </c>
      <c r="H117">
        <f>INDEX('AEO 2023 Table 52'!224:224,MATCH(H$67,'AEO 2023 Table 52'!$13:$13,0))</f>
        <v>54.510826000000002</v>
      </c>
      <c r="I117">
        <f>INDEX('AEO 2023 Table 52'!224:224,MATCH(I$67,'AEO 2023 Table 52'!$13:$13,0))</f>
        <v>53.501137</v>
      </c>
      <c r="J117">
        <f>INDEX('AEO 2023 Table 52'!224:224,MATCH(J$67,'AEO 2023 Table 52'!$13:$13,0))</f>
        <v>52.501956999999997</v>
      </c>
      <c r="K117">
        <f>INDEX('AEO 2023 Table 52'!224:224,MATCH(K$67,'AEO 2023 Table 52'!$13:$13,0))</f>
        <v>51.805644999999998</v>
      </c>
      <c r="L117">
        <f>INDEX('AEO 2023 Table 52'!224:224,MATCH(L$67,'AEO 2023 Table 52'!$13:$13,0))</f>
        <v>51.579506000000002</v>
      </c>
      <c r="M117">
        <f>INDEX('AEO 2023 Table 52'!224:224,MATCH(M$67,'AEO 2023 Table 52'!$13:$13,0))</f>
        <v>51.297550000000001</v>
      </c>
      <c r="N117">
        <f>INDEX('AEO 2023 Table 52'!224:224,MATCH(N$67,'AEO 2023 Table 52'!$13:$13,0))</f>
        <v>51.039917000000003</v>
      </c>
      <c r="O117">
        <f>INDEX('AEO 2023 Table 52'!224:224,MATCH(O$67,'AEO 2023 Table 52'!$13:$13,0))</f>
        <v>50.748897999999997</v>
      </c>
      <c r="P117">
        <f>INDEX('AEO 2023 Table 52'!224:224,MATCH(P$67,'AEO 2023 Table 52'!$13:$13,0))</f>
        <v>50.473038000000003</v>
      </c>
      <c r="Q117">
        <f>INDEX('AEO 2023 Table 52'!224:224,MATCH(Q$67,'AEO 2023 Table 52'!$13:$13,0))</f>
        <v>50.269458999999998</v>
      </c>
      <c r="R117">
        <f>INDEX('AEO 2023 Table 52'!224:224,MATCH(R$67,'AEO 2023 Table 52'!$13:$13,0))</f>
        <v>50.08173</v>
      </c>
      <c r="S117">
        <f>INDEX('AEO 2023 Table 52'!224:224,MATCH(S$67,'AEO 2023 Table 52'!$13:$13,0))</f>
        <v>49.909790000000001</v>
      </c>
      <c r="T117">
        <f>INDEX('AEO 2023 Table 52'!224:224,MATCH(T$67,'AEO 2023 Table 52'!$13:$13,0))</f>
        <v>49.750529999999998</v>
      </c>
      <c r="U117">
        <f>INDEX('AEO 2023 Table 52'!224:224,MATCH(U$67,'AEO 2023 Table 52'!$13:$13,0))</f>
        <v>49.623210999999998</v>
      </c>
      <c r="V117">
        <f>INDEX('AEO 2023 Table 52'!224:224,MATCH(V$67,'AEO 2023 Table 52'!$13:$13,0))</f>
        <v>49.505313999999998</v>
      </c>
      <c r="W117">
        <f>INDEX('AEO 2023 Table 52'!224:224,MATCH(W$67,'AEO 2023 Table 52'!$13:$13,0))</f>
        <v>49.395144999999999</v>
      </c>
      <c r="X117">
        <f>INDEX('AEO 2023 Table 52'!224:224,MATCH(X$67,'AEO 2023 Table 52'!$13:$13,0))</f>
        <v>49.291446999999998</v>
      </c>
      <c r="Y117">
        <f>INDEX('AEO 2023 Table 52'!224:224,MATCH(Y$67,'AEO 2023 Table 52'!$13:$13,0))</f>
        <v>49.208343999999997</v>
      </c>
      <c r="Z117">
        <f>INDEX('AEO 2023 Table 52'!224:224,MATCH(Z$67,'AEO 2023 Table 52'!$13:$13,0))</f>
        <v>49.128608999999997</v>
      </c>
      <c r="AA117">
        <f>INDEX('AEO 2023 Table 52'!224:224,MATCH(AA$67,'AEO 2023 Table 52'!$13:$13,0))</f>
        <v>49.055301999999998</v>
      </c>
      <c r="AB117">
        <f>INDEX('AEO 2023 Table 52'!224:224,MATCH(AB$67,'AEO 2023 Table 52'!$13:$13,0))</f>
        <v>48.982117000000002</v>
      </c>
      <c r="AC117">
        <f>INDEX('AEO 2023 Table 52'!224:224,MATCH(AC$67,'AEO 2023 Table 52'!$13:$13,0))</f>
        <v>48.914867000000001</v>
      </c>
      <c r="AD117">
        <f>INDEX('AEO 2023 Table 52'!224:224,MATCH(AD$67,'AEO 2023 Table 52'!$13:$13,0))</f>
        <v>48.852451000000002</v>
      </c>
      <c r="AE117">
        <f>INDEX('AEO 2023 Table 52'!224:224,MATCH(AE$67,'AEO 2023 Table 52'!$13:$13,0))</f>
        <v>48.785148999999997</v>
      </c>
    </row>
    <row r="118" spans="1:31" x14ac:dyDescent="0.35">
      <c r="A118" t="str">
        <f>'AEO 2022 Table 52'!A216</f>
        <v>LDP000:va_LargeUtility</v>
      </c>
      <c r="B118">
        <f>INDEX('AEO 2022 Table 52'!216:216,MATCH(B$67,'AEO 2022 Table 52'!$14:$14,0))</f>
        <v>85.066733999999997</v>
      </c>
      <c r="C118">
        <f>INDEX('AEO 2023 Table 52'!225:225,MATCH(C$67,'AEO 2023 Table 52'!$13:$13,0))</f>
        <v>95.688323999999994</v>
      </c>
      <c r="D118">
        <f>INDEX('AEO 2023 Table 52'!225:225,MATCH(D$67,'AEO 2023 Table 52'!$13:$13,0))</f>
        <v>93.425338999999994</v>
      </c>
      <c r="E118">
        <f>INDEX('AEO 2023 Table 52'!225:225,MATCH(E$67,'AEO 2023 Table 52'!$13:$13,0))</f>
        <v>91.534453999999997</v>
      </c>
      <c r="F118">
        <f>INDEX('AEO 2023 Table 52'!225:225,MATCH(F$67,'AEO 2023 Table 52'!$13:$13,0))</f>
        <v>89.568520000000007</v>
      </c>
      <c r="G118">
        <f>INDEX('AEO 2023 Table 52'!225:225,MATCH(G$67,'AEO 2023 Table 52'!$13:$13,0))</f>
        <v>88.183700999999999</v>
      </c>
      <c r="H118">
        <f>INDEX('AEO 2023 Table 52'!225:225,MATCH(H$67,'AEO 2023 Table 52'!$13:$13,0))</f>
        <v>86.716651999999996</v>
      </c>
      <c r="I118">
        <f>INDEX('AEO 2023 Table 52'!225:225,MATCH(I$67,'AEO 2023 Table 52'!$13:$13,0))</f>
        <v>85.502716000000007</v>
      </c>
      <c r="J118">
        <f>INDEX('AEO 2023 Table 52'!225:225,MATCH(J$67,'AEO 2023 Table 52'!$13:$13,0))</f>
        <v>84.323104999999998</v>
      </c>
      <c r="K118">
        <f>INDEX('AEO 2023 Table 52'!225:225,MATCH(K$67,'AEO 2023 Table 52'!$13:$13,0))</f>
        <v>83.475196999999994</v>
      </c>
      <c r="L118">
        <f>INDEX('AEO 2023 Table 52'!225:225,MATCH(L$67,'AEO 2023 Table 52'!$13:$13,0))</f>
        <v>83.188407999999995</v>
      </c>
      <c r="M118">
        <f>INDEX('AEO 2023 Table 52'!225:225,MATCH(M$67,'AEO 2023 Table 52'!$13:$13,0))</f>
        <v>82.840812999999997</v>
      </c>
      <c r="N118">
        <f>INDEX('AEO 2023 Table 52'!225:225,MATCH(N$67,'AEO 2023 Table 52'!$13:$13,0))</f>
        <v>82.514686999999995</v>
      </c>
      <c r="O118">
        <f>INDEX('AEO 2023 Table 52'!225:225,MATCH(O$67,'AEO 2023 Table 52'!$13:$13,0))</f>
        <v>82.155579000000003</v>
      </c>
      <c r="P118">
        <f>INDEX('AEO 2023 Table 52'!225:225,MATCH(P$67,'AEO 2023 Table 52'!$13:$13,0))</f>
        <v>81.813995000000006</v>
      </c>
      <c r="Q118">
        <f>INDEX('AEO 2023 Table 52'!225:225,MATCH(Q$67,'AEO 2023 Table 52'!$13:$13,0))</f>
        <v>81.559189000000003</v>
      </c>
      <c r="R118">
        <f>INDEX('AEO 2023 Table 52'!225:225,MATCH(R$67,'AEO 2023 Table 52'!$13:$13,0))</f>
        <v>81.327415000000002</v>
      </c>
      <c r="S118">
        <f>INDEX('AEO 2023 Table 52'!225:225,MATCH(S$67,'AEO 2023 Table 52'!$13:$13,0))</f>
        <v>81.115509000000003</v>
      </c>
      <c r="T118">
        <f>INDEX('AEO 2023 Table 52'!225:225,MATCH(T$67,'AEO 2023 Table 52'!$13:$13,0))</f>
        <v>80.916786000000002</v>
      </c>
      <c r="U118">
        <f>INDEX('AEO 2023 Table 52'!225:225,MATCH(U$67,'AEO 2023 Table 52'!$13:$13,0))</f>
        <v>80.762992999999994</v>
      </c>
      <c r="V118">
        <f>INDEX('AEO 2023 Table 52'!225:225,MATCH(V$67,'AEO 2023 Table 52'!$13:$13,0))</f>
        <v>80.619003000000006</v>
      </c>
      <c r="W118">
        <f>INDEX('AEO 2023 Table 52'!225:225,MATCH(W$67,'AEO 2023 Table 52'!$13:$13,0))</f>
        <v>80.484924000000007</v>
      </c>
      <c r="X118">
        <f>INDEX('AEO 2023 Table 52'!225:225,MATCH(X$67,'AEO 2023 Table 52'!$13:$13,0))</f>
        <v>80.360527000000005</v>
      </c>
      <c r="Y118">
        <f>INDEX('AEO 2023 Table 52'!225:225,MATCH(Y$67,'AEO 2023 Table 52'!$13:$13,0))</f>
        <v>80.258430000000004</v>
      </c>
      <c r="Z118">
        <f>INDEX('AEO 2023 Table 52'!225:225,MATCH(Z$67,'AEO 2023 Table 52'!$13:$13,0))</f>
        <v>80.162497999999999</v>
      </c>
      <c r="AA118">
        <f>INDEX('AEO 2023 Table 52'!225:225,MATCH(AA$67,'AEO 2023 Table 52'!$13:$13,0))</f>
        <v>80.073813999999999</v>
      </c>
      <c r="AB118">
        <f>INDEX('AEO 2023 Table 52'!225:225,MATCH(AB$67,'AEO 2023 Table 52'!$13:$13,0))</f>
        <v>79.985611000000006</v>
      </c>
      <c r="AC118">
        <f>INDEX('AEO 2023 Table 52'!225:225,MATCH(AC$67,'AEO 2023 Table 52'!$13:$13,0))</f>
        <v>79.904128999999998</v>
      </c>
      <c r="AD118">
        <f>INDEX('AEO 2023 Table 52'!225:225,MATCH(AD$67,'AEO 2023 Table 52'!$13:$13,0))</f>
        <v>79.826408000000001</v>
      </c>
      <c r="AE118">
        <f>INDEX('AEO 2023 Table 52'!225:225,MATCH(AE$67,'AEO 2023 Table 52'!$13:$13,0))</f>
        <v>79.746178</v>
      </c>
    </row>
    <row r="119" spans="1:31" x14ac:dyDescent="0.35">
      <c r="A119" t="str">
        <f>'AEO 2022 Table 52'!A217</f>
        <v>LDP000:va_SmallCrossTrk</v>
      </c>
      <c r="B119">
        <f>INDEX('AEO 2022 Table 52'!217:217,MATCH(B$67,'AEO 2022 Table 52'!$14:$14,0))</f>
        <v>49.729804999999999</v>
      </c>
      <c r="C119">
        <f>INDEX('AEO 2023 Table 52'!226:226,MATCH(C$67,'AEO 2023 Table 52'!$13:$13,0))</f>
        <v>49.486420000000003</v>
      </c>
      <c r="D119">
        <f>INDEX('AEO 2023 Table 52'!226:226,MATCH(D$67,'AEO 2023 Table 52'!$13:$13,0))</f>
        <v>47.998038999999999</v>
      </c>
      <c r="E119">
        <f>INDEX('AEO 2023 Table 52'!226:226,MATCH(E$67,'AEO 2023 Table 52'!$13:$13,0))</f>
        <v>46.78933</v>
      </c>
      <c r="F119">
        <f>INDEX('AEO 2023 Table 52'!226:226,MATCH(F$67,'AEO 2023 Table 52'!$13:$13,0))</f>
        <v>45.456383000000002</v>
      </c>
      <c r="G119">
        <f>INDEX('AEO 2023 Table 52'!226:226,MATCH(G$67,'AEO 2023 Table 52'!$13:$13,0))</f>
        <v>44.443489</v>
      </c>
      <c r="H119">
        <f>INDEX('AEO 2023 Table 52'!226:226,MATCH(H$67,'AEO 2023 Table 52'!$13:$13,0))</f>
        <v>43.408771999999999</v>
      </c>
      <c r="I119">
        <f>INDEX('AEO 2023 Table 52'!226:226,MATCH(I$67,'AEO 2023 Table 52'!$13:$13,0))</f>
        <v>42.571953000000001</v>
      </c>
      <c r="J119">
        <f>INDEX('AEO 2023 Table 52'!226:226,MATCH(J$67,'AEO 2023 Table 52'!$13:$13,0))</f>
        <v>41.744461000000001</v>
      </c>
      <c r="K119">
        <f>INDEX('AEO 2023 Table 52'!226:226,MATCH(K$67,'AEO 2023 Table 52'!$13:$13,0))</f>
        <v>41.162982999999997</v>
      </c>
      <c r="L119">
        <f>INDEX('AEO 2023 Table 52'!226:226,MATCH(L$67,'AEO 2023 Table 52'!$13:$13,0))</f>
        <v>40.983989999999999</v>
      </c>
      <c r="M119">
        <f>INDEX('AEO 2023 Table 52'!226:226,MATCH(M$67,'AEO 2023 Table 52'!$13:$13,0))</f>
        <v>40.761436000000003</v>
      </c>
      <c r="N119">
        <f>INDEX('AEO 2023 Table 52'!226:226,MATCH(N$67,'AEO 2023 Table 52'!$13:$13,0))</f>
        <v>40.554282999999998</v>
      </c>
      <c r="O119">
        <f>INDEX('AEO 2023 Table 52'!226:226,MATCH(O$67,'AEO 2023 Table 52'!$13:$13,0))</f>
        <v>40.303268000000003</v>
      </c>
      <c r="P119">
        <f>INDEX('AEO 2023 Table 52'!226:226,MATCH(P$67,'AEO 2023 Table 52'!$13:$13,0))</f>
        <v>40.061256</v>
      </c>
      <c r="Q119">
        <f>INDEX('AEO 2023 Table 52'!226:226,MATCH(Q$67,'AEO 2023 Table 52'!$13:$13,0))</f>
        <v>39.879513000000003</v>
      </c>
      <c r="R119">
        <f>INDEX('AEO 2023 Table 52'!226:226,MATCH(R$67,'AEO 2023 Table 52'!$13:$13,0))</f>
        <v>39.710177999999999</v>
      </c>
      <c r="S119">
        <f>INDEX('AEO 2023 Table 52'!226:226,MATCH(S$67,'AEO 2023 Table 52'!$13:$13,0))</f>
        <v>39.558177999999998</v>
      </c>
      <c r="T119">
        <f>INDEX('AEO 2023 Table 52'!226:226,MATCH(T$67,'AEO 2023 Table 52'!$13:$13,0))</f>
        <v>39.417003999999999</v>
      </c>
      <c r="U119">
        <f>INDEX('AEO 2023 Table 52'!226:226,MATCH(U$67,'AEO 2023 Table 52'!$13:$13,0))</f>
        <v>39.305152999999997</v>
      </c>
      <c r="V119">
        <f>INDEX('AEO 2023 Table 52'!226:226,MATCH(V$67,'AEO 2023 Table 52'!$13:$13,0))</f>
        <v>39.203628999999999</v>
      </c>
      <c r="W119">
        <f>INDEX('AEO 2023 Table 52'!226:226,MATCH(W$67,'AEO 2023 Table 52'!$13:$13,0))</f>
        <v>39.107246000000004</v>
      </c>
      <c r="X119">
        <f>INDEX('AEO 2023 Table 52'!226:226,MATCH(X$67,'AEO 2023 Table 52'!$13:$13,0))</f>
        <v>39.018428999999998</v>
      </c>
      <c r="Y119">
        <f>INDEX('AEO 2023 Table 52'!226:226,MATCH(Y$67,'AEO 2023 Table 52'!$13:$13,0))</f>
        <v>38.947510000000001</v>
      </c>
      <c r="Z119">
        <f>INDEX('AEO 2023 Table 52'!226:226,MATCH(Z$67,'AEO 2023 Table 52'!$13:$13,0))</f>
        <v>38.878760999999997</v>
      </c>
      <c r="AA119">
        <f>INDEX('AEO 2023 Table 52'!226:226,MATCH(AA$67,'AEO 2023 Table 52'!$13:$13,0))</f>
        <v>38.816254000000001</v>
      </c>
      <c r="AB119">
        <f>INDEX('AEO 2023 Table 52'!226:226,MATCH(AB$67,'AEO 2023 Table 52'!$13:$13,0))</f>
        <v>38.753033000000002</v>
      </c>
      <c r="AC119">
        <f>INDEX('AEO 2023 Table 52'!226:226,MATCH(AC$67,'AEO 2023 Table 52'!$13:$13,0))</f>
        <v>38.695728000000003</v>
      </c>
      <c r="AD119">
        <f>INDEX('AEO 2023 Table 52'!226:226,MATCH(AD$67,'AEO 2023 Table 52'!$13:$13,0))</f>
        <v>38.647506999999997</v>
      </c>
      <c r="AE119">
        <f>INDEX('AEO 2023 Table 52'!226:226,MATCH(AE$67,'AEO 2023 Table 52'!$13:$13,0))</f>
        <v>38.589233</v>
      </c>
    </row>
    <row r="120" spans="1:31" x14ac:dyDescent="0.35">
      <c r="A120" t="str">
        <f>'AEO 2022 Table 52'!A218</f>
        <v>LDP000:va_LargeCrossTrk</v>
      </c>
      <c r="B120">
        <f>INDEX('AEO 2022 Table 52'!218:218,MATCH(B$67,'AEO 2022 Table 52'!$14:$14,0))</f>
        <v>65.488792000000004</v>
      </c>
      <c r="C120">
        <f>INDEX('AEO 2023 Table 52'!227:227,MATCH(C$67,'AEO 2023 Table 52'!$13:$13,0))</f>
        <v>68.176140000000004</v>
      </c>
      <c r="D120">
        <f>INDEX('AEO 2023 Table 52'!227:227,MATCH(D$67,'AEO 2023 Table 52'!$13:$13,0))</f>
        <v>66.399665999999996</v>
      </c>
      <c r="E120">
        <f>INDEX('AEO 2023 Table 52'!227:227,MATCH(E$67,'AEO 2023 Table 52'!$13:$13,0))</f>
        <v>64.873717999999997</v>
      </c>
      <c r="F120">
        <f>INDEX('AEO 2023 Table 52'!227:227,MATCH(F$67,'AEO 2023 Table 52'!$13:$13,0))</f>
        <v>63.252056000000003</v>
      </c>
      <c r="G120">
        <f>INDEX('AEO 2023 Table 52'!227:227,MATCH(G$67,'AEO 2023 Table 52'!$13:$13,0))</f>
        <v>62.025539000000002</v>
      </c>
      <c r="H120">
        <f>INDEX('AEO 2023 Table 52'!227:227,MATCH(H$67,'AEO 2023 Table 52'!$13:$13,0))</f>
        <v>60.804175999999998</v>
      </c>
      <c r="I120">
        <f>INDEX('AEO 2023 Table 52'!227:227,MATCH(I$67,'AEO 2023 Table 52'!$13:$13,0))</f>
        <v>59.820006999999997</v>
      </c>
      <c r="J120">
        <f>INDEX('AEO 2023 Table 52'!227:227,MATCH(J$67,'AEO 2023 Table 52'!$13:$13,0))</f>
        <v>58.835853999999998</v>
      </c>
      <c r="K120">
        <f>INDEX('AEO 2023 Table 52'!227:227,MATCH(K$67,'AEO 2023 Table 52'!$13:$13,0))</f>
        <v>58.149344999999997</v>
      </c>
      <c r="L120">
        <f>INDEX('AEO 2023 Table 52'!227:227,MATCH(L$67,'AEO 2023 Table 52'!$13:$13,0))</f>
        <v>57.93338</v>
      </c>
      <c r="M120">
        <f>INDEX('AEO 2023 Table 52'!227:227,MATCH(M$67,'AEO 2023 Table 52'!$13:$13,0))</f>
        <v>57.664627000000003</v>
      </c>
      <c r="N120">
        <f>INDEX('AEO 2023 Table 52'!227:227,MATCH(N$67,'AEO 2023 Table 52'!$13:$13,0))</f>
        <v>57.423206</v>
      </c>
      <c r="O120">
        <f>INDEX('AEO 2023 Table 52'!227:227,MATCH(O$67,'AEO 2023 Table 52'!$13:$13,0))</f>
        <v>57.138843999999999</v>
      </c>
      <c r="P120">
        <f>INDEX('AEO 2023 Table 52'!227:227,MATCH(P$67,'AEO 2023 Table 52'!$13:$13,0))</f>
        <v>56.867167999999999</v>
      </c>
      <c r="Q120">
        <f>INDEX('AEO 2023 Table 52'!227:227,MATCH(Q$67,'AEO 2023 Table 52'!$13:$13,0))</f>
        <v>56.664791000000001</v>
      </c>
      <c r="R120">
        <f>INDEX('AEO 2023 Table 52'!227:227,MATCH(R$67,'AEO 2023 Table 52'!$13:$13,0))</f>
        <v>56.480021999999998</v>
      </c>
      <c r="S120">
        <f>INDEX('AEO 2023 Table 52'!227:227,MATCH(S$67,'AEO 2023 Table 52'!$13:$13,0))</f>
        <v>56.309372000000003</v>
      </c>
      <c r="T120">
        <f>INDEX('AEO 2023 Table 52'!227:227,MATCH(T$67,'AEO 2023 Table 52'!$13:$13,0))</f>
        <v>56.154060000000001</v>
      </c>
      <c r="U120">
        <f>INDEX('AEO 2023 Table 52'!227:227,MATCH(U$67,'AEO 2023 Table 52'!$13:$13,0))</f>
        <v>56.028064999999998</v>
      </c>
      <c r="V120">
        <f>INDEX('AEO 2023 Table 52'!227:227,MATCH(V$67,'AEO 2023 Table 52'!$13:$13,0))</f>
        <v>55.910556999999997</v>
      </c>
      <c r="W120">
        <f>INDEX('AEO 2023 Table 52'!227:227,MATCH(W$67,'AEO 2023 Table 52'!$13:$13,0))</f>
        <v>55.800293000000003</v>
      </c>
      <c r="X120">
        <f>INDEX('AEO 2023 Table 52'!227:227,MATCH(X$67,'AEO 2023 Table 52'!$13:$13,0))</f>
        <v>55.697853000000002</v>
      </c>
      <c r="Y120">
        <f>INDEX('AEO 2023 Table 52'!227:227,MATCH(Y$67,'AEO 2023 Table 52'!$13:$13,0))</f>
        <v>55.612682</v>
      </c>
      <c r="Z120">
        <f>INDEX('AEO 2023 Table 52'!227:227,MATCH(Z$67,'AEO 2023 Table 52'!$13:$13,0))</f>
        <v>55.534416</v>
      </c>
      <c r="AA120">
        <f>INDEX('AEO 2023 Table 52'!227:227,MATCH(AA$67,'AEO 2023 Table 52'!$13:$13,0))</f>
        <v>55.458987999999998</v>
      </c>
      <c r="AB120">
        <f>INDEX('AEO 2023 Table 52'!227:227,MATCH(AB$67,'AEO 2023 Table 52'!$13:$13,0))</f>
        <v>55.386944</v>
      </c>
      <c r="AC120">
        <f>INDEX('AEO 2023 Table 52'!227:227,MATCH(AC$67,'AEO 2023 Table 52'!$13:$13,0))</f>
        <v>55.317580999999997</v>
      </c>
      <c r="AD120">
        <f>INDEX('AEO 2023 Table 52'!227:227,MATCH(AD$67,'AEO 2023 Table 52'!$13:$13,0))</f>
        <v>55.255135000000003</v>
      </c>
      <c r="AE120">
        <f>INDEX('AEO 2023 Table 52'!227:227,MATCH(AE$67,'AEO 2023 Table 52'!$13:$13,0))</f>
        <v>55.187289999999997</v>
      </c>
    </row>
    <row r="122" spans="1:31" x14ac:dyDescent="0.35">
      <c r="A122" s="6" t="str">
        <f>A6</f>
        <v>Plug-in 20 Gasoline Hybrid</v>
      </c>
    </row>
    <row r="123" spans="1:31" x14ac:dyDescent="0.35">
      <c r="A123" t="str">
        <f>'AEO 2022 Table 52'!A50</f>
        <v>LDP000:fa_Mini-compactC</v>
      </c>
      <c r="B123">
        <f>INDEX('AEO 2022 Table 52'!50:50,MATCH(B$67,'AEO 2022 Table 52'!$14:$14,0))</f>
        <v>0</v>
      </c>
      <c r="C123">
        <f>INDEX('AEO 2023 Table 52'!52:52,MATCH(C$67,'AEO 2023 Table 52'!$13:$13,0))</f>
        <v>0</v>
      </c>
      <c r="D123">
        <f>INDEX('AEO 2023 Table 52'!52:52,MATCH(D$67,'AEO 2023 Table 52'!$13:$13,0))</f>
        <v>0</v>
      </c>
      <c r="E123">
        <f>INDEX('AEO 2023 Table 52'!52:52,MATCH(E$67,'AEO 2023 Table 52'!$13:$13,0))</f>
        <v>0</v>
      </c>
      <c r="F123">
        <f>INDEX('AEO 2023 Table 52'!52:52,MATCH(F$67,'AEO 2023 Table 52'!$13:$13,0))</f>
        <v>0</v>
      </c>
      <c r="G123">
        <f>INDEX('AEO 2023 Table 52'!52:52,MATCH(G$67,'AEO 2023 Table 52'!$13:$13,0))</f>
        <v>0</v>
      </c>
      <c r="H123">
        <f>INDEX('AEO 2023 Table 52'!52:52,MATCH(H$67,'AEO 2023 Table 52'!$13:$13,0))</f>
        <v>0</v>
      </c>
      <c r="I123">
        <f>INDEX('AEO 2023 Table 52'!52:52,MATCH(I$67,'AEO 2023 Table 52'!$13:$13,0))</f>
        <v>0</v>
      </c>
      <c r="J123">
        <f>INDEX('AEO 2023 Table 52'!52:52,MATCH(J$67,'AEO 2023 Table 52'!$13:$13,0))</f>
        <v>0</v>
      </c>
      <c r="K123">
        <f>INDEX('AEO 2023 Table 52'!52:52,MATCH(K$67,'AEO 2023 Table 52'!$13:$13,0))</f>
        <v>0</v>
      </c>
      <c r="L123">
        <f>INDEX('AEO 2023 Table 52'!52:52,MATCH(L$67,'AEO 2023 Table 52'!$13:$13,0))</f>
        <v>0</v>
      </c>
      <c r="M123">
        <f>INDEX('AEO 2023 Table 52'!52:52,MATCH(M$67,'AEO 2023 Table 52'!$13:$13,0))</f>
        <v>0</v>
      </c>
      <c r="N123">
        <f>INDEX('AEO 2023 Table 52'!52:52,MATCH(N$67,'AEO 2023 Table 52'!$13:$13,0))</f>
        <v>0</v>
      </c>
      <c r="O123">
        <f>INDEX('AEO 2023 Table 52'!52:52,MATCH(O$67,'AEO 2023 Table 52'!$13:$13,0))</f>
        <v>0</v>
      </c>
      <c r="P123">
        <f>INDEX('AEO 2023 Table 52'!52:52,MATCH(P$67,'AEO 2023 Table 52'!$13:$13,0))</f>
        <v>0</v>
      </c>
      <c r="Q123">
        <f>INDEX('AEO 2023 Table 52'!52:52,MATCH(Q$67,'AEO 2023 Table 52'!$13:$13,0))</f>
        <v>0</v>
      </c>
      <c r="R123">
        <f>INDEX('AEO 2023 Table 52'!52:52,MATCH(R$67,'AEO 2023 Table 52'!$13:$13,0))</f>
        <v>0</v>
      </c>
      <c r="S123">
        <f>INDEX('AEO 2023 Table 52'!52:52,MATCH(S$67,'AEO 2023 Table 52'!$13:$13,0))</f>
        <v>0</v>
      </c>
      <c r="T123">
        <f>INDEX('AEO 2023 Table 52'!52:52,MATCH(T$67,'AEO 2023 Table 52'!$13:$13,0))</f>
        <v>0</v>
      </c>
      <c r="U123">
        <f>INDEX('AEO 2023 Table 52'!52:52,MATCH(U$67,'AEO 2023 Table 52'!$13:$13,0))</f>
        <v>0</v>
      </c>
      <c r="V123">
        <f>INDEX('AEO 2023 Table 52'!52:52,MATCH(V$67,'AEO 2023 Table 52'!$13:$13,0))</f>
        <v>0</v>
      </c>
      <c r="W123">
        <f>INDEX('AEO 2023 Table 52'!52:52,MATCH(W$67,'AEO 2023 Table 52'!$13:$13,0))</f>
        <v>0</v>
      </c>
      <c r="X123">
        <f>INDEX('AEO 2023 Table 52'!52:52,MATCH(X$67,'AEO 2023 Table 52'!$13:$13,0))</f>
        <v>0</v>
      </c>
      <c r="Y123">
        <f>INDEX('AEO 2023 Table 52'!52:52,MATCH(Y$67,'AEO 2023 Table 52'!$13:$13,0))</f>
        <v>0</v>
      </c>
      <c r="Z123">
        <f>INDEX('AEO 2023 Table 52'!52:52,MATCH(Z$67,'AEO 2023 Table 52'!$13:$13,0))</f>
        <v>0</v>
      </c>
      <c r="AA123">
        <f>INDEX('AEO 2023 Table 52'!52:52,MATCH(AA$67,'AEO 2023 Table 52'!$13:$13,0))</f>
        <v>0</v>
      </c>
      <c r="AB123">
        <f>INDEX('AEO 2023 Table 52'!52:52,MATCH(AB$67,'AEO 2023 Table 52'!$13:$13,0))</f>
        <v>0</v>
      </c>
      <c r="AC123">
        <f>INDEX('AEO 2023 Table 52'!52:52,MATCH(AC$67,'AEO 2023 Table 52'!$13:$13,0))</f>
        <v>0</v>
      </c>
      <c r="AD123">
        <f>INDEX('AEO 2023 Table 52'!52:52,MATCH(AD$67,'AEO 2023 Table 52'!$13:$13,0))</f>
        <v>0</v>
      </c>
      <c r="AE123">
        <f>INDEX('AEO 2023 Table 52'!52:52,MATCH(AE$67,'AEO 2023 Table 52'!$13:$13,0))</f>
        <v>0</v>
      </c>
    </row>
    <row r="124" spans="1:31" x14ac:dyDescent="0.35">
      <c r="A124" t="str">
        <f>'AEO 2022 Table 52'!A51</f>
        <v>LDP000:fa_SubcompactCar</v>
      </c>
      <c r="B124">
        <f>INDEX('AEO 2022 Table 52'!51:51,MATCH(B$67,'AEO 2022 Table 52'!$14:$14,0))</f>
        <v>0</v>
      </c>
      <c r="C124">
        <f>INDEX('AEO 2023 Table 52'!53:53,MATCH(C$67,'AEO 2023 Table 52'!$13:$13,0))</f>
        <v>0</v>
      </c>
      <c r="D124">
        <f>INDEX('AEO 2023 Table 52'!53:53,MATCH(D$67,'AEO 2023 Table 52'!$13:$13,0))</f>
        <v>0</v>
      </c>
      <c r="E124">
        <f>INDEX('AEO 2023 Table 52'!53:53,MATCH(E$67,'AEO 2023 Table 52'!$13:$13,0))</f>
        <v>0</v>
      </c>
      <c r="F124">
        <f>INDEX('AEO 2023 Table 52'!53:53,MATCH(F$67,'AEO 2023 Table 52'!$13:$13,0))</f>
        <v>49.022278</v>
      </c>
      <c r="G124">
        <f>INDEX('AEO 2023 Table 52'!53:53,MATCH(G$67,'AEO 2023 Table 52'!$13:$13,0))</f>
        <v>48.746032999999997</v>
      </c>
      <c r="H124">
        <f>INDEX('AEO 2023 Table 52'!53:53,MATCH(H$67,'AEO 2023 Table 52'!$13:$13,0))</f>
        <v>48.583008</v>
      </c>
      <c r="I124">
        <f>INDEX('AEO 2023 Table 52'!53:53,MATCH(I$67,'AEO 2023 Table 52'!$13:$13,0))</f>
        <v>48.657485999999999</v>
      </c>
      <c r="J124">
        <f>INDEX('AEO 2023 Table 52'!53:53,MATCH(J$67,'AEO 2023 Table 52'!$13:$13,0))</f>
        <v>48.480449999999998</v>
      </c>
      <c r="K124">
        <f>INDEX('AEO 2023 Table 52'!53:53,MATCH(K$67,'AEO 2023 Table 52'!$13:$13,0))</f>
        <v>48.381287</v>
      </c>
      <c r="L124">
        <f>INDEX('AEO 2023 Table 52'!53:53,MATCH(L$67,'AEO 2023 Table 52'!$13:$13,0))</f>
        <v>48.291606999999999</v>
      </c>
      <c r="M124">
        <f>INDEX('AEO 2023 Table 52'!53:53,MATCH(M$67,'AEO 2023 Table 52'!$13:$13,0))</f>
        <v>48.222759000000003</v>
      </c>
      <c r="N124">
        <f>INDEX('AEO 2023 Table 52'!53:53,MATCH(N$67,'AEO 2023 Table 52'!$13:$13,0))</f>
        <v>48.084679000000001</v>
      </c>
      <c r="O124">
        <f>INDEX('AEO 2023 Table 52'!53:53,MATCH(O$67,'AEO 2023 Table 52'!$13:$13,0))</f>
        <v>47.945995000000003</v>
      </c>
      <c r="P124">
        <f>INDEX('AEO 2023 Table 52'!53:53,MATCH(P$67,'AEO 2023 Table 52'!$13:$13,0))</f>
        <v>47.823093</v>
      </c>
      <c r="Q124">
        <f>INDEX('AEO 2023 Table 52'!53:53,MATCH(Q$67,'AEO 2023 Table 52'!$13:$13,0))</f>
        <v>47.775210999999999</v>
      </c>
      <c r="R124">
        <f>INDEX('AEO 2023 Table 52'!53:53,MATCH(R$67,'AEO 2023 Table 52'!$13:$13,0))</f>
        <v>47.742888999999998</v>
      </c>
      <c r="S124">
        <f>INDEX('AEO 2023 Table 52'!53:53,MATCH(S$67,'AEO 2023 Table 52'!$13:$13,0))</f>
        <v>47.716999000000001</v>
      </c>
      <c r="T124">
        <f>INDEX('AEO 2023 Table 52'!53:53,MATCH(T$67,'AEO 2023 Table 52'!$13:$13,0))</f>
        <v>47.713946999999997</v>
      </c>
      <c r="U124">
        <f>INDEX('AEO 2023 Table 52'!53:53,MATCH(U$67,'AEO 2023 Table 52'!$13:$13,0))</f>
        <v>47.717278</v>
      </c>
      <c r="V124">
        <f>INDEX('AEO 2023 Table 52'!53:53,MATCH(V$67,'AEO 2023 Table 52'!$13:$13,0))</f>
        <v>47.724586000000002</v>
      </c>
      <c r="W124">
        <f>INDEX('AEO 2023 Table 52'!53:53,MATCH(W$67,'AEO 2023 Table 52'!$13:$13,0))</f>
        <v>47.730620999999999</v>
      </c>
      <c r="X124">
        <f>INDEX('AEO 2023 Table 52'!53:53,MATCH(X$67,'AEO 2023 Table 52'!$13:$13,0))</f>
        <v>47.735554</v>
      </c>
      <c r="Y124">
        <f>INDEX('AEO 2023 Table 52'!53:53,MATCH(Y$67,'AEO 2023 Table 52'!$13:$13,0))</f>
        <v>47.736289999999997</v>
      </c>
      <c r="Z124">
        <f>INDEX('AEO 2023 Table 52'!53:53,MATCH(Z$67,'AEO 2023 Table 52'!$13:$13,0))</f>
        <v>47.748275999999997</v>
      </c>
      <c r="AA124">
        <f>INDEX('AEO 2023 Table 52'!53:53,MATCH(AA$67,'AEO 2023 Table 52'!$13:$13,0))</f>
        <v>47.749695000000003</v>
      </c>
      <c r="AB124">
        <f>INDEX('AEO 2023 Table 52'!53:53,MATCH(AB$67,'AEO 2023 Table 52'!$13:$13,0))</f>
        <v>47.760384000000002</v>
      </c>
      <c r="AC124">
        <f>INDEX('AEO 2023 Table 52'!53:53,MATCH(AC$67,'AEO 2023 Table 52'!$13:$13,0))</f>
        <v>47.771670999999998</v>
      </c>
      <c r="AD124">
        <f>INDEX('AEO 2023 Table 52'!53:53,MATCH(AD$67,'AEO 2023 Table 52'!$13:$13,0))</f>
        <v>47.83276</v>
      </c>
      <c r="AE124">
        <f>INDEX('AEO 2023 Table 52'!53:53,MATCH(AE$67,'AEO 2023 Table 52'!$13:$13,0))</f>
        <v>47.817368000000002</v>
      </c>
    </row>
    <row r="125" spans="1:31" x14ac:dyDescent="0.35">
      <c r="A125" t="str">
        <f>'AEO 2022 Table 52'!A52</f>
        <v>LDP000:fa_CompactCars</v>
      </c>
      <c r="B125">
        <f>INDEX('AEO 2022 Table 52'!52:52,MATCH(B$67,'AEO 2022 Table 52'!$14:$14,0))</f>
        <v>40.867023000000003</v>
      </c>
      <c r="C125">
        <f>INDEX('AEO 2023 Table 52'!54:54,MATCH(C$67,'AEO 2023 Table 52'!$13:$13,0))</f>
        <v>40.238720000000001</v>
      </c>
      <c r="D125">
        <f>INDEX('AEO 2023 Table 52'!54:54,MATCH(D$67,'AEO 2023 Table 52'!$13:$13,0))</f>
        <v>39.777766999999997</v>
      </c>
      <c r="E125">
        <f>INDEX('AEO 2023 Table 52'!54:54,MATCH(E$67,'AEO 2023 Table 52'!$13:$13,0))</f>
        <v>39.512633999999998</v>
      </c>
      <c r="F125">
        <f>INDEX('AEO 2023 Table 52'!54:54,MATCH(F$67,'AEO 2023 Table 52'!$13:$13,0))</f>
        <v>39.258983999999998</v>
      </c>
      <c r="G125">
        <f>INDEX('AEO 2023 Table 52'!54:54,MATCH(G$67,'AEO 2023 Table 52'!$13:$13,0))</f>
        <v>38.998787</v>
      </c>
      <c r="H125">
        <f>INDEX('AEO 2023 Table 52'!54:54,MATCH(H$67,'AEO 2023 Table 52'!$13:$13,0))</f>
        <v>38.826659999999997</v>
      </c>
      <c r="I125">
        <f>INDEX('AEO 2023 Table 52'!54:54,MATCH(I$67,'AEO 2023 Table 52'!$13:$13,0))</f>
        <v>38.871670000000002</v>
      </c>
      <c r="J125">
        <f>INDEX('AEO 2023 Table 52'!54:54,MATCH(J$67,'AEO 2023 Table 52'!$13:$13,0))</f>
        <v>38.724238999999997</v>
      </c>
      <c r="K125">
        <f>INDEX('AEO 2023 Table 52'!54:54,MATCH(K$67,'AEO 2023 Table 52'!$13:$13,0))</f>
        <v>38.648860999999997</v>
      </c>
      <c r="L125">
        <f>INDEX('AEO 2023 Table 52'!54:54,MATCH(L$67,'AEO 2023 Table 52'!$13:$13,0))</f>
        <v>38.579211999999998</v>
      </c>
      <c r="M125">
        <f>INDEX('AEO 2023 Table 52'!54:54,MATCH(M$67,'AEO 2023 Table 52'!$13:$13,0))</f>
        <v>38.522278</v>
      </c>
      <c r="N125">
        <f>INDEX('AEO 2023 Table 52'!54:54,MATCH(N$67,'AEO 2023 Table 52'!$13:$13,0))</f>
        <v>38.390735999999997</v>
      </c>
      <c r="O125">
        <f>INDEX('AEO 2023 Table 52'!54:54,MATCH(O$67,'AEO 2023 Table 52'!$13:$13,0))</f>
        <v>38.24633</v>
      </c>
      <c r="P125">
        <f>INDEX('AEO 2023 Table 52'!54:54,MATCH(P$67,'AEO 2023 Table 52'!$13:$13,0))</f>
        <v>38.118358999999998</v>
      </c>
      <c r="Q125">
        <f>INDEX('AEO 2023 Table 52'!54:54,MATCH(Q$67,'AEO 2023 Table 52'!$13:$13,0))</f>
        <v>38.068573000000001</v>
      </c>
      <c r="R125">
        <f>INDEX('AEO 2023 Table 52'!54:54,MATCH(R$67,'AEO 2023 Table 52'!$13:$13,0))</f>
        <v>38.028454000000004</v>
      </c>
      <c r="S125">
        <f>INDEX('AEO 2023 Table 52'!54:54,MATCH(S$67,'AEO 2023 Table 52'!$13:$13,0))</f>
        <v>37.990161999999998</v>
      </c>
      <c r="T125">
        <f>INDEX('AEO 2023 Table 52'!54:54,MATCH(T$67,'AEO 2023 Table 52'!$13:$13,0))</f>
        <v>37.971770999999997</v>
      </c>
      <c r="U125">
        <f>INDEX('AEO 2023 Table 52'!54:54,MATCH(U$67,'AEO 2023 Table 52'!$13:$13,0))</f>
        <v>37.972735999999998</v>
      </c>
      <c r="V125">
        <f>INDEX('AEO 2023 Table 52'!54:54,MATCH(V$67,'AEO 2023 Table 52'!$13:$13,0))</f>
        <v>37.978206999999998</v>
      </c>
      <c r="W125">
        <f>INDEX('AEO 2023 Table 52'!54:54,MATCH(W$67,'AEO 2023 Table 52'!$13:$13,0))</f>
        <v>37.985194999999997</v>
      </c>
      <c r="X125">
        <f>INDEX('AEO 2023 Table 52'!54:54,MATCH(X$67,'AEO 2023 Table 52'!$13:$13,0))</f>
        <v>37.994591</v>
      </c>
      <c r="Y125">
        <f>INDEX('AEO 2023 Table 52'!54:54,MATCH(Y$67,'AEO 2023 Table 52'!$13:$13,0))</f>
        <v>38.005077</v>
      </c>
      <c r="Z125">
        <f>INDEX('AEO 2023 Table 52'!54:54,MATCH(Z$67,'AEO 2023 Table 52'!$13:$13,0))</f>
        <v>38.022392000000004</v>
      </c>
      <c r="AA125">
        <f>INDEX('AEO 2023 Table 52'!54:54,MATCH(AA$67,'AEO 2023 Table 52'!$13:$13,0))</f>
        <v>38.031680999999999</v>
      </c>
      <c r="AB125">
        <f>INDEX('AEO 2023 Table 52'!54:54,MATCH(AB$67,'AEO 2023 Table 52'!$13:$13,0))</f>
        <v>38.049380999999997</v>
      </c>
      <c r="AC125">
        <f>INDEX('AEO 2023 Table 52'!54:54,MATCH(AC$67,'AEO 2023 Table 52'!$13:$13,0))</f>
        <v>38.068241</v>
      </c>
      <c r="AD125">
        <f>INDEX('AEO 2023 Table 52'!54:54,MATCH(AD$67,'AEO 2023 Table 52'!$13:$13,0))</f>
        <v>38.137214999999998</v>
      </c>
      <c r="AE125">
        <f>INDEX('AEO 2023 Table 52'!54:54,MATCH(AE$67,'AEO 2023 Table 52'!$13:$13,0))</f>
        <v>38.131813000000001</v>
      </c>
    </row>
    <row r="126" spans="1:31" x14ac:dyDescent="0.35">
      <c r="A126" t="str">
        <f>'AEO 2022 Table 52'!A53</f>
        <v>LDP000:fa_MidsizeCars</v>
      </c>
      <c r="B126">
        <f>INDEX('AEO 2022 Table 52'!53:53,MATCH(B$67,'AEO 2022 Table 52'!$14:$14,0))</f>
        <v>42.487544999999997</v>
      </c>
      <c r="C126">
        <f>INDEX('AEO 2023 Table 52'!55:55,MATCH(C$67,'AEO 2023 Table 52'!$13:$13,0))</f>
        <v>42.359310000000001</v>
      </c>
      <c r="D126">
        <f>INDEX('AEO 2023 Table 52'!55:55,MATCH(D$67,'AEO 2023 Table 52'!$13:$13,0))</f>
        <v>41.886496999999999</v>
      </c>
      <c r="E126">
        <f>INDEX('AEO 2023 Table 52'!55:55,MATCH(E$67,'AEO 2023 Table 52'!$13:$13,0))</f>
        <v>41.537193000000002</v>
      </c>
      <c r="F126">
        <f>INDEX('AEO 2023 Table 52'!55:55,MATCH(F$67,'AEO 2023 Table 52'!$13:$13,0))</f>
        <v>41.364539999999998</v>
      </c>
      <c r="G126">
        <f>INDEX('AEO 2023 Table 52'!55:55,MATCH(G$67,'AEO 2023 Table 52'!$13:$13,0))</f>
        <v>41.078983000000001</v>
      </c>
      <c r="H126">
        <f>INDEX('AEO 2023 Table 52'!55:55,MATCH(H$67,'AEO 2023 Table 52'!$13:$13,0))</f>
        <v>40.890132999999999</v>
      </c>
      <c r="I126">
        <f>INDEX('AEO 2023 Table 52'!55:55,MATCH(I$67,'AEO 2023 Table 52'!$13:$13,0))</f>
        <v>40.908816999999999</v>
      </c>
      <c r="J126">
        <f>INDEX('AEO 2023 Table 52'!55:55,MATCH(J$67,'AEO 2023 Table 52'!$13:$13,0))</f>
        <v>40.750793000000002</v>
      </c>
      <c r="K126">
        <f>INDEX('AEO 2023 Table 52'!55:55,MATCH(K$67,'AEO 2023 Table 52'!$13:$13,0))</f>
        <v>40.671802999999997</v>
      </c>
      <c r="L126">
        <f>INDEX('AEO 2023 Table 52'!55:55,MATCH(L$67,'AEO 2023 Table 52'!$13:$13,0))</f>
        <v>40.588496999999997</v>
      </c>
      <c r="M126">
        <f>INDEX('AEO 2023 Table 52'!55:55,MATCH(M$67,'AEO 2023 Table 52'!$13:$13,0))</f>
        <v>40.520007999999997</v>
      </c>
      <c r="N126">
        <f>INDEX('AEO 2023 Table 52'!55:55,MATCH(N$67,'AEO 2023 Table 52'!$13:$13,0))</f>
        <v>40.374034999999999</v>
      </c>
      <c r="O126">
        <f>INDEX('AEO 2023 Table 52'!55:55,MATCH(O$67,'AEO 2023 Table 52'!$13:$13,0))</f>
        <v>40.215401</v>
      </c>
      <c r="P126">
        <f>INDEX('AEO 2023 Table 52'!55:55,MATCH(P$67,'AEO 2023 Table 52'!$13:$13,0))</f>
        <v>40.078522</v>
      </c>
      <c r="Q126">
        <f>INDEX('AEO 2023 Table 52'!55:55,MATCH(Q$67,'AEO 2023 Table 52'!$13:$13,0))</f>
        <v>40.013336000000002</v>
      </c>
      <c r="R126">
        <f>INDEX('AEO 2023 Table 52'!55:55,MATCH(R$67,'AEO 2023 Table 52'!$13:$13,0))</f>
        <v>39.963039000000002</v>
      </c>
      <c r="S126">
        <f>INDEX('AEO 2023 Table 52'!55:55,MATCH(S$67,'AEO 2023 Table 52'!$13:$13,0))</f>
        <v>39.918532999999996</v>
      </c>
      <c r="T126">
        <f>INDEX('AEO 2023 Table 52'!55:55,MATCH(T$67,'AEO 2023 Table 52'!$13:$13,0))</f>
        <v>39.898128999999997</v>
      </c>
      <c r="U126">
        <f>INDEX('AEO 2023 Table 52'!55:55,MATCH(U$67,'AEO 2023 Table 52'!$13:$13,0))</f>
        <v>39.893982000000001</v>
      </c>
      <c r="V126">
        <f>INDEX('AEO 2023 Table 52'!55:55,MATCH(V$67,'AEO 2023 Table 52'!$13:$13,0))</f>
        <v>39.896374000000002</v>
      </c>
      <c r="W126">
        <f>INDEX('AEO 2023 Table 52'!55:55,MATCH(W$67,'AEO 2023 Table 52'!$13:$13,0))</f>
        <v>39.900291000000003</v>
      </c>
      <c r="X126">
        <f>INDEX('AEO 2023 Table 52'!55:55,MATCH(X$67,'AEO 2023 Table 52'!$13:$13,0))</f>
        <v>39.905273000000001</v>
      </c>
      <c r="Y126">
        <f>INDEX('AEO 2023 Table 52'!55:55,MATCH(Y$67,'AEO 2023 Table 52'!$13:$13,0))</f>
        <v>39.915824999999998</v>
      </c>
      <c r="Z126">
        <f>INDEX('AEO 2023 Table 52'!55:55,MATCH(Z$67,'AEO 2023 Table 52'!$13:$13,0))</f>
        <v>39.931384999999999</v>
      </c>
      <c r="AA126">
        <f>INDEX('AEO 2023 Table 52'!55:55,MATCH(AA$67,'AEO 2023 Table 52'!$13:$13,0))</f>
        <v>39.939033999999999</v>
      </c>
      <c r="AB126">
        <f>INDEX('AEO 2023 Table 52'!55:55,MATCH(AB$67,'AEO 2023 Table 52'!$13:$13,0))</f>
        <v>39.956935999999999</v>
      </c>
      <c r="AC126">
        <f>INDEX('AEO 2023 Table 52'!55:55,MATCH(AC$67,'AEO 2023 Table 52'!$13:$13,0))</f>
        <v>39.974487000000003</v>
      </c>
      <c r="AD126">
        <f>INDEX('AEO 2023 Table 52'!55:55,MATCH(AD$67,'AEO 2023 Table 52'!$13:$13,0))</f>
        <v>40.039741999999997</v>
      </c>
      <c r="AE126">
        <f>INDEX('AEO 2023 Table 52'!55:55,MATCH(AE$67,'AEO 2023 Table 52'!$13:$13,0))</f>
        <v>40.034427999999998</v>
      </c>
    </row>
    <row r="127" spans="1:31" x14ac:dyDescent="0.35">
      <c r="A127" t="str">
        <f>'AEO 2022 Table 52'!A54</f>
        <v>LDP000:fa_LargeCars</v>
      </c>
      <c r="B127">
        <f>INDEX('AEO 2022 Table 52'!54:54,MATCH(B$67,'AEO 2022 Table 52'!$14:$14,0))</f>
        <v>51.370598000000001</v>
      </c>
      <c r="C127">
        <f>INDEX('AEO 2023 Table 52'!56:56,MATCH(C$67,'AEO 2023 Table 52'!$13:$13,0))</f>
        <v>44.773628000000002</v>
      </c>
      <c r="D127">
        <f>INDEX('AEO 2023 Table 52'!56:56,MATCH(D$67,'AEO 2023 Table 52'!$13:$13,0))</f>
        <v>44.229106999999999</v>
      </c>
      <c r="E127">
        <f>INDEX('AEO 2023 Table 52'!56:56,MATCH(E$67,'AEO 2023 Table 52'!$13:$13,0))</f>
        <v>43.895916</v>
      </c>
      <c r="F127">
        <f>INDEX('AEO 2023 Table 52'!56:56,MATCH(F$67,'AEO 2023 Table 52'!$13:$13,0))</f>
        <v>43.553595999999999</v>
      </c>
      <c r="G127">
        <f>INDEX('AEO 2023 Table 52'!56:56,MATCH(G$67,'AEO 2023 Table 52'!$13:$13,0))</f>
        <v>43.262729999999998</v>
      </c>
      <c r="H127">
        <f>INDEX('AEO 2023 Table 52'!56:56,MATCH(H$67,'AEO 2023 Table 52'!$13:$13,0))</f>
        <v>43.070495999999999</v>
      </c>
      <c r="I127">
        <f>INDEX('AEO 2023 Table 52'!56:56,MATCH(I$67,'AEO 2023 Table 52'!$13:$13,0))</f>
        <v>43.049126000000001</v>
      </c>
      <c r="J127">
        <f>INDEX('AEO 2023 Table 52'!56:56,MATCH(J$67,'AEO 2023 Table 52'!$13:$13,0))</f>
        <v>42.904525999999997</v>
      </c>
      <c r="K127">
        <f>INDEX('AEO 2023 Table 52'!56:56,MATCH(K$67,'AEO 2023 Table 52'!$13:$13,0))</f>
        <v>42.816574000000003</v>
      </c>
      <c r="L127">
        <f>INDEX('AEO 2023 Table 52'!56:56,MATCH(L$67,'AEO 2023 Table 52'!$13:$13,0))</f>
        <v>42.718612999999998</v>
      </c>
      <c r="M127">
        <f>INDEX('AEO 2023 Table 52'!56:56,MATCH(M$67,'AEO 2023 Table 52'!$13:$13,0))</f>
        <v>42.640236000000002</v>
      </c>
      <c r="N127">
        <f>INDEX('AEO 2023 Table 52'!56:56,MATCH(N$67,'AEO 2023 Table 52'!$13:$13,0))</f>
        <v>42.486877</v>
      </c>
      <c r="O127">
        <f>INDEX('AEO 2023 Table 52'!56:56,MATCH(O$67,'AEO 2023 Table 52'!$13:$13,0))</f>
        <v>42.329040999999997</v>
      </c>
      <c r="P127">
        <f>INDEX('AEO 2023 Table 52'!56:56,MATCH(P$67,'AEO 2023 Table 52'!$13:$13,0))</f>
        <v>42.184367999999999</v>
      </c>
      <c r="Q127">
        <f>INDEX('AEO 2023 Table 52'!56:56,MATCH(Q$67,'AEO 2023 Table 52'!$13:$13,0))</f>
        <v>42.112304999999999</v>
      </c>
      <c r="R127">
        <f>INDEX('AEO 2023 Table 52'!56:56,MATCH(R$67,'AEO 2023 Table 52'!$13:$13,0))</f>
        <v>42.054718000000001</v>
      </c>
      <c r="S127">
        <f>INDEX('AEO 2023 Table 52'!56:56,MATCH(S$67,'AEO 2023 Table 52'!$13:$13,0))</f>
        <v>42.001812000000001</v>
      </c>
      <c r="T127">
        <f>INDEX('AEO 2023 Table 52'!56:56,MATCH(T$67,'AEO 2023 Table 52'!$13:$13,0))</f>
        <v>41.969996999999999</v>
      </c>
      <c r="U127">
        <f>INDEX('AEO 2023 Table 52'!56:56,MATCH(U$67,'AEO 2023 Table 52'!$13:$13,0))</f>
        <v>41.958595000000003</v>
      </c>
      <c r="V127">
        <f>INDEX('AEO 2023 Table 52'!56:56,MATCH(V$67,'AEO 2023 Table 52'!$13:$13,0))</f>
        <v>41.951988</v>
      </c>
      <c r="W127">
        <f>INDEX('AEO 2023 Table 52'!56:56,MATCH(W$67,'AEO 2023 Table 52'!$13:$13,0))</f>
        <v>41.948901999999997</v>
      </c>
      <c r="X127">
        <f>INDEX('AEO 2023 Table 52'!56:56,MATCH(X$67,'AEO 2023 Table 52'!$13:$13,0))</f>
        <v>41.946036999999997</v>
      </c>
      <c r="Y127">
        <f>INDEX('AEO 2023 Table 52'!56:56,MATCH(Y$67,'AEO 2023 Table 52'!$13:$13,0))</f>
        <v>41.949134999999998</v>
      </c>
      <c r="Z127">
        <f>INDEX('AEO 2023 Table 52'!56:56,MATCH(Z$67,'AEO 2023 Table 52'!$13:$13,0))</f>
        <v>41.958328000000002</v>
      </c>
      <c r="AA127">
        <f>INDEX('AEO 2023 Table 52'!56:56,MATCH(AA$67,'AEO 2023 Table 52'!$13:$13,0))</f>
        <v>41.960140000000003</v>
      </c>
      <c r="AB127">
        <f>INDEX('AEO 2023 Table 52'!56:56,MATCH(AB$67,'AEO 2023 Table 52'!$13:$13,0))</f>
        <v>41.970764000000003</v>
      </c>
      <c r="AC127">
        <f>INDEX('AEO 2023 Table 52'!56:56,MATCH(AC$67,'AEO 2023 Table 52'!$13:$13,0))</f>
        <v>41.981487000000001</v>
      </c>
      <c r="AD127">
        <f>INDEX('AEO 2023 Table 52'!56:56,MATCH(AD$67,'AEO 2023 Table 52'!$13:$13,0))</f>
        <v>42.045006000000001</v>
      </c>
      <c r="AE127">
        <f>INDEX('AEO 2023 Table 52'!56:56,MATCH(AE$67,'AEO 2023 Table 52'!$13:$13,0))</f>
        <v>42.032905999999997</v>
      </c>
    </row>
    <row r="128" spans="1:31" x14ac:dyDescent="0.35">
      <c r="A128" t="str">
        <f>'AEO 2022 Table 52'!A55</f>
        <v>LDP000:fa_TwoSeaterCars</v>
      </c>
      <c r="B128">
        <f>INDEX('AEO 2022 Table 52'!55:55,MATCH(B$67,'AEO 2022 Table 52'!$14:$14,0))</f>
        <v>112.27171300000001</v>
      </c>
      <c r="C128">
        <f>INDEX('AEO 2023 Table 52'!57:57,MATCH(C$67,'AEO 2023 Table 52'!$13:$13,0))</f>
        <v>82.770767000000006</v>
      </c>
      <c r="D128">
        <f>INDEX('AEO 2023 Table 52'!57:57,MATCH(D$67,'AEO 2023 Table 52'!$13:$13,0))</f>
        <v>82.233397999999994</v>
      </c>
      <c r="E128">
        <f>INDEX('AEO 2023 Table 52'!57:57,MATCH(E$67,'AEO 2023 Table 52'!$13:$13,0))</f>
        <v>81.906127999999995</v>
      </c>
      <c r="F128">
        <f>INDEX('AEO 2023 Table 52'!57:57,MATCH(F$67,'AEO 2023 Table 52'!$13:$13,0))</f>
        <v>81.741951</v>
      </c>
      <c r="G128">
        <f>INDEX('AEO 2023 Table 52'!57:57,MATCH(G$67,'AEO 2023 Table 52'!$13:$13,0))</f>
        <v>81.462142999999998</v>
      </c>
      <c r="H128">
        <f>INDEX('AEO 2023 Table 52'!57:57,MATCH(H$67,'AEO 2023 Table 52'!$13:$13,0))</f>
        <v>81.284621999999999</v>
      </c>
      <c r="I128">
        <f>INDEX('AEO 2023 Table 52'!57:57,MATCH(I$67,'AEO 2023 Table 52'!$13:$13,0))</f>
        <v>81.341453999999999</v>
      </c>
      <c r="J128">
        <f>INDEX('AEO 2023 Table 52'!57:57,MATCH(J$67,'AEO 2023 Table 52'!$13:$13,0))</f>
        <v>81.157623000000001</v>
      </c>
      <c r="K128">
        <f>INDEX('AEO 2023 Table 52'!57:57,MATCH(K$67,'AEO 2023 Table 52'!$13:$13,0))</f>
        <v>81.058036999999999</v>
      </c>
      <c r="L128">
        <f>INDEX('AEO 2023 Table 52'!57:57,MATCH(L$67,'AEO 2023 Table 52'!$13:$13,0))</f>
        <v>80.947845000000001</v>
      </c>
      <c r="M128">
        <f>INDEX('AEO 2023 Table 52'!57:57,MATCH(M$67,'AEO 2023 Table 52'!$13:$13,0))</f>
        <v>80.865402000000003</v>
      </c>
      <c r="N128">
        <f>INDEX('AEO 2023 Table 52'!57:57,MATCH(N$67,'AEO 2023 Table 52'!$13:$13,0))</f>
        <v>80.708709999999996</v>
      </c>
      <c r="O128">
        <f>INDEX('AEO 2023 Table 52'!57:57,MATCH(O$67,'AEO 2023 Table 52'!$13:$13,0))</f>
        <v>80.539519999999996</v>
      </c>
      <c r="P128">
        <f>INDEX('AEO 2023 Table 52'!57:57,MATCH(P$67,'AEO 2023 Table 52'!$13:$13,0))</f>
        <v>80.385399000000007</v>
      </c>
      <c r="Q128">
        <f>INDEX('AEO 2023 Table 52'!57:57,MATCH(Q$67,'AEO 2023 Table 52'!$13:$13,0))</f>
        <v>80.311004999999994</v>
      </c>
      <c r="R128">
        <f>INDEX('AEO 2023 Table 52'!57:57,MATCH(R$67,'AEO 2023 Table 52'!$13:$13,0))</f>
        <v>80.245140000000006</v>
      </c>
      <c r="S128">
        <f>INDEX('AEO 2023 Table 52'!57:57,MATCH(S$67,'AEO 2023 Table 52'!$13:$13,0))</f>
        <v>80.182220000000001</v>
      </c>
      <c r="T128">
        <f>INDEX('AEO 2023 Table 52'!57:57,MATCH(T$67,'AEO 2023 Table 52'!$13:$13,0))</f>
        <v>80.137244999999993</v>
      </c>
      <c r="U128">
        <f>INDEX('AEO 2023 Table 52'!57:57,MATCH(U$67,'AEO 2023 Table 52'!$13:$13,0))</f>
        <v>80.113014000000007</v>
      </c>
      <c r="V128">
        <f>INDEX('AEO 2023 Table 52'!57:57,MATCH(V$67,'AEO 2023 Table 52'!$13:$13,0))</f>
        <v>80.093384</v>
      </c>
      <c r="W128">
        <f>INDEX('AEO 2023 Table 52'!57:57,MATCH(W$67,'AEO 2023 Table 52'!$13:$13,0))</f>
        <v>80.077110000000005</v>
      </c>
      <c r="X128">
        <f>INDEX('AEO 2023 Table 52'!57:57,MATCH(X$67,'AEO 2023 Table 52'!$13:$13,0))</f>
        <v>80.059334000000007</v>
      </c>
      <c r="Y128">
        <f>INDEX('AEO 2023 Table 52'!57:57,MATCH(Y$67,'AEO 2023 Table 52'!$13:$13,0))</f>
        <v>80.051544000000007</v>
      </c>
      <c r="Z128">
        <f>INDEX('AEO 2023 Table 52'!57:57,MATCH(Z$67,'AEO 2023 Table 52'!$13:$13,0))</f>
        <v>80.047409000000002</v>
      </c>
      <c r="AA128">
        <f>INDEX('AEO 2023 Table 52'!57:57,MATCH(AA$67,'AEO 2023 Table 52'!$13:$13,0))</f>
        <v>80.040870999999996</v>
      </c>
      <c r="AB128">
        <f>INDEX('AEO 2023 Table 52'!57:57,MATCH(AB$67,'AEO 2023 Table 52'!$13:$13,0))</f>
        <v>80.038764999999998</v>
      </c>
      <c r="AC128">
        <f>INDEX('AEO 2023 Table 52'!57:57,MATCH(AC$67,'AEO 2023 Table 52'!$13:$13,0))</f>
        <v>80.038077999999999</v>
      </c>
      <c r="AD128">
        <f>INDEX('AEO 2023 Table 52'!57:57,MATCH(AD$67,'AEO 2023 Table 52'!$13:$13,0))</f>
        <v>80.084389000000002</v>
      </c>
      <c r="AE128">
        <f>INDEX('AEO 2023 Table 52'!57:57,MATCH(AE$67,'AEO 2023 Table 52'!$13:$13,0))</f>
        <v>80.061126999999999</v>
      </c>
    </row>
    <row r="129" spans="1:31" x14ac:dyDescent="0.35">
      <c r="A129" t="str">
        <f>'AEO 2022 Table 52'!A56</f>
        <v>LDP000:fa_SmallCrossCar</v>
      </c>
      <c r="B129">
        <f>INDEX('AEO 2022 Table 52'!56:56,MATCH(B$67,'AEO 2022 Table 52'!$14:$14,0))</f>
        <v>38.713158</v>
      </c>
      <c r="C129">
        <f>INDEX('AEO 2023 Table 52'!58:58,MATCH(C$67,'AEO 2023 Table 52'!$13:$13,0))</f>
        <v>40.722712999999999</v>
      </c>
      <c r="D129">
        <f>INDEX('AEO 2023 Table 52'!58:58,MATCH(D$67,'AEO 2023 Table 52'!$13:$13,0))</f>
        <v>40.182304000000002</v>
      </c>
      <c r="E129">
        <f>INDEX('AEO 2023 Table 52'!58:58,MATCH(E$67,'AEO 2023 Table 52'!$13:$13,0))</f>
        <v>39.792884999999998</v>
      </c>
      <c r="F129">
        <f>INDEX('AEO 2023 Table 52'!58:58,MATCH(F$67,'AEO 2023 Table 52'!$13:$13,0))</f>
        <v>39.558228</v>
      </c>
      <c r="G129">
        <f>INDEX('AEO 2023 Table 52'!58:58,MATCH(G$67,'AEO 2023 Table 52'!$13:$13,0))</f>
        <v>39.252243</v>
      </c>
      <c r="H129">
        <f>INDEX('AEO 2023 Table 52'!58:58,MATCH(H$67,'AEO 2023 Table 52'!$13:$13,0))</f>
        <v>39.046944000000003</v>
      </c>
      <c r="I129">
        <f>INDEX('AEO 2023 Table 52'!58:58,MATCH(I$67,'AEO 2023 Table 52'!$13:$13,0))</f>
        <v>39.056415999999999</v>
      </c>
      <c r="J129">
        <f>INDEX('AEO 2023 Table 52'!58:58,MATCH(J$67,'AEO 2023 Table 52'!$13:$13,0))</f>
        <v>38.887627000000002</v>
      </c>
      <c r="K129">
        <f>INDEX('AEO 2023 Table 52'!58:58,MATCH(K$67,'AEO 2023 Table 52'!$13:$13,0))</f>
        <v>38.796970000000002</v>
      </c>
      <c r="L129">
        <f>INDEX('AEO 2023 Table 52'!58:58,MATCH(L$67,'AEO 2023 Table 52'!$13:$13,0))</f>
        <v>38.701022999999999</v>
      </c>
      <c r="M129">
        <f>INDEX('AEO 2023 Table 52'!58:58,MATCH(M$67,'AEO 2023 Table 52'!$13:$13,0))</f>
        <v>38.609051000000001</v>
      </c>
      <c r="N129">
        <f>INDEX('AEO 2023 Table 52'!58:58,MATCH(N$67,'AEO 2023 Table 52'!$13:$13,0))</f>
        <v>38.443615000000001</v>
      </c>
      <c r="O129">
        <f>INDEX('AEO 2023 Table 52'!58:58,MATCH(O$67,'AEO 2023 Table 52'!$13:$13,0))</f>
        <v>38.275672999999998</v>
      </c>
      <c r="P129">
        <f>INDEX('AEO 2023 Table 52'!58:58,MATCH(P$67,'AEO 2023 Table 52'!$13:$13,0))</f>
        <v>38.116852000000002</v>
      </c>
      <c r="Q129">
        <f>INDEX('AEO 2023 Table 52'!58:58,MATCH(Q$67,'AEO 2023 Table 52'!$13:$13,0))</f>
        <v>38.035336000000001</v>
      </c>
      <c r="R129">
        <f>INDEX('AEO 2023 Table 52'!58:58,MATCH(R$67,'AEO 2023 Table 52'!$13:$13,0))</f>
        <v>37.969676999999997</v>
      </c>
      <c r="S129">
        <f>INDEX('AEO 2023 Table 52'!58:58,MATCH(S$67,'AEO 2023 Table 52'!$13:$13,0))</f>
        <v>37.906342000000002</v>
      </c>
      <c r="T129">
        <f>INDEX('AEO 2023 Table 52'!58:58,MATCH(T$67,'AEO 2023 Table 52'!$13:$13,0))</f>
        <v>37.864376</v>
      </c>
      <c r="U129">
        <f>INDEX('AEO 2023 Table 52'!58:58,MATCH(U$67,'AEO 2023 Table 52'!$13:$13,0))</f>
        <v>37.84449</v>
      </c>
      <c r="V129">
        <f>INDEX('AEO 2023 Table 52'!58:58,MATCH(V$67,'AEO 2023 Table 52'!$13:$13,0))</f>
        <v>37.829891000000003</v>
      </c>
      <c r="W129">
        <f>INDEX('AEO 2023 Table 52'!58:58,MATCH(W$67,'AEO 2023 Table 52'!$13:$13,0))</f>
        <v>37.818592000000002</v>
      </c>
      <c r="X129">
        <f>INDEX('AEO 2023 Table 52'!58:58,MATCH(X$67,'AEO 2023 Table 52'!$13:$13,0))</f>
        <v>37.807887999999998</v>
      </c>
      <c r="Y129">
        <f>INDEX('AEO 2023 Table 52'!58:58,MATCH(Y$67,'AEO 2023 Table 52'!$13:$13,0))</f>
        <v>37.805416000000001</v>
      </c>
      <c r="Z129">
        <f>INDEX('AEO 2023 Table 52'!58:58,MATCH(Z$67,'AEO 2023 Table 52'!$13:$13,0))</f>
        <v>37.807644000000003</v>
      </c>
      <c r="AA129">
        <f>INDEX('AEO 2023 Table 52'!58:58,MATCH(AA$67,'AEO 2023 Table 52'!$13:$13,0))</f>
        <v>37.805343999999998</v>
      </c>
      <c r="AB129">
        <f>INDEX('AEO 2023 Table 52'!58:58,MATCH(AB$67,'AEO 2023 Table 52'!$13:$13,0))</f>
        <v>37.807792999999997</v>
      </c>
      <c r="AC129">
        <f>INDEX('AEO 2023 Table 52'!58:58,MATCH(AC$67,'AEO 2023 Table 52'!$13:$13,0))</f>
        <v>37.812488999999999</v>
      </c>
      <c r="AD129">
        <f>INDEX('AEO 2023 Table 52'!58:58,MATCH(AD$67,'AEO 2023 Table 52'!$13:$13,0))</f>
        <v>37.866024000000003</v>
      </c>
      <c r="AE129">
        <f>INDEX('AEO 2023 Table 52'!58:58,MATCH(AE$67,'AEO 2023 Table 52'!$13:$13,0))</f>
        <v>37.848292999999998</v>
      </c>
    </row>
    <row r="130" spans="1:31" x14ac:dyDescent="0.35">
      <c r="A130" t="str">
        <f>'AEO 2022 Table 52'!A57</f>
        <v>LDP000:fa_LargeCrossCar</v>
      </c>
      <c r="B130">
        <f>INDEX('AEO 2022 Table 52'!57:57,MATCH(B$67,'AEO 2022 Table 52'!$14:$14,0))</f>
        <v>51.326363000000001</v>
      </c>
      <c r="C130">
        <f>INDEX('AEO 2023 Table 52'!59:59,MATCH(C$67,'AEO 2023 Table 52'!$13:$13,0))</f>
        <v>52.607384000000003</v>
      </c>
      <c r="D130">
        <f>INDEX('AEO 2023 Table 52'!59:59,MATCH(D$67,'AEO 2023 Table 52'!$13:$13,0))</f>
        <v>51.957867</v>
      </c>
      <c r="E130">
        <f>INDEX('AEO 2023 Table 52'!59:59,MATCH(E$67,'AEO 2023 Table 52'!$13:$13,0))</f>
        <v>51.498443999999999</v>
      </c>
      <c r="F130">
        <f>INDEX('AEO 2023 Table 52'!59:59,MATCH(F$67,'AEO 2023 Table 52'!$13:$13,0))</f>
        <v>51.206394000000003</v>
      </c>
      <c r="G130">
        <f>INDEX('AEO 2023 Table 52'!59:59,MATCH(G$67,'AEO 2023 Table 52'!$13:$13,0))</f>
        <v>50.829037</v>
      </c>
      <c r="H130">
        <f>INDEX('AEO 2023 Table 52'!59:59,MATCH(H$67,'AEO 2023 Table 52'!$13:$13,0))</f>
        <v>50.593567</v>
      </c>
      <c r="I130">
        <f>INDEX('AEO 2023 Table 52'!59:59,MATCH(I$67,'AEO 2023 Table 52'!$13:$13,0))</f>
        <v>50.578792999999997</v>
      </c>
      <c r="J130">
        <f>INDEX('AEO 2023 Table 52'!59:59,MATCH(J$67,'AEO 2023 Table 52'!$13:$13,0))</f>
        <v>50.392688999999997</v>
      </c>
      <c r="K130">
        <f>INDEX('AEO 2023 Table 52'!59:59,MATCH(K$67,'AEO 2023 Table 52'!$13:$13,0))</f>
        <v>50.279471999999998</v>
      </c>
      <c r="L130">
        <f>INDEX('AEO 2023 Table 52'!59:59,MATCH(L$67,'AEO 2023 Table 52'!$13:$13,0))</f>
        <v>50.154186000000003</v>
      </c>
      <c r="M130">
        <f>INDEX('AEO 2023 Table 52'!59:59,MATCH(M$67,'AEO 2023 Table 52'!$13:$13,0))</f>
        <v>50.049518999999997</v>
      </c>
      <c r="N130">
        <f>INDEX('AEO 2023 Table 52'!59:59,MATCH(N$67,'AEO 2023 Table 52'!$13:$13,0))</f>
        <v>49.871020999999999</v>
      </c>
      <c r="O130">
        <f>INDEX('AEO 2023 Table 52'!59:59,MATCH(O$67,'AEO 2023 Table 52'!$13:$13,0))</f>
        <v>49.687533999999999</v>
      </c>
      <c r="P130">
        <f>INDEX('AEO 2023 Table 52'!59:59,MATCH(P$67,'AEO 2023 Table 52'!$13:$13,0))</f>
        <v>49.525191999999997</v>
      </c>
      <c r="Q130">
        <f>INDEX('AEO 2023 Table 52'!59:59,MATCH(Q$67,'AEO 2023 Table 52'!$13:$13,0))</f>
        <v>49.442481999999998</v>
      </c>
      <c r="R130">
        <f>INDEX('AEO 2023 Table 52'!59:59,MATCH(R$67,'AEO 2023 Table 52'!$13:$13,0))</f>
        <v>49.368538000000001</v>
      </c>
      <c r="S130">
        <f>INDEX('AEO 2023 Table 52'!59:59,MATCH(S$67,'AEO 2023 Table 52'!$13:$13,0))</f>
        <v>49.299294000000003</v>
      </c>
      <c r="T130">
        <f>INDEX('AEO 2023 Table 52'!59:59,MATCH(T$67,'AEO 2023 Table 52'!$13:$13,0))</f>
        <v>49.258628999999999</v>
      </c>
      <c r="U130">
        <f>INDEX('AEO 2023 Table 52'!59:59,MATCH(U$67,'AEO 2023 Table 52'!$13:$13,0))</f>
        <v>49.229182999999999</v>
      </c>
      <c r="V130">
        <f>INDEX('AEO 2023 Table 52'!59:59,MATCH(V$67,'AEO 2023 Table 52'!$13:$13,0))</f>
        <v>49.204292000000002</v>
      </c>
      <c r="W130">
        <f>INDEX('AEO 2023 Table 52'!59:59,MATCH(W$67,'AEO 2023 Table 52'!$13:$13,0))</f>
        <v>49.181786000000002</v>
      </c>
      <c r="X130">
        <f>INDEX('AEO 2023 Table 52'!59:59,MATCH(X$67,'AEO 2023 Table 52'!$13:$13,0))</f>
        <v>49.159691000000002</v>
      </c>
      <c r="Y130">
        <f>INDEX('AEO 2023 Table 52'!59:59,MATCH(Y$67,'AEO 2023 Table 52'!$13:$13,0))</f>
        <v>49.147404000000002</v>
      </c>
      <c r="Z130">
        <f>INDEX('AEO 2023 Table 52'!59:59,MATCH(Z$67,'AEO 2023 Table 52'!$13:$13,0))</f>
        <v>49.137650000000001</v>
      </c>
      <c r="AA130">
        <f>INDEX('AEO 2023 Table 52'!59:59,MATCH(AA$67,'AEO 2023 Table 52'!$13:$13,0))</f>
        <v>49.127388000000003</v>
      </c>
      <c r="AB130">
        <f>INDEX('AEO 2023 Table 52'!59:59,MATCH(AB$67,'AEO 2023 Table 52'!$13:$13,0))</f>
        <v>49.121544</v>
      </c>
      <c r="AC130">
        <f>INDEX('AEO 2023 Table 52'!59:59,MATCH(AC$67,'AEO 2023 Table 52'!$13:$13,0))</f>
        <v>49.117004000000001</v>
      </c>
      <c r="AD130">
        <f>INDEX('AEO 2023 Table 52'!59:59,MATCH(AD$67,'AEO 2023 Table 52'!$13:$13,0))</f>
        <v>49.157046999999999</v>
      </c>
      <c r="AE130">
        <f>INDEX('AEO 2023 Table 52'!59:59,MATCH(AE$67,'AEO 2023 Table 52'!$13:$13,0))</f>
        <v>49.130661000000003</v>
      </c>
    </row>
    <row r="131" spans="1:31" x14ac:dyDescent="0.35">
      <c r="A131" t="str">
        <f>'AEO 2022 Table 52'!A58</f>
        <v>LDP000:fa_SmallPickup</v>
      </c>
      <c r="B131">
        <f>INDEX('AEO 2022 Table 52'!58:58,MATCH(B$67,'AEO 2022 Table 52'!$14:$14,0))</f>
        <v>0</v>
      </c>
      <c r="C131">
        <f>INDEX('AEO 2023 Table 52'!60:60,MATCH(C$67,'AEO 2023 Table 52'!$13:$13,0))</f>
        <v>0</v>
      </c>
      <c r="D131">
        <f>INDEX('AEO 2023 Table 52'!60:60,MATCH(D$67,'AEO 2023 Table 52'!$13:$13,0))</f>
        <v>0</v>
      </c>
      <c r="E131">
        <f>INDEX('AEO 2023 Table 52'!60:60,MATCH(E$67,'AEO 2023 Table 52'!$13:$13,0))</f>
        <v>0</v>
      </c>
      <c r="F131">
        <f>INDEX('AEO 2023 Table 52'!60:60,MATCH(F$67,'AEO 2023 Table 52'!$13:$13,0))</f>
        <v>0</v>
      </c>
      <c r="G131">
        <f>INDEX('AEO 2023 Table 52'!60:60,MATCH(G$67,'AEO 2023 Table 52'!$13:$13,0))</f>
        <v>0</v>
      </c>
      <c r="H131">
        <f>INDEX('AEO 2023 Table 52'!60:60,MATCH(H$67,'AEO 2023 Table 52'!$13:$13,0))</f>
        <v>0</v>
      </c>
      <c r="I131">
        <f>INDEX('AEO 2023 Table 52'!60:60,MATCH(I$67,'AEO 2023 Table 52'!$13:$13,0))</f>
        <v>0</v>
      </c>
      <c r="J131">
        <f>INDEX('AEO 2023 Table 52'!60:60,MATCH(J$67,'AEO 2023 Table 52'!$13:$13,0))</f>
        <v>0</v>
      </c>
      <c r="K131">
        <f>INDEX('AEO 2023 Table 52'!60:60,MATCH(K$67,'AEO 2023 Table 52'!$13:$13,0))</f>
        <v>0</v>
      </c>
      <c r="L131">
        <f>INDEX('AEO 2023 Table 52'!60:60,MATCH(L$67,'AEO 2023 Table 52'!$13:$13,0))</f>
        <v>0</v>
      </c>
      <c r="M131">
        <f>INDEX('AEO 2023 Table 52'!60:60,MATCH(M$67,'AEO 2023 Table 52'!$13:$13,0))</f>
        <v>0</v>
      </c>
      <c r="N131">
        <f>INDEX('AEO 2023 Table 52'!60:60,MATCH(N$67,'AEO 2023 Table 52'!$13:$13,0))</f>
        <v>0</v>
      </c>
      <c r="O131">
        <f>INDEX('AEO 2023 Table 52'!60:60,MATCH(O$67,'AEO 2023 Table 52'!$13:$13,0))</f>
        <v>0</v>
      </c>
      <c r="P131">
        <f>INDEX('AEO 2023 Table 52'!60:60,MATCH(P$67,'AEO 2023 Table 52'!$13:$13,0))</f>
        <v>0</v>
      </c>
      <c r="Q131">
        <f>INDEX('AEO 2023 Table 52'!60:60,MATCH(Q$67,'AEO 2023 Table 52'!$13:$13,0))</f>
        <v>0</v>
      </c>
      <c r="R131">
        <f>INDEX('AEO 2023 Table 52'!60:60,MATCH(R$67,'AEO 2023 Table 52'!$13:$13,0))</f>
        <v>0</v>
      </c>
      <c r="S131">
        <f>INDEX('AEO 2023 Table 52'!60:60,MATCH(S$67,'AEO 2023 Table 52'!$13:$13,0))</f>
        <v>0</v>
      </c>
      <c r="T131">
        <f>INDEX('AEO 2023 Table 52'!60:60,MATCH(T$67,'AEO 2023 Table 52'!$13:$13,0))</f>
        <v>0</v>
      </c>
      <c r="U131">
        <f>INDEX('AEO 2023 Table 52'!60:60,MATCH(U$67,'AEO 2023 Table 52'!$13:$13,0))</f>
        <v>0</v>
      </c>
      <c r="V131">
        <f>INDEX('AEO 2023 Table 52'!60:60,MATCH(V$67,'AEO 2023 Table 52'!$13:$13,0))</f>
        <v>0</v>
      </c>
      <c r="W131">
        <f>INDEX('AEO 2023 Table 52'!60:60,MATCH(W$67,'AEO 2023 Table 52'!$13:$13,0))</f>
        <v>0</v>
      </c>
      <c r="X131">
        <f>INDEX('AEO 2023 Table 52'!60:60,MATCH(X$67,'AEO 2023 Table 52'!$13:$13,0))</f>
        <v>0</v>
      </c>
      <c r="Y131">
        <f>INDEX('AEO 2023 Table 52'!60:60,MATCH(Y$67,'AEO 2023 Table 52'!$13:$13,0))</f>
        <v>0</v>
      </c>
      <c r="Z131">
        <f>INDEX('AEO 2023 Table 52'!60:60,MATCH(Z$67,'AEO 2023 Table 52'!$13:$13,0))</f>
        <v>0</v>
      </c>
      <c r="AA131">
        <f>INDEX('AEO 2023 Table 52'!60:60,MATCH(AA$67,'AEO 2023 Table 52'!$13:$13,0))</f>
        <v>0</v>
      </c>
      <c r="AB131">
        <f>INDEX('AEO 2023 Table 52'!60:60,MATCH(AB$67,'AEO 2023 Table 52'!$13:$13,0))</f>
        <v>0</v>
      </c>
      <c r="AC131">
        <f>INDEX('AEO 2023 Table 52'!60:60,MATCH(AC$67,'AEO 2023 Table 52'!$13:$13,0))</f>
        <v>0</v>
      </c>
      <c r="AD131">
        <f>INDEX('AEO 2023 Table 52'!60:60,MATCH(AD$67,'AEO 2023 Table 52'!$13:$13,0))</f>
        <v>0</v>
      </c>
      <c r="AE131">
        <f>INDEX('AEO 2023 Table 52'!60:60,MATCH(AE$67,'AEO 2023 Table 52'!$13:$13,0))</f>
        <v>0</v>
      </c>
    </row>
    <row r="132" spans="1:31" x14ac:dyDescent="0.35">
      <c r="A132" t="str">
        <f>'AEO 2022 Table 52'!A59</f>
        <v>LDP000:fa_LargePickup</v>
      </c>
      <c r="B132">
        <f>INDEX('AEO 2022 Table 52'!59:59,MATCH(B$67,'AEO 2022 Table 52'!$14:$14,0))</f>
        <v>0</v>
      </c>
      <c r="C132">
        <f>INDEX('AEO 2023 Table 52'!61:61,MATCH(C$67,'AEO 2023 Table 52'!$13:$13,0))</f>
        <v>0</v>
      </c>
      <c r="D132">
        <f>INDEX('AEO 2023 Table 52'!61:61,MATCH(D$67,'AEO 2023 Table 52'!$13:$13,0))</f>
        <v>0</v>
      </c>
      <c r="E132">
        <f>INDEX('AEO 2023 Table 52'!61:61,MATCH(E$67,'AEO 2023 Table 52'!$13:$13,0))</f>
        <v>0</v>
      </c>
      <c r="F132">
        <f>INDEX('AEO 2023 Table 52'!61:61,MATCH(F$67,'AEO 2023 Table 52'!$13:$13,0))</f>
        <v>0</v>
      </c>
      <c r="G132">
        <f>INDEX('AEO 2023 Table 52'!61:61,MATCH(G$67,'AEO 2023 Table 52'!$13:$13,0))</f>
        <v>0</v>
      </c>
      <c r="H132">
        <f>INDEX('AEO 2023 Table 52'!61:61,MATCH(H$67,'AEO 2023 Table 52'!$13:$13,0))</f>
        <v>0</v>
      </c>
      <c r="I132">
        <f>INDEX('AEO 2023 Table 52'!61:61,MATCH(I$67,'AEO 2023 Table 52'!$13:$13,0))</f>
        <v>0</v>
      </c>
      <c r="J132">
        <f>INDEX('AEO 2023 Table 52'!61:61,MATCH(J$67,'AEO 2023 Table 52'!$13:$13,0))</f>
        <v>0</v>
      </c>
      <c r="K132">
        <f>INDEX('AEO 2023 Table 52'!61:61,MATCH(K$67,'AEO 2023 Table 52'!$13:$13,0))</f>
        <v>0</v>
      </c>
      <c r="L132">
        <f>INDEX('AEO 2023 Table 52'!61:61,MATCH(L$67,'AEO 2023 Table 52'!$13:$13,0))</f>
        <v>0</v>
      </c>
      <c r="M132">
        <f>INDEX('AEO 2023 Table 52'!61:61,MATCH(M$67,'AEO 2023 Table 52'!$13:$13,0))</f>
        <v>0</v>
      </c>
      <c r="N132">
        <f>INDEX('AEO 2023 Table 52'!61:61,MATCH(N$67,'AEO 2023 Table 52'!$13:$13,0))</f>
        <v>0</v>
      </c>
      <c r="O132">
        <f>INDEX('AEO 2023 Table 52'!61:61,MATCH(O$67,'AEO 2023 Table 52'!$13:$13,0))</f>
        <v>0</v>
      </c>
      <c r="P132">
        <f>INDEX('AEO 2023 Table 52'!61:61,MATCH(P$67,'AEO 2023 Table 52'!$13:$13,0))</f>
        <v>0</v>
      </c>
      <c r="Q132">
        <f>INDEX('AEO 2023 Table 52'!61:61,MATCH(Q$67,'AEO 2023 Table 52'!$13:$13,0))</f>
        <v>0</v>
      </c>
      <c r="R132">
        <f>INDEX('AEO 2023 Table 52'!61:61,MATCH(R$67,'AEO 2023 Table 52'!$13:$13,0))</f>
        <v>0</v>
      </c>
      <c r="S132">
        <f>INDEX('AEO 2023 Table 52'!61:61,MATCH(S$67,'AEO 2023 Table 52'!$13:$13,0))</f>
        <v>0</v>
      </c>
      <c r="T132">
        <f>INDEX('AEO 2023 Table 52'!61:61,MATCH(T$67,'AEO 2023 Table 52'!$13:$13,0))</f>
        <v>0</v>
      </c>
      <c r="U132">
        <f>INDEX('AEO 2023 Table 52'!61:61,MATCH(U$67,'AEO 2023 Table 52'!$13:$13,0))</f>
        <v>0</v>
      </c>
      <c r="V132">
        <f>INDEX('AEO 2023 Table 52'!61:61,MATCH(V$67,'AEO 2023 Table 52'!$13:$13,0))</f>
        <v>0</v>
      </c>
      <c r="W132">
        <f>INDEX('AEO 2023 Table 52'!61:61,MATCH(W$67,'AEO 2023 Table 52'!$13:$13,0))</f>
        <v>0</v>
      </c>
      <c r="X132">
        <f>INDEX('AEO 2023 Table 52'!61:61,MATCH(X$67,'AEO 2023 Table 52'!$13:$13,0))</f>
        <v>0</v>
      </c>
      <c r="Y132">
        <f>INDEX('AEO 2023 Table 52'!61:61,MATCH(Y$67,'AEO 2023 Table 52'!$13:$13,0))</f>
        <v>0</v>
      </c>
      <c r="Z132">
        <f>INDEX('AEO 2023 Table 52'!61:61,MATCH(Z$67,'AEO 2023 Table 52'!$13:$13,0))</f>
        <v>0</v>
      </c>
      <c r="AA132">
        <f>INDEX('AEO 2023 Table 52'!61:61,MATCH(AA$67,'AEO 2023 Table 52'!$13:$13,0))</f>
        <v>0</v>
      </c>
      <c r="AB132">
        <f>INDEX('AEO 2023 Table 52'!61:61,MATCH(AB$67,'AEO 2023 Table 52'!$13:$13,0))</f>
        <v>0</v>
      </c>
      <c r="AC132">
        <f>INDEX('AEO 2023 Table 52'!61:61,MATCH(AC$67,'AEO 2023 Table 52'!$13:$13,0))</f>
        <v>0</v>
      </c>
      <c r="AD132">
        <f>INDEX('AEO 2023 Table 52'!61:61,MATCH(AD$67,'AEO 2023 Table 52'!$13:$13,0))</f>
        <v>0</v>
      </c>
      <c r="AE132">
        <f>INDEX('AEO 2023 Table 52'!61:61,MATCH(AE$67,'AEO 2023 Table 52'!$13:$13,0))</f>
        <v>0</v>
      </c>
    </row>
    <row r="133" spans="1:31" x14ac:dyDescent="0.35">
      <c r="A133" t="str">
        <f>'AEO 2022 Table 52'!A60</f>
        <v>LDP000:fa_SmallVan</v>
      </c>
      <c r="B133">
        <f>INDEX('AEO 2022 Table 52'!60:60,MATCH(B$67,'AEO 2022 Table 52'!$14:$14,0))</f>
        <v>41.951759000000003</v>
      </c>
      <c r="C133">
        <f>INDEX('AEO 2023 Table 52'!62:62,MATCH(C$67,'AEO 2023 Table 52'!$13:$13,0))</f>
        <v>42.307518000000002</v>
      </c>
      <c r="D133">
        <f>INDEX('AEO 2023 Table 52'!62:62,MATCH(D$67,'AEO 2023 Table 52'!$13:$13,0))</f>
        <v>41.783755999999997</v>
      </c>
      <c r="E133">
        <f>INDEX('AEO 2023 Table 52'!62:62,MATCH(E$67,'AEO 2023 Table 52'!$13:$13,0))</f>
        <v>41.506968999999998</v>
      </c>
      <c r="F133">
        <f>INDEX('AEO 2023 Table 52'!62:62,MATCH(F$67,'AEO 2023 Table 52'!$13:$13,0))</f>
        <v>41.672451000000002</v>
      </c>
      <c r="G133">
        <f>INDEX('AEO 2023 Table 52'!62:62,MATCH(G$67,'AEO 2023 Table 52'!$13:$13,0))</f>
        <v>41.530163000000002</v>
      </c>
      <c r="H133">
        <f>INDEX('AEO 2023 Table 52'!62:62,MATCH(H$67,'AEO 2023 Table 52'!$13:$13,0))</f>
        <v>41.519306</v>
      </c>
      <c r="I133">
        <f>INDEX('AEO 2023 Table 52'!62:62,MATCH(I$67,'AEO 2023 Table 52'!$13:$13,0))</f>
        <v>41.534607000000001</v>
      </c>
      <c r="J133">
        <f>INDEX('AEO 2023 Table 52'!62:62,MATCH(J$67,'AEO 2023 Table 52'!$13:$13,0))</f>
        <v>41.450648999999999</v>
      </c>
      <c r="K133">
        <f>INDEX('AEO 2023 Table 52'!62:62,MATCH(K$67,'AEO 2023 Table 52'!$13:$13,0))</f>
        <v>41.380969999999998</v>
      </c>
      <c r="L133">
        <f>INDEX('AEO 2023 Table 52'!62:62,MATCH(L$67,'AEO 2023 Table 52'!$13:$13,0))</f>
        <v>41.303801999999997</v>
      </c>
      <c r="M133">
        <f>INDEX('AEO 2023 Table 52'!62:62,MATCH(M$67,'AEO 2023 Table 52'!$13:$13,0))</f>
        <v>41.242344000000003</v>
      </c>
      <c r="N133">
        <f>INDEX('AEO 2023 Table 52'!62:62,MATCH(N$67,'AEO 2023 Table 52'!$13:$13,0))</f>
        <v>41.098072000000002</v>
      </c>
      <c r="O133">
        <f>INDEX('AEO 2023 Table 52'!62:62,MATCH(O$67,'AEO 2023 Table 52'!$13:$13,0))</f>
        <v>40.898384</v>
      </c>
      <c r="P133">
        <f>INDEX('AEO 2023 Table 52'!62:62,MATCH(P$67,'AEO 2023 Table 52'!$13:$13,0))</f>
        <v>40.697670000000002</v>
      </c>
      <c r="Q133">
        <f>INDEX('AEO 2023 Table 52'!62:62,MATCH(Q$67,'AEO 2023 Table 52'!$13:$13,0))</f>
        <v>40.580039999999997</v>
      </c>
      <c r="R133">
        <f>INDEX('AEO 2023 Table 52'!62:62,MATCH(R$67,'AEO 2023 Table 52'!$13:$13,0))</f>
        <v>40.468795999999998</v>
      </c>
      <c r="S133">
        <f>INDEX('AEO 2023 Table 52'!62:62,MATCH(S$67,'AEO 2023 Table 52'!$13:$13,0))</f>
        <v>40.365715000000002</v>
      </c>
      <c r="T133">
        <f>INDEX('AEO 2023 Table 52'!62:62,MATCH(T$67,'AEO 2023 Table 52'!$13:$13,0))</f>
        <v>40.271839</v>
      </c>
      <c r="U133">
        <f>INDEX('AEO 2023 Table 52'!62:62,MATCH(U$67,'AEO 2023 Table 52'!$13:$13,0))</f>
        <v>40.211261999999998</v>
      </c>
      <c r="V133">
        <f>INDEX('AEO 2023 Table 52'!62:62,MATCH(V$67,'AEO 2023 Table 52'!$13:$13,0))</f>
        <v>40.157859999999999</v>
      </c>
      <c r="W133">
        <f>INDEX('AEO 2023 Table 52'!62:62,MATCH(W$67,'AEO 2023 Table 52'!$13:$13,0))</f>
        <v>40.107723</v>
      </c>
      <c r="X133">
        <f>INDEX('AEO 2023 Table 52'!62:62,MATCH(X$67,'AEO 2023 Table 52'!$13:$13,0))</f>
        <v>40.060974000000002</v>
      </c>
      <c r="Y133">
        <f>INDEX('AEO 2023 Table 52'!62:62,MATCH(Y$67,'AEO 2023 Table 52'!$13:$13,0))</f>
        <v>40.029457000000001</v>
      </c>
      <c r="Z133">
        <f>INDEX('AEO 2023 Table 52'!62:62,MATCH(Z$67,'AEO 2023 Table 52'!$13:$13,0))</f>
        <v>40.002353999999997</v>
      </c>
      <c r="AA133">
        <f>INDEX('AEO 2023 Table 52'!62:62,MATCH(AA$67,'AEO 2023 Table 52'!$13:$13,0))</f>
        <v>39.974975999999998</v>
      </c>
      <c r="AB133">
        <f>INDEX('AEO 2023 Table 52'!62:62,MATCH(AB$67,'AEO 2023 Table 52'!$13:$13,0))</f>
        <v>39.948338</v>
      </c>
      <c r="AC133">
        <f>INDEX('AEO 2023 Table 52'!62:62,MATCH(AC$67,'AEO 2023 Table 52'!$13:$13,0))</f>
        <v>39.924641000000001</v>
      </c>
      <c r="AD133">
        <f>INDEX('AEO 2023 Table 52'!62:62,MATCH(AD$67,'AEO 2023 Table 52'!$13:$13,0))</f>
        <v>39.924297000000003</v>
      </c>
      <c r="AE133">
        <f>INDEX('AEO 2023 Table 52'!62:62,MATCH(AE$67,'AEO 2023 Table 52'!$13:$13,0))</f>
        <v>39.895515000000003</v>
      </c>
    </row>
    <row r="134" spans="1:31" x14ac:dyDescent="0.35">
      <c r="A134" t="str">
        <f>'AEO 2022 Table 52'!A61</f>
        <v>LDP000:fa_LargeVan</v>
      </c>
      <c r="B134">
        <f>INDEX('AEO 2022 Table 52'!61:61,MATCH(B$67,'AEO 2022 Table 52'!$14:$14,0))</f>
        <v>0</v>
      </c>
      <c r="C134">
        <f>INDEX('AEO 2023 Table 52'!63:63,MATCH(C$67,'AEO 2023 Table 52'!$13:$13,0))</f>
        <v>0</v>
      </c>
      <c r="D134">
        <f>INDEX('AEO 2023 Table 52'!63:63,MATCH(D$67,'AEO 2023 Table 52'!$13:$13,0))</f>
        <v>0</v>
      </c>
      <c r="E134">
        <f>INDEX('AEO 2023 Table 52'!63:63,MATCH(E$67,'AEO 2023 Table 52'!$13:$13,0))</f>
        <v>0</v>
      </c>
      <c r="F134">
        <f>INDEX('AEO 2023 Table 52'!63:63,MATCH(F$67,'AEO 2023 Table 52'!$13:$13,0))</f>
        <v>0</v>
      </c>
      <c r="G134">
        <f>INDEX('AEO 2023 Table 52'!63:63,MATCH(G$67,'AEO 2023 Table 52'!$13:$13,0))</f>
        <v>0</v>
      </c>
      <c r="H134">
        <f>INDEX('AEO 2023 Table 52'!63:63,MATCH(H$67,'AEO 2023 Table 52'!$13:$13,0))</f>
        <v>0</v>
      </c>
      <c r="I134">
        <f>INDEX('AEO 2023 Table 52'!63:63,MATCH(I$67,'AEO 2023 Table 52'!$13:$13,0))</f>
        <v>0</v>
      </c>
      <c r="J134">
        <f>INDEX('AEO 2023 Table 52'!63:63,MATCH(J$67,'AEO 2023 Table 52'!$13:$13,0))</f>
        <v>0</v>
      </c>
      <c r="K134">
        <f>INDEX('AEO 2023 Table 52'!63:63,MATCH(K$67,'AEO 2023 Table 52'!$13:$13,0))</f>
        <v>0</v>
      </c>
      <c r="L134">
        <f>INDEX('AEO 2023 Table 52'!63:63,MATCH(L$67,'AEO 2023 Table 52'!$13:$13,0))</f>
        <v>0</v>
      </c>
      <c r="M134">
        <f>INDEX('AEO 2023 Table 52'!63:63,MATCH(M$67,'AEO 2023 Table 52'!$13:$13,0))</f>
        <v>0</v>
      </c>
      <c r="N134">
        <f>INDEX('AEO 2023 Table 52'!63:63,MATCH(N$67,'AEO 2023 Table 52'!$13:$13,0))</f>
        <v>0</v>
      </c>
      <c r="O134">
        <f>INDEX('AEO 2023 Table 52'!63:63,MATCH(O$67,'AEO 2023 Table 52'!$13:$13,0))</f>
        <v>0</v>
      </c>
      <c r="P134">
        <f>INDEX('AEO 2023 Table 52'!63:63,MATCH(P$67,'AEO 2023 Table 52'!$13:$13,0))</f>
        <v>0</v>
      </c>
      <c r="Q134">
        <f>INDEX('AEO 2023 Table 52'!63:63,MATCH(Q$67,'AEO 2023 Table 52'!$13:$13,0))</f>
        <v>0</v>
      </c>
      <c r="R134">
        <f>INDEX('AEO 2023 Table 52'!63:63,MATCH(R$67,'AEO 2023 Table 52'!$13:$13,0))</f>
        <v>0</v>
      </c>
      <c r="S134">
        <f>INDEX('AEO 2023 Table 52'!63:63,MATCH(S$67,'AEO 2023 Table 52'!$13:$13,0))</f>
        <v>0</v>
      </c>
      <c r="T134">
        <f>INDEX('AEO 2023 Table 52'!63:63,MATCH(T$67,'AEO 2023 Table 52'!$13:$13,0))</f>
        <v>0</v>
      </c>
      <c r="U134">
        <f>INDEX('AEO 2023 Table 52'!63:63,MATCH(U$67,'AEO 2023 Table 52'!$13:$13,0))</f>
        <v>0</v>
      </c>
      <c r="V134">
        <f>INDEX('AEO 2023 Table 52'!63:63,MATCH(V$67,'AEO 2023 Table 52'!$13:$13,0))</f>
        <v>0</v>
      </c>
      <c r="W134">
        <f>INDEX('AEO 2023 Table 52'!63:63,MATCH(W$67,'AEO 2023 Table 52'!$13:$13,0))</f>
        <v>0</v>
      </c>
      <c r="X134">
        <f>INDEX('AEO 2023 Table 52'!63:63,MATCH(X$67,'AEO 2023 Table 52'!$13:$13,0))</f>
        <v>0</v>
      </c>
      <c r="Y134">
        <f>INDEX('AEO 2023 Table 52'!63:63,MATCH(Y$67,'AEO 2023 Table 52'!$13:$13,0))</f>
        <v>0</v>
      </c>
      <c r="Z134">
        <f>INDEX('AEO 2023 Table 52'!63:63,MATCH(Z$67,'AEO 2023 Table 52'!$13:$13,0))</f>
        <v>0</v>
      </c>
      <c r="AA134">
        <f>INDEX('AEO 2023 Table 52'!63:63,MATCH(AA$67,'AEO 2023 Table 52'!$13:$13,0))</f>
        <v>0</v>
      </c>
      <c r="AB134">
        <f>INDEX('AEO 2023 Table 52'!63:63,MATCH(AB$67,'AEO 2023 Table 52'!$13:$13,0))</f>
        <v>0</v>
      </c>
      <c r="AC134">
        <f>INDEX('AEO 2023 Table 52'!63:63,MATCH(AC$67,'AEO 2023 Table 52'!$13:$13,0))</f>
        <v>0</v>
      </c>
      <c r="AD134">
        <f>INDEX('AEO 2023 Table 52'!63:63,MATCH(AD$67,'AEO 2023 Table 52'!$13:$13,0))</f>
        <v>0</v>
      </c>
      <c r="AE134">
        <f>INDEX('AEO 2023 Table 52'!63:63,MATCH(AE$67,'AEO 2023 Table 52'!$13:$13,0))</f>
        <v>0</v>
      </c>
    </row>
    <row r="135" spans="1:31" x14ac:dyDescent="0.35">
      <c r="A135" t="str">
        <f>'AEO 2022 Table 52'!A62</f>
        <v>LDP000:fa_SmallUtility</v>
      </c>
      <c r="B135">
        <f>INDEX('AEO 2022 Table 52'!62:62,MATCH(B$67,'AEO 2022 Table 52'!$14:$14,0))</f>
        <v>56.046214999999997</v>
      </c>
      <c r="C135">
        <f>INDEX('AEO 2023 Table 52'!64:64,MATCH(C$67,'AEO 2023 Table 52'!$13:$13,0))</f>
        <v>53.043362000000002</v>
      </c>
      <c r="D135">
        <f>INDEX('AEO 2023 Table 52'!64:64,MATCH(D$67,'AEO 2023 Table 52'!$13:$13,0))</f>
        <v>52.456595999999998</v>
      </c>
      <c r="E135">
        <f>INDEX('AEO 2023 Table 52'!64:64,MATCH(E$67,'AEO 2023 Table 52'!$13:$13,0))</f>
        <v>52.217728000000001</v>
      </c>
      <c r="F135">
        <f>INDEX('AEO 2023 Table 52'!64:64,MATCH(F$67,'AEO 2023 Table 52'!$13:$13,0))</f>
        <v>52.228408999999999</v>
      </c>
      <c r="G135">
        <f>INDEX('AEO 2023 Table 52'!64:64,MATCH(G$67,'AEO 2023 Table 52'!$13:$13,0))</f>
        <v>52.338588999999999</v>
      </c>
      <c r="H135">
        <f>INDEX('AEO 2023 Table 52'!64:64,MATCH(H$67,'AEO 2023 Table 52'!$13:$13,0))</f>
        <v>52.150100999999999</v>
      </c>
      <c r="I135">
        <f>INDEX('AEO 2023 Table 52'!64:64,MATCH(I$67,'AEO 2023 Table 52'!$13:$13,0))</f>
        <v>52.091121999999999</v>
      </c>
      <c r="J135">
        <f>INDEX('AEO 2023 Table 52'!64:64,MATCH(J$67,'AEO 2023 Table 52'!$13:$13,0))</f>
        <v>51.910366000000003</v>
      </c>
      <c r="K135">
        <f>INDEX('AEO 2023 Table 52'!64:64,MATCH(K$67,'AEO 2023 Table 52'!$13:$13,0))</f>
        <v>51.803283999999998</v>
      </c>
      <c r="L135">
        <f>INDEX('AEO 2023 Table 52'!64:64,MATCH(L$67,'AEO 2023 Table 52'!$13:$13,0))</f>
        <v>51.727882000000001</v>
      </c>
      <c r="M135">
        <f>INDEX('AEO 2023 Table 52'!64:64,MATCH(M$67,'AEO 2023 Table 52'!$13:$13,0))</f>
        <v>51.669716000000001</v>
      </c>
      <c r="N135">
        <f>INDEX('AEO 2023 Table 52'!64:64,MATCH(N$67,'AEO 2023 Table 52'!$13:$13,0))</f>
        <v>51.556137</v>
      </c>
      <c r="O135">
        <f>INDEX('AEO 2023 Table 52'!64:64,MATCH(O$67,'AEO 2023 Table 52'!$13:$13,0))</f>
        <v>51.395473000000003</v>
      </c>
      <c r="P135">
        <f>INDEX('AEO 2023 Table 52'!64:64,MATCH(P$67,'AEO 2023 Table 52'!$13:$13,0))</f>
        <v>51.247059</v>
      </c>
      <c r="Q135">
        <f>INDEX('AEO 2023 Table 52'!64:64,MATCH(Q$67,'AEO 2023 Table 52'!$13:$13,0))</f>
        <v>51.172015999999999</v>
      </c>
      <c r="R135">
        <f>INDEX('AEO 2023 Table 52'!64:64,MATCH(R$67,'AEO 2023 Table 52'!$13:$13,0))</f>
        <v>51.113852999999999</v>
      </c>
      <c r="S135">
        <f>INDEX('AEO 2023 Table 52'!64:64,MATCH(S$67,'AEO 2023 Table 52'!$13:$13,0))</f>
        <v>51.060786999999998</v>
      </c>
      <c r="T135">
        <f>INDEX('AEO 2023 Table 52'!64:64,MATCH(T$67,'AEO 2023 Table 52'!$13:$13,0))</f>
        <v>51.041077000000001</v>
      </c>
      <c r="U135">
        <f>INDEX('AEO 2023 Table 52'!64:64,MATCH(U$67,'AEO 2023 Table 52'!$13:$13,0))</f>
        <v>51.004471000000002</v>
      </c>
      <c r="V135">
        <f>INDEX('AEO 2023 Table 52'!64:64,MATCH(V$67,'AEO 2023 Table 52'!$13:$13,0))</f>
        <v>50.972594999999998</v>
      </c>
      <c r="W135">
        <f>INDEX('AEO 2023 Table 52'!64:64,MATCH(W$67,'AEO 2023 Table 52'!$13:$13,0))</f>
        <v>50.944884999999999</v>
      </c>
      <c r="X135">
        <f>INDEX('AEO 2023 Table 52'!64:64,MATCH(X$67,'AEO 2023 Table 52'!$13:$13,0))</f>
        <v>50.914130999999998</v>
      </c>
      <c r="Y135">
        <f>INDEX('AEO 2023 Table 52'!64:64,MATCH(Y$67,'AEO 2023 Table 52'!$13:$13,0))</f>
        <v>50.881950000000003</v>
      </c>
      <c r="Z135">
        <f>INDEX('AEO 2023 Table 52'!64:64,MATCH(Z$67,'AEO 2023 Table 52'!$13:$13,0))</f>
        <v>50.856369000000001</v>
      </c>
      <c r="AA135">
        <f>INDEX('AEO 2023 Table 52'!64:64,MATCH(AA$67,'AEO 2023 Table 52'!$13:$13,0))</f>
        <v>50.827643999999999</v>
      </c>
      <c r="AB135">
        <f>INDEX('AEO 2023 Table 52'!64:64,MATCH(AB$67,'AEO 2023 Table 52'!$13:$13,0))</f>
        <v>50.803584999999998</v>
      </c>
      <c r="AC135">
        <f>INDEX('AEO 2023 Table 52'!64:64,MATCH(AC$67,'AEO 2023 Table 52'!$13:$13,0))</f>
        <v>50.779575000000001</v>
      </c>
      <c r="AD135">
        <f>INDEX('AEO 2023 Table 52'!64:64,MATCH(AD$67,'AEO 2023 Table 52'!$13:$13,0))</f>
        <v>50.818897</v>
      </c>
      <c r="AE135">
        <f>INDEX('AEO 2023 Table 52'!64:64,MATCH(AE$67,'AEO 2023 Table 52'!$13:$13,0))</f>
        <v>50.790633999999997</v>
      </c>
    </row>
    <row r="136" spans="1:31" x14ac:dyDescent="0.35">
      <c r="A136" t="str">
        <f>'AEO 2022 Table 52'!A63</f>
        <v>LDP000:fa_LargeUtility</v>
      </c>
      <c r="B136">
        <f>INDEX('AEO 2022 Table 52'!63:63,MATCH(B$67,'AEO 2022 Table 52'!$14:$14,0))</f>
        <v>0</v>
      </c>
      <c r="C136">
        <f>INDEX('AEO 2023 Table 52'!65:65,MATCH(C$67,'AEO 2023 Table 52'!$13:$13,0))</f>
        <v>0</v>
      </c>
      <c r="D136">
        <f>INDEX('AEO 2023 Table 52'!65:65,MATCH(D$67,'AEO 2023 Table 52'!$13:$13,0))</f>
        <v>0</v>
      </c>
      <c r="E136">
        <f>INDEX('AEO 2023 Table 52'!65:65,MATCH(E$67,'AEO 2023 Table 52'!$13:$13,0))</f>
        <v>0</v>
      </c>
      <c r="F136">
        <f>INDEX('AEO 2023 Table 52'!65:65,MATCH(F$67,'AEO 2023 Table 52'!$13:$13,0))</f>
        <v>0</v>
      </c>
      <c r="G136">
        <f>INDEX('AEO 2023 Table 52'!65:65,MATCH(G$67,'AEO 2023 Table 52'!$13:$13,0))</f>
        <v>0</v>
      </c>
      <c r="H136">
        <f>INDEX('AEO 2023 Table 52'!65:65,MATCH(H$67,'AEO 2023 Table 52'!$13:$13,0))</f>
        <v>0</v>
      </c>
      <c r="I136">
        <f>INDEX('AEO 2023 Table 52'!65:65,MATCH(I$67,'AEO 2023 Table 52'!$13:$13,0))</f>
        <v>0</v>
      </c>
      <c r="J136">
        <f>INDEX('AEO 2023 Table 52'!65:65,MATCH(J$67,'AEO 2023 Table 52'!$13:$13,0))</f>
        <v>0</v>
      </c>
      <c r="K136">
        <f>INDEX('AEO 2023 Table 52'!65:65,MATCH(K$67,'AEO 2023 Table 52'!$13:$13,0))</f>
        <v>0</v>
      </c>
      <c r="L136">
        <f>INDEX('AEO 2023 Table 52'!65:65,MATCH(L$67,'AEO 2023 Table 52'!$13:$13,0))</f>
        <v>0</v>
      </c>
      <c r="M136">
        <f>INDEX('AEO 2023 Table 52'!65:65,MATCH(M$67,'AEO 2023 Table 52'!$13:$13,0))</f>
        <v>0</v>
      </c>
      <c r="N136">
        <f>INDEX('AEO 2023 Table 52'!65:65,MATCH(N$67,'AEO 2023 Table 52'!$13:$13,0))</f>
        <v>0</v>
      </c>
      <c r="O136">
        <f>INDEX('AEO 2023 Table 52'!65:65,MATCH(O$67,'AEO 2023 Table 52'!$13:$13,0))</f>
        <v>0</v>
      </c>
      <c r="P136">
        <f>INDEX('AEO 2023 Table 52'!65:65,MATCH(P$67,'AEO 2023 Table 52'!$13:$13,0))</f>
        <v>0</v>
      </c>
      <c r="Q136">
        <f>INDEX('AEO 2023 Table 52'!65:65,MATCH(Q$67,'AEO 2023 Table 52'!$13:$13,0))</f>
        <v>0</v>
      </c>
      <c r="R136">
        <f>INDEX('AEO 2023 Table 52'!65:65,MATCH(R$67,'AEO 2023 Table 52'!$13:$13,0))</f>
        <v>0</v>
      </c>
      <c r="S136">
        <f>INDEX('AEO 2023 Table 52'!65:65,MATCH(S$67,'AEO 2023 Table 52'!$13:$13,0))</f>
        <v>0</v>
      </c>
      <c r="T136">
        <f>INDEX('AEO 2023 Table 52'!65:65,MATCH(T$67,'AEO 2023 Table 52'!$13:$13,0))</f>
        <v>0</v>
      </c>
      <c r="U136">
        <f>INDEX('AEO 2023 Table 52'!65:65,MATCH(U$67,'AEO 2023 Table 52'!$13:$13,0))</f>
        <v>0</v>
      </c>
      <c r="V136">
        <f>INDEX('AEO 2023 Table 52'!65:65,MATCH(V$67,'AEO 2023 Table 52'!$13:$13,0))</f>
        <v>0</v>
      </c>
      <c r="W136">
        <f>INDEX('AEO 2023 Table 52'!65:65,MATCH(W$67,'AEO 2023 Table 52'!$13:$13,0))</f>
        <v>0</v>
      </c>
      <c r="X136">
        <f>INDEX('AEO 2023 Table 52'!65:65,MATCH(X$67,'AEO 2023 Table 52'!$13:$13,0))</f>
        <v>0</v>
      </c>
      <c r="Y136">
        <f>INDEX('AEO 2023 Table 52'!65:65,MATCH(Y$67,'AEO 2023 Table 52'!$13:$13,0))</f>
        <v>0</v>
      </c>
      <c r="Z136">
        <f>INDEX('AEO 2023 Table 52'!65:65,MATCH(Z$67,'AEO 2023 Table 52'!$13:$13,0))</f>
        <v>0</v>
      </c>
      <c r="AA136">
        <f>INDEX('AEO 2023 Table 52'!65:65,MATCH(AA$67,'AEO 2023 Table 52'!$13:$13,0))</f>
        <v>0</v>
      </c>
      <c r="AB136">
        <f>INDEX('AEO 2023 Table 52'!65:65,MATCH(AB$67,'AEO 2023 Table 52'!$13:$13,0))</f>
        <v>0</v>
      </c>
      <c r="AC136">
        <f>INDEX('AEO 2023 Table 52'!65:65,MATCH(AC$67,'AEO 2023 Table 52'!$13:$13,0))</f>
        <v>0</v>
      </c>
      <c r="AD136">
        <f>INDEX('AEO 2023 Table 52'!65:65,MATCH(AD$67,'AEO 2023 Table 52'!$13:$13,0))</f>
        <v>0</v>
      </c>
      <c r="AE136">
        <f>INDEX('AEO 2023 Table 52'!65:65,MATCH(AE$67,'AEO 2023 Table 52'!$13:$13,0))</f>
        <v>0</v>
      </c>
    </row>
    <row r="137" spans="1:31" x14ac:dyDescent="0.35">
      <c r="A137" t="str">
        <f>'AEO 2022 Table 52'!A64</f>
        <v>LDP000:fa_SmallCrossTrk</v>
      </c>
      <c r="B137">
        <f>INDEX('AEO 2022 Table 52'!64:64,MATCH(B$67,'AEO 2022 Table 52'!$14:$14,0))</f>
        <v>39.933768999999998</v>
      </c>
      <c r="C137">
        <f>INDEX('AEO 2023 Table 52'!66:66,MATCH(C$67,'AEO 2023 Table 52'!$13:$13,0))</f>
        <v>44.895499999999998</v>
      </c>
      <c r="D137">
        <f>INDEX('AEO 2023 Table 52'!66:66,MATCH(D$67,'AEO 2023 Table 52'!$13:$13,0))</f>
        <v>44.420383000000001</v>
      </c>
      <c r="E137">
        <f>INDEX('AEO 2023 Table 52'!66:66,MATCH(E$67,'AEO 2023 Table 52'!$13:$13,0))</f>
        <v>44.169994000000003</v>
      </c>
      <c r="F137">
        <f>INDEX('AEO 2023 Table 52'!66:66,MATCH(F$67,'AEO 2023 Table 52'!$13:$13,0))</f>
        <v>44.092162999999999</v>
      </c>
      <c r="G137">
        <f>INDEX('AEO 2023 Table 52'!66:66,MATCH(G$67,'AEO 2023 Table 52'!$13:$13,0))</f>
        <v>43.986702000000001</v>
      </c>
      <c r="H137">
        <f>INDEX('AEO 2023 Table 52'!66:66,MATCH(H$67,'AEO 2023 Table 52'!$13:$13,0))</f>
        <v>43.834457</v>
      </c>
      <c r="I137">
        <f>INDEX('AEO 2023 Table 52'!66:66,MATCH(I$67,'AEO 2023 Table 52'!$13:$13,0))</f>
        <v>43.866013000000002</v>
      </c>
      <c r="J137">
        <f>INDEX('AEO 2023 Table 52'!66:66,MATCH(J$67,'AEO 2023 Table 52'!$13:$13,0))</f>
        <v>43.729743999999997</v>
      </c>
      <c r="K137">
        <f>INDEX('AEO 2023 Table 52'!66:66,MATCH(K$67,'AEO 2023 Table 52'!$13:$13,0))</f>
        <v>43.671776000000001</v>
      </c>
      <c r="L137">
        <f>INDEX('AEO 2023 Table 52'!66:66,MATCH(L$67,'AEO 2023 Table 52'!$13:$13,0))</f>
        <v>43.604087999999997</v>
      </c>
      <c r="M137">
        <f>INDEX('AEO 2023 Table 52'!66:66,MATCH(M$67,'AEO 2023 Table 52'!$13:$13,0))</f>
        <v>43.558311000000003</v>
      </c>
      <c r="N137">
        <f>INDEX('AEO 2023 Table 52'!66:66,MATCH(N$67,'AEO 2023 Table 52'!$13:$13,0))</f>
        <v>43.443390000000001</v>
      </c>
      <c r="O137">
        <f>INDEX('AEO 2023 Table 52'!66:66,MATCH(O$67,'AEO 2023 Table 52'!$13:$13,0))</f>
        <v>43.262894000000003</v>
      </c>
      <c r="P137">
        <f>INDEX('AEO 2023 Table 52'!66:66,MATCH(P$67,'AEO 2023 Table 52'!$13:$13,0))</f>
        <v>43.084758999999998</v>
      </c>
      <c r="Q137">
        <f>INDEX('AEO 2023 Table 52'!66:66,MATCH(Q$67,'AEO 2023 Table 52'!$13:$13,0))</f>
        <v>42.992564999999999</v>
      </c>
      <c r="R137">
        <f>INDEX('AEO 2023 Table 52'!66:66,MATCH(R$67,'AEO 2023 Table 52'!$13:$13,0))</f>
        <v>42.907963000000002</v>
      </c>
      <c r="S137">
        <f>INDEX('AEO 2023 Table 52'!66:66,MATCH(S$67,'AEO 2023 Table 52'!$13:$13,0))</f>
        <v>42.826827999999999</v>
      </c>
      <c r="T137">
        <f>INDEX('AEO 2023 Table 52'!66:66,MATCH(T$67,'AEO 2023 Table 52'!$13:$13,0))</f>
        <v>42.762836</v>
      </c>
      <c r="U137">
        <f>INDEX('AEO 2023 Table 52'!66:66,MATCH(U$67,'AEO 2023 Table 52'!$13:$13,0))</f>
        <v>42.722160000000002</v>
      </c>
      <c r="V137">
        <f>INDEX('AEO 2023 Table 52'!66:66,MATCH(V$67,'AEO 2023 Table 52'!$13:$13,0))</f>
        <v>42.688884999999999</v>
      </c>
      <c r="W137">
        <f>INDEX('AEO 2023 Table 52'!66:66,MATCH(W$67,'AEO 2023 Table 52'!$13:$13,0))</f>
        <v>42.658127</v>
      </c>
      <c r="X137">
        <f>INDEX('AEO 2023 Table 52'!66:66,MATCH(X$67,'AEO 2023 Table 52'!$13:$13,0))</f>
        <v>42.627643999999997</v>
      </c>
      <c r="Y137">
        <f>INDEX('AEO 2023 Table 52'!66:66,MATCH(Y$67,'AEO 2023 Table 52'!$13:$13,0))</f>
        <v>42.603816999999999</v>
      </c>
      <c r="Z137">
        <f>INDEX('AEO 2023 Table 52'!66:66,MATCH(Z$67,'AEO 2023 Table 52'!$13:$13,0))</f>
        <v>42.58596</v>
      </c>
      <c r="AA137">
        <f>INDEX('AEO 2023 Table 52'!66:66,MATCH(AA$67,'AEO 2023 Table 52'!$13:$13,0))</f>
        <v>42.564487</v>
      </c>
      <c r="AB137">
        <f>INDEX('AEO 2023 Table 52'!66:66,MATCH(AB$67,'AEO 2023 Table 52'!$13:$13,0))</f>
        <v>42.549145000000003</v>
      </c>
      <c r="AC137">
        <f>INDEX('AEO 2023 Table 52'!66:66,MATCH(AC$67,'AEO 2023 Table 52'!$13:$13,0))</f>
        <v>42.533164999999997</v>
      </c>
      <c r="AD137">
        <f>INDEX('AEO 2023 Table 52'!66:66,MATCH(AD$67,'AEO 2023 Table 52'!$13:$13,0))</f>
        <v>42.570613999999999</v>
      </c>
      <c r="AE137">
        <f>INDEX('AEO 2023 Table 52'!66:66,MATCH(AE$67,'AEO 2023 Table 52'!$13:$13,0))</f>
        <v>42.549030000000002</v>
      </c>
    </row>
    <row r="138" spans="1:31" x14ac:dyDescent="0.35">
      <c r="A138" t="str">
        <f>'AEO 2022 Table 52'!A65</f>
        <v>LDP000:fa_LargeCrossTrk</v>
      </c>
      <c r="B138">
        <f>INDEX('AEO 2022 Table 52'!65:65,MATCH(B$67,'AEO 2022 Table 52'!$14:$14,0))</f>
        <v>54.295597000000001</v>
      </c>
      <c r="C138">
        <f>INDEX('AEO 2023 Table 52'!67:67,MATCH(C$67,'AEO 2023 Table 52'!$13:$13,0))</f>
        <v>61.259070999999999</v>
      </c>
      <c r="D138">
        <f>INDEX('AEO 2023 Table 52'!67:67,MATCH(D$67,'AEO 2023 Table 52'!$13:$13,0))</f>
        <v>60.684218999999999</v>
      </c>
      <c r="E138">
        <f>INDEX('AEO 2023 Table 52'!67:67,MATCH(E$67,'AEO 2023 Table 52'!$13:$13,0))</f>
        <v>60.337074000000001</v>
      </c>
      <c r="F138">
        <f>INDEX('AEO 2023 Table 52'!67:67,MATCH(F$67,'AEO 2023 Table 52'!$13:$13,0))</f>
        <v>60.341686000000003</v>
      </c>
      <c r="G138">
        <f>INDEX('AEO 2023 Table 52'!67:67,MATCH(G$67,'AEO 2023 Table 52'!$13:$13,0))</f>
        <v>60.155937000000002</v>
      </c>
      <c r="H138">
        <f>INDEX('AEO 2023 Table 52'!67:67,MATCH(H$67,'AEO 2023 Table 52'!$13:$13,0))</f>
        <v>59.989353000000001</v>
      </c>
      <c r="I138">
        <f>INDEX('AEO 2023 Table 52'!67:67,MATCH(I$67,'AEO 2023 Table 52'!$13:$13,0))</f>
        <v>59.970821000000001</v>
      </c>
      <c r="J138">
        <f>INDEX('AEO 2023 Table 52'!67:67,MATCH(J$67,'AEO 2023 Table 52'!$13:$13,0))</f>
        <v>59.798164</v>
      </c>
      <c r="K138">
        <f>INDEX('AEO 2023 Table 52'!67:67,MATCH(K$67,'AEO 2023 Table 52'!$13:$13,0))</f>
        <v>59.707934999999999</v>
      </c>
      <c r="L138">
        <f>INDEX('AEO 2023 Table 52'!67:67,MATCH(L$67,'AEO 2023 Table 52'!$13:$13,0))</f>
        <v>59.627040999999998</v>
      </c>
      <c r="M138">
        <f>INDEX('AEO 2023 Table 52'!67:67,MATCH(M$67,'AEO 2023 Table 52'!$13:$13,0))</f>
        <v>59.574699000000003</v>
      </c>
      <c r="N138">
        <f>INDEX('AEO 2023 Table 52'!67:67,MATCH(N$67,'AEO 2023 Table 52'!$13:$13,0))</f>
        <v>59.450705999999997</v>
      </c>
      <c r="O138">
        <f>INDEX('AEO 2023 Table 52'!67:67,MATCH(O$67,'AEO 2023 Table 52'!$13:$13,0))</f>
        <v>59.269981000000001</v>
      </c>
      <c r="P138">
        <f>INDEX('AEO 2023 Table 52'!67:67,MATCH(P$67,'AEO 2023 Table 52'!$13:$13,0))</f>
        <v>59.101047999999999</v>
      </c>
      <c r="Q138">
        <f>INDEX('AEO 2023 Table 52'!67:67,MATCH(Q$67,'AEO 2023 Table 52'!$13:$13,0))</f>
        <v>59.015034</v>
      </c>
      <c r="R138">
        <f>INDEX('AEO 2023 Table 52'!67:67,MATCH(R$67,'AEO 2023 Table 52'!$13:$13,0))</f>
        <v>58.944000000000003</v>
      </c>
      <c r="S138">
        <f>INDEX('AEO 2023 Table 52'!67:67,MATCH(S$67,'AEO 2023 Table 52'!$13:$13,0))</f>
        <v>58.872311000000003</v>
      </c>
      <c r="T138">
        <f>INDEX('AEO 2023 Table 52'!67:67,MATCH(T$67,'AEO 2023 Table 52'!$13:$13,0))</f>
        <v>58.823647000000001</v>
      </c>
      <c r="U138">
        <f>INDEX('AEO 2023 Table 52'!67:67,MATCH(U$67,'AEO 2023 Table 52'!$13:$13,0))</f>
        <v>58.787616999999997</v>
      </c>
      <c r="V138">
        <f>INDEX('AEO 2023 Table 52'!67:67,MATCH(V$67,'AEO 2023 Table 52'!$13:$13,0))</f>
        <v>58.756557000000001</v>
      </c>
      <c r="W138">
        <f>INDEX('AEO 2023 Table 52'!67:67,MATCH(W$67,'AEO 2023 Table 52'!$13:$13,0))</f>
        <v>58.727497</v>
      </c>
      <c r="X138">
        <f>INDEX('AEO 2023 Table 52'!67:67,MATCH(X$67,'AEO 2023 Table 52'!$13:$13,0))</f>
        <v>58.697749999999999</v>
      </c>
      <c r="Y138">
        <f>INDEX('AEO 2023 Table 52'!67:67,MATCH(Y$67,'AEO 2023 Table 52'!$13:$13,0))</f>
        <v>58.671326000000001</v>
      </c>
      <c r="Z138">
        <f>INDEX('AEO 2023 Table 52'!67:67,MATCH(Z$67,'AEO 2023 Table 52'!$13:$13,0))</f>
        <v>58.653706</v>
      </c>
      <c r="AA138">
        <f>INDEX('AEO 2023 Table 52'!67:67,MATCH(AA$67,'AEO 2023 Table 52'!$13:$13,0))</f>
        <v>58.629593</v>
      </c>
      <c r="AB138">
        <f>INDEX('AEO 2023 Table 52'!67:67,MATCH(AB$67,'AEO 2023 Table 52'!$13:$13,0))</f>
        <v>58.612578999999997</v>
      </c>
      <c r="AC138">
        <f>INDEX('AEO 2023 Table 52'!67:67,MATCH(AC$67,'AEO 2023 Table 52'!$13:$13,0))</f>
        <v>58.594219000000002</v>
      </c>
      <c r="AD138">
        <f>INDEX('AEO 2023 Table 52'!67:67,MATCH(AD$67,'AEO 2023 Table 52'!$13:$13,0))</f>
        <v>58.634093999999997</v>
      </c>
      <c r="AE138">
        <f>INDEX('AEO 2023 Table 52'!67:67,MATCH(AE$67,'AEO 2023 Table 52'!$13:$13,0))</f>
        <v>58.611927000000001</v>
      </c>
    </row>
    <row r="140" spans="1:31" x14ac:dyDescent="0.35">
      <c r="A140" t="str">
        <f>A7</f>
        <v>Plug-in 50 Gasoline Hybrid</v>
      </c>
    </row>
    <row r="141" spans="1:31" x14ac:dyDescent="0.35">
      <c r="A141" t="str">
        <f>'AEO 2022 Table 52'!A67</f>
        <v>LDP000:da_Mini-compactC</v>
      </c>
      <c r="B141">
        <f>INDEX('AEO 2022 Table 52'!67:67,MATCH(B$67,'AEO 2022 Table 52'!$14:$14,0))</f>
        <v>0</v>
      </c>
      <c r="C141">
        <f>INDEX('AEO 2023 Table 52'!70:70,MATCH(C$67,'AEO 2023 Table 52'!$13:$13,0))</f>
        <v>62.637931999999999</v>
      </c>
      <c r="D141">
        <f>INDEX('AEO 2023 Table 52'!70:70,MATCH(D$67,'AEO 2023 Table 52'!$13:$13,0))</f>
        <v>61.831947</v>
      </c>
      <c r="E141">
        <f>INDEX('AEO 2023 Table 52'!70:70,MATCH(E$67,'AEO 2023 Table 52'!$13:$13,0))</f>
        <v>61.221919999999997</v>
      </c>
      <c r="F141">
        <f>INDEX('AEO 2023 Table 52'!70:70,MATCH(F$67,'AEO 2023 Table 52'!$13:$13,0))</f>
        <v>60.723846000000002</v>
      </c>
      <c r="G141">
        <f>INDEX('AEO 2023 Table 52'!70:70,MATCH(G$67,'AEO 2023 Table 52'!$13:$13,0))</f>
        <v>60.304409</v>
      </c>
      <c r="H141">
        <f>INDEX('AEO 2023 Table 52'!70:70,MATCH(H$67,'AEO 2023 Table 52'!$13:$13,0))</f>
        <v>59.940635999999998</v>
      </c>
      <c r="I141">
        <f>INDEX('AEO 2023 Table 52'!70:70,MATCH(I$67,'AEO 2023 Table 52'!$13:$13,0))</f>
        <v>59.764007999999997</v>
      </c>
      <c r="J141">
        <f>INDEX('AEO 2023 Table 52'!70:70,MATCH(J$67,'AEO 2023 Table 52'!$13:$13,0))</f>
        <v>59.559035999999999</v>
      </c>
      <c r="K141">
        <f>INDEX('AEO 2023 Table 52'!70:70,MATCH(K$67,'AEO 2023 Table 52'!$13:$13,0))</f>
        <v>59.355507000000003</v>
      </c>
      <c r="L141">
        <f>INDEX('AEO 2023 Table 52'!70:70,MATCH(L$67,'AEO 2023 Table 52'!$13:$13,0))</f>
        <v>59.263415999999999</v>
      </c>
      <c r="M141">
        <f>INDEX('AEO 2023 Table 52'!70:70,MATCH(M$67,'AEO 2023 Table 52'!$13:$13,0))</f>
        <v>59.124290000000002</v>
      </c>
      <c r="N141">
        <f>INDEX('AEO 2023 Table 52'!70:70,MATCH(N$67,'AEO 2023 Table 52'!$13:$13,0))</f>
        <v>58.902465999999997</v>
      </c>
      <c r="O141">
        <f>INDEX('AEO 2023 Table 52'!70:70,MATCH(O$67,'AEO 2023 Table 52'!$13:$13,0))</f>
        <v>58.686878</v>
      </c>
      <c r="P141">
        <f>INDEX('AEO 2023 Table 52'!70:70,MATCH(P$67,'AEO 2023 Table 52'!$13:$13,0))</f>
        <v>58.487968000000002</v>
      </c>
      <c r="Q141">
        <f>INDEX('AEO 2023 Table 52'!70:70,MATCH(Q$67,'AEO 2023 Table 52'!$13:$13,0))</f>
        <v>58.375281999999999</v>
      </c>
      <c r="R141">
        <f>INDEX('AEO 2023 Table 52'!70:70,MATCH(R$67,'AEO 2023 Table 52'!$13:$13,0))</f>
        <v>58.274757000000001</v>
      </c>
      <c r="S141">
        <f>INDEX('AEO 2023 Table 52'!70:70,MATCH(S$67,'AEO 2023 Table 52'!$13:$13,0))</f>
        <v>58.181057000000003</v>
      </c>
      <c r="T141">
        <f>INDEX('AEO 2023 Table 52'!70:70,MATCH(T$67,'AEO 2023 Table 52'!$13:$13,0))</f>
        <v>58.100830000000002</v>
      </c>
      <c r="U141">
        <f>INDEX('AEO 2023 Table 52'!70:70,MATCH(U$67,'AEO 2023 Table 52'!$13:$13,0))</f>
        <v>58.053497</v>
      </c>
      <c r="V141">
        <f>INDEX('AEO 2023 Table 52'!70:70,MATCH(V$67,'AEO 2023 Table 52'!$13:$13,0))</f>
        <v>58.013271000000003</v>
      </c>
      <c r="W141">
        <f>INDEX('AEO 2023 Table 52'!70:70,MATCH(W$67,'AEO 2023 Table 52'!$13:$13,0))</f>
        <v>57.977550999999998</v>
      </c>
      <c r="X141">
        <f>INDEX('AEO 2023 Table 52'!70:70,MATCH(X$67,'AEO 2023 Table 52'!$13:$13,0))</f>
        <v>57.944645000000001</v>
      </c>
      <c r="Y141">
        <f>INDEX('AEO 2023 Table 52'!70:70,MATCH(Y$67,'AEO 2023 Table 52'!$13:$13,0))</f>
        <v>57.923206</v>
      </c>
      <c r="Z141">
        <f>INDEX('AEO 2023 Table 52'!70:70,MATCH(Z$67,'AEO 2023 Table 52'!$13:$13,0))</f>
        <v>57.907024</v>
      </c>
      <c r="AA141">
        <f>INDEX('AEO 2023 Table 52'!70:70,MATCH(AA$67,'AEO 2023 Table 52'!$13:$13,0))</f>
        <v>57.890720000000002</v>
      </c>
      <c r="AB141">
        <f>INDEX('AEO 2023 Table 52'!70:70,MATCH(AB$67,'AEO 2023 Table 52'!$13:$13,0))</f>
        <v>57.877056000000003</v>
      </c>
      <c r="AC141">
        <f>INDEX('AEO 2023 Table 52'!70:70,MATCH(AC$67,'AEO 2023 Table 52'!$13:$13,0))</f>
        <v>57.867072999999998</v>
      </c>
      <c r="AD141">
        <f>INDEX('AEO 2023 Table 52'!70:70,MATCH(AD$67,'AEO 2023 Table 52'!$13:$13,0))</f>
        <v>57.894767999999999</v>
      </c>
      <c r="AE141">
        <f>INDEX('AEO 2023 Table 52'!70:70,MATCH(AE$67,'AEO 2023 Table 52'!$13:$13,0))</f>
        <v>57.863384000000003</v>
      </c>
    </row>
    <row r="142" spans="1:31" x14ac:dyDescent="0.35">
      <c r="A142" t="str">
        <f>'AEO 2022 Table 52'!A68</f>
        <v>LDP000:da_SubcompactCar</v>
      </c>
      <c r="B142">
        <f>INDEX('AEO 2022 Table 52'!68:68,MATCH(B$67,'AEO 2022 Table 52'!$14:$14,0))</f>
        <v>50.209076000000003</v>
      </c>
      <c r="C142">
        <f>INDEX('AEO 2023 Table 52'!71:71,MATCH(C$67,'AEO 2023 Table 52'!$13:$13,0))</f>
        <v>52.845286999999999</v>
      </c>
      <c r="D142">
        <f>INDEX('AEO 2023 Table 52'!71:71,MATCH(D$67,'AEO 2023 Table 52'!$13:$13,0))</f>
        <v>52.036610000000003</v>
      </c>
      <c r="E142">
        <f>INDEX('AEO 2023 Table 52'!71:71,MATCH(E$67,'AEO 2023 Table 52'!$13:$13,0))</f>
        <v>51.447163000000003</v>
      </c>
      <c r="F142">
        <f>INDEX('AEO 2023 Table 52'!71:71,MATCH(F$67,'AEO 2023 Table 52'!$13:$13,0))</f>
        <v>50.969948000000002</v>
      </c>
      <c r="G142">
        <f>INDEX('AEO 2023 Table 52'!71:71,MATCH(G$67,'AEO 2023 Table 52'!$13:$13,0))</f>
        <v>50.570168000000002</v>
      </c>
      <c r="H142">
        <f>INDEX('AEO 2023 Table 52'!71:71,MATCH(H$67,'AEO 2023 Table 52'!$13:$13,0))</f>
        <v>50.256779000000002</v>
      </c>
      <c r="I142">
        <f>INDEX('AEO 2023 Table 52'!71:71,MATCH(I$67,'AEO 2023 Table 52'!$13:$13,0))</f>
        <v>50.199424999999998</v>
      </c>
      <c r="J142">
        <f>INDEX('AEO 2023 Table 52'!71:71,MATCH(J$67,'AEO 2023 Table 52'!$13:$13,0))</f>
        <v>49.990479000000001</v>
      </c>
      <c r="K142">
        <f>INDEX('AEO 2023 Table 52'!71:71,MATCH(K$67,'AEO 2023 Table 52'!$13:$13,0))</f>
        <v>49.793940999999997</v>
      </c>
      <c r="L142">
        <f>INDEX('AEO 2023 Table 52'!71:71,MATCH(L$67,'AEO 2023 Table 52'!$13:$13,0))</f>
        <v>49.719608000000001</v>
      </c>
      <c r="M142">
        <f>INDEX('AEO 2023 Table 52'!71:71,MATCH(M$67,'AEO 2023 Table 52'!$13:$13,0))</f>
        <v>49.601391</v>
      </c>
      <c r="N142">
        <f>INDEX('AEO 2023 Table 52'!71:71,MATCH(N$67,'AEO 2023 Table 52'!$13:$13,0))</f>
        <v>49.406070999999997</v>
      </c>
      <c r="O142">
        <f>INDEX('AEO 2023 Table 52'!71:71,MATCH(O$67,'AEO 2023 Table 52'!$13:$13,0))</f>
        <v>49.209739999999996</v>
      </c>
      <c r="P142">
        <f>INDEX('AEO 2023 Table 52'!71:71,MATCH(P$67,'AEO 2023 Table 52'!$13:$13,0))</f>
        <v>49.025719000000002</v>
      </c>
      <c r="Q142">
        <f>INDEX('AEO 2023 Table 52'!71:71,MATCH(Q$67,'AEO 2023 Table 52'!$13:$13,0))</f>
        <v>48.926113000000001</v>
      </c>
      <c r="R142">
        <f>INDEX('AEO 2023 Table 52'!71:71,MATCH(R$67,'AEO 2023 Table 52'!$13:$13,0))</f>
        <v>48.846611000000003</v>
      </c>
      <c r="S142">
        <f>INDEX('AEO 2023 Table 52'!71:71,MATCH(S$67,'AEO 2023 Table 52'!$13:$13,0))</f>
        <v>48.774692999999999</v>
      </c>
      <c r="T142">
        <f>INDEX('AEO 2023 Table 52'!71:71,MATCH(T$67,'AEO 2023 Table 52'!$13:$13,0))</f>
        <v>48.726173000000003</v>
      </c>
      <c r="U142">
        <f>INDEX('AEO 2023 Table 52'!71:71,MATCH(U$67,'AEO 2023 Table 52'!$13:$13,0))</f>
        <v>48.701034999999997</v>
      </c>
      <c r="V142">
        <f>INDEX('AEO 2023 Table 52'!71:71,MATCH(V$67,'AEO 2023 Table 52'!$13:$13,0))</f>
        <v>48.682986999999997</v>
      </c>
      <c r="W142">
        <f>INDEX('AEO 2023 Table 52'!71:71,MATCH(W$67,'AEO 2023 Table 52'!$13:$13,0))</f>
        <v>48.667479999999998</v>
      </c>
      <c r="X142">
        <f>INDEX('AEO 2023 Table 52'!71:71,MATCH(X$67,'AEO 2023 Table 52'!$13:$13,0))</f>
        <v>48.652656999999998</v>
      </c>
      <c r="Y142">
        <f>INDEX('AEO 2023 Table 52'!71:71,MATCH(Y$67,'AEO 2023 Table 52'!$13:$13,0))</f>
        <v>48.644165000000001</v>
      </c>
      <c r="Z142">
        <f>INDEX('AEO 2023 Table 52'!71:71,MATCH(Z$67,'AEO 2023 Table 52'!$13:$13,0))</f>
        <v>48.641677999999999</v>
      </c>
      <c r="AA142">
        <f>INDEX('AEO 2023 Table 52'!71:71,MATCH(AA$67,'AEO 2023 Table 52'!$13:$13,0))</f>
        <v>48.63485</v>
      </c>
      <c r="AB142">
        <f>INDEX('AEO 2023 Table 52'!71:71,MATCH(AB$67,'AEO 2023 Table 52'!$13:$13,0))</f>
        <v>48.634208999999998</v>
      </c>
      <c r="AC142">
        <f>INDEX('AEO 2023 Table 52'!71:71,MATCH(AC$67,'AEO 2023 Table 52'!$13:$13,0))</f>
        <v>48.636074000000001</v>
      </c>
      <c r="AD142">
        <f>INDEX('AEO 2023 Table 52'!71:71,MATCH(AD$67,'AEO 2023 Table 52'!$13:$13,0))</f>
        <v>48.690449000000001</v>
      </c>
      <c r="AE142">
        <f>INDEX('AEO 2023 Table 52'!71:71,MATCH(AE$67,'AEO 2023 Table 52'!$13:$13,0))</f>
        <v>48.670498000000002</v>
      </c>
    </row>
    <row r="143" spans="1:31" x14ac:dyDescent="0.35">
      <c r="A143" t="str">
        <f>'AEO 2022 Table 52'!A69</f>
        <v>LDP000:da_CompactCars</v>
      </c>
      <c r="B143">
        <f>INDEX('AEO 2022 Table 52'!69:69,MATCH(B$67,'AEO 2022 Table 52'!$14:$14,0))</f>
        <v>42.635502000000002</v>
      </c>
      <c r="C143">
        <f>INDEX('AEO 2023 Table 52'!72:72,MATCH(C$67,'AEO 2023 Table 52'!$13:$13,0))</f>
        <v>42.607272999999999</v>
      </c>
      <c r="D143">
        <f>INDEX('AEO 2023 Table 52'!72:72,MATCH(D$67,'AEO 2023 Table 52'!$13:$13,0))</f>
        <v>41.953217000000002</v>
      </c>
      <c r="E143">
        <f>INDEX('AEO 2023 Table 52'!72:72,MATCH(E$67,'AEO 2023 Table 52'!$13:$13,0))</f>
        <v>41.494644000000001</v>
      </c>
      <c r="F143">
        <f>INDEX('AEO 2023 Table 52'!72:72,MATCH(F$67,'AEO 2023 Table 52'!$13:$13,0))</f>
        <v>41.025097000000002</v>
      </c>
      <c r="G143">
        <f>INDEX('AEO 2023 Table 52'!72:72,MATCH(G$67,'AEO 2023 Table 52'!$13:$13,0))</f>
        <v>40.661906999999999</v>
      </c>
      <c r="H143">
        <f>INDEX('AEO 2023 Table 52'!72:72,MATCH(H$67,'AEO 2023 Table 52'!$13:$13,0))</f>
        <v>40.383949000000001</v>
      </c>
      <c r="I143">
        <f>INDEX('AEO 2023 Table 52'!72:72,MATCH(I$67,'AEO 2023 Table 52'!$13:$13,0))</f>
        <v>40.238686000000001</v>
      </c>
      <c r="J143">
        <f>INDEX('AEO 2023 Table 52'!72:72,MATCH(J$67,'AEO 2023 Table 52'!$13:$13,0))</f>
        <v>40.045608999999999</v>
      </c>
      <c r="K143">
        <f>INDEX('AEO 2023 Table 52'!72:72,MATCH(K$67,'AEO 2023 Table 52'!$13:$13,0))</f>
        <v>39.875931000000001</v>
      </c>
      <c r="L143">
        <f>INDEX('AEO 2023 Table 52'!72:72,MATCH(L$67,'AEO 2023 Table 52'!$13:$13,0))</f>
        <v>39.822139999999997</v>
      </c>
      <c r="M143">
        <f>INDEX('AEO 2023 Table 52'!72:72,MATCH(M$67,'AEO 2023 Table 52'!$13:$13,0))</f>
        <v>39.723030000000001</v>
      </c>
      <c r="N143">
        <f>INDEX('AEO 2023 Table 52'!72:72,MATCH(N$67,'AEO 2023 Table 52'!$13:$13,0))</f>
        <v>39.551803999999997</v>
      </c>
      <c r="O143">
        <f>INDEX('AEO 2023 Table 52'!72:72,MATCH(O$67,'AEO 2023 Table 52'!$13:$13,0))</f>
        <v>39.366188000000001</v>
      </c>
      <c r="P143">
        <f>INDEX('AEO 2023 Table 52'!72:72,MATCH(P$67,'AEO 2023 Table 52'!$13:$13,0))</f>
        <v>39.189723999999998</v>
      </c>
      <c r="Q143">
        <f>INDEX('AEO 2023 Table 52'!72:72,MATCH(Q$67,'AEO 2023 Table 52'!$13:$13,0))</f>
        <v>39.093769000000002</v>
      </c>
      <c r="R143">
        <f>INDEX('AEO 2023 Table 52'!72:72,MATCH(R$67,'AEO 2023 Table 52'!$13:$13,0))</f>
        <v>39.016128999999999</v>
      </c>
      <c r="S143">
        <f>INDEX('AEO 2023 Table 52'!72:72,MATCH(S$67,'AEO 2023 Table 52'!$13:$13,0))</f>
        <v>38.950073000000003</v>
      </c>
      <c r="T143">
        <f>INDEX('AEO 2023 Table 52'!72:72,MATCH(T$67,'AEO 2023 Table 52'!$13:$13,0))</f>
        <v>38.900238000000002</v>
      </c>
      <c r="U143">
        <f>INDEX('AEO 2023 Table 52'!72:72,MATCH(U$67,'AEO 2023 Table 52'!$13:$13,0))</f>
        <v>38.882221000000001</v>
      </c>
      <c r="V143">
        <f>INDEX('AEO 2023 Table 52'!72:72,MATCH(V$67,'AEO 2023 Table 52'!$13:$13,0))</f>
        <v>38.868789999999997</v>
      </c>
      <c r="W143">
        <f>INDEX('AEO 2023 Table 52'!72:72,MATCH(W$67,'AEO 2023 Table 52'!$13:$13,0))</f>
        <v>38.858116000000003</v>
      </c>
      <c r="X143">
        <f>INDEX('AEO 2023 Table 52'!72:72,MATCH(X$67,'AEO 2023 Table 52'!$13:$13,0))</f>
        <v>38.850127999999998</v>
      </c>
      <c r="Y143">
        <f>INDEX('AEO 2023 Table 52'!72:72,MATCH(Y$67,'AEO 2023 Table 52'!$13:$13,0))</f>
        <v>38.853217999999998</v>
      </c>
      <c r="Z143">
        <f>INDEX('AEO 2023 Table 52'!72:72,MATCH(Z$67,'AEO 2023 Table 52'!$13:$13,0))</f>
        <v>38.86224</v>
      </c>
      <c r="AA143">
        <f>INDEX('AEO 2023 Table 52'!72:72,MATCH(AA$67,'AEO 2023 Table 52'!$13:$13,0))</f>
        <v>38.865017000000002</v>
      </c>
      <c r="AB143">
        <f>INDEX('AEO 2023 Table 52'!72:72,MATCH(AB$67,'AEO 2023 Table 52'!$13:$13,0))</f>
        <v>38.874912000000002</v>
      </c>
      <c r="AC143">
        <f>INDEX('AEO 2023 Table 52'!72:72,MATCH(AC$67,'AEO 2023 Table 52'!$13:$13,0))</f>
        <v>38.885756999999998</v>
      </c>
      <c r="AD143">
        <f>INDEX('AEO 2023 Table 52'!72:72,MATCH(AD$67,'AEO 2023 Table 52'!$13:$13,0))</f>
        <v>38.93338</v>
      </c>
      <c r="AE143">
        <f>INDEX('AEO 2023 Table 52'!72:72,MATCH(AE$67,'AEO 2023 Table 52'!$13:$13,0))</f>
        <v>38.923991999999998</v>
      </c>
    </row>
    <row r="144" spans="1:31" x14ac:dyDescent="0.35">
      <c r="A144" t="str">
        <f>'AEO 2022 Table 52'!A70</f>
        <v>LDP000:da_MidsizeCars</v>
      </c>
      <c r="B144">
        <f>INDEX('AEO 2022 Table 52'!70:70,MATCH(B$67,'AEO 2022 Table 52'!$14:$14,0))</f>
        <v>43.989657999999999</v>
      </c>
      <c r="C144">
        <f>INDEX('AEO 2023 Table 52'!73:73,MATCH(C$67,'AEO 2023 Table 52'!$13:$13,0))</f>
        <v>44.893363999999998</v>
      </c>
      <c r="D144">
        <f>INDEX('AEO 2023 Table 52'!73:73,MATCH(D$67,'AEO 2023 Table 52'!$13:$13,0))</f>
        <v>44.252991000000002</v>
      </c>
      <c r="E144">
        <f>INDEX('AEO 2023 Table 52'!73:73,MATCH(E$67,'AEO 2023 Table 52'!$13:$13,0))</f>
        <v>43.779933999999997</v>
      </c>
      <c r="F144">
        <f>INDEX('AEO 2023 Table 52'!73:73,MATCH(F$67,'AEO 2023 Table 52'!$13:$13,0))</f>
        <v>43.312164000000003</v>
      </c>
      <c r="G144">
        <f>INDEX('AEO 2023 Table 52'!73:73,MATCH(G$67,'AEO 2023 Table 52'!$13:$13,0))</f>
        <v>42.908400999999998</v>
      </c>
      <c r="H144">
        <f>INDEX('AEO 2023 Table 52'!73:73,MATCH(H$67,'AEO 2023 Table 52'!$13:$13,0))</f>
        <v>42.620426000000002</v>
      </c>
      <c r="I144">
        <f>INDEX('AEO 2023 Table 52'!73:73,MATCH(I$67,'AEO 2023 Table 52'!$13:$13,0))</f>
        <v>42.451881</v>
      </c>
      <c r="J144">
        <f>INDEX('AEO 2023 Table 52'!73:73,MATCH(J$67,'AEO 2023 Table 52'!$13:$13,0))</f>
        <v>42.229919000000002</v>
      </c>
      <c r="K144">
        <f>INDEX('AEO 2023 Table 52'!73:73,MATCH(K$67,'AEO 2023 Table 52'!$13:$13,0))</f>
        <v>42.041958000000001</v>
      </c>
      <c r="L144">
        <f>INDEX('AEO 2023 Table 52'!73:73,MATCH(L$67,'AEO 2023 Table 52'!$13:$13,0))</f>
        <v>41.982658000000001</v>
      </c>
      <c r="M144">
        <f>INDEX('AEO 2023 Table 52'!73:73,MATCH(M$67,'AEO 2023 Table 52'!$13:$13,0))</f>
        <v>41.872211</v>
      </c>
      <c r="N144">
        <f>INDEX('AEO 2023 Table 52'!73:73,MATCH(N$67,'AEO 2023 Table 52'!$13:$13,0))</f>
        <v>41.683098000000001</v>
      </c>
      <c r="O144">
        <f>INDEX('AEO 2023 Table 52'!73:73,MATCH(O$67,'AEO 2023 Table 52'!$13:$13,0))</f>
        <v>41.480038</v>
      </c>
      <c r="P144">
        <f>INDEX('AEO 2023 Table 52'!73:73,MATCH(P$67,'AEO 2023 Table 52'!$13:$13,0))</f>
        <v>41.286861000000002</v>
      </c>
      <c r="Q144">
        <f>INDEX('AEO 2023 Table 52'!73:73,MATCH(Q$67,'AEO 2023 Table 52'!$13:$13,0))</f>
        <v>41.183872000000001</v>
      </c>
      <c r="R144">
        <f>INDEX('AEO 2023 Table 52'!73:73,MATCH(R$67,'AEO 2023 Table 52'!$13:$13,0))</f>
        <v>41.103935</v>
      </c>
      <c r="S144">
        <f>INDEX('AEO 2023 Table 52'!73:73,MATCH(S$67,'AEO 2023 Table 52'!$13:$13,0))</f>
        <v>41.034835999999999</v>
      </c>
      <c r="T144">
        <f>INDEX('AEO 2023 Table 52'!73:73,MATCH(T$67,'AEO 2023 Table 52'!$13:$13,0))</f>
        <v>40.979987999999999</v>
      </c>
      <c r="U144">
        <f>INDEX('AEO 2023 Table 52'!73:73,MATCH(U$67,'AEO 2023 Table 52'!$13:$13,0))</f>
        <v>40.960357999999999</v>
      </c>
      <c r="V144">
        <f>INDEX('AEO 2023 Table 52'!73:73,MATCH(V$67,'AEO 2023 Table 52'!$13:$13,0))</f>
        <v>40.944870000000002</v>
      </c>
      <c r="W144">
        <f>INDEX('AEO 2023 Table 52'!73:73,MATCH(W$67,'AEO 2023 Table 52'!$13:$13,0))</f>
        <v>40.931041999999998</v>
      </c>
      <c r="X144">
        <f>INDEX('AEO 2023 Table 52'!73:73,MATCH(X$67,'AEO 2023 Table 52'!$13:$13,0))</f>
        <v>40.921241999999999</v>
      </c>
      <c r="Y144">
        <f>INDEX('AEO 2023 Table 52'!73:73,MATCH(Y$67,'AEO 2023 Table 52'!$13:$13,0))</f>
        <v>40.923527</v>
      </c>
      <c r="Z144">
        <f>INDEX('AEO 2023 Table 52'!73:73,MATCH(Z$67,'AEO 2023 Table 52'!$13:$13,0))</f>
        <v>40.930343999999998</v>
      </c>
      <c r="AA144">
        <f>INDEX('AEO 2023 Table 52'!73:73,MATCH(AA$67,'AEO 2023 Table 52'!$13:$13,0))</f>
        <v>40.930427999999999</v>
      </c>
      <c r="AB144">
        <f>INDEX('AEO 2023 Table 52'!73:73,MATCH(AB$67,'AEO 2023 Table 52'!$13:$13,0))</f>
        <v>40.939579000000002</v>
      </c>
      <c r="AC144">
        <f>INDEX('AEO 2023 Table 52'!73:73,MATCH(AC$67,'AEO 2023 Table 52'!$13:$13,0))</f>
        <v>40.948256999999998</v>
      </c>
      <c r="AD144">
        <f>INDEX('AEO 2023 Table 52'!73:73,MATCH(AD$67,'AEO 2023 Table 52'!$13:$13,0))</f>
        <v>40.981440999999997</v>
      </c>
      <c r="AE144">
        <f>INDEX('AEO 2023 Table 52'!73:73,MATCH(AE$67,'AEO 2023 Table 52'!$13:$13,0))</f>
        <v>40.969757000000001</v>
      </c>
    </row>
    <row r="145" spans="1:31" x14ac:dyDescent="0.35">
      <c r="A145" t="str">
        <f>'AEO 2022 Table 52'!A71</f>
        <v>LDP000:da_LargeCars</v>
      </c>
      <c r="B145">
        <f>INDEX('AEO 2022 Table 52'!71:71,MATCH(B$67,'AEO 2022 Table 52'!$14:$14,0))</f>
        <v>53.651096000000003</v>
      </c>
      <c r="C145">
        <f>INDEX('AEO 2023 Table 52'!74:74,MATCH(C$67,'AEO 2023 Table 52'!$13:$13,0))</f>
        <v>47.969070000000002</v>
      </c>
      <c r="D145">
        <f>INDEX('AEO 2023 Table 52'!74:74,MATCH(D$67,'AEO 2023 Table 52'!$13:$13,0))</f>
        <v>47.202567999999999</v>
      </c>
      <c r="E145">
        <f>INDEX('AEO 2023 Table 52'!74:74,MATCH(E$67,'AEO 2023 Table 52'!$13:$13,0))</f>
        <v>46.641376000000001</v>
      </c>
      <c r="F145">
        <f>INDEX('AEO 2023 Table 52'!74:74,MATCH(F$67,'AEO 2023 Table 52'!$13:$13,0))</f>
        <v>46.116238000000003</v>
      </c>
      <c r="G145">
        <f>INDEX('AEO 2023 Table 52'!74:74,MATCH(G$67,'AEO 2023 Table 52'!$13:$13,0))</f>
        <v>45.654316000000001</v>
      </c>
      <c r="H145">
        <f>INDEX('AEO 2023 Table 52'!74:74,MATCH(H$67,'AEO 2023 Table 52'!$13:$13,0))</f>
        <v>45.277743999999998</v>
      </c>
      <c r="I145">
        <f>INDEX('AEO 2023 Table 52'!74:74,MATCH(I$67,'AEO 2023 Table 52'!$13:$13,0))</f>
        <v>45.027217999999998</v>
      </c>
      <c r="J145">
        <f>INDEX('AEO 2023 Table 52'!74:74,MATCH(J$67,'AEO 2023 Table 52'!$13:$13,0))</f>
        <v>44.783783</v>
      </c>
      <c r="K145">
        <f>INDEX('AEO 2023 Table 52'!74:74,MATCH(K$67,'AEO 2023 Table 52'!$13:$13,0))</f>
        <v>44.561622999999997</v>
      </c>
      <c r="L145">
        <f>INDEX('AEO 2023 Table 52'!74:74,MATCH(L$67,'AEO 2023 Table 52'!$13:$13,0))</f>
        <v>44.478225999999999</v>
      </c>
      <c r="M145">
        <f>INDEX('AEO 2023 Table 52'!74:74,MATCH(M$67,'AEO 2023 Table 52'!$13:$13,0))</f>
        <v>44.340972999999998</v>
      </c>
      <c r="N145">
        <f>INDEX('AEO 2023 Table 52'!74:74,MATCH(N$67,'AEO 2023 Table 52'!$13:$13,0))</f>
        <v>44.122447999999999</v>
      </c>
      <c r="O145">
        <f>INDEX('AEO 2023 Table 52'!74:74,MATCH(O$67,'AEO 2023 Table 52'!$13:$13,0))</f>
        <v>43.900908999999999</v>
      </c>
      <c r="P145">
        <f>INDEX('AEO 2023 Table 52'!74:74,MATCH(P$67,'AEO 2023 Table 52'!$13:$13,0))</f>
        <v>43.689242999999998</v>
      </c>
      <c r="Q145">
        <f>INDEX('AEO 2023 Table 52'!74:74,MATCH(Q$67,'AEO 2023 Table 52'!$13:$13,0))</f>
        <v>43.571190000000001</v>
      </c>
      <c r="R145">
        <f>INDEX('AEO 2023 Table 52'!74:74,MATCH(R$67,'AEO 2023 Table 52'!$13:$13,0))</f>
        <v>43.474373</v>
      </c>
      <c r="S145">
        <f>INDEX('AEO 2023 Table 52'!74:74,MATCH(S$67,'AEO 2023 Table 52'!$13:$13,0))</f>
        <v>43.390647999999999</v>
      </c>
      <c r="T145">
        <f>INDEX('AEO 2023 Table 52'!74:74,MATCH(T$67,'AEO 2023 Table 52'!$13:$13,0))</f>
        <v>43.328339</v>
      </c>
      <c r="U145">
        <f>INDEX('AEO 2023 Table 52'!74:74,MATCH(U$67,'AEO 2023 Table 52'!$13:$13,0))</f>
        <v>43.294105999999999</v>
      </c>
      <c r="V145">
        <f>INDEX('AEO 2023 Table 52'!74:74,MATCH(V$67,'AEO 2023 Table 52'!$13:$13,0))</f>
        <v>43.265289000000003</v>
      </c>
      <c r="W145">
        <f>INDEX('AEO 2023 Table 52'!74:74,MATCH(W$67,'AEO 2023 Table 52'!$13:$13,0))</f>
        <v>43.240001999999997</v>
      </c>
      <c r="X145">
        <f>INDEX('AEO 2023 Table 52'!74:74,MATCH(X$67,'AEO 2023 Table 52'!$13:$13,0))</f>
        <v>43.219307000000001</v>
      </c>
      <c r="Y145">
        <f>INDEX('AEO 2023 Table 52'!74:74,MATCH(Y$67,'AEO 2023 Table 52'!$13:$13,0))</f>
        <v>43.210011000000002</v>
      </c>
      <c r="Z145">
        <f>INDEX('AEO 2023 Table 52'!74:74,MATCH(Z$67,'AEO 2023 Table 52'!$13:$13,0))</f>
        <v>43.205685000000003</v>
      </c>
      <c r="AA145">
        <f>INDEX('AEO 2023 Table 52'!74:74,MATCH(AA$67,'AEO 2023 Table 52'!$13:$13,0))</f>
        <v>43.196612999999999</v>
      </c>
      <c r="AB145">
        <f>INDEX('AEO 2023 Table 52'!74:74,MATCH(AB$67,'AEO 2023 Table 52'!$13:$13,0))</f>
        <v>43.195698</v>
      </c>
      <c r="AC145">
        <f>INDEX('AEO 2023 Table 52'!74:74,MATCH(AC$67,'AEO 2023 Table 52'!$13:$13,0))</f>
        <v>43.195281999999999</v>
      </c>
      <c r="AD145">
        <f>INDEX('AEO 2023 Table 52'!74:74,MATCH(AD$67,'AEO 2023 Table 52'!$13:$13,0))</f>
        <v>43.228091999999997</v>
      </c>
      <c r="AE145">
        <f>INDEX('AEO 2023 Table 52'!74:74,MATCH(AE$67,'AEO 2023 Table 52'!$13:$13,0))</f>
        <v>43.207031000000001</v>
      </c>
    </row>
    <row r="146" spans="1:31" x14ac:dyDescent="0.35">
      <c r="A146" t="str">
        <f>'AEO 2022 Table 52'!A72</f>
        <v>LDP000:da_TwoSeaterCars</v>
      </c>
      <c r="B146">
        <f>INDEX('AEO 2022 Table 52'!72:72,MATCH(B$67,'AEO 2022 Table 52'!$14:$14,0))</f>
        <v>113.715446</v>
      </c>
      <c r="C146">
        <f>INDEX('AEO 2023 Table 52'!75:75,MATCH(C$67,'AEO 2023 Table 52'!$13:$13,0))</f>
        <v>85.166488999999999</v>
      </c>
      <c r="D146">
        <f>INDEX('AEO 2023 Table 52'!75:75,MATCH(D$67,'AEO 2023 Table 52'!$13:$13,0))</f>
        <v>84.388344000000004</v>
      </c>
      <c r="E146">
        <f>INDEX('AEO 2023 Table 52'!75:75,MATCH(E$67,'AEO 2023 Table 52'!$13:$13,0))</f>
        <v>83.795676999999998</v>
      </c>
      <c r="F146">
        <f>INDEX('AEO 2023 Table 52'!75:75,MATCH(F$67,'AEO 2023 Table 52'!$13:$13,0))</f>
        <v>83.438209999999998</v>
      </c>
      <c r="G146">
        <f>INDEX('AEO 2023 Table 52'!75:75,MATCH(G$67,'AEO 2023 Table 52'!$13:$13,0))</f>
        <v>83.057548999999995</v>
      </c>
      <c r="H146">
        <f>INDEX('AEO 2023 Table 52'!75:75,MATCH(H$67,'AEO 2023 Table 52'!$13:$13,0))</f>
        <v>82.741150000000005</v>
      </c>
      <c r="I146">
        <f>INDEX('AEO 2023 Table 52'!75:75,MATCH(I$67,'AEO 2023 Table 52'!$13:$13,0))</f>
        <v>82.629577999999995</v>
      </c>
      <c r="J146">
        <f>INDEX('AEO 2023 Table 52'!75:75,MATCH(J$67,'AEO 2023 Table 52'!$13:$13,0))</f>
        <v>82.394638</v>
      </c>
      <c r="K146">
        <f>INDEX('AEO 2023 Table 52'!75:75,MATCH(K$67,'AEO 2023 Table 52'!$13:$13,0))</f>
        <v>82.190392000000003</v>
      </c>
      <c r="L146">
        <f>INDEX('AEO 2023 Table 52'!75:75,MATCH(L$67,'AEO 2023 Table 52'!$13:$13,0))</f>
        <v>82.115684999999999</v>
      </c>
      <c r="M146">
        <f>INDEX('AEO 2023 Table 52'!75:75,MATCH(M$67,'AEO 2023 Table 52'!$13:$13,0))</f>
        <v>81.987480000000005</v>
      </c>
      <c r="N146">
        <f>INDEX('AEO 2023 Table 52'!75:75,MATCH(N$67,'AEO 2023 Table 52'!$13:$13,0))</f>
        <v>81.769630000000006</v>
      </c>
      <c r="O146">
        <f>INDEX('AEO 2023 Table 52'!75:75,MATCH(O$67,'AEO 2023 Table 52'!$13:$13,0))</f>
        <v>81.555389000000005</v>
      </c>
      <c r="P146">
        <f>INDEX('AEO 2023 Table 52'!75:75,MATCH(P$67,'AEO 2023 Table 52'!$13:$13,0))</f>
        <v>81.356460999999996</v>
      </c>
      <c r="Q146">
        <f>INDEX('AEO 2023 Table 52'!75:75,MATCH(Q$67,'AEO 2023 Table 52'!$13:$13,0))</f>
        <v>81.246573999999995</v>
      </c>
      <c r="R146">
        <f>INDEX('AEO 2023 Table 52'!75:75,MATCH(R$67,'AEO 2023 Table 52'!$13:$13,0))</f>
        <v>81.151329000000004</v>
      </c>
      <c r="S146">
        <f>INDEX('AEO 2023 Table 52'!75:75,MATCH(S$67,'AEO 2023 Table 52'!$13:$13,0))</f>
        <v>81.067062000000007</v>
      </c>
      <c r="T146">
        <f>INDEX('AEO 2023 Table 52'!75:75,MATCH(T$67,'AEO 2023 Table 52'!$13:$13,0))</f>
        <v>81.004272</v>
      </c>
      <c r="U146">
        <f>INDEX('AEO 2023 Table 52'!75:75,MATCH(U$67,'AEO 2023 Table 52'!$13:$13,0))</f>
        <v>80.966781999999995</v>
      </c>
      <c r="V146">
        <f>INDEX('AEO 2023 Table 52'!75:75,MATCH(V$67,'AEO 2023 Table 52'!$13:$13,0))</f>
        <v>80.936431999999996</v>
      </c>
      <c r="W146">
        <f>INDEX('AEO 2023 Table 52'!75:75,MATCH(W$67,'AEO 2023 Table 52'!$13:$13,0))</f>
        <v>80.910431000000003</v>
      </c>
      <c r="X146">
        <f>INDEX('AEO 2023 Table 52'!75:75,MATCH(X$67,'AEO 2023 Table 52'!$13:$13,0))</f>
        <v>80.884674000000004</v>
      </c>
      <c r="Y146">
        <f>INDEX('AEO 2023 Table 52'!75:75,MATCH(Y$67,'AEO 2023 Table 52'!$13:$13,0))</f>
        <v>80.869575999999995</v>
      </c>
      <c r="Z146">
        <f>INDEX('AEO 2023 Table 52'!75:75,MATCH(Z$67,'AEO 2023 Table 52'!$13:$13,0))</f>
        <v>80.858046999999999</v>
      </c>
      <c r="AA146">
        <f>INDEX('AEO 2023 Table 52'!75:75,MATCH(AA$67,'AEO 2023 Table 52'!$13:$13,0))</f>
        <v>80.844718999999998</v>
      </c>
      <c r="AB146">
        <f>INDEX('AEO 2023 Table 52'!75:75,MATCH(AB$67,'AEO 2023 Table 52'!$13:$13,0))</f>
        <v>80.836242999999996</v>
      </c>
      <c r="AC146">
        <f>INDEX('AEO 2023 Table 52'!75:75,MATCH(AC$67,'AEO 2023 Table 52'!$13:$13,0))</f>
        <v>80.829704000000007</v>
      </c>
      <c r="AD146">
        <f>INDEX('AEO 2023 Table 52'!75:75,MATCH(AD$67,'AEO 2023 Table 52'!$13:$13,0))</f>
        <v>80.875236999999998</v>
      </c>
      <c r="AE146">
        <f>INDEX('AEO 2023 Table 52'!75:75,MATCH(AE$67,'AEO 2023 Table 52'!$13:$13,0))</f>
        <v>80.846221999999997</v>
      </c>
    </row>
    <row r="147" spans="1:31" x14ac:dyDescent="0.35">
      <c r="A147" t="str">
        <f>'AEO 2022 Table 52'!A73</f>
        <v>LDP000:da_SmallCrossCar</v>
      </c>
      <c r="B147">
        <f>INDEX('AEO 2022 Table 52'!73:73,MATCH(B$67,'AEO 2022 Table 52'!$14:$14,0))</f>
        <v>40.570137000000003</v>
      </c>
      <c r="C147">
        <f>INDEX('AEO 2023 Table 52'!76:76,MATCH(C$67,'AEO 2023 Table 52'!$13:$13,0))</f>
        <v>42.971085000000002</v>
      </c>
      <c r="D147">
        <f>INDEX('AEO 2023 Table 52'!76:76,MATCH(D$67,'AEO 2023 Table 52'!$13:$13,0))</f>
        <v>42.268886999999999</v>
      </c>
      <c r="E147">
        <f>INDEX('AEO 2023 Table 52'!76:76,MATCH(E$67,'AEO 2023 Table 52'!$13:$13,0))</f>
        <v>41.734402000000003</v>
      </c>
      <c r="F147">
        <f>INDEX('AEO 2023 Table 52'!76:76,MATCH(F$67,'AEO 2023 Table 52'!$13:$13,0))</f>
        <v>41.240935999999998</v>
      </c>
      <c r="G147">
        <f>INDEX('AEO 2023 Table 52'!76:76,MATCH(G$67,'AEO 2023 Table 52'!$13:$13,0))</f>
        <v>40.815159000000001</v>
      </c>
      <c r="H147">
        <f>INDEX('AEO 2023 Table 52'!76:76,MATCH(H$67,'AEO 2023 Table 52'!$13:$13,0))</f>
        <v>40.477767999999998</v>
      </c>
      <c r="I147">
        <f>INDEX('AEO 2023 Table 52'!76:76,MATCH(I$67,'AEO 2023 Table 52'!$13:$13,0))</f>
        <v>40.303210999999997</v>
      </c>
      <c r="J147">
        <f>INDEX('AEO 2023 Table 52'!76:76,MATCH(J$67,'AEO 2023 Table 52'!$13:$13,0))</f>
        <v>40.070892000000001</v>
      </c>
      <c r="K147">
        <f>INDEX('AEO 2023 Table 52'!76:76,MATCH(K$67,'AEO 2023 Table 52'!$13:$13,0))</f>
        <v>39.862518000000001</v>
      </c>
      <c r="L147">
        <f>INDEX('AEO 2023 Table 52'!76:76,MATCH(L$67,'AEO 2023 Table 52'!$13:$13,0))</f>
        <v>39.786915</v>
      </c>
      <c r="M147">
        <f>INDEX('AEO 2023 Table 52'!76:76,MATCH(M$67,'AEO 2023 Table 52'!$13:$13,0))</f>
        <v>39.662227999999999</v>
      </c>
      <c r="N147">
        <f>INDEX('AEO 2023 Table 52'!76:76,MATCH(N$67,'AEO 2023 Table 52'!$13:$13,0))</f>
        <v>39.451912</v>
      </c>
      <c r="O147">
        <f>INDEX('AEO 2023 Table 52'!76:76,MATCH(O$67,'AEO 2023 Table 52'!$13:$13,0))</f>
        <v>39.229374</v>
      </c>
      <c r="P147">
        <f>INDEX('AEO 2023 Table 52'!76:76,MATCH(P$67,'AEO 2023 Table 52'!$13:$13,0))</f>
        <v>39.018836999999998</v>
      </c>
      <c r="Q147">
        <f>INDEX('AEO 2023 Table 52'!76:76,MATCH(Q$67,'AEO 2023 Table 52'!$13:$13,0))</f>
        <v>38.902824000000003</v>
      </c>
      <c r="R147">
        <f>INDEX('AEO 2023 Table 52'!76:76,MATCH(R$67,'AEO 2023 Table 52'!$13:$13,0))</f>
        <v>38.801600999999998</v>
      </c>
      <c r="S147">
        <f>INDEX('AEO 2023 Table 52'!76:76,MATCH(S$67,'AEO 2023 Table 52'!$13:$13,0))</f>
        <v>38.715733</v>
      </c>
      <c r="T147">
        <f>INDEX('AEO 2023 Table 52'!76:76,MATCH(T$67,'AEO 2023 Table 52'!$13:$13,0))</f>
        <v>38.651282999999999</v>
      </c>
      <c r="U147">
        <f>INDEX('AEO 2023 Table 52'!76:76,MATCH(U$67,'AEO 2023 Table 52'!$13:$13,0))</f>
        <v>38.614460000000001</v>
      </c>
      <c r="V147">
        <f>INDEX('AEO 2023 Table 52'!76:76,MATCH(V$67,'AEO 2023 Table 52'!$13:$13,0))</f>
        <v>38.583053999999997</v>
      </c>
      <c r="W147">
        <f>INDEX('AEO 2023 Table 52'!76:76,MATCH(W$67,'AEO 2023 Table 52'!$13:$13,0))</f>
        <v>38.554955</v>
      </c>
      <c r="X147">
        <f>INDEX('AEO 2023 Table 52'!76:76,MATCH(X$67,'AEO 2023 Table 52'!$13:$13,0))</f>
        <v>38.530791999999998</v>
      </c>
      <c r="Y147">
        <f>INDEX('AEO 2023 Table 52'!76:76,MATCH(Y$67,'AEO 2023 Table 52'!$13:$13,0))</f>
        <v>38.520111</v>
      </c>
      <c r="Z147">
        <f>INDEX('AEO 2023 Table 52'!76:76,MATCH(Z$67,'AEO 2023 Table 52'!$13:$13,0))</f>
        <v>38.513496000000004</v>
      </c>
      <c r="AA147">
        <f>INDEX('AEO 2023 Table 52'!76:76,MATCH(AA$67,'AEO 2023 Table 52'!$13:$13,0))</f>
        <v>38.503666000000003</v>
      </c>
      <c r="AB147">
        <f>INDEX('AEO 2023 Table 52'!76:76,MATCH(AB$67,'AEO 2023 Table 52'!$13:$13,0))</f>
        <v>38.499634</v>
      </c>
      <c r="AC147">
        <f>INDEX('AEO 2023 Table 52'!76:76,MATCH(AC$67,'AEO 2023 Table 52'!$13:$13,0))</f>
        <v>38.495953</v>
      </c>
      <c r="AD147">
        <f>INDEX('AEO 2023 Table 52'!76:76,MATCH(AD$67,'AEO 2023 Table 52'!$13:$13,0))</f>
        <v>38.521667000000001</v>
      </c>
      <c r="AE147">
        <f>INDEX('AEO 2023 Table 52'!76:76,MATCH(AE$67,'AEO 2023 Table 52'!$13:$13,0))</f>
        <v>38.497669000000002</v>
      </c>
    </row>
    <row r="148" spans="1:31" x14ac:dyDescent="0.35">
      <c r="A148" t="str">
        <f>'AEO 2022 Table 52'!A74</f>
        <v>LDP000:da_LargeCrossCar</v>
      </c>
      <c r="B148">
        <f>INDEX('AEO 2022 Table 52'!74:74,MATCH(B$67,'AEO 2022 Table 52'!$14:$14,0))</f>
        <v>54.496189000000001</v>
      </c>
      <c r="C148">
        <f>INDEX('AEO 2023 Table 52'!77:77,MATCH(C$67,'AEO 2023 Table 52'!$13:$13,0))</f>
        <v>56.442951000000001</v>
      </c>
      <c r="D148">
        <f>INDEX('AEO 2023 Table 52'!77:77,MATCH(D$67,'AEO 2023 Table 52'!$13:$13,0))</f>
        <v>55.470618999999999</v>
      </c>
      <c r="E148">
        <f>INDEX('AEO 2023 Table 52'!77:77,MATCH(E$67,'AEO 2023 Table 52'!$13:$13,0))</f>
        <v>54.724705</v>
      </c>
      <c r="F148">
        <f>INDEX('AEO 2023 Table 52'!77:77,MATCH(F$67,'AEO 2023 Table 52'!$13:$13,0))</f>
        <v>54.076450000000001</v>
      </c>
      <c r="G148">
        <f>INDEX('AEO 2023 Table 52'!77:77,MATCH(G$67,'AEO 2023 Table 52'!$13:$13,0))</f>
        <v>53.525013000000001</v>
      </c>
      <c r="H148">
        <f>INDEX('AEO 2023 Table 52'!77:77,MATCH(H$67,'AEO 2023 Table 52'!$13:$13,0))</f>
        <v>53.074894</v>
      </c>
      <c r="I148">
        <f>INDEX('AEO 2023 Table 52'!77:77,MATCH(I$67,'AEO 2023 Table 52'!$13:$13,0))</f>
        <v>52.818278999999997</v>
      </c>
      <c r="J148">
        <f>INDEX('AEO 2023 Table 52'!77:77,MATCH(J$67,'AEO 2023 Table 52'!$13:$13,0))</f>
        <v>52.509678000000001</v>
      </c>
      <c r="K148">
        <f>INDEX('AEO 2023 Table 52'!77:77,MATCH(K$67,'AEO 2023 Table 52'!$13:$13,0))</f>
        <v>52.233147000000002</v>
      </c>
      <c r="L148">
        <f>INDEX('AEO 2023 Table 52'!77:77,MATCH(L$67,'AEO 2023 Table 52'!$13:$13,0))</f>
        <v>52.107478999999998</v>
      </c>
      <c r="M148">
        <f>INDEX('AEO 2023 Table 52'!77:77,MATCH(M$67,'AEO 2023 Table 52'!$13:$13,0))</f>
        <v>51.937607</v>
      </c>
      <c r="N148">
        <f>INDEX('AEO 2023 Table 52'!77:77,MATCH(N$67,'AEO 2023 Table 52'!$13:$13,0))</f>
        <v>51.690913999999999</v>
      </c>
      <c r="O148">
        <f>INDEX('AEO 2023 Table 52'!77:77,MATCH(O$67,'AEO 2023 Table 52'!$13:$13,0))</f>
        <v>51.439872999999999</v>
      </c>
      <c r="P148">
        <f>INDEX('AEO 2023 Table 52'!77:77,MATCH(P$67,'AEO 2023 Table 52'!$13:$13,0))</f>
        <v>51.205334000000001</v>
      </c>
      <c r="Q148">
        <f>INDEX('AEO 2023 Table 52'!77:77,MATCH(Q$67,'AEO 2023 Table 52'!$13:$13,0))</f>
        <v>51.067593000000002</v>
      </c>
      <c r="R148">
        <f>INDEX('AEO 2023 Table 52'!77:77,MATCH(R$67,'AEO 2023 Table 52'!$13:$13,0))</f>
        <v>50.946804</v>
      </c>
      <c r="S148">
        <f>INDEX('AEO 2023 Table 52'!77:77,MATCH(S$67,'AEO 2023 Table 52'!$13:$13,0))</f>
        <v>50.838234</v>
      </c>
      <c r="T148">
        <f>INDEX('AEO 2023 Table 52'!77:77,MATCH(T$67,'AEO 2023 Table 52'!$13:$13,0))</f>
        <v>50.748866999999997</v>
      </c>
      <c r="U148">
        <f>INDEX('AEO 2023 Table 52'!77:77,MATCH(U$67,'AEO 2023 Table 52'!$13:$13,0))</f>
        <v>50.692898</v>
      </c>
      <c r="V148">
        <f>INDEX('AEO 2023 Table 52'!77:77,MATCH(V$67,'AEO 2023 Table 52'!$13:$13,0))</f>
        <v>50.643715</v>
      </c>
      <c r="W148">
        <f>INDEX('AEO 2023 Table 52'!77:77,MATCH(W$67,'AEO 2023 Table 52'!$13:$13,0))</f>
        <v>50.599029999999999</v>
      </c>
      <c r="X148">
        <f>INDEX('AEO 2023 Table 52'!77:77,MATCH(X$67,'AEO 2023 Table 52'!$13:$13,0))</f>
        <v>50.558182000000002</v>
      </c>
      <c r="Y148">
        <f>INDEX('AEO 2023 Table 52'!77:77,MATCH(Y$67,'AEO 2023 Table 52'!$13:$13,0))</f>
        <v>50.529792999999998</v>
      </c>
      <c r="Z148">
        <f>INDEX('AEO 2023 Table 52'!77:77,MATCH(Z$67,'AEO 2023 Table 52'!$13:$13,0))</f>
        <v>50.506068999999997</v>
      </c>
      <c r="AA148">
        <f>INDEX('AEO 2023 Table 52'!77:77,MATCH(AA$67,'AEO 2023 Table 52'!$13:$13,0))</f>
        <v>50.481181999999997</v>
      </c>
      <c r="AB148">
        <f>INDEX('AEO 2023 Table 52'!77:77,MATCH(AB$67,'AEO 2023 Table 52'!$13:$13,0))</f>
        <v>50.461365000000001</v>
      </c>
      <c r="AC148">
        <f>INDEX('AEO 2023 Table 52'!77:77,MATCH(AC$67,'AEO 2023 Table 52'!$13:$13,0))</f>
        <v>50.443817000000003</v>
      </c>
      <c r="AD148">
        <f>INDEX('AEO 2023 Table 52'!77:77,MATCH(AD$67,'AEO 2023 Table 52'!$13:$13,0))</f>
        <v>50.472965000000002</v>
      </c>
      <c r="AE148">
        <f>INDEX('AEO 2023 Table 52'!77:77,MATCH(AE$67,'AEO 2023 Table 52'!$13:$13,0))</f>
        <v>50.434544000000002</v>
      </c>
    </row>
    <row r="149" spans="1:31" x14ac:dyDescent="0.35">
      <c r="A149" t="str">
        <f>'AEO 2022 Table 52'!A75</f>
        <v>LDP000:da_SmallPickup</v>
      </c>
      <c r="B149">
        <f>INDEX('AEO 2022 Table 52'!75:75,MATCH(B$67,'AEO 2022 Table 52'!$14:$14,0))</f>
        <v>47.088225999999999</v>
      </c>
      <c r="C149">
        <f>INDEX('AEO 2023 Table 52'!78:78,MATCH(C$67,'AEO 2023 Table 52'!$13:$13,0))</f>
        <v>54.209144999999999</v>
      </c>
      <c r="D149">
        <f>INDEX('AEO 2023 Table 52'!78:78,MATCH(D$67,'AEO 2023 Table 52'!$13:$13,0))</f>
        <v>53.184753000000001</v>
      </c>
      <c r="E149">
        <f>INDEX('AEO 2023 Table 52'!78:78,MATCH(E$67,'AEO 2023 Table 52'!$13:$13,0))</f>
        <v>52.512946999999997</v>
      </c>
      <c r="F149">
        <f>INDEX('AEO 2023 Table 52'!78:78,MATCH(F$67,'AEO 2023 Table 52'!$13:$13,0))</f>
        <v>52.087662000000002</v>
      </c>
      <c r="G149">
        <f>INDEX('AEO 2023 Table 52'!78:78,MATCH(G$67,'AEO 2023 Table 52'!$13:$13,0))</f>
        <v>51.785183000000004</v>
      </c>
      <c r="H149">
        <f>INDEX('AEO 2023 Table 52'!78:78,MATCH(H$67,'AEO 2023 Table 52'!$13:$13,0))</f>
        <v>51.376358000000003</v>
      </c>
      <c r="I149">
        <f>INDEX('AEO 2023 Table 52'!78:78,MATCH(I$67,'AEO 2023 Table 52'!$13:$13,0))</f>
        <v>51.199112</v>
      </c>
      <c r="J149">
        <f>INDEX('AEO 2023 Table 52'!78:78,MATCH(J$67,'AEO 2023 Table 52'!$13:$13,0))</f>
        <v>50.856257999999997</v>
      </c>
      <c r="K149">
        <f>INDEX('AEO 2023 Table 52'!78:78,MATCH(K$67,'AEO 2023 Table 52'!$13:$13,0))</f>
        <v>50.576087999999999</v>
      </c>
      <c r="L149">
        <f>INDEX('AEO 2023 Table 52'!78:78,MATCH(L$67,'AEO 2023 Table 52'!$13:$13,0))</f>
        <v>50.456814000000001</v>
      </c>
      <c r="M149">
        <f>INDEX('AEO 2023 Table 52'!78:78,MATCH(M$67,'AEO 2023 Table 52'!$13:$13,0))</f>
        <v>50.310017000000002</v>
      </c>
      <c r="N149">
        <f>INDEX('AEO 2023 Table 52'!78:78,MATCH(N$67,'AEO 2023 Table 52'!$13:$13,0))</f>
        <v>50.104106999999999</v>
      </c>
      <c r="O149">
        <f>INDEX('AEO 2023 Table 52'!78:78,MATCH(O$67,'AEO 2023 Table 52'!$13:$13,0))</f>
        <v>49.847847000000002</v>
      </c>
      <c r="P149">
        <f>INDEX('AEO 2023 Table 52'!78:78,MATCH(P$67,'AEO 2023 Table 52'!$13:$13,0))</f>
        <v>49.604225</v>
      </c>
      <c r="Q149">
        <f>INDEX('AEO 2023 Table 52'!78:78,MATCH(Q$67,'AEO 2023 Table 52'!$13:$13,0))</f>
        <v>49.447902999999997</v>
      </c>
      <c r="R149">
        <f>INDEX('AEO 2023 Table 52'!78:78,MATCH(R$67,'AEO 2023 Table 52'!$13:$13,0))</f>
        <v>49.307693</v>
      </c>
      <c r="S149">
        <f>INDEX('AEO 2023 Table 52'!78:78,MATCH(S$67,'AEO 2023 Table 52'!$13:$13,0))</f>
        <v>49.170470999999999</v>
      </c>
      <c r="T149">
        <f>INDEX('AEO 2023 Table 52'!78:78,MATCH(T$67,'AEO 2023 Table 52'!$13:$13,0))</f>
        <v>49.047255999999997</v>
      </c>
      <c r="U149">
        <f>INDEX('AEO 2023 Table 52'!78:78,MATCH(U$67,'AEO 2023 Table 52'!$13:$13,0))</f>
        <v>48.961452000000001</v>
      </c>
      <c r="V149">
        <f>INDEX('AEO 2023 Table 52'!78:78,MATCH(V$67,'AEO 2023 Table 52'!$13:$13,0))</f>
        <v>48.885010000000001</v>
      </c>
      <c r="W149">
        <f>INDEX('AEO 2023 Table 52'!78:78,MATCH(W$67,'AEO 2023 Table 52'!$13:$13,0))</f>
        <v>48.814498999999998</v>
      </c>
      <c r="X149">
        <f>INDEX('AEO 2023 Table 52'!78:78,MATCH(X$67,'AEO 2023 Table 52'!$13:$13,0))</f>
        <v>48.745010000000001</v>
      </c>
      <c r="Y149">
        <f>INDEX('AEO 2023 Table 52'!78:78,MATCH(Y$67,'AEO 2023 Table 52'!$13:$13,0))</f>
        <v>48.694355000000002</v>
      </c>
      <c r="Z149">
        <f>INDEX('AEO 2023 Table 52'!78:78,MATCH(Z$67,'AEO 2023 Table 52'!$13:$13,0))</f>
        <v>48.646576000000003</v>
      </c>
      <c r="AA149">
        <f>INDEX('AEO 2023 Table 52'!78:78,MATCH(AA$67,'AEO 2023 Table 52'!$13:$13,0))</f>
        <v>48.600861000000002</v>
      </c>
      <c r="AB149">
        <f>INDEX('AEO 2023 Table 52'!78:78,MATCH(AB$67,'AEO 2023 Table 52'!$13:$13,0))</f>
        <v>48.558086000000003</v>
      </c>
      <c r="AC149">
        <f>INDEX('AEO 2023 Table 52'!78:78,MATCH(AC$67,'AEO 2023 Table 52'!$13:$13,0))</f>
        <v>48.518420999999996</v>
      </c>
      <c r="AD149">
        <f>INDEX('AEO 2023 Table 52'!78:78,MATCH(AD$67,'AEO 2023 Table 52'!$13:$13,0))</f>
        <v>48.513415999999999</v>
      </c>
      <c r="AE149">
        <f>INDEX('AEO 2023 Table 52'!78:78,MATCH(AE$67,'AEO 2023 Table 52'!$13:$13,0))</f>
        <v>48.470267999999997</v>
      </c>
    </row>
    <row r="150" spans="1:31" x14ac:dyDescent="0.35">
      <c r="A150" t="str">
        <f>'AEO 2022 Table 52'!A76</f>
        <v>LDP000:da_LargePickup</v>
      </c>
      <c r="B150">
        <f>INDEX('AEO 2022 Table 52'!76:76,MATCH(B$67,'AEO 2022 Table 52'!$14:$14,0))</f>
        <v>0</v>
      </c>
      <c r="C150">
        <f>INDEX('AEO 2023 Table 52'!79:79,MATCH(C$67,'AEO 2023 Table 52'!$13:$13,0))</f>
        <v>0</v>
      </c>
      <c r="D150">
        <f>INDEX('AEO 2023 Table 52'!79:79,MATCH(D$67,'AEO 2023 Table 52'!$13:$13,0))</f>
        <v>0</v>
      </c>
      <c r="E150">
        <f>INDEX('AEO 2023 Table 52'!79:79,MATCH(E$67,'AEO 2023 Table 52'!$13:$13,0))</f>
        <v>0</v>
      </c>
      <c r="F150">
        <f>INDEX('AEO 2023 Table 52'!79:79,MATCH(F$67,'AEO 2023 Table 52'!$13:$13,0))</f>
        <v>0</v>
      </c>
      <c r="G150">
        <f>INDEX('AEO 2023 Table 52'!79:79,MATCH(G$67,'AEO 2023 Table 52'!$13:$13,0))</f>
        <v>0</v>
      </c>
      <c r="H150">
        <f>INDEX('AEO 2023 Table 52'!79:79,MATCH(H$67,'AEO 2023 Table 52'!$13:$13,0))</f>
        <v>0</v>
      </c>
      <c r="I150">
        <f>INDEX('AEO 2023 Table 52'!79:79,MATCH(I$67,'AEO 2023 Table 52'!$13:$13,0))</f>
        <v>0</v>
      </c>
      <c r="J150">
        <f>INDEX('AEO 2023 Table 52'!79:79,MATCH(J$67,'AEO 2023 Table 52'!$13:$13,0))</f>
        <v>0</v>
      </c>
      <c r="K150">
        <f>INDEX('AEO 2023 Table 52'!79:79,MATCH(K$67,'AEO 2023 Table 52'!$13:$13,0))</f>
        <v>0</v>
      </c>
      <c r="L150">
        <f>INDEX('AEO 2023 Table 52'!79:79,MATCH(L$67,'AEO 2023 Table 52'!$13:$13,0))</f>
        <v>0</v>
      </c>
      <c r="M150">
        <f>INDEX('AEO 2023 Table 52'!79:79,MATCH(M$67,'AEO 2023 Table 52'!$13:$13,0))</f>
        <v>0</v>
      </c>
      <c r="N150">
        <f>INDEX('AEO 2023 Table 52'!79:79,MATCH(N$67,'AEO 2023 Table 52'!$13:$13,0))</f>
        <v>0</v>
      </c>
      <c r="O150">
        <f>INDEX('AEO 2023 Table 52'!79:79,MATCH(O$67,'AEO 2023 Table 52'!$13:$13,0))</f>
        <v>0</v>
      </c>
      <c r="P150">
        <f>INDEX('AEO 2023 Table 52'!79:79,MATCH(P$67,'AEO 2023 Table 52'!$13:$13,0))</f>
        <v>0</v>
      </c>
      <c r="Q150">
        <f>INDEX('AEO 2023 Table 52'!79:79,MATCH(Q$67,'AEO 2023 Table 52'!$13:$13,0))</f>
        <v>0</v>
      </c>
      <c r="R150">
        <f>INDEX('AEO 2023 Table 52'!79:79,MATCH(R$67,'AEO 2023 Table 52'!$13:$13,0))</f>
        <v>0</v>
      </c>
      <c r="S150">
        <f>INDEX('AEO 2023 Table 52'!79:79,MATCH(S$67,'AEO 2023 Table 52'!$13:$13,0))</f>
        <v>0</v>
      </c>
      <c r="T150">
        <f>INDEX('AEO 2023 Table 52'!79:79,MATCH(T$67,'AEO 2023 Table 52'!$13:$13,0))</f>
        <v>0</v>
      </c>
      <c r="U150">
        <f>INDEX('AEO 2023 Table 52'!79:79,MATCH(U$67,'AEO 2023 Table 52'!$13:$13,0))</f>
        <v>0</v>
      </c>
      <c r="V150">
        <f>INDEX('AEO 2023 Table 52'!79:79,MATCH(V$67,'AEO 2023 Table 52'!$13:$13,0))</f>
        <v>0</v>
      </c>
      <c r="W150">
        <f>INDEX('AEO 2023 Table 52'!79:79,MATCH(W$67,'AEO 2023 Table 52'!$13:$13,0))</f>
        <v>0</v>
      </c>
      <c r="X150">
        <f>INDEX('AEO 2023 Table 52'!79:79,MATCH(X$67,'AEO 2023 Table 52'!$13:$13,0))</f>
        <v>0</v>
      </c>
      <c r="Y150">
        <f>INDEX('AEO 2023 Table 52'!79:79,MATCH(Y$67,'AEO 2023 Table 52'!$13:$13,0))</f>
        <v>0</v>
      </c>
      <c r="Z150">
        <f>INDEX('AEO 2023 Table 52'!79:79,MATCH(Z$67,'AEO 2023 Table 52'!$13:$13,0))</f>
        <v>0</v>
      </c>
      <c r="AA150">
        <f>INDEX('AEO 2023 Table 52'!79:79,MATCH(AA$67,'AEO 2023 Table 52'!$13:$13,0))</f>
        <v>0</v>
      </c>
      <c r="AB150">
        <f>INDEX('AEO 2023 Table 52'!79:79,MATCH(AB$67,'AEO 2023 Table 52'!$13:$13,0))</f>
        <v>0</v>
      </c>
      <c r="AC150">
        <f>INDEX('AEO 2023 Table 52'!79:79,MATCH(AC$67,'AEO 2023 Table 52'!$13:$13,0))</f>
        <v>0</v>
      </c>
      <c r="AD150">
        <f>INDEX('AEO 2023 Table 52'!79:79,MATCH(AD$67,'AEO 2023 Table 52'!$13:$13,0))</f>
        <v>0</v>
      </c>
      <c r="AE150">
        <f>INDEX('AEO 2023 Table 52'!79:79,MATCH(AE$67,'AEO 2023 Table 52'!$13:$13,0))</f>
        <v>0</v>
      </c>
    </row>
    <row r="151" spans="1:31" x14ac:dyDescent="0.35">
      <c r="A151" t="str">
        <f>'AEO 2022 Table 52'!A77</f>
        <v>LDP000:da_SmallVan</v>
      </c>
      <c r="B151">
        <f>INDEX('AEO 2022 Table 52'!77:77,MATCH(B$67,'AEO 2022 Table 52'!$14:$14,0))</f>
        <v>0</v>
      </c>
      <c r="C151">
        <f>INDEX('AEO 2023 Table 52'!80:80,MATCH(C$67,'AEO 2023 Table 52'!$13:$13,0))</f>
        <v>0</v>
      </c>
      <c r="D151">
        <f>INDEX('AEO 2023 Table 52'!80:80,MATCH(D$67,'AEO 2023 Table 52'!$13:$13,0))</f>
        <v>0</v>
      </c>
      <c r="E151">
        <f>INDEX('AEO 2023 Table 52'!80:80,MATCH(E$67,'AEO 2023 Table 52'!$13:$13,0))</f>
        <v>0</v>
      </c>
      <c r="F151">
        <f>INDEX('AEO 2023 Table 52'!80:80,MATCH(F$67,'AEO 2023 Table 52'!$13:$13,0))</f>
        <v>0</v>
      </c>
      <c r="G151">
        <f>INDEX('AEO 2023 Table 52'!80:80,MATCH(G$67,'AEO 2023 Table 52'!$13:$13,0))</f>
        <v>0</v>
      </c>
      <c r="H151">
        <f>INDEX('AEO 2023 Table 52'!80:80,MATCH(H$67,'AEO 2023 Table 52'!$13:$13,0))</f>
        <v>0</v>
      </c>
      <c r="I151">
        <f>INDEX('AEO 2023 Table 52'!80:80,MATCH(I$67,'AEO 2023 Table 52'!$13:$13,0))</f>
        <v>0</v>
      </c>
      <c r="J151">
        <f>INDEX('AEO 2023 Table 52'!80:80,MATCH(J$67,'AEO 2023 Table 52'!$13:$13,0))</f>
        <v>0</v>
      </c>
      <c r="K151">
        <f>INDEX('AEO 2023 Table 52'!80:80,MATCH(K$67,'AEO 2023 Table 52'!$13:$13,0))</f>
        <v>0</v>
      </c>
      <c r="L151">
        <f>INDEX('AEO 2023 Table 52'!80:80,MATCH(L$67,'AEO 2023 Table 52'!$13:$13,0))</f>
        <v>0</v>
      </c>
      <c r="M151">
        <f>INDEX('AEO 2023 Table 52'!80:80,MATCH(M$67,'AEO 2023 Table 52'!$13:$13,0))</f>
        <v>0</v>
      </c>
      <c r="N151">
        <f>INDEX('AEO 2023 Table 52'!80:80,MATCH(N$67,'AEO 2023 Table 52'!$13:$13,0))</f>
        <v>0</v>
      </c>
      <c r="O151">
        <f>INDEX('AEO 2023 Table 52'!80:80,MATCH(O$67,'AEO 2023 Table 52'!$13:$13,0))</f>
        <v>0</v>
      </c>
      <c r="P151">
        <f>INDEX('AEO 2023 Table 52'!80:80,MATCH(P$67,'AEO 2023 Table 52'!$13:$13,0))</f>
        <v>0</v>
      </c>
      <c r="Q151">
        <f>INDEX('AEO 2023 Table 52'!80:80,MATCH(Q$67,'AEO 2023 Table 52'!$13:$13,0))</f>
        <v>0</v>
      </c>
      <c r="R151">
        <f>INDEX('AEO 2023 Table 52'!80:80,MATCH(R$67,'AEO 2023 Table 52'!$13:$13,0))</f>
        <v>0</v>
      </c>
      <c r="S151">
        <f>INDEX('AEO 2023 Table 52'!80:80,MATCH(S$67,'AEO 2023 Table 52'!$13:$13,0))</f>
        <v>0</v>
      </c>
      <c r="T151">
        <f>INDEX('AEO 2023 Table 52'!80:80,MATCH(T$67,'AEO 2023 Table 52'!$13:$13,0))</f>
        <v>0</v>
      </c>
      <c r="U151">
        <f>INDEX('AEO 2023 Table 52'!80:80,MATCH(U$67,'AEO 2023 Table 52'!$13:$13,0))</f>
        <v>0</v>
      </c>
      <c r="V151">
        <f>INDEX('AEO 2023 Table 52'!80:80,MATCH(V$67,'AEO 2023 Table 52'!$13:$13,0))</f>
        <v>0</v>
      </c>
      <c r="W151">
        <f>INDEX('AEO 2023 Table 52'!80:80,MATCH(W$67,'AEO 2023 Table 52'!$13:$13,0))</f>
        <v>0</v>
      </c>
      <c r="X151">
        <f>INDEX('AEO 2023 Table 52'!80:80,MATCH(X$67,'AEO 2023 Table 52'!$13:$13,0))</f>
        <v>0</v>
      </c>
      <c r="Y151">
        <f>INDEX('AEO 2023 Table 52'!80:80,MATCH(Y$67,'AEO 2023 Table 52'!$13:$13,0))</f>
        <v>0</v>
      </c>
      <c r="Z151">
        <f>INDEX('AEO 2023 Table 52'!80:80,MATCH(Z$67,'AEO 2023 Table 52'!$13:$13,0))</f>
        <v>0</v>
      </c>
      <c r="AA151">
        <f>INDEX('AEO 2023 Table 52'!80:80,MATCH(AA$67,'AEO 2023 Table 52'!$13:$13,0))</f>
        <v>0</v>
      </c>
      <c r="AB151">
        <f>INDEX('AEO 2023 Table 52'!80:80,MATCH(AB$67,'AEO 2023 Table 52'!$13:$13,0))</f>
        <v>0</v>
      </c>
      <c r="AC151">
        <f>INDEX('AEO 2023 Table 52'!80:80,MATCH(AC$67,'AEO 2023 Table 52'!$13:$13,0))</f>
        <v>0</v>
      </c>
      <c r="AD151">
        <f>INDEX('AEO 2023 Table 52'!80:80,MATCH(AD$67,'AEO 2023 Table 52'!$13:$13,0))</f>
        <v>0</v>
      </c>
      <c r="AE151">
        <f>INDEX('AEO 2023 Table 52'!80:80,MATCH(AE$67,'AEO 2023 Table 52'!$13:$13,0))</f>
        <v>0</v>
      </c>
    </row>
    <row r="152" spans="1:31" x14ac:dyDescent="0.35">
      <c r="A152" t="str">
        <f>'AEO 2022 Table 52'!A78</f>
        <v>LDP000:da_LargeVan</v>
      </c>
      <c r="B152">
        <f>INDEX('AEO 2022 Table 52'!78:78,MATCH(B$67,'AEO 2022 Table 52'!$14:$14,0))</f>
        <v>48.526969999999999</v>
      </c>
      <c r="C152">
        <f>INDEX('AEO 2023 Table 52'!81:81,MATCH(C$67,'AEO 2023 Table 52'!$13:$13,0))</f>
        <v>56.365561999999997</v>
      </c>
      <c r="D152">
        <f>INDEX('AEO 2023 Table 52'!81:81,MATCH(D$67,'AEO 2023 Table 52'!$13:$13,0))</f>
        <v>55.232494000000003</v>
      </c>
      <c r="E152">
        <f>INDEX('AEO 2023 Table 52'!81:81,MATCH(E$67,'AEO 2023 Table 52'!$13:$13,0))</f>
        <v>54.536411000000001</v>
      </c>
      <c r="F152">
        <f>INDEX('AEO 2023 Table 52'!81:81,MATCH(F$67,'AEO 2023 Table 52'!$13:$13,0))</f>
        <v>54.060982000000003</v>
      </c>
      <c r="G152">
        <f>INDEX('AEO 2023 Table 52'!81:81,MATCH(G$67,'AEO 2023 Table 52'!$13:$13,0))</f>
        <v>53.685932000000001</v>
      </c>
      <c r="H152">
        <f>INDEX('AEO 2023 Table 52'!81:81,MATCH(H$67,'AEO 2023 Table 52'!$13:$13,0))</f>
        <v>53.202590999999998</v>
      </c>
      <c r="I152">
        <f>INDEX('AEO 2023 Table 52'!81:81,MATCH(I$67,'AEO 2023 Table 52'!$13:$13,0))</f>
        <v>52.833602999999997</v>
      </c>
      <c r="J152">
        <f>INDEX('AEO 2023 Table 52'!81:81,MATCH(J$67,'AEO 2023 Table 52'!$13:$13,0))</f>
        <v>52.443370999999999</v>
      </c>
      <c r="K152">
        <f>INDEX('AEO 2023 Table 52'!81:81,MATCH(K$67,'AEO 2023 Table 52'!$13:$13,0))</f>
        <v>52.113010000000003</v>
      </c>
      <c r="L152">
        <f>INDEX('AEO 2023 Table 52'!81:81,MATCH(L$67,'AEO 2023 Table 52'!$13:$13,0))</f>
        <v>51.962643</v>
      </c>
      <c r="M152">
        <f>INDEX('AEO 2023 Table 52'!81:81,MATCH(M$67,'AEO 2023 Table 52'!$13:$13,0))</f>
        <v>51.773871999999997</v>
      </c>
      <c r="N152">
        <f>INDEX('AEO 2023 Table 52'!81:81,MATCH(N$67,'AEO 2023 Table 52'!$13:$13,0))</f>
        <v>51.515675000000002</v>
      </c>
      <c r="O152">
        <f>INDEX('AEO 2023 Table 52'!81:81,MATCH(O$67,'AEO 2023 Table 52'!$13:$13,0))</f>
        <v>51.212761</v>
      </c>
      <c r="P152">
        <f>INDEX('AEO 2023 Table 52'!81:81,MATCH(P$67,'AEO 2023 Table 52'!$13:$13,0))</f>
        <v>50.922997000000002</v>
      </c>
      <c r="Q152">
        <f>INDEX('AEO 2023 Table 52'!81:81,MATCH(Q$67,'AEO 2023 Table 52'!$13:$13,0))</f>
        <v>50.743510999999998</v>
      </c>
      <c r="R152">
        <f>INDEX('AEO 2023 Table 52'!81:81,MATCH(R$67,'AEO 2023 Table 52'!$13:$13,0))</f>
        <v>50.575989</v>
      </c>
      <c r="S152">
        <f>INDEX('AEO 2023 Table 52'!81:81,MATCH(S$67,'AEO 2023 Table 52'!$13:$13,0))</f>
        <v>50.413235</v>
      </c>
      <c r="T152">
        <f>INDEX('AEO 2023 Table 52'!81:81,MATCH(T$67,'AEO 2023 Table 52'!$13:$13,0))</f>
        <v>50.266528999999998</v>
      </c>
      <c r="U152">
        <f>INDEX('AEO 2023 Table 52'!81:81,MATCH(U$67,'AEO 2023 Table 52'!$13:$13,0))</f>
        <v>50.160750999999998</v>
      </c>
      <c r="V152">
        <f>INDEX('AEO 2023 Table 52'!81:81,MATCH(V$67,'AEO 2023 Table 52'!$13:$13,0))</f>
        <v>50.066322</v>
      </c>
      <c r="W152">
        <f>INDEX('AEO 2023 Table 52'!81:81,MATCH(W$67,'AEO 2023 Table 52'!$13:$13,0))</f>
        <v>49.979205999999998</v>
      </c>
      <c r="X152">
        <f>INDEX('AEO 2023 Table 52'!81:81,MATCH(X$67,'AEO 2023 Table 52'!$13:$13,0))</f>
        <v>49.899104999999999</v>
      </c>
      <c r="Y152">
        <f>INDEX('AEO 2023 Table 52'!81:81,MATCH(Y$67,'AEO 2023 Table 52'!$13:$13,0))</f>
        <v>49.838096999999998</v>
      </c>
      <c r="Z152">
        <f>INDEX('AEO 2023 Table 52'!81:81,MATCH(Z$67,'AEO 2023 Table 52'!$13:$13,0))</f>
        <v>49.781796</v>
      </c>
      <c r="AA152">
        <f>INDEX('AEO 2023 Table 52'!81:81,MATCH(AA$67,'AEO 2023 Table 52'!$13:$13,0))</f>
        <v>49.727631000000002</v>
      </c>
      <c r="AB152">
        <f>INDEX('AEO 2023 Table 52'!81:81,MATCH(AB$67,'AEO 2023 Table 52'!$13:$13,0))</f>
        <v>49.677455999999999</v>
      </c>
      <c r="AC152">
        <f>INDEX('AEO 2023 Table 52'!81:81,MATCH(AC$67,'AEO 2023 Table 52'!$13:$13,0))</f>
        <v>49.630184</v>
      </c>
      <c r="AD152">
        <f>INDEX('AEO 2023 Table 52'!81:81,MATCH(AD$67,'AEO 2023 Table 52'!$13:$13,0))</f>
        <v>49.610202999999998</v>
      </c>
      <c r="AE152">
        <f>INDEX('AEO 2023 Table 52'!81:81,MATCH(AE$67,'AEO 2023 Table 52'!$13:$13,0))</f>
        <v>49.559834000000002</v>
      </c>
    </row>
    <row r="153" spans="1:31" x14ac:dyDescent="0.35">
      <c r="A153" t="str">
        <f>'AEO 2022 Table 52'!A79</f>
        <v>LDP000:da_SmallUtility</v>
      </c>
      <c r="B153">
        <f>INDEX('AEO 2022 Table 52'!79:79,MATCH(B$67,'AEO 2022 Table 52'!$14:$14,0))</f>
        <v>60.817616000000001</v>
      </c>
      <c r="C153">
        <f>INDEX('AEO 2023 Table 52'!82:82,MATCH(C$67,'AEO 2023 Table 52'!$13:$13,0))</f>
        <v>59.195808</v>
      </c>
      <c r="D153">
        <f>INDEX('AEO 2023 Table 52'!82:82,MATCH(D$67,'AEO 2023 Table 52'!$13:$13,0))</f>
        <v>58.031288000000004</v>
      </c>
      <c r="E153">
        <f>INDEX('AEO 2023 Table 52'!82:82,MATCH(E$67,'AEO 2023 Table 52'!$13:$13,0))</f>
        <v>57.241394</v>
      </c>
      <c r="F153">
        <f>INDEX('AEO 2023 Table 52'!82:82,MATCH(F$67,'AEO 2023 Table 52'!$13:$13,0))</f>
        <v>56.822498000000003</v>
      </c>
      <c r="G153">
        <f>INDEX('AEO 2023 Table 52'!82:82,MATCH(G$67,'AEO 2023 Table 52'!$13:$13,0))</f>
        <v>56.852783000000002</v>
      </c>
      <c r="H153">
        <f>INDEX('AEO 2023 Table 52'!82:82,MATCH(H$67,'AEO 2023 Table 52'!$13:$13,0))</f>
        <v>56.423748000000003</v>
      </c>
      <c r="I153">
        <f>INDEX('AEO 2023 Table 52'!82:82,MATCH(I$67,'AEO 2023 Table 52'!$13:$13,0))</f>
        <v>56.122909999999997</v>
      </c>
      <c r="J153">
        <f>INDEX('AEO 2023 Table 52'!82:82,MATCH(J$67,'AEO 2023 Table 52'!$13:$13,0))</f>
        <v>55.772914999999998</v>
      </c>
      <c r="K153">
        <f>INDEX('AEO 2023 Table 52'!82:82,MATCH(K$67,'AEO 2023 Table 52'!$13:$13,0))</f>
        <v>55.486609999999999</v>
      </c>
      <c r="L153">
        <f>INDEX('AEO 2023 Table 52'!82:82,MATCH(L$67,'AEO 2023 Table 52'!$13:$13,0))</f>
        <v>55.365341000000001</v>
      </c>
      <c r="M153">
        <f>INDEX('AEO 2023 Table 52'!82:82,MATCH(M$67,'AEO 2023 Table 52'!$13:$13,0))</f>
        <v>55.216988000000001</v>
      </c>
      <c r="N153">
        <f>INDEX('AEO 2023 Table 52'!82:82,MATCH(N$67,'AEO 2023 Table 52'!$13:$13,0))</f>
        <v>55.002609</v>
      </c>
      <c r="O153">
        <f>INDEX('AEO 2023 Table 52'!82:82,MATCH(O$67,'AEO 2023 Table 52'!$13:$13,0))</f>
        <v>54.742038999999998</v>
      </c>
      <c r="P153">
        <f>INDEX('AEO 2023 Table 52'!82:82,MATCH(P$67,'AEO 2023 Table 52'!$13:$13,0))</f>
        <v>54.487555999999998</v>
      </c>
      <c r="Q153">
        <f>INDEX('AEO 2023 Table 52'!82:82,MATCH(Q$67,'AEO 2023 Table 52'!$13:$13,0))</f>
        <v>54.328163000000004</v>
      </c>
      <c r="R153">
        <f>INDEX('AEO 2023 Table 52'!82:82,MATCH(R$67,'AEO 2023 Table 52'!$13:$13,0))</f>
        <v>54.173824000000003</v>
      </c>
      <c r="S153">
        <f>INDEX('AEO 2023 Table 52'!82:82,MATCH(S$67,'AEO 2023 Table 52'!$13:$13,0))</f>
        <v>54.019348000000001</v>
      </c>
      <c r="T153">
        <f>INDEX('AEO 2023 Table 52'!82:82,MATCH(T$67,'AEO 2023 Table 52'!$13:$13,0))</f>
        <v>53.880405000000003</v>
      </c>
      <c r="U153">
        <f>INDEX('AEO 2023 Table 52'!82:82,MATCH(U$67,'AEO 2023 Table 52'!$13:$13,0))</f>
        <v>53.781616</v>
      </c>
      <c r="V153">
        <f>INDEX('AEO 2023 Table 52'!82:82,MATCH(V$67,'AEO 2023 Table 52'!$13:$13,0))</f>
        <v>53.691516999999997</v>
      </c>
      <c r="W153">
        <f>INDEX('AEO 2023 Table 52'!82:82,MATCH(W$67,'AEO 2023 Table 52'!$13:$13,0))</f>
        <v>53.609650000000002</v>
      </c>
      <c r="X153">
        <f>INDEX('AEO 2023 Table 52'!82:82,MATCH(X$67,'AEO 2023 Table 52'!$13:$13,0))</f>
        <v>53.531288000000004</v>
      </c>
      <c r="Y153">
        <f>INDEX('AEO 2023 Table 52'!82:82,MATCH(Y$67,'AEO 2023 Table 52'!$13:$13,0))</f>
        <v>53.475842</v>
      </c>
      <c r="Z153">
        <f>INDEX('AEO 2023 Table 52'!82:82,MATCH(Z$67,'AEO 2023 Table 52'!$13:$13,0))</f>
        <v>53.423457999999997</v>
      </c>
      <c r="AA153">
        <f>INDEX('AEO 2023 Table 52'!82:82,MATCH(AA$67,'AEO 2023 Table 52'!$13:$13,0))</f>
        <v>53.373947000000001</v>
      </c>
      <c r="AB153">
        <f>INDEX('AEO 2023 Table 52'!82:82,MATCH(AB$67,'AEO 2023 Table 52'!$13:$13,0))</f>
        <v>53.327522000000002</v>
      </c>
      <c r="AC153">
        <f>INDEX('AEO 2023 Table 52'!82:82,MATCH(AC$67,'AEO 2023 Table 52'!$13:$13,0))</f>
        <v>53.283684000000001</v>
      </c>
      <c r="AD153">
        <f>INDEX('AEO 2023 Table 52'!82:82,MATCH(AD$67,'AEO 2023 Table 52'!$13:$13,0))</f>
        <v>53.271000000000001</v>
      </c>
      <c r="AE153">
        <f>INDEX('AEO 2023 Table 52'!82:82,MATCH(AE$67,'AEO 2023 Table 52'!$13:$13,0))</f>
        <v>53.225475000000003</v>
      </c>
    </row>
    <row r="154" spans="1:31" x14ac:dyDescent="0.35">
      <c r="A154" t="str">
        <f>'AEO 2022 Table 52'!A80</f>
        <v>LDP000:da_LargeUtility</v>
      </c>
      <c r="B154">
        <f>INDEX('AEO 2022 Table 52'!80:80,MATCH(B$67,'AEO 2022 Table 52'!$14:$14,0))</f>
        <v>0</v>
      </c>
      <c r="C154">
        <f>INDEX('AEO 2023 Table 52'!83:83,MATCH(C$67,'AEO 2023 Table 52'!$13:$13,0))</f>
        <v>0</v>
      </c>
      <c r="D154">
        <f>INDEX('AEO 2023 Table 52'!83:83,MATCH(D$67,'AEO 2023 Table 52'!$13:$13,0))</f>
        <v>0</v>
      </c>
      <c r="E154">
        <f>INDEX('AEO 2023 Table 52'!83:83,MATCH(E$67,'AEO 2023 Table 52'!$13:$13,0))</f>
        <v>0</v>
      </c>
      <c r="F154">
        <f>INDEX('AEO 2023 Table 52'!83:83,MATCH(F$67,'AEO 2023 Table 52'!$13:$13,0))</f>
        <v>0</v>
      </c>
      <c r="G154">
        <f>INDEX('AEO 2023 Table 52'!83:83,MATCH(G$67,'AEO 2023 Table 52'!$13:$13,0))</f>
        <v>0</v>
      </c>
      <c r="H154">
        <f>INDEX('AEO 2023 Table 52'!83:83,MATCH(H$67,'AEO 2023 Table 52'!$13:$13,0))</f>
        <v>0</v>
      </c>
      <c r="I154">
        <f>INDEX('AEO 2023 Table 52'!83:83,MATCH(I$67,'AEO 2023 Table 52'!$13:$13,0))</f>
        <v>0</v>
      </c>
      <c r="J154">
        <f>INDEX('AEO 2023 Table 52'!83:83,MATCH(J$67,'AEO 2023 Table 52'!$13:$13,0))</f>
        <v>0</v>
      </c>
      <c r="K154">
        <f>INDEX('AEO 2023 Table 52'!83:83,MATCH(K$67,'AEO 2023 Table 52'!$13:$13,0))</f>
        <v>0</v>
      </c>
      <c r="L154">
        <f>INDEX('AEO 2023 Table 52'!83:83,MATCH(L$67,'AEO 2023 Table 52'!$13:$13,0))</f>
        <v>0</v>
      </c>
      <c r="M154">
        <f>INDEX('AEO 2023 Table 52'!83:83,MATCH(M$67,'AEO 2023 Table 52'!$13:$13,0))</f>
        <v>0</v>
      </c>
      <c r="N154">
        <f>INDEX('AEO 2023 Table 52'!83:83,MATCH(N$67,'AEO 2023 Table 52'!$13:$13,0))</f>
        <v>0</v>
      </c>
      <c r="O154">
        <f>INDEX('AEO 2023 Table 52'!83:83,MATCH(O$67,'AEO 2023 Table 52'!$13:$13,0))</f>
        <v>0</v>
      </c>
      <c r="P154">
        <f>INDEX('AEO 2023 Table 52'!83:83,MATCH(P$67,'AEO 2023 Table 52'!$13:$13,0))</f>
        <v>0</v>
      </c>
      <c r="Q154">
        <f>INDEX('AEO 2023 Table 52'!83:83,MATCH(Q$67,'AEO 2023 Table 52'!$13:$13,0))</f>
        <v>0</v>
      </c>
      <c r="R154">
        <f>INDEX('AEO 2023 Table 52'!83:83,MATCH(R$67,'AEO 2023 Table 52'!$13:$13,0))</f>
        <v>0</v>
      </c>
      <c r="S154">
        <f>INDEX('AEO 2023 Table 52'!83:83,MATCH(S$67,'AEO 2023 Table 52'!$13:$13,0))</f>
        <v>0</v>
      </c>
      <c r="T154">
        <f>INDEX('AEO 2023 Table 52'!83:83,MATCH(T$67,'AEO 2023 Table 52'!$13:$13,0))</f>
        <v>0</v>
      </c>
      <c r="U154">
        <f>INDEX('AEO 2023 Table 52'!83:83,MATCH(U$67,'AEO 2023 Table 52'!$13:$13,0))</f>
        <v>0</v>
      </c>
      <c r="V154">
        <f>INDEX('AEO 2023 Table 52'!83:83,MATCH(V$67,'AEO 2023 Table 52'!$13:$13,0))</f>
        <v>0</v>
      </c>
      <c r="W154">
        <f>INDEX('AEO 2023 Table 52'!83:83,MATCH(W$67,'AEO 2023 Table 52'!$13:$13,0))</f>
        <v>0</v>
      </c>
      <c r="X154">
        <f>INDEX('AEO 2023 Table 52'!83:83,MATCH(X$67,'AEO 2023 Table 52'!$13:$13,0))</f>
        <v>0</v>
      </c>
      <c r="Y154">
        <f>INDEX('AEO 2023 Table 52'!83:83,MATCH(Y$67,'AEO 2023 Table 52'!$13:$13,0))</f>
        <v>0</v>
      </c>
      <c r="Z154">
        <f>INDEX('AEO 2023 Table 52'!83:83,MATCH(Z$67,'AEO 2023 Table 52'!$13:$13,0))</f>
        <v>0</v>
      </c>
      <c r="AA154">
        <f>INDEX('AEO 2023 Table 52'!83:83,MATCH(AA$67,'AEO 2023 Table 52'!$13:$13,0))</f>
        <v>0</v>
      </c>
      <c r="AB154">
        <f>INDEX('AEO 2023 Table 52'!83:83,MATCH(AB$67,'AEO 2023 Table 52'!$13:$13,0))</f>
        <v>0</v>
      </c>
      <c r="AC154">
        <f>INDEX('AEO 2023 Table 52'!83:83,MATCH(AC$67,'AEO 2023 Table 52'!$13:$13,0))</f>
        <v>0</v>
      </c>
      <c r="AD154">
        <f>INDEX('AEO 2023 Table 52'!83:83,MATCH(AD$67,'AEO 2023 Table 52'!$13:$13,0))</f>
        <v>0</v>
      </c>
      <c r="AE154">
        <f>INDEX('AEO 2023 Table 52'!83:83,MATCH(AE$67,'AEO 2023 Table 52'!$13:$13,0))</f>
        <v>0</v>
      </c>
    </row>
    <row r="155" spans="1:31" x14ac:dyDescent="0.35">
      <c r="A155" t="str">
        <f>'AEO 2022 Table 52'!A81</f>
        <v>LDP000:da_SmallCrossTrk</v>
      </c>
      <c r="B155">
        <f>INDEX('AEO 2022 Table 52'!81:81,MATCH(B$67,'AEO 2022 Table 52'!$14:$14,0))</f>
        <v>42.029819000000003</v>
      </c>
      <c r="C155">
        <f>INDEX('AEO 2023 Table 52'!84:84,MATCH(C$67,'AEO 2023 Table 52'!$13:$13,0))</f>
        <v>47.705860000000001</v>
      </c>
      <c r="D155">
        <f>INDEX('AEO 2023 Table 52'!84:84,MATCH(D$67,'AEO 2023 Table 52'!$13:$13,0))</f>
        <v>46.960987000000003</v>
      </c>
      <c r="E155">
        <f>INDEX('AEO 2023 Table 52'!84:84,MATCH(E$67,'AEO 2023 Table 52'!$13:$13,0))</f>
        <v>46.479152999999997</v>
      </c>
      <c r="F155">
        <f>INDEX('AEO 2023 Table 52'!84:84,MATCH(F$67,'AEO 2023 Table 52'!$13:$13,0))</f>
        <v>46.254371999999996</v>
      </c>
      <c r="G155">
        <f>INDEX('AEO 2023 Table 52'!84:84,MATCH(G$67,'AEO 2023 Table 52'!$13:$13,0))</f>
        <v>46.037292000000001</v>
      </c>
      <c r="H155">
        <f>INDEX('AEO 2023 Table 52'!84:84,MATCH(H$67,'AEO 2023 Table 52'!$13:$13,0))</f>
        <v>45.757854000000002</v>
      </c>
      <c r="I155">
        <f>INDEX('AEO 2023 Table 52'!84:84,MATCH(I$67,'AEO 2023 Table 52'!$13:$13,0))</f>
        <v>45.613472000000002</v>
      </c>
      <c r="J155">
        <f>INDEX('AEO 2023 Table 52'!84:84,MATCH(J$67,'AEO 2023 Table 52'!$13:$13,0))</f>
        <v>45.403953999999999</v>
      </c>
      <c r="K155">
        <f>INDEX('AEO 2023 Table 52'!84:84,MATCH(K$67,'AEO 2023 Table 52'!$13:$13,0))</f>
        <v>45.219318000000001</v>
      </c>
      <c r="L155">
        <f>INDEX('AEO 2023 Table 52'!84:84,MATCH(L$67,'AEO 2023 Table 52'!$13:$13,0))</f>
        <v>45.164093000000001</v>
      </c>
      <c r="M155">
        <f>INDEX('AEO 2023 Table 52'!84:84,MATCH(M$67,'AEO 2023 Table 52'!$13:$13,0))</f>
        <v>45.057673999999999</v>
      </c>
      <c r="N155">
        <f>INDEX('AEO 2023 Table 52'!84:84,MATCH(N$67,'AEO 2023 Table 52'!$13:$13,0))</f>
        <v>44.867378000000002</v>
      </c>
      <c r="O155">
        <f>INDEX('AEO 2023 Table 52'!84:84,MATCH(O$67,'AEO 2023 Table 52'!$13:$13,0))</f>
        <v>44.624088</v>
      </c>
      <c r="P155">
        <f>INDEX('AEO 2023 Table 52'!84:84,MATCH(P$67,'AEO 2023 Table 52'!$13:$13,0))</f>
        <v>44.389881000000003</v>
      </c>
      <c r="Q155">
        <f>INDEX('AEO 2023 Table 52'!84:84,MATCH(Q$67,'AEO 2023 Table 52'!$13:$13,0))</f>
        <v>44.249420000000001</v>
      </c>
      <c r="R155">
        <f>INDEX('AEO 2023 Table 52'!84:84,MATCH(R$67,'AEO 2023 Table 52'!$13:$13,0))</f>
        <v>44.124156999999997</v>
      </c>
      <c r="S155">
        <f>INDEX('AEO 2023 Table 52'!84:84,MATCH(S$67,'AEO 2023 Table 52'!$13:$13,0))</f>
        <v>44.010402999999997</v>
      </c>
      <c r="T155">
        <f>INDEX('AEO 2023 Table 52'!84:84,MATCH(T$67,'AEO 2023 Table 52'!$13:$13,0))</f>
        <v>43.920723000000002</v>
      </c>
      <c r="U155">
        <f>INDEX('AEO 2023 Table 52'!84:84,MATCH(U$67,'AEO 2023 Table 52'!$13:$13,0))</f>
        <v>43.861125999999999</v>
      </c>
      <c r="V155">
        <f>INDEX('AEO 2023 Table 52'!84:84,MATCH(V$67,'AEO 2023 Table 52'!$13:$13,0))</f>
        <v>43.806660000000001</v>
      </c>
      <c r="W155">
        <f>INDEX('AEO 2023 Table 52'!84:84,MATCH(W$67,'AEO 2023 Table 52'!$13:$13,0))</f>
        <v>43.752189999999999</v>
      </c>
      <c r="X155">
        <f>INDEX('AEO 2023 Table 52'!84:84,MATCH(X$67,'AEO 2023 Table 52'!$13:$13,0))</f>
        <v>43.701644999999999</v>
      </c>
      <c r="Y155">
        <f>INDEX('AEO 2023 Table 52'!84:84,MATCH(Y$67,'AEO 2023 Table 52'!$13:$13,0))</f>
        <v>43.667831</v>
      </c>
      <c r="Z155">
        <f>INDEX('AEO 2023 Table 52'!84:84,MATCH(Z$67,'AEO 2023 Table 52'!$13:$13,0))</f>
        <v>43.636654</v>
      </c>
      <c r="AA155">
        <f>INDEX('AEO 2023 Table 52'!84:84,MATCH(AA$67,'AEO 2023 Table 52'!$13:$13,0))</f>
        <v>43.604835999999999</v>
      </c>
      <c r="AB155">
        <f>INDEX('AEO 2023 Table 52'!84:84,MATCH(AB$67,'AEO 2023 Table 52'!$13:$13,0))</f>
        <v>43.577778000000002</v>
      </c>
      <c r="AC155">
        <f>INDEX('AEO 2023 Table 52'!84:84,MATCH(AC$67,'AEO 2023 Table 52'!$13:$13,0))</f>
        <v>43.552669999999999</v>
      </c>
      <c r="AD155">
        <f>INDEX('AEO 2023 Table 52'!84:84,MATCH(AD$67,'AEO 2023 Table 52'!$13:$13,0))</f>
        <v>43.565708000000001</v>
      </c>
      <c r="AE155">
        <f>INDEX('AEO 2023 Table 52'!84:84,MATCH(AE$67,'AEO 2023 Table 52'!$13:$13,0))</f>
        <v>43.536636000000001</v>
      </c>
    </row>
    <row r="156" spans="1:31" x14ac:dyDescent="0.35">
      <c r="A156" t="str">
        <f>'AEO 2022 Table 52'!A82</f>
        <v>LDP000:da_LargeCrossTrk</v>
      </c>
      <c r="B156">
        <f>INDEX('AEO 2022 Table 52'!82:82,MATCH(B$67,'AEO 2022 Table 52'!$14:$14,0))</f>
        <v>0</v>
      </c>
      <c r="C156">
        <f>INDEX('AEO 2023 Table 52'!85:85,MATCH(C$67,'AEO 2023 Table 52'!$13:$13,0))</f>
        <v>66.274185000000003</v>
      </c>
      <c r="D156">
        <f>INDEX('AEO 2023 Table 52'!85:85,MATCH(D$67,'AEO 2023 Table 52'!$13:$13,0))</f>
        <v>65.170029</v>
      </c>
      <c r="E156">
        <f>INDEX('AEO 2023 Table 52'!85:85,MATCH(E$67,'AEO 2023 Table 52'!$13:$13,0))</f>
        <v>64.368324000000001</v>
      </c>
      <c r="F156">
        <f>INDEX('AEO 2023 Table 52'!85:85,MATCH(F$67,'AEO 2023 Table 52'!$13:$13,0))</f>
        <v>63.935802000000002</v>
      </c>
      <c r="G156">
        <f>INDEX('AEO 2023 Table 52'!85:85,MATCH(G$67,'AEO 2023 Table 52'!$13:$13,0))</f>
        <v>63.597239999999999</v>
      </c>
      <c r="H156">
        <f>INDEX('AEO 2023 Table 52'!85:85,MATCH(H$67,'AEO 2023 Table 52'!$13:$13,0))</f>
        <v>63.194018999999997</v>
      </c>
      <c r="I156">
        <f>INDEX('AEO 2023 Table 52'!85:85,MATCH(I$67,'AEO 2023 Table 52'!$13:$13,0))</f>
        <v>62.978003999999999</v>
      </c>
      <c r="J156">
        <f>INDEX('AEO 2023 Table 52'!85:85,MATCH(J$67,'AEO 2023 Table 52'!$13:$13,0))</f>
        <v>62.663406000000002</v>
      </c>
      <c r="K156">
        <f>INDEX('AEO 2023 Table 52'!85:85,MATCH(K$67,'AEO 2023 Table 52'!$13:$13,0))</f>
        <v>62.390087000000001</v>
      </c>
      <c r="L156">
        <f>INDEX('AEO 2023 Table 52'!85:85,MATCH(L$67,'AEO 2023 Table 52'!$13:$13,0))</f>
        <v>62.284039</v>
      </c>
      <c r="M156">
        <f>INDEX('AEO 2023 Table 52'!85:85,MATCH(M$67,'AEO 2023 Table 52'!$13:$13,0))</f>
        <v>62.138942999999998</v>
      </c>
      <c r="N156">
        <f>INDEX('AEO 2023 Table 52'!85:85,MATCH(N$67,'AEO 2023 Table 52'!$13:$13,0))</f>
        <v>61.923259999999999</v>
      </c>
      <c r="O156">
        <f>INDEX('AEO 2023 Table 52'!85:85,MATCH(O$67,'AEO 2023 Table 52'!$13:$13,0))</f>
        <v>61.656326</v>
      </c>
      <c r="P156">
        <f>INDEX('AEO 2023 Table 52'!85:85,MATCH(P$67,'AEO 2023 Table 52'!$13:$13,0))</f>
        <v>61.402709999999999</v>
      </c>
      <c r="Q156">
        <f>INDEX('AEO 2023 Table 52'!85:85,MATCH(Q$67,'AEO 2023 Table 52'!$13:$13,0))</f>
        <v>61.241073999999998</v>
      </c>
      <c r="R156">
        <f>INDEX('AEO 2023 Table 52'!85:85,MATCH(R$67,'AEO 2023 Table 52'!$13:$13,0))</f>
        <v>61.096446999999998</v>
      </c>
      <c r="S156">
        <f>INDEX('AEO 2023 Table 52'!85:85,MATCH(S$67,'AEO 2023 Table 52'!$13:$13,0))</f>
        <v>60.961455999999998</v>
      </c>
      <c r="T156">
        <f>INDEX('AEO 2023 Table 52'!85:85,MATCH(T$67,'AEO 2023 Table 52'!$13:$13,0))</f>
        <v>60.848896000000003</v>
      </c>
      <c r="U156">
        <f>INDEX('AEO 2023 Table 52'!85:85,MATCH(U$67,'AEO 2023 Table 52'!$13:$13,0))</f>
        <v>60.770248000000002</v>
      </c>
      <c r="V156">
        <f>INDEX('AEO 2023 Table 52'!85:85,MATCH(V$67,'AEO 2023 Table 52'!$13:$13,0))</f>
        <v>60.699997000000003</v>
      </c>
      <c r="W156">
        <f>INDEX('AEO 2023 Table 52'!85:85,MATCH(W$67,'AEO 2023 Table 52'!$13:$13,0))</f>
        <v>60.636226999999998</v>
      </c>
      <c r="X156">
        <f>INDEX('AEO 2023 Table 52'!85:85,MATCH(X$67,'AEO 2023 Table 52'!$13:$13,0))</f>
        <v>60.576552999999997</v>
      </c>
      <c r="Y156">
        <f>INDEX('AEO 2023 Table 52'!85:85,MATCH(Y$67,'AEO 2023 Table 52'!$13:$13,0))</f>
        <v>60.529010999999997</v>
      </c>
      <c r="Z156">
        <f>INDEX('AEO 2023 Table 52'!85:85,MATCH(Z$67,'AEO 2023 Table 52'!$13:$13,0))</f>
        <v>60.487549000000001</v>
      </c>
      <c r="AA156">
        <f>INDEX('AEO 2023 Table 52'!85:85,MATCH(AA$67,'AEO 2023 Table 52'!$13:$13,0))</f>
        <v>60.443309999999997</v>
      </c>
      <c r="AB156">
        <f>INDEX('AEO 2023 Table 52'!85:85,MATCH(AB$67,'AEO 2023 Table 52'!$13:$13,0))</f>
        <v>60.406303000000001</v>
      </c>
      <c r="AC156">
        <f>INDEX('AEO 2023 Table 52'!85:85,MATCH(AC$67,'AEO 2023 Table 52'!$13:$13,0))</f>
        <v>60.371101000000003</v>
      </c>
      <c r="AD156">
        <f>INDEX('AEO 2023 Table 52'!85:85,MATCH(AD$67,'AEO 2023 Table 52'!$13:$13,0))</f>
        <v>60.376483999999998</v>
      </c>
      <c r="AE156">
        <f>INDEX('AEO 2023 Table 52'!85:85,MATCH(AE$67,'AEO 2023 Table 52'!$13:$13,0))</f>
        <v>60.337761</v>
      </c>
    </row>
    <row r="158" spans="1:31" s="2" customFormat="1" x14ac:dyDescent="0.35">
      <c r="A158" s="2" t="s">
        <v>205</v>
      </c>
    </row>
    <row r="160" spans="1:31" x14ac:dyDescent="0.35">
      <c r="B160">
        <f t="shared" ref="B160:AE160" si="9">B67</f>
        <v>2021</v>
      </c>
      <c r="C160">
        <f t="shared" si="9"/>
        <v>2022</v>
      </c>
      <c r="D160">
        <f t="shared" si="9"/>
        <v>2023</v>
      </c>
      <c r="E160">
        <f t="shared" si="9"/>
        <v>2024</v>
      </c>
      <c r="F160">
        <f t="shared" si="9"/>
        <v>2025</v>
      </c>
      <c r="G160">
        <f t="shared" si="9"/>
        <v>2026</v>
      </c>
      <c r="H160">
        <f t="shared" si="9"/>
        <v>2027</v>
      </c>
      <c r="I160">
        <f t="shared" si="9"/>
        <v>2028</v>
      </c>
      <c r="J160">
        <f t="shared" si="9"/>
        <v>2029</v>
      </c>
      <c r="K160">
        <f t="shared" si="9"/>
        <v>2030</v>
      </c>
      <c r="L160">
        <f t="shared" si="9"/>
        <v>2031</v>
      </c>
      <c r="M160">
        <f t="shared" si="9"/>
        <v>2032</v>
      </c>
      <c r="N160">
        <f t="shared" si="9"/>
        <v>2033</v>
      </c>
      <c r="O160">
        <f t="shared" si="9"/>
        <v>2034</v>
      </c>
      <c r="P160">
        <f t="shared" si="9"/>
        <v>2035</v>
      </c>
      <c r="Q160">
        <f t="shared" si="9"/>
        <v>2036</v>
      </c>
      <c r="R160">
        <f t="shared" si="9"/>
        <v>2037</v>
      </c>
      <c r="S160">
        <f t="shared" si="9"/>
        <v>2038</v>
      </c>
      <c r="T160">
        <f t="shared" si="9"/>
        <v>2039</v>
      </c>
      <c r="U160">
        <f t="shared" si="9"/>
        <v>2040</v>
      </c>
      <c r="V160">
        <f t="shared" si="9"/>
        <v>2041</v>
      </c>
      <c r="W160">
        <f t="shared" si="9"/>
        <v>2042</v>
      </c>
      <c r="X160">
        <f t="shared" si="9"/>
        <v>2043</v>
      </c>
      <c r="Y160">
        <f t="shared" si="9"/>
        <v>2044</v>
      </c>
      <c r="Z160">
        <f t="shared" si="9"/>
        <v>2045</v>
      </c>
      <c r="AA160">
        <f t="shared" si="9"/>
        <v>2046</v>
      </c>
      <c r="AB160">
        <f t="shared" si="9"/>
        <v>2047</v>
      </c>
      <c r="AC160">
        <f t="shared" si="9"/>
        <v>2048</v>
      </c>
      <c r="AD160">
        <f t="shared" si="9"/>
        <v>2049</v>
      </c>
      <c r="AE160">
        <f t="shared" si="9"/>
        <v>2050</v>
      </c>
    </row>
    <row r="161" spans="1:31" x14ac:dyDescent="0.35">
      <c r="A161" t="str">
        <f t="shared" ref="A161:A169" si="10">A68</f>
        <v>100 Mile Electric Vehicle</v>
      </c>
    </row>
    <row r="162" spans="1:31" x14ac:dyDescent="0.35">
      <c r="A162" t="str">
        <f t="shared" si="10"/>
        <v>LDP000:ga_Mini-compactC</v>
      </c>
      <c r="B162">
        <f t="shared" ref="B162" si="11">IF(B69=0,"",B29)</f>
        <v>3.1284669475539085E-3</v>
      </c>
      <c r="C162">
        <f t="shared" ref="C162:AE162" si="12">IF(C69=0,"",C29)</f>
        <v>4.0036107932277789E-3</v>
      </c>
      <c r="D162">
        <f t="shared" si="12"/>
        <v>3.192201217282681E-3</v>
      </c>
      <c r="E162">
        <f t="shared" si="12"/>
        <v>3.2935263351986013E-3</v>
      </c>
      <c r="F162">
        <f t="shared" si="12"/>
        <v>3.1752863228921568E-3</v>
      </c>
      <c r="G162">
        <f t="shared" si="12"/>
        <v>3.1689929113787331E-3</v>
      </c>
      <c r="H162">
        <f t="shared" si="12"/>
        <v>3.1149279007807204E-3</v>
      </c>
      <c r="I162">
        <f t="shared" si="12"/>
        <v>3.1040855812889015E-3</v>
      </c>
      <c r="J162">
        <f t="shared" si="12"/>
        <v>3.013174857512312E-3</v>
      </c>
      <c r="K162">
        <f t="shared" si="12"/>
        <v>2.962247054217573E-3</v>
      </c>
      <c r="L162">
        <f t="shared" si="12"/>
        <v>2.9157237254957167E-3</v>
      </c>
      <c r="M162">
        <f t="shared" si="12"/>
        <v>2.8918053290689105E-3</v>
      </c>
      <c r="N162">
        <f t="shared" si="12"/>
        <v>2.8579100975996401E-3</v>
      </c>
      <c r="O162">
        <f t="shared" si="12"/>
        <v>2.8339191358610853E-3</v>
      </c>
      <c r="P162">
        <f t="shared" si="12"/>
        <v>2.8055145944553238E-3</v>
      </c>
      <c r="Q162">
        <f t="shared" si="12"/>
        <v>2.8011260756777186E-3</v>
      </c>
      <c r="R162">
        <f t="shared" si="12"/>
        <v>2.7649630545266311E-3</v>
      </c>
      <c r="S162">
        <f t="shared" si="12"/>
        <v>2.7483035120460207E-3</v>
      </c>
      <c r="T162">
        <f t="shared" si="12"/>
        <v>2.7371091278825112E-3</v>
      </c>
      <c r="U162">
        <f t="shared" si="12"/>
        <v>2.7100987925012215E-3</v>
      </c>
      <c r="V162">
        <f t="shared" si="12"/>
        <v>2.6911097816760656E-3</v>
      </c>
      <c r="W162">
        <f t="shared" si="12"/>
        <v>2.6773587906339662E-3</v>
      </c>
      <c r="X162">
        <f t="shared" si="12"/>
        <v>2.6485693256625901E-3</v>
      </c>
      <c r="Y162">
        <f t="shared" si="12"/>
        <v>2.648419518708243E-3</v>
      </c>
      <c r="Z162">
        <f t="shared" si="12"/>
        <v>2.6263137806141383E-3</v>
      </c>
      <c r="AA162">
        <f t="shared" si="12"/>
        <v>2.7009539284400894E-3</v>
      </c>
      <c r="AB162">
        <f t="shared" si="12"/>
        <v>2.6074152490870536E-3</v>
      </c>
      <c r="AC162">
        <f t="shared" si="12"/>
        <v>2.6107204888129024E-3</v>
      </c>
      <c r="AD162">
        <f t="shared" si="12"/>
        <v>2.5954441755923273E-3</v>
      </c>
      <c r="AE162">
        <f t="shared" si="12"/>
        <v>2.5868255854688683E-3</v>
      </c>
    </row>
    <row r="163" spans="1:31" x14ac:dyDescent="0.35">
      <c r="A163" t="str">
        <f t="shared" si="10"/>
        <v>LDP000:ga_SubcompactCar</v>
      </c>
      <c r="B163">
        <f t="shared" ref="B163" si="13">IF(B70=0,"",B30)</f>
        <v>4.4251872934575109E-2</v>
      </c>
      <c r="C163">
        <f t="shared" ref="C163:AE163" si="14">IF(C70=0,"",C30)</f>
        <v>4.1983439407430635E-2</v>
      </c>
      <c r="D163">
        <f t="shared" si="14"/>
        <v>3.3517151136235858E-2</v>
      </c>
      <c r="E163">
        <f t="shared" si="14"/>
        <v>3.3109404586594969E-2</v>
      </c>
      <c r="F163">
        <f t="shared" si="14"/>
        <v>3.0891861416284229E-2</v>
      </c>
      <c r="G163">
        <f t="shared" si="14"/>
        <v>3.0956596236606009E-2</v>
      </c>
      <c r="H163">
        <f t="shared" si="14"/>
        <v>2.9926607804211636E-2</v>
      </c>
      <c r="I163">
        <f t="shared" si="14"/>
        <v>2.9228355204118452E-2</v>
      </c>
      <c r="J163">
        <f t="shared" si="14"/>
        <v>2.8420430909070319E-2</v>
      </c>
      <c r="K163">
        <f t="shared" si="14"/>
        <v>2.7671604567470823E-2</v>
      </c>
      <c r="L163">
        <f t="shared" si="14"/>
        <v>2.6997109954442808E-2</v>
      </c>
      <c r="M163">
        <f t="shared" si="14"/>
        <v>2.6581859216145937E-2</v>
      </c>
      <c r="N163">
        <f t="shared" si="14"/>
        <v>2.6091567684276225E-2</v>
      </c>
      <c r="O163">
        <f t="shared" si="14"/>
        <v>2.5721674619054391E-2</v>
      </c>
      <c r="P163">
        <f t="shared" si="14"/>
        <v>2.5297356085011883E-2</v>
      </c>
      <c r="Q163">
        <f t="shared" si="14"/>
        <v>2.5122160773772561E-2</v>
      </c>
      <c r="R163">
        <f t="shared" si="14"/>
        <v>2.4663346640392991E-2</v>
      </c>
      <c r="S163">
        <f t="shared" si="14"/>
        <v>2.439225760156068E-2</v>
      </c>
      <c r="T163">
        <f t="shared" si="14"/>
        <v>2.4157942098470591E-2</v>
      </c>
      <c r="U163">
        <f t="shared" si="14"/>
        <v>2.3847612787699309E-2</v>
      </c>
      <c r="V163">
        <f t="shared" si="14"/>
        <v>2.3566625517030045E-2</v>
      </c>
      <c r="W163">
        <f t="shared" si="14"/>
        <v>2.3352744850475345E-2</v>
      </c>
      <c r="X163">
        <f t="shared" si="14"/>
        <v>2.3018443952938575E-2</v>
      </c>
      <c r="Y163">
        <f t="shared" si="14"/>
        <v>2.2931187532016051E-2</v>
      </c>
      <c r="Z163">
        <f t="shared" si="14"/>
        <v>2.264560777746925E-2</v>
      </c>
      <c r="AA163">
        <f t="shared" si="14"/>
        <v>2.2849199178361167E-2</v>
      </c>
      <c r="AB163">
        <f t="shared" si="14"/>
        <v>2.2221433995597471E-2</v>
      </c>
      <c r="AC163">
        <f t="shared" si="14"/>
        <v>2.2163931887099541E-2</v>
      </c>
      <c r="AD163">
        <f t="shared" si="14"/>
        <v>2.1904196897183866E-2</v>
      </c>
      <c r="AE163">
        <f t="shared" si="14"/>
        <v>2.1818081517422531E-2</v>
      </c>
    </row>
    <row r="164" spans="1:31" x14ac:dyDescent="0.35">
      <c r="A164" t="str">
        <f t="shared" si="10"/>
        <v>LDP000:ga_CompactCars</v>
      </c>
      <c r="B164">
        <f t="shared" ref="B164" si="15">IF(B71=0,"",B31)</f>
        <v>0.10364085832862678</v>
      </c>
      <c r="C164">
        <f t="shared" ref="C164:AE164" si="16">IF(C71=0,"",C31)</f>
        <v>0.13001051300047028</v>
      </c>
      <c r="D164">
        <f t="shared" si="16"/>
        <v>0.11139161121089432</v>
      </c>
      <c r="E164">
        <f t="shared" si="16"/>
        <v>0.10964916611892148</v>
      </c>
      <c r="F164">
        <f t="shared" si="16"/>
        <v>0.10426830784927033</v>
      </c>
      <c r="G164">
        <f t="shared" si="16"/>
        <v>0.10159086688279928</v>
      </c>
      <c r="H164">
        <f t="shared" si="16"/>
        <v>9.8513358865305434E-2</v>
      </c>
      <c r="I164">
        <f t="shared" si="16"/>
        <v>9.6026534913320194E-2</v>
      </c>
      <c r="J164">
        <f t="shared" si="16"/>
        <v>9.2677441584221476E-2</v>
      </c>
      <c r="K164">
        <f t="shared" si="16"/>
        <v>9.0348108009143668E-2</v>
      </c>
      <c r="L164">
        <f t="shared" si="16"/>
        <v>8.8322974935736986E-2</v>
      </c>
      <c r="M164">
        <f t="shared" si="16"/>
        <v>8.6890388682682035E-2</v>
      </c>
      <c r="N164">
        <f t="shared" si="16"/>
        <v>8.5435549345391354E-2</v>
      </c>
      <c r="O164">
        <f t="shared" si="16"/>
        <v>8.4149652304178049E-2</v>
      </c>
      <c r="P164">
        <f t="shared" si="16"/>
        <v>8.2954337011562754E-2</v>
      </c>
      <c r="Q164">
        <f t="shared" si="16"/>
        <v>8.2213771891513063E-2</v>
      </c>
      <c r="R164">
        <f t="shared" si="16"/>
        <v>8.0939239236129848E-2</v>
      </c>
      <c r="S164">
        <f t="shared" si="16"/>
        <v>7.9988705822129053E-2</v>
      </c>
      <c r="T164">
        <f t="shared" si="16"/>
        <v>7.9221598831192008E-2</v>
      </c>
      <c r="U164">
        <f t="shared" si="16"/>
        <v>7.8175270136680269E-2</v>
      </c>
      <c r="V164">
        <f t="shared" si="16"/>
        <v>7.7326385169065551E-2</v>
      </c>
      <c r="W164">
        <f t="shared" si="16"/>
        <v>7.6622138974398235E-2</v>
      </c>
      <c r="X164">
        <f t="shared" si="16"/>
        <v>7.5662742609613684E-2</v>
      </c>
      <c r="Y164">
        <f t="shared" si="16"/>
        <v>7.523185878695815E-2</v>
      </c>
      <c r="Z164">
        <f t="shared" si="16"/>
        <v>7.4417445370474483E-2</v>
      </c>
      <c r="AA164">
        <f t="shared" si="16"/>
        <v>7.4958934642761946E-2</v>
      </c>
      <c r="AB164">
        <f t="shared" si="16"/>
        <v>7.3251248029310115E-2</v>
      </c>
      <c r="AC164">
        <f t="shared" si="16"/>
        <v>7.2957608013264647E-2</v>
      </c>
      <c r="AD164">
        <f t="shared" si="16"/>
        <v>7.2319690791810554E-2</v>
      </c>
      <c r="AE164">
        <f t="shared" si="16"/>
        <v>7.1910762483236204E-2</v>
      </c>
    </row>
    <row r="165" spans="1:31" x14ac:dyDescent="0.35">
      <c r="A165" t="str">
        <f t="shared" si="10"/>
        <v>LDP000:ga_MidsizeCars</v>
      </c>
      <c r="B165">
        <f t="shared" ref="B165" si="17">IF(B72=0,"",B32)</f>
        <v>0.2402904535366942</v>
      </c>
      <c r="C165">
        <f t="shared" ref="C165:AE165" si="18">IF(C72=0,"",C32)</f>
        <v>0.24528399975544757</v>
      </c>
      <c r="D165">
        <f t="shared" si="18"/>
        <v>0.26111643593598471</v>
      </c>
      <c r="E165">
        <f t="shared" si="18"/>
        <v>0.24570000510296716</v>
      </c>
      <c r="F165">
        <f t="shared" si="18"/>
        <v>0.24005788587742069</v>
      </c>
      <c r="G165">
        <f t="shared" si="18"/>
        <v>0.22482800828476437</v>
      </c>
      <c r="H165">
        <f t="shared" si="18"/>
        <v>0.21610326204224301</v>
      </c>
      <c r="I165">
        <f t="shared" si="18"/>
        <v>0.20866539249201385</v>
      </c>
      <c r="J165">
        <f t="shared" si="18"/>
        <v>0.20189167575139191</v>
      </c>
      <c r="K165">
        <f t="shared" si="18"/>
        <v>0.19647915323430609</v>
      </c>
      <c r="L165">
        <f t="shared" si="18"/>
        <v>0.19230058913189646</v>
      </c>
      <c r="M165">
        <f t="shared" si="18"/>
        <v>0.18815022881672466</v>
      </c>
      <c r="N165">
        <f t="shared" si="18"/>
        <v>0.18504935061887257</v>
      </c>
      <c r="O165">
        <f t="shared" si="18"/>
        <v>0.18211031667964733</v>
      </c>
      <c r="P165">
        <f t="shared" si="18"/>
        <v>0.17960831229322494</v>
      </c>
      <c r="Q165">
        <f t="shared" si="18"/>
        <v>0.17645196846973885</v>
      </c>
      <c r="R165">
        <f t="shared" si="18"/>
        <v>0.1747958735510195</v>
      </c>
      <c r="S165">
        <f t="shared" si="18"/>
        <v>0.1725673366164103</v>
      </c>
      <c r="T165">
        <f t="shared" si="18"/>
        <v>0.17044641775636049</v>
      </c>
      <c r="U165">
        <f t="shared" si="18"/>
        <v>0.16856956155457675</v>
      </c>
      <c r="V165">
        <f t="shared" si="18"/>
        <v>0.16688852866593032</v>
      </c>
      <c r="W165">
        <f t="shared" si="18"/>
        <v>0.164903409410395</v>
      </c>
      <c r="X165">
        <f t="shared" si="18"/>
        <v>0.16360215530470792</v>
      </c>
      <c r="Y165">
        <f t="shared" si="18"/>
        <v>0.1612143845810998</v>
      </c>
      <c r="Z165">
        <f t="shared" si="18"/>
        <v>0.15989853074271446</v>
      </c>
      <c r="AA165">
        <f t="shared" si="18"/>
        <v>0.1564390806077238</v>
      </c>
      <c r="AB165">
        <f t="shared" si="18"/>
        <v>0.15726514595929625</v>
      </c>
      <c r="AC165">
        <f t="shared" si="18"/>
        <v>0.15543011793452766</v>
      </c>
      <c r="AD165">
        <f t="shared" si="18"/>
        <v>0.15474016562520698</v>
      </c>
      <c r="AE165">
        <f t="shared" si="18"/>
        <v>0.15298747571122301</v>
      </c>
    </row>
    <row r="166" spans="1:31" x14ac:dyDescent="0.35">
      <c r="A166" t="str">
        <f t="shared" si="10"/>
        <v>LDP000:ga_LargeCars</v>
      </c>
      <c r="B166" t="str">
        <f t="shared" ref="B166" si="19">IF(B73=0,"",B33)</f>
        <v/>
      </c>
      <c r="C166" t="str">
        <f t="shared" ref="C166:AE166" si="20">IF(C73=0,"",C33)</f>
        <v/>
      </c>
      <c r="D166" t="str">
        <f t="shared" si="20"/>
        <v/>
      </c>
      <c r="E166" t="str">
        <f t="shared" si="20"/>
        <v/>
      </c>
      <c r="F166" t="str">
        <f t="shared" si="20"/>
        <v/>
      </c>
      <c r="G166" t="str">
        <f t="shared" si="20"/>
        <v/>
      </c>
      <c r="H166" t="str">
        <f t="shared" si="20"/>
        <v/>
      </c>
      <c r="I166" t="str">
        <f t="shared" si="20"/>
        <v/>
      </c>
      <c r="J166" t="str">
        <f t="shared" si="20"/>
        <v/>
      </c>
      <c r="K166" t="str">
        <f t="shared" si="20"/>
        <v/>
      </c>
      <c r="L166" t="str">
        <f t="shared" si="20"/>
        <v/>
      </c>
      <c r="M166" t="str">
        <f t="shared" si="20"/>
        <v/>
      </c>
      <c r="N166" t="str">
        <f t="shared" si="20"/>
        <v/>
      </c>
      <c r="O166" t="str">
        <f t="shared" si="20"/>
        <v/>
      </c>
      <c r="P166" t="str">
        <f t="shared" si="20"/>
        <v/>
      </c>
      <c r="Q166" t="str">
        <f t="shared" si="20"/>
        <v/>
      </c>
      <c r="R166" t="str">
        <f t="shared" si="20"/>
        <v/>
      </c>
      <c r="S166" t="str">
        <f t="shared" si="20"/>
        <v/>
      </c>
      <c r="T166" t="str">
        <f t="shared" si="20"/>
        <v/>
      </c>
      <c r="U166" t="str">
        <f t="shared" si="20"/>
        <v/>
      </c>
      <c r="V166" t="str">
        <f t="shared" si="20"/>
        <v/>
      </c>
      <c r="W166" t="str">
        <f t="shared" si="20"/>
        <v/>
      </c>
      <c r="X166" t="str">
        <f t="shared" si="20"/>
        <v/>
      </c>
      <c r="Y166" t="str">
        <f t="shared" si="20"/>
        <v/>
      </c>
      <c r="Z166" t="str">
        <f t="shared" si="20"/>
        <v/>
      </c>
      <c r="AA166" t="str">
        <f t="shared" si="20"/>
        <v/>
      </c>
      <c r="AB166" t="str">
        <f t="shared" si="20"/>
        <v/>
      </c>
      <c r="AC166" t="str">
        <f t="shared" si="20"/>
        <v/>
      </c>
      <c r="AD166" t="str">
        <f t="shared" si="20"/>
        <v/>
      </c>
      <c r="AE166" t="str">
        <f t="shared" si="20"/>
        <v/>
      </c>
    </row>
    <row r="167" spans="1:31" x14ac:dyDescent="0.35">
      <c r="A167" t="str">
        <f t="shared" si="10"/>
        <v>LDP000:ga_TwoSeaterCars</v>
      </c>
      <c r="B167">
        <f t="shared" ref="B167" si="21">IF(B74=0,"",B34)</f>
        <v>7.6514403720814653E-3</v>
      </c>
      <c r="C167">
        <f t="shared" ref="C167:AE167" si="22">IF(C74=0,"",C34)</f>
        <v>8.9287765104248303E-3</v>
      </c>
      <c r="D167">
        <f t="shared" si="22"/>
        <v>9.122476625251676E-3</v>
      </c>
      <c r="E167">
        <f t="shared" si="22"/>
        <v>8.7528336200703282E-3</v>
      </c>
      <c r="F167">
        <f t="shared" si="22"/>
        <v>8.5215368453155325E-3</v>
      </c>
      <c r="G167">
        <f t="shared" si="22"/>
        <v>8.1326629765158913E-3</v>
      </c>
      <c r="H167">
        <f t="shared" si="22"/>
        <v>7.8652762833996519E-3</v>
      </c>
      <c r="I167">
        <f t="shared" si="22"/>
        <v>7.6466524971080226E-3</v>
      </c>
      <c r="J167">
        <f t="shared" si="22"/>
        <v>7.4019407625128117E-3</v>
      </c>
      <c r="K167">
        <f t="shared" si="22"/>
        <v>7.2217642910327503E-3</v>
      </c>
      <c r="L167">
        <f t="shared" si="22"/>
        <v>7.0699192509219994E-3</v>
      </c>
      <c r="M167">
        <f t="shared" si="22"/>
        <v>6.9362981864994752E-3</v>
      </c>
      <c r="N167">
        <f t="shared" si="22"/>
        <v>6.8281648013581069E-3</v>
      </c>
      <c r="O167">
        <f t="shared" si="22"/>
        <v>6.7223839122662879E-3</v>
      </c>
      <c r="P167">
        <f t="shared" si="22"/>
        <v>6.6326860204382714E-3</v>
      </c>
      <c r="Q167">
        <f t="shared" si="22"/>
        <v>6.5402222806875236E-3</v>
      </c>
      <c r="R167">
        <f t="shared" si="22"/>
        <v>6.4733171196385171E-3</v>
      </c>
      <c r="S167">
        <f t="shared" si="22"/>
        <v>6.3997885678356821E-3</v>
      </c>
      <c r="T167">
        <f t="shared" si="22"/>
        <v>6.3303286861306823E-3</v>
      </c>
      <c r="U167">
        <f t="shared" si="22"/>
        <v>6.2638598013421863E-3</v>
      </c>
      <c r="V167">
        <f t="shared" si="22"/>
        <v>6.200357548698107E-3</v>
      </c>
      <c r="W167">
        <f t="shared" si="22"/>
        <v>6.1364464596521881E-3</v>
      </c>
      <c r="X167">
        <f t="shared" si="22"/>
        <v>6.0787078834826369E-3</v>
      </c>
      <c r="Y167">
        <f t="shared" si="22"/>
        <v>6.0119452090091983E-3</v>
      </c>
      <c r="Z167">
        <f t="shared" si="22"/>
        <v>5.9603286407238854E-3</v>
      </c>
      <c r="AA167">
        <f t="shared" si="22"/>
        <v>5.9012728421462468E-3</v>
      </c>
      <c r="AB167">
        <f t="shared" si="22"/>
        <v>5.8777743131487323E-3</v>
      </c>
      <c r="AC167">
        <f t="shared" si="22"/>
        <v>5.8267873548809596E-3</v>
      </c>
      <c r="AD167">
        <f t="shared" si="22"/>
        <v>5.7955708736249379E-3</v>
      </c>
      <c r="AE167">
        <f t="shared" si="22"/>
        <v>5.7417389190371846E-3</v>
      </c>
    </row>
    <row r="168" spans="1:31" x14ac:dyDescent="0.35">
      <c r="A168" t="str">
        <f t="shared" si="10"/>
        <v>LDP000:ga_SmallCrossCar</v>
      </c>
      <c r="B168">
        <f t="shared" ref="B168" si="23">IF(B75=0,"",B35)</f>
        <v>0.23180548516079477</v>
      </c>
      <c r="C168">
        <f t="shared" ref="C168:AE168" si="24">IF(C75=0,"",C35)</f>
        <v>0.25175742965982129</v>
      </c>
      <c r="D168">
        <f t="shared" si="24"/>
        <v>0.22189180113390158</v>
      </c>
      <c r="E168">
        <f t="shared" si="24"/>
        <v>0.2236421307972431</v>
      </c>
      <c r="F168">
        <f t="shared" si="24"/>
        <v>0.21359557018262013</v>
      </c>
      <c r="G168">
        <f t="shared" si="24"/>
        <v>0.21552123045613142</v>
      </c>
      <c r="H168">
        <f t="shared" si="24"/>
        <v>0.21175363629714045</v>
      </c>
      <c r="I168">
        <f t="shared" si="24"/>
        <v>0.20793104652101679</v>
      </c>
      <c r="J168">
        <f t="shared" si="24"/>
        <v>0.20405578626407858</v>
      </c>
      <c r="K168">
        <f t="shared" si="24"/>
        <v>0.20073887757148121</v>
      </c>
      <c r="L168">
        <f t="shared" si="24"/>
        <v>0.19776834923129499</v>
      </c>
      <c r="M168">
        <f t="shared" si="24"/>
        <v>0.19598691117271974</v>
      </c>
      <c r="N168">
        <f t="shared" si="24"/>
        <v>0.19395902900143355</v>
      </c>
      <c r="O168">
        <f t="shared" si="24"/>
        <v>0.19227361126012846</v>
      </c>
      <c r="P168">
        <f t="shared" si="24"/>
        <v>0.19039701829414221</v>
      </c>
      <c r="Q168">
        <f t="shared" si="24"/>
        <v>0.18969312075624564</v>
      </c>
      <c r="R168">
        <f t="shared" si="24"/>
        <v>0.18748076169689229</v>
      </c>
      <c r="S168">
        <f t="shared" si="24"/>
        <v>0.18626303445657263</v>
      </c>
      <c r="T168">
        <f t="shared" si="24"/>
        <v>0.18510530662306082</v>
      </c>
      <c r="U168">
        <f t="shared" si="24"/>
        <v>0.1837097458231621</v>
      </c>
      <c r="V168">
        <f t="shared" si="24"/>
        <v>0.18229325866165394</v>
      </c>
      <c r="W168">
        <f t="shared" si="24"/>
        <v>0.18130857942946232</v>
      </c>
      <c r="X168">
        <f t="shared" si="24"/>
        <v>0.17961500790728879</v>
      </c>
      <c r="Y168">
        <f t="shared" si="24"/>
        <v>0.17924152006896904</v>
      </c>
      <c r="Z168">
        <f t="shared" si="24"/>
        <v>0.17780356406876643</v>
      </c>
      <c r="AA168">
        <f t="shared" si="24"/>
        <v>0.17896202785073442</v>
      </c>
      <c r="AB168">
        <f t="shared" si="24"/>
        <v>0.17569942703480684</v>
      </c>
      <c r="AC168">
        <f t="shared" si="24"/>
        <v>0.1754569107914036</v>
      </c>
      <c r="AD168">
        <f t="shared" si="24"/>
        <v>0.17406542068438804</v>
      </c>
      <c r="AE168">
        <f t="shared" si="24"/>
        <v>0.17378265825042902</v>
      </c>
    </row>
    <row r="169" spans="1:31" x14ac:dyDescent="0.35">
      <c r="A169" t="str">
        <f t="shared" si="10"/>
        <v>LDP000:ga_LargeCrossCar</v>
      </c>
      <c r="B169">
        <f t="shared" ref="B169" si="25">IF(B76=0,"",B36)</f>
        <v>3.9985903854104304E-2</v>
      </c>
      <c r="C169">
        <f t="shared" ref="C169:AE169" si="26">IF(C76=0,"",C36)</f>
        <v>6.4760934003762344E-2</v>
      </c>
      <c r="D169">
        <f t="shared" si="26"/>
        <v>7.2415144458591499E-2</v>
      </c>
      <c r="E169">
        <f t="shared" si="26"/>
        <v>7.1099672276531925E-2</v>
      </c>
      <c r="F169">
        <f t="shared" si="26"/>
        <v>7.0523103868932915E-2</v>
      </c>
      <c r="G169">
        <f t="shared" si="26"/>
        <v>6.8817472999493923E-2</v>
      </c>
      <c r="H169">
        <f t="shared" si="26"/>
        <v>6.7242597508639868E-2</v>
      </c>
      <c r="I169">
        <f t="shared" si="26"/>
        <v>6.5475752477579655E-2</v>
      </c>
      <c r="J169">
        <f t="shared" si="26"/>
        <v>6.506766617951816E-2</v>
      </c>
      <c r="K169">
        <f t="shared" si="26"/>
        <v>6.4263015164431447E-2</v>
      </c>
      <c r="L169">
        <f t="shared" si="26"/>
        <v>6.365152414541253E-2</v>
      </c>
      <c r="M169">
        <f t="shared" si="26"/>
        <v>6.299483508509944E-2</v>
      </c>
      <c r="N169">
        <f t="shared" si="26"/>
        <v>6.2450880529518658E-2</v>
      </c>
      <c r="O169">
        <f t="shared" si="26"/>
        <v>6.203747108332628E-2</v>
      </c>
      <c r="P169">
        <f t="shared" si="26"/>
        <v>6.1706921891809131E-2</v>
      </c>
      <c r="Q169">
        <f t="shared" si="26"/>
        <v>6.1161904258485451E-2</v>
      </c>
      <c r="R169">
        <f t="shared" si="26"/>
        <v>6.10713914833549E-2</v>
      </c>
      <c r="S169">
        <f t="shared" si="26"/>
        <v>6.0743963157451279E-2</v>
      </c>
      <c r="T169">
        <f t="shared" si="26"/>
        <v>6.0333852877270625E-2</v>
      </c>
      <c r="U169">
        <f t="shared" si="26"/>
        <v>6.0175957539804072E-2</v>
      </c>
      <c r="V169">
        <f t="shared" si="26"/>
        <v>5.9918547981481232E-2</v>
      </c>
      <c r="W169">
        <f t="shared" si="26"/>
        <v>5.9566299480349409E-2</v>
      </c>
      <c r="X169">
        <f t="shared" si="26"/>
        <v>5.9409143368226239E-2</v>
      </c>
      <c r="Y169">
        <f t="shared" si="26"/>
        <v>5.8929089776190095E-2</v>
      </c>
      <c r="Z169">
        <f t="shared" si="26"/>
        <v>5.8723431759254062E-2</v>
      </c>
      <c r="AA169">
        <f t="shared" si="26"/>
        <v>5.7850633271704408E-2</v>
      </c>
      <c r="AB169">
        <f t="shared" si="26"/>
        <v>5.8325834631424538E-2</v>
      </c>
      <c r="AC169">
        <f t="shared" si="26"/>
        <v>5.7921873995595084E-2</v>
      </c>
      <c r="AD169">
        <f t="shared" si="26"/>
        <v>5.775811762146249E-2</v>
      </c>
      <c r="AE169">
        <f t="shared" si="26"/>
        <v>5.7559981719926871E-2</v>
      </c>
    </row>
    <row r="170" spans="1:31" x14ac:dyDescent="0.35">
      <c r="A170" t="str">
        <f t="shared" ref="A170:A177" si="27">A77</f>
        <v>LDP000:ga_SmallPickup</v>
      </c>
      <c r="B170" t="str">
        <f t="shared" ref="B170" si="28">IF(B77=0,"",B37)</f>
        <v/>
      </c>
      <c r="C170" t="str">
        <f t="shared" ref="C170:AE170" si="29">IF(C77=0,"",C37)</f>
        <v/>
      </c>
      <c r="D170" t="str">
        <f t="shared" si="29"/>
        <v/>
      </c>
      <c r="E170" t="str">
        <f t="shared" si="29"/>
        <v/>
      </c>
      <c r="F170" t="str">
        <f t="shared" si="29"/>
        <v/>
      </c>
      <c r="G170" t="str">
        <f t="shared" si="29"/>
        <v/>
      </c>
      <c r="H170" t="str">
        <f t="shared" si="29"/>
        <v/>
      </c>
      <c r="I170" t="str">
        <f t="shared" si="29"/>
        <v/>
      </c>
      <c r="J170" t="str">
        <f t="shared" si="29"/>
        <v/>
      </c>
      <c r="K170" t="str">
        <f t="shared" si="29"/>
        <v/>
      </c>
      <c r="L170" t="str">
        <f t="shared" si="29"/>
        <v/>
      </c>
      <c r="M170" t="str">
        <f t="shared" si="29"/>
        <v/>
      </c>
      <c r="N170" t="str">
        <f t="shared" si="29"/>
        <v/>
      </c>
      <c r="O170" t="str">
        <f t="shared" si="29"/>
        <v/>
      </c>
      <c r="P170" t="str">
        <f t="shared" si="29"/>
        <v/>
      </c>
      <c r="Q170" t="str">
        <f t="shared" si="29"/>
        <v/>
      </c>
      <c r="R170" t="str">
        <f t="shared" si="29"/>
        <v/>
      </c>
      <c r="S170" t="str">
        <f t="shared" si="29"/>
        <v/>
      </c>
      <c r="T170" t="str">
        <f t="shared" si="29"/>
        <v/>
      </c>
      <c r="U170" t="str">
        <f t="shared" si="29"/>
        <v/>
      </c>
      <c r="V170" t="str">
        <f t="shared" si="29"/>
        <v/>
      </c>
      <c r="W170" t="str">
        <f t="shared" si="29"/>
        <v/>
      </c>
      <c r="X170" t="str">
        <f t="shared" si="29"/>
        <v/>
      </c>
      <c r="Y170" t="str">
        <f t="shared" si="29"/>
        <v/>
      </c>
      <c r="Z170" t="str">
        <f t="shared" si="29"/>
        <v/>
      </c>
      <c r="AA170" t="str">
        <f t="shared" si="29"/>
        <v/>
      </c>
      <c r="AB170" t="str">
        <f t="shared" si="29"/>
        <v/>
      </c>
      <c r="AC170" t="str">
        <f t="shared" si="29"/>
        <v/>
      </c>
      <c r="AD170" t="str">
        <f t="shared" si="29"/>
        <v/>
      </c>
      <c r="AE170" t="str">
        <f t="shared" si="29"/>
        <v/>
      </c>
    </row>
    <row r="171" spans="1:31" x14ac:dyDescent="0.35">
      <c r="A171" t="str">
        <f t="shared" si="27"/>
        <v>LDP000:ga_LargePickup</v>
      </c>
      <c r="B171" t="str">
        <f t="shared" ref="B171" si="30">IF(B78=0,"",B38)</f>
        <v/>
      </c>
      <c r="C171" t="str">
        <f t="shared" ref="C171:AE171" si="31">IF(C78=0,"",C38)</f>
        <v/>
      </c>
      <c r="D171" t="str">
        <f t="shared" si="31"/>
        <v/>
      </c>
      <c r="E171" t="str">
        <f t="shared" si="31"/>
        <v/>
      </c>
      <c r="F171" t="str">
        <f t="shared" si="31"/>
        <v/>
      </c>
      <c r="G171" t="str">
        <f t="shared" si="31"/>
        <v/>
      </c>
      <c r="H171" t="str">
        <f t="shared" si="31"/>
        <v/>
      </c>
      <c r="I171" t="str">
        <f t="shared" si="31"/>
        <v/>
      </c>
      <c r="J171" t="str">
        <f t="shared" si="31"/>
        <v/>
      </c>
      <c r="K171" t="str">
        <f t="shared" si="31"/>
        <v/>
      </c>
      <c r="L171" t="str">
        <f t="shared" si="31"/>
        <v/>
      </c>
      <c r="M171" t="str">
        <f t="shared" si="31"/>
        <v/>
      </c>
      <c r="N171" t="str">
        <f t="shared" si="31"/>
        <v/>
      </c>
      <c r="O171" t="str">
        <f t="shared" si="31"/>
        <v/>
      </c>
      <c r="P171" t="str">
        <f t="shared" si="31"/>
        <v/>
      </c>
      <c r="Q171" t="str">
        <f t="shared" si="31"/>
        <v/>
      </c>
      <c r="R171" t="str">
        <f t="shared" si="31"/>
        <v/>
      </c>
      <c r="S171" t="str">
        <f t="shared" si="31"/>
        <v/>
      </c>
      <c r="T171" t="str">
        <f t="shared" si="31"/>
        <v/>
      </c>
      <c r="U171" t="str">
        <f t="shared" si="31"/>
        <v/>
      </c>
      <c r="V171" t="str">
        <f t="shared" si="31"/>
        <v/>
      </c>
      <c r="W171" t="str">
        <f t="shared" si="31"/>
        <v/>
      </c>
      <c r="X171" t="str">
        <f t="shared" si="31"/>
        <v/>
      </c>
      <c r="Y171" t="str">
        <f t="shared" si="31"/>
        <v/>
      </c>
      <c r="Z171" t="str">
        <f t="shared" si="31"/>
        <v/>
      </c>
      <c r="AA171" t="str">
        <f t="shared" si="31"/>
        <v/>
      </c>
      <c r="AB171" t="str">
        <f t="shared" si="31"/>
        <v/>
      </c>
      <c r="AC171" t="str">
        <f t="shared" si="31"/>
        <v/>
      </c>
      <c r="AD171" t="str">
        <f t="shared" si="31"/>
        <v/>
      </c>
      <c r="AE171" t="str">
        <f t="shared" si="31"/>
        <v/>
      </c>
    </row>
    <row r="172" spans="1:31" x14ac:dyDescent="0.35">
      <c r="A172" t="str">
        <f t="shared" si="27"/>
        <v>LDP000:ga_SmallVan</v>
      </c>
      <c r="B172" t="str">
        <f t="shared" ref="B172" si="32">IF(B79=0,"",B39)</f>
        <v/>
      </c>
      <c r="C172" t="str">
        <f t="shared" ref="C172:AE172" si="33">IF(C79=0,"",C39)</f>
        <v/>
      </c>
      <c r="D172" t="str">
        <f t="shared" si="33"/>
        <v/>
      </c>
      <c r="E172" t="str">
        <f t="shared" si="33"/>
        <v/>
      </c>
      <c r="F172" t="str">
        <f t="shared" si="33"/>
        <v/>
      </c>
      <c r="G172" t="str">
        <f t="shared" si="33"/>
        <v/>
      </c>
      <c r="H172" t="str">
        <f t="shared" si="33"/>
        <v/>
      </c>
      <c r="I172" t="str">
        <f t="shared" si="33"/>
        <v/>
      </c>
      <c r="J172" t="str">
        <f t="shared" si="33"/>
        <v/>
      </c>
      <c r="K172" t="str">
        <f t="shared" si="33"/>
        <v/>
      </c>
      <c r="L172" t="str">
        <f t="shared" si="33"/>
        <v/>
      </c>
      <c r="M172" t="str">
        <f t="shared" si="33"/>
        <v/>
      </c>
      <c r="N172" t="str">
        <f t="shared" si="33"/>
        <v/>
      </c>
      <c r="O172" t="str">
        <f t="shared" si="33"/>
        <v/>
      </c>
      <c r="P172" t="str">
        <f t="shared" si="33"/>
        <v/>
      </c>
      <c r="Q172" t="str">
        <f t="shared" si="33"/>
        <v/>
      </c>
      <c r="R172" t="str">
        <f t="shared" si="33"/>
        <v/>
      </c>
      <c r="S172" t="str">
        <f t="shared" si="33"/>
        <v/>
      </c>
      <c r="T172" t="str">
        <f t="shared" si="33"/>
        <v/>
      </c>
      <c r="U172" t="str">
        <f t="shared" si="33"/>
        <v/>
      </c>
      <c r="V172" t="str">
        <f t="shared" si="33"/>
        <v/>
      </c>
      <c r="W172" t="str">
        <f t="shared" si="33"/>
        <v/>
      </c>
      <c r="X172" t="str">
        <f t="shared" si="33"/>
        <v/>
      </c>
      <c r="Y172" t="str">
        <f t="shared" si="33"/>
        <v/>
      </c>
      <c r="Z172" t="str">
        <f t="shared" si="33"/>
        <v/>
      </c>
      <c r="AA172" t="str">
        <f t="shared" si="33"/>
        <v/>
      </c>
      <c r="AB172" t="str">
        <f t="shared" si="33"/>
        <v/>
      </c>
      <c r="AC172" t="str">
        <f t="shared" si="33"/>
        <v/>
      </c>
      <c r="AD172" t="str">
        <f t="shared" si="33"/>
        <v/>
      </c>
      <c r="AE172" t="str">
        <f t="shared" si="33"/>
        <v/>
      </c>
    </row>
    <row r="173" spans="1:31" x14ac:dyDescent="0.35">
      <c r="A173" t="str">
        <f t="shared" si="27"/>
        <v>LDP000:ga_LargeVan</v>
      </c>
      <c r="B173" t="str">
        <f t="shared" ref="B173" si="34">IF(B80=0,"",B40)</f>
        <v/>
      </c>
      <c r="C173" t="str">
        <f t="shared" ref="C173:AE173" si="35">IF(C80=0,"",C40)</f>
        <v/>
      </c>
      <c r="D173" t="str">
        <f t="shared" si="35"/>
        <v/>
      </c>
      <c r="E173" t="str">
        <f t="shared" si="35"/>
        <v/>
      </c>
      <c r="F173" t="str">
        <f t="shared" si="35"/>
        <v/>
      </c>
      <c r="G173" t="str">
        <f t="shared" si="35"/>
        <v/>
      </c>
      <c r="H173" t="str">
        <f t="shared" si="35"/>
        <v/>
      </c>
      <c r="I173" t="str">
        <f t="shared" si="35"/>
        <v/>
      </c>
      <c r="J173" t="str">
        <f t="shared" si="35"/>
        <v/>
      </c>
      <c r="K173" t="str">
        <f t="shared" si="35"/>
        <v/>
      </c>
      <c r="L173" t="str">
        <f t="shared" si="35"/>
        <v/>
      </c>
      <c r="M173" t="str">
        <f t="shared" si="35"/>
        <v/>
      </c>
      <c r="N173" t="str">
        <f t="shared" si="35"/>
        <v/>
      </c>
      <c r="O173" t="str">
        <f t="shared" si="35"/>
        <v/>
      </c>
      <c r="P173" t="str">
        <f t="shared" si="35"/>
        <v/>
      </c>
      <c r="Q173" t="str">
        <f t="shared" si="35"/>
        <v/>
      </c>
      <c r="R173" t="str">
        <f t="shared" si="35"/>
        <v/>
      </c>
      <c r="S173" t="str">
        <f t="shared" si="35"/>
        <v/>
      </c>
      <c r="T173" t="str">
        <f t="shared" si="35"/>
        <v/>
      </c>
      <c r="U173" t="str">
        <f t="shared" si="35"/>
        <v/>
      </c>
      <c r="V173" t="str">
        <f t="shared" si="35"/>
        <v/>
      </c>
      <c r="W173" t="str">
        <f t="shared" si="35"/>
        <v/>
      </c>
      <c r="X173" t="str">
        <f t="shared" si="35"/>
        <v/>
      </c>
      <c r="Y173" t="str">
        <f t="shared" si="35"/>
        <v/>
      </c>
      <c r="Z173" t="str">
        <f t="shared" si="35"/>
        <v/>
      </c>
      <c r="AA173" t="str">
        <f t="shared" si="35"/>
        <v/>
      </c>
      <c r="AB173" t="str">
        <f t="shared" si="35"/>
        <v/>
      </c>
      <c r="AC173" t="str">
        <f t="shared" si="35"/>
        <v/>
      </c>
      <c r="AD173" t="str">
        <f t="shared" si="35"/>
        <v/>
      </c>
      <c r="AE173" t="str">
        <f t="shared" si="35"/>
        <v/>
      </c>
    </row>
    <row r="174" spans="1:31" x14ac:dyDescent="0.35">
      <c r="A174" t="str">
        <f t="shared" si="27"/>
        <v>LDP000:ga_SmallUtility</v>
      </c>
      <c r="B174" t="str">
        <f t="shared" ref="B174" si="36">IF(B81=0,"",B41)</f>
        <v/>
      </c>
      <c r="C174" t="str">
        <f t="shared" ref="C174:AE174" si="37">IF(C81=0,"",C41)</f>
        <v/>
      </c>
      <c r="D174" t="str">
        <f t="shared" si="37"/>
        <v/>
      </c>
      <c r="E174" t="str">
        <f t="shared" si="37"/>
        <v/>
      </c>
      <c r="F174" t="str">
        <f t="shared" si="37"/>
        <v/>
      </c>
      <c r="G174" t="str">
        <f t="shared" si="37"/>
        <v/>
      </c>
      <c r="H174" t="str">
        <f t="shared" si="37"/>
        <v/>
      </c>
      <c r="I174" t="str">
        <f t="shared" si="37"/>
        <v/>
      </c>
      <c r="J174" t="str">
        <f t="shared" si="37"/>
        <v/>
      </c>
      <c r="K174" t="str">
        <f t="shared" si="37"/>
        <v/>
      </c>
      <c r="L174" t="str">
        <f t="shared" si="37"/>
        <v/>
      </c>
      <c r="M174" t="str">
        <f t="shared" si="37"/>
        <v/>
      </c>
      <c r="N174" t="str">
        <f t="shared" si="37"/>
        <v/>
      </c>
      <c r="O174" t="str">
        <f t="shared" si="37"/>
        <v/>
      </c>
      <c r="P174" t="str">
        <f t="shared" si="37"/>
        <v/>
      </c>
      <c r="Q174" t="str">
        <f t="shared" si="37"/>
        <v/>
      </c>
      <c r="R174" t="str">
        <f t="shared" si="37"/>
        <v/>
      </c>
      <c r="S174" t="str">
        <f t="shared" si="37"/>
        <v/>
      </c>
      <c r="T174" t="str">
        <f t="shared" si="37"/>
        <v/>
      </c>
      <c r="U174" t="str">
        <f t="shared" si="37"/>
        <v/>
      </c>
      <c r="V174" t="str">
        <f t="shared" si="37"/>
        <v/>
      </c>
      <c r="W174" t="str">
        <f t="shared" si="37"/>
        <v/>
      </c>
      <c r="X174" t="str">
        <f t="shared" si="37"/>
        <v/>
      </c>
      <c r="Y174" t="str">
        <f t="shared" si="37"/>
        <v/>
      </c>
      <c r="Z174" t="str">
        <f t="shared" si="37"/>
        <v/>
      </c>
      <c r="AA174" t="str">
        <f t="shared" si="37"/>
        <v/>
      </c>
      <c r="AB174" t="str">
        <f t="shared" si="37"/>
        <v/>
      </c>
      <c r="AC174" t="str">
        <f t="shared" si="37"/>
        <v/>
      </c>
      <c r="AD174" t="str">
        <f t="shared" si="37"/>
        <v/>
      </c>
      <c r="AE174" t="str">
        <f t="shared" si="37"/>
        <v/>
      </c>
    </row>
    <row r="175" spans="1:31" x14ac:dyDescent="0.35">
      <c r="A175" t="str">
        <f t="shared" si="27"/>
        <v>LDP000:ga_LargeUtility</v>
      </c>
      <c r="B175" t="str">
        <f t="shared" ref="B175" si="38">IF(B82=0,"",B42)</f>
        <v/>
      </c>
      <c r="C175" t="str">
        <f t="shared" ref="C175:AE175" si="39">IF(C82=0,"",C42)</f>
        <v/>
      </c>
      <c r="D175" t="str">
        <f t="shared" si="39"/>
        <v/>
      </c>
      <c r="E175" t="str">
        <f t="shared" si="39"/>
        <v/>
      </c>
      <c r="F175" t="str">
        <f t="shared" si="39"/>
        <v/>
      </c>
      <c r="G175" t="str">
        <f t="shared" si="39"/>
        <v/>
      </c>
      <c r="H175" t="str">
        <f t="shared" si="39"/>
        <v/>
      </c>
      <c r="I175" t="str">
        <f t="shared" si="39"/>
        <v/>
      </c>
      <c r="J175" t="str">
        <f t="shared" si="39"/>
        <v/>
      </c>
      <c r="K175" t="str">
        <f t="shared" si="39"/>
        <v/>
      </c>
      <c r="L175" t="str">
        <f t="shared" si="39"/>
        <v/>
      </c>
      <c r="M175" t="str">
        <f t="shared" si="39"/>
        <v/>
      </c>
      <c r="N175" t="str">
        <f t="shared" si="39"/>
        <v/>
      </c>
      <c r="O175" t="str">
        <f t="shared" si="39"/>
        <v/>
      </c>
      <c r="P175" t="str">
        <f t="shared" si="39"/>
        <v/>
      </c>
      <c r="Q175" t="str">
        <f t="shared" si="39"/>
        <v/>
      </c>
      <c r="R175" t="str">
        <f t="shared" si="39"/>
        <v/>
      </c>
      <c r="S175" t="str">
        <f t="shared" si="39"/>
        <v/>
      </c>
      <c r="T175" t="str">
        <f t="shared" si="39"/>
        <v/>
      </c>
      <c r="U175" t="str">
        <f t="shared" si="39"/>
        <v/>
      </c>
      <c r="V175" t="str">
        <f t="shared" si="39"/>
        <v/>
      </c>
      <c r="W175" t="str">
        <f t="shared" si="39"/>
        <v/>
      </c>
      <c r="X175" t="str">
        <f t="shared" si="39"/>
        <v/>
      </c>
      <c r="Y175" t="str">
        <f t="shared" si="39"/>
        <v/>
      </c>
      <c r="Z175" t="str">
        <f t="shared" si="39"/>
        <v/>
      </c>
      <c r="AA175" t="str">
        <f t="shared" si="39"/>
        <v/>
      </c>
      <c r="AB175" t="str">
        <f t="shared" si="39"/>
        <v/>
      </c>
      <c r="AC175" t="str">
        <f t="shared" si="39"/>
        <v/>
      </c>
      <c r="AD175" t="str">
        <f t="shared" si="39"/>
        <v/>
      </c>
      <c r="AE175" t="str">
        <f t="shared" si="39"/>
        <v/>
      </c>
    </row>
    <row r="176" spans="1:31" x14ac:dyDescent="0.35">
      <c r="A176" t="str">
        <f t="shared" si="27"/>
        <v>LDP000:ga_SmallCrossTrk</v>
      </c>
      <c r="B176" t="str">
        <f t="shared" ref="B176" si="40">IF(B83=0,"",B43)</f>
        <v/>
      </c>
      <c r="C176" t="str">
        <f t="shared" ref="C176:AE176" si="41">IF(C83=0,"",C43)</f>
        <v/>
      </c>
      <c r="D176" t="str">
        <f t="shared" si="41"/>
        <v/>
      </c>
      <c r="E176" t="str">
        <f t="shared" si="41"/>
        <v/>
      </c>
      <c r="F176" t="str">
        <f t="shared" si="41"/>
        <v/>
      </c>
      <c r="G176" t="str">
        <f t="shared" si="41"/>
        <v/>
      </c>
      <c r="H176" t="str">
        <f t="shared" si="41"/>
        <v/>
      </c>
      <c r="I176" t="str">
        <f t="shared" si="41"/>
        <v/>
      </c>
      <c r="J176" t="str">
        <f t="shared" si="41"/>
        <v/>
      </c>
      <c r="K176" t="str">
        <f t="shared" si="41"/>
        <v/>
      </c>
      <c r="L176" t="str">
        <f t="shared" si="41"/>
        <v/>
      </c>
      <c r="M176" t="str">
        <f t="shared" si="41"/>
        <v/>
      </c>
      <c r="N176" t="str">
        <f t="shared" si="41"/>
        <v/>
      </c>
      <c r="O176" t="str">
        <f t="shared" si="41"/>
        <v/>
      </c>
      <c r="P176" t="str">
        <f t="shared" si="41"/>
        <v/>
      </c>
      <c r="Q176" t="str">
        <f t="shared" si="41"/>
        <v/>
      </c>
      <c r="R176" t="str">
        <f t="shared" si="41"/>
        <v/>
      </c>
      <c r="S176" t="str">
        <f t="shared" si="41"/>
        <v/>
      </c>
      <c r="T176" t="str">
        <f t="shared" si="41"/>
        <v/>
      </c>
      <c r="U176" t="str">
        <f t="shared" si="41"/>
        <v/>
      </c>
      <c r="V176" t="str">
        <f t="shared" si="41"/>
        <v/>
      </c>
      <c r="W176" t="str">
        <f t="shared" si="41"/>
        <v/>
      </c>
      <c r="X176" t="str">
        <f t="shared" si="41"/>
        <v/>
      </c>
      <c r="Y176" t="str">
        <f t="shared" si="41"/>
        <v/>
      </c>
      <c r="Z176" t="str">
        <f t="shared" si="41"/>
        <v/>
      </c>
      <c r="AA176" t="str">
        <f t="shared" si="41"/>
        <v/>
      </c>
      <c r="AB176" t="str">
        <f t="shared" si="41"/>
        <v/>
      </c>
      <c r="AC176" t="str">
        <f t="shared" si="41"/>
        <v/>
      </c>
      <c r="AD176" t="str">
        <f t="shared" si="41"/>
        <v/>
      </c>
      <c r="AE176" t="str">
        <f t="shared" si="41"/>
        <v/>
      </c>
    </row>
    <row r="177" spans="1:31" x14ac:dyDescent="0.35">
      <c r="A177" t="str">
        <f t="shared" si="27"/>
        <v>LDP000:ga_LargeCrossTrk</v>
      </c>
      <c r="B177" t="str">
        <f t="shared" ref="B177" si="42">IF(B84=0,"",B44)</f>
        <v/>
      </c>
      <c r="C177" t="str">
        <f t="shared" ref="C177:AE177" si="43">IF(C84=0,"",C44)</f>
        <v/>
      </c>
      <c r="D177" t="str">
        <f t="shared" si="43"/>
        <v/>
      </c>
      <c r="E177" t="str">
        <f t="shared" si="43"/>
        <v/>
      </c>
      <c r="F177" t="str">
        <f t="shared" si="43"/>
        <v/>
      </c>
      <c r="G177" t="str">
        <f t="shared" si="43"/>
        <v/>
      </c>
      <c r="H177" t="str">
        <f t="shared" si="43"/>
        <v/>
      </c>
      <c r="I177" t="str">
        <f t="shared" si="43"/>
        <v/>
      </c>
      <c r="J177" t="str">
        <f t="shared" si="43"/>
        <v/>
      </c>
      <c r="K177" t="str">
        <f t="shared" si="43"/>
        <v/>
      </c>
      <c r="L177" t="str">
        <f t="shared" si="43"/>
        <v/>
      </c>
      <c r="M177" t="str">
        <f t="shared" si="43"/>
        <v/>
      </c>
      <c r="N177" t="str">
        <f t="shared" si="43"/>
        <v/>
      </c>
      <c r="O177" t="str">
        <f t="shared" si="43"/>
        <v/>
      </c>
      <c r="P177" t="str">
        <f t="shared" si="43"/>
        <v/>
      </c>
      <c r="Q177" t="str">
        <f t="shared" si="43"/>
        <v/>
      </c>
      <c r="R177" t="str">
        <f t="shared" si="43"/>
        <v/>
      </c>
      <c r="S177" t="str">
        <f t="shared" si="43"/>
        <v/>
      </c>
      <c r="T177" t="str">
        <f t="shared" si="43"/>
        <v/>
      </c>
      <c r="U177" t="str">
        <f t="shared" si="43"/>
        <v/>
      </c>
      <c r="V177" t="str">
        <f t="shared" si="43"/>
        <v/>
      </c>
      <c r="W177" t="str">
        <f t="shared" si="43"/>
        <v/>
      </c>
      <c r="X177" t="str">
        <f t="shared" si="43"/>
        <v/>
      </c>
      <c r="Y177" t="str">
        <f t="shared" si="43"/>
        <v/>
      </c>
      <c r="Z177" t="str">
        <f t="shared" si="43"/>
        <v/>
      </c>
      <c r="AA177" t="str">
        <f t="shared" si="43"/>
        <v/>
      </c>
      <c r="AB177" t="str">
        <f t="shared" si="43"/>
        <v/>
      </c>
      <c r="AC177" t="str">
        <f t="shared" si="43"/>
        <v/>
      </c>
      <c r="AD177" t="str">
        <f t="shared" si="43"/>
        <v/>
      </c>
      <c r="AE177" t="str">
        <f t="shared" si="43"/>
        <v/>
      </c>
    </row>
    <row r="179" spans="1:31" x14ac:dyDescent="0.35">
      <c r="A179" t="str">
        <f t="shared" ref="A179:A187" si="44">A86</f>
        <v>200 Mile Electric Vehicle</v>
      </c>
    </row>
    <row r="180" spans="1:31" x14ac:dyDescent="0.35">
      <c r="A180" t="str">
        <f t="shared" si="44"/>
        <v>LDP000:oa_Mini-compactC</v>
      </c>
      <c r="B180" t="str">
        <f t="shared" ref="B180" si="45">IF(B87=0,"",B29)</f>
        <v/>
      </c>
      <c r="C180" t="str">
        <f t="shared" ref="C180:AE180" si="46">IF(C87=0,"",C29)</f>
        <v/>
      </c>
      <c r="D180" t="str">
        <f t="shared" si="46"/>
        <v/>
      </c>
      <c r="E180" t="str">
        <f t="shared" si="46"/>
        <v/>
      </c>
      <c r="F180" t="str">
        <f t="shared" si="46"/>
        <v/>
      </c>
      <c r="G180" t="str">
        <f t="shared" si="46"/>
        <v/>
      </c>
      <c r="H180" t="str">
        <f t="shared" si="46"/>
        <v/>
      </c>
      <c r="I180" t="str">
        <f t="shared" si="46"/>
        <v/>
      </c>
      <c r="J180" t="str">
        <f t="shared" si="46"/>
        <v/>
      </c>
      <c r="K180" t="str">
        <f t="shared" si="46"/>
        <v/>
      </c>
      <c r="L180" t="str">
        <f t="shared" si="46"/>
        <v/>
      </c>
      <c r="M180" t="str">
        <f t="shared" si="46"/>
        <v/>
      </c>
      <c r="N180" t="str">
        <f t="shared" si="46"/>
        <v/>
      </c>
      <c r="O180" t="str">
        <f t="shared" si="46"/>
        <v/>
      </c>
      <c r="P180" t="str">
        <f t="shared" si="46"/>
        <v/>
      </c>
      <c r="Q180" t="str">
        <f t="shared" si="46"/>
        <v/>
      </c>
      <c r="R180" t="str">
        <f t="shared" si="46"/>
        <v/>
      </c>
      <c r="S180" t="str">
        <f t="shared" si="46"/>
        <v/>
      </c>
      <c r="T180" t="str">
        <f t="shared" si="46"/>
        <v/>
      </c>
      <c r="U180" t="str">
        <f t="shared" si="46"/>
        <v/>
      </c>
      <c r="V180" t="str">
        <f t="shared" si="46"/>
        <v/>
      </c>
      <c r="W180" t="str">
        <f t="shared" si="46"/>
        <v/>
      </c>
      <c r="X180" t="str">
        <f t="shared" si="46"/>
        <v/>
      </c>
      <c r="Y180" t="str">
        <f t="shared" si="46"/>
        <v/>
      </c>
      <c r="Z180" t="str">
        <f t="shared" si="46"/>
        <v/>
      </c>
      <c r="AA180" t="str">
        <f t="shared" si="46"/>
        <v/>
      </c>
      <c r="AB180" t="str">
        <f t="shared" si="46"/>
        <v/>
      </c>
      <c r="AC180" t="str">
        <f t="shared" si="46"/>
        <v/>
      </c>
      <c r="AD180" t="str">
        <f t="shared" si="46"/>
        <v/>
      </c>
      <c r="AE180" t="str">
        <f t="shared" si="46"/>
        <v/>
      </c>
    </row>
    <row r="181" spans="1:31" x14ac:dyDescent="0.35">
      <c r="A181" t="str">
        <f t="shared" si="44"/>
        <v>LDP000:oa_SubcompactCar</v>
      </c>
      <c r="B181">
        <f t="shared" ref="B181" si="47">IF(B88=0,"",B30)</f>
        <v>4.4251872934575109E-2</v>
      </c>
      <c r="C181">
        <f t="shared" ref="C181:AE181" si="48">IF(C88=0,"",C30)</f>
        <v>4.1983439407430635E-2</v>
      </c>
      <c r="D181">
        <f t="shared" si="48"/>
        <v>3.3517151136235858E-2</v>
      </c>
      <c r="E181">
        <f t="shared" si="48"/>
        <v>3.3109404586594969E-2</v>
      </c>
      <c r="F181">
        <f t="shared" si="48"/>
        <v>3.0891861416284229E-2</v>
      </c>
      <c r="G181">
        <f t="shared" si="48"/>
        <v>3.0956596236606009E-2</v>
      </c>
      <c r="H181">
        <f t="shared" si="48"/>
        <v>2.9926607804211636E-2</v>
      </c>
      <c r="I181">
        <f t="shared" si="48"/>
        <v>2.9228355204118452E-2</v>
      </c>
      <c r="J181">
        <f t="shared" si="48"/>
        <v>2.8420430909070319E-2</v>
      </c>
      <c r="K181">
        <f t="shared" si="48"/>
        <v>2.7671604567470823E-2</v>
      </c>
      <c r="L181">
        <f t="shared" si="48"/>
        <v>2.6997109954442808E-2</v>
      </c>
      <c r="M181">
        <f t="shared" si="48"/>
        <v>2.6581859216145937E-2</v>
      </c>
      <c r="N181">
        <f t="shared" si="48"/>
        <v>2.6091567684276225E-2</v>
      </c>
      <c r="O181">
        <f t="shared" si="48"/>
        <v>2.5721674619054391E-2</v>
      </c>
      <c r="P181">
        <f t="shared" si="48"/>
        <v>2.5297356085011883E-2</v>
      </c>
      <c r="Q181">
        <f t="shared" si="48"/>
        <v>2.5122160773772561E-2</v>
      </c>
      <c r="R181">
        <f t="shared" si="48"/>
        <v>2.4663346640392991E-2</v>
      </c>
      <c r="S181">
        <f t="shared" si="48"/>
        <v>2.439225760156068E-2</v>
      </c>
      <c r="T181">
        <f t="shared" si="48"/>
        <v>2.4157942098470591E-2</v>
      </c>
      <c r="U181">
        <f t="shared" si="48"/>
        <v>2.3847612787699309E-2</v>
      </c>
      <c r="V181">
        <f t="shared" si="48"/>
        <v>2.3566625517030045E-2</v>
      </c>
      <c r="W181">
        <f t="shared" si="48"/>
        <v>2.3352744850475345E-2</v>
      </c>
      <c r="X181">
        <f t="shared" si="48"/>
        <v>2.3018443952938575E-2</v>
      </c>
      <c r="Y181">
        <f t="shared" si="48"/>
        <v>2.2931187532016051E-2</v>
      </c>
      <c r="Z181">
        <f t="shared" si="48"/>
        <v>2.264560777746925E-2</v>
      </c>
      <c r="AA181">
        <f t="shared" si="48"/>
        <v>2.2849199178361167E-2</v>
      </c>
      <c r="AB181">
        <f t="shared" si="48"/>
        <v>2.2221433995597471E-2</v>
      </c>
      <c r="AC181">
        <f t="shared" si="48"/>
        <v>2.2163931887099541E-2</v>
      </c>
      <c r="AD181">
        <f t="shared" si="48"/>
        <v>2.1904196897183866E-2</v>
      </c>
      <c r="AE181">
        <f t="shared" si="48"/>
        <v>2.1818081517422531E-2</v>
      </c>
    </row>
    <row r="182" spans="1:31" x14ac:dyDescent="0.35">
      <c r="A182" t="str">
        <f t="shared" si="44"/>
        <v>LDP000:oa_CompactCars</v>
      </c>
      <c r="B182">
        <f t="shared" ref="B182" si="49">IF(B89=0,"",B31)</f>
        <v>0.10364085832862678</v>
      </c>
      <c r="C182">
        <f t="shared" ref="C182:AE182" si="50">IF(C89=0,"",C31)</f>
        <v>0.13001051300047028</v>
      </c>
      <c r="D182">
        <f t="shared" si="50"/>
        <v>0.11139161121089432</v>
      </c>
      <c r="E182">
        <f t="shared" si="50"/>
        <v>0.10964916611892148</v>
      </c>
      <c r="F182">
        <f t="shared" si="50"/>
        <v>0.10426830784927033</v>
      </c>
      <c r="G182">
        <f t="shared" si="50"/>
        <v>0.10159086688279928</v>
      </c>
      <c r="H182">
        <f t="shared" si="50"/>
        <v>9.8513358865305434E-2</v>
      </c>
      <c r="I182">
        <f t="shared" si="50"/>
        <v>9.6026534913320194E-2</v>
      </c>
      <c r="J182">
        <f t="shared" si="50"/>
        <v>9.2677441584221476E-2</v>
      </c>
      <c r="K182">
        <f t="shared" si="50"/>
        <v>9.0348108009143668E-2</v>
      </c>
      <c r="L182">
        <f t="shared" si="50"/>
        <v>8.8322974935736986E-2</v>
      </c>
      <c r="M182">
        <f t="shared" si="50"/>
        <v>8.6890388682682035E-2</v>
      </c>
      <c r="N182">
        <f t="shared" si="50"/>
        <v>8.5435549345391354E-2</v>
      </c>
      <c r="O182">
        <f t="shared" si="50"/>
        <v>8.4149652304178049E-2</v>
      </c>
      <c r="P182">
        <f t="shared" si="50"/>
        <v>8.2954337011562754E-2</v>
      </c>
      <c r="Q182">
        <f t="shared" si="50"/>
        <v>8.2213771891513063E-2</v>
      </c>
      <c r="R182">
        <f t="shared" si="50"/>
        <v>8.0939239236129848E-2</v>
      </c>
      <c r="S182">
        <f t="shared" si="50"/>
        <v>7.9988705822129053E-2</v>
      </c>
      <c r="T182">
        <f t="shared" si="50"/>
        <v>7.9221598831192008E-2</v>
      </c>
      <c r="U182">
        <f t="shared" si="50"/>
        <v>7.8175270136680269E-2</v>
      </c>
      <c r="V182">
        <f t="shared" si="50"/>
        <v>7.7326385169065551E-2</v>
      </c>
      <c r="W182">
        <f t="shared" si="50"/>
        <v>7.6622138974398235E-2</v>
      </c>
      <c r="X182">
        <f t="shared" si="50"/>
        <v>7.5662742609613684E-2</v>
      </c>
      <c r="Y182">
        <f t="shared" si="50"/>
        <v>7.523185878695815E-2</v>
      </c>
      <c r="Z182">
        <f t="shared" si="50"/>
        <v>7.4417445370474483E-2</v>
      </c>
      <c r="AA182">
        <f t="shared" si="50"/>
        <v>7.4958934642761946E-2</v>
      </c>
      <c r="AB182">
        <f t="shared" si="50"/>
        <v>7.3251248029310115E-2</v>
      </c>
      <c r="AC182">
        <f t="shared" si="50"/>
        <v>7.2957608013264647E-2</v>
      </c>
      <c r="AD182">
        <f t="shared" si="50"/>
        <v>7.2319690791810554E-2</v>
      </c>
      <c r="AE182">
        <f t="shared" si="50"/>
        <v>7.1910762483236204E-2</v>
      </c>
    </row>
    <row r="183" spans="1:31" x14ac:dyDescent="0.35">
      <c r="A183" t="str">
        <f t="shared" si="44"/>
        <v>LDP000:oa_MidsizeCars</v>
      </c>
      <c r="B183">
        <f t="shared" ref="B183" si="51">IF(B90=0,"",B32)</f>
        <v>0.2402904535366942</v>
      </c>
      <c r="C183">
        <f t="shared" ref="C183:AE183" si="52">IF(C90=0,"",C32)</f>
        <v>0.24528399975544757</v>
      </c>
      <c r="D183">
        <f t="shared" si="52"/>
        <v>0.26111643593598471</v>
      </c>
      <c r="E183">
        <f t="shared" si="52"/>
        <v>0.24570000510296716</v>
      </c>
      <c r="F183">
        <f t="shared" si="52"/>
        <v>0.24005788587742069</v>
      </c>
      <c r="G183">
        <f t="shared" si="52"/>
        <v>0.22482800828476437</v>
      </c>
      <c r="H183">
        <f t="shared" si="52"/>
        <v>0.21610326204224301</v>
      </c>
      <c r="I183">
        <f t="shared" si="52"/>
        <v>0.20866539249201385</v>
      </c>
      <c r="J183">
        <f t="shared" si="52"/>
        <v>0.20189167575139191</v>
      </c>
      <c r="K183">
        <f t="shared" si="52"/>
        <v>0.19647915323430609</v>
      </c>
      <c r="L183">
        <f t="shared" si="52"/>
        <v>0.19230058913189646</v>
      </c>
      <c r="M183">
        <f t="shared" si="52"/>
        <v>0.18815022881672466</v>
      </c>
      <c r="N183">
        <f t="shared" si="52"/>
        <v>0.18504935061887257</v>
      </c>
      <c r="O183">
        <f t="shared" si="52"/>
        <v>0.18211031667964733</v>
      </c>
      <c r="P183">
        <f t="shared" si="52"/>
        <v>0.17960831229322494</v>
      </c>
      <c r="Q183">
        <f t="shared" si="52"/>
        <v>0.17645196846973885</v>
      </c>
      <c r="R183">
        <f t="shared" si="52"/>
        <v>0.1747958735510195</v>
      </c>
      <c r="S183">
        <f t="shared" si="52"/>
        <v>0.1725673366164103</v>
      </c>
      <c r="T183">
        <f t="shared" si="52"/>
        <v>0.17044641775636049</v>
      </c>
      <c r="U183">
        <f t="shared" si="52"/>
        <v>0.16856956155457675</v>
      </c>
      <c r="V183">
        <f t="shared" si="52"/>
        <v>0.16688852866593032</v>
      </c>
      <c r="W183">
        <f t="shared" si="52"/>
        <v>0.164903409410395</v>
      </c>
      <c r="X183">
        <f t="shared" si="52"/>
        <v>0.16360215530470792</v>
      </c>
      <c r="Y183">
        <f t="shared" si="52"/>
        <v>0.1612143845810998</v>
      </c>
      <c r="Z183">
        <f t="shared" si="52"/>
        <v>0.15989853074271446</v>
      </c>
      <c r="AA183">
        <f t="shared" si="52"/>
        <v>0.1564390806077238</v>
      </c>
      <c r="AB183">
        <f t="shared" si="52"/>
        <v>0.15726514595929625</v>
      </c>
      <c r="AC183">
        <f t="shared" si="52"/>
        <v>0.15543011793452766</v>
      </c>
      <c r="AD183">
        <f t="shared" si="52"/>
        <v>0.15474016562520698</v>
      </c>
      <c r="AE183">
        <f t="shared" si="52"/>
        <v>0.15298747571122301</v>
      </c>
    </row>
    <row r="184" spans="1:31" x14ac:dyDescent="0.35">
      <c r="A184" t="str">
        <f t="shared" si="44"/>
        <v>LDP000:oa_LargeCars</v>
      </c>
      <c r="B184">
        <f t="shared" ref="B184" si="53">IF(B91=0,"",B33)</f>
        <v>7.1968420746309117E-2</v>
      </c>
      <c r="C184">
        <f t="shared" ref="C184:AE184" si="54">IF(C91=0,"",C33)</f>
        <v>6.9543505140304135E-2</v>
      </c>
      <c r="D184">
        <f t="shared" si="54"/>
        <v>8.2101351824476573E-2</v>
      </c>
      <c r="E184">
        <f t="shared" si="54"/>
        <v>7.5323631706738864E-2</v>
      </c>
      <c r="F184">
        <f t="shared" si="54"/>
        <v>7.3758547035857436E-2</v>
      </c>
      <c r="G184">
        <f t="shared" si="54"/>
        <v>6.7286974028445301E-2</v>
      </c>
      <c r="H184">
        <f t="shared" si="54"/>
        <v>6.429726550779262E-2</v>
      </c>
      <c r="I184">
        <f t="shared" si="54"/>
        <v>6.1117376538337188E-2</v>
      </c>
      <c r="J184">
        <f t="shared" si="54"/>
        <v>5.9236729050624472E-2</v>
      </c>
      <c r="K184">
        <f t="shared" si="54"/>
        <v>5.7503874246122862E-2</v>
      </c>
      <c r="L184">
        <f t="shared" si="54"/>
        <v>5.6168994810223881E-2</v>
      </c>
      <c r="M184">
        <f t="shared" si="54"/>
        <v>5.469994957512006E-2</v>
      </c>
      <c r="N184">
        <f t="shared" si="54"/>
        <v>5.3666960028028086E-2</v>
      </c>
      <c r="O184">
        <f t="shared" si="54"/>
        <v>5.2621030975771324E-2</v>
      </c>
      <c r="P184">
        <f t="shared" si="54"/>
        <v>5.1816340330346253E-2</v>
      </c>
      <c r="Q184">
        <f t="shared" si="54"/>
        <v>5.0634891208164279E-2</v>
      </c>
      <c r="R184">
        <f t="shared" si="54"/>
        <v>5.0242757533182095E-2</v>
      </c>
      <c r="S184">
        <f t="shared" si="54"/>
        <v>4.9474077230597435E-2</v>
      </c>
      <c r="T184">
        <f t="shared" si="54"/>
        <v>4.8685672109701435E-2</v>
      </c>
      <c r="U184">
        <f t="shared" si="54"/>
        <v>4.8243161237061176E-2</v>
      </c>
      <c r="V184">
        <f t="shared" si="54"/>
        <v>4.7684993609834303E-2</v>
      </c>
      <c r="W184">
        <f t="shared" si="54"/>
        <v>4.7027856409358949E-2</v>
      </c>
      <c r="X184">
        <f t="shared" si="54"/>
        <v>4.6682189552287021E-2</v>
      </c>
      <c r="Y184">
        <f t="shared" si="54"/>
        <v>4.5830881222726105E-2</v>
      </c>
      <c r="Z184">
        <f t="shared" si="54"/>
        <v>4.545223789116707E-2</v>
      </c>
      <c r="AA184">
        <f t="shared" si="54"/>
        <v>4.4000583502623244E-2</v>
      </c>
      <c r="AB184">
        <f t="shared" si="54"/>
        <v>4.4608182856847645E-2</v>
      </c>
      <c r="AC184">
        <f t="shared" si="54"/>
        <v>4.3915826239362632E-2</v>
      </c>
      <c r="AD184">
        <f t="shared" si="54"/>
        <v>4.3670513753209614E-2</v>
      </c>
      <c r="AE184">
        <f t="shared" si="54"/>
        <v>4.3164533225834432E-2</v>
      </c>
    </row>
    <row r="185" spans="1:31" x14ac:dyDescent="0.35">
      <c r="A185" t="str">
        <f t="shared" si="44"/>
        <v>LDP000:oa_TwoSeaterCars</v>
      </c>
      <c r="B185">
        <f t="shared" ref="B185" si="55">IF(B92=0,"",B34)</f>
        <v>7.6514403720814653E-3</v>
      </c>
      <c r="C185">
        <f t="shared" ref="C185:AE185" si="56">IF(C92=0,"",C34)</f>
        <v>8.9287765104248303E-3</v>
      </c>
      <c r="D185">
        <f t="shared" si="56"/>
        <v>9.122476625251676E-3</v>
      </c>
      <c r="E185">
        <f t="shared" si="56"/>
        <v>8.7528336200703282E-3</v>
      </c>
      <c r="F185">
        <f t="shared" si="56"/>
        <v>8.5215368453155325E-3</v>
      </c>
      <c r="G185">
        <f t="shared" si="56"/>
        <v>8.1326629765158913E-3</v>
      </c>
      <c r="H185">
        <f t="shared" si="56"/>
        <v>7.8652762833996519E-3</v>
      </c>
      <c r="I185">
        <f t="shared" si="56"/>
        <v>7.6466524971080226E-3</v>
      </c>
      <c r="J185">
        <f t="shared" si="56"/>
        <v>7.4019407625128117E-3</v>
      </c>
      <c r="K185">
        <f t="shared" si="56"/>
        <v>7.2217642910327503E-3</v>
      </c>
      <c r="L185">
        <f t="shared" si="56"/>
        <v>7.0699192509219994E-3</v>
      </c>
      <c r="M185">
        <f t="shared" si="56"/>
        <v>6.9362981864994752E-3</v>
      </c>
      <c r="N185">
        <f t="shared" si="56"/>
        <v>6.8281648013581069E-3</v>
      </c>
      <c r="O185">
        <f t="shared" si="56"/>
        <v>6.7223839122662879E-3</v>
      </c>
      <c r="P185">
        <f t="shared" si="56"/>
        <v>6.6326860204382714E-3</v>
      </c>
      <c r="Q185">
        <f t="shared" si="56"/>
        <v>6.5402222806875236E-3</v>
      </c>
      <c r="R185">
        <f t="shared" si="56"/>
        <v>6.4733171196385171E-3</v>
      </c>
      <c r="S185">
        <f t="shared" si="56"/>
        <v>6.3997885678356821E-3</v>
      </c>
      <c r="T185">
        <f t="shared" si="56"/>
        <v>6.3303286861306823E-3</v>
      </c>
      <c r="U185">
        <f t="shared" si="56"/>
        <v>6.2638598013421863E-3</v>
      </c>
      <c r="V185">
        <f t="shared" si="56"/>
        <v>6.200357548698107E-3</v>
      </c>
      <c r="W185">
        <f t="shared" si="56"/>
        <v>6.1364464596521881E-3</v>
      </c>
      <c r="X185">
        <f t="shared" si="56"/>
        <v>6.0787078834826369E-3</v>
      </c>
      <c r="Y185">
        <f t="shared" si="56"/>
        <v>6.0119452090091983E-3</v>
      </c>
      <c r="Z185">
        <f t="shared" si="56"/>
        <v>5.9603286407238854E-3</v>
      </c>
      <c r="AA185">
        <f t="shared" si="56"/>
        <v>5.9012728421462468E-3</v>
      </c>
      <c r="AB185">
        <f t="shared" si="56"/>
        <v>5.8777743131487323E-3</v>
      </c>
      <c r="AC185">
        <f t="shared" si="56"/>
        <v>5.8267873548809596E-3</v>
      </c>
      <c r="AD185">
        <f t="shared" si="56"/>
        <v>5.7955708736249379E-3</v>
      </c>
      <c r="AE185">
        <f t="shared" si="56"/>
        <v>5.7417389190371846E-3</v>
      </c>
    </row>
    <row r="186" spans="1:31" x14ac:dyDescent="0.35">
      <c r="A186" t="str">
        <f t="shared" si="44"/>
        <v>LDP000:oa_SmallCrossCar</v>
      </c>
      <c r="B186">
        <f t="shared" ref="B186" si="57">IF(B93=0,"",B35)</f>
        <v>0.23180548516079477</v>
      </c>
      <c r="C186">
        <f t="shared" ref="C186:AE186" si="58">IF(C93=0,"",C35)</f>
        <v>0.25175742965982129</v>
      </c>
      <c r="D186">
        <f t="shared" si="58"/>
        <v>0.22189180113390158</v>
      </c>
      <c r="E186">
        <f t="shared" si="58"/>
        <v>0.2236421307972431</v>
      </c>
      <c r="F186">
        <f t="shared" si="58"/>
        <v>0.21359557018262013</v>
      </c>
      <c r="G186">
        <f t="shared" si="58"/>
        <v>0.21552123045613142</v>
      </c>
      <c r="H186">
        <f t="shared" si="58"/>
        <v>0.21175363629714045</v>
      </c>
      <c r="I186">
        <f t="shared" si="58"/>
        <v>0.20793104652101679</v>
      </c>
      <c r="J186">
        <f t="shared" si="58"/>
        <v>0.20405578626407858</v>
      </c>
      <c r="K186">
        <f t="shared" si="58"/>
        <v>0.20073887757148121</v>
      </c>
      <c r="L186">
        <f t="shared" si="58"/>
        <v>0.19776834923129499</v>
      </c>
      <c r="M186">
        <f t="shared" si="58"/>
        <v>0.19598691117271974</v>
      </c>
      <c r="N186">
        <f t="shared" si="58"/>
        <v>0.19395902900143355</v>
      </c>
      <c r="O186">
        <f t="shared" si="58"/>
        <v>0.19227361126012846</v>
      </c>
      <c r="P186">
        <f t="shared" si="58"/>
        <v>0.19039701829414221</v>
      </c>
      <c r="Q186">
        <f t="shared" si="58"/>
        <v>0.18969312075624564</v>
      </c>
      <c r="R186">
        <f t="shared" si="58"/>
        <v>0.18748076169689229</v>
      </c>
      <c r="S186">
        <f t="shared" si="58"/>
        <v>0.18626303445657263</v>
      </c>
      <c r="T186">
        <f t="shared" si="58"/>
        <v>0.18510530662306082</v>
      </c>
      <c r="U186">
        <f t="shared" si="58"/>
        <v>0.1837097458231621</v>
      </c>
      <c r="V186">
        <f t="shared" si="58"/>
        <v>0.18229325866165394</v>
      </c>
      <c r="W186">
        <f t="shared" si="58"/>
        <v>0.18130857942946232</v>
      </c>
      <c r="X186">
        <f t="shared" si="58"/>
        <v>0.17961500790728879</v>
      </c>
      <c r="Y186">
        <f t="shared" si="58"/>
        <v>0.17924152006896904</v>
      </c>
      <c r="Z186">
        <f t="shared" si="58"/>
        <v>0.17780356406876643</v>
      </c>
      <c r="AA186">
        <f t="shared" si="58"/>
        <v>0.17896202785073442</v>
      </c>
      <c r="AB186">
        <f t="shared" si="58"/>
        <v>0.17569942703480684</v>
      </c>
      <c r="AC186">
        <f t="shared" si="58"/>
        <v>0.1754569107914036</v>
      </c>
      <c r="AD186">
        <f t="shared" si="58"/>
        <v>0.17406542068438804</v>
      </c>
      <c r="AE186">
        <f t="shared" si="58"/>
        <v>0.17378265825042902</v>
      </c>
    </row>
    <row r="187" spans="1:31" x14ac:dyDescent="0.35">
      <c r="A187" t="str">
        <f t="shared" si="44"/>
        <v>LDP000:oa_LargeCrossCar</v>
      </c>
      <c r="B187">
        <f t="shared" ref="B187" si="59">IF(B94=0,"",B36)</f>
        <v>3.9985903854104304E-2</v>
      </c>
      <c r="C187">
        <f t="shared" ref="C187:AE187" si="60">IF(C94=0,"",C36)</f>
        <v>6.4760934003762344E-2</v>
      </c>
      <c r="D187">
        <f t="shared" si="60"/>
        <v>7.2415144458591499E-2</v>
      </c>
      <c r="E187">
        <f t="shared" si="60"/>
        <v>7.1099672276531925E-2</v>
      </c>
      <c r="F187">
        <f t="shared" si="60"/>
        <v>7.0523103868932915E-2</v>
      </c>
      <c r="G187">
        <f t="shared" si="60"/>
        <v>6.8817472999493923E-2</v>
      </c>
      <c r="H187">
        <f t="shared" si="60"/>
        <v>6.7242597508639868E-2</v>
      </c>
      <c r="I187">
        <f t="shared" si="60"/>
        <v>6.5475752477579655E-2</v>
      </c>
      <c r="J187">
        <f t="shared" si="60"/>
        <v>6.506766617951816E-2</v>
      </c>
      <c r="K187">
        <f t="shared" si="60"/>
        <v>6.4263015164431447E-2</v>
      </c>
      <c r="L187">
        <f t="shared" si="60"/>
        <v>6.365152414541253E-2</v>
      </c>
      <c r="M187">
        <f t="shared" si="60"/>
        <v>6.299483508509944E-2</v>
      </c>
      <c r="N187">
        <f t="shared" si="60"/>
        <v>6.2450880529518658E-2</v>
      </c>
      <c r="O187">
        <f t="shared" si="60"/>
        <v>6.203747108332628E-2</v>
      </c>
      <c r="P187">
        <f t="shared" si="60"/>
        <v>6.1706921891809131E-2</v>
      </c>
      <c r="Q187">
        <f t="shared" si="60"/>
        <v>6.1161904258485451E-2</v>
      </c>
      <c r="R187">
        <f t="shared" si="60"/>
        <v>6.10713914833549E-2</v>
      </c>
      <c r="S187">
        <f t="shared" si="60"/>
        <v>6.0743963157451279E-2</v>
      </c>
      <c r="T187">
        <f t="shared" si="60"/>
        <v>6.0333852877270625E-2</v>
      </c>
      <c r="U187">
        <f t="shared" si="60"/>
        <v>6.0175957539804072E-2</v>
      </c>
      <c r="V187">
        <f t="shared" si="60"/>
        <v>5.9918547981481232E-2</v>
      </c>
      <c r="W187">
        <f t="shared" si="60"/>
        <v>5.9566299480349409E-2</v>
      </c>
      <c r="X187">
        <f t="shared" si="60"/>
        <v>5.9409143368226239E-2</v>
      </c>
      <c r="Y187">
        <f t="shared" si="60"/>
        <v>5.8929089776190095E-2</v>
      </c>
      <c r="Z187">
        <f t="shared" si="60"/>
        <v>5.8723431759254062E-2</v>
      </c>
      <c r="AA187">
        <f t="shared" si="60"/>
        <v>5.7850633271704408E-2</v>
      </c>
      <c r="AB187">
        <f t="shared" si="60"/>
        <v>5.8325834631424538E-2</v>
      </c>
      <c r="AC187">
        <f t="shared" si="60"/>
        <v>5.7921873995595084E-2</v>
      </c>
      <c r="AD187">
        <f t="shared" si="60"/>
        <v>5.775811762146249E-2</v>
      </c>
      <c r="AE187">
        <f t="shared" si="60"/>
        <v>5.7559981719926871E-2</v>
      </c>
    </row>
    <row r="188" spans="1:31" x14ac:dyDescent="0.35">
      <c r="A188" t="str">
        <f t="shared" ref="A188:A195" si="61">A95</f>
        <v>LDP000:oa_SmallPickup</v>
      </c>
      <c r="B188">
        <f t="shared" ref="B188" si="62">IF(B95=0,"",B37)</f>
        <v>9.2014137330140439E-3</v>
      </c>
      <c r="C188">
        <f t="shared" ref="C188:AE188" si="63">IF(C95=0,"",C37)</f>
        <v>4.6850934253017708E-3</v>
      </c>
      <c r="D188">
        <f t="shared" si="63"/>
        <v>5.8938711940762249E-3</v>
      </c>
      <c r="E188">
        <f t="shared" si="63"/>
        <v>6.4599606313216216E-3</v>
      </c>
      <c r="F188">
        <f t="shared" si="63"/>
        <v>7.1937030475885044E-3</v>
      </c>
      <c r="G188">
        <f t="shared" si="63"/>
        <v>7.6876787422105438E-3</v>
      </c>
      <c r="H188">
        <f t="shared" si="63"/>
        <v>8.2695994526867985E-3</v>
      </c>
      <c r="I188">
        <f t="shared" si="63"/>
        <v>8.7397430765749767E-3</v>
      </c>
      <c r="J188">
        <f t="shared" si="63"/>
        <v>9.21165102676922E-3</v>
      </c>
      <c r="K188">
        <f t="shared" si="63"/>
        <v>9.5741858410841821E-3</v>
      </c>
      <c r="L188">
        <f t="shared" si="63"/>
        <v>9.8862143016610754E-3</v>
      </c>
      <c r="M188">
        <f t="shared" si="63"/>
        <v>1.0102709505345562E-2</v>
      </c>
      <c r="N188">
        <f t="shared" si="63"/>
        <v>1.031800069770563E-2</v>
      </c>
      <c r="O188">
        <f t="shared" si="63"/>
        <v>1.0524910610817131E-2</v>
      </c>
      <c r="P188">
        <f t="shared" si="63"/>
        <v>1.0708364447982729E-2</v>
      </c>
      <c r="Q188">
        <f t="shared" si="63"/>
        <v>1.0816075175098526E-2</v>
      </c>
      <c r="R188">
        <f t="shared" si="63"/>
        <v>1.1013952089599667E-2</v>
      </c>
      <c r="S188">
        <f t="shared" si="63"/>
        <v>1.1146946551495663E-2</v>
      </c>
      <c r="T188">
        <f t="shared" si="63"/>
        <v>1.1269566334521702E-2</v>
      </c>
      <c r="U188">
        <f t="shared" si="63"/>
        <v>1.1420654371538068E-2</v>
      </c>
      <c r="V188">
        <f t="shared" si="63"/>
        <v>1.1555563735770182E-2</v>
      </c>
      <c r="W188">
        <f t="shared" si="63"/>
        <v>1.1662018267943237E-2</v>
      </c>
      <c r="X188">
        <f t="shared" si="63"/>
        <v>1.1816611969599993E-2</v>
      </c>
      <c r="Y188">
        <f t="shared" si="63"/>
        <v>1.1875165253662492E-2</v>
      </c>
      <c r="Z188">
        <f t="shared" si="63"/>
        <v>1.2006183691340317E-2</v>
      </c>
      <c r="AA188">
        <f t="shared" si="63"/>
        <v>1.1954935146641756E-2</v>
      </c>
      <c r="AB188">
        <f t="shared" si="63"/>
        <v>1.219938357874328E-2</v>
      </c>
      <c r="AC188">
        <f t="shared" si="63"/>
        <v>1.2232686147211794E-2</v>
      </c>
      <c r="AD188">
        <f t="shared" si="63"/>
        <v>1.234915657745788E-2</v>
      </c>
      <c r="AE188">
        <f t="shared" si="63"/>
        <v>1.2390695649542212E-2</v>
      </c>
    </row>
    <row r="189" spans="1:31" x14ac:dyDescent="0.35">
      <c r="A189" t="str">
        <f t="shared" si="61"/>
        <v>LDP000:oa_LargePickup</v>
      </c>
      <c r="B189" t="str">
        <f t="shared" ref="B189" si="64">IF(B96=0,"",B38)</f>
        <v/>
      </c>
      <c r="C189">
        <f t="shared" ref="C189:AE189" si="65">IF(C96=0,"",C38)</f>
        <v>4.2494226812980082E-2</v>
      </c>
      <c r="D189">
        <f t="shared" si="65"/>
        <v>4.658339270260041E-2</v>
      </c>
      <c r="E189">
        <f t="shared" si="65"/>
        <v>5.2606995367158522E-2</v>
      </c>
      <c r="F189">
        <f t="shared" si="65"/>
        <v>5.872455640629904E-2</v>
      </c>
      <c r="G189">
        <f t="shared" si="65"/>
        <v>6.513831561086901E-2</v>
      </c>
      <c r="H189">
        <f t="shared" si="65"/>
        <v>7.0343233171631117E-2</v>
      </c>
      <c r="I189">
        <f t="shared" si="65"/>
        <v>7.5131492380561854E-2</v>
      </c>
      <c r="J189">
        <f t="shared" si="65"/>
        <v>7.9685998487348808E-2</v>
      </c>
      <c r="K189">
        <f t="shared" si="65"/>
        <v>8.3329710788732095E-2</v>
      </c>
      <c r="L189">
        <f t="shared" si="65"/>
        <v>8.6341530827425947E-2</v>
      </c>
      <c r="M189">
        <f t="shared" si="65"/>
        <v>8.8953574358156193E-2</v>
      </c>
      <c r="N189">
        <f t="shared" si="65"/>
        <v>9.1218200716630796E-2</v>
      </c>
      <c r="O189">
        <f t="shared" si="65"/>
        <v>9.3320705724727893E-2</v>
      </c>
      <c r="P189">
        <f t="shared" si="65"/>
        <v>9.5201893767709003E-2</v>
      </c>
      <c r="Q189">
        <f t="shared" si="65"/>
        <v>9.7000573118606381E-2</v>
      </c>
      <c r="R189">
        <f t="shared" si="65"/>
        <v>9.8582891025989508E-2</v>
      </c>
      <c r="S189">
        <f t="shared" si="65"/>
        <v>0.1001616234593302</v>
      </c>
      <c r="T189">
        <f t="shared" si="65"/>
        <v>0.10165559422127744</v>
      </c>
      <c r="U189">
        <f t="shared" si="65"/>
        <v>0.10305492464608719</v>
      </c>
      <c r="V189">
        <f t="shared" si="65"/>
        <v>0.1044384493566453</v>
      </c>
      <c r="W189">
        <f t="shared" si="65"/>
        <v>0.10577084908488439</v>
      </c>
      <c r="X189">
        <f t="shared" si="65"/>
        <v>0.10705788305026986</v>
      </c>
      <c r="Y189">
        <f t="shared" si="65"/>
        <v>0.10837001965836897</v>
      </c>
      <c r="Z189">
        <f t="shared" si="65"/>
        <v>0.10956042321321564</v>
      </c>
      <c r="AA189">
        <f t="shared" si="65"/>
        <v>0.11079309040202415</v>
      </c>
      <c r="AB189">
        <f t="shared" si="65"/>
        <v>0.11172727106334225</v>
      </c>
      <c r="AC189">
        <f t="shared" si="65"/>
        <v>0.11276277884449765</v>
      </c>
      <c r="AD189">
        <f t="shared" si="65"/>
        <v>0.11365590977583917</v>
      </c>
      <c r="AE189">
        <f t="shared" si="65"/>
        <v>0.11461088508061049</v>
      </c>
    </row>
    <row r="190" spans="1:31" x14ac:dyDescent="0.35">
      <c r="A190" t="str">
        <f t="shared" si="61"/>
        <v>LDP000:oa_SmallVan</v>
      </c>
      <c r="B190">
        <f t="shared" ref="B190" si="66">IF(B97=0,"",B39)</f>
        <v>3.6239819872584131E-3</v>
      </c>
      <c r="C190">
        <f t="shared" ref="C190:AE190" si="67">IF(C97=0,"",C39)</f>
        <v>2.3560507101426558E-3</v>
      </c>
      <c r="D190">
        <f t="shared" si="67"/>
        <v>2.3386398539770076E-3</v>
      </c>
      <c r="E190">
        <f t="shared" si="67"/>
        <v>2.6601635541035453E-3</v>
      </c>
      <c r="F190">
        <f t="shared" si="67"/>
        <v>2.8549080650755333E-3</v>
      </c>
      <c r="G190">
        <f t="shared" si="67"/>
        <v>3.2626253833552446E-3</v>
      </c>
      <c r="H190">
        <f t="shared" si="67"/>
        <v>3.5152121010813271E-3</v>
      </c>
      <c r="I190">
        <f t="shared" si="67"/>
        <v>3.7444611943997751E-3</v>
      </c>
      <c r="J190">
        <f t="shared" si="67"/>
        <v>4.0049358109835089E-3</v>
      </c>
      <c r="K190">
        <f t="shared" si="67"/>
        <v>4.2021881101521183E-3</v>
      </c>
      <c r="L190">
        <f t="shared" si="67"/>
        <v>4.3401778066716676E-3</v>
      </c>
      <c r="M190">
        <f t="shared" si="67"/>
        <v>4.4731249311102143E-3</v>
      </c>
      <c r="N190">
        <f t="shared" si="67"/>
        <v>4.5765459337727072E-3</v>
      </c>
      <c r="O190">
        <f t="shared" si="67"/>
        <v>4.6888796846871524E-3</v>
      </c>
      <c r="P190">
        <f t="shared" si="67"/>
        <v>4.7742225153423069E-3</v>
      </c>
      <c r="Q190">
        <f t="shared" si="67"/>
        <v>4.8766502172273001E-3</v>
      </c>
      <c r="R190">
        <f t="shared" si="67"/>
        <v>4.9294054857376346E-3</v>
      </c>
      <c r="S190">
        <f t="shared" si="67"/>
        <v>5.0037479099534566E-3</v>
      </c>
      <c r="T190">
        <f t="shared" si="67"/>
        <v>5.0743640660747607E-3</v>
      </c>
      <c r="U190">
        <f t="shared" si="67"/>
        <v>5.1370734932694563E-3</v>
      </c>
      <c r="V190">
        <f t="shared" si="67"/>
        <v>5.1953945833390497E-3</v>
      </c>
      <c r="W190">
        <f t="shared" si="67"/>
        <v>5.2631101363832941E-3</v>
      </c>
      <c r="X190">
        <f t="shared" si="67"/>
        <v>5.3073935762184736E-3</v>
      </c>
      <c r="Y190">
        <f t="shared" si="67"/>
        <v>5.3918477684375549E-3</v>
      </c>
      <c r="Z190">
        <f t="shared" si="67"/>
        <v>5.4364943576012317E-3</v>
      </c>
      <c r="AA190">
        <f t="shared" si="67"/>
        <v>5.5495326273023986E-3</v>
      </c>
      <c r="AB190">
        <f t="shared" si="67"/>
        <v>5.529728174205148E-3</v>
      </c>
      <c r="AC190">
        <f t="shared" si="67"/>
        <v>5.5973889497853025E-3</v>
      </c>
      <c r="AD190">
        <f t="shared" si="67"/>
        <v>5.6150413282163303E-3</v>
      </c>
      <c r="AE190">
        <f t="shared" si="67"/>
        <v>5.6847355787569926E-3</v>
      </c>
    </row>
    <row r="191" spans="1:31" x14ac:dyDescent="0.35">
      <c r="A191" t="str">
        <f t="shared" si="61"/>
        <v>LDP000:oa_LargeVan</v>
      </c>
      <c r="B191" t="str">
        <f t="shared" ref="B191" si="68">IF(B98=0,"",B40)</f>
        <v/>
      </c>
      <c r="C191" t="str">
        <f t="shared" ref="C191:AE191" si="69">IF(C98=0,"",C40)</f>
        <v/>
      </c>
      <c r="D191" t="str">
        <f t="shared" si="69"/>
        <v/>
      </c>
      <c r="E191" t="str">
        <f t="shared" si="69"/>
        <v/>
      </c>
      <c r="F191" t="str">
        <f t="shared" si="69"/>
        <v/>
      </c>
      <c r="G191" t="str">
        <f t="shared" si="69"/>
        <v/>
      </c>
      <c r="H191" t="str">
        <f t="shared" si="69"/>
        <v/>
      </c>
      <c r="I191" t="str">
        <f t="shared" si="69"/>
        <v/>
      </c>
      <c r="J191" t="str">
        <f t="shared" si="69"/>
        <v/>
      </c>
      <c r="K191" t="str">
        <f t="shared" si="69"/>
        <v/>
      </c>
      <c r="L191" t="str">
        <f t="shared" si="69"/>
        <v/>
      </c>
      <c r="M191" t="str">
        <f t="shared" si="69"/>
        <v/>
      </c>
      <c r="N191" t="str">
        <f t="shared" si="69"/>
        <v/>
      </c>
      <c r="O191" t="str">
        <f t="shared" si="69"/>
        <v/>
      </c>
      <c r="P191" t="str">
        <f t="shared" si="69"/>
        <v/>
      </c>
      <c r="Q191" t="str">
        <f t="shared" si="69"/>
        <v/>
      </c>
      <c r="R191" t="str">
        <f t="shared" si="69"/>
        <v/>
      </c>
      <c r="S191" t="str">
        <f t="shared" si="69"/>
        <v/>
      </c>
      <c r="T191" t="str">
        <f t="shared" si="69"/>
        <v/>
      </c>
      <c r="U191" t="str">
        <f t="shared" si="69"/>
        <v/>
      </c>
      <c r="V191" t="str">
        <f t="shared" si="69"/>
        <v/>
      </c>
      <c r="W191" t="str">
        <f t="shared" si="69"/>
        <v/>
      </c>
      <c r="X191" t="str">
        <f t="shared" si="69"/>
        <v/>
      </c>
      <c r="Y191" t="str">
        <f t="shared" si="69"/>
        <v/>
      </c>
      <c r="Z191" t="str">
        <f t="shared" si="69"/>
        <v/>
      </c>
      <c r="AA191" t="str">
        <f t="shared" si="69"/>
        <v/>
      </c>
      <c r="AB191" t="str">
        <f t="shared" si="69"/>
        <v/>
      </c>
      <c r="AC191" t="str">
        <f t="shared" si="69"/>
        <v/>
      </c>
      <c r="AD191" t="str">
        <f t="shared" si="69"/>
        <v/>
      </c>
      <c r="AE191" t="str">
        <f t="shared" si="69"/>
        <v/>
      </c>
    </row>
    <row r="192" spans="1:31" x14ac:dyDescent="0.35">
      <c r="A192" t="str">
        <f t="shared" si="61"/>
        <v>LDP000:oa_SmallUtility</v>
      </c>
      <c r="B192">
        <f t="shared" ref="B192" si="70">IF(B99=0,"",B41)</f>
        <v>7.1689489773972392E-3</v>
      </c>
      <c r="C192">
        <f t="shared" ref="C192:AE192" si="71">IF(C99=0,"",C41)</f>
        <v>6.4666583602445513E-3</v>
      </c>
      <c r="D192">
        <f t="shared" si="71"/>
        <v>7.3916208024359968E-3</v>
      </c>
      <c r="E192">
        <f t="shared" si="71"/>
        <v>8.0228135162054327E-3</v>
      </c>
      <c r="F192">
        <f t="shared" si="71"/>
        <v>8.8494368723229175E-3</v>
      </c>
      <c r="G192">
        <f t="shared" si="71"/>
        <v>9.4963167865542465E-3</v>
      </c>
      <c r="H192">
        <f t="shared" si="71"/>
        <v>1.0108089701354147E-2</v>
      </c>
      <c r="I192">
        <f t="shared" si="71"/>
        <v>1.0659544196981209E-2</v>
      </c>
      <c r="J192">
        <f t="shared" si="71"/>
        <v>1.1117845412342852E-2</v>
      </c>
      <c r="K192">
        <f t="shared" si="71"/>
        <v>1.1512587986678549E-2</v>
      </c>
      <c r="L192">
        <f t="shared" si="71"/>
        <v>1.1830456188260926E-2</v>
      </c>
      <c r="M192">
        <f t="shared" si="71"/>
        <v>1.2071631361624235E-2</v>
      </c>
      <c r="N192">
        <f t="shared" si="71"/>
        <v>1.2289345030140085E-2</v>
      </c>
      <c r="O192">
        <f t="shared" si="71"/>
        <v>1.2465336637501498E-2</v>
      </c>
      <c r="P192">
        <f t="shared" si="71"/>
        <v>1.2641253756616185E-2</v>
      </c>
      <c r="Q192">
        <f t="shared" si="71"/>
        <v>1.2781049258828154E-2</v>
      </c>
      <c r="R192">
        <f t="shared" si="71"/>
        <v>1.2941422103507105E-2</v>
      </c>
      <c r="S192">
        <f t="shared" si="71"/>
        <v>1.3069093697484418E-2</v>
      </c>
      <c r="T192">
        <f t="shared" si="71"/>
        <v>1.3191857676018258E-2</v>
      </c>
      <c r="U192">
        <f t="shared" si="71"/>
        <v>1.3311585273224933E-2</v>
      </c>
      <c r="V192">
        <f t="shared" si="71"/>
        <v>1.3426725662518351E-2</v>
      </c>
      <c r="W192">
        <f t="shared" si="71"/>
        <v>1.3532920771224619E-2</v>
      </c>
      <c r="X192">
        <f t="shared" si="71"/>
        <v>1.3648927262881401E-2</v>
      </c>
      <c r="Y192">
        <f t="shared" si="71"/>
        <v>1.373154580684554E-2</v>
      </c>
      <c r="Z192">
        <f t="shared" si="71"/>
        <v>1.3838973686067204E-2</v>
      </c>
      <c r="AA192">
        <f t="shared" si="71"/>
        <v>1.3885748819061398E-2</v>
      </c>
      <c r="AB192">
        <f t="shared" si="71"/>
        <v>1.4006845547006366E-2</v>
      </c>
      <c r="AC192">
        <f t="shared" si="71"/>
        <v>1.4063326589571856E-2</v>
      </c>
      <c r="AD192">
        <f t="shared" si="71"/>
        <v>1.4156138182020725E-2</v>
      </c>
      <c r="AE192">
        <f t="shared" si="71"/>
        <v>1.4198231245207849E-2</v>
      </c>
    </row>
    <row r="193" spans="1:31" x14ac:dyDescent="0.35">
      <c r="A193" t="str">
        <f t="shared" si="61"/>
        <v>LDP000:oa_LargeUtility</v>
      </c>
      <c r="B193">
        <f t="shared" ref="B193" si="72">IF(B100=0,"",B42)</f>
        <v>1.2923606174982213E-2</v>
      </c>
      <c r="C193">
        <f t="shared" ref="C193:AE193" si="73">IF(C100=0,"",C42)</f>
        <v>8.7608956701677367E-3</v>
      </c>
      <c r="D193">
        <f t="shared" si="73"/>
        <v>9.6531044244041828E-3</v>
      </c>
      <c r="E193">
        <f t="shared" si="73"/>
        <v>1.0678810631176709E-2</v>
      </c>
      <c r="F193">
        <f t="shared" si="73"/>
        <v>1.1799859110389074E-2</v>
      </c>
      <c r="G193">
        <f t="shared" si="73"/>
        <v>1.2822461448747434E-2</v>
      </c>
      <c r="H193">
        <f t="shared" si="73"/>
        <v>1.3704759754159863E-2</v>
      </c>
      <c r="I193">
        <f t="shared" si="73"/>
        <v>1.4528670093259033E-2</v>
      </c>
      <c r="J193">
        <f t="shared" si="73"/>
        <v>1.5218748640567279E-2</v>
      </c>
      <c r="K193">
        <f t="shared" si="73"/>
        <v>1.5811615763116824E-2</v>
      </c>
      <c r="L193">
        <f t="shared" si="73"/>
        <v>1.6288619170194273E-2</v>
      </c>
      <c r="M193">
        <f t="shared" si="73"/>
        <v>1.6683442381321922E-2</v>
      </c>
      <c r="N193">
        <f t="shared" si="73"/>
        <v>1.7024235387185765E-2</v>
      </c>
      <c r="O193">
        <f t="shared" si="73"/>
        <v>1.7307551171155944E-2</v>
      </c>
      <c r="P193">
        <f t="shared" si="73"/>
        <v>1.7581600614734221E-2</v>
      </c>
      <c r="Q193">
        <f t="shared" si="73"/>
        <v>1.7836083253141417E-2</v>
      </c>
      <c r="R193">
        <f t="shared" si="73"/>
        <v>1.8066927639322671E-2</v>
      </c>
      <c r="S193">
        <f t="shared" si="73"/>
        <v>1.8284153401590474E-2</v>
      </c>
      <c r="T193">
        <f t="shared" si="73"/>
        <v>1.8492495831705261E-2</v>
      </c>
      <c r="U193">
        <f t="shared" si="73"/>
        <v>1.868396935816689E-2</v>
      </c>
      <c r="V193">
        <f t="shared" si="73"/>
        <v>1.8870562490978442E-2</v>
      </c>
      <c r="W193">
        <f t="shared" si="73"/>
        <v>1.9057855197361615E-2</v>
      </c>
      <c r="X193">
        <f t="shared" si="73"/>
        <v>1.9234055457826464E-2</v>
      </c>
      <c r="Y193">
        <f t="shared" si="73"/>
        <v>1.9412838910577549E-2</v>
      </c>
      <c r="Z193">
        <f t="shared" si="73"/>
        <v>1.958028977759187E-2</v>
      </c>
      <c r="AA193">
        <f t="shared" si="73"/>
        <v>1.9745166474295004E-2</v>
      </c>
      <c r="AB193">
        <f t="shared" si="73"/>
        <v>1.9869726798639908E-2</v>
      </c>
      <c r="AC193">
        <f t="shared" si="73"/>
        <v>2.0004922833507518E-2</v>
      </c>
      <c r="AD193">
        <f t="shared" si="73"/>
        <v>2.0130848307236354E-2</v>
      </c>
      <c r="AE193">
        <f t="shared" si="73"/>
        <v>2.0249431521675416E-2</v>
      </c>
    </row>
    <row r="194" spans="1:31" x14ac:dyDescent="0.35">
      <c r="A194" t="str">
        <f t="shared" si="61"/>
        <v>LDP000:oa_SmallCrossTrk</v>
      </c>
      <c r="B194">
        <f t="shared" ref="B194" si="74">IF(B101=0,"",B43)</f>
        <v>4.2591380933535906E-2</v>
      </c>
      <c r="C194">
        <f t="shared" ref="C194:AE194" si="75">IF(C101=0,"",C43)</f>
        <v>3.2985589998432353E-2</v>
      </c>
      <c r="D194">
        <f t="shared" si="75"/>
        <v>3.8209992663098435E-2</v>
      </c>
      <c r="E194">
        <f t="shared" si="75"/>
        <v>4.2637979857185766E-2</v>
      </c>
      <c r="F194">
        <f t="shared" si="75"/>
        <v>4.7617283513522533E-2</v>
      </c>
      <c r="G194">
        <f t="shared" si="75"/>
        <v>5.1920211006298504E-2</v>
      </c>
      <c r="H194">
        <f t="shared" si="75"/>
        <v>5.6023511962949732E-2</v>
      </c>
      <c r="I194">
        <f t="shared" si="75"/>
        <v>5.969727406141697E-2</v>
      </c>
      <c r="J194">
        <f t="shared" si="75"/>
        <v>6.2877410041335485E-2</v>
      </c>
      <c r="K194">
        <f t="shared" si="75"/>
        <v>6.5646120205758149E-2</v>
      </c>
      <c r="L194">
        <f t="shared" si="75"/>
        <v>6.7952817854933054E-2</v>
      </c>
      <c r="M194">
        <f t="shared" si="75"/>
        <v>6.9846739152075177E-2</v>
      </c>
      <c r="N194">
        <f t="shared" si="75"/>
        <v>7.1556705044232269E-2</v>
      </c>
      <c r="O194">
        <f t="shared" si="75"/>
        <v>7.3028021079924996E-2</v>
      </c>
      <c r="P194">
        <f t="shared" si="75"/>
        <v>7.4434197501349414E-2</v>
      </c>
      <c r="Q194">
        <f t="shared" si="75"/>
        <v>7.5630821720936298E-2</v>
      </c>
      <c r="R194">
        <f t="shared" si="75"/>
        <v>7.6880640433845307E-2</v>
      </c>
      <c r="S194">
        <f t="shared" si="75"/>
        <v>7.7985965280570405E-2</v>
      </c>
      <c r="T194">
        <f t="shared" si="75"/>
        <v>7.9024725269300863E-2</v>
      </c>
      <c r="U194">
        <f t="shared" si="75"/>
        <v>8.0071478711616018E-2</v>
      </c>
      <c r="V194">
        <f t="shared" si="75"/>
        <v>8.1048747565872228E-2</v>
      </c>
      <c r="W194">
        <f t="shared" si="75"/>
        <v>8.1992050561783159E-2</v>
      </c>
      <c r="X194">
        <f t="shared" si="75"/>
        <v>8.2961521318910783E-2</v>
      </c>
      <c r="Y194">
        <f t="shared" si="75"/>
        <v>8.3791087260430719E-2</v>
      </c>
      <c r="Z194">
        <f t="shared" si="75"/>
        <v>8.4693638266083587E-2</v>
      </c>
      <c r="AA194">
        <f t="shared" si="75"/>
        <v>8.5261561324436436E-2</v>
      </c>
      <c r="AB194">
        <f t="shared" si="75"/>
        <v>8.6169052787957043E-2</v>
      </c>
      <c r="AC194">
        <f t="shared" si="75"/>
        <v>8.6794390908952232E-2</v>
      </c>
      <c r="AD194">
        <f t="shared" si="75"/>
        <v>8.7503131733556699E-2</v>
      </c>
      <c r="AE194">
        <f t="shared" si="75"/>
        <v>8.8098532969030946E-2</v>
      </c>
    </row>
    <row r="195" spans="1:31" x14ac:dyDescent="0.35">
      <c r="A195" t="str">
        <f t="shared" si="61"/>
        <v>LDP000:oa_LargeCrossTrk</v>
      </c>
      <c r="B195">
        <f t="shared" ref="B195" si="76">IF(B102=0,"",B44)</f>
        <v>0.10295164011470818</v>
      </c>
      <c r="C195">
        <f t="shared" ref="C195:AE195" si="77">IF(C102=0,"",C44)</f>
        <v>7.5371839949835387E-2</v>
      </c>
      <c r="D195">
        <f t="shared" si="77"/>
        <v>8.3808478090070956E-2</v>
      </c>
      <c r="E195">
        <f t="shared" si="77"/>
        <v>9.3706214727856924E-2</v>
      </c>
      <c r="F195">
        <f t="shared" si="77"/>
        <v>0.10421461173432607</v>
      </c>
      <c r="G195">
        <f t="shared" si="77"/>
        <v>0.1143086425018251</v>
      </c>
      <c r="H195">
        <f t="shared" si="77"/>
        <v>0.12295078788815741</v>
      </c>
      <c r="I195">
        <f t="shared" si="77"/>
        <v>0.13117863786617717</v>
      </c>
      <c r="J195">
        <f t="shared" si="77"/>
        <v>0.13796657837518944</v>
      </c>
      <c r="K195">
        <f t="shared" si="77"/>
        <v>0.14389294807314304</v>
      </c>
      <c r="L195">
        <f t="shared" si="77"/>
        <v>0.1487643271190188</v>
      </c>
      <c r="M195">
        <f t="shared" si="77"/>
        <v>0.15287621405466087</v>
      </c>
      <c r="N195">
        <f t="shared" si="77"/>
        <v>0.15646660006046631</v>
      </c>
      <c r="O195">
        <f t="shared" si="77"/>
        <v>0.15957661056763006</v>
      </c>
      <c r="P195">
        <f t="shared" si="77"/>
        <v>0.16250919027336738</v>
      </c>
      <c r="Q195">
        <f t="shared" si="77"/>
        <v>0.16521960646569778</v>
      </c>
      <c r="R195">
        <f t="shared" si="77"/>
        <v>0.16766848141582572</v>
      </c>
      <c r="S195">
        <f t="shared" si="77"/>
        <v>0.17002627911727092</v>
      </c>
      <c r="T195">
        <f t="shared" si="77"/>
        <v>0.17229915174428267</v>
      </c>
      <c r="U195">
        <f t="shared" si="77"/>
        <v>0.17439094950329989</v>
      </c>
      <c r="V195">
        <f t="shared" si="77"/>
        <v>0.17643710301308524</v>
      </c>
      <c r="W195">
        <f t="shared" si="77"/>
        <v>0.17844687909744253</v>
      </c>
      <c r="X195">
        <f t="shared" si="77"/>
        <v>0.18036317711217026</v>
      </c>
      <c r="Y195">
        <f t="shared" si="77"/>
        <v>0.18226637149904848</v>
      </c>
      <c r="Z195">
        <f t="shared" si="77"/>
        <v>0.18404584549221742</v>
      </c>
      <c r="AA195">
        <f t="shared" si="77"/>
        <v>0.18563646466692371</v>
      </c>
      <c r="AB195">
        <f t="shared" si="77"/>
        <v>0.18698826390842402</v>
      </c>
      <c r="AC195">
        <f t="shared" si="77"/>
        <v>0.18844357465684702</v>
      </c>
      <c r="AD195">
        <f t="shared" si="77"/>
        <v>0.18982922681395736</v>
      </c>
      <c r="AE195">
        <f t="shared" si="77"/>
        <v>0.19110138753353592</v>
      </c>
    </row>
    <row r="197" spans="1:31" x14ac:dyDescent="0.35">
      <c r="A197" t="str">
        <f t="shared" ref="A197:A205" si="78">A104</f>
        <v>300 Mile Electric Vehicle</v>
      </c>
    </row>
    <row r="198" spans="1:31" x14ac:dyDescent="0.35">
      <c r="A198" t="str">
        <f t="shared" si="78"/>
        <v>LDP000:va_Mini-compactC</v>
      </c>
      <c r="B198" t="str">
        <f t="shared" ref="B198" si="79">IF(B105=0,"",B29)</f>
        <v/>
      </c>
      <c r="C198" t="str">
        <f t="shared" ref="C198:AE198" si="80">IF(C105=0,"",C29)</f>
        <v/>
      </c>
      <c r="D198" t="str">
        <f t="shared" si="80"/>
        <v/>
      </c>
      <c r="E198" t="str">
        <f t="shared" si="80"/>
        <v/>
      </c>
      <c r="F198" t="str">
        <f t="shared" si="80"/>
        <v/>
      </c>
      <c r="G198" t="str">
        <f t="shared" si="80"/>
        <v/>
      </c>
      <c r="H198" t="str">
        <f t="shared" si="80"/>
        <v/>
      </c>
      <c r="I198" t="str">
        <f t="shared" si="80"/>
        <v/>
      </c>
      <c r="J198" t="str">
        <f t="shared" si="80"/>
        <v/>
      </c>
      <c r="K198" t="str">
        <f t="shared" si="80"/>
        <v/>
      </c>
      <c r="L198" t="str">
        <f t="shared" si="80"/>
        <v/>
      </c>
      <c r="M198" t="str">
        <f t="shared" si="80"/>
        <v/>
      </c>
      <c r="N198" t="str">
        <f t="shared" si="80"/>
        <v/>
      </c>
      <c r="O198" t="str">
        <f t="shared" si="80"/>
        <v/>
      </c>
      <c r="P198" t="str">
        <f t="shared" si="80"/>
        <v/>
      </c>
      <c r="Q198" t="str">
        <f t="shared" si="80"/>
        <v/>
      </c>
      <c r="R198" t="str">
        <f t="shared" si="80"/>
        <v/>
      </c>
      <c r="S198" t="str">
        <f t="shared" si="80"/>
        <v/>
      </c>
      <c r="T198" t="str">
        <f t="shared" si="80"/>
        <v/>
      </c>
      <c r="U198" t="str">
        <f t="shared" si="80"/>
        <v/>
      </c>
      <c r="V198" t="str">
        <f t="shared" si="80"/>
        <v/>
      </c>
      <c r="W198" t="str">
        <f t="shared" si="80"/>
        <v/>
      </c>
      <c r="X198" t="str">
        <f t="shared" si="80"/>
        <v/>
      </c>
      <c r="Y198" t="str">
        <f t="shared" si="80"/>
        <v/>
      </c>
      <c r="Z198" t="str">
        <f t="shared" si="80"/>
        <v/>
      </c>
      <c r="AA198" t="str">
        <f t="shared" si="80"/>
        <v/>
      </c>
      <c r="AB198" t="str">
        <f t="shared" si="80"/>
        <v/>
      </c>
      <c r="AC198" t="str">
        <f t="shared" si="80"/>
        <v/>
      </c>
      <c r="AD198" t="str">
        <f t="shared" si="80"/>
        <v/>
      </c>
      <c r="AE198" t="str">
        <f t="shared" si="80"/>
        <v/>
      </c>
    </row>
    <row r="199" spans="1:31" x14ac:dyDescent="0.35">
      <c r="A199" t="str">
        <f t="shared" si="78"/>
        <v>LDP000:va_SubcompactCar</v>
      </c>
      <c r="B199">
        <f t="shared" ref="B199" si="81">IF(B106=0,"",B30)</f>
        <v>4.4251872934575109E-2</v>
      </c>
      <c r="C199">
        <f t="shared" ref="C199:AE199" si="82">IF(C106=0,"",C30)</f>
        <v>4.1983439407430635E-2</v>
      </c>
      <c r="D199">
        <f t="shared" si="82"/>
        <v>3.3517151136235858E-2</v>
      </c>
      <c r="E199">
        <f t="shared" si="82"/>
        <v>3.3109404586594969E-2</v>
      </c>
      <c r="F199">
        <f t="shared" si="82"/>
        <v>3.0891861416284229E-2</v>
      </c>
      <c r="G199">
        <f t="shared" si="82"/>
        <v>3.0956596236606009E-2</v>
      </c>
      <c r="H199">
        <f t="shared" si="82"/>
        <v>2.9926607804211636E-2</v>
      </c>
      <c r="I199">
        <f t="shared" si="82"/>
        <v>2.9228355204118452E-2</v>
      </c>
      <c r="J199">
        <f t="shared" si="82"/>
        <v>2.8420430909070319E-2</v>
      </c>
      <c r="K199">
        <f t="shared" si="82"/>
        <v>2.7671604567470823E-2</v>
      </c>
      <c r="L199">
        <f t="shared" si="82"/>
        <v>2.6997109954442808E-2</v>
      </c>
      <c r="M199">
        <f t="shared" si="82"/>
        <v>2.6581859216145937E-2</v>
      </c>
      <c r="N199">
        <f t="shared" si="82"/>
        <v>2.6091567684276225E-2</v>
      </c>
      <c r="O199">
        <f t="shared" si="82"/>
        <v>2.5721674619054391E-2</v>
      </c>
      <c r="P199">
        <f t="shared" si="82"/>
        <v>2.5297356085011883E-2</v>
      </c>
      <c r="Q199">
        <f t="shared" si="82"/>
        <v>2.5122160773772561E-2</v>
      </c>
      <c r="R199">
        <f t="shared" si="82"/>
        <v>2.4663346640392991E-2</v>
      </c>
      <c r="S199">
        <f t="shared" si="82"/>
        <v>2.439225760156068E-2</v>
      </c>
      <c r="T199">
        <f t="shared" si="82"/>
        <v>2.4157942098470591E-2</v>
      </c>
      <c r="U199">
        <f t="shared" si="82"/>
        <v>2.3847612787699309E-2</v>
      </c>
      <c r="V199">
        <f t="shared" si="82"/>
        <v>2.3566625517030045E-2</v>
      </c>
      <c r="W199">
        <f t="shared" si="82"/>
        <v>2.3352744850475345E-2</v>
      </c>
      <c r="X199">
        <f t="shared" si="82"/>
        <v>2.3018443952938575E-2</v>
      </c>
      <c r="Y199">
        <f t="shared" si="82"/>
        <v>2.2931187532016051E-2</v>
      </c>
      <c r="Z199">
        <f t="shared" si="82"/>
        <v>2.264560777746925E-2</v>
      </c>
      <c r="AA199">
        <f t="shared" si="82"/>
        <v>2.2849199178361167E-2</v>
      </c>
      <c r="AB199">
        <f t="shared" si="82"/>
        <v>2.2221433995597471E-2</v>
      </c>
      <c r="AC199">
        <f t="shared" si="82"/>
        <v>2.2163931887099541E-2</v>
      </c>
      <c r="AD199">
        <f t="shared" si="82"/>
        <v>2.1904196897183866E-2</v>
      </c>
      <c r="AE199">
        <f t="shared" si="82"/>
        <v>2.1818081517422531E-2</v>
      </c>
    </row>
    <row r="200" spans="1:31" x14ac:dyDescent="0.35">
      <c r="A200" t="str">
        <f t="shared" si="78"/>
        <v>LDP000:va_CompactCars</v>
      </c>
      <c r="B200">
        <f t="shared" ref="B200" si="83">IF(B107=0,"",B31)</f>
        <v>0.10364085832862678</v>
      </c>
      <c r="C200">
        <f t="shared" ref="C200:AE200" si="84">IF(C107=0,"",C31)</f>
        <v>0.13001051300047028</v>
      </c>
      <c r="D200">
        <f t="shared" si="84"/>
        <v>0.11139161121089432</v>
      </c>
      <c r="E200">
        <f t="shared" si="84"/>
        <v>0.10964916611892148</v>
      </c>
      <c r="F200">
        <f t="shared" si="84"/>
        <v>0.10426830784927033</v>
      </c>
      <c r="G200">
        <f t="shared" si="84"/>
        <v>0.10159086688279928</v>
      </c>
      <c r="H200">
        <f t="shared" si="84"/>
        <v>9.8513358865305434E-2</v>
      </c>
      <c r="I200">
        <f t="shared" si="84"/>
        <v>9.6026534913320194E-2</v>
      </c>
      <c r="J200">
        <f t="shared" si="84"/>
        <v>9.2677441584221476E-2</v>
      </c>
      <c r="K200">
        <f t="shared" si="84"/>
        <v>9.0348108009143668E-2</v>
      </c>
      <c r="L200">
        <f t="shared" si="84"/>
        <v>8.8322974935736986E-2</v>
      </c>
      <c r="M200">
        <f t="shared" si="84"/>
        <v>8.6890388682682035E-2</v>
      </c>
      <c r="N200">
        <f t="shared" si="84"/>
        <v>8.5435549345391354E-2</v>
      </c>
      <c r="O200">
        <f t="shared" si="84"/>
        <v>8.4149652304178049E-2</v>
      </c>
      <c r="P200">
        <f t="shared" si="84"/>
        <v>8.2954337011562754E-2</v>
      </c>
      <c r="Q200">
        <f t="shared" si="84"/>
        <v>8.2213771891513063E-2</v>
      </c>
      <c r="R200">
        <f t="shared" si="84"/>
        <v>8.0939239236129848E-2</v>
      </c>
      <c r="S200">
        <f t="shared" si="84"/>
        <v>7.9988705822129053E-2</v>
      </c>
      <c r="T200">
        <f t="shared" si="84"/>
        <v>7.9221598831192008E-2</v>
      </c>
      <c r="U200">
        <f t="shared" si="84"/>
        <v>7.8175270136680269E-2</v>
      </c>
      <c r="V200">
        <f t="shared" si="84"/>
        <v>7.7326385169065551E-2</v>
      </c>
      <c r="W200">
        <f t="shared" si="84"/>
        <v>7.6622138974398235E-2</v>
      </c>
      <c r="X200">
        <f t="shared" si="84"/>
        <v>7.5662742609613684E-2</v>
      </c>
      <c r="Y200">
        <f t="shared" si="84"/>
        <v>7.523185878695815E-2</v>
      </c>
      <c r="Z200">
        <f t="shared" si="84"/>
        <v>7.4417445370474483E-2</v>
      </c>
      <c r="AA200">
        <f t="shared" si="84"/>
        <v>7.4958934642761946E-2</v>
      </c>
      <c r="AB200">
        <f t="shared" si="84"/>
        <v>7.3251248029310115E-2</v>
      </c>
      <c r="AC200">
        <f t="shared" si="84"/>
        <v>7.2957608013264647E-2</v>
      </c>
      <c r="AD200">
        <f t="shared" si="84"/>
        <v>7.2319690791810554E-2</v>
      </c>
      <c r="AE200">
        <f t="shared" si="84"/>
        <v>7.1910762483236204E-2</v>
      </c>
    </row>
    <row r="201" spans="1:31" x14ac:dyDescent="0.35">
      <c r="A201" t="str">
        <f t="shared" si="78"/>
        <v>LDP000:va_MidsizeCars</v>
      </c>
      <c r="B201">
        <f t="shared" ref="B201" si="85">IF(B108=0,"",B32)</f>
        <v>0.2402904535366942</v>
      </c>
      <c r="C201">
        <f t="shared" ref="C201:AE201" si="86">IF(C108=0,"",C32)</f>
        <v>0.24528399975544757</v>
      </c>
      <c r="D201">
        <f t="shared" si="86"/>
        <v>0.26111643593598471</v>
      </c>
      <c r="E201">
        <f t="shared" si="86"/>
        <v>0.24570000510296716</v>
      </c>
      <c r="F201">
        <f t="shared" si="86"/>
        <v>0.24005788587742069</v>
      </c>
      <c r="G201">
        <f t="shared" si="86"/>
        <v>0.22482800828476437</v>
      </c>
      <c r="H201">
        <f t="shared" si="86"/>
        <v>0.21610326204224301</v>
      </c>
      <c r="I201">
        <f t="shared" si="86"/>
        <v>0.20866539249201385</v>
      </c>
      <c r="J201">
        <f t="shared" si="86"/>
        <v>0.20189167575139191</v>
      </c>
      <c r="K201">
        <f t="shared" si="86"/>
        <v>0.19647915323430609</v>
      </c>
      <c r="L201">
        <f t="shared" si="86"/>
        <v>0.19230058913189646</v>
      </c>
      <c r="M201">
        <f t="shared" si="86"/>
        <v>0.18815022881672466</v>
      </c>
      <c r="N201">
        <f t="shared" si="86"/>
        <v>0.18504935061887257</v>
      </c>
      <c r="O201">
        <f t="shared" si="86"/>
        <v>0.18211031667964733</v>
      </c>
      <c r="P201">
        <f t="shared" si="86"/>
        <v>0.17960831229322494</v>
      </c>
      <c r="Q201">
        <f t="shared" si="86"/>
        <v>0.17645196846973885</v>
      </c>
      <c r="R201">
        <f t="shared" si="86"/>
        <v>0.1747958735510195</v>
      </c>
      <c r="S201">
        <f t="shared" si="86"/>
        <v>0.1725673366164103</v>
      </c>
      <c r="T201">
        <f t="shared" si="86"/>
        <v>0.17044641775636049</v>
      </c>
      <c r="U201">
        <f t="shared" si="86"/>
        <v>0.16856956155457675</v>
      </c>
      <c r="V201">
        <f t="shared" si="86"/>
        <v>0.16688852866593032</v>
      </c>
      <c r="W201">
        <f t="shared" si="86"/>
        <v>0.164903409410395</v>
      </c>
      <c r="X201">
        <f t="shared" si="86"/>
        <v>0.16360215530470792</v>
      </c>
      <c r="Y201">
        <f t="shared" si="86"/>
        <v>0.1612143845810998</v>
      </c>
      <c r="Z201">
        <f t="shared" si="86"/>
        <v>0.15989853074271446</v>
      </c>
      <c r="AA201">
        <f t="shared" si="86"/>
        <v>0.1564390806077238</v>
      </c>
      <c r="AB201">
        <f t="shared" si="86"/>
        <v>0.15726514595929625</v>
      </c>
      <c r="AC201">
        <f t="shared" si="86"/>
        <v>0.15543011793452766</v>
      </c>
      <c r="AD201">
        <f t="shared" si="86"/>
        <v>0.15474016562520698</v>
      </c>
      <c r="AE201">
        <f t="shared" si="86"/>
        <v>0.15298747571122301</v>
      </c>
    </row>
    <row r="202" spans="1:31" x14ac:dyDescent="0.35">
      <c r="A202" t="str">
        <f t="shared" si="78"/>
        <v>LDP000:va_LargeCars</v>
      </c>
      <c r="B202">
        <f t="shared" ref="B202" si="87">IF(B109=0,"",B33)</f>
        <v>7.1968420746309117E-2</v>
      </c>
      <c r="C202">
        <f t="shared" ref="C202:AE202" si="88">IF(C109=0,"",C33)</f>
        <v>6.9543505140304135E-2</v>
      </c>
      <c r="D202">
        <f t="shared" si="88"/>
        <v>8.2101351824476573E-2</v>
      </c>
      <c r="E202">
        <f t="shared" si="88"/>
        <v>7.5323631706738864E-2</v>
      </c>
      <c r="F202">
        <f t="shared" si="88"/>
        <v>7.3758547035857436E-2</v>
      </c>
      <c r="G202">
        <f t="shared" si="88"/>
        <v>6.7286974028445301E-2</v>
      </c>
      <c r="H202">
        <f t="shared" si="88"/>
        <v>6.429726550779262E-2</v>
      </c>
      <c r="I202">
        <f t="shared" si="88"/>
        <v>6.1117376538337188E-2</v>
      </c>
      <c r="J202">
        <f t="shared" si="88"/>
        <v>5.9236729050624472E-2</v>
      </c>
      <c r="K202">
        <f t="shared" si="88"/>
        <v>5.7503874246122862E-2</v>
      </c>
      <c r="L202">
        <f t="shared" si="88"/>
        <v>5.6168994810223881E-2</v>
      </c>
      <c r="M202">
        <f t="shared" si="88"/>
        <v>5.469994957512006E-2</v>
      </c>
      <c r="N202">
        <f t="shared" si="88"/>
        <v>5.3666960028028086E-2</v>
      </c>
      <c r="O202">
        <f t="shared" si="88"/>
        <v>5.2621030975771324E-2</v>
      </c>
      <c r="P202">
        <f t="shared" si="88"/>
        <v>5.1816340330346253E-2</v>
      </c>
      <c r="Q202">
        <f t="shared" si="88"/>
        <v>5.0634891208164279E-2</v>
      </c>
      <c r="R202">
        <f t="shared" si="88"/>
        <v>5.0242757533182095E-2</v>
      </c>
      <c r="S202">
        <f t="shared" si="88"/>
        <v>4.9474077230597435E-2</v>
      </c>
      <c r="T202">
        <f t="shared" si="88"/>
        <v>4.8685672109701435E-2</v>
      </c>
      <c r="U202">
        <f t="shared" si="88"/>
        <v>4.8243161237061176E-2</v>
      </c>
      <c r="V202">
        <f t="shared" si="88"/>
        <v>4.7684993609834303E-2</v>
      </c>
      <c r="W202">
        <f t="shared" si="88"/>
        <v>4.7027856409358949E-2</v>
      </c>
      <c r="X202">
        <f t="shared" si="88"/>
        <v>4.6682189552287021E-2</v>
      </c>
      <c r="Y202">
        <f t="shared" si="88"/>
        <v>4.5830881222726105E-2</v>
      </c>
      <c r="Z202">
        <f t="shared" si="88"/>
        <v>4.545223789116707E-2</v>
      </c>
      <c r="AA202">
        <f t="shared" si="88"/>
        <v>4.4000583502623244E-2</v>
      </c>
      <c r="AB202">
        <f t="shared" si="88"/>
        <v>4.4608182856847645E-2</v>
      </c>
      <c r="AC202">
        <f t="shared" si="88"/>
        <v>4.3915826239362632E-2</v>
      </c>
      <c r="AD202">
        <f t="shared" si="88"/>
        <v>4.3670513753209614E-2</v>
      </c>
      <c r="AE202">
        <f t="shared" si="88"/>
        <v>4.3164533225834432E-2</v>
      </c>
    </row>
    <row r="203" spans="1:31" x14ac:dyDescent="0.35">
      <c r="A203" t="str">
        <f t="shared" si="78"/>
        <v>LDP000:va_TwoSeaterCars</v>
      </c>
      <c r="B203">
        <f t="shared" ref="B203" si="89">IF(B110=0,"",B34)</f>
        <v>7.6514403720814653E-3</v>
      </c>
      <c r="C203">
        <f t="shared" ref="C203:AE203" si="90">IF(C110=0,"",C34)</f>
        <v>8.9287765104248303E-3</v>
      </c>
      <c r="D203">
        <f t="shared" si="90"/>
        <v>9.122476625251676E-3</v>
      </c>
      <c r="E203">
        <f t="shared" si="90"/>
        <v>8.7528336200703282E-3</v>
      </c>
      <c r="F203">
        <f t="shared" si="90"/>
        <v>8.5215368453155325E-3</v>
      </c>
      <c r="G203">
        <f t="shared" si="90"/>
        <v>8.1326629765158913E-3</v>
      </c>
      <c r="H203">
        <f t="shared" si="90"/>
        <v>7.8652762833996519E-3</v>
      </c>
      <c r="I203">
        <f t="shared" si="90"/>
        <v>7.6466524971080226E-3</v>
      </c>
      <c r="J203">
        <f t="shared" si="90"/>
        <v>7.4019407625128117E-3</v>
      </c>
      <c r="K203">
        <f t="shared" si="90"/>
        <v>7.2217642910327503E-3</v>
      </c>
      <c r="L203">
        <f t="shared" si="90"/>
        <v>7.0699192509219994E-3</v>
      </c>
      <c r="M203">
        <f t="shared" si="90"/>
        <v>6.9362981864994752E-3</v>
      </c>
      <c r="N203">
        <f t="shared" si="90"/>
        <v>6.8281648013581069E-3</v>
      </c>
      <c r="O203">
        <f t="shared" si="90"/>
        <v>6.7223839122662879E-3</v>
      </c>
      <c r="P203">
        <f t="shared" si="90"/>
        <v>6.6326860204382714E-3</v>
      </c>
      <c r="Q203">
        <f t="shared" si="90"/>
        <v>6.5402222806875236E-3</v>
      </c>
      <c r="R203">
        <f t="shared" si="90"/>
        <v>6.4733171196385171E-3</v>
      </c>
      <c r="S203">
        <f t="shared" si="90"/>
        <v>6.3997885678356821E-3</v>
      </c>
      <c r="T203">
        <f t="shared" si="90"/>
        <v>6.3303286861306823E-3</v>
      </c>
      <c r="U203">
        <f t="shared" si="90"/>
        <v>6.2638598013421863E-3</v>
      </c>
      <c r="V203">
        <f t="shared" si="90"/>
        <v>6.200357548698107E-3</v>
      </c>
      <c r="W203">
        <f t="shared" si="90"/>
        <v>6.1364464596521881E-3</v>
      </c>
      <c r="X203">
        <f t="shared" si="90"/>
        <v>6.0787078834826369E-3</v>
      </c>
      <c r="Y203">
        <f t="shared" si="90"/>
        <v>6.0119452090091983E-3</v>
      </c>
      <c r="Z203">
        <f t="shared" si="90"/>
        <v>5.9603286407238854E-3</v>
      </c>
      <c r="AA203">
        <f t="shared" si="90"/>
        <v>5.9012728421462468E-3</v>
      </c>
      <c r="AB203">
        <f t="shared" si="90"/>
        <v>5.8777743131487323E-3</v>
      </c>
      <c r="AC203">
        <f t="shared" si="90"/>
        <v>5.8267873548809596E-3</v>
      </c>
      <c r="AD203">
        <f t="shared" si="90"/>
        <v>5.7955708736249379E-3</v>
      </c>
      <c r="AE203">
        <f t="shared" si="90"/>
        <v>5.7417389190371846E-3</v>
      </c>
    </row>
    <row r="204" spans="1:31" x14ac:dyDescent="0.35">
      <c r="A204" t="str">
        <f t="shared" si="78"/>
        <v>LDP000:va_SmallCrossCar</v>
      </c>
      <c r="B204">
        <f t="shared" ref="B204" si="91">IF(B111=0,"",B35)</f>
        <v>0.23180548516079477</v>
      </c>
      <c r="C204">
        <f t="shared" ref="C204:AE204" si="92">IF(C111=0,"",C35)</f>
        <v>0.25175742965982129</v>
      </c>
      <c r="D204">
        <f t="shared" si="92"/>
        <v>0.22189180113390158</v>
      </c>
      <c r="E204">
        <f t="shared" si="92"/>
        <v>0.2236421307972431</v>
      </c>
      <c r="F204">
        <f t="shared" si="92"/>
        <v>0.21359557018262013</v>
      </c>
      <c r="G204">
        <f t="shared" si="92"/>
        <v>0.21552123045613142</v>
      </c>
      <c r="H204">
        <f t="shared" si="92"/>
        <v>0.21175363629714045</v>
      </c>
      <c r="I204">
        <f t="shared" si="92"/>
        <v>0.20793104652101679</v>
      </c>
      <c r="J204">
        <f t="shared" si="92"/>
        <v>0.20405578626407858</v>
      </c>
      <c r="K204">
        <f t="shared" si="92"/>
        <v>0.20073887757148121</v>
      </c>
      <c r="L204">
        <f t="shared" si="92"/>
        <v>0.19776834923129499</v>
      </c>
      <c r="M204">
        <f t="shared" si="92"/>
        <v>0.19598691117271974</v>
      </c>
      <c r="N204">
        <f t="shared" si="92"/>
        <v>0.19395902900143355</v>
      </c>
      <c r="O204">
        <f t="shared" si="92"/>
        <v>0.19227361126012846</v>
      </c>
      <c r="P204">
        <f t="shared" si="92"/>
        <v>0.19039701829414221</v>
      </c>
      <c r="Q204">
        <f t="shared" si="92"/>
        <v>0.18969312075624564</v>
      </c>
      <c r="R204">
        <f t="shared" si="92"/>
        <v>0.18748076169689229</v>
      </c>
      <c r="S204">
        <f t="shared" si="92"/>
        <v>0.18626303445657263</v>
      </c>
      <c r="T204">
        <f t="shared" si="92"/>
        <v>0.18510530662306082</v>
      </c>
      <c r="U204">
        <f t="shared" si="92"/>
        <v>0.1837097458231621</v>
      </c>
      <c r="V204">
        <f t="shared" si="92"/>
        <v>0.18229325866165394</v>
      </c>
      <c r="W204">
        <f t="shared" si="92"/>
        <v>0.18130857942946232</v>
      </c>
      <c r="X204">
        <f t="shared" si="92"/>
        <v>0.17961500790728879</v>
      </c>
      <c r="Y204">
        <f t="shared" si="92"/>
        <v>0.17924152006896904</v>
      </c>
      <c r="Z204">
        <f t="shared" si="92"/>
        <v>0.17780356406876643</v>
      </c>
      <c r="AA204">
        <f t="shared" si="92"/>
        <v>0.17896202785073442</v>
      </c>
      <c r="AB204">
        <f t="shared" si="92"/>
        <v>0.17569942703480684</v>
      </c>
      <c r="AC204">
        <f t="shared" si="92"/>
        <v>0.1754569107914036</v>
      </c>
      <c r="AD204">
        <f t="shared" si="92"/>
        <v>0.17406542068438804</v>
      </c>
      <c r="AE204">
        <f t="shared" si="92"/>
        <v>0.17378265825042902</v>
      </c>
    </row>
    <row r="205" spans="1:31" x14ac:dyDescent="0.35">
      <c r="A205" t="str">
        <f t="shared" si="78"/>
        <v>LDP000:va_LargeCrossCar</v>
      </c>
      <c r="B205">
        <f t="shared" ref="B205" si="93">IF(B112=0,"",B36)</f>
        <v>3.9985903854104304E-2</v>
      </c>
      <c r="C205">
        <f t="shared" ref="C205:AE205" si="94">IF(C112=0,"",C36)</f>
        <v>6.4760934003762344E-2</v>
      </c>
      <c r="D205">
        <f t="shared" si="94"/>
        <v>7.2415144458591499E-2</v>
      </c>
      <c r="E205">
        <f t="shared" si="94"/>
        <v>7.1099672276531925E-2</v>
      </c>
      <c r="F205">
        <f t="shared" si="94"/>
        <v>7.0523103868932915E-2</v>
      </c>
      <c r="G205">
        <f t="shared" si="94"/>
        <v>6.8817472999493923E-2</v>
      </c>
      <c r="H205">
        <f t="shared" si="94"/>
        <v>6.7242597508639868E-2</v>
      </c>
      <c r="I205">
        <f t="shared" si="94"/>
        <v>6.5475752477579655E-2</v>
      </c>
      <c r="J205">
        <f t="shared" si="94"/>
        <v>6.506766617951816E-2</v>
      </c>
      <c r="K205">
        <f t="shared" si="94"/>
        <v>6.4263015164431447E-2</v>
      </c>
      <c r="L205">
        <f t="shared" si="94"/>
        <v>6.365152414541253E-2</v>
      </c>
      <c r="M205">
        <f t="shared" si="94"/>
        <v>6.299483508509944E-2</v>
      </c>
      <c r="N205">
        <f t="shared" si="94"/>
        <v>6.2450880529518658E-2</v>
      </c>
      <c r="O205">
        <f t="shared" si="94"/>
        <v>6.203747108332628E-2</v>
      </c>
      <c r="P205">
        <f t="shared" si="94"/>
        <v>6.1706921891809131E-2</v>
      </c>
      <c r="Q205">
        <f t="shared" si="94"/>
        <v>6.1161904258485451E-2</v>
      </c>
      <c r="R205">
        <f t="shared" si="94"/>
        <v>6.10713914833549E-2</v>
      </c>
      <c r="S205">
        <f t="shared" si="94"/>
        <v>6.0743963157451279E-2</v>
      </c>
      <c r="T205">
        <f t="shared" si="94"/>
        <v>6.0333852877270625E-2</v>
      </c>
      <c r="U205">
        <f t="shared" si="94"/>
        <v>6.0175957539804072E-2</v>
      </c>
      <c r="V205">
        <f t="shared" si="94"/>
        <v>5.9918547981481232E-2</v>
      </c>
      <c r="W205">
        <f t="shared" si="94"/>
        <v>5.9566299480349409E-2</v>
      </c>
      <c r="X205">
        <f t="shared" si="94"/>
        <v>5.9409143368226239E-2</v>
      </c>
      <c r="Y205">
        <f t="shared" si="94"/>
        <v>5.8929089776190095E-2</v>
      </c>
      <c r="Z205">
        <f t="shared" si="94"/>
        <v>5.8723431759254062E-2</v>
      </c>
      <c r="AA205">
        <f t="shared" si="94"/>
        <v>5.7850633271704408E-2</v>
      </c>
      <c r="AB205">
        <f t="shared" si="94"/>
        <v>5.8325834631424538E-2</v>
      </c>
      <c r="AC205">
        <f t="shared" si="94"/>
        <v>5.7921873995595084E-2</v>
      </c>
      <c r="AD205">
        <f t="shared" si="94"/>
        <v>5.775811762146249E-2</v>
      </c>
      <c r="AE205">
        <f t="shared" si="94"/>
        <v>5.7559981719926871E-2</v>
      </c>
    </row>
    <row r="206" spans="1:31" x14ac:dyDescent="0.35">
      <c r="A206" t="str">
        <f t="shared" ref="A206:A213" si="95">A113</f>
        <v>LDP000:va_SmallPickup</v>
      </c>
      <c r="B206" t="str">
        <f t="shared" ref="B206" si="96">IF(B113=0,"",B37)</f>
        <v/>
      </c>
      <c r="C206" t="str">
        <f t="shared" ref="C206:AE206" si="97">IF(C113=0,"",C37)</f>
        <v/>
      </c>
      <c r="D206" t="str">
        <f t="shared" si="97"/>
        <v/>
      </c>
      <c r="E206" t="str">
        <f t="shared" si="97"/>
        <v/>
      </c>
      <c r="F206" t="str">
        <f t="shared" si="97"/>
        <v/>
      </c>
      <c r="G206" t="str">
        <f t="shared" si="97"/>
        <v/>
      </c>
      <c r="H206" t="str">
        <f t="shared" si="97"/>
        <v/>
      </c>
      <c r="I206" t="str">
        <f t="shared" si="97"/>
        <v/>
      </c>
      <c r="J206" t="str">
        <f t="shared" si="97"/>
        <v/>
      </c>
      <c r="K206" t="str">
        <f t="shared" si="97"/>
        <v/>
      </c>
      <c r="L206" t="str">
        <f t="shared" si="97"/>
        <v/>
      </c>
      <c r="M206" t="str">
        <f t="shared" si="97"/>
        <v/>
      </c>
      <c r="N206" t="str">
        <f t="shared" si="97"/>
        <v/>
      </c>
      <c r="O206" t="str">
        <f t="shared" si="97"/>
        <v/>
      </c>
      <c r="P206" t="str">
        <f t="shared" si="97"/>
        <v/>
      </c>
      <c r="Q206" t="str">
        <f t="shared" si="97"/>
        <v/>
      </c>
      <c r="R206" t="str">
        <f t="shared" si="97"/>
        <v/>
      </c>
      <c r="S206" t="str">
        <f t="shared" si="97"/>
        <v/>
      </c>
      <c r="T206" t="str">
        <f t="shared" si="97"/>
        <v/>
      </c>
      <c r="U206" t="str">
        <f t="shared" si="97"/>
        <v/>
      </c>
      <c r="V206" t="str">
        <f t="shared" si="97"/>
        <v/>
      </c>
      <c r="W206" t="str">
        <f t="shared" si="97"/>
        <v/>
      </c>
      <c r="X206" t="str">
        <f t="shared" si="97"/>
        <v/>
      </c>
      <c r="Y206" t="str">
        <f t="shared" si="97"/>
        <v/>
      </c>
      <c r="Z206" t="str">
        <f t="shared" si="97"/>
        <v/>
      </c>
      <c r="AA206" t="str">
        <f t="shared" si="97"/>
        <v/>
      </c>
      <c r="AB206" t="str">
        <f t="shared" si="97"/>
        <v/>
      </c>
      <c r="AC206" t="str">
        <f t="shared" si="97"/>
        <v/>
      </c>
      <c r="AD206" t="str">
        <f t="shared" si="97"/>
        <v/>
      </c>
      <c r="AE206" t="str">
        <f t="shared" si="97"/>
        <v/>
      </c>
    </row>
    <row r="207" spans="1:31" x14ac:dyDescent="0.35">
      <c r="A207" t="str">
        <f t="shared" si="95"/>
        <v>LDP000:va_LargePickup</v>
      </c>
      <c r="B207" t="str">
        <f t="shared" ref="B207" si="98">IF(B114=0,"",B38)</f>
        <v/>
      </c>
      <c r="C207">
        <f t="shared" ref="C207:AE207" si="99">IF(C114=0,"",C38)</f>
        <v>4.2494226812980082E-2</v>
      </c>
      <c r="D207">
        <f t="shared" si="99"/>
        <v>4.658339270260041E-2</v>
      </c>
      <c r="E207">
        <f t="shared" si="99"/>
        <v>5.2606995367158522E-2</v>
      </c>
      <c r="F207">
        <f t="shared" si="99"/>
        <v>5.872455640629904E-2</v>
      </c>
      <c r="G207">
        <f t="shared" si="99"/>
        <v>6.513831561086901E-2</v>
      </c>
      <c r="H207">
        <f t="shared" si="99"/>
        <v>7.0343233171631117E-2</v>
      </c>
      <c r="I207">
        <f t="shared" si="99"/>
        <v>7.5131492380561854E-2</v>
      </c>
      <c r="J207">
        <f t="shared" si="99"/>
        <v>7.9685998487348808E-2</v>
      </c>
      <c r="K207">
        <f t="shared" si="99"/>
        <v>8.3329710788732095E-2</v>
      </c>
      <c r="L207">
        <f t="shared" si="99"/>
        <v>8.6341530827425947E-2</v>
      </c>
      <c r="M207">
        <f t="shared" si="99"/>
        <v>8.8953574358156193E-2</v>
      </c>
      <c r="N207">
        <f t="shared" si="99"/>
        <v>9.1218200716630796E-2</v>
      </c>
      <c r="O207">
        <f t="shared" si="99"/>
        <v>9.3320705724727893E-2</v>
      </c>
      <c r="P207">
        <f t="shared" si="99"/>
        <v>9.5201893767709003E-2</v>
      </c>
      <c r="Q207">
        <f t="shared" si="99"/>
        <v>9.7000573118606381E-2</v>
      </c>
      <c r="R207">
        <f t="shared" si="99"/>
        <v>9.8582891025989508E-2</v>
      </c>
      <c r="S207">
        <f t="shared" si="99"/>
        <v>0.1001616234593302</v>
      </c>
      <c r="T207">
        <f t="shared" si="99"/>
        <v>0.10165559422127744</v>
      </c>
      <c r="U207">
        <f t="shared" si="99"/>
        <v>0.10305492464608719</v>
      </c>
      <c r="V207">
        <f t="shared" si="99"/>
        <v>0.1044384493566453</v>
      </c>
      <c r="W207">
        <f t="shared" si="99"/>
        <v>0.10577084908488439</v>
      </c>
      <c r="X207">
        <f t="shared" si="99"/>
        <v>0.10705788305026986</v>
      </c>
      <c r="Y207">
        <f t="shared" si="99"/>
        <v>0.10837001965836897</v>
      </c>
      <c r="Z207">
        <f t="shared" si="99"/>
        <v>0.10956042321321564</v>
      </c>
      <c r="AA207">
        <f t="shared" si="99"/>
        <v>0.11079309040202415</v>
      </c>
      <c r="AB207">
        <f t="shared" si="99"/>
        <v>0.11172727106334225</v>
      </c>
      <c r="AC207">
        <f t="shared" si="99"/>
        <v>0.11276277884449765</v>
      </c>
      <c r="AD207">
        <f t="shared" si="99"/>
        <v>0.11365590977583917</v>
      </c>
      <c r="AE207">
        <f t="shared" si="99"/>
        <v>0.11461088508061049</v>
      </c>
    </row>
    <row r="208" spans="1:31" x14ac:dyDescent="0.35">
      <c r="A208" t="str">
        <f t="shared" si="95"/>
        <v>LDP000:va_SmallVan</v>
      </c>
      <c r="B208" t="str">
        <f t="shared" ref="B208" si="100">IF(B115=0,"",B39)</f>
        <v/>
      </c>
      <c r="C208" t="str">
        <f t="shared" ref="C208:AE208" si="101">IF(C115=0,"",C39)</f>
        <v/>
      </c>
      <c r="D208" t="str">
        <f t="shared" si="101"/>
        <v/>
      </c>
      <c r="E208" t="str">
        <f t="shared" si="101"/>
        <v/>
      </c>
      <c r="F208" t="str">
        <f t="shared" si="101"/>
        <v/>
      </c>
      <c r="G208" t="str">
        <f t="shared" si="101"/>
        <v/>
      </c>
      <c r="H208" t="str">
        <f t="shared" si="101"/>
        <v/>
      </c>
      <c r="I208" t="str">
        <f t="shared" si="101"/>
        <v/>
      </c>
      <c r="J208" t="str">
        <f t="shared" si="101"/>
        <v/>
      </c>
      <c r="K208">
        <f t="shared" si="101"/>
        <v>4.2021881101521183E-3</v>
      </c>
      <c r="L208">
        <f t="shared" si="101"/>
        <v>4.3401778066716676E-3</v>
      </c>
      <c r="M208">
        <f t="shared" si="101"/>
        <v>4.4731249311102143E-3</v>
      </c>
      <c r="N208">
        <f t="shared" si="101"/>
        <v>4.5765459337727072E-3</v>
      </c>
      <c r="O208">
        <f t="shared" si="101"/>
        <v>4.6888796846871524E-3</v>
      </c>
      <c r="P208">
        <f t="shared" si="101"/>
        <v>4.7742225153423069E-3</v>
      </c>
      <c r="Q208">
        <f t="shared" si="101"/>
        <v>4.8766502172273001E-3</v>
      </c>
      <c r="R208">
        <f t="shared" si="101"/>
        <v>4.9294054857376346E-3</v>
      </c>
      <c r="S208">
        <f t="shared" si="101"/>
        <v>5.0037479099534566E-3</v>
      </c>
      <c r="T208">
        <f t="shared" si="101"/>
        <v>5.0743640660747607E-3</v>
      </c>
      <c r="U208">
        <f t="shared" si="101"/>
        <v>5.1370734932694563E-3</v>
      </c>
      <c r="V208">
        <f t="shared" si="101"/>
        <v>5.1953945833390497E-3</v>
      </c>
      <c r="W208">
        <f t="shared" si="101"/>
        <v>5.2631101363832941E-3</v>
      </c>
      <c r="X208">
        <f t="shared" si="101"/>
        <v>5.3073935762184736E-3</v>
      </c>
      <c r="Y208">
        <f t="shared" si="101"/>
        <v>5.3918477684375549E-3</v>
      </c>
      <c r="Z208">
        <f t="shared" si="101"/>
        <v>5.4364943576012317E-3</v>
      </c>
      <c r="AA208">
        <f t="shared" si="101"/>
        <v>5.5495326273023986E-3</v>
      </c>
      <c r="AB208">
        <f t="shared" si="101"/>
        <v>5.529728174205148E-3</v>
      </c>
      <c r="AC208">
        <f t="shared" si="101"/>
        <v>5.5973889497853025E-3</v>
      </c>
      <c r="AD208">
        <f t="shared" si="101"/>
        <v>5.6150413282163303E-3</v>
      </c>
      <c r="AE208">
        <f t="shared" si="101"/>
        <v>5.6847355787569926E-3</v>
      </c>
    </row>
    <row r="209" spans="1:31" x14ac:dyDescent="0.35">
      <c r="A209" t="str">
        <f t="shared" si="95"/>
        <v>LDP000:va_LargeVan</v>
      </c>
      <c r="B209" t="str">
        <f t="shared" ref="B209" si="102">IF(B116=0,"",B40)</f>
        <v/>
      </c>
      <c r="C209" t="str">
        <f t="shared" ref="C209:AE209" si="103">IF(C116=0,"",C40)</f>
        <v/>
      </c>
      <c r="D209" t="str">
        <f t="shared" si="103"/>
        <v/>
      </c>
      <c r="E209" t="str">
        <f t="shared" si="103"/>
        <v/>
      </c>
      <c r="F209" t="str">
        <f t="shared" si="103"/>
        <v/>
      </c>
      <c r="G209" t="str">
        <f t="shared" si="103"/>
        <v/>
      </c>
      <c r="H209" t="str">
        <f t="shared" si="103"/>
        <v/>
      </c>
      <c r="I209" t="str">
        <f t="shared" si="103"/>
        <v/>
      </c>
      <c r="J209" t="str">
        <f t="shared" si="103"/>
        <v/>
      </c>
      <c r="K209" t="str">
        <f t="shared" si="103"/>
        <v/>
      </c>
      <c r="L209" t="str">
        <f t="shared" si="103"/>
        <v/>
      </c>
      <c r="M209" t="str">
        <f t="shared" si="103"/>
        <v/>
      </c>
      <c r="N209" t="str">
        <f t="shared" si="103"/>
        <v/>
      </c>
      <c r="O209" t="str">
        <f t="shared" si="103"/>
        <v/>
      </c>
      <c r="P209" t="str">
        <f t="shared" si="103"/>
        <v/>
      </c>
      <c r="Q209" t="str">
        <f t="shared" si="103"/>
        <v/>
      </c>
      <c r="R209" t="str">
        <f t="shared" si="103"/>
        <v/>
      </c>
      <c r="S209" t="str">
        <f t="shared" si="103"/>
        <v/>
      </c>
      <c r="T209" t="str">
        <f t="shared" si="103"/>
        <v/>
      </c>
      <c r="U209" t="str">
        <f t="shared" si="103"/>
        <v/>
      </c>
      <c r="V209" t="str">
        <f t="shared" si="103"/>
        <v/>
      </c>
      <c r="W209" t="str">
        <f t="shared" si="103"/>
        <v/>
      </c>
      <c r="X209" t="str">
        <f t="shared" si="103"/>
        <v/>
      </c>
      <c r="Y209" t="str">
        <f t="shared" si="103"/>
        <v/>
      </c>
      <c r="Z209" t="str">
        <f t="shared" si="103"/>
        <v/>
      </c>
      <c r="AA209" t="str">
        <f t="shared" si="103"/>
        <v/>
      </c>
      <c r="AB209" t="str">
        <f t="shared" si="103"/>
        <v/>
      </c>
      <c r="AC209" t="str">
        <f t="shared" si="103"/>
        <v/>
      </c>
      <c r="AD209" t="str">
        <f t="shared" si="103"/>
        <v/>
      </c>
      <c r="AE209" t="str">
        <f t="shared" si="103"/>
        <v/>
      </c>
    </row>
    <row r="210" spans="1:31" x14ac:dyDescent="0.35">
      <c r="A210" t="str">
        <f t="shared" si="95"/>
        <v>LDP000:va_SmallUtility</v>
      </c>
      <c r="B210">
        <f t="shared" ref="B210" si="104">IF(B117=0,"",B41)</f>
        <v>7.1689489773972392E-3</v>
      </c>
      <c r="C210">
        <f t="shared" ref="C210:AE210" si="105">IF(C117=0,"",C41)</f>
        <v>6.4666583602445513E-3</v>
      </c>
      <c r="D210">
        <f t="shared" si="105"/>
        <v>7.3916208024359968E-3</v>
      </c>
      <c r="E210">
        <f t="shared" si="105"/>
        <v>8.0228135162054327E-3</v>
      </c>
      <c r="F210">
        <f t="shared" si="105"/>
        <v>8.8494368723229175E-3</v>
      </c>
      <c r="G210">
        <f t="shared" si="105"/>
        <v>9.4963167865542465E-3</v>
      </c>
      <c r="H210">
        <f t="shared" si="105"/>
        <v>1.0108089701354147E-2</v>
      </c>
      <c r="I210">
        <f t="shared" si="105"/>
        <v>1.0659544196981209E-2</v>
      </c>
      <c r="J210">
        <f t="shared" si="105"/>
        <v>1.1117845412342852E-2</v>
      </c>
      <c r="K210">
        <f t="shared" si="105"/>
        <v>1.1512587986678549E-2</v>
      </c>
      <c r="L210">
        <f t="shared" si="105"/>
        <v>1.1830456188260926E-2</v>
      </c>
      <c r="M210">
        <f t="shared" si="105"/>
        <v>1.2071631361624235E-2</v>
      </c>
      <c r="N210">
        <f t="shared" si="105"/>
        <v>1.2289345030140085E-2</v>
      </c>
      <c r="O210">
        <f t="shared" si="105"/>
        <v>1.2465336637501498E-2</v>
      </c>
      <c r="P210">
        <f t="shared" si="105"/>
        <v>1.2641253756616185E-2</v>
      </c>
      <c r="Q210">
        <f t="shared" si="105"/>
        <v>1.2781049258828154E-2</v>
      </c>
      <c r="R210">
        <f t="shared" si="105"/>
        <v>1.2941422103507105E-2</v>
      </c>
      <c r="S210">
        <f t="shared" si="105"/>
        <v>1.3069093697484418E-2</v>
      </c>
      <c r="T210">
        <f t="shared" si="105"/>
        <v>1.3191857676018258E-2</v>
      </c>
      <c r="U210">
        <f t="shared" si="105"/>
        <v>1.3311585273224933E-2</v>
      </c>
      <c r="V210">
        <f t="shared" si="105"/>
        <v>1.3426725662518351E-2</v>
      </c>
      <c r="W210">
        <f t="shared" si="105"/>
        <v>1.3532920771224619E-2</v>
      </c>
      <c r="X210">
        <f t="shared" si="105"/>
        <v>1.3648927262881401E-2</v>
      </c>
      <c r="Y210">
        <f t="shared" si="105"/>
        <v>1.373154580684554E-2</v>
      </c>
      <c r="Z210">
        <f t="shared" si="105"/>
        <v>1.3838973686067204E-2</v>
      </c>
      <c r="AA210">
        <f t="shared" si="105"/>
        <v>1.3885748819061398E-2</v>
      </c>
      <c r="AB210">
        <f t="shared" si="105"/>
        <v>1.4006845547006366E-2</v>
      </c>
      <c r="AC210">
        <f t="shared" si="105"/>
        <v>1.4063326589571856E-2</v>
      </c>
      <c r="AD210">
        <f t="shared" si="105"/>
        <v>1.4156138182020725E-2</v>
      </c>
      <c r="AE210">
        <f t="shared" si="105"/>
        <v>1.4198231245207849E-2</v>
      </c>
    </row>
    <row r="211" spans="1:31" x14ac:dyDescent="0.35">
      <c r="A211" t="str">
        <f t="shared" si="95"/>
        <v>LDP000:va_LargeUtility</v>
      </c>
      <c r="B211">
        <f t="shared" ref="B211" si="106">IF(B118=0,"",B42)</f>
        <v>1.2923606174982213E-2</v>
      </c>
      <c r="C211">
        <f t="shared" ref="C211:AE211" si="107">IF(C118=0,"",C42)</f>
        <v>8.7608956701677367E-3</v>
      </c>
      <c r="D211">
        <f t="shared" si="107"/>
        <v>9.6531044244041828E-3</v>
      </c>
      <c r="E211">
        <f t="shared" si="107"/>
        <v>1.0678810631176709E-2</v>
      </c>
      <c r="F211">
        <f t="shared" si="107"/>
        <v>1.1799859110389074E-2</v>
      </c>
      <c r="G211">
        <f t="shared" si="107"/>
        <v>1.2822461448747434E-2</v>
      </c>
      <c r="H211">
        <f t="shared" si="107"/>
        <v>1.3704759754159863E-2</v>
      </c>
      <c r="I211">
        <f t="shared" si="107"/>
        <v>1.4528670093259033E-2</v>
      </c>
      <c r="J211">
        <f t="shared" si="107"/>
        <v>1.5218748640567279E-2</v>
      </c>
      <c r="K211">
        <f t="shared" si="107"/>
        <v>1.5811615763116824E-2</v>
      </c>
      <c r="L211">
        <f t="shared" si="107"/>
        <v>1.6288619170194273E-2</v>
      </c>
      <c r="M211">
        <f t="shared" si="107"/>
        <v>1.6683442381321922E-2</v>
      </c>
      <c r="N211">
        <f t="shared" si="107"/>
        <v>1.7024235387185765E-2</v>
      </c>
      <c r="O211">
        <f t="shared" si="107"/>
        <v>1.7307551171155944E-2</v>
      </c>
      <c r="P211">
        <f t="shared" si="107"/>
        <v>1.7581600614734221E-2</v>
      </c>
      <c r="Q211">
        <f t="shared" si="107"/>
        <v>1.7836083253141417E-2</v>
      </c>
      <c r="R211">
        <f t="shared" si="107"/>
        <v>1.8066927639322671E-2</v>
      </c>
      <c r="S211">
        <f t="shared" si="107"/>
        <v>1.8284153401590474E-2</v>
      </c>
      <c r="T211">
        <f t="shared" si="107"/>
        <v>1.8492495831705261E-2</v>
      </c>
      <c r="U211">
        <f t="shared" si="107"/>
        <v>1.868396935816689E-2</v>
      </c>
      <c r="V211">
        <f t="shared" si="107"/>
        <v>1.8870562490978442E-2</v>
      </c>
      <c r="W211">
        <f t="shared" si="107"/>
        <v>1.9057855197361615E-2</v>
      </c>
      <c r="X211">
        <f t="shared" si="107"/>
        <v>1.9234055457826464E-2</v>
      </c>
      <c r="Y211">
        <f t="shared" si="107"/>
        <v>1.9412838910577549E-2</v>
      </c>
      <c r="Z211">
        <f t="shared" si="107"/>
        <v>1.958028977759187E-2</v>
      </c>
      <c r="AA211">
        <f t="shared" si="107"/>
        <v>1.9745166474295004E-2</v>
      </c>
      <c r="AB211">
        <f t="shared" si="107"/>
        <v>1.9869726798639908E-2</v>
      </c>
      <c r="AC211">
        <f t="shared" si="107"/>
        <v>2.0004922833507518E-2</v>
      </c>
      <c r="AD211">
        <f t="shared" si="107"/>
        <v>2.0130848307236354E-2</v>
      </c>
      <c r="AE211">
        <f t="shared" si="107"/>
        <v>2.0249431521675416E-2</v>
      </c>
    </row>
    <row r="212" spans="1:31" x14ac:dyDescent="0.35">
      <c r="A212" t="str">
        <f t="shared" si="95"/>
        <v>LDP000:va_SmallCrossTrk</v>
      </c>
      <c r="B212">
        <f t="shared" ref="B212" si="108">IF(B119=0,"",B43)</f>
        <v>4.2591380933535906E-2</v>
      </c>
      <c r="C212">
        <f t="shared" ref="C212:AE212" si="109">IF(C119=0,"",C43)</f>
        <v>3.2985589998432353E-2</v>
      </c>
      <c r="D212">
        <f t="shared" si="109"/>
        <v>3.8209992663098435E-2</v>
      </c>
      <c r="E212">
        <f t="shared" si="109"/>
        <v>4.2637979857185766E-2</v>
      </c>
      <c r="F212">
        <f t="shared" si="109"/>
        <v>4.7617283513522533E-2</v>
      </c>
      <c r="G212">
        <f t="shared" si="109"/>
        <v>5.1920211006298504E-2</v>
      </c>
      <c r="H212">
        <f t="shared" si="109"/>
        <v>5.6023511962949732E-2</v>
      </c>
      <c r="I212">
        <f t="shared" si="109"/>
        <v>5.969727406141697E-2</v>
      </c>
      <c r="J212">
        <f t="shared" si="109"/>
        <v>6.2877410041335485E-2</v>
      </c>
      <c r="K212">
        <f t="shared" si="109"/>
        <v>6.5646120205758149E-2</v>
      </c>
      <c r="L212">
        <f t="shared" si="109"/>
        <v>6.7952817854933054E-2</v>
      </c>
      <c r="M212">
        <f t="shared" si="109"/>
        <v>6.9846739152075177E-2</v>
      </c>
      <c r="N212">
        <f t="shared" si="109"/>
        <v>7.1556705044232269E-2</v>
      </c>
      <c r="O212">
        <f t="shared" si="109"/>
        <v>7.3028021079924996E-2</v>
      </c>
      <c r="P212">
        <f t="shared" si="109"/>
        <v>7.4434197501349414E-2</v>
      </c>
      <c r="Q212">
        <f t="shared" si="109"/>
        <v>7.5630821720936298E-2</v>
      </c>
      <c r="R212">
        <f t="shared" si="109"/>
        <v>7.6880640433845307E-2</v>
      </c>
      <c r="S212">
        <f t="shared" si="109"/>
        <v>7.7985965280570405E-2</v>
      </c>
      <c r="T212">
        <f t="shared" si="109"/>
        <v>7.9024725269300863E-2</v>
      </c>
      <c r="U212">
        <f t="shared" si="109"/>
        <v>8.0071478711616018E-2</v>
      </c>
      <c r="V212">
        <f t="shared" si="109"/>
        <v>8.1048747565872228E-2</v>
      </c>
      <c r="W212">
        <f t="shared" si="109"/>
        <v>8.1992050561783159E-2</v>
      </c>
      <c r="X212">
        <f t="shared" si="109"/>
        <v>8.2961521318910783E-2</v>
      </c>
      <c r="Y212">
        <f t="shared" si="109"/>
        <v>8.3791087260430719E-2</v>
      </c>
      <c r="Z212">
        <f t="shared" si="109"/>
        <v>8.4693638266083587E-2</v>
      </c>
      <c r="AA212">
        <f t="shared" si="109"/>
        <v>8.5261561324436436E-2</v>
      </c>
      <c r="AB212">
        <f t="shared" si="109"/>
        <v>8.6169052787957043E-2</v>
      </c>
      <c r="AC212">
        <f t="shared" si="109"/>
        <v>8.6794390908952232E-2</v>
      </c>
      <c r="AD212">
        <f t="shared" si="109"/>
        <v>8.7503131733556699E-2</v>
      </c>
      <c r="AE212">
        <f t="shared" si="109"/>
        <v>8.8098532969030946E-2</v>
      </c>
    </row>
    <row r="213" spans="1:31" x14ac:dyDescent="0.35">
      <c r="A213" t="str">
        <f t="shared" si="95"/>
        <v>LDP000:va_LargeCrossTrk</v>
      </c>
      <c r="B213">
        <f t="shared" ref="B213" si="110">IF(B120=0,"",B44)</f>
        <v>0.10295164011470818</v>
      </c>
      <c r="C213">
        <f t="shared" ref="C213:AE213" si="111">IF(C120=0,"",C44)</f>
        <v>7.5371839949835387E-2</v>
      </c>
      <c r="D213">
        <f t="shared" si="111"/>
        <v>8.3808478090070956E-2</v>
      </c>
      <c r="E213">
        <f t="shared" si="111"/>
        <v>9.3706214727856924E-2</v>
      </c>
      <c r="F213">
        <f t="shared" si="111"/>
        <v>0.10421461173432607</v>
      </c>
      <c r="G213">
        <f t="shared" si="111"/>
        <v>0.1143086425018251</v>
      </c>
      <c r="H213">
        <f t="shared" si="111"/>
        <v>0.12295078788815741</v>
      </c>
      <c r="I213">
        <f t="shared" si="111"/>
        <v>0.13117863786617717</v>
      </c>
      <c r="J213">
        <f t="shared" si="111"/>
        <v>0.13796657837518944</v>
      </c>
      <c r="K213">
        <f t="shared" si="111"/>
        <v>0.14389294807314304</v>
      </c>
      <c r="L213">
        <f t="shared" si="111"/>
        <v>0.1487643271190188</v>
      </c>
      <c r="M213">
        <f t="shared" si="111"/>
        <v>0.15287621405466087</v>
      </c>
      <c r="N213">
        <f t="shared" si="111"/>
        <v>0.15646660006046631</v>
      </c>
      <c r="O213">
        <f t="shared" si="111"/>
        <v>0.15957661056763006</v>
      </c>
      <c r="P213">
        <f t="shared" si="111"/>
        <v>0.16250919027336738</v>
      </c>
      <c r="Q213">
        <f t="shared" si="111"/>
        <v>0.16521960646569778</v>
      </c>
      <c r="R213">
        <f t="shared" si="111"/>
        <v>0.16766848141582572</v>
      </c>
      <c r="S213">
        <f t="shared" si="111"/>
        <v>0.17002627911727092</v>
      </c>
      <c r="T213">
        <f t="shared" si="111"/>
        <v>0.17229915174428267</v>
      </c>
      <c r="U213">
        <f t="shared" si="111"/>
        <v>0.17439094950329989</v>
      </c>
      <c r="V213">
        <f t="shared" si="111"/>
        <v>0.17643710301308524</v>
      </c>
      <c r="W213">
        <f t="shared" si="111"/>
        <v>0.17844687909744253</v>
      </c>
      <c r="X213">
        <f t="shared" si="111"/>
        <v>0.18036317711217026</v>
      </c>
      <c r="Y213">
        <f t="shared" si="111"/>
        <v>0.18226637149904848</v>
      </c>
      <c r="Z213">
        <f t="shared" si="111"/>
        <v>0.18404584549221742</v>
      </c>
      <c r="AA213">
        <f t="shared" si="111"/>
        <v>0.18563646466692371</v>
      </c>
      <c r="AB213">
        <f t="shared" si="111"/>
        <v>0.18698826390842402</v>
      </c>
      <c r="AC213">
        <f t="shared" si="111"/>
        <v>0.18844357465684702</v>
      </c>
      <c r="AD213">
        <f t="shared" si="111"/>
        <v>0.18982922681395736</v>
      </c>
      <c r="AE213">
        <f t="shared" si="111"/>
        <v>0.19110138753353592</v>
      </c>
    </row>
    <row r="215" spans="1:31" x14ac:dyDescent="0.35">
      <c r="A215" s="18" t="str">
        <f t="shared" ref="A215:A247" si="112">A122</f>
        <v>Plug-in 20 Gasoline Hybrid</v>
      </c>
    </row>
    <row r="216" spans="1:31" x14ac:dyDescent="0.35">
      <c r="A216" s="18" t="str">
        <f t="shared" si="112"/>
        <v>LDP000:fa_Mini-compactC</v>
      </c>
      <c r="B216" t="str">
        <f t="shared" ref="B216" si="113">IF(B123=0,"",B48)</f>
        <v/>
      </c>
      <c r="C216" t="str">
        <f t="shared" ref="C216:AE224" si="114">IF(C123=0,"",C48)</f>
        <v/>
      </c>
      <c r="D216" t="str">
        <f t="shared" si="114"/>
        <v/>
      </c>
      <c r="E216" t="str">
        <f t="shared" si="114"/>
        <v/>
      </c>
      <c r="F216" t="str">
        <f t="shared" si="114"/>
        <v/>
      </c>
      <c r="G216" t="str">
        <f t="shared" si="114"/>
        <v/>
      </c>
      <c r="H216" t="str">
        <f t="shared" si="114"/>
        <v/>
      </c>
      <c r="I216" t="str">
        <f t="shared" si="114"/>
        <v/>
      </c>
      <c r="J216" t="str">
        <f t="shared" si="114"/>
        <v/>
      </c>
      <c r="K216" t="str">
        <f t="shared" si="114"/>
        <v/>
      </c>
      <c r="L216" t="str">
        <f t="shared" si="114"/>
        <v/>
      </c>
      <c r="M216" t="str">
        <f t="shared" si="114"/>
        <v/>
      </c>
      <c r="N216" t="str">
        <f t="shared" si="114"/>
        <v/>
      </c>
      <c r="O216" t="str">
        <f t="shared" si="114"/>
        <v/>
      </c>
      <c r="P216" t="str">
        <f t="shared" si="114"/>
        <v/>
      </c>
      <c r="Q216" t="str">
        <f t="shared" si="114"/>
        <v/>
      </c>
      <c r="R216" t="str">
        <f t="shared" si="114"/>
        <v/>
      </c>
      <c r="S216" t="str">
        <f t="shared" si="114"/>
        <v/>
      </c>
      <c r="T216" t="str">
        <f t="shared" si="114"/>
        <v/>
      </c>
      <c r="U216" t="str">
        <f t="shared" si="114"/>
        <v/>
      </c>
      <c r="V216" t="str">
        <f t="shared" si="114"/>
        <v/>
      </c>
      <c r="W216" t="str">
        <f t="shared" si="114"/>
        <v/>
      </c>
      <c r="X216" t="str">
        <f t="shared" si="114"/>
        <v/>
      </c>
      <c r="Y216" t="str">
        <f t="shared" si="114"/>
        <v/>
      </c>
      <c r="Z216" t="str">
        <f t="shared" si="114"/>
        <v/>
      </c>
      <c r="AA216" t="str">
        <f t="shared" si="114"/>
        <v/>
      </c>
      <c r="AB216" t="str">
        <f t="shared" si="114"/>
        <v/>
      </c>
      <c r="AC216" t="str">
        <f t="shared" si="114"/>
        <v/>
      </c>
      <c r="AD216" t="str">
        <f t="shared" si="114"/>
        <v/>
      </c>
      <c r="AE216" t="str">
        <f t="shared" si="114"/>
        <v/>
      </c>
    </row>
    <row r="217" spans="1:31" x14ac:dyDescent="0.35">
      <c r="A217" s="18" t="str">
        <f t="shared" si="112"/>
        <v>LDP000:fa_SubcompactCar</v>
      </c>
      <c r="B217" t="str">
        <f t="shared" ref="B217" si="115">IF(B124=0,"",B49)</f>
        <v/>
      </c>
      <c r="C217" t="str">
        <f t="shared" ref="C217:O217" si="116">IF(C124=0,"",C49)</f>
        <v/>
      </c>
      <c r="D217" t="str">
        <f t="shared" si="116"/>
        <v/>
      </c>
      <c r="E217" t="str">
        <f t="shared" si="116"/>
        <v/>
      </c>
      <c r="F217">
        <f t="shared" si="116"/>
        <v>2.5628051503520904E-2</v>
      </c>
      <c r="G217">
        <f t="shared" si="116"/>
        <v>2.4009894104316518E-2</v>
      </c>
      <c r="H217">
        <f t="shared" si="116"/>
        <v>2.1890642296759497E-2</v>
      </c>
      <c r="I217">
        <f t="shared" si="116"/>
        <v>2.0330897191181845E-2</v>
      </c>
      <c r="J217">
        <f t="shared" si="116"/>
        <v>1.8927935587765128E-2</v>
      </c>
      <c r="K217">
        <f t="shared" si="116"/>
        <v>1.769195655365164E-2</v>
      </c>
      <c r="L217">
        <f t="shared" si="116"/>
        <v>1.6645157070654743E-2</v>
      </c>
      <c r="M217">
        <f t="shared" si="116"/>
        <v>1.5849351835834122E-2</v>
      </c>
      <c r="N217">
        <f t="shared" si="116"/>
        <v>1.5080143619378372E-2</v>
      </c>
      <c r="O217">
        <f t="shared" si="116"/>
        <v>1.4447375039271449E-2</v>
      </c>
      <c r="P217">
        <f t="shared" si="114"/>
        <v>1.3847087576106334E-2</v>
      </c>
      <c r="Q217">
        <f t="shared" si="114"/>
        <v>1.3434753800776916E-2</v>
      </c>
      <c r="R217">
        <f t="shared" si="114"/>
        <v>1.2921314998438052E-2</v>
      </c>
      <c r="S217">
        <f t="shared" si="114"/>
        <v>1.2554523511307055E-2</v>
      </c>
      <c r="T217">
        <f t="shared" si="114"/>
        <v>1.2245393043169661E-2</v>
      </c>
      <c r="U217">
        <f t="shared" si="114"/>
        <v>1.1928690320327199E-2</v>
      </c>
      <c r="V217">
        <f t="shared" si="114"/>
        <v>1.1661334572290667E-2</v>
      </c>
      <c r="W217">
        <f t="shared" si="114"/>
        <v>1.1462175234670236E-2</v>
      </c>
      <c r="X217">
        <f t="shared" si="114"/>
        <v>1.1232781068581364E-2</v>
      </c>
      <c r="Y217">
        <f t="shared" si="114"/>
        <v>1.1144524201793968E-2</v>
      </c>
      <c r="Z217">
        <f t="shared" si="114"/>
        <v>1.097613017915257E-2</v>
      </c>
      <c r="AA217">
        <f t="shared" si="114"/>
        <v>1.105506447210863E-2</v>
      </c>
      <c r="AB217">
        <f t="shared" si="114"/>
        <v>1.0746211805237507E-2</v>
      </c>
      <c r="AC217">
        <f t="shared" si="114"/>
        <v>1.0724161439813178E-2</v>
      </c>
      <c r="AD217">
        <f t="shared" si="114"/>
        <v>1.0614270370823714E-2</v>
      </c>
      <c r="AE217">
        <f t="shared" si="114"/>
        <v>1.0600097951167483E-2</v>
      </c>
    </row>
    <row r="218" spans="1:31" x14ac:dyDescent="0.35">
      <c r="A218" s="18" t="str">
        <f t="shared" si="112"/>
        <v>LDP000:fa_CompactCars</v>
      </c>
      <c r="B218">
        <f t="shared" ref="B218" si="117">IF(B125=0,"",B50)</f>
        <v>0.1309317853969087</v>
      </c>
      <c r="C218">
        <f t="shared" si="114"/>
        <v>0.13586061573941505</v>
      </c>
      <c r="D218">
        <f t="shared" si="114"/>
        <v>0.10819821429307791</v>
      </c>
      <c r="E218">
        <f t="shared" si="114"/>
        <v>9.8306467655375221E-2</v>
      </c>
      <c r="F218">
        <f t="shared" si="114"/>
        <v>8.6501539280422327E-2</v>
      </c>
      <c r="G218">
        <f t="shared" si="114"/>
        <v>7.8793738729499019E-2</v>
      </c>
      <c r="H218">
        <f t="shared" si="114"/>
        <v>7.2060312163719761E-2</v>
      </c>
      <c r="I218">
        <f t="shared" si="114"/>
        <v>6.679491867790957E-2</v>
      </c>
      <c r="J218">
        <f t="shared" si="114"/>
        <v>6.1722943271249366E-2</v>
      </c>
      <c r="K218">
        <f t="shared" si="114"/>
        <v>5.7764442163264547E-2</v>
      </c>
      <c r="L218">
        <f t="shared" si="114"/>
        <v>5.4455821131732189E-2</v>
      </c>
      <c r="M218">
        <f t="shared" si="114"/>
        <v>5.1808127121059928E-2</v>
      </c>
      <c r="N218">
        <f t="shared" si="114"/>
        <v>4.9379185257059768E-2</v>
      </c>
      <c r="O218">
        <f t="shared" si="114"/>
        <v>4.7265257968940419E-2</v>
      </c>
      <c r="P218">
        <f t="shared" si="114"/>
        <v>4.5406957373601314E-2</v>
      </c>
      <c r="Q218">
        <f t="shared" si="114"/>
        <v>4.3966034384623001E-2</v>
      </c>
      <c r="R218">
        <f t="shared" si="114"/>
        <v>4.2404683401364447E-2</v>
      </c>
      <c r="S218">
        <f t="shared" si="114"/>
        <v>4.1169624570490358E-2</v>
      </c>
      <c r="T218">
        <f t="shared" si="114"/>
        <v>4.0156550224436212E-2</v>
      </c>
      <c r="U218">
        <f t="shared" si="114"/>
        <v>3.9103645151827682E-2</v>
      </c>
      <c r="V218">
        <f t="shared" si="114"/>
        <v>3.8262959967292239E-2</v>
      </c>
      <c r="W218">
        <f t="shared" si="114"/>
        <v>3.7608272149726826E-2</v>
      </c>
      <c r="X218">
        <f t="shared" si="114"/>
        <v>3.6922696621884937E-2</v>
      </c>
      <c r="Y218">
        <f t="shared" si="114"/>
        <v>3.6562575306080952E-2</v>
      </c>
      <c r="Z218">
        <f t="shared" si="114"/>
        <v>3.6069491974464706E-2</v>
      </c>
      <c r="AA218">
        <f t="shared" si="114"/>
        <v>3.6267172812826175E-2</v>
      </c>
      <c r="AB218">
        <f t="shared" si="114"/>
        <v>3.5424060682893312E-2</v>
      </c>
      <c r="AC218">
        <f t="shared" si="114"/>
        <v>3.5301009341770127E-2</v>
      </c>
      <c r="AD218">
        <f t="shared" si="114"/>
        <v>3.5044459963621731E-2</v>
      </c>
      <c r="AE218">
        <f t="shared" si="114"/>
        <v>3.4937128888108258E-2</v>
      </c>
    </row>
    <row r="219" spans="1:31" x14ac:dyDescent="0.35">
      <c r="A219" s="18" t="str">
        <f t="shared" si="112"/>
        <v>LDP000:fa_MidsizeCars</v>
      </c>
      <c r="B219">
        <f t="shared" ref="B219" si="118">IF(B126=0,"",B51)</f>
        <v>0.30356423714316383</v>
      </c>
      <c r="C219">
        <f t="shared" si="114"/>
        <v>0.25632108103197077</v>
      </c>
      <c r="D219">
        <f t="shared" si="114"/>
        <v>0.25363069789301418</v>
      </c>
      <c r="E219">
        <f t="shared" si="114"/>
        <v>0.22028347738079407</v>
      </c>
      <c r="F219">
        <f t="shared" si="114"/>
        <v>0.19915329090042541</v>
      </c>
      <c r="G219">
        <f t="shared" si="114"/>
        <v>0.17437629865192897</v>
      </c>
      <c r="H219">
        <f t="shared" si="114"/>
        <v>0.158074688567405</v>
      </c>
      <c r="I219">
        <f t="shared" si="114"/>
        <v>0.14514517195668158</v>
      </c>
      <c r="J219">
        <f t="shared" si="114"/>
        <v>0.13445934885908853</v>
      </c>
      <c r="K219">
        <f t="shared" si="114"/>
        <v>0.1256197714969487</v>
      </c>
      <c r="L219">
        <f t="shared" si="114"/>
        <v>0.11856356166572206</v>
      </c>
      <c r="M219">
        <f t="shared" si="114"/>
        <v>0.11218399549334945</v>
      </c>
      <c r="N219">
        <f t="shared" si="114"/>
        <v>0.10695297491407568</v>
      </c>
      <c r="O219">
        <f t="shared" si="114"/>
        <v>0.10228789853528129</v>
      </c>
      <c r="P219">
        <f t="shared" si="114"/>
        <v>9.8312725699997716E-2</v>
      </c>
      <c r="Q219">
        <f t="shared" si="114"/>
        <v>9.4362454543650498E-2</v>
      </c>
      <c r="R219">
        <f t="shared" si="114"/>
        <v>9.1576888388731681E-2</v>
      </c>
      <c r="S219">
        <f t="shared" si="114"/>
        <v>8.8819195017674116E-2</v>
      </c>
      <c r="T219">
        <f t="shared" si="114"/>
        <v>8.6397399650985321E-2</v>
      </c>
      <c r="U219">
        <f t="shared" si="114"/>
        <v>8.4319303366711215E-2</v>
      </c>
      <c r="V219">
        <f t="shared" si="114"/>
        <v>8.2580468198316548E-2</v>
      </c>
      <c r="W219">
        <f t="shared" si="114"/>
        <v>8.0939169573380682E-2</v>
      </c>
      <c r="X219">
        <f t="shared" si="114"/>
        <v>7.9836291134319975E-2</v>
      </c>
      <c r="Y219">
        <f t="shared" si="114"/>
        <v>7.8349959335203667E-2</v>
      </c>
      <c r="Z219">
        <f t="shared" si="114"/>
        <v>7.7501434544557851E-2</v>
      </c>
      <c r="AA219">
        <f t="shared" si="114"/>
        <v>7.5689485157695052E-2</v>
      </c>
      <c r="AB219">
        <f t="shared" si="114"/>
        <v>7.605290317425123E-2</v>
      </c>
      <c r="AC219">
        <f t="shared" si="114"/>
        <v>7.5205865359533372E-2</v>
      </c>
      <c r="AD219">
        <f t="shared" si="114"/>
        <v>7.4983527717610687E-2</v>
      </c>
      <c r="AE219">
        <f t="shared" si="114"/>
        <v>7.4327443801410667E-2</v>
      </c>
    </row>
    <row r="220" spans="1:31" x14ac:dyDescent="0.35">
      <c r="A220" s="18" t="str">
        <f t="shared" si="112"/>
        <v>LDP000:fa_LargeCars</v>
      </c>
      <c r="B220">
        <f t="shared" ref="B220" si="119">IF(B127=0,"",B52)</f>
        <v>9.0919295463876434E-2</v>
      </c>
      <c r="C220">
        <f t="shared" si="114"/>
        <v>7.2672764770989856E-2</v>
      </c>
      <c r="D220">
        <f t="shared" si="114"/>
        <v>7.9747653902211474E-2</v>
      </c>
      <c r="E220">
        <f t="shared" si="114"/>
        <v>6.7531750820913172E-2</v>
      </c>
      <c r="F220">
        <f t="shared" si="114"/>
        <v>6.1190480456557526E-2</v>
      </c>
      <c r="G220">
        <f t="shared" si="114"/>
        <v>5.2187685903028469E-2</v>
      </c>
      <c r="H220">
        <f t="shared" si="114"/>
        <v>4.7032007406224603E-2</v>
      </c>
      <c r="I220">
        <f t="shared" si="114"/>
        <v>4.2512522183273484E-2</v>
      </c>
      <c r="J220">
        <f t="shared" si="114"/>
        <v>3.9451512733477856E-2</v>
      </c>
      <c r="K220">
        <f t="shared" si="114"/>
        <v>3.676534341723716E-2</v>
      </c>
      <c r="L220">
        <f t="shared" si="114"/>
        <v>3.4631178770419012E-2</v>
      </c>
      <c r="M220">
        <f t="shared" si="114"/>
        <v>3.2614676767675779E-2</v>
      </c>
      <c r="N220">
        <f t="shared" si="114"/>
        <v>3.1017893391121161E-2</v>
      </c>
      <c r="O220">
        <f t="shared" si="114"/>
        <v>2.9556231494232199E-2</v>
      </c>
      <c r="P220">
        <f t="shared" si="114"/>
        <v>2.8362861321019277E-2</v>
      </c>
      <c r="Q220">
        <f t="shared" si="114"/>
        <v>2.7078375273396356E-2</v>
      </c>
      <c r="R220">
        <f t="shared" si="114"/>
        <v>2.6322563030158494E-2</v>
      </c>
      <c r="S220">
        <f t="shared" si="114"/>
        <v>2.5463959750573292E-2</v>
      </c>
      <c r="T220">
        <f t="shared" si="114"/>
        <v>2.4678227479977288E-2</v>
      </c>
      <c r="U220">
        <f t="shared" si="114"/>
        <v>2.413146068722441E-2</v>
      </c>
      <c r="V220">
        <f t="shared" si="114"/>
        <v>2.3595684675346697E-2</v>
      </c>
      <c r="W220">
        <f t="shared" si="114"/>
        <v>2.3082576995826248E-2</v>
      </c>
      <c r="X220">
        <f t="shared" si="114"/>
        <v>2.2780463184867639E-2</v>
      </c>
      <c r="Y220">
        <f t="shared" si="114"/>
        <v>2.2273742441951537E-2</v>
      </c>
      <c r="Z220">
        <f t="shared" si="114"/>
        <v>2.203030649164648E-2</v>
      </c>
      <c r="AA220">
        <f t="shared" si="114"/>
        <v>2.1288679906670931E-2</v>
      </c>
      <c r="AB220">
        <f t="shared" si="114"/>
        <v>2.15723693314042E-2</v>
      </c>
      <c r="AC220">
        <f t="shared" si="114"/>
        <v>2.1248955860030859E-2</v>
      </c>
      <c r="AD220">
        <f t="shared" si="114"/>
        <v>2.1161727242733859E-2</v>
      </c>
      <c r="AE220">
        <f t="shared" si="114"/>
        <v>2.0971059249407394E-2</v>
      </c>
    </row>
    <row r="221" spans="1:31" x14ac:dyDescent="0.35">
      <c r="A221" s="18" t="str">
        <f t="shared" si="112"/>
        <v>LDP000:fa_TwoSeaterCars</v>
      </c>
      <c r="B221">
        <f t="shared" ref="B221" si="120">IF(B128=0,"",B53)</f>
        <v>9.6662336160708972E-3</v>
      </c>
      <c r="C221">
        <f t="shared" si="114"/>
        <v>9.3305460190096709E-3</v>
      </c>
      <c r="D221">
        <f t="shared" si="114"/>
        <v>8.8609516466536305E-3</v>
      </c>
      <c r="E221">
        <f t="shared" si="114"/>
        <v>7.8473935153423862E-3</v>
      </c>
      <c r="F221">
        <f t="shared" si="114"/>
        <v>7.0695120057017976E-3</v>
      </c>
      <c r="G221">
        <f t="shared" si="114"/>
        <v>6.3076823872949906E-3</v>
      </c>
      <c r="H221">
        <f t="shared" si="114"/>
        <v>5.7532731678615803E-3</v>
      </c>
      <c r="I221">
        <f t="shared" si="114"/>
        <v>5.3189207770915356E-3</v>
      </c>
      <c r="J221">
        <f t="shared" si="114"/>
        <v>4.9296739527120211E-3</v>
      </c>
      <c r="K221">
        <f t="shared" si="114"/>
        <v>4.6172653185374045E-3</v>
      </c>
      <c r="L221">
        <f t="shared" si="114"/>
        <v>4.3589820024078647E-3</v>
      </c>
      <c r="M221">
        <f t="shared" si="114"/>
        <v>4.1357464691300768E-3</v>
      </c>
      <c r="N221">
        <f t="shared" si="114"/>
        <v>3.946474474330568E-3</v>
      </c>
      <c r="O221">
        <f t="shared" si="114"/>
        <v>3.7758350876007768E-3</v>
      </c>
      <c r="P221">
        <f t="shared" si="114"/>
        <v>3.630552690217303E-3</v>
      </c>
      <c r="Q221">
        <f t="shared" si="114"/>
        <v>3.4975604580607831E-3</v>
      </c>
      <c r="R221">
        <f t="shared" si="114"/>
        <v>3.3914201023571302E-3</v>
      </c>
      <c r="S221">
        <f t="shared" si="114"/>
        <v>3.2939261857068297E-3</v>
      </c>
      <c r="T221">
        <f t="shared" si="114"/>
        <v>3.2087734351772257E-3</v>
      </c>
      <c r="U221">
        <f t="shared" si="114"/>
        <v>3.1332127221848334E-3</v>
      </c>
      <c r="V221">
        <f t="shared" si="114"/>
        <v>3.0680864254811107E-3</v>
      </c>
      <c r="W221">
        <f t="shared" si="114"/>
        <v>3.0119382149320852E-3</v>
      </c>
      <c r="X221">
        <f t="shared" si="114"/>
        <v>2.9663514603602563E-3</v>
      </c>
      <c r="Y221">
        <f t="shared" si="114"/>
        <v>2.9217967359133896E-3</v>
      </c>
      <c r="Z221">
        <f t="shared" si="114"/>
        <v>2.8889197284519947E-3</v>
      </c>
      <c r="AA221">
        <f t="shared" si="114"/>
        <v>2.8551964219040819E-3</v>
      </c>
      <c r="AB221">
        <f t="shared" si="114"/>
        <v>2.8424721701126384E-3</v>
      </c>
      <c r="AC221">
        <f t="shared" si="114"/>
        <v>2.8193286546587906E-3</v>
      </c>
      <c r="AD221">
        <f t="shared" si="114"/>
        <v>2.8084004400925977E-3</v>
      </c>
      <c r="AE221">
        <f t="shared" si="114"/>
        <v>2.7895667592598983E-3</v>
      </c>
    </row>
    <row r="222" spans="1:31" x14ac:dyDescent="0.35">
      <c r="A222" s="18" t="str">
        <f t="shared" si="112"/>
        <v>LDP000:fa_SmallCrossCar</v>
      </c>
      <c r="B222">
        <f t="shared" ref="B222" si="121">IF(B129=0,"",B54)</f>
        <v>0.29284498919010082</v>
      </c>
      <c r="C222">
        <f t="shared" si="114"/>
        <v>0.26308579684192207</v>
      </c>
      <c r="D222">
        <f t="shared" si="114"/>
        <v>0.2155305627414684</v>
      </c>
      <c r="E222">
        <f t="shared" si="114"/>
        <v>0.20050738802476381</v>
      </c>
      <c r="F222">
        <f t="shared" si="114"/>
        <v>0.17720001393889903</v>
      </c>
      <c r="G222">
        <f t="shared" si="114"/>
        <v>0.16715797437590135</v>
      </c>
      <c r="H222">
        <f t="shared" si="114"/>
        <v>0.15489303490542811</v>
      </c>
      <c r="I222">
        <f t="shared" si="114"/>
        <v>0.14463436960961704</v>
      </c>
      <c r="J222">
        <f t="shared" si="114"/>
        <v>0.1359006410238694</v>
      </c>
      <c r="K222">
        <f t="shared" si="114"/>
        <v>0.12834324413548254</v>
      </c>
      <c r="L222">
        <f t="shared" si="114"/>
        <v>0.12193472716575997</v>
      </c>
      <c r="M222">
        <f t="shared" si="114"/>
        <v>0.11685659325545016</v>
      </c>
      <c r="N222">
        <f t="shared" si="114"/>
        <v>0.11210250181247129</v>
      </c>
      <c r="O222">
        <f t="shared" si="114"/>
        <v>0.1079964276498683</v>
      </c>
      <c r="P222">
        <f t="shared" si="114"/>
        <v>0.10421817116732372</v>
      </c>
      <c r="Q222">
        <f t="shared" si="114"/>
        <v>0.10144351825507818</v>
      </c>
      <c r="R222">
        <f t="shared" si="114"/>
        <v>9.8222597823165655E-2</v>
      </c>
      <c r="S222">
        <f t="shared" si="114"/>
        <v>9.5868274416010507E-2</v>
      </c>
      <c r="T222">
        <f t="shared" si="114"/>
        <v>9.3827827914171408E-2</v>
      </c>
      <c r="U222">
        <f t="shared" si="114"/>
        <v>9.1892496169715801E-2</v>
      </c>
      <c r="V222">
        <f t="shared" si="114"/>
        <v>9.0203100057346233E-2</v>
      </c>
      <c r="W222">
        <f t="shared" si="114"/>
        <v>8.899128227863641E-2</v>
      </c>
      <c r="X222">
        <f t="shared" si="114"/>
        <v>8.7650410452550079E-2</v>
      </c>
      <c r="Y222">
        <f t="shared" si="114"/>
        <v>8.7111121287809928E-2</v>
      </c>
      <c r="Z222">
        <f t="shared" si="114"/>
        <v>8.6179849298536879E-2</v>
      </c>
      <c r="AA222">
        <f t="shared" si="114"/>
        <v>8.6586700063554289E-2</v>
      </c>
      <c r="AB222">
        <f t="shared" si="114"/>
        <v>8.4967660383617916E-2</v>
      </c>
      <c r="AC222">
        <f t="shared" si="114"/>
        <v>8.4895958291277204E-2</v>
      </c>
      <c r="AD222">
        <f t="shared" si="114"/>
        <v>8.434810214807742E-2</v>
      </c>
      <c r="AE222">
        <f t="shared" si="114"/>
        <v>8.4430576455487946E-2</v>
      </c>
    </row>
    <row r="223" spans="1:31" x14ac:dyDescent="0.35">
      <c r="A223" s="18" t="str">
        <f t="shared" si="112"/>
        <v>LDP000:fa_LargeCrossCar</v>
      </c>
      <c r="B223">
        <f t="shared" ref="B223" si="122">IF(B130=0,"",B55)</f>
        <v>5.0515075490077492E-2</v>
      </c>
      <c r="C223">
        <f t="shared" si="114"/>
        <v>6.7674991556867001E-2</v>
      </c>
      <c r="D223">
        <f t="shared" si="114"/>
        <v>7.0339132660185266E-2</v>
      </c>
      <c r="E223">
        <f t="shared" si="114"/>
        <v>6.3744740433137867E-2</v>
      </c>
      <c r="F223">
        <f t="shared" si="114"/>
        <v>5.850633970500841E-2</v>
      </c>
      <c r="G223">
        <f t="shared" si="114"/>
        <v>5.3374738831612048E-2</v>
      </c>
      <c r="H223">
        <f t="shared" si="114"/>
        <v>4.9186451695318816E-2</v>
      </c>
      <c r="I223">
        <f t="shared" si="114"/>
        <v>4.5544156790231237E-2</v>
      </c>
      <c r="J223">
        <f t="shared" si="114"/>
        <v>4.3334902212867635E-2</v>
      </c>
      <c r="K223">
        <f t="shared" si="114"/>
        <v>4.1086828540195977E-2</v>
      </c>
      <c r="L223">
        <f t="shared" si="114"/>
        <v>3.9244556879415471E-2</v>
      </c>
      <c r="M223">
        <f t="shared" si="114"/>
        <v>3.7560476751665274E-2</v>
      </c>
      <c r="N223">
        <f t="shared" si="114"/>
        <v>3.609473600581415E-2</v>
      </c>
      <c r="O223">
        <f t="shared" si="114"/>
        <v>3.4845266667233907E-2</v>
      </c>
      <c r="P223">
        <f t="shared" si="114"/>
        <v>3.3776697794679157E-2</v>
      </c>
      <c r="Q223">
        <f t="shared" si="114"/>
        <v>3.2707979743417923E-2</v>
      </c>
      <c r="R223">
        <f t="shared" si="114"/>
        <v>3.1995766764959258E-2</v>
      </c>
      <c r="S223">
        <f t="shared" si="114"/>
        <v>3.1264490810452815E-2</v>
      </c>
      <c r="T223">
        <f t="shared" si="114"/>
        <v>3.0582561183376818E-2</v>
      </c>
      <c r="U223">
        <f t="shared" si="114"/>
        <v>3.0100302642943614E-2</v>
      </c>
      <c r="V223">
        <f t="shared" si="114"/>
        <v>2.964914236843022E-2</v>
      </c>
      <c r="W223">
        <f t="shared" si="114"/>
        <v>2.9236792809420604E-2</v>
      </c>
      <c r="X223">
        <f t="shared" si="114"/>
        <v>2.8991095240478028E-2</v>
      </c>
      <c r="Y223">
        <f t="shared" si="114"/>
        <v>2.8639452984435189E-2</v>
      </c>
      <c r="Z223">
        <f t="shared" si="114"/>
        <v>2.8462739348397697E-2</v>
      </c>
      <c r="AA223">
        <f t="shared" si="114"/>
        <v>2.7989710955676272E-2</v>
      </c>
      <c r="AB223">
        <f t="shared" si="114"/>
        <v>2.8206180248795985E-2</v>
      </c>
      <c r="AC223">
        <f t="shared" si="114"/>
        <v>2.8025872430461E-2</v>
      </c>
      <c r="AD223">
        <f t="shared" si="114"/>
        <v>2.7988256288129836E-2</v>
      </c>
      <c r="AE223">
        <f t="shared" si="114"/>
        <v>2.7964944755175403E-2</v>
      </c>
    </row>
    <row r="224" spans="1:31" x14ac:dyDescent="0.35">
      <c r="A224" s="18" t="str">
        <f t="shared" si="112"/>
        <v>LDP000:fa_SmallPickup</v>
      </c>
      <c r="B224" t="str">
        <f t="shared" ref="B224" si="123">IF(B131=0,"",B56)</f>
        <v/>
      </c>
      <c r="C224" t="str">
        <f t="shared" si="114"/>
        <v/>
      </c>
      <c r="D224" t="str">
        <f t="shared" si="114"/>
        <v/>
      </c>
      <c r="E224" t="str">
        <f t="shared" si="114"/>
        <v/>
      </c>
      <c r="F224" t="str">
        <f t="shared" si="114"/>
        <v/>
      </c>
      <c r="G224" t="str">
        <f t="shared" ref="C224:AE231" si="124">IF(G131=0,"",G56)</f>
        <v/>
      </c>
      <c r="H224" t="str">
        <f t="shared" si="124"/>
        <v/>
      </c>
      <c r="I224" t="str">
        <f t="shared" si="124"/>
        <v/>
      </c>
      <c r="J224" t="str">
        <f t="shared" si="124"/>
        <v/>
      </c>
      <c r="K224" t="str">
        <f t="shared" si="124"/>
        <v/>
      </c>
      <c r="L224" t="str">
        <f t="shared" si="124"/>
        <v/>
      </c>
      <c r="M224" t="str">
        <f t="shared" si="124"/>
        <v/>
      </c>
      <c r="N224" t="str">
        <f t="shared" si="124"/>
        <v/>
      </c>
      <c r="O224" t="str">
        <f t="shared" si="124"/>
        <v/>
      </c>
      <c r="P224" t="str">
        <f t="shared" si="124"/>
        <v/>
      </c>
      <c r="Q224" t="str">
        <f t="shared" si="124"/>
        <v/>
      </c>
      <c r="R224" t="str">
        <f t="shared" si="124"/>
        <v/>
      </c>
      <c r="S224" t="str">
        <f t="shared" si="124"/>
        <v/>
      </c>
      <c r="T224" t="str">
        <f t="shared" si="124"/>
        <v/>
      </c>
      <c r="U224" t="str">
        <f t="shared" si="124"/>
        <v/>
      </c>
      <c r="V224" t="str">
        <f t="shared" si="124"/>
        <v/>
      </c>
      <c r="W224" t="str">
        <f t="shared" si="124"/>
        <v/>
      </c>
      <c r="X224" t="str">
        <f t="shared" si="124"/>
        <v/>
      </c>
      <c r="Y224" t="str">
        <f t="shared" si="124"/>
        <v/>
      </c>
      <c r="Z224" t="str">
        <f t="shared" si="124"/>
        <v/>
      </c>
      <c r="AA224" t="str">
        <f t="shared" si="124"/>
        <v/>
      </c>
      <c r="AB224" t="str">
        <f t="shared" si="124"/>
        <v/>
      </c>
      <c r="AC224" t="str">
        <f t="shared" si="124"/>
        <v/>
      </c>
      <c r="AD224" t="str">
        <f t="shared" si="124"/>
        <v/>
      </c>
      <c r="AE224" t="str">
        <f t="shared" si="124"/>
        <v/>
      </c>
    </row>
    <row r="225" spans="1:31" x14ac:dyDescent="0.35">
      <c r="A225" s="18" t="str">
        <f t="shared" si="112"/>
        <v>LDP000:fa_LargePickup</v>
      </c>
      <c r="B225" t="str">
        <f t="shared" ref="B225" si="125">IF(B132=0,"",B57)</f>
        <v/>
      </c>
      <c r="C225" t="str">
        <f t="shared" si="124"/>
        <v/>
      </c>
      <c r="D225" t="str">
        <f t="shared" si="124"/>
        <v/>
      </c>
      <c r="E225" t="str">
        <f t="shared" si="124"/>
        <v/>
      </c>
      <c r="F225" t="str">
        <f t="shared" si="124"/>
        <v/>
      </c>
      <c r="G225" t="str">
        <f t="shared" si="124"/>
        <v/>
      </c>
      <c r="H225" t="str">
        <f t="shared" si="124"/>
        <v/>
      </c>
      <c r="I225" t="str">
        <f t="shared" si="124"/>
        <v/>
      </c>
      <c r="J225" t="str">
        <f t="shared" si="124"/>
        <v/>
      </c>
      <c r="K225" t="str">
        <f t="shared" si="124"/>
        <v/>
      </c>
      <c r="L225" t="str">
        <f t="shared" si="124"/>
        <v/>
      </c>
      <c r="M225" t="str">
        <f t="shared" si="124"/>
        <v/>
      </c>
      <c r="N225" t="str">
        <f t="shared" si="124"/>
        <v/>
      </c>
      <c r="O225" t="str">
        <f t="shared" si="124"/>
        <v/>
      </c>
      <c r="P225" t="str">
        <f t="shared" si="124"/>
        <v/>
      </c>
      <c r="Q225" t="str">
        <f t="shared" si="124"/>
        <v/>
      </c>
      <c r="R225" t="str">
        <f t="shared" si="124"/>
        <v/>
      </c>
      <c r="S225" t="str">
        <f t="shared" si="124"/>
        <v/>
      </c>
      <c r="T225" t="str">
        <f t="shared" si="124"/>
        <v/>
      </c>
      <c r="U225" t="str">
        <f t="shared" si="124"/>
        <v/>
      </c>
      <c r="V225" t="str">
        <f t="shared" si="124"/>
        <v/>
      </c>
      <c r="W225" t="str">
        <f t="shared" si="124"/>
        <v/>
      </c>
      <c r="X225" t="str">
        <f t="shared" si="124"/>
        <v/>
      </c>
      <c r="Y225" t="str">
        <f t="shared" si="124"/>
        <v/>
      </c>
      <c r="Z225" t="str">
        <f t="shared" si="124"/>
        <v/>
      </c>
      <c r="AA225" t="str">
        <f t="shared" si="124"/>
        <v/>
      </c>
      <c r="AB225" t="str">
        <f t="shared" si="124"/>
        <v/>
      </c>
      <c r="AC225" t="str">
        <f t="shared" si="124"/>
        <v/>
      </c>
      <c r="AD225" t="str">
        <f t="shared" si="124"/>
        <v/>
      </c>
      <c r="AE225" t="str">
        <f t="shared" si="124"/>
        <v/>
      </c>
    </row>
    <row r="226" spans="1:31" x14ac:dyDescent="0.35">
      <c r="A226" s="18" t="str">
        <f t="shared" si="112"/>
        <v>LDP000:fa_SmallVan</v>
      </c>
      <c r="B226">
        <f t="shared" ref="B226" si="126">IF(B133=0,"",B58)</f>
        <v>8.6912790669149351E-4</v>
      </c>
      <c r="C226">
        <f t="shared" si="124"/>
        <v>1.8850412597808609E-3</v>
      </c>
      <c r="D226">
        <f t="shared" si="124"/>
        <v>2.5982407239678288E-3</v>
      </c>
      <c r="E226">
        <f t="shared" si="124"/>
        <v>3.5843989402666457E-3</v>
      </c>
      <c r="F226">
        <f t="shared" si="124"/>
        <v>4.2745826313976606E-3</v>
      </c>
      <c r="G226">
        <f t="shared" si="124"/>
        <v>5.1480937257817475E-3</v>
      </c>
      <c r="H226">
        <f t="shared" si="124"/>
        <v>5.7053180849780281E-3</v>
      </c>
      <c r="I226">
        <f t="shared" si="124"/>
        <v>6.1577254354897365E-3</v>
      </c>
      <c r="J226">
        <f t="shared" si="124"/>
        <v>6.6220973950606209E-3</v>
      </c>
      <c r="K226">
        <f t="shared" si="124"/>
        <v>6.982187283156035E-3</v>
      </c>
      <c r="L226">
        <f t="shared" si="124"/>
        <v>7.2379160807410584E-3</v>
      </c>
      <c r="M226">
        <f t="shared" si="124"/>
        <v>7.4848866979862145E-3</v>
      </c>
      <c r="N226">
        <f t="shared" si="124"/>
        <v>7.6793459032354471E-3</v>
      </c>
      <c r="O226">
        <f t="shared" si="124"/>
        <v>7.8828711771768405E-3</v>
      </c>
      <c r="P226">
        <f t="shared" si="124"/>
        <v>8.0321451258229624E-3</v>
      </c>
      <c r="Q226">
        <f t="shared" si="124"/>
        <v>8.2044600104573418E-3</v>
      </c>
      <c r="R226">
        <f t="shared" si="124"/>
        <v>8.2847687313079097E-3</v>
      </c>
      <c r="S226">
        <f t="shared" si="124"/>
        <v>8.3928905678848816E-3</v>
      </c>
      <c r="T226">
        <f t="shared" si="124"/>
        <v>8.487819998147907E-3</v>
      </c>
      <c r="U226">
        <f t="shared" si="124"/>
        <v>8.5641174728107138E-3</v>
      </c>
      <c r="V226">
        <f t="shared" si="124"/>
        <v>8.6261932680551552E-3</v>
      </c>
      <c r="W226">
        <f t="shared" si="124"/>
        <v>8.6959595531336999E-3</v>
      </c>
      <c r="X226">
        <f t="shared" si="124"/>
        <v>8.7202066898275435E-3</v>
      </c>
      <c r="Y226">
        <f t="shared" si="124"/>
        <v>8.8071725798568104E-3</v>
      </c>
      <c r="Z226">
        <f t="shared" si="124"/>
        <v>8.8264964514712628E-3</v>
      </c>
      <c r="AA226">
        <f t="shared" si="124"/>
        <v>8.9622076193203483E-3</v>
      </c>
      <c r="AB226">
        <f t="shared" si="124"/>
        <v>8.8799834148833075E-3</v>
      </c>
      <c r="AC226">
        <f t="shared" si="124"/>
        <v>8.9385570070129958E-3</v>
      </c>
      <c r="AD226">
        <f t="shared" si="124"/>
        <v>8.9161805375584935E-3</v>
      </c>
      <c r="AE226">
        <f t="shared" si="124"/>
        <v>8.974811340996966E-3</v>
      </c>
    </row>
    <row r="227" spans="1:31" x14ac:dyDescent="0.35">
      <c r="A227" s="18" t="str">
        <f t="shared" si="112"/>
        <v>LDP000:fa_LargeVan</v>
      </c>
      <c r="B227" t="str">
        <f t="shared" ref="B227" si="127">IF(B134=0,"",B59)</f>
        <v/>
      </c>
      <c r="C227" t="str">
        <f t="shared" si="124"/>
        <v/>
      </c>
      <c r="D227" t="str">
        <f t="shared" si="124"/>
        <v/>
      </c>
      <c r="E227" t="str">
        <f t="shared" si="124"/>
        <v/>
      </c>
      <c r="F227" t="str">
        <f t="shared" si="124"/>
        <v/>
      </c>
      <c r="G227" t="str">
        <f t="shared" si="124"/>
        <v/>
      </c>
      <c r="H227" t="str">
        <f t="shared" si="124"/>
        <v/>
      </c>
      <c r="I227" t="str">
        <f t="shared" si="124"/>
        <v/>
      </c>
      <c r="J227" t="str">
        <f t="shared" si="124"/>
        <v/>
      </c>
      <c r="K227" t="str">
        <f t="shared" si="124"/>
        <v/>
      </c>
      <c r="L227" t="str">
        <f t="shared" si="124"/>
        <v/>
      </c>
      <c r="M227" t="str">
        <f t="shared" si="124"/>
        <v/>
      </c>
      <c r="N227" t="str">
        <f t="shared" si="124"/>
        <v/>
      </c>
      <c r="O227" t="str">
        <f t="shared" si="124"/>
        <v/>
      </c>
      <c r="P227" t="str">
        <f t="shared" si="124"/>
        <v/>
      </c>
      <c r="Q227" t="str">
        <f t="shared" si="124"/>
        <v/>
      </c>
      <c r="R227" t="str">
        <f t="shared" si="124"/>
        <v/>
      </c>
      <c r="S227" t="str">
        <f t="shared" si="124"/>
        <v/>
      </c>
      <c r="T227" t="str">
        <f t="shared" si="124"/>
        <v/>
      </c>
      <c r="U227" t="str">
        <f t="shared" si="124"/>
        <v/>
      </c>
      <c r="V227" t="str">
        <f t="shared" si="124"/>
        <v/>
      </c>
      <c r="W227" t="str">
        <f t="shared" si="124"/>
        <v/>
      </c>
      <c r="X227" t="str">
        <f t="shared" si="124"/>
        <v/>
      </c>
      <c r="Y227" t="str">
        <f t="shared" si="124"/>
        <v/>
      </c>
      <c r="Z227" t="str">
        <f t="shared" si="124"/>
        <v/>
      </c>
      <c r="AA227" t="str">
        <f t="shared" si="124"/>
        <v/>
      </c>
      <c r="AB227" t="str">
        <f t="shared" si="124"/>
        <v/>
      </c>
      <c r="AC227" t="str">
        <f t="shared" si="124"/>
        <v/>
      </c>
      <c r="AD227" t="str">
        <f t="shared" si="124"/>
        <v/>
      </c>
      <c r="AE227" t="str">
        <f t="shared" si="124"/>
        <v/>
      </c>
    </row>
    <row r="228" spans="1:31" x14ac:dyDescent="0.35">
      <c r="A228" s="18" t="str">
        <f t="shared" si="112"/>
        <v>LDP000:fa_SmallUtility</v>
      </c>
      <c r="B228">
        <f t="shared" ref="B228" si="128">IF(B135=0,"",B60)</f>
        <v>1.7193059015773453E-3</v>
      </c>
      <c r="C228">
        <f t="shared" si="124"/>
        <v>5.173877527122386E-3</v>
      </c>
      <c r="D228">
        <f t="shared" si="124"/>
        <v>8.2121281531901003E-3</v>
      </c>
      <c r="E228">
        <f t="shared" si="124"/>
        <v>1.0810224138693815E-2</v>
      </c>
      <c r="F228">
        <f t="shared" si="124"/>
        <v>1.3250041083575404E-2</v>
      </c>
      <c r="G228">
        <f t="shared" si="124"/>
        <v>1.4984229913830941E-2</v>
      </c>
      <c r="H228">
        <f t="shared" si="124"/>
        <v>1.6405800082440528E-2</v>
      </c>
      <c r="I228">
        <f t="shared" si="124"/>
        <v>1.7529503718892153E-2</v>
      </c>
      <c r="J228">
        <f t="shared" si="124"/>
        <v>1.8383179810735159E-2</v>
      </c>
      <c r="K228">
        <f t="shared" si="124"/>
        <v>1.9128854618050892E-2</v>
      </c>
      <c r="L228">
        <f t="shared" si="124"/>
        <v>1.9729110857138216E-2</v>
      </c>
      <c r="M228">
        <f t="shared" si="124"/>
        <v>2.0199478975694223E-2</v>
      </c>
      <c r="N228">
        <f t="shared" si="124"/>
        <v>2.0621257336065939E-2</v>
      </c>
      <c r="O228">
        <f t="shared" si="124"/>
        <v>2.0956528958179746E-2</v>
      </c>
      <c r="P228">
        <f t="shared" si="124"/>
        <v>2.1267627224998718E-2</v>
      </c>
      <c r="Q228">
        <f t="shared" si="124"/>
        <v>2.1502794513599918E-2</v>
      </c>
      <c r="R228">
        <f t="shared" si="124"/>
        <v>2.1750430045165747E-2</v>
      </c>
      <c r="S228">
        <f t="shared" si="124"/>
        <v>2.1921063010834414E-2</v>
      </c>
      <c r="T228">
        <f t="shared" si="124"/>
        <v>2.2065841539399531E-2</v>
      </c>
      <c r="U228">
        <f t="shared" si="124"/>
        <v>2.2192008772815828E-2</v>
      </c>
      <c r="V228">
        <f t="shared" si="124"/>
        <v>2.2293115308982241E-2</v>
      </c>
      <c r="W228">
        <f t="shared" si="124"/>
        <v>2.235973190999966E-2</v>
      </c>
      <c r="X228">
        <f t="shared" si="124"/>
        <v>2.2425596503726958E-2</v>
      </c>
      <c r="Y228">
        <f t="shared" si="124"/>
        <v>2.2429434009065604E-2</v>
      </c>
      <c r="Z228">
        <f t="shared" si="124"/>
        <v>2.2468459285952976E-2</v>
      </c>
      <c r="AA228">
        <f t="shared" si="124"/>
        <v>2.2424764790806115E-2</v>
      </c>
      <c r="AB228">
        <f t="shared" si="124"/>
        <v>2.2493068779122643E-2</v>
      </c>
      <c r="AC228">
        <f t="shared" si="124"/>
        <v>2.2457943794302763E-2</v>
      </c>
      <c r="AD228">
        <f t="shared" si="124"/>
        <v>2.2478674041321152E-2</v>
      </c>
      <c r="AE228">
        <f t="shared" si="124"/>
        <v>2.2415545109567187E-2</v>
      </c>
    </row>
    <row r="229" spans="1:31" x14ac:dyDescent="0.35">
      <c r="A229" s="18" t="str">
        <f t="shared" si="112"/>
        <v>LDP000:fa_LargeUtility</v>
      </c>
      <c r="B229" t="str">
        <f t="shared" ref="B229" si="129">IF(B136=0,"",B61)</f>
        <v/>
      </c>
      <c r="C229" t="str">
        <f t="shared" si="124"/>
        <v/>
      </c>
      <c r="D229" t="str">
        <f t="shared" si="124"/>
        <v/>
      </c>
      <c r="E229" t="str">
        <f t="shared" si="124"/>
        <v/>
      </c>
      <c r="F229" t="str">
        <f t="shared" si="124"/>
        <v/>
      </c>
      <c r="G229" t="str">
        <f t="shared" si="124"/>
        <v/>
      </c>
      <c r="H229" t="str">
        <f t="shared" si="124"/>
        <v/>
      </c>
      <c r="I229" t="str">
        <f t="shared" si="124"/>
        <v/>
      </c>
      <c r="J229" t="str">
        <f t="shared" si="124"/>
        <v/>
      </c>
      <c r="K229" t="str">
        <f t="shared" si="124"/>
        <v/>
      </c>
      <c r="L229" t="str">
        <f t="shared" si="124"/>
        <v/>
      </c>
      <c r="M229" t="str">
        <f t="shared" si="124"/>
        <v/>
      </c>
      <c r="N229" t="str">
        <f t="shared" si="124"/>
        <v/>
      </c>
      <c r="O229" t="str">
        <f t="shared" si="124"/>
        <v/>
      </c>
      <c r="P229" t="str">
        <f t="shared" si="124"/>
        <v/>
      </c>
      <c r="Q229" t="str">
        <f t="shared" si="124"/>
        <v/>
      </c>
      <c r="R229" t="str">
        <f t="shared" si="124"/>
        <v/>
      </c>
      <c r="S229" t="str">
        <f t="shared" si="124"/>
        <v/>
      </c>
      <c r="T229" t="str">
        <f t="shared" si="124"/>
        <v/>
      </c>
      <c r="U229" t="str">
        <f t="shared" si="124"/>
        <v/>
      </c>
      <c r="V229" t="str">
        <f t="shared" si="124"/>
        <v/>
      </c>
      <c r="W229" t="str">
        <f t="shared" si="124"/>
        <v/>
      </c>
      <c r="X229" t="str">
        <f t="shared" si="124"/>
        <v/>
      </c>
      <c r="Y229" t="str">
        <f t="shared" si="124"/>
        <v/>
      </c>
      <c r="Z229" t="str">
        <f t="shared" si="124"/>
        <v/>
      </c>
      <c r="AA229" t="str">
        <f t="shared" si="124"/>
        <v/>
      </c>
      <c r="AB229" t="str">
        <f t="shared" si="124"/>
        <v/>
      </c>
      <c r="AC229" t="str">
        <f t="shared" si="124"/>
        <v/>
      </c>
      <c r="AD229" t="str">
        <f t="shared" si="124"/>
        <v/>
      </c>
      <c r="AE229" t="str">
        <f t="shared" si="124"/>
        <v/>
      </c>
    </row>
    <row r="230" spans="1:31" x14ac:dyDescent="0.35">
      <c r="A230" s="18" t="str">
        <f t="shared" si="112"/>
        <v>LDP000:fa_SmallCrossTrk</v>
      </c>
      <c r="B230">
        <f t="shared" ref="B230" si="130">IF(B137=0,"",B62)</f>
        <v>1.0214553461913902E-2</v>
      </c>
      <c r="C230">
        <f t="shared" si="124"/>
        <v>2.6391281757044621E-2</v>
      </c>
      <c r="D230">
        <f t="shared" si="124"/>
        <v>4.2451495398466078E-2</v>
      </c>
      <c r="E230">
        <f t="shared" si="124"/>
        <v>5.7451929818168754E-2</v>
      </c>
      <c r="F230">
        <f t="shared" si="124"/>
        <v>7.1296170812371287E-2</v>
      </c>
      <c r="G230">
        <f t="shared" si="124"/>
        <v>8.1924855328597918E-2</v>
      </c>
      <c r="H230">
        <f t="shared" si="124"/>
        <v>9.0928213375197714E-2</v>
      </c>
      <c r="I230">
        <f t="shared" si="124"/>
        <v>9.8171513559059315E-2</v>
      </c>
      <c r="J230">
        <f t="shared" si="124"/>
        <v>0.10396679320077144</v>
      </c>
      <c r="K230">
        <f t="shared" si="124"/>
        <v>0.10907496134735974</v>
      </c>
      <c r="L230">
        <f t="shared" si="124"/>
        <v>0.11332180730656766</v>
      </c>
      <c r="M230">
        <f t="shared" si="124"/>
        <v>0.11687465403460671</v>
      </c>
      <c r="N230">
        <f t="shared" si="124"/>
        <v>0.12007061606775157</v>
      </c>
      <c r="O230">
        <f t="shared" si="124"/>
        <v>0.12277356665329169</v>
      </c>
      <c r="P230">
        <f t="shared" si="124"/>
        <v>0.12522798732855897</v>
      </c>
      <c r="Q230">
        <f t="shared" si="124"/>
        <v>0.12724104143771287</v>
      </c>
      <c r="R230">
        <f t="shared" si="124"/>
        <v>0.1292119968122154</v>
      </c>
      <c r="S230">
        <f t="shared" si="124"/>
        <v>0.13080748355222105</v>
      </c>
      <c r="T230">
        <f t="shared" si="124"/>
        <v>0.132183586899741</v>
      </c>
      <c r="U230">
        <f t="shared" si="124"/>
        <v>0.13348875596317508</v>
      </c>
      <c r="V230">
        <f t="shared" si="124"/>
        <v>0.13456959802034785</v>
      </c>
      <c r="W230">
        <f t="shared" si="124"/>
        <v>0.13547114479609176</v>
      </c>
      <c r="X230">
        <f t="shared" si="124"/>
        <v>0.13630826559482129</v>
      </c>
      <c r="Y230">
        <f t="shared" si="124"/>
        <v>0.13686635785162399</v>
      </c>
      <c r="Z230">
        <f t="shared" si="124"/>
        <v>0.13750554096916626</v>
      </c>
      <c r="AA230">
        <f t="shared" si="124"/>
        <v>0.13769300333106685</v>
      </c>
      <c r="AB230">
        <f t="shared" si="124"/>
        <v>0.13837565528132875</v>
      </c>
      <c r="AC230">
        <f t="shared" si="124"/>
        <v>0.13860330557489628</v>
      </c>
      <c r="AD230">
        <f t="shared" si="124"/>
        <v>0.13894710199506063</v>
      </c>
      <c r="AE230">
        <f t="shared" si="124"/>
        <v>0.13908610204672689</v>
      </c>
    </row>
    <row r="231" spans="1:31" x14ac:dyDescent="0.35">
      <c r="A231" s="18" t="str">
        <f t="shared" si="112"/>
        <v>LDP000:fa_LargeCrossTrk</v>
      </c>
      <c r="B231">
        <f t="shared" ref="B231" si="131">IF(B138=0,"",B63)</f>
        <v>2.4690559660050525E-2</v>
      </c>
      <c r="C231">
        <f t="shared" si="124"/>
        <v>6.030389223771692E-2</v>
      </c>
      <c r="D231">
        <f t="shared" si="124"/>
        <v>9.3111643683435136E-2</v>
      </c>
      <c r="E231">
        <f t="shared" si="124"/>
        <v>0.1262630849328053</v>
      </c>
      <c r="F231">
        <f t="shared" si="124"/>
        <v>0.15603793856164508</v>
      </c>
      <c r="G231">
        <f t="shared" si="124"/>
        <v>0.18036750656953984</v>
      </c>
      <c r="H231">
        <f t="shared" si="124"/>
        <v>0.19955363532255113</v>
      </c>
      <c r="I231">
        <f t="shared" si="124"/>
        <v>0.21572183367517525</v>
      </c>
      <c r="J231">
        <f t="shared" si="124"/>
        <v>0.2281255336872442</v>
      </c>
      <c r="K231">
        <f t="shared" si="124"/>
        <v>0.23908675333807497</v>
      </c>
      <c r="L231">
        <f t="shared" si="124"/>
        <v>0.24808746633380141</v>
      </c>
      <c r="M231">
        <f t="shared" si="124"/>
        <v>0.25580799969568985</v>
      </c>
      <c r="N231">
        <f t="shared" si="124"/>
        <v>0.26254759846297576</v>
      </c>
      <c r="O231">
        <f t="shared" si="124"/>
        <v>0.26827770140983564</v>
      </c>
      <c r="P231">
        <f t="shared" si="124"/>
        <v>0.2734052290945797</v>
      </c>
      <c r="Q231">
        <f t="shared" si="124"/>
        <v>0.27796491316985</v>
      </c>
      <c r="R231">
        <f t="shared" si="124"/>
        <v>0.2817975912265312</v>
      </c>
      <c r="S231">
        <f t="shared" si="124"/>
        <v>0.28518861860672334</v>
      </c>
      <c r="T231">
        <f t="shared" si="124"/>
        <v>0.28820245587351145</v>
      </c>
      <c r="U231">
        <f t="shared" si="124"/>
        <v>0.29073062312580045</v>
      </c>
      <c r="V231">
        <f t="shared" si="124"/>
        <v>0.29294801883333793</v>
      </c>
      <c r="W231">
        <f t="shared" si="124"/>
        <v>0.29483837556183906</v>
      </c>
      <c r="X231">
        <f t="shared" si="124"/>
        <v>0.29634210485153478</v>
      </c>
      <c r="Y231">
        <f t="shared" si="124"/>
        <v>0.29771823282792398</v>
      </c>
      <c r="Z231">
        <f t="shared" si="124"/>
        <v>0.29881020659457863</v>
      </c>
      <c r="AA231">
        <f t="shared" si="124"/>
        <v>0.29979327085609353</v>
      </c>
      <c r="AB231">
        <f t="shared" si="124"/>
        <v>0.30027745125524269</v>
      </c>
      <c r="AC231">
        <f t="shared" si="124"/>
        <v>0.30092845964190951</v>
      </c>
      <c r="AD231">
        <f t="shared" si="124"/>
        <v>0.30143173641003962</v>
      </c>
      <c r="AE231">
        <f t="shared" ref="AE231" si="132">IF(AE138=0,"",AE63)</f>
        <v>0.30170249369650592</v>
      </c>
    </row>
    <row r="232" spans="1:31" x14ac:dyDescent="0.35">
      <c r="A232" s="18"/>
    </row>
    <row r="233" spans="1:31" x14ac:dyDescent="0.35">
      <c r="A233" s="18" t="str">
        <f t="shared" si="112"/>
        <v>Plug-in 50 Gasoline Hybrid</v>
      </c>
    </row>
    <row r="234" spans="1:31" x14ac:dyDescent="0.35">
      <c r="A234" s="18" t="str">
        <f t="shared" si="112"/>
        <v>LDP000:da_Mini-compactC</v>
      </c>
      <c r="B234" t="str">
        <f t="shared" ref="B234" si="133">IF(B141=0,"",B48)</f>
        <v/>
      </c>
      <c r="C234">
        <f t="shared" ref="C234:AE242" si="134">IF(C141=0,"",C48)</f>
        <v>4.1837618742949379E-3</v>
      </c>
      <c r="D234">
        <f t="shared" si="134"/>
        <v>3.1006865563714533E-3</v>
      </c>
      <c r="E234">
        <f t="shared" si="134"/>
        <v>2.9528262877272895E-3</v>
      </c>
      <c r="F234">
        <f t="shared" si="134"/>
        <v>2.6342343157932605E-3</v>
      </c>
      <c r="G234">
        <f t="shared" si="134"/>
        <v>2.4578666090414808E-3</v>
      </c>
      <c r="H234">
        <f t="shared" si="134"/>
        <v>2.278499885529642E-3</v>
      </c>
      <c r="I234">
        <f t="shared" si="134"/>
        <v>2.159165111587332E-3</v>
      </c>
      <c r="J234">
        <f t="shared" si="134"/>
        <v>2.0067668854191929E-3</v>
      </c>
      <c r="K234">
        <f t="shared" si="134"/>
        <v>1.8939250904881635E-3</v>
      </c>
      <c r="L234">
        <f t="shared" si="134"/>
        <v>1.7976990673227223E-3</v>
      </c>
      <c r="M234">
        <f t="shared" si="134"/>
        <v>1.7242300370515066E-3</v>
      </c>
      <c r="N234">
        <f t="shared" si="134"/>
        <v>1.6517863259342042E-3</v>
      </c>
      <c r="O234">
        <f t="shared" si="134"/>
        <v>1.59175843692631E-3</v>
      </c>
      <c r="P234">
        <f t="shared" si="134"/>
        <v>1.5356627054194018E-3</v>
      </c>
      <c r="Q234">
        <f t="shared" si="134"/>
        <v>1.4979778025684272E-3</v>
      </c>
      <c r="R234">
        <f t="shared" si="134"/>
        <v>1.4485851862483805E-3</v>
      </c>
      <c r="S234">
        <f t="shared" si="134"/>
        <v>1.4145324972290342E-3</v>
      </c>
      <c r="T234">
        <f t="shared" si="134"/>
        <v>1.387410274283694E-3</v>
      </c>
      <c r="U234">
        <f t="shared" si="134"/>
        <v>1.3556044171395899E-3</v>
      </c>
      <c r="V234">
        <f t="shared" si="134"/>
        <v>1.3316260112085645E-3</v>
      </c>
      <c r="W234">
        <f t="shared" si="134"/>
        <v>1.3141219938309155E-3</v>
      </c>
      <c r="X234">
        <f t="shared" si="134"/>
        <v>1.2924765653557573E-3</v>
      </c>
      <c r="Y234">
        <f t="shared" si="134"/>
        <v>1.2871280818552808E-3</v>
      </c>
      <c r="Z234">
        <f t="shared" si="134"/>
        <v>1.2729515688249126E-3</v>
      </c>
      <c r="AA234">
        <f t="shared" si="134"/>
        <v>1.3067950251568461E-3</v>
      </c>
      <c r="AB234">
        <f t="shared" si="134"/>
        <v>1.2609373695886101E-3</v>
      </c>
      <c r="AC234">
        <f t="shared" si="134"/>
        <v>1.263213952238934E-3</v>
      </c>
      <c r="AD234">
        <f t="shared" si="134"/>
        <v>1.2576925938635279E-3</v>
      </c>
      <c r="AE234">
        <f t="shared" si="134"/>
        <v>1.2567834878909874E-3</v>
      </c>
    </row>
    <row r="235" spans="1:31" x14ac:dyDescent="0.35">
      <c r="A235" s="18" t="str">
        <f t="shared" si="112"/>
        <v>LDP000:da_SubcompactCar</v>
      </c>
      <c r="B235">
        <f t="shared" ref="B235" si="135">IF(B142=0,"",B49)</f>
        <v>5.5904368450031432E-2</v>
      </c>
      <c r="C235">
        <f t="shared" ref="C235:O235" si="136">IF(C142=0,"",C49)</f>
        <v>4.3872574587343685E-2</v>
      </c>
      <c r="D235">
        <f t="shared" si="136"/>
        <v>3.2556274765305204E-2</v>
      </c>
      <c r="E235">
        <f t="shared" si="136"/>
        <v>2.9684390007587644E-2</v>
      </c>
      <c r="F235">
        <f t="shared" si="136"/>
        <v>2.5628051503520904E-2</v>
      </c>
      <c r="G235">
        <f t="shared" si="136"/>
        <v>2.4009894104316518E-2</v>
      </c>
      <c r="H235">
        <f t="shared" si="136"/>
        <v>2.1890642296759497E-2</v>
      </c>
      <c r="I235">
        <f t="shared" si="136"/>
        <v>2.0330897191181845E-2</v>
      </c>
      <c r="J235">
        <f t="shared" si="136"/>
        <v>1.8927935587765128E-2</v>
      </c>
      <c r="K235">
        <f t="shared" si="136"/>
        <v>1.769195655365164E-2</v>
      </c>
      <c r="L235">
        <f t="shared" si="136"/>
        <v>1.6645157070654743E-2</v>
      </c>
      <c r="M235">
        <f t="shared" si="136"/>
        <v>1.5849351835834122E-2</v>
      </c>
      <c r="N235">
        <f t="shared" si="136"/>
        <v>1.5080143619378372E-2</v>
      </c>
      <c r="O235">
        <f t="shared" si="136"/>
        <v>1.4447375039271449E-2</v>
      </c>
      <c r="P235">
        <f t="shared" si="134"/>
        <v>1.3847087576106334E-2</v>
      </c>
      <c r="Q235">
        <f t="shared" si="134"/>
        <v>1.3434753800776916E-2</v>
      </c>
      <c r="R235">
        <f t="shared" si="134"/>
        <v>1.2921314998438052E-2</v>
      </c>
      <c r="S235">
        <f t="shared" si="134"/>
        <v>1.2554523511307055E-2</v>
      </c>
      <c r="T235">
        <f t="shared" si="134"/>
        <v>1.2245393043169661E-2</v>
      </c>
      <c r="U235">
        <f t="shared" si="134"/>
        <v>1.1928690320327199E-2</v>
      </c>
      <c r="V235">
        <f t="shared" si="134"/>
        <v>1.1661334572290667E-2</v>
      </c>
      <c r="W235">
        <f t="shared" si="134"/>
        <v>1.1462175234670236E-2</v>
      </c>
      <c r="X235">
        <f t="shared" si="134"/>
        <v>1.1232781068581364E-2</v>
      </c>
      <c r="Y235">
        <f t="shared" si="134"/>
        <v>1.1144524201793968E-2</v>
      </c>
      <c r="Z235">
        <f t="shared" si="134"/>
        <v>1.097613017915257E-2</v>
      </c>
      <c r="AA235">
        <f t="shared" si="134"/>
        <v>1.105506447210863E-2</v>
      </c>
      <c r="AB235">
        <f t="shared" si="134"/>
        <v>1.0746211805237507E-2</v>
      </c>
      <c r="AC235">
        <f t="shared" si="134"/>
        <v>1.0724161439813178E-2</v>
      </c>
      <c r="AD235">
        <f t="shared" si="134"/>
        <v>1.0614270370823714E-2</v>
      </c>
      <c r="AE235">
        <f t="shared" si="134"/>
        <v>1.0600097951167483E-2</v>
      </c>
    </row>
    <row r="236" spans="1:31" x14ac:dyDescent="0.35">
      <c r="A236" s="18" t="str">
        <f t="shared" si="112"/>
        <v>LDP000:da_CompactCars</v>
      </c>
      <c r="B236">
        <f t="shared" ref="B236" si="137">IF(B143=0,"",B50)</f>
        <v>0.1309317853969087</v>
      </c>
      <c r="C236">
        <f t="shared" si="134"/>
        <v>0.13586061573941505</v>
      </c>
      <c r="D236">
        <f t="shared" si="134"/>
        <v>0.10819821429307791</v>
      </c>
      <c r="E236">
        <f t="shared" si="134"/>
        <v>9.8306467655375221E-2</v>
      </c>
      <c r="F236">
        <f t="shared" si="134"/>
        <v>8.6501539280422327E-2</v>
      </c>
      <c r="G236">
        <f t="shared" si="134"/>
        <v>7.8793738729499019E-2</v>
      </c>
      <c r="H236">
        <f t="shared" si="134"/>
        <v>7.2060312163719761E-2</v>
      </c>
      <c r="I236">
        <f t="shared" si="134"/>
        <v>6.679491867790957E-2</v>
      </c>
      <c r="J236">
        <f t="shared" si="134"/>
        <v>6.1722943271249366E-2</v>
      </c>
      <c r="K236">
        <f t="shared" si="134"/>
        <v>5.7764442163264547E-2</v>
      </c>
      <c r="L236">
        <f t="shared" si="134"/>
        <v>5.4455821131732189E-2</v>
      </c>
      <c r="M236">
        <f t="shared" si="134"/>
        <v>5.1808127121059928E-2</v>
      </c>
      <c r="N236">
        <f t="shared" si="134"/>
        <v>4.9379185257059768E-2</v>
      </c>
      <c r="O236">
        <f t="shared" si="134"/>
        <v>4.7265257968940419E-2</v>
      </c>
      <c r="P236">
        <f t="shared" si="134"/>
        <v>4.5406957373601314E-2</v>
      </c>
      <c r="Q236">
        <f t="shared" si="134"/>
        <v>4.3966034384623001E-2</v>
      </c>
      <c r="R236">
        <f t="shared" si="134"/>
        <v>4.2404683401364447E-2</v>
      </c>
      <c r="S236">
        <f t="shared" si="134"/>
        <v>4.1169624570490358E-2</v>
      </c>
      <c r="T236">
        <f t="shared" si="134"/>
        <v>4.0156550224436212E-2</v>
      </c>
      <c r="U236">
        <f t="shared" si="134"/>
        <v>3.9103645151827682E-2</v>
      </c>
      <c r="V236">
        <f t="shared" si="134"/>
        <v>3.8262959967292239E-2</v>
      </c>
      <c r="W236">
        <f t="shared" si="134"/>
        <v>3.7608272149726826E-2</v>
      </c>
      <c r="X236">
        <f t="shared" si="134"/>
        <v>3.6922696621884937E-2</v>
      </c>
      <c r="Y236">
        <f t="shared" si="134"/>
        <v>3.6562575306080952E-2</v>
      </c>
      <c r="Z236">
        <f t="shared" si="134"/>
        <v>3.6069491974464706E-2</v>
      </c>
      <c r="AA236">
        <f t="shared" si="134"/>
        <v>3.6267172812826175E-2</v>
      </c>
      <c r="AB236">
        <f t="shared" si="134"/>
        <v>3.5424060682893312E-2</v>
      </c>
      <c r="AC236">
        <f t="shared" si="134"/>
        <v>3.5301009341770127E-2</v>
      </c>
      <c r="AD236">
        <f t="shared" si="134"/>
        <v>3.5044459963621731E-2</v>
      </c>
      <c r="AE236">
        <f t="shared" si="134"/>
        <v>3.4937128888108258E-2</v>
      </c>
    </row>
    <row r="237" spans="1:31" x14ac:dyDescent="0.35">
      <c r="A237" s="18" t="str">
        <f t="shared" si="112"/>
        <v>LDP000:da_MidsizeCars</v>
      </c>
      <c r="B237">
        <f t="shared" ref="B237" si="138">IF(B144=0,"",B51)</f>
        <v>0.30356423714316383</v>
      </c>
      <c r="C237">
        <f t="shared" si="134"/>
        <v>0.25632108103197077</v>
      </c>
      <c r="D237">
        <f t="shared" si="134"/>
        <v>0.25363069789301418</v>
      </c>
      <c r="E237">
        <f t="shared" si="134"/>
        <v>0.22028347738079407</v>
      </c>
      <c r="F237">
        <f t="shared" si="134"/>
        <v>0.19915329090042541</v>
      </c>
      <c r="G237">
        <f t="shared" si="134"/>
        <v>0.17437629865192897</v>
      </c>
      <c r="H237">
        <f t="shared" si="134"/>
        <v>0.158074688567405</v>
      </c>
      <c r="I237">
        <f t="shared" si="134"/>
        <v>0.14514517195668158</v>
      </c>
      <c r="J237">
        <f t="shared" si="134"/>
        <v>0.13445934885908853</v>
      </c>
      <c r="K237">
        <f t="shared" si="134"/>
        <v>0.1256197714969487</v>
      </c>
      <c r="L237">
        <f t="shared" si="134"/>
        <v>0.11856356166572206</v>
      </c>
      <c r="M237">
        <f t="shared" si="134"/>
        <v>0.11218399549334945</v>
      </c>
      <c r="N237">
        <f t="shared" si="134"/>
        <v>0.10695297491407568</v>
      </c>
      <c r="O237">
        <f t="shared" si="134"/>
        <v>0.10228789853528129</v>
      </c>
      <c r="P237">
        <f t="shared" si="134"/>
        <v>9.8312725699997716E-2</v>
      </c>
      <c r="Q237">
        <f t="shared" si="134"/>
        <v>9.4362454543650498E-2</v>
      </c>
      <c r="R237">
        <f t="shared" si="134"/>
        <v>9.1576888388731681E-2</v>
      </c>
      <c r="S237">
        <f t="shared" si="134"/>
        <v>8.8819195017674116E-2</v>
      </c>
      <c r="T237">
        <f t="shared" si="134"/>
        <v>8.6397399650985321E-2</v>
      </c>
      <c r="U237">
        <f t="shared" si="134"/>
        <v>8.4319303366711215E-2</v>
      </c>
      <c r="V237">
        <f t="shared" si="134"/>
        <v>8.2580468198316548E-2</v>
      </c>
      <c r="W237">
        <f t="shared" si="134"/>
        <v>8.0939169573380682E-2</v>
      </c>
      <c r="X237">
        <f t="shared" si="134"/>
        <v>7.9836291134319975E-2</v>
      </c>
      <c r="Y237">
        <f t="shared" si="134"/>
        <v>7.8349959335203667E-2</v>
      </c>
      <c r="Z237">
        <f t="shared" si="134"/>
        <v>7.7501434544557851E-2</v>
      </c>
      <c r="AA237">
        <f t="shared" si="134"/>
        <v>7.5689485157695052E-2</v>
      </c>
      <c r="AB237">
        <f t="shared" si="134"/>
        <v>7.605290317425123E-2</v>
      </c>
      <c r="AC237">
        <f t="shared" si="134"/>
        <v>7.5205865359533372E-2</v>
      </c>
      <c r="AD237">
        <f t="shared" si="134"/>
        <v>7.4983527717610687E-2</v>
      </c>
      <c r="AE237">
        <f t="shared" si="134"/>
        <v>7.4327443801410667E-2</v>
      </c>
    </row>
    <row r="238" spans="1:31" x14ac:dyDescent="0.35">
      <c r="A238" s="18" t="str">
        <f t="shared" si="112"/>
        <v>LDP000:da_LargeCars</v>
      </c>
      <c r="B238">
        <f t="shared" ref="B238" si="139">IF(B145=0,"",B52)</f>
        <v>9.0919295463876434E-2</v>
      </c>
      <c r="C238">
        <f t="shared" si="134"/>
        <v>7.2672764770989856E-2</v>
      </c>
      <c r="D238">
        <f t="shared" si="134"/>
        <v>7.9747653902211474E-2</v>
      </c>
      <c r="E238">
        <f t="shared" si="134"/>
        <v>6.7531750820913172E-2</v>
      </c>
      <c r="F238">
        <f t="shared" si="134"/>
        <v>6.1190480456557526E-2</v>
      </c>
      <c r="G238">
        <f t="shared" si="134"/>
        <v>5.2187685903028469E-2</v>
      </c>
      <c r="H238">
        <f t="shared" si="134"/>
        <v>4.7032007406224603E-2</v>
      </c>
      <c r="I238">
        <f t="shared" si="134"/>
        <v>4.2512522183273484E-2</v>
      </c>
      <c r="J238">
        <f t="shared" si="134"/>
        <v>3.9451512733477856E-2</v>
      </c>
      <c r="K238">
        <f t="shared" si="134"/>
        <v>3.676534341723716E-2</v>
      </c>
      <c r="L238">
        <f t="shared" si="134"/>
        <v>3.4631178770419012E-2</v>
      </c>
      <c r="M238">
        <f t="shared" si="134"/>
        <v>3.2614676767675779E-2</v>
      </c>
      <c r="N238">
        <f t="shared" si="134"/>
        <v>3.1017893391121161E-2</v>
      </c>
      <c r="O238">
        <f t="shared" si="134"/>
        <v>2.9556231494232199E-2</v>
      </c>
      <c r="P238">
        <f t="shared" si="134"/>
        <v>2.8362861321019277E-2</v>
      </c>
      <c r="Q238">
        <f t="shared" si="134"/>
        <v>2.7078375273396356E-2</v>
      </c>
      <c r="R238">
        <f t="shared" si="134"/>
        <v>2.6322563030158494E-2</v>
      </c>
      <c r="S238">
        <f t="shared" si="134"/>
        <v>2.5463959750573292E-2</v>
      </c>
      <c r="T238">
        <f t="shared" si="134"/>
        <v>2.4678227479977288E-2</v>
      </c>
      <c r="U238">
        <f t="shared" si="134"/>
        <v>2.413146068722441E-2</v>
      </c>
      <c r="V238">
        <f t="shared" si="134"/>
        <v>2.3595684675346697E-2</v>
      </c>
      <c r="W238">
        <f t="shared" si="134"/>
        <v>2.3082576995826248E-2</v>
      </c>
      <c r="X238">
        <f t="shared" si="134"/>
        <v>2.2780463184867639E-2</v>
      </c>
      <c r="Y238">
        <f t="shared" si="134"/>
        <v>2.2273742441951537E-2</v>
      </c>
      <c r="Z238">
        <f t="shared" si="134"/>
        <v>2.203030649164648E-2</v>
      </c>
      <c r="AA238">
        <f t="shared" si="134"/>
        <v>2.1288679906670931E-2</v>
      </c>
      <c r="AB238">
        <f t="shared" si="134"/>
        <v>2.15723693314042E-2</v>
      </c>
      <c r="AC238">
        <f t="shared" si="134"/>
        <v>2.1248955860030859E-2</v>
      </c>
      <c r="AD238">
        <f t="shared" si="134"/>
        <v>2.1161727242733859E-2</v>
      </c>
      <c r="AE238">
        <f t="shared" si="134"/>
        <v>2.0971059249407394E-2</v>
      </c>
    </row>
    <row r="239" spans="1:31" x14ac:dyDescent="0.35">
      <c r="A239" s="18" t="str">
        <f t="shared" si="112"/>
        <v>LDP000:da_TwoSeaterCars</v>
      </c>
      <c r="B239">
        <f t="shared" ref="B239" si="140">IF(B146=0,"",B53)</f>
        <v>9.6662336160708972E-3</v>
      </c>
      <c r="C239">
        <f t="shared" si="134"/>
        <v>9.3305460190096709E-3</v>
      </c>
      <c r="D239">
        <f t="shared" si="134"/>
        <v>8.8609516466536305E-3</v>
      </c>
      <c r="E239">
        <f t="shared" si="134"/>
        <v>7.8473935153423862E-3</v>
      </c>
      <c r="F239">
        <f t="shared" si="134"/>
        <v>7.0695120057017976E-3</v>
      </c>
      <c r="G239">
        <f t="shared" si="134"/>
        <v>6.3076823872949906E-3</v>
      </c>
      <c r="H239">
        <f t="shared" si="134"/>
        <v>5.7532731678615803E-3</v>
      </c>
      <c r="I239">
        <f t="shared" si="134"/>
        <v>5.3189207770915356E-3</v>
      </c>
      <c r="J239">
        <f t="shared" si="134"/>
        <v>4.9296739527120211E-3</v>
      </c>
      <c r="K239">
        <f t="shared" si="134"/>
        <v>4.6172653185374045E-3</v>
      </c>
      <c r="L239">
        <f t="shared" si="134"/>
        <v>4.3589820024078647E-3</v>
      </c>
      <c r="M239">
        <f t="shared" si="134"/>
        <v>4.1357464691300768E-3</v>
      </c>
      <c r="N239">
        <f t="shared" si="134"/>
        <v>3.946474474330568E-3</v>
      </c>
      <c r="O239">
        <f t="shared" si="134"/>
        <v>3.7758350876007768E-3</v>
      </c>
      <c r="P239">
        <f t="shared" si="134"/>
        <v>3.630552690217303E-3</v>
      </c>
      <c r="Q239">
        <f t="shared" si="134"/>
        <v>3.4975604580607831E-3</v>
      </c>
      <c r="R239">
        <f t="shared" si="134"/>
        <v>3.3914201023571302E-3</v>
      </c>
      <c r="S239">
        <f t="shared" si="134"/>
        <v>3.2939261857068297E-3</v>
      </c>
      <c r="T239">
        <f t="shared" si="134"/>
        <v>3.2087734351772257E-3</v>
      </c>
      <c r="U239">
        <f t="shared" si="134"/>
        <v>3.1332127221848334E-3</v>
      </c>
      <c r="V239">
        <f t="shared" si="134"/>
        <v>3.0680864254811107E-3</v>
      </c>
      <c r="W239">
        <f t="shared" si="134"/>
        <v>3.0119382149320852E-3</v>
      </c>
      <c r="X239">
        <f t="shared" si="134"/>
        <v>2.9663514603602563E-3</v>
      </c>
      <c r="Y239">
        <f t="shared" si="134"/>
        <v>2.9217967359133896E-3</v>
      </c>
      <c r="Z239">
        <f t="shared" si="134"/>
        <v>2.8889197284519947E-3</v>
      </c>
      <c r="AA239">
        <f t="shared" si="134"/>
        <v>2.8551964219040819E-3</v>
      </c>
      <c r="AB239">
        <f t="shared" si="134"/>
        <v>2.8424721701126384E-3</v>
      </c>
      <c r="AC239">
        <f t="shared" si="134"/>
        <v>2.8193286546587906E-3</v>
      </c>
      <c r="AD239">
        <f t="shared" si="134"/>
        <v>2.8084004400925977E-3</v>
      </c>
      <c r="AE239">
        <f t="shared" si="134"/>
        <v>2.7895667592598983E-3</v>
      </c>
    </row>
    <row r="240" spans="1:31" x14ac:dyDescent="0.35">
      <c r="A240" s="18" t="str">
        <f t="shared" si="112"/>
        <v>LDP000:da_SmallCrossCar</v>
      </c>
      <c r="B240">
        <f t="shared" ref="B240" si="141">IF(B147=0,"",B54)</f>
        <v>0.29284498919010082</v>
      </c>
      <c r="C240">
        <f t="shared" si="134"/>
        <v>0.26308579684192207</v>
      </c>
      <c r="D240">
        <f t="shared" si="134"/>
        <v>0.2155305627414684</v>
      </c>
      <c r="E240">
        <f t="shared" si="134"/>
        <v>0.20050738802476381</v>
      </c>
      <c r="F240">
        <f t="shared" si="134"/>
        <v>0.17720001393889903</v>
      </c>
      <c r="G240">
        <f t="shared" si="134"/>
        <v>0.16715797437590135</v>
      </c>
      <c r="H240">
        <f t="shared" si="134"/>
        <v>0.15489303490542811</v>
      </c>
      <c r="I240">
        <f t="shared" si="134"/>
        <v>0.14463436960961704</v>
      </c>
      <c r="J240">
        <f t="shared" si="134"/>
        <v>0.1359006410238694</v>
      </c>
      <c r="K240">
        <f t="shared" si="134"/>
        <v>0.12834324413548254</v>
      </c>
      <c r="L240">
        <f t="shared" si="134"/>
        <v>0.12193472716575997</v>
      </c>
      <c r="M240">
        <f t="shared" si="134"/>
        <v>0.11685659325545016</v>
      </c>
      <c r="N240">
        <f t="shared" si="134"/>
        <v>0.11210250181247129</v>
      </c>
      <c r="O240">
        <f t="shared" si="134"/>
        <v>0.1079964276498683</v>
      </c>
      <c r="P240">
        <f t="shared" si="134"/>
        <v>0.10421817116732372</v>
      </c>
      <c r="Q240">
        <f t="shared" si="134"/>
        <v>0.10144351825507818</v>
      </c>
      <c r="R240">
        <f t="shared" si="134"/>
        <v>9.8222597823165655E-2</v>
      </c>
      <c r="S240">
        <f t="shared" si="134"/>
        <v>9.5868274416010507E-2</v>
      </c>
      <c r="T240">
        <f t="shared" si="134"/>
        <v>9.3827827914171408E-2</v>
      </c>
      <c r="U240">
        <f t="shared" si="134"/>
        <v>9.1892496169715801E-2</v>
      </c>
      <c r="V240">
        <f t="shared" si="134"/>
        <v>9.0203100057346233E-2</v>
      </c>
      <c r="W240">
        <f t="shared" si="134"/>
        <v>8.899128227863641E-2</v>
      </c>
      <c r="X240">
        <f t="shared" si="134"/>
        <v>8.7650410452550079E-2</v>
      </c>
      <c r="Y240">
        <f t="shared" si="134"/>
        <v>8.7111121287809928E-2</v>
      </c>
      <c r="Z240">
        <f t="shared" si="134"/>
        <v>8.6179849298536879E-2</v>
      </c>
      <c r="AA240">
        <f t="shared" si="134"/>
        <v>8.6586700063554289E-2</v>
      </c>
      <c r="AB240">
        <f t="shared" si="134"/>
        <v>8.4967660383617916E-2</v>
      </c>
      <c r="AC240">
        <f t="shared" si="134"/>
        <v>8.4895958291277204E-2</v>
      </c>
      <c r="AD240">
        <f t="shared" si="134"/>
        <v>8.434810214807742E-2</v>
      </c>
      <c r="AE240">
        <f t="shared" si="134"/>
        <v>8.4430576455487946E-2</v>
      </c>
    </row>
    <row r="241" spans="1:31" x14ac:dyDescent="0.35">
      <c r="A241" s="18" t="str">
        <f t="shared" si="112"/>
        <v>LDP000:da_LargeCrossCar</v>
      </c>
      <c r="B241">
        <f t="shared" ref="B241" si="142">IF(B148=0,"",B55)</f>
        <v>5.0515075490077492E-2</v>
      </c>
      <c r="C241">
        <f t="shared" si="134"/>
        <v>6.7674991556867001E-2</v>
      </c>
      <c r="D241">
        <f t="shared" si="134"/>
        <v>7.0339132660185266E-2</v>
      </c>
      <c r="E241">
        <f t="shared" si="134"/>
        <v>6.3744740433137867E-2</v>
      </c>
      <c r="F241">
        <f t="shared" si="134"/>
        <v>5.850633970500841E-2</v>
      </c>
      <c r="G241">
        <f t="shared" si="134"/>
        <v>5.3374738831612048E-2</v>
      </c>
      <c r="H241">
        <f t="shared" si="134"/>
        <v>4.9186451695318816E-2</v>
      </c>
      <c r="I241">
        <f t="shared" si="134"/>
        <v>4.5544156790231237E-2</v>
      </c>
      <c r="J241">
        <f t="shared" si="134"/>
        <v>4.3334902212867635E-2</v>
      </c>
      <c r="K241">
        <f t="shared" si="134"/>
        <v>4.1086828540195977E-2</v>
      </c>
      <c r="L241">
        <f t="shared" si="134"/>
        <v>3.9244556879415471E-2</v>
      </c>
      <c r="M241">
        <f t="shared" si="134"/>
        <v>3.7560476751665274E-2</v>
      </c>
      <c r="N241">
        <f t="shared" si="134"/>
        <v>3.609473600581415E-2</v>
      </c>
      <c r="O241">
        <f t="shared" si="134"/>
        <v>3.4845266667233907E-2</v>
      </c>
      <c r="P241">
        <f t="shared" si="134"/>
        <v>3.3776697794679157E-2</v>
      </c>
      <c r="Q241">
        <f t="shared" si="134"/>
        <v>3.2707979743417923E-2</v>
      </c>
      <c r="R241">
        <f t="shared" si="134"/>
        <v>3.1995766764959258E-2</v>
      </c>
      <c r="S241">
        <f t="shared" si="134"/>
        <v>3.1264490810452815E-2</v>
      </c>
      <c r="T241">
        <f t="shared" si="134"/>
        <v>3.0582561183376818E-2</v>
      </c>
      <c r="U241">
        <f t="shared" si="134"/>
        <v>3.0100302642943614E-2</v>
      </c>
      <c r="V241">
        <f t="shared" si="134"/>
        <v>2.964914236843022E-2</v>
      </c>
      <c r="W241">
        <f t="shared" si="134"/>
        <v>2.9236792809420604E-2</v>
      </c>
      <c r="X241">
        <f t="shared" si="134"/>
        <v>2.8991095240478028E-2</v>
      </c>
      <c r="Y241">
        <f t="shared" si="134"/>
        <v>2.8639452984435189E-2</v>
      </c>
      <c r="Z241">
        <f t="shared" si="134"/>
        <v>2.8462739348397697E-2</v>
      </c>
      <c r="AA241">
        <f t="shared" si="134"/>
        <v>2.7989710955676272E-2</v>
      </c>
      <c r="AB241">
        <f t="shared" si="134"/>
        <v>2.8206180248795985E-2</v>
      </c>
      <c r="AC241">
        <f t="shared" si="134"/>
        <v>2.8025872430461E-2</v>
      </c>
      <c r="AD241">
        <f t="shared" si="134"/>
        <v>2.7988256288129836E-2</v>
      </c>
      <c r="AE241">
        <f t="shared" si="134"/>
        <v>2.7964944755175403E-2</v>
      </c>
    </row>
    <row r="242" spans="1:31" x14ac:dyDescent="0.35">
      <c r="A242" s="18" t="str">
        <f t="shared" si="112"/>
        <v>LDP000:da_SmallPickup</v>
      </c>
      <c r="B242">
        <f t="shared" ref="B242" si="143">IF(B149=0,"",B56)</f>
        <v>2.206745365869448E-3</v>
      </c>
      <c r="C242">
        <f t="shared" si="134"/>
        <v>3.748473822996424E-3</v>
      </c>
      <c r="D242">
        <f t="shared" si="134"/>
        <v>6.5481207515675479E-3</v>
      </c>
      <c r="E242">
        <f t="shared" si="134"/>
        <v>8.7043806029725706E-3</v>
      </c>
      <c r="F242">
        <f t="shared" si="134"/>
        <v>1.0770952129360661E-2</v>
      </c>
      <c r="G242">
        <f t="shared" ref="C242:AE249" si="144">IF(G149=0,"",G56)</f>
        <v>1.2130381532770219E-2</v>
      </c>
      <c r="H242">
        <f t="shared" si="144"/>
        <v>1.3421863021700731E-2</v>
      </c>
      <c r="I242">
        <f t="shared" si="144"/>
        <v>1.4372411796591669E-2</v>
      </c>
      <c r="J242">
        <f t="shared" si="144"/>
        <v>1.5231317840671162E-2</v>
      </c>
      <c r="K242">
        <f t="shared" si="144"/>
        <v>1.5908083330370144E-2</v>
      </c>
      <c r="L242">
        <f t="shared" si="144"/>
        <v>1.6486787560097325E-2</v>
      </c>
      <c r="M242">
        <f t="shared" si="144"/>
        <v>1.6904879062121757E-2</v>
      </c>
      <c r="N242">
        <f t="shared" si="144"/>
        <v>1.7313383834473589E-2</v>
      </c>
      <c r="O242">
        <f t="shared" si="144"/>
        <v>1.7694315076439985E-2</v>
      </c>
      <c r="P242">
        <f t="shared" si="144"/>
        <v>1.8015737018959088E-2</v>
      </c>
      <c r="Q242">
        <f t="shared" si="144"/>
        <v>1.819692868902352E-2</v>
      </c>
      <c r="R242">
        <f t="shared" si="144"/>
        <v>1.851096367382413E-2</v>
      </c>
      <c r="S242">
        <f t="shared" si="144"/>
        <v>1.8697005575893429E-2</v>
      </c>
      <c r="T242">
        <f t="shared" si="144"/>
        <v>1.8850450866171341E-2</v>
      </c>
      <c r="U242">
        <f t="shared" si="144"/>
        <v>1.9039600228100317E-2</v>
      </c>
      <c r="V242">
        <f t="shared" si="144"/>
        <v>1.9186324446991074E-2</v>
      </c>
      <c r="W242">
        <f t="shared" si="144"/>
        <v>1.9268538285924858E-2</v>
      </c>
      <c r="X242">
        <f t="shared" si="144"/>
        <v>1.9415047568757959E-2</v>
      </c>
      <c r="Y242">
        <f t="shared" si="144"/>
        <v>1.9397177794140814E-2</v>
      </c>
      <c r="Z242">
        <f t="shared" si="144"/>
        <v>1.9492807455811684E-2</v>
      </c>
      <c r="AA242">
        <f t="shared" si="144"/>
        <v>1.9306600763566439E-2</v>
      </c>
      <c r="AB242">
        <f t="shared" si="144"/>
        <v>1.9590533284506648E-2</v>
      </c>
      <c r="AC242">
        <f t="shared" si="144"/>
        <v>1.9534565751401788E-2</v>
      </c>
      <c r="AD242">
        <f t="shared" si="144"/>
        <v>1.9609349797282617E-2</v>
      </c>
      <c r="AE242">
        <f t="shared" si="144"/>
        <v>1.9561887144567733E-2</v>
      </c>
    </row>
    <row r="243" spans="1:31" x14ac:dyDescent="0.35">
      <c r="A243" s="18" t="str">
        <f t="shared" si="112"/>
        <v>LDP000:da_LargePickup</v>
      </c>
      <c r="B243" t="str">
        <f t="shared" ref="B243" si="145">IF(B150=0,"",B57)</f>
        <v/>
      </c>
      <c r="C243" t="str">
        <f t="shared" si="144"/>
        <v/>
      </c>
      <c r="D243" t="str">
        <f t="shared" si="144"/>
        <v/>
      </c>
      <c r="E243" t="str">
        <f t="shared" si="144"/>
        <v/>
      </c>
      <c r="F243" t="str">
        <f t="shared" si="144"/>
        <v/>
      </c>
      <c r="G243" t="str">
        <f t="shared" si="144"/>
        <v/>
      </c>
      <c r="H243" t="str">
        <f t="shared" si="144"/>
        <v/>
      </c>
      <c r="I243" t="str">
        <f t="shared" si="144"/>
        <v/>
      </c>
      <c r="J243" t="str">
        <f t="shared" si="144"/>
        <v/>
      </c>
      <c r="K243" t="str">
        <f t="shared" si="144"/>
        <v/>
      </c>
      <c r="L243" t="str">
        <f t="shared" si="144"/>
        <v/>
      </c>
      <c r="M243" t="str">
        <f t="shared" si="144"/>
        <v/>
      </c>
      <c r="N243" t="str">
        <f t="shared" si="144"/>
        <v/>
      </c>
      <c r="O243" t="str">
        <f t="shared" si="144"/>
        <v/>
      </c>
      <c r="P243" t="str">
        <f t="shared" si="144"/>
        <v/>
      </c>
      <c r="Q243" t="str">
        <f t="shared" si="144"/>
        <v/>
      </c>
      <c r="R243" t="str">
        <f t="shared" si="144"/>
        <v/>
      </c>
      <c r="S243" t="str">
        <f t="shared" si="144"/>
        <v/>
      </c>
      <c r="T243" t="str">
        <f t="shared" si="144"/>
        <v/>
      </c>
      <c r="U243" t="str">
        <f t="shared" si="144"/>
        <v/>
      </c>
      <c r="V243" t="str">
        <f t="shared" si="144"/>
        <v/>
      </c>
      <c r="W243" t="str">
        <f t="shared" si="144"/>
        <v/>
      </c>
      <c r="X243" t="str">
        <f t="shared" si="144"/>
        <v/>
      </c>
      <c r="Y243" t="str">
        <f t="shared" si="144"/>
        <v/>
      </c>
      <c r="Z243" t="str">
        <f t="shared" si="144"/>
        <v/>
      </c>
      <c r="AA243" t="str">
        <f t="shared" si="144"/>
        <v/>
      </c>
      <c r="AB243" t="str">
        <f t="shared" si="144"/>
        <v/>
      </c>
      <c r="AC243" t="str">
        <f t="shared" si="144"/>
        <v/>
      </c>
      <c r="AD243" t="str">
        <f t="shared" si="144"/>
        <v/>
      </c>
      <c r="AE243" t="str">
        <f t="shared" si="144"/>
        <v/>
      </c>
    </row>
    <row r="244" spans="1:31" x14ac:dyDescent="0.35">
      <c r="A244" s="18" t="str">
        <f t="shared" si="112"/>
        <v>LDP000:da_SmallVan</v>
      </c>
      <c r="B244" t="str">
        <f t="shared" ref="B244" si="146">IF(B151=0,"",B58)</f>
        <v/>
      </c>
      <c r="C244" t="str">
        <f t="shared" si="144"/>
        <v/>
      </c>
      <c r="D244" t="str">
        <f t="shared" si="144"/>
        <v/>
      </c>
      <c r="E244" t="str">
        <f t="shared" si="144"/>
        <v/>
      </c>
      <c r="F244" t="str">
        <f t="shared" si="144"/>
        <v/>
      </c>
      <c r="G244" t="str">
        <f t="shared" si="144"/>
        <v/>
      </c>
      <c r="H244" t="str">
        <f t="shared" si="144"/>
        <v/>
      </c>
      <c r="I244" t="str">
        <f t="shared" si="144"/>
        <v/>
      </c>
      <c r="J244" t="str">
        <f t="shared" si="144"/>
        <v/>
      </c>
      <c r="K244" t="str">
        <f t="shared" si="144"/>
        <v/>
      </c>
      <c r="L244" t="str">
        <f t="shared" si="144"/>
        <v/>
      </c>
      <c r="M244" t="str">
        <f t="shared" si="144"/>
        <v/>
      </c>
      <c r="N244" t="str">
        <f t="shared" si="144"/>
        <v/>
      </c>
      <c r="O244" t="str">
        <f t="shared" si="144"/>
        <v/>
      </c>
      <c r="P244" t="str">
        <f t="shared" si="144"/>
        <v/>
      </c>
      <c r="Q244" t="str">
        <f t="shared" si="144"/>
        <v/>
      </c>
      <c r="R244" t="str">
        <f t="shared" si="144"/>
        <v/>
      </c>
      <c r="S244" t="str">
        <f t="shared" si="144"/>
        <v/>
      </c>
      <c r="T244" t="str">
        <f t="shared" si="144"/>
        <v/>
      </c>
      <c r="U244" t="str">
        <f t="shared" si="144"/>
        <v/>
      </c>
      <c r="V244" t="str">
        <f t="shared" si="144"/>
        <v/>
      </c>
      <c r="W244" t="str">
        <f t="shared" si="144"/>
        <v/>
      </c>
      <c r="X244" t="str">
        <f t="shared" si="144"/>
        <v/>
      </c>
      <c r="Y244" t="str">
        <f t="shared" si="144"/>
        <v/>
      </c>
      <c r="Z244" t="str">
        <f t="shared" si="144"/>
        <v/>
      </c>
      <c r="AA244" t="str">
        <f t="shared" si="144"/>
        <v/>
      </c>
      <c r="AB244" t="str">
        <f t="shared" si="144"/>
        <v/>
      </c>
      <c r="AC244" t="str">
        <f t="shared" si="144"/>
        <v/>
      </c>
      <c r="AD244" t="str">
        <f t="shared" si="144"/>
        <v/>
      </c>
      <c r="AE244" t="str">
        <f t="shared" si="144"/>
        <v/>
      </c>
    </row>
    <row r="245" spans="1:31" x14ac:dyDescent="0.35">
      <c r="A245" s="18" t="str">
        <f t="shared" si="112"/>
        <v>LDP000:da_LargeVan</v>
      </c>
      <c r="B245">
        <f t="shared" ref="B245" si="147">IF(B152=0,"",B59)</f>
        <v>4.2198217939383199E-3</v>
      </c>
      <c r="C245">
        <f t="shared" si="144"/>
        <v>8.4869419942454945E-3</v>
      </c>
      <c r="D245">
        <f t="shared" si="144"/>
        <v>1.2635207698844311E-2</v>
      </c>
      <c r="E245">
        <f t="shared" si="144"/>
        <v>1.7053839032145694E-2</v>
      </c>
      <c r="F245">
        <f t="shared" si="144"/>
        <v>2.0892714767557309E-2</v>
      </c>
      <c r="G245">
        <f t="shared" si="144"/>
        <v>2.3765060819143504E-2</v>
      </c>
      <c r="H245">
        <f t="shared" si="144"/>
        <v>2.6403264840501244E-2</v>
      </c>
      <c r="I245">
        <f t="shared" si="144"/>
        <v>2.8161600961573378E-2</v>
      </c>
      <c r="J245">
        <f t="shared" si="144"/>
        <v>3.0013902873887621E-2</v>
      </c>
      <c r="K245">
        <f t="shared" si="144"/>
        <v>3.1307195270190491E-2</v>
      </c>
      <c r="L245">
        <f t="shared" si="144"/>
        <v>3.2353812061395114E-2</v>
      </c>
      <c r="M245">
        <f t="shared" si="144"/>
        <v>3.3232446812372064E-2</v>
      </c>
      <c r="N245">
        <f t="shared" si="144"/>
        <v>3.3913652394982528E-2</v>
      </c>
      <c r="O245">
        <f t="shared" si="144"/>
        <v>3.4662427000108242E-2</v>
      </c>
      <c r="P245">
        <f t="shared" si="144"/>
        <v>3.5213407608271657E-2</v>
      </c>
      <c r="Q245">
        <f t="shared" si="144"/>
        <v>3.5700558751001671E-2</v>
      </c>
      <c r="R245">
        <f t="shared" si="144"/>
        <v>3.6109062473421875E-2</v>
      </c>
      <c r="S245">
        <f t="shared" si="144"/>
        <v>3.6472681847878143E-2</v>
      </c>
      <c r="T245">
        <f t="shared" si="144"/>
        <v>3.6755172373452966E-2</v>
      </c>
      <c r="U245">
        <f t="shared" si="144"/>
        <v>3.7066919810173592E-2</v>
      </c>
      <c r="V245">
        <f t="shared" si="144"/>
        <v>3.7288089512827888E-2</v>
      </c>
      <c r="W245">
        <f t="shared" si="144"/>
        <v>3.7471929038779099E-2</v>
      </c>
      <c r="X245">
        <f t="shared" si="144"/>
        <v>3.761482974891852E-2</v>
      </c>
      <c r="Y245">
        <f t="shared" si="144"/>
        <v>3.7767766879707815E-2</v>
      </c>
      <c r="Z245">
        <f t="shared" si="144"/>
        <v>3.7846457160083849E-2</v>
      </c>
      <c r="AA245">
        <f t="shared" si="144"/>
        <v>3.7968861585061839E-2</v>
      </c>
      <c r="AB245">
        <f t="shared" si="144"/>
        <v>3.7983760701967365E-2</v>
      </c>
      <c r="AC245">
        <f t="shared" si="144"/>
        <v>3.8033994303214552E-2</v>
      </c>
      <c r="AD245">
        <f t="shared" si="144"/>
        <v>3.7969437645482412E-2</v>
      </c>
      <c r="AE245">
        <f t="shared" si="144"/>
        <v>3.8070022152055731E-2</v>
      </c>
    </row>
    <row r="246" spans="1:31" x14ac:dyDescent="0.35">
      <c r="A246" s="18" t="str">
        <f t="shared" si="112"/>
        <v>LDP000:da_SmallUtility</v>
      </c>
      <c r="B246">
        <f t="shared" ref="B246" si="148">IF(B153=0,"",B60)</f>
        <v>1.7193059015773453E-3</v>
      </c>
      <c r="C246">
        <f t="shared" si="144"/>
        <v>5.173877527122386E-3</v>
      </c>
      <c r="D246">
        <f t="shared" si="144"/>
        <v>8.2121281531901003E-3</v>
      </c>
      <c r="E246">
        <f t="shared" si="144"/>
        <v>1.0810224138693815E-2</v>
      </c>
      <c r="F246">
        <f t="shared" si="144"/>
        <v>1.3250041083575404E-2</v>
      </c>
      <c r="G246">
        <f t="shared" si="144"/>
        <v>1.4984229913830941E-2</v>
      </c>
      <c r="H246">
        <f t="shared" si="144"/>
        <v>1.6405800082440528E-2</v>
      </c>
      <c r="I246">
        <f t="shared" si="144"/>
        <v>1.7529503718892153E-2</v>
      </c>
      <c r="J246">
        <f t="shared" si="144"/>
        <v>1.8383179810735159E-2</v>
      </c>
      <c r="K246">
        <f t="shared" si="144"/>
        <v>1.9128854618050892E-2</v>
      </c>
      <c r="L246">
        <f t="shared" si="144"/>
        <v>1.9729110857138216E-2</v>
      </c>
      <c r="M246">
        <f t="shared" si="144"/>
        <v>2.0199478975694223E-2</v>
      </c>
      <c r="N246">
        <f t="shared" si="144"/>
        <v>2.0621257336065939E-2</v>
      </c>
      <c r="O246">
        <f t="shared" si="144"/>
        <v>2.0956528958179746E-2</v>
      </c>
      <c r="P246">
        <f t="shared" si="144"/>
        <v>2.1267627224998718E-2</v>
      </c>
      <c r="Q246">
        <f t="shared" si="144"/>
        <v>2.1502794513599918E-2</v>
      </c>
      <c r="R246">
        <f t="shared" si="144"/>
        <v>2.1750430045165747E-2</v>
      </c>
      <c r="S246">
        <f t="shared" si="144"/>
        <v>2.1921063010834414E-2</v>
      </c>
      <c r="T246">
        <f t="shared" si="144"/>
        <v>2.2065841539399531E-2</v>
      </c>
      <c r="U246">
        <f t="shared" si="144"/>
        <v>2.2192008772815828E-2</v>
      </c>
      <c r="V246">
        <f t="shared" si="144"/>
        <v>2.2293115308982241E-2</v>
      </c>
      <c r="W246">
        <f t="shared" si="144"/>
        <v>2.235973190999966E-2</v>
      </c>
      <c r="X246">
        <f t="shared" si="144"/>
        <v>2.2425596503726958E-2</v>
      </c>
      <c r="Y246">
        <f t="shared" si="144"/>
        <v>2.2429434009065604E-2</v>
      </c>
      <c r="Z246">
        <f t="shared" si="144"/>
        <v>2.2468459285952976E-2</v>
      </c>
      <c r="AA246">
        <f t="shared" si="144"/>
        <v>2.2424764790806115E-2</v>
      </c>
      <c r="AB246">
        <f t="shared" si="144"/>
        <v>2.2493068779122643E-2</v>
      </c>
      <c r="AC246">
        <f t="shared" si="144"/>
        <v>2.2457943794302763E-2</v>
      </c>
      <c r="AD246">
        <f t="shared" si="144"/>
        <v>2.2478674041321152E-2</v>
      </c>
      <c r="AE246">
        <f t="shared" si="144"/>
        <v>2.2415545109567187E-2</v>
      </c>
    </row>
    <row r="247" spans="1:31" x14ac:dyDescent="0.35">
      <c r="A247" s="18" t="str">
        <f t="shared" si="112"/>
        <v>LDP000:da_LargeUtility</v>
      </c>
      <c r="B247" t="str">
        <f t="shared" ref="B247" si="149">IF(B154=0,"",B61)</f>
        <v/>
      </c>
      <c r="C247" t="str">
        <f t="shared" si="144"/>
        <v/>
      </c>
      <c r="D247" t="str">
        <f t="shared" si="144"/>
        <v/>
      </c>
      <c r="E247" t="str">
        <f t="shared" si="144"/>
        <v/>
      </c>
      <c r="F247" t="str">
        <f t="shared" si="144"/>
        <v/>
      </c>
      <c r="G247" t="str">
        <f t="shared" si="144"/>
        <v/>
      </c>
      <c r="H247" t="str">
        <f t="shared" si="144"/>
        <v/>
      </c>
      <c r="I247" t="str">
        <f t="shared" si="144"/>
        <v/>
      </c>
      <c r="J247" t="str">
        <f t="shared" si="144"/>
        <v/>
      </c>
      <c r="K247" t="str">
        <f t="shared" si="144"/>
        <v/>
      </c>
      <c r="L247" t="str">
        <f t="shared" si="144"/>
        <v/>
      </c>
      <c r="M247" t="str">
        <f t="shared" si="144"/>
        <v/>
      </c>
      <c r="N247" t="str">
        <f t="shared" si="144"/>
        <v/>
      </c>
      <c r="O247" t="str">
        <f t="shared" si="144"/>
        <v/>
      </c>
      <c r="P247" t="str">
        <f t="shared" si="144"/>
        <v/>
      </c>
      <c r="Q247" t="str">
        <f t="shared" si="144"/>
        <v/>
      </c>
      <c r="R247" t="str">
        <f t="shared" si="144"/>
        <v/>
      </c>
      <c r="S247" t="str">
        <f t="shared" si="144"/>
        <v/>
      </c>
      <c r="T247" t="str">
        <f t="shared" si="144"/>
        <v/>
      </c>
      <c r="U247" t="str">
        <f t="shared" si="144"/>
        <v/>
      </c>
      <c r="V247" t="str">
        <f t="shared" si="144"/>
        <v/>
      </c>
      <c r="W247" t="str">
        <f t="shared" si="144"/>
        <v/>
      </c>
      <c r="X247" t="str">
        <f t="shared" si="144"/>
        <v/>
      </c>
      <c r="Y247" t="str">
        <f t="shared" si="144"/>
        <v/>
      </c>
      <c r="Z247" t="str">
        <f t="shared" si="144"/>
        <v/>
      </c>
      <c r="AA247" t="str">
        <f t="shared" si="144"/>
        <v/>
      </c>
      <c r="AB247" t="str">
        <f t="shared" si="144"/>
        <v/>
      </c>
      <c r="AC247" t="str">
        <f t="shared" si="144"/>
        <v/>
      </c>
      <c r="AD247" t="str">
        <f t="shared" si="144"/>
        <v/>
      </c>
      <c r="AE247" t="str">
        <f t="shared" si="144"/>
        <v/>
      </c>
    </row>
    <row r="248" spans="1:31" x14ac:dyDescent="0.35">
      <c r="A248" s="18" t="str">
        <f t="shared" ref="A248:A249" si="150">A155</f>
        <v>LDP000:da_SmallCrossTrk</v>
      </c>
      <c r="B248">
        <f t="shared" ref="B248" si="151">IF(B155=0,"",B62)</f>
        <v>1.0214553461913902E-2</v>
      </c>
      <c r="C248">
        <f t="shared" si="144"/>
        <v>2.6391281757044621E-2</v>
      </c>
      <c r="D248">
        <f t="shared" si="144"/>
        <v>4.2451495398466078E-2</v>
      </c>
      <c r="E248">
        <f t="shared" si="144"/>
        <v>5.7451929818168754E-2</v>
      </c>
      <c r="F248">
        <f t="shared" si="144"/>
        <v>7.1296170812371287E-2</v>
      </c>
      <c r="G248">
        <f t="shared" si="144"/>
        <v>8.1924855328597918E-2</v>
      </c>
      <c r="H248">
        <f t="shared" si="144"/>
        <v>9.0928213375197714E-2</v>
      </c>
      <c r="I248">
        <f t="shared" si="144"/>
        <v>9.8171513559059315E-2</v>
      </c>
      <c r="J248">
        <f t="shared" si="144"/>
        <v>0.10396679320077144</v>
      </c>
      <c r="K248">
        <f t="shared" si="144"/>
        <v>0.10907496134735974</v>
      </c>
      <c r="L248">
        <f t="shared" si="144"/>
        <v>0.11332180730656766</v>
      </c>
      <c r="M248">
        <f t="shared" si="144"/>
        <v>0.11687465403460671</v>
      </c>
      <c r="N248">
        <f t="shared" si="144"/>
        <v>0.12007061606775157</v>
      </c>
      <c r="O248">
        <f t="shared" si="144"/>
        <v>0.12277356665329169</v>
      </c>
      <c r="P248">
        <f t="shared" si="144"/>
        <v>0.12522798732855897</v>
      </c>
      <c r="Q248">
        <f t="shared" si="144"/>
        <v>0.12724104143771287</v>
      </c>
      <c r="R248">
        <f t="shared" si="144"/>
        <v>0.1292119968122154</v>
      </c>
      <c r="S248">
        <f t="shared" si="144"/>
        <v>0.13080748355222105</v>
      </c>
      <c r="T248">
        <f t="shared" si="144"/>
        <v>0.132183586899741</v>
      </c>
      <c r="U248">
        <f t="shared" si="144"/>
        <v>0.13348875596317508</v>
      </c>
      <c r="V248">
        <f t="shared" si="144"/>
        <v>0.13456959802034785</v>
      </c>
      <c r="W248">
        <f t="shared" si="144"/>
        <v>0.13547114479609176</v>
      </c>
      <c r="X248">
        <f t="shared" si="144"/>
        <v>0.13630826559482129</v>
      </c>
      <c r="Y248">
        <f t="shared" si="144"/>
        <v>0.13686635785162399</v>
      </c>
      <c r="Z248">
        <f t="shared" si="144"/>
        <v>0.13750554096916626</v>
      </c>
      <c r="AA248">
        <f t="shared" si="144"/>
        <v>0.13769300333106685</v>
      </c>
      <c r="AB248">
        <f t="shared" si="144"/>
        <v>0.13837565528132875</v>
      </c>
      <c r="AC248">
        <f t="shared" si="144"/>
        <v>0.13860330557489628</v>
      </c>
      <c r="AD248">
        <f t="shared" si="144"/>
        <v>0.13894710199506063</v>
      </c>
      <c r="AE248">
        <f t="shared" si="144"/>
        <v>0.13908610204672689</v>
      </c>
    </row>
    <row r="249" spans="1:31" x14ac:dyDescent="0.35">
      <c r="A249" s="18" t="str">
        <f t="shared" si="150"/>
        <v>LDP000:da_LargeCrossTrk</v>
      </c>
      <c r="B249" t="str">
        <f t="shared" ref="B249" si="152">IF(B156=0,"",B63)</f>
        <v/>
      </c>
      <c r="C249">
        <f t="shared" si="144"/>
        <v>6.030389223771692E-2</v>
      </c>
      <c r="D249">
        <f t="shared" si="144"/>
        <v>9.3111643683435136E-2</v>
      </c>
      <c r="E249">
        <f t="shared" si="144"/>
        <v>0.1262630849328053</v>
      </c>
      <c r="F249">
        <f t="shared" si="144"/>
        <v>0.15603793856164508</v>
      </c>
      <c r="G249">
        <f t="shared" si="144"/>
        <v>0.18036750656953984</v>
      </c>
      <c r="H249">
        <f t="shared" si="144"/>
        <v>0.19955363532255113</v>
      </c>
      <c r="I249">
        <f t="shared" si="144"/>
        <v>0.21572183367517525</v>
      </c>
      <c r="J249">
        <f t="shared" si="144"/>
        <v>0.2281255336872442</v>
      </c>
      <c r="K249">
        <f t="shared" si="144"/>
        <v>0.23908675333807497</v>
      </c>
      <c r="L249">
        <f t="shared" si="144"/>
        <v>0.24808746633380141</v>
      </c>
      <c r="M249">
        <f t="shared" si="144"/>
        <v>0.25580799969568985</v>
      </c>
      <c r="N249">
        <f t="shared" si="144"/>
        <v>0.26254759846297576</v>
      </c>
      <c r="O249">
        <f t="shared" si="144"/>
        <v>0.26827770140983564</v>
      </c>
      <c r="P249">
        <f t="shared" si="144"/>
        <v>0.2734052290945797</v>
      </c>
      <c r="Q249">
        <f t="shared" si="144"/>
        <v>0.27796491316985</v>
      </c>
      <c r="R249">
        <f t="shared" si="144"/>
        <v>0.2817975912265312</v>
      </c>
      <c r="S249">
        <f t="shared" si="144"/>
        <v>0.28518861860672334</v>
      </c>
      <c r="T249">
        <f t="shared" si="144"/>
        <v>0.28820245587351145</v>
      </c>
      <c r="U249">
        <f t="shared" si="144"/>
        <v>0.29073062312580045</v>
      </c>
      <c r="V249">
        <f t="shared" si="144"/>
        <v>0.29294801883333793</v>
      </c>
      <c r="W249">
        <f t="shared" si="144"/>
        <v>0.29483837556183906</v>
      </c>
      <c r="X249">
        <f t="shared" si="144"/>
        <v>0.29634210485153478</v>
      </c>
      <c r="Y249">
        <f t="shared" si="144"/>
        <v>0.29771823282792398</v>
      </c>
      <c r="Z249">
        <f t="shared" si="144"/>
        <v>0.29881020659457863</v>
      </c>
      <c r="AA249">
        <f t="shared" si="144"/>
        <v>0.29979327085609353</v>
      </c>
      <c r="AB249">
        <f t="shared" si="144"/>
        <v>0.30027745125524269</v>
      </c>
      <c r="AC249">
        <f t="shared" si="144"/>
        <v>0.30092845964190951</v>
      </c>
      <c r="AD249">
        <f t="shared" si="144"/>
        <v>0.30143173641003962</v>
      </c>
      <c r="AE249">
        <f t="shared" ref="AE249" si="153">IF(AE156=0,"",AE63)</f>
        <v>0.30170249369650592</v>
      </c>
    </row>
    <row r="251" spans="1:31" s="2" customFormat="1" x14ac:dyDescent="0.35">
      <c r="A251" s="2" t="s">
        <v>2214</v>
      </c>
    </row>
    <row r="252" spans="1:31" x14ac:dyDescent="0.35">
      <c r="B252">
        <v>2021</v>
      </c>
      <c r="C252">
        <v>2022</v>
      </c>
      <c r="D252">
        <v>2023</v>
      </c>
      <c r="E252">
        <v>2024</v>
      </c>
      <c r="F252">
        <v>2025</v>
      </c>
      <c r="G252">
        <v>2026</v>
      </c>
      <c r="H252">
        <v>2027</v>
      </c>
      <c r="I252">
        <v>2028</v>
      </c>
      <c r="J252">
        <v>2029</v>
      </c>
      <c r="K252">
        <v>2030</v>
      </c>
      <c r="L252">
        <v>2031</v>
      </c>
      <c r="M252">
        <v>2032</v>
      </c>
      <c r="N252">
        <v>2033</v>
      </c>
      <c r="O252">
        <v>2034</v>
      </c>
      <c r="P252">
        <v>2035</v>
      </c>
      <c r="Q252">
        <v>2036</v>
      </c>
      <c r="R252">
        <v>2037</v>
      </c>
      <c r="S252">
        <v>2038</v>
      </c>
      <c r="T252">
        <v>2039</v>
      </c>
      <c r="U252">
        <v>2040</v>
      </c>
      <c r="V252">
        <v>2041</v>
      </c>
      <c r="W252">
        <v>2042</v>
      </c>
      <c r="X252">
        <v>2043</v>
      </c>
      <c r="Y252">
        <v>2044</v>
      </c>
      <c r="Z252">
        <v>2045</v>
      </c>
      <c r="AA252">
        <v>2046</v>
      </c>
      <c r="AB252">
        <v>2047</v>
      </c>
      <c r="AC252">
        <v>2048</v>
      </c>
      <c r="AD252">
        <v>2049</v>
      </c>
      <c r="AE252">
        <v>2050</v>
      </c>
    </row>
    <row r="253" spans="1:31" x14ac:dyDescent="0.35">
      <c r="A253" t="s">
        <v>237</v>
      </c>
      <c r="B253">
        <f t="shared" ref="B253:AE253" si="154">(SUM(SUMPRODUCT(B162:B177,B69:B84)/SUM(B162:B177)*B19,SUMPRODUCT(B87:B102,B180:B195)/SUM(B180:B195)*B20,SUMPRODUCT(B105:B120,B198:B213)/SUM(B198:B213)*B21)*10^3)*cpi_2021to2012</f>
        <v>42393.845760994314</v>
      </c>
      <c r="C253">
        <f t="shared" si="154"/>
        <v>41576.650130039467</v>
      </c>
      <c r="D253">
        <f t="shared" si="154"/>
        <v>40997.991767612039</v>
      </c>
      <c r="E253">
        <f t="shared" si="154"/>
        <v>40327.520373991581</v>
      </c>
      <c r="F253">
        <f t="shared" si="154"/>
        <v>39529.456421248789</v>
      </c>
      <c r="G253">
        <f t="shared" si="154"/>
        <v>38909.548657215906</v>
      </c>
      <c r="H253">
        <f t="shared" si="154"/>
        <v>38294.679653029285</v>
      </c>
      <c r="I253">
        <f t="shared" si="154"/>
        <v>37800.380979248002</v>
      </c>
      <c r="J253">
        <f t="shared" si="154"/>
        <v>37309.801873622353</v>
      </c>
      <c r="K253">
        <f t="shared" si="154"/>
        <v>36981.884657213661</v>
      </c>
      <c r="L253">
        <f t="shared" si="154"/>
        <v>36969.00027663511</v>
      </c>
      <c r="M253">
        <f t="shared" si="154"/>
        <v>36887.481854082507</v>
      </c>
      <c r="N253">
        <f t="shared" si="154"/>
        <v>36805.647206522357</v>
      </c>
      <c r="O253">
        <f t="shared" si="154"/>
        <v>36697.337489391059</v>
      </c>
      <c r="P253">
        <f t="shared" si="154"/>
        <v>36591.615584245323</v>
      </c>
      <c r="Q253">
        <f t="shared" si="154"/>
        <v>36529.589152663772</v>
      </c>
      <c r="R253">
        <f t="shared" si="154"/>
        <v>36479.909272685087</v>
      </c>
      <c r="S253">
        <f t="shared" si="154"/>
        <v>36434.441463558767</v>
      </c>
      <c r="T253">
        <f t="shared" si="154"/>
        <v>36393.61172179503</v>
      </c>
      <c r="U253">
        <f t="shared" si="154"/>
        <v>36376.991542335505</v>
      </c>
      <c r="V253">
        <f t="shared" si="154"/>
        <v>36363.97762252274</v>
      </c>
      <c r="W253">
        <f t="shared" si="154"/>
        <v>36352.730306846279</v>
      </c>
      <c r="X253">
        <f t="shared" si="154"/>
        <v>36347.479736774803</v>
      </c>
      <c r="Y253">
        <f t="shared" si="154"/>
        <v>36351.200827777961</v>
      </c>
      <c r="Z253">
        <f t="shared" si="154"/>
        <v>36359.143512009017</v>
      </c>
      <c r="AA253">
        <f t="shared" si="154"/>
        <v>36355.354433770015</v>
      </c>
      <c r="AB253">
        <f t="shared" si="154"/>
        <v>36367.136474599727</v>
      </c>
      <c r="AC253">
        <f t="shared" si="154"/>
        <v>36368.188587416189</v>
      </c>
      <c r="AD253">
        <f t="shared" si="154"/>
        <v>36374.714791865306</v>
      </c>
      <c r="AE253">
        <f t="shared" si="154"/>
        <v>36365.923936613981</v>
      </c>
    </row>
    <row r="254" spans="1:31" x14ac:dyDescent="0.35">
      <c r="A254" t="s">
        <v>213</v>
      </c>
      <c r="B254">
        <f t="shared" ref="B254:AE254" si="155">(SUM(SUMPRODUCT(B216:B231,B123:B138)/SUM(B216:B231)*B24,SUMPRODUCT(B234:B249,B141:B156)/SUM(B234:B249)*B25)*10^3)*cpi_2021to2012</f>
        <v>37390.062874445444</v>
      </c>
      <c r="C254">
        <f t="shared" si="155"/>
        <v>38411.03129719611</v>
      </c>
      <c r="D254">
        <f t="shared" si="155"/>
        <v>38651.630977784254</v>
      </c>
      <c r="E254">
        <f t="shared" si="155"/>
        <v>38883.163840482768</v>
      </c>
      <c r="F254">
        <f t="shared" si="155"/>
        <v>39349.935475454891</v>
      </c>
      <c r="G254">
        <f t="shared" si="155"/>
        <v>39597.563756120777</v>
      </c>
      <c r="H254">
        <f t="shared" si="155"/>
        <v>39837.465339661067</v>
      </c>
      <c r="I254">
        <f t="shared" si="155"/>
        <v>40185.955688407666</v>
      </c>
      <c r="J254">
        <f t="shared" si="155"/>
        <v>40345.717702140901</v>
      </c>
      <c r="K254">
        <f t="shared" si="155"/>
        <v>40534.98072182067</v>
      </c>
      <c r="L254">
        <f t="shared" si="155"/>
        <v>40691.480271395092</v>
      </c>
      <c r="M254">
        <f t="shared" si="155"/>
        <v>40831.769086388907</v>
      </c>
      <c r="N254">
        <f t="shared" si="155"/>
        <v>40891.255121826151</v>
      </c>
      <c r="O254">
        <f t="shared" si="155"/>
        <v>40900.981385132225</v>
      </c>
      <c r="P254">
        <f t="shared" si="155"/>
        <v>40905.588437359089</v>
      </c>
      <c r="Q254">
        <f t="shared" si="155"/>
        <v>40960.894648637433</v>
      </c>
      <c r="R254">
        <f t="shared" si="155"/>
        <v>41015.535861672688</v>
      </c>
      <c r="S254">
        <f t="shared" si="155"/>
        <v>41057.175606488163</v>
      </c>
      <c r="T254">
        <f t="shared" si="155"/>
        <v>41106.058835140306</v>
      </c>
      <c r="U254">
        <f t="shared" si="155"/>
        <v>41159.086601231153</v>
      </c>
      <c r="V254">
        <f t="shared" si="155"/>
        <v>41206.651322949168</v>
      </c>
      <c r="W254">
        <f t="shared" si="155"/>
        <v>41244.890138520917</v>
      </c>
      <c r="X254">
        <f t="shared" si="155"/>
        <v>41275.409521393623</v>
      </c>
      <c r="Y254">
        <f t="shared" si="155"/>
        <v>41301.235991484289</v>
      </c>
      <c r="Z254">
        <f t="shared" si="155"/>
        <v>41328.472304769719</v>
      </c>
      <c r="AA254">
        <f t="shared" si="155"/>
        <v>41339.419920971806</v>
      </c>
      <c r="AB254">
        <f t="shared" si="155"/>
        <v>41359.227141142139</v>
      </c>
      <c r="AC254">
        <f t="shared" si="155"/>
        <v>41369.977734182619</v>
      </c>
      <c r="AD254">
        <f t="shared" si="155"/>
        <v>41424.528551144234</v>
      </c>
      <c r="AE254">
        <f t="shared" si="155"/>
        <v>41417.314769444813</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workbookViewId="0">
      <selection activeCell="D8" sqref="D8"/>
    </sheetView>
    <sheetView workbookViewId="1">
      <selection activeCell="D9" sqref="D9"/>
    </sheetView>
  </sheetViews>
  <sheetFormatPr defaultColWidth="8.81640625" defaultRowHeight="14.5" x14ac:dyDescent="0.35"/>
  <cols>
    <col min="1" max="1" width="30.453125" customWidth="1"/>
    <col min="2" max="2" width="16.453125" customWidth="1"/>
    <col min="3" max="3" width="20" customWidth="1"/>
    <col min="4" max="5" width="16.453125" customWidth="1"/>
    <col min="6" max="6" width="25.453125" customWidth="1"/>
    <col min="7" max="11" width="16" customWidth="1"/>
    <col min="12" max="12" width="13.453125" customWidth="1"/>
  </cols>
  <sheetData>
    <row r="1" spans="1:4" x14ac:dyDescent="0.35">
      <c r="A1" t="s">
        <v>1075</v>
      </c>
    </row>
    <row r="2" spans="1:4" x14ac:dyDescent="0.35">
      <c r="A2" t="s">
        <v>1076</v>
      </c>
    </row>
    <row r="3" spans="1:4" x14ac:dyDescent="0.35">
      <c r="A3" s="11" t="s">
        <v>1077</v>
      </c>
    </row>
    <row r="5" spans="1:4" x14ac:dyDescent="0.35">
      <c r="A5" s="67" t="s">
        <v>1261</v>
      </c>
      <c r="B5" s="67"/>
      <c r="C5" s="67"/>
      <c r="D5" s="67"/>
    </row>
    <row r="7" spans="1:4" x14ac:dyDescent="0.35">
      <c r="B7" t="s">
        <v>1078</v>
      </c>
      <c r="C7" t="s">
        <v>1079</v>
      </c>
      <c r="D7" t="s">
        <v>1080</v>
      </c>
    </row>
    <row r="8" spans="1:4" x14ac:dyDescent="0.35">
      <c r="A8" t="s">
        <v>1260</v>
      </c>
      <c r="B8">
        <f>'AEO 2022 Table 44'!F63/SUM('AEO 2022 Table 44'!F63,'AEO 2022 Table 49'!F204,'AEO 2022 Table 49'!F215)</f>
        <v>0.67463384942861682</v>
      </c>
      <c r="C8">
        <f>'AEO 2022 Table 49'!F204/SUM('AEO 2022 Table 44'!F63,'AEO 2022 Table 49'!F204,'AEO 2022 Table 49'!F215)</f>
        <v>0.19236655086352406</v>
      </c>
      <c r="D8">
        <f>'AEO 2022 Table 49'!F215/SUM('AEO 2022 Table 44'!F63,'AEO 2022 Table 49'!F204,'AEO 2022 Table 49'!F215)</f>
        <v>0.13299959970785927</v>
      </c>
    </row>
    <row r="10" spans="1:4" x14ac:dyDescent="0.35">
      <c r="A10" s="67" t="s">
        <v>1262</v>
      </c>
      <c r="B10" s="67"/>
      <c r="C10" s="67"/>
      <c r="D10" s="67"/>
    </row>
    <row r="17" spans="1:7" ht="15.5" x14ac:dyDescent="0.35">
      <c r="F17" s="28"/>
      <c r="G17" s="28"/>
    </row>
    <row r="18" spans="1:7" x14ac:dyDescent="0.35">
      <c r="A18" s="1" t="s">
        <v>1082</v>
      </c>
    </row>
    <row r="21" spans="1:7" x14ac:dyDescent="0.35">
      <c r="C21" t="s">
        <v>1083</v>
      </c>
      <c r="D21" t="s">
        <v>1084</v>
      </c>
    </row>
    <row r="22" spans="1:7" x14ac:dyDescent="0.35">
      <c r="C22" t="s">
        <v>1085</v>
      </c>
      <c r="D22">
        <v>45000</v>
      </c>
    </row>
    <row r="23" spans="1:7" x14ac:dyDescent="0.35">
      <c r="C23" t="s">
        <v>1086</v>
      </c>
      <c r="D23">
        <v>50000</v>
      </c>
    </row>
    <row r="24" spans="1:7" x14ac:dyDescent="0.35">
      <c r="C24" t="s">
        <v>1079</v>
      </c>
      <c r="D24">
        <v>55000</v>
      </c>
    </row>
    <row r="25" spans="1:7" x14ac:dyDescent="0.35">
      <c r="C25" t="s">
        <v>1080</v>
      </c>
      <c r="D25">
        <v>85000</v>
      </c>
    </row>
    <row r="26" spans="1:7" x14ac:dyDescent="0.35">
      <c r="C26" t="s">
        <v>1081</v>
      </c>
      <c r="D26">
        <v>120000</v>
      </c>
    </row>
    <row r="27" spans="1:7" x14ac:dyDescent="0.35">
      <c r="C27" t="s">
        <v>1087</v>
      </c>
      <c r="D27">
        <v>130000</v>
      </c>
      <c r="E27">
        <f>D27*cpi_2018to2012</f>
        <v>118820</v>
      </c>
    </row>
    <row r="29" spans="1:7" x14ac:dyDescent="0.35">
      <c r="D29" t="s">
        <v>1088</v>
      </c>
      <c r="E29" t="s">
        <v>1089</v>
      </c>
    </row>
    <row r="30" spans="1:7" x14ac:dyDescent="0.35">
      <c r="A30" s="1"/>
      <c r="C30" t="s">
        <v>1090</v>
      </c>
      <c r="D30">
        <f>D23*B8+D24*C8+D25*D8</f>
        <v>55616.818744092699</v>
      </c>
      <c r="E30">
        <f>D30*cpi_2018to2012</f>
        <v>50833.772332100729</v>
      </c>
    </row>
    <row r="31" spans="1:7" x14ac:dyDescent="0.35">
      <c r="A31" s="1" t="s">
        <v>1091</v>
      </c>
      <c r="C31" t="s">
        <v>1092</v>
      </c>
      <c r="D31">
        <f>(D22/D23)*D30</f>
        <v>50055.136869683432</v>
      </c>
      <c r="E31">
        <f>D31*cpi_2018to2012</f>
        <v>45750.395098890658</v>
      </c>
    </row>
    <row r="34" spans="1:5" x14ac:dyDescent="0.35">
      <c r="A34" s="67" t="s">
        <v>1093</v>
      </c>
      <c r="B34" s="66"/>
      <c r="C34" s="66"/>
      <c r="D34" s="66"/>
      <c r="E34" s="66"/>
    </row>
    <row r="56" spans="1:2" x14ac:dyDescent="0.35">
      <c r="A56" t="s">
        <v>1263</v>
      </c>
    </row>
    <row r="58" spans="1:2" x14ac:dyDescent="0.35">
      <c r="A58" t="s">
        <v>1259</v>
      </c>
      <c r="B58">
        <f>43.631*2020^2-177806*2020+1.81207*10^8</f>
        <v>70812.40000000596</v>
      </c>
    </row>
    <row r="65" spans="1:2" x14ac:dyDescent="0.35">
      <c r="A65" t="s">
        <v>1258</v>
      </c>
      <c r="B65">
        <f>102.869*2020^2-418784*2020+4.26289*10^8</f>
        <v>91987.599999964237</v>
      </c>
    </row>
    <row r="72" spans="1:2" x14ac:dyDescent="0.35">
      <c r="A72" t="s">
        <v>1080</v>
      </c>
      <c r="B72">
        <f>151.393*2020^2-616223*2020+6.27158*10^8</f>
        <v>131537.20000004768</v>
      </c>
    </row>
    <row r="80" spans="1:2" x14ac:dyDescent="0.35">
      <c r="A80" t="s">
        <v>1264</v>
      </c>
      <c r="B80">
        <f>(B58*B8+B65*C8+B72*D8)*cpi_2019to2012</f>
        <v>74504.580127614812</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A4A44-3D3C-4F8B-A2D0-6F396BEEE845}">
  <dimension ref="B1:AF119"/>
  <sheetViews>
    <sheetView topLeftCell="A67" workbookViewId="0">
      <selection activeCell="C71" sqref="C71"/>
    </sheetView>
    <sheetView workbookViewId="1"/>
  </sheetViews>
  <sheetFormatPr defaultColWidth="8.81640625" defaultRowHeight="14.5" x14ac:dyDescent="0.35"/>
  <cols>
    <col min="1" max="1" width="3.453125" customWidth="1"/>
    <col min="2" max="2" width="41.453125" customWidth="1"/>
  </cols>
  <sheetData>
    <row r="1" spans="2:32" x14ac:dyDescent="0.35">
      <c r="B1" s="1" t="s">
        <v>199</v>
      </c>
    </row>
    <row r="3" spans="2:32" x14ac:dyDescent="0.35">
      <c r="B3" s="1" t="s">
        <v>33</v>
      </c>
      <c r="C3">
        <v>2021</v>
      </c>
      <c r="D3">
        <v>2022</v>
      </c>
      <c r="E3">
        <v>2023</v>
      </c>
      <c r="F3">
        <v>2024</v>
      </c>
      <c r="G3">
        <v>2025</v>
      </c>
      <c r="H3">
        <v>2026</v>
      </c>
      <c r="I3">
        <v>2027</v>
      </c>
      <c r="J3">
        <v>2028</v>
      </c>
      <c r="K3">
        <v>2029</v>
      </c>
      <c r="L3">
        <v>2030</v>
      </c>
      <c r="M3">
        <v>2031</v>
      </c>
      <c r="N3">
        <v>2032</v>
      </c>
      <c r="O3">
        <v>2033</v>
      </c>
      <c r="P3">
        <v>2034</v>
      </c>
      <c r="Q3">
        <v>2035</v>
      </c>
      <c r="R3">
        <v>2036</v>
      </c>
      <c r="S3">
        <v>2037</v>
      </c>
      <c r="T3">
        <v>2038</v>
      </c>
      <c r="U3">
        <v>2039</v>
      </c>
      <c r="V3">
        <v>2040</v>
      </c>
      <c r="W3">
        <v>2041</v>
      </c>
      <c r="X3">
        <v>2042</v>
      </c>
      <c r="Y3">
        <v>2043</v>
      </c>
      <c r="Z3">
        <v>2044</v>
      </c>
      <c r="AA3">
        <v>2045</v>
      </c>
      <c r="AB3">
        <v>2046</v>
      </c>
      <c r="AC3">
        <v>2047</v>
      </c>
      <c r="AD3">
        <v>2048</v>
      </c>
      <c r="AE3">
        <v>2049</v>
      </c>
      <c r="AF3">
        <v>2050</v>
      </c>
    </row>
    <row r="4" spans="2:32" x14ac:dyDescent="0.35">
      <c r="B4" t="s">
        <v>162</v>
      </c>
      <c r="C4">
        <f>INDEX('AEO 2022 Table 39'!17:17,MATCH(C$3,'AEO 2022 Table 39'!$14:$14,0))/SUM(INDEX('AEO 2022 Table 39'!17:17,MATCH(C$3,'AEO 2022 Table 39'!$14:$14,0)),INDEX('AEO 2022 Table 39'!39:39,MATCH(C$3,'AEO 2022 Table 39'!$14:$14,0)))</f>
        <v>0.49860004767156768</v>
      </c>
      <c r="D4">
        <f>INDEX('AEO 2023 Table 39'!17:17,MATCH(D$3,'AEO 2023 Table 39'!$13:$13,0))/SUM(INDEX('AEO 2023 Table 39'!17:17,MATCH(D$3,'AEO 2023 Table 39'!$13:$13,0)),INDEX('AEO 2023 Table 39'!42:42,MATCH(D$3,'AEO 2023 Table 39'!$13:$13,0)))</f>
        <v>0.49048918045529094</v>
      </c>
      <c r="E4">
        <f>INDEX('AEO 2023 Table 39'!17:17,MATCH(E$3,'AEO 2023 Table 39'!$13:$13,0))/SUM(INDEX('AEO 2023 Table 39'!17:17,MATCH(E$3,'AEO 2023 Table 39'!$13:$13,0)),INDEX('AEO 2023 Table 39'!42:42,MATCH(E$3,'AEO 2023 Table 39'!$13:$13,0)))</f>
        <v>0.47873444185473396</v>
      </c>
      <c r="F4">
        <f>INDEX('AEO 2023 Table 39'!17:17,MATCH(F$3,'AEO 2023 Table 39'!$13:$13,0))/SUM(INDEX('AEO 2023 Table 39'!17:17,MATCH(F$3,'AEO 2023 Table 39'!$13:$13,0)),INDEX('AEO 2023 Table 39'!42:42,MATCH(F$3,'AEO 2023 Table 39'!$13:$13,0)))</f>
        <v>0.46680359874146277</v>
      </c>
      <c r="G4">
        <f>INDEX('AEO 2023 Table 39'!17:17,MATCH(G$3,'AEO 2023 Table 39'!$13:$13,0))/SUM(INDEX('AEO 2023 Table 39'!17:17,MATCH(G$3,'AEO 2023 Table 39'!$13:$13,0)),INDEX('AEO 2023 Table 39'!42:42,MATCH(G$3,'AEO 2023 Table 39'!$13:$13,0)))</f>
        <v>0.45432459375883072</v>
      </c>
      <c r="H4">
        <f>INDEX('AEO 2023 Table 39'!17:17,MATCH(H$3,'AEO 2023 Table 39'!$13:$13,0))/SUM(INDEX('AEO 2023 Table 39'!17:17,MATCH(H$3,'AEO 2023 Table 39'!$13:$13,0)),INDEX('AEO 2023 Table 39'!42:42,MATCH(H$3,'AEO 2023 Table 39'!$13:$13,0)))</f>
        <v>0.44171426587386459</v>
      </c>
      <c r="I4">
        <f>INDEX('AEO 2023 Table 39'!17:17,MATCH(I$3,'AEO 2023 Table 39'!$13:$13,0))/SUM(INDEX('AEO 2023 Table 39'!17:17,MATCH(I$3,'AEO 2023 Table 39'!$13:$13,0)),INDEX('AEO 2023 Table 39'!42:42,MATCH(I$3,'AEO 2023 Table 39'!$13:$13,0)))</f>
        <v>0.4290984928987841</v>
      </c>
      <c r="J4">
        <f>INDEX('AEO 2023 Table 39'!17:17,MATCH(J$3,'AEO 2023 Table 39'!$13:$13,0))/SUM(INDEX('AEO 2023 Table 39'!17:17,MATCH(J$3,'AEO 2023 Table 39'!$13:$13,0)),INDEX('AEO 2023 Table 39'!42:42,MATCH(J$3,'AEO 2023 Table 39'!$13:$13,0)))</f>
        <v>0.41645680666780427</v>
      </c>
      <c r="K4">
        <f>INDEX('AEO 2023 Table 39'!17:17,MATCH(K$3,'AEO 2023 Table 39'!$13:$13,0))/SUM(INDEX('AEO 2023 Table 39'!17:17,MATCH(K$3,'AEO 2023 Table 39'!$13:$13,0)),INDEX('AEO 2023 Table 39'!42:42,MATCH(K$3,'AEO 2023 Table 39'!$13:$13,0)))</f>
        <v>0.40377278927302368</v>
      </c>
      <c r="L4">
        <f>INDEX('AEO 2023 Table 39'!17:17,MATCH(L$3,'AEO 2023 Table 39'!$13:$13,0))/SUM(INDEX('AEO 2023 Table 39'!17:17,MATCH(L$3,'AEO 2023 Table 39'!$13:$13,0)),INDEX('AEO 2023 Table 39'!42:42,MATCH(L$3,'AEO 2023 Table 39'!$13:$13,0)))</f>
        <v>0.39119481800027384</v>
      </c>
      <c r="M4">
        <f>INDEX('AEO 2023 Table 39'!17:17,MATCH(M$3,'AEO 2023 Table 39'!$13:$13,0))/SUM(INDEX('AEO 2023 Table 39'!17:17,MATCH(M$3,'AEO 2023 Table 39'!$13:$13,0)),INDEX('AEO 2023 Table 39'!42:42,MATCH(M$3,'AEO 2023 Table 39'!$13:$13,0)))</f>
        <v>0.37878484508774823</v>
      </c>
      <c r="N4">
        <f>INDEX('AEO 2023 Table 39'!17:17,MATCH(N$3,'AEO 2023 Table 39'!$13:$13,0))/SUM(INDEX('AEO 2023 Table 39'!17:17,MATCH(N$3,'AEO 2023 Table 39'!$13:$13,0)),INDEX('AEO 2023 Table 39'!42:42,MATCH(N$3,'AEO 2023 Table 39'!$13:$13,0)))</f>
        <v>0.36670770584199791</v>
      </c>
      <c r="O4">
        <f>INDEX('AEO 2023 Table 39'!17:17,MATCH(O$3,'AEO 2023 Table 39'!$13:$13,0))/SUM(INDEX('AEO 2023 Table 39'!17:17,MATCH(O$3,'AEO 2023 Table 39'!$13:$13,0)),INDEX('AEO 2023 Table 39'!42:42,MATCH(O$3,'AEO 2023 Table 39'!$13:$13,0)))</f>
        <v>0.35500929056758534</v>
      </c>
      <c r="P4">
        <f>INDEX('AEO 2023 Table 39'!17:17,MATCH(P$3,'AEO 2023 Table 39'!$13:$13,0))/SUM(INDEX('AEO 2023 Table 39'!17:17,MATCH(P$3,'AEO 2023 Table 39'!$13:$13,0)),INDEX('AEO 2023 Table 39'!42:42,MATCH(P$3,'AEO 2023 Table 39'!$13:$13,0)))</f>
        <v>0.3438462807506576</v>
      </c>
      <c r="Q4">
        <f>INDEX('AEO 2023 Table 39'!17:17,MATCH(Q$3,'AEO 2023 Table 39'!$13:$13,0))/SUM(INDEX('AEO 2023 Table 39'!17:17,MATCH(Q$3,'AEO 2023 Table 39'!$13:$13,0)),INDEX('AEO 2023 Table 39'!42:42,MATCH(Q$3,'AEO 2023 Table 39'!$13:$13,0)))</f>
        <v>0.33324520472134006</v>
      </c>
      <c r="R4">
        <f>INDEX('AEO 2023 Table 39'!17:17,MATCH(R$3,'AEO 2023 Table 39'!$13:$13,0))/SUM(INDEX('AEO 2023 Table 39'!17:17,MATCH(R$3,'AEO 2023 Table 39'!$13:$13,0)),INDEX('AEO 2023 Table 39'!42:42,MATCH(R$3,'AEO 2023 Table 39'!$13:$13,0)))</f>
        <v>0.32342198197612598</v>
      </c>
      <c r="S4">
        <f>INDEX('AEO 2023 Table 39'!17:17,MATCH(S$3,'AEO 2023 Table 39'!$13:$13,0))/SUM(INDEX('AEO 2023 Table 39'!17:17,MATCH(S$3,'AEO 2023 Table 39'!$13:$13,0)),INDEX('AEO 2023 Table 39'!42:42,MATCH(S$3,'AEO 2023 Table 39'!$13:$13,0)))</f>
        <v>0.31445262284075715</v>
      </c>
      <c r="T4">
        <f>INDEX('AEO 2023 Table 39'!17:17,MATCH(T$3,'AEO 2023 Table 39'!$13:$13,0))/SUM(INDEX('AEO 2023 Table 39'!17:17,MATCH(T$3,'AEO 2023 Table 39'!$13:$13,0)),INDEX('AEO 2023 Table 39'!42:42,MATCH(T$3,'AEO 2023 Table 39'!$13:$13,0)))</f>
        <v>0.30638689003275232</v>
      </c>
      <c r="U4">
        <f>INDEX('AEO 2023 Table 39'!17:17,MATCH(U$3,'AEO 2023 Table 39'!$13:$13,0))/SUM(INDEX('AEO 2023 Table 39'!17:17,MATCH(U$3,'AEO 2023 Table 39'!$13:$13,0)),INDEX('AEO 2023 Table 39'!42:42,MATCH(U$3,'AEO 2023 Table 39'!$13:$13,0)))</f>
        <v>0.29915199186308727</v>
      </c>
      <c r="V4">
        <f>INDEX('AEO 2023 Table 39'!17:17,MATCH(V$3,'AEO 2023 Table 39'!$13:$13,0))/SUM(INDEX('AEO 2023 Table 39'!17:17,MATCH(V$3,'AEO 2023 Table 39'!$13:$13,0)),INDEX('AEO 2023 Table 39'!42:42,MATCH(V$3,'AEO 2023 Table 39'!$13:$13,0)))</f>
        <v>0.29269523269952674</v>
      </c>
      <c r="W4">
        <f>INDEX('AEO 2023 Table 39'!17:17,MATCH(W$3,'AEO 2023 Table 39'!$13:$13,0))/SUM(INDEX('AEO 2023 Table 39'!17:17,MATCH(W$3,'AEO 2023 Table 39'!$13:$13,0)),INDEX('AEO 2023 Table 39'!42:42,MATCH(W$3,'AEO 2023 Table 39'!$13:$13,0)))</f>
        <v>0.28691741779563035</v>
      </c>
      <c r="X4">
        <f>INDEX('AEO 2023 Table 39'!17:17,MATCH(X$3,'AEO 2023 Table 39'!$13:$13,0))/SUM(INDEX('AEO 2023 Table 39'!17:17,MATCH(X$3,'AEO 2023 Table 39'!$13:$13,0)),INDEX('AEO 2023 Table 39'!42:42,MATCH(X$3,'AEO 2023 Table 39'!$13:$13,0)))</f>
        <v>0.28173842419977169</v>
      </c>
      <c r="Y4">
        <f>INDEX('AEO 2023 Table 39'!17:17,MATCH(Y$3,'AEO 2023 Table 39'!$13:$13,0))/SUM(INDEX('AEO 2023 Table 39'!17:17,MATCH(Y$3,'AEO 2023 Table 39'!$13:$13,0)),INDEX('AEO 2023 Table 39'!42:42,MATCH(Y$3,'AEO 2023 Table 39'!$13:$13,0)))</f>
        <v>0.27697814549011129</v>
      </c>
      <c r="Z4">
        <f>INDEX('AEO 2023 Table 39'!17:17,MATCH(Z$3,'AEO 2023 Table 39'!$13:$13,0))/SUM(INDEX('AEO 2023 Table 39'!17:17,MATCH(Z$3,'AEO 2023 Table 39'!$13:$13,0)),INDEX('AEO 2023 Table 39'!42:42,MATCH(Z$3,'AEO 2023 Table 39'!$13:$13,0)))</f>
        <v>0.27261024640605508</v>
      </c>
      <c r="AA4">
        <f>INDEX('AEO 2023 Table 39'!17:17,MATCH(AA$3,'AEO 2023 Table 39'!$13:$13,0))/SUM(INDEX('AEO 2023 Table 39'!17:17,MATCH(AA$3,'AEO 2023 Table 39'!$13:$13,0)),INDEX('AEO 2023 Table 39'!42:42,MATCH(AA$3,'AEO 2023 Table 39'!$13:$13,0)))</f>
        <v>0.26855465053447203</v>
      </c>
      <c r="AB4">
        <f>INDEX('AEO 2023 Table 39'!17:17,MATCH(AB$3,'AEO 2023 Table 39'!$13:$13,0))/SUM(INDEX('AEO 2023 Table 39'!17:17,MATCH(AB$3,'AEO 2023 Table 39'!$13:$13,0)),INDEX('AEO 2023 Table 39'!42:42,MATCH(AB$3,'AEO 2023 Table 39'!$13:$13,0)))</f>
        <v>0.26482795131743103</v>
      </c>
      <c r="AC4">
        <f>INDEX('AEO 2023 Table 39'!17:17,MATCH(AC$3,'AEO 2023 Table 39'!$13:$13,0))/SUM(INDEX('AEO 2023 Table 39'!17:17,MATCH(AC$3,'AEO 2023 Table 39'!$13:$13,0)),INDEX('AEO 2023 Table 39'!42:42,MATCH(AC$3,'AEO 2023 Table 39'!$13:$13,0)))</f>
        <v>0.26127979991589434</v>
      </c>
      <c r="AD4">
        <f>INDEX('AEO 2023 Table 39'!17:17,MATCH(AD$3,'AEO 2023 Table 39'!$13:$13,0))/SUM(INDEX('AEO 2023 Table 39'!17:17,MATCH(AD$3,'AEO 2023 Table 39'!$13:$13,0)),INDEX('AEO 2023 Table 39'!42:42,MATCH(AD$3,'AEO 2023 Table 39'!$13:$13,0)))</f>
        <v>0.25796776101049784</v>
      </c>
      <c r="AE4">
        <f>INDEX('AEO 2023 Table 39'!17:17,MATCH(AE$3,'AEO 2023 Table 39'!$13:$13,0))/SUM(INDEX('AEO 2023 Table 39'!17:17,MATCH(AE$3,'AEO 2023 Table 39'!$13:$13,0)),INDEX('AEO 2023 Table 39'!42:42,MATCH(AE$3,'AEO 2023 Table 39'!$13:$13,0)))</f>
        <v>0.25477736194942058</v>
      </c>
      <c r="AF4">
        <f>INDEX('AEO 2023 Table 39'!17:17,MATCH(AF$3,'AEO 2023 Table 39'!$13:$13,0))/SUM(INDEX('AEO 2023 Table 39'!17:17,MATCH(AF$3,'AEO 2023 Table 39'!$13:$13,0)),INDEX('AEO 2023 Table 39'!42:42,MATCH(AF$3,'AEO 2023 Table 39'!$13:$13,0)))</f>
        <v>0.25177231404254924</v>
      </c>
    </row>
    <row r="5" spans="2:32" x14ac:dyDescent="0.35">
      <c r="B5" t="s">
        <v>163</v>
      </c>
      <c r="C5">
        <f>1-C4</f>
        <v>0.50139995232843226</v>
      </c>
      <c r="D5">
        <f>1-D4</f>
        <v>0.50951081954470911</v>
      </c>
      <c r="E5">
        <f t="shared" ref="E5:AF5" si="0">1-E4</f>
        <v>0.52126555814526609</v>
      </c>
      <c r="F5">
        <f t="shared" si="0"/>
        <v>0.53319640125853729</v>
      </c>
      <c r="G5">
        <f t="shared" si="0"/>
        <v>0.54567540624116928</v>
      </c>
      <c r="H5">
        <f t="shared" si="0"/>
        <v>0.55828573412613536</v>
      </c>
      <c r="I5">
        <f t="shared" si="0"/>
        <v>0.5709015071012159</v>
      </c>
      <c r="J5">
        <f t="shared" si="0"/>
        <v>0.58354319333219573</v>
      </c>
      <c r="K5">
        <f t="shared" si="0"/>
        <v>0.59622721072697638</v>
      </c>
      <c r="L5">
        <f t="shared" si="0"/>
        <v>0.60880518199972622</v>
      </c>
      <c r="M5">
        <f t="shared" si="0"/>
        <v>0.62121515491225177</v>
      </c>
      <c r="N5">
        <f t="shared" si="0"/>
        <v>0.63329229415800214</v>
      </c>
      <c r="O5">
        <f t="shared" si="0"/>
        <v>0.64499070943241466</v>
      </c>
      <c r="P5">
        <f t="shared" si="0"/>
        <v>0.6561537192493424</v>
      </c>
      <c r="Q5">
        <f t="shared" si="0"/>
        <v>0.66675479527865988</v>
      </c>
      <c r="R5">
        <f t="shared" si="0"/>
        <v>0.67657801802387407</v>
      </c>
      <c r="S5">
        <f t="shared" si="0"/>
        <v>0.68554737715924285</v>
      </c>
      <c r="T5">
        <f t="shared" si="0"/>
        <v>0.69361310996724768</v>
      </c>
      <c r="U5">
        <f t="shared" si="0"/>
        <v>0.70084800813691273</v>
      </c>
      <c r="V5">
        <f t="shared" si="0"/>
        <v>0.70730476730047331</v>
      </c>
      <c r="W5">
        <f t="shared" si="0"/>
        <v>0.7130825822043696</v>
      </c>
      <c r="X5">
        <f t="shared" si="0"/>
        <v>0.71826157580022831</v>
      </c>
      <c r="Y5">
        <f t="shared" si="0"/>
        <v>0.72302185450988876</v>
      </c>
      <c r="Z5">
        <f t="shared" si="0"/>
        <v>0.72738975359394487</v>
      </c>
      <c r="AA5">
        <f t="shared" si="0"/>
        <v>0.73144534946552797</v>
      </c>
      <c r="AB5">
        <f t="shared" si="0"/>
        <v>0.73517204868256902</v>
      </c>
      <c r="AC5">
        <f t="shared" si="0"/>
        <v>0.73872020008410566</v>
      </c>
      <c r="AD5">
        <f t="shared" si="0"/>
        <v>0.74203223898950221</v>
      </c>
      <c r="AE5">
        <f t="shared" si="0"/>
        <v>0.74522263805057942</v>
      </c>
      <c r="AF5">
        <f t="shared" si="0"/>
        <v>0.74822768595745082</v>
      </c>
    </row>
    <row r="6" spans="2:32" x14ac:dyDescent="0.35">
      <c r="B6" s="1"/>
    </row>
    <row r="7" spans="2:32" x14ac:dyDescent="0.35">
      <c r="B7" s="1" t="s">
        <v>164</v>
      </c>
      <c r="C7">
        <f t="shared" ref="C7:AF7" si="1">C3</f>
        <v>2021</v>
      </c>
      <c r="D7">
        <f t="shared" si="1"/>
        <v>2022</v>
      </c>
      <c r="E7">
        <f t="shared" si="1"/>
        <v>2023</v>
      </c>
      <c r="F7">
        <f t="shared" si="1"/>
        <v>2024</v>
      </c>
      <c r="G7">
        <f t="shared" si="1"/>
        <v>2025</v>
      </c>
      <c r="H7">
        <f t="shared" si="1"/>
        <v>2026</v>
      </c>
      <c r="I7">
        <f t="shared" si="1"/>
        <v>2027</v>
      </c>
      <c r="J7">
        <f t="shared" si="1"/>
        <v>2028</v>
      </c>
      <c r="K7">
        <f t="shared" si="1"/>
        <v>2029</v>
      </c>
      <c r="L7">
        <f t="shared" si="1"/>
        <v>2030</v>
      </c>
      <c r="M7">
        <f t="shared" si="1"/>
        <v>2031</v>
      </c>
      <c r="N7">
        <f t="shared" si="1"/>
        <v>2032</v>
      </c>
      <c r="O7">
        <f t="shared" si="1"/>
        <v>2033</v>
      </c>
      <c r="P7">
        <f t="shared" si="1"/>
        <v>2034</v>
      </c>
      <c r="Q7">
        <f t="shared" si="1"/>
        <v>2035</v>
      </c>
      <c r="R7">
        <f t="shared" si="1"/>
        <v>2036</v>
      </c>
      <c r="S7">
        <f t="shared" si="1"/>
        <v>2037</v>
      </c>
      <c r="T7">
        <f t="shared" si="1"/>
        <v>2038</v>
      </c>
      <c r="U7">
        <f t="shared" si="1"/>
        <v>2039</v>
      </c>
      <c r="V7">
        <f t="shared" si="1"/>
        <v>2040</v>
      </c>
      <c r="W7">
        <f t="shared" si="1"/>
        <v>2041</v>
      </c>
      <c r="X7">
        <f t="shared" si="1"/>
        <v>2042</v>
      </c>
      <c r="Y7">
        <f t="shared" si="1"/>
        <v>2043</v>
      </c>
      <c r="Z7">
        <f t="shared" si="1"/>
        <v>2044</v>
      </c>
      <c r="AA7">
        <f t="shared" si="1"/>
        <v>2045</v>
      </c>
      <c r="AB7">
        <f t="shared" si="1"/>
        <v>2046</v>
      </c>
      <c r="AC7">
        <f t="shared" si="1"/>
        <v>2047</v>
      </c>
      <c r="AD7">
        <f t="shared" si="1"/>
        <v>2048</v>
      </c>
      <c r="AE7">
        <f t="shared" si="1"/>
        <v>2049</v>
      </c>
      <c r="AF7">
        <f t="shared" si="1"/>
        <v>2050</v>
      </c>
    </row>
    <row r="8" spans="2:32" x14ac:dyDescent="0.35">
      <c r="B8" t="s">
        <v>162</v>
      </c>
      <c r="C8">
        <f>INDEX('AEO 2022 Table 39'!18:18,MATCH(C$3,'AEO 2022 Table 39'!$14:$14,0))/SUM(INDEX('AEO 2022 Table 39'!18:18,MATCH(C$3,'AEO 2022 Table 39'!$14:$14,0)),INDEX('AEO 2022 Table 39'!40:40,MATCH(C$3,'AEO 2022 Table 39'!$14:$14,0)))</f>
        <v>0.4863551001552287</v>
      </c>
      <c r="D8">
        <f>INDEX('AEO 2023 Table 39'!18:18,MATCH(D$3,'AEO 2023 Table 39'!$13:$13,0))/SUM(INDEX('AEO 2023 Table 39'!18:18,MATCH(D$3,'AEO 2023 Table 39'!$13:$13,0)),INDEX('AEO 2023 Table 39'!43:43,MATCH(D$3,'AEO 2023 Table 39'!$13:$13,0)))</f>
        <v>0.40582095429935222</v>
      </c>
      <c r="E8">
        <f>INDEX('AEO 2023 Table 39'!18:18,MATCH(E$3,'AEO 2023 Table 39'!$13:$13,0))/SUM(INDEX('AEO 2023 Table 39'!18:18,MATCH(E$3,'AEO 2023 Table 39'!$13:$13,0)),INDEX('AEO 2023 Table 39'!43:43,MATCH(E$3,'AEO 2023 Table 39'!$13:$13,0)))</f>
        <v>0.36735217460617586</v>
      </c>
      <c r="F8">
        <f>INDEX('AEO 2023 Table 39'!18:18,MATCH(F$3,'AEO 2023 Table 39'!$13:$13,0))/SUM(INDEX('AEO 2023 Table 39'!18:18,MATCH(F$3,'AEO 2023 Table 39'!$13:$13,0)),INDEX('AEO 2023 Table 39'!43:43,MATCH(F$3,'AEO 2023 Table 39'!$13:$13,0)))</f>
        <v>0.33001049018825324</v>
      </c>
      <c r="G8">
        <f>INDEX('AEO 2023 Table 39'!18:18,MATCH(G$3,'AEO 2023 Table 39'!$13:$13,0))/SUM(INDEX('AEO 2023 Table 39'!18:18,MATCH(G$3,'AEO 2023 Table 39'!$13:$13,0)),INDEX('AEO 2023 Table 39'!43:43,MATCH(G$3,'AEO 2023 Table 39'!$13:$13,0)))</f>
        <v>0.29467486024053247</v>
      </c>
      <c r="H8">
        <f>INDEX('AEO 2023 Table 39'!18:18,MATCH(H$3,'AEO 2023 Table 39'!$13:$13,0))/SUM(INDEX('AEO 2023 Table 39'!18:18,MATCH(H$3,'AEO 2023 Table 39'!$13:$13,0)),INDEX('AEO 2023 Table 39'!43:43,MATCH(H$3,'AEO 2023 Table 39'!$13:$13,0)))</f>
        <v>0.26203081713367632</v>
      </c>
      <c r="I8">
        <f>INDEX('AEO 2023 Table 39'!18:18,MATCH(I$3,'AEO 2023 Table 39'!$13:$13,0))/SUM(INDEX('AEO 2023 Table 39'!18:18,MATCH(I$3,'AEO 2023 Table 39'!$13:$13,0)),INDEX('AEO 2023 Table 39'!43:43,MATCH(I$3,'AEO 2023 Table 39'!$13:$13,0)))</f>
        <v>0.23194905378320058</v>
      </c>
      <c r="J8">
        <f>INDEX('AEO 2023 Table 39'!18:18,MATCH(J$3,'AEO 2023 Table 39'!$13:$13,0))/SUM(INDEX('AEO 2023 Table 39'!18:18,MATCH(J$3,'AEO 2023 Table 39'!$13:$13,0)),INDEX('AEO 2023 Table 39'!43:43,MATCH(J$3,'AEO 2023 Table 39'!$13:$13,0)))</f>
        <v>0.20371201265963246</v>
      </c>
      <c r="K8">
        <f>INDEX('AEO 2023 Table 39'!18:18,MATCH(K$3,'AEO 2023 Table 39'!$13:$13,0))/SUM(INDEX('AEO 2023 Table 39'!18:18,MATCH(K$3,'AEO 2023 Table 39'!$13:$13,0)),INDEX('AEO 2023 Table 39'!43:43,MATCH(K$3,'AEO 2023 Table 39'!$13:$13,0)))</f>
        <v>0.17834540757466125</v>
      </c>
      <c r="L8">
        <f>INDEX('AEO 2023 Table 39'!18:18,MATCH(L$3,'AEO 2023 Table 39'!$13:$13,0))/SUM(INDEX('AEO 2023 Table 39'!18:18,MATCH(L$3,'AEO 2023 Table 39'!$13:$13,0)),INDEX('AEO 2023 Table 39'!43:43,MATCH(L$3,'AEO 2023 Table 39'!$13:$13,0)))</f>
        <v>0.15555779310562073</v>
      </c>
      <c r="M8">
        <f>INDEX('AEO 2023 Table 39'!18:18,MATCH(M$3,'AEO 2023 Table 39'!$13:$13,0))/SUM(INDEX('AEO 2023 Table 39'!18:18,MATCH(M$3,'AEO 2023 Table 39'!$13:$13,0)),INDEX('AEO 2023 Table 39'!43:43,MATCH(M$3,'AEO 2023 Table 39'!$13:$13,0)))</f>
        <v>0.13530232166688708</v>
      </c>
      <c r="N8">
        <f>INDEX('AEO 2023 Table 39'!18:18,MATCH(N$3,'AEO 2023 Table 39'!$13:$13,0))/SUM(INDEX('AEO 2023 Table 39'!18:18,MATCH(N$3,'AEO 2023 Table 39'!$13:$13,0)),INDEX('AEO 2023 Table 39'!43:43,MATCH(N$3,'AEO 2023 Table 39'!$13:$13,0)))</f>
        <v>0.11699166569520941</v>
      </c>
      <c r="O8">
        <f>INDEX('AEO 2023 Table 39'!18:18,MATCH(O$3,'AEO 2023 Table 39'!$13:$13,0))/SUM(INDEX('AEO 2023 Table 39'!18:18,MATCH(O$3,'AEO 2023 Table 39'!$13:$13,0)),INDEX('AEO 2023 Table 39'!43:43,MATCH(O$3,'AEO 2023 Table 39'!$13:$13,0)))</f>
        <v>0.10064235043825438</v>
      </c>
      <c r="P8">
        <f>INDEX('AEO 2023 Table 39'!18:18,MATCH(P$3,'AEO 2023 Table 39'!$13:$13,0))/SUM(INDEX('AEO 2023 Table 39'!18:18,MATCH(P$3,'AEO 2023 Table 39'!$13:$13,0)),INDEX('AEO 2023 Table 39'!43:43,MATCH(P$3,'AEO 2023 Table 39'!$13:$13,0)))</f>
        <v>8.620904150170032E-2</v>
      </c>
      <c r="Q8">
        <f>INDEX('AEO 2023 Table 39'!18:18,MATCH(Q$3,'AEO 2023 Table 39'!$13:$13,0))/SUM(INDEX('AEO 2023 Table 39'!18:18,MATCH(Q$3,'AEO 2023 Table 39'!$13:$13,0)),INDEX('AEO 2023 Table 39'!43:43,MATCH(Q$3,'AEO 2023 Table 39'!$13:$13,0)))</f>
        <v>7.3829159784142867E-2</v>
      </c>
      <c r="R8">
        <f>INDEX('AEO 2023 Table 39'!18:18,MATCH(R$3,'AEO 2023 Table 39'!$13:$13,0))/SUM(INDEX('AEO 2023 Table 39'!18:18,MATCH(R$3,'AEO 2023 Table 39'!$13:$13,0)),INDEX('AEO 2023 Table 39'!43:43,MATCH(R$3,'AEO 2023 Table 39'!$13:$13,0)))</f>
        <v>6.3451766795599149E-2</v>
      </c>
      <c r="S8">
        <f>INDEX('AEO 2023 Table 39'!18:18,MATCH(S$3,'AEO 2023 Table 39'!$13:$13,0))/SUM(INDEX('AEO 2023 Table 39'!18:18,MATCH(S$3,'AEO 2023 Table 39'!$13:$13,0)),INDEX('AEO 2023 Table 39'!43:43,MATCH(S$3,'AEO 2023 Table 39'!$13:$13,0)))</f>
        <v>5.5007926651670383E-2</v>
      </c>
      <c r="T8">
        <f>INDEX('AEO 2023 Table 39'!18:18,MATCH(T$3,'AEO 2023 Table 39'!$13:$13,0))/SUM(INDEX('AEO 2023 Table 39'!18:18,MATCH(T$3,'AEO 2023 Table 39'!$13:$13,0)),INDEX('AEO 2023 Table 39'!43:43,MATCH(T$3,'AEO 2023 Table 39'!$13:$13,0)))</f>
        <v>4.8355001541932452E-2</v>
      </c>
      <c r="U8">
        <f>INDEX('AEO 2023 Table 39'!18:18,MATCH(U$3,'AEO 2023 Table 39'!$13:$13,0))/SUM(INDEX('AEO 2023 Table 39'!18:18,MATCH(U$3,'AEO 2023 Table 39'!$13:$13,0)),INDEX('AEO 2023 Table 39'!43:43,MATCH(U$3,'AEO 2023 Table 39'!$13:$13,0)))</f>
        <v>4.3327520204361168E-2</v>
      </c>
      <c r="V8">
        <f>INDEX('AEO 2023 Table 39'!18:18,MATCH(V$3,'AEO 2023 Table 39'!$13:$13,0))/SUM(INDEX('AEO 2023 Table 39'!18:18,MATCH(V$3,'AEO 2023 Table 39'!$13:$13,0)),INDEX('AEO 2023 Table 39'!43:43,MATCH(V$3,'AEO 2023 Table 39'!$13:$13,0)))</f>
        <v>3.9446702029346678E-2</v>
      </c>
      <c r="W8">
        <f>INDEX('AEO 2023 Table 39'!18:18,MATCH(W$3,'AEO 2023 Table 39'!$13:$13,0))/SUM(INDEX('AEO 2023 Table 39'!18:18,MATCH(W$3,'AEO 2023 Table 39'!$13:$13,0)),INDEX('AEO 2023 Table 39'!43:43,MATCH(W$3,'AEO 2023 Table 39'!$13:$13,0)))</f>
        <v>3.6033990110848811E-2</v>
      </c>
      <c r="X8">
        <f>INDEX('AEO 2023 Table 39'!18:18,MATCH(X$3,'AEO 2023 Table 39'!$13:$13,0))/SUM(INDEX('AEO 2023 Table 39'!18:18,MATCH(X$3,'AEO 2023 Table 39'!$13:$13,0)),INDEX('AEO 2023 Table 39'!43:43,MATCH(X$3,'AEO 2023 Table 39'!$13:$13,0)))</f>
        <v>3.3040666317555818E-2</v>
      </c>
      <c r="Y8">
        <f>INDEX('AEO 2023 Table 39'!18:18,MATCH(Y$3,'AEO 2023 Table 39'!$13:$13,0))/SUM(INDEX('AEO 2023 Table 39'!18:18,MATCH(Y$3,'AEO 2023 Table 39'!$13:$13,0)),INDEX('AEO 2023 Table 39'!43:43,MATCH(Y$3,'AEO 2023 Table 39'!$13:$13,0)))</f>
        <v>3.041502974087272E-2</v>
      </c>
      <c r="Z8">
        <f>INDEX('AEO 2023 Table 39'!18:18,MATCH(Z$3,'AEO 2023 Table 39'!$13:$13,0))/SUM(INDEX('AEO 2023 Table 39'!18:18,MATCH(Z$3,'AEO 2023 Table 39'!$13:$13,0)),INDEX('AEO 2023 Table 39'!43:43,MATCH(Z$3,'AEO 2023 Table 39'!$13:$13,0)))</f>
        <v>2.8040032493321702E-2</v>
      </c>
      <c r="AA8">
        <f>INDEX('AEO 2023 Table 39'!18:18,MATCH(AA$3,'AEO 2023 Table 39'!$13:$13,0))/SUM(INDEX('AEO 2023 Table 39'!18:18,MATCH(AA$3,'AEO 2023 Table 39'!$13:$13,0)),INDEX('AEO 2023 Table 39'!43:43,MATCH(AA$3,'AEO 2023 Table 39'!$13:$13,0)))</f>
        <v>2.5878213678150599E-2</v>
      </c>
      <c r="AB8">
        <f>INDEX('AEO 2023 Table 39'!18:18,MATCH(AB$3,'AEO 2023 Table 39'!$13:$13,0))/SUM(INDEX('AEO 2023 Table 39'!18:18,MATCH(AB$3,'AEO 2023 Table 39'!$13:$13,0)),INDEX('AEO 2023 Table 39'!43:43,MATCH(AB$3,'AEO 2023 Table 39'!$13:$13,0)))</f>
        <v>2.388486028746906E-2</v>
      </c>
      <c r="AC8">
        <f>INDEX('AEO 2023 Table 39'!18:18,MATCH(AC$3,'AEO 2023 Table 39'!$13:$13,0))/SUM(INDEX('AEO 2023 Table 39'!18:18,MATCH(AC$3,'AEO 2023 Table 39'!$13:$13,0)),INDEX('AEO 2023 Table 39'!43:43,MATCH(AC$3,'AEO 2023 Table 39'!$13:$13,0)))</f>
        <v>2.2065685441339036E-2</v>
      </c>
      <c r="AD8">
        <f>INDEX('AEO 2023 Table 39'!18:18,MATCH(AD$3,'AEO 2023 Table 39'!$13:$13,0))/SUM(INDEX('AEO 2023 Table 39'!18:18,MATCH(AD$3,'AEO 2023 Table 39'!$13:$13,0)),INDEX('AEO 2023 Table 39'!43:43,MATCH(AD$3,'AEO 2023 Table 39'!$13:$13,0)))</f>
        <v>2.0387942401216736E-2</v>
      </c>
      <c r="AE8">
        <f>INDEX('AEO 2023 Table 39'!18:18,MATCH(AE$3,'AEO 2023 Table 39'!$13:$13,0))/SUM(INDEX('AEO 2023 Table 39'!18:18,MATCH(AE$3,'AEO 2023 Table 39'!$13:$13,0)),INDEX('AEO 2023 Table 39'!43:43,MATCH(AE$3,'AEO 2023 Table 39'!$13:$13,0)))</f>
        <v>1.8844851160556248E-2</v>
      </c>
      <c r="AF8">
        <f>INDEX('AEO 2023 Table 39'!18:18,MATCH(AF$3,'AEO 2023 Table 39'!$13:$13,0))/SUM(INDEX('AEO 2023 Table 39'!18:18,MATCH(AF$3,'AEO 2023 Table 39'!$13:$13,0)),INDEX('AEO 2023 Table 39'!43:43,MATCH(AF$3,'AEO 2023 Table 39'!$13:$13,0)))</f>
        <v>1.7411157464418871E-2</v>
      </c>
    </row>
    <row r="9" spans="2:32" x14ac:dyDescent="0.35">
      <c r="B9" t="s">
        <v>163</v>
      </c>
      <c r="C9">
        <f>1-C8</f>
        <v>0.51364489984477135</v>
      </c>
      <c r="D9">
        <f t="shared" ref="D9:AF9" si="2">1-D8</f>
        <v>0.59417904570064772</v>
      </c>
      <c r="E9">
        <f t="shared" si="2"/>
        <v>0.63264782539382414</v>
      </c>
      <c r="F9">
        <f t="shared" si="2"/>
        <v>0.66998950981174676</v>
      </c>
      <c r="G9">
        <f t="shared" si="2"/>
        <v>0.70532513975946753</v>
      </c>
      <c r="H9">
        <f t="shared" si="2"/>
        <v>0.73796918286632374</v>
      </c>
      <c r="I9">
        <f t="shared" si="2"/>
        <v>0.76805094621679948</v>
      </c>
      <c r="J9">
        <f t="shared" si="2"/>
        <v>0.79628798734036754</v>
      </c>
      <c r="K9">
        <f t="shared" si="2"/>
        <v>0.82165459242533878</v>
      </c>
      <c r="L9">
        <f t="shared" si="2"/>
        <v>0.84444220689437932</v>
      </c>
      <c r="M9">
        <f t="shared" si="2"/>
        <v>0.86469767833311295</v>
      </c>
      <c r="N9">
        <f t="shared" si="2"/>
        <v>0.88300833430479053</v>
      </c>
      <c r="O9">
        <f t="shared" si="2"/>
        <v>0.89935764956174558</v>
      </c>
      <c r="P9">
        <f t="shared" si="2"/>
        <v>0.91379095849829972</v>
      </c>
      <c r="Q9">
        <f t="shared" si="2"/>
        <v>0.92617084021585716</v>
      </c>
      <c r="R9">
        <f t="shared" si="2"/>
        <v>0.93654823320440084</v>
      </c>
      <c r="S9">
        <f t="shared" si="2"/>
        <v>0.94499207334832958</v>
      </c>
      <c r="T9">
        <f t="shared" si="2"/>
        <v>0.95164499845806749</v>
      </c>
      <c r="U9">
        <f t="shared" si="2"/>
        <v>0.95667247979563885</v>
      </c>
      <c r="V9">
        <f t="shared" si="2"/>
        <v>0.96055329797065336</v>
      </c>
      <c r="W9">
        <f t="shared" si="2"/>
        <v>0.96396600988915115</v>
      </c>
      <c r="X9">
        <f t="shared" si="2"/>
        <v>0.96695933368244413</v>
      </c>
      <c r="Y9">
        <f t="shared" si="2"/>
        <v>0.96958497025912727</v>
      </c>
      <c r="Z9">
        <f t="shared" si="2"/>
        <v>0.97195996750667835</v>
      </c>
      <c r="AA9">
        <f t="shared" si="2"/>
        <v>0.97412178632184943</v>
      </c>
      <c r="AB9">
        <f t="shared" si="2"/>
        <v>0.97611513971253094</v>
      </c>
      <c r="AC9">
        <f t="shared" si="2"/>
        <v>0.97793431455866098</v>
      </c>
      <c r="AD9">
        <f t="shared" si="2"/>
        <v>0.97961205759878323</v>
      </c>
      <c r="AE9">
        <f t="shared" si="2"/>
        <v>0.98115514883944377</v>
      </c>
      <c r="AF9">
        <f t="shared" si="2"/>
        <v>0.9825888425355811</v>
      </c>
    </row>
    <row r="10" spans="2:32" x14ac:dyDescent="0.35">
      <c r="B10" s="1"/>
    </row>
    <row r="11" spans="2:32" x14ac:dyDescent="0.35">
      <c r="B11" s="1" t="s">
        <v>165</v>
      </c>
      <c r="C11">
        <f t="shared" ref="C11:AF11" si="3">C3</f>
        <v>2021</v>
      </c>
      <c r="D11">
        <f t="shared" si="3"/>
        <v>2022</v>
      </c>
      <c r="E11">
        <f t="shared" si="3"/>
        <v>2023</v>
      </c>
      <c r="F11">
        <f t="shared" si="3"/>
        <v>2024</v>
      </c>
      <c r="G11">
        <f t="shared" si="3"/>
        <v>2025</v>
      </c>
      <c r="H11">
        <f t="shared" si="3"/>
        <v>2026</v>
      </c>
      <c r="I11">
        <f t="shared" si="3"/>
        <v>2027</v>
      </c>
      <c r="J11">
        <f t="shared" si="3"/>
        <v>2028</v>
      </c>
      <c r="K11">
        <f t="shared" si="3"/>
        <v>2029</v>
      </c>
      <c r="L11">
        <f t="shared" si="3"/>
        <v>2030</v>
      </c>
      <c r="M11">
        <f t="shared" si="3"/>
        <v>2031</v>
      </c>
      <c r="N11">
        <f t="shared" si="3"/>
        <v>2032</v>
      </c>
      <c r="O11">
        <f t="shared" si="3"/>
        <v>2033</v>
      </c>
      <c r="P11">
        <f t="shared" si="3"/>
        <v>2034</v>
      </c>
      <c r="Q11">
        <f t="shared" si="3"/>
        <v>2035</v>
      </c>
      <c r="R11">
        <f t="shared" si="3"/>
        <v>2036</v>
      </c>
      <c r="S11">
        <f t="shared" si="3"/>
        <v>2037</v>
      </c>
      <c r="T11">
        <f t="shared" si="3"/>
        <v>2038</v>
      </c>
      <c r="U11">
        <f t="shared" si="3"/>
        <v>2039</v>
      </c>
      <c r="V11">
        <f t="shared" si="3"/>
        <v>2040</v>
      </c>
      <c r="W11">
        <f t="shared" si="3"/>
        <v>2041</v>
      </c>
      <c r="X11">
        <f t="shared" si="3"/>
        <v>2042</v>
      </c>
      <c r="Y11">
        <f t="shared" si="3"/>
        <v>2043</v>
      </c>
      <c r="Z11">
        <f t="shared" si="3"/>
        <v>2044</v>
      </c>
      <c r="AA11">
        <f t="shared" si="3"/>
        <v>2045</v>
      </c>
      <c r="AB11">
        <f t="shared" si="3"/>
        <v>2046</v>
      </c>
      <c r="AC11">
        <f t="shared" si="3"/>
        <v>2047</v>
      </c>
      <c r="AD11">
        <f t="shared" si="3"/>
        <v>2048</v>
      </c>
      <c r="AE11">
        <f t="shared" si="3"/>
        <v>2049</v>
      </c>
      <c r="AF11">
        <f t="shared" si="3"/>
        <v>2050</v>
      </c>
    </row>
    <row r="12" spans="2:32" x14ac:dyDescent="0.35">
      <c r="B12" t="s">
        <v>168</v>
      </c>
      <c r="C12">
        <f>INDEX('AEO 2022 Table 42'!71:71,MATCH(C$3,'AEO 2022 Table 42'!$1:$1,0))/100</f>
        <v>0</v>
      </c>
      <c r="D12">
        <f>INDEX('AEO 2023 Table 42'!77:77,MATCH(D$11,'AEO 2023 Table 42'!$1:$1,0))/100</f>
        <v>4.9047500000000003E-3</v>
      </c>
      <c r="E12">
        <f>INDEX('AEO 2023 Table 42'!77:77,MATCH(E$11,'AEO 2023 Table 42'!$1:$1,0))/100</f>
        <v>4.0166200000000003E-3</v>
      </c>
      <c r="F12">
        <f>INDEX('AEO 2023 Table 42'!77:77,MATCH(F$11,'AEO 2023 Table 42'!$1:$1,0))/100</f>
        <v>4.2741400000000001E-3</v>
      </c>
      <c r="G12">
        <f>INDEX('AEO 2023 Table 42'!77:77,MATCH(G$11,'AEO 2023 Table 42'!$1:$1,0))/100</f>
        <v>4.2633200000000001E-3</v>
      </c>
      <c r="H12">
        <f>INDEX('AEO 2023 Table 42'!77:77,MATCH(H$11,'AEO 2023 Table 42'!$1:$1,0))/100</f>
        <v>4.3995299999999996E-3</v>
      </c>
      <c r="I12">
        <f>INDEX('AEO 2023 Table 42'!77:77,MATCH(I$11,'AEO 2023 Table 42'!$1:$1,0))/100</f>
        <v>4.4574300000000001E-3</v>
      </c>
      <c r="J12">
        <f>INDEX('AEO 2023 Table 42'!77:77,MATCH(J$11,'AEO 2023 Table 42'!$1:$1,0))/100</f>
        <v>4.5702399999999997E-3</v>
      </c>
      <c r="K12">
        <f>INDEX('AEO 2023 Table 42'!77:77,MATCH(K$11,'AEO 2023 Table 42'!$1:$1,0))/100</f>
        <v>4.5532400000000001E-3</v>
      </c>
      <c r="L12">
        <f>INDEX('AEO 2023 Table 42'!77:77,MATCH(L$11,'AEO 2023 Table 42'!$1:$1,0))/100</f>
        <v>4.5770999999999997E-3</v>
      </c>
      <c r="M12">
        <f>INDEX('AEO 2023 Table 42'!77:77,MATCH(M$11,'AEO 2023 Table 42'!$1:$1,0))/100</f>
        <v>4.5902799999999995E-3</v>
      </c>
      <c r="N12">
        <f>INDEX('AEO 2023 Table 42'!77:77,MATCH(N$11,'AEO 2023 Table 42'!$1:$1,0))/100</f>
        <v>4.6259099999999996E-3</v>
      </c>
      <c r="O12">
        <f>INDEX('AEO 2023 Table 42'!77:77,MATCH(O$11,'AEO 2023 Table 42'!$1:$1,0))/100</f>
        <v>4.6369100000000002E-3</v>
      </c>
      <c r="P12">
        <f>INDEX('AEO 2023 Table 42'!77:77,MATCH(P$11,'AEO 2023 Table 42'!$1:$1,0))/100</f>
        <v>4.6574500000000005E-3</v>
      </c>
      <c r="Q12">
        <f>INDEX('AEO 2023 Table 42'!77:77,MATCH(Q$11,'AEO 2023 Table 42'!$1:$1,0))/100</f>
        <v>4.6663800000000004E-3</v>
      </c>
      <c r="R12">
        <f>INDEX('AEO 2023 Table 42'!77:77,MATCH(R$11,'AEO 2023 Table 42'!$1:$1,0))/100</f>
        <v>4.7107900000000003E-3</v>
      </c>
      <c r="S12">
        <f>INDEX('AEO 2023 Table 42'!77:77,MATCH(S$11,'AEO 2023 Table 42'!$1:$1,0))/100</f>
        <v>4.69887E-3</v>
      </c>
      <c r="T12">
        <f>INDEX('AEO 2023 Table 42'!77:77,MATCH(T$11,'AEO 2023 Table 42'!$1:$1,0))/100</f>
        <v>4.7174899999999995E-3</v>
      </c>
      <c r="U12">
        <f>INDEX('AEO 2023 Table 42'!77:77,MATCH(U$11,'AEO 2023 Table 42'!$1:$1,0))/100</f>
        <v>4.7435400000000001E-3</v>
      </c>
      <c r="V12">
        <f>INDEX('AEO 2023 Table 42'!77:77,MATCH(V$11,'AEO 2023 Table 42'!$1:$1,0))/100</f>
        <v>4.7404600000000002E-3</v>
      </c>
      <c r="W12">
        <f>INDEX('AEO 2023 Table 42'!77:77,MATCH(W$11,'AEO 2023 Table 42'!$1:$1,0))/100</f>
        <v>4.74983E-3</v>
      </c>
      <c r="X12">
        <f>INDEX('AEO 2023 Table 42'!77:77,MATCH(X$11,'AEO 2023 Table 42'!$1:$1,0))/100</f>
        <v>4.7674199999999996E-3</v>
      </c>
      <c r="Y12">
        <f>INDEX('AEO 2023 Table 42'!77:77,MATCH(Y$11,'AEO 2023 Table 42'!$1:$1,0))/100</f>
        <v>4.7574799999999997E-3</v>
      </c>
      <c r="Z12">
        <f>INDEX('AEO 2023 Table 42'!77:77,MATCH(Z$11,'AEO 2023 Table 42'!$1:$1,0))/100</f>
        <v>4.7975200000000004E-3</v>
      </c>
      <c r="AA12">
        <f>INDEX('AEO 2023 Table 42'!77:77,MATCH(AA$11,'AEO 2023 Table 42'!$1:$1,0))/100</f>
        <v>4.7966800000000002E-3</v>
      </c>
      <c r="AB12">
        <f>INDEX('AEO 2023 Table 42'!77:77,MATCH(AB$11,'AEO 2023 Table 42'!$1:$1,0))/100</f>
        <v>4.9680699999999998E-3</v>
      </c>
      <c r="AC12">
        <f>INDEX('AEO 2023 Table 42'!77:77,MATCH(AC$11,'AEO 2023 Table 42'!$1:$1,0))/100</f>
        <v>4.8298300000000002E-3</v>
      </c>
      <c r="AD12">
        <f>INDEX('AEO 2023 Table 42'!77:77,MATCH(AD$11,'AEO 2023 Table 42'!$1:$1,0))/100</f>
        <v>4.8681699999999998E-3</v>
      </c>
      <c r="AE12">
        <f>INDEX('AEO 2023 Table 42'!77:77,MATCH(AE$11,'AEO 2023 Table 42'!$1:$1,0))/100</f>
        <v>4.8708800000000002E-3</v>
      </c>
      <c r="AF12">
        <f>INDEX('AEO 2023 Table 42'!77:77,MATCH(AF$11,'AEO 2023 Table 42'!$1:$1,0))/100</f>
        <v>4.88493E-3</v>
      </c>
    </row>
    <row r="13" spans="2:32" x14ac:dyDescent="0.35">
      <c r="B13" t="s">
        <v>169</v>
      </c>
      <c r="C13">
        <f>INDEX('AEO 2022 Table 42'!72:72,MATCH(C$3,'AEO 2022 Table 42'!$1:$1,0))/100</f>
        <v>4.2121599999999995E-3</v>
      </c>
      <c r="D13">
        <f>INDEX('AEO 2023 Table 42'!78:78,MATCH(D$11,'AEO 2023 Table 42'!$1:$1,0))/100</f>
        <v>5.1433140000000002E-2</v>
      </c>
      <c r="E13">
        <f>INDEX('AEO 2023 Table 42'!78:78,MATCH(E$11,'AEO 2023 Table 42'!$1:$1,0))/100</f>
        <v>4.2173299999999997E-2</v>
      </c>
      <c r="F13">
        <f>INDEX('AEO 2023 Table 42'!78:78,MATCH(F$11,'AEO 2023 Table 42'!$1:$1,0))/100</f>
        <v>4.2967389999999994E-2</v>
      </c>
      <c r="G13">
        <f>INDEX('AEO 2023 Table 42'!78:78,MATCH(G$11,'AEO 2023 Table 42'!$1:$1,0))/100</f>
        <v>4.1477170000000001E-2</v>
      </c>
      <c r="H13">
        <f>INDEX('AEO 2023 Table 42'!78:78,MATCH(H$11,'AEO 2023 Table 42'!$1:$1,0))/100</f>
        <v>4.2977210000000002E-2</v>
      </c>
      <c r="I13">
        <f>INDEX('AEO 2023 Table 42'!78:78,MATCH(I$11,'AEO 2023 Table 42'!$1:$1,0))/100</f>
        <v>4.2824669999999995E-2</v>
      </c>
      <c r="J13">
        <f>INDEX('AEO 2023 Table 42'!78:78,MATCH(J$11,'AEO 2023 Table 42'!$1:$1,0))/100</f>
        <v>4.3033799999999997E-2</v>
      </c>
      <c r="K13">
        <f>INDEX('AEO 2023 Table 42'!78:78,MATCH(K$11,'AEO 2023 Table 42'!$1:$1,0))/100</f>
        <v>4.2946410000000004E-2</v>
      </c>
      <c r="L13">
        <f>INDEX('AEO 2023 Table 42'!78:78,MATCH(L$11,'AEO 2023 Table 42'!$1:$1,0))/100</f>
        <v>4.2756629999999997E-2</v>
      </c>
      <c r="M13">
        <f>INDEX('AEO 2023 Table 42'!78:78,MATCH(M$11,'AEO 2023 Table 42'!$1:$1,0))/100</f>
        <v>4.2502069999999996E-2</v>
      </c>
      <c r="N13">
        <f>INDEX('AEO 2023 Table 42'!78:78,MATCH(N$11,'AEO 2023 Table 42'!$1:$1,0))/100</f>
        <v>4.2521980000000001E-2</v>
      </c>
      <c r="O13">
        <f>INDEX('AEO 2023 Table 42'!78:78,MATCH(O$11,'AEO 2023 Table 42'!$1:$1,0))/100</f>
        <v>4.2333119999999995E-2</v>
      </c>
      <c r="P13">
        <f>INDEX('AEO 2023 Table 42'!78:78,MATCH(P$11,'AEO 2023 Table 42'!$1:$1,0))/100</f>
        <v>4.2272699999999996E-2</v>
      </c>
      <c r="Q13">
        <f>INDEX('AEO 2023 Table 42'!78:78,MATCH(Q$11,'AEO 2023 Table 42'!$1:$1,0))/100</f>
        <v>4.2076799999999998E-2</v>
      </c>
      <c r="R13">
        <f>INDEX('AEO 2023 Table 42'!78:78,MATCH(R$11,'AEO 2023 Table 42'!$1:$1,0))/100</f>
        <v>4.2249160000000001E-2</v>
      </c>
      <c r="S13">
        <f>INDEX('AEO 2023 Table 42'!78:78,MATCH(S$11,'AEO 2023 Table 42'!$1:$1,0))/100</f>
        <v>4.191371E-2</v>
      </c>
      <c r="T13">
        <f>INDEX('AEO 2023 Table 42'!78:78,MATCH(T$11,'AEO 2023 Table 42'!$1:$1,0))/100</f>
        <v>4.1869550000000005E-2</v>
      </c>
      <c r="U13">
        <f>INDEX('AEO 2023 Table 42'!78:78,MATCH(U$11,'AEO 2023 Table 42'!$1:$1,0))/100</f>
        <v>4.1866859999999999E-2</v>
      </c>
      <c r="V13">
        <f>INDEX('AEO 2023 Table 42'!78:78,MATCH(V$11,'AEO 2023 Table 42'!$1:$1,0))/100</f>
        <v>4.1713849999999997E-2</v>
      </c>
      <c r="W13">
        <f>INDEX('AEO 2023 Table 42'!78:78,MATCH(W$11,'AEO 2023 Table 42'!$1:$1,0))/100</f>
        <v>4.1595279999999998E-2</v>
      </c>
      <c r="X13">
        <f>INDEX('AEO 2023 Table 42'!78:78,MATCH(X$11,'AEO 2023 Table 42'!$1:$1,0))/100</f>
        <v>4.1582899999999999E-2</v>
      </c>
      <c r="Y13">
        <f>INDEX('AEO 2023 Table 42'!78:78,MATCH(Y$11,'AEO 2023 Table 42'!$1:$1,0))/100</f>
        <v>4.1346769999999998E-2</v>
      </c>
      <c r="Z13">
        <f>INDEX('AEO 2023 Table 42'!78:78,MATCH(Z$11,'AEO 2023 Table 42'!$1:$1,0))/100</f>
        <v>4.1539050000000001E-2</v>
      </c>
      <c r="AA13">
        <f>INDEX('AEO 2023 Table 42'!78:78,MATCH(AA$11,'AEO 2023 Table 42'!$1:$1,0))/100</f>
        <v>4.1359769999999997E-2</v>
      </c>
      <c r="AB13">
        <f>INDEX('AEO 2023 Table 42'!78:78,MATCH(AB$11,'AEO 2023 Table 42'!$1:$1,0))/100</f>
        <v>4.202827E-2</v>
      </c>
      <c r="AC13">
        <f>INDEX('AEO 2023 Table 42'!78:78,MATCH(AC$11,'AEO 2023 Table 42'!$1:$1,0))/100</f>
        <v>4.1161740000000002E-2</v>
      </c>
      <c r="AD13">
        <f>INDEX('AEO 2023 Table 42'!78:78,MATCH(AD$11,'AEO 2023 Table 42'!$1:$1,0))/100</f>
        <v>4.1328740000000003E-2</v>
      </c>
      <c r="AE13">
        <f>INDEX('AEO 2023 Table 42'!78:78,MATCH(AE$11,'AEO 2023 Table 42'!$1:$1,0))/100</f>
        <v>4.1107690000000002E-2</v>
      </c>
      <c r="AF13">
        <f>INDEX('AEO 2023 Table 42'!78:78,MATCH(AF$11,'AEO 2023 Table 42'!$1:$1,0))/100</f>
        <v>4.1201000000000002E-2</v>
      </c>
    </row>
    <row r="14" spans="2:32" x14ac:dyDescent="0.35">
      <c r="B14" t="s">
        <v>170</v>
      </c>
      <c r="C14">
        <f>INDEX('AEO 2022 Table 42'!73:73,MATCH(C$3,'AEO 2022 Table 42'!$1:$1,0))/100</f>
        <v>5.9580609999999999E-2</v>
      </c>
      <c r="D14">
        <f>INDEX('AEO 2023 Table 42'!79:79,MATCH(D$11,'AEO 2023 Table 42'!$1:$1,0))/100</f>
        <v>0.15927348999999999</v>
      </c>
      <c r="E14">
        <f>INDEX('AEO 2023 Table 42'!79:79,MATCH(E$11,'AEO 2023 Table 42'!$1:$1,0))/100</f>
        <v>0.14015964</v>
      </c>
      <c r="F14">
        <f>INDEX('AEO 2023 Table 42'!79:79,MATCH(F$11,'AEO 2023 Table 42'!$1:$1,0))/100</f>
        <v>0.14229608000000002</v>
      </c>
      <c r="G14">
        <f>INDEX('AEO 2023 Table 42'!79:79,MATCH(G$11,'AEO 2023 Table 42'!$1:$1,0))/100</f>
        <v>0.13999655999999999</v>
      </c>
      <c r="H14">
        <f>INDEX('AEO 2023 Table 42'!79:79,MATCH(H$11,'AEO 2023 Table 42'!$1:$1,0))/100</f>
        <v>0.14103915</v>
      </c>
      <c r="I14">
        <f>INDEX('AEO 2023 Table 42'!79:79,MATCH(I$11,'AEO 2023 Table 42'!$1:$1,0))/100</f>
        <v>0.14097161</v>
      </c>
      <c r="J14">
        <f>INDEX('AEO 2023 Table 42'!79:79,MATCH(J$11,'AEO 2023 Table 42'!$1:$1,0))/100</f>
        <v>0.1413828</v>
      </c>
      <c r="K14">
        <f>INDEX('AEO 2023 Table 42'!79:79,MATCH(K$11,'AEO 2023 Table 42'!$1:$1,0))/100</f>
        <v>0.14004585</v>
      </c>
      <c r="L14">
        <f>INDEX('AEO 2023 Table 42'!79:79,MATCH(L$11,'AEO 2023 Table 42'!$1:$1,0))/100</f>
        <v>0.13960089000000001</v>
      </c>
      <c r="M14">
        <f>INDEX('AEO 2023 Table 42'!79:79,MATCH(M$11,'AEO 2023 Table 42'!$1:$1,0))/100</f>
        <v>0.13904856000000002</v>
      </c>
      <c r="N14">
        <f>INDEX('AEO 2023 Table 42'!79:79,MATCH(N$11,'AEO 2023 Table 42'!$1:$1,0))/100</f>
        <v>0.13899522</v>
      </c>
      <c r="O14">
        <f>INDEX('AEO 2023 Table 42'!79:79,MATCH(O$11,'AEO 2023 Table 42'!$1:$1,0))/100</f>
        <v>0.13861771000000001</v>
      </c>
      <c r="P14">
        <f>INDEX('AEO 2023 Table 42'!79:79,MATCH(P$11,'AEO 2023 Table 42'!$1:$1,0))/100</f>
        <v>0.13829710000000001</v>
      </c>
      <c r="Q14">
        <f>INDEX('AEO 2023 Table 42'!79:79,MATCH(Q$11,'AEO 2023 Table 42'!$1:$1,0))/100</f>
        <v>0.13797698999999999</v>
      </c>
      <c r="R14">
        <f>INDEX('AEO 2023 Table 42'!79:79,MATCH(R$11,'AEO 2023 Table 42'!$1:$1,0))/100</f>
        <v>0.13826289999999999</v>
      </c>
      <c r="S14">
        <f>INDEX('AEO 2023 Table 42'!79:79,MATCH(S$11,'AEO 2023 Table 42'!$1:$1,0))/100</f>
        <v>0.13755083000000001</v>
      </c>
      <c r="T14">
        <f>INDEX('AEO 2023 Table 42'!79:79,MATCH(T$11,'AEO 2023 Table 42'!$1:$1,0))/100</f>
        <v>0.13730140000000002</v>
      </c>
      <c r="U14">
        <f>INDEX('AEO 2023 Table 42'!79:79,MATCH(U$11,'AEO 2023 Table 42'!$1:$1,0))/100</f>
        <v>0.13729479</v>
      </c>
      <c r="V14">
        <f>INDEX('AEO 2023 Table 42'!79:79,MATCH(V$11,'AEO 2023 Table 42'!$1:$1,0))/100</f>
        <v>0.13674289000000001</v>
      </c>
      <c r="W14">
        <f>INDEX('AEO 2023 Table 42'!79:79,MATCH(W$11,'AEO 2023 Table 42'!$1:$1,0))/100</f>
        <v>0.13648167999999999</v>
      </c>
      <c r="X14">
        <f>INDEX('AEO 2023 Table 42'!79:79,MATCH(X$11,'AEO 2023 Table 42'!$1:$1,0))/100</f>
        <v>0.13643667000000001</v>
      </c>
      <c r="Y14">
        <f>INDEX('AEO 2023 Table 42'!79:79,MATCH(Y$11,'AEO 2023 Table 42'!$1:$1,0))/100</f>
        <v>0.13590884</v>
      </c>
      <c r="Z14">
        <f>INDEX('AEO 2023 Table 42'!79:79,MATCH(Z$11,'AEO 2023 Table 42'!$1:$1,0))/100</f>
        <v>0.13627990000000001</v>
      </c>
      <c r="AA14">
        <f>INDEX('AEO 2023 Table 42'!79:79,MATCH(AA$11,'AEO 2023 Table 42'!$1:$1,0))/100</f>
        <v>0.13591547000000001</v>
      </c>
      <c r="AB14">
        <f>INDEX('AEO 2023 Table 42'!79:79,MATCH(AB$11,'AEO 2023 Table 42'!$1:$1,0))/100</f>
        <v>0.13787767000000001</v>
      </c>
      <c r="AC14">
        <f>INDEX('AEO 2023 Table 42'!79:79,MATCH(AC$11,'AEO 2023 Table 42'!$1:$1,0))/100</f>
        <v>0.13568650999999998</v>
      </c>
      <c r="AD14">
        <f>INDEX('AEO 2023 Table 42'!79:79,MATCH(AD$11,'AEO 2023 Table 42'!$1:$1,0))/100</f>
        <v>0.13604291999999998</v>
      </c>
      <c r="AE14">
        <f>INDEX('AEO 2023 Table 42'!79:79,MATCH(AE$11,'AEO 2023 Table 42'!$1:$1,0))/100</f>
        <v>0.13572264000000001</v>
      </c>
      <c r="AF14">
        <f>INDEX('AEO 2023 Table 42'!79:79,MATCH(AF$11,'AEO 2023 Table 42'!$1:$1,0))/100</f>
        <v>0.13579541000000001</v>
      </c>
    </row>
    <row r="15" spans="2:32" x14ac:dyDescent="0.35">
      <c r="B15" t="s">
        <v>171</v>
      </c>
      <c r="C15">
        <f>INDEX('AEO 2022 Table 42'!74:74,MATCH(C$3,'AEO 2022 Table 42'!$1:$1,0))/100</f>
        <v>0.13954179</v>
      </c>
      <c r="D15">
        <f>INDEX('AEO 2023 Table 42'!80:80,MATCH(D$11,'AEO 2023 Table 42'!$1:$1,0))/100</f>
        <v>0.30049292</v>
      </c>
      <c r="E15">
        <f>INDEX('AEO 2023 Table 42'!80:80,MATCH(E$11,'AEO 2023 Table 42'!$1:$1,0))/100</f>
        <v>0.32855244</v>
      </c>
      <c r="F15">
        <f>INDEX('AEO 2023 Table 42'!80:80,MATCH(F$11,'AEO 2023 Table 42'!$1:$1,0))/100</f>
        <v>0.31885466000000001</v>
      </c>
      <c r="G15">
        <f>INDEX('AEO 2023 Table 42'!80:80,MATCH(G$11,'AEO 2023 Table 42'!$1:$1,0))/100</f>
        <v>0.32231537000000005</v>
      </c>
      <c r="H15">
        <f>INDEX('AEO 2023 Table 42'!80:80,MATCH(H$11,'AEO 2023 Table 42'!$1:$1,0))/100</f>
        <v>0.31212993999999999</v>
      </c>
      <c r="I15">
        <f>INDEX('AEO 2023 Table 42'!80:80,MATCH(I$11,'AEO 2023 Table 42'!$1:$1,0))/100</f>
        <v>0.30924156000000003</v>
      </c>
      <c r="J15">
        <f>INDEX('AEO 2023 Table 42'!80:80,MATCH(J$11,'AEO 2023 Table 42'!$1:$1,0))/100</f>
        <v>0.30722442999999999</v>
      </c>
      <c r="K15">
        <f>INDEX('AEO 2023 Table 42'!80:80,MATCH(K$11,'AEO 2023 Table 42'!$1:$1,0))/100</f>
        <v>0.30508061999999997</v>
      </c>
      <c r="L15">
        <f>INDEX('AEO 2023 Table 42'!80:80,MATCH(L$11,'AEO 2023 Table 42'!$1:$1,0))/100</f>
        <v>0.30358869999999999</v>
      </c>
      <c r="M15">
        <f>INDEX('AEO 2023 Table 42'!80:80,MATCH(M$11,'AEO 2023 Table 42'!$1:$1,0))/100</f>
        <v>0.30274252000000001</v>
      </c>
      <c r="N15">
        <f>INDEX('AEO 2023 Table 42'!80:80,MATCH(N$11,'AEO 2023 Table 42'!$1:$1,0))/100</f>
        <v>0.30097669999999999</v>
      </c>
      <c r="O15">
        <f>INDEX('AEO 2023 Table 42'!80:80,MATCH(O$11,'AEO 2023 Table 42'!$1:$1,0))/100</f>
        <v>0.30023938999999999</v>
      </c>
      <c r="P15">
        <f>INDEX('AEO 2023 Table 42'!80:80,MATCH(P$11,'AEO 2023 Table 42'!$1:$1,0))/100</f>
        <v>0.29929212999999999</v>
      </c>
      <c r="Q15">
        <f>INDEX('AEO 2023 Table 42'!80:80,MATCH(Q$11,'AEO 2023 Table 42'!$1:$1,0))/100</f>
        <v>0.29874043</v>
      </c>
      <c r="R15">
        <f>INDEX('AEO 2023 Table 42'!80:80,MATCH(R$11,'AEO 2023 Table 42'!$1:$1,0))/100</f>
        <v>0.29674786000000003</v>
      </c>
      <c r="S15">
        <f>INDEX('AEO 2023 Table 42'!80:80,MATCH(S$11,'AEO 2023 Table 42'!$1:$1,0))/100</f>
        <v>0.29705390999999998</v>
      </c>
      <c r="T15">
        <f>INDEX('AEO 2023 Table 42'!80:80,MATCH(T$11,'AEO 2023 Table 42'!$1:$1,0))/100</f>
        <v>0.29621353</v>
      </c>
      <c r="U15">
        <f>INDEX('AEO 2023 Table 42'!80:80,MATCH(U$11,'AEO 2023 Table 42'!$1:$1,0))/100</f>
        <v>0.29539173000000002</v>
      </c>
      <c r="V15">
        <f>INDEX('AEO 2023 Table 42'!80:80,MATCH(V$11,'AEO 2023 Table 42'!$1:$1,0))/100</f>
        <v>0.29485908999999999</v>
      </c>
      <c r="W15">
        <f>INDEX('AEO 2023 Table 42'!80:80,MATCH(W$11,'AEO 2023 Table 42'!$1:$1,0))/100</f>
        <v>0.29455956999999999</v>
      </c>
      <c r="X15">
        <f>INDEX('AEO 2023 Table 42'!80:80,MATCH(X$11,'AEO 2023 Table 42'!$1:$1,0))/100</f>
        <v>0.29363409000000001</v>
      </c>
      <c r="Y15">
        <f>INDEX('AEO 2023 Table 42'!80:80,MATCH(Y$11,'AEO 2023 Table 42'!$1:$1,0))/100</f>
        <v>0.29386959000000001</v>
      </c>
      <c r="Z15">
        <f>INDEX('AEO 2023 Table 42'!80:80,MATCH(Z$11,'AEO 2023 Table 42'!$1:$1,0))/100</f>
        <v>0.29203425999999999</v>
      </c>
      <c r="AA15">
        <f>INDEX('AEO 2023 Table 42'!80:80,MATCH(AA$11,'AEO 2023 Table 42'!$1:$1,0))/100</f>
        <v>0.29203749000000001</v>
      </c>
      <c r="AB15">
        <f>INDEX('AEO 2023 Table 42'!80:80,MATCH(AB$11,'AEO 2023 Table 42'!$1:$1,0))/100</f>
        <v>0.28775030000000001</v>
      </c>
      <c r="AC15">
        <f>INDEX('AEO 2023 Table 42'!80:80,MATCH(AC$11,'AEO 2023 Table 42'!$1:$1,0))/100</f>
        <v>0.29130915000000002</v>
      </c>
      <c r="AD15">
        <f>INDEX('AEO 2023 Table 42'!80:80,MATCH(AD$11,'AEO 2023 Table 42'!$1:$1,0))/100</f>
        <v>0.28982813000000002</v>
      </c>
      <c r="AE15">
        <f>INDEX('AEO 2023 Table 42'!80:80,MATCH(AE$11,'AEO 2023 Table 42'!$1:$1,0))/100</f>
        <v>0.29040146</v>
      </c>
      <c r="AF15">
        <f>INDEX('AEO 2023 Table 42'!80:80,MATCH(AF$11,'AEO 2023 Table 42'!$1:$1,0))/100</f>
        <v>0.28889968999999999</v>
      </c>
    </row>
    <row r="16" spans="2:32" x14ac:dyDescent="0.35">
      <c r="B16" t="s">
        <v>172</v>
      </c>
      <c r="C16">
        <f>INDEX('AEO 2022 Table 42'!75:75,MATCH(C$3,'AEO 2022 Table 42'!$1:$1,0))/100</f>
        <v>0.32352646000000002</v>
      </c>
      <c r="D16">
        <f>INDEX('AEO 2023 Table 42'!81:81,MATCH(D$11,'AEO 2023 Table 42'!$1:$1,0))/100</f>
        <v>8.519647000000001E-2</v>
      </c>
      <c r="E16">
        <f>INDEX('AEO 2023 Table 42'!81:81,MATCH(E$11,'AEO 2023 Table 42'!$1:$1,0))/100</f>
        <v>0.10330486999999999</v>
      </c>
      <c r="F16">
        <f>INDEX('AEO 2023 Table 42'!81:81,MATCH(F$11,'AEO 2023 Table 42'!$1:$1,0))/100</f>
        <v>9.7750470000000006E-2</v>
      </c>
      <c r="G16">
        <f>INDEX('AEO 2023 Table 42'!81:81,MATCH(G$11,'AEO 2023 Table 42'!$1:$1,0))/100</f>
        <v>9.903242000000001E-2</v>
      </c>
      <c r="H16">
        <f>INDEX('AEO 2023 Table 42'!81:81,MATCH(H$11,'AEO 2023 Table 42'!$1:$1,0))/100</f>
        <v>9.3414870000000011E-2</v>
      </c>
      <c r="I16">
        <f>INDEX('AEO 2023 Table 42'!81:81,MATCH(I$11,'AEO 2023 Table 42'!$1:$1,0))/100</f>
        <v>9.2008729999999997E-2</v>
      </c>
      <c r="J16">
        <f>INDEX('AEO 2023 Table 42'!81:81,MATCH(J$11,'AEO 2023 Table 42'!$1:$1,0))/100</f>
        <v>8.9984979999999992E-2</v>
      </c>
      <c r="K16">
        <f>INDEX('AEO 2023 Table 42'!81:81,MATCH(K$11,'AEO 2023 Table 42'!$1:$1,0))/100</f>
        <v>8.9513239999999994E-2</v>
      </c>
      <c r="L16">
        <f>INDEX('AEO 2023 Table 42'!81:81,MATCH(L$11,'AEO 2023 Table 42'!$1:$1,0))/100</f>
        <v>8.8851799999999995E-2</v>
      </c>
      <c r="M16">
        <f>INDEX('AEO 2023 Table 42'!81:81,MATCH(M$11,'AEO 2023 Table 42'!$1:$1,0))/100</f>
        <v>8.8427930000000002E-2</v>
      </c>
      <c r="N16">
        <f>INDEX('AEO 2023 Table 42'!81:81,MATCH(N$11,'AEO 2023 Table 42'!$1:$1,0))/100</f>
        <v>8.7501409999999988E-2</v>
      </c>
      <c r="O16">
        <f>INDEX('AEO 2023 Table 42'!81:81,MATCH(O$11,'AEO 2023 Table 42'!$1:$1,0))/100</f>
        <v>8.7073719999999993E-2</v>
      </c>
      <c r="P16">
        <f>INDEX('AEO 2023 Table 42'!81:81,MATCH(P$11,'AEO 2023 Table 42'!$1:$1,0))/100</f>
        <v>8.6480879999999996E-2</v>
      </c>
      <c r="Q16">
        <f>INDEX('AEO 2023 Table 42'!81:81,MATCH(Q$11,'AEO 2023 Table 42'!$1:$1,0))/100</f>
        <v>8.6185519999999988E-2</v>
      </c>
      <c r="R16">
        <f>INDEX('AEO 2023 Table 42'!81:81,MATCH(R$11,'AEO 2023 Table 42'!$1:$1,0))/100</f>
        <v>8.5155159999999994E-2</v>
      </c>
      <c r="S16">
        <f>INDEX('AEO 2023 Table 42'!81:81,MATCH(S$11,'AEO 2023 Table 42'!$1:$1,0))/100</f>
        <v>8.5384210000000002E-2</v>
      </c>
      <c r="T16">
        <f>INDEX('AEO 2023 Table 42'!81:81,MATCH(T$11,'AEO 2023 Table 42'!$1:$1,0))/100</f>
        <v>8.4922739999999997E-2</v>
      </c>
      <c r="U16">
        <f>INDEX('AEO 2023 Table 42'!81:81,MATCH(U$11,'AEO 2023 Table 42'!$1:$1,0))/100</f>
        <v>8.4374579999999991E-2</v>
      </c>
      <c r="V16">
        <f>INDEX('AEO 2023 Table 42'!81:81,MATCH(V$11,'AEO 2023 Table 42'!$1:$1,0))/100</f>
        <v>8.4386139999999998E-2</v>
      </c>
      <c r="W16">
        <f>INDEX('AEO 2023 Table 42'!81:81,MATCH(W$11,'AEO 2023 Table 42'!$1:$1,0))/100</f>
        <v>8.4164390000000006E-2</v>
      </c>
      <c r="X16">
        <f>INDEX('AEO 2023 Table 42'!81:81,MATCH(X$11,'AEO 2023 Table 42'!$1:$1,0))/100</f>
        <v>8.3739819999999993E-2</v>
      </c>
      <c r="Y16">
        <f>INDEX('AEO 2023 Table 42'!81:81,MATCH(Y$11,'AEO 2023 Table 42'!$1:$1,0))/100</f>
        <v>8.3852659999999996E-2</v>
      </c>
      <c r="Z16">
        <f>INDEX('AEO 2023 Table 42'!81:81,MATCH(Z$11,'AEO 2023 Table 42'!$1:$1,0))/100</f>
        <v>8.3021049999999985E-2</v>
      </c>
      <c r="AA16">
        <f>INDEX('AEO 2023 Table 42'!81:81,MATCH(AA$11,'AEO 2023 Table 42'!$1:$1,0))/100</f>
        <v>8.3013630000000005E-2</v>
      </c>
      <c r="AB16">
        <f>INDEX('AEO 2023 Table 42'!81:81,MATCH(AB$11,'AEO 2023 Table 42'!$1:$1,0))/100</f>
        <v>8.0933620000000012E-2</v>
      </c>
      <c r="AC16">
        <f>INDEX('AEO 2023 Table 42'!81:81,MATCH(AC$11,'AEO 2023 Table 42'!$1:$1,0))/100</f>
        <v>8.2629699999999986E-2</v>
      </c>
      <c r="AD16">
        <f>INDEX('AEO 2023 Table 42'!81:81,MATCH(AD$11,'AEO 2023 Table 42'!$1:$1,0))/100</f>
        <v>8.1889160000000003E-2</v>
      </c>
      <c r="AE16">
        <f>INDEX('AEO 2023 Table 42'!81:81,MATCH(AE$11,'AEO 2023 Table 42'!$1:$1,0))/100</f>
        <v>8.1956620000000008E-2</v>
      </c>
      <c r="AF16">
        <f>INDEX('AEO 2023 Table 42'!81:81,MATCH(AF$11,'AEO 2023 Table 42'!$1:$1,0))/100</f>
        <v>8.1511379999999994E-2</v>
      </c>
    </row>
    <row r="17" spans="2:32" x14ac:dyDescent="0.35">
      <c r="B17" t="s">
        <v>173</v>
      </c>
      <c r="C17">
        <f>INDEX('AEO 2022 Table 42'!76:76,MATCH(C$3,'AEO 2022 Table 42'!$1:$1,0))/100</f>
        <v>9.6898100000000001E-2</v>
      </c>
      <c r="D17">
        <f>INDEX('AEO 2023 Table 42'!82:82,MATCH(D$11,'AEO 2023 Table 42'!$1:$1,0))/100</f>
        <v>1.0938479999999999E-2</v>
      </c>
      <c r="E17">
        <f>INDEX('AEO 2023 Table 42'!82:82,MATCH(E$11,'AEO 2023 Table 42'!$1:$1,0))/100</f>
        <v>1.1478449999999999E-2</v>
      </c>
      <c r="F17">
        <f>INDEX('AEO 2023 Table 42'!82:82,MATCH(F$11,'AEO 2023 Table 42'!$1:$1,0))/100</f>
        <v>1.13589E-2</v>
      </c>
      <c r="G17">
        <f>INDEX('AEO 2023 Table 42'!82:82,MATCH(G$11,'AEO 2023 Table 42'!$1:$1,0))/100</f>
        <v>1.14415E-2</v>
      </c>
      <c r="H17">
        <f>INDEX('AEO 2023 Table 42'!82:82,MATCH(H$11,'AEO 2023 Table 42'!$1:$1,0))/100</f>
        <v>1.1290619999999999E-2</v>
      </c>
      <c r="I17">
        <f>INDEX('AEO 2023 Table 42'!82:82,MATCH(I$11,'AEO 2023 Table 42'!$1:$1,0))/100</f>
        <v>1.125513E-2</v>
      </c>
      <c r="J17">
        <f>INDEX('AEO 2023 Table 42'!82:82,MATCH(J$11,'AEO 2023 Table 42'!$1:$1,0))/100</f>
        <v>1.12584E-2</v>
      </c>
      <c r="K17">
        <f>INDEX('AEO 2023 Table 42'!82:82,MATCH(K$11,'AEO 2023 Table 42'!$1:$1,0))/100</f>
        <v>1.118515E-2</v>
      </c>
      <c r="L17">
        <f>INDEX('AEO 2023 Table 42'!82:82,MATCH(L$11,'AEO 2023 Table 42'!$1:$1,0))/100</f>
        <v>1.1158669999999999E-2</v>
      </c>
      <c r="M17">
        <f>INDEX('AEO 2023 Table 42'!82:82,MATCH(M$11,'AEO 2023 Table 42'!$1:$1,0))/100</f>
        <v>1.1130310000000001E-2</v>
      </c>
      <c r="N17">
        <f>INDEX('AEO 2023 Table 42'!82:82,MATCH(N$11,'AEO 2023 Table 42'!$1:$1,0))/100</f>
        <v>1.109573E-2</v>
      </c>
      <c r="O17">
        <f>INDEX('AEO 2023 Table 42'!82:82,MATCH(O$11,'AEO 2023 Table 42'!$1:$1,0))/100</f>
        <v>1.1078579999999999E-2</v>
      </c>
      <c r="P17">
        <f>INDEX('AEO 2023 Table 42'!82:82,MATCH(P$11,'AEO 2023 Table 42'!$1:$1,0))/100</f>
        <v>1.1048009999999999E-2</v>
      </c>
      <c r="Q17">
        <f>INDEX('AEO 2023 Table 42'!82:82,MATCH(Q$11,'AEO 2023 Table 42'!$1:$1,0))/100</f>
        <v>1.103207E-2</v>
      </c>
      <c r="R17">
        <f>INDEX('AEO 2023 Table 42'!82:82,MATCH(R$11,'AEO 2023 Table 42'!$1:$1,0))/100</f>
        <v>1.099901E-2</v>
      </c>
      <c r="S17">
        <f>INDEX('AEO 2023 Table 42'!82:82,MATCH(S$11,'AEO 2023 Table 42'!$1:$1,0))/100</f>
        <v>1.1000970000000001E-2</v>
      </c>
      <c r="T17">
        <f>INDEX('AEO 2023 Table 42'!82:82,MATCH(T$11,'AEO 2023 Table 42'!$1:$1,0))/100</f>
        <v>1.09853E-2</v>
      </c>
      <c r="U17">
        <f>INDEX('AEO 2023 Table 42'!82:82,MATCH(U$11,'AEO 2023 Table 42'!$1:$1,0))/100</f>
        <v>1.097076E-2</v>
      </c>
      <c r="V17">
        <f>INDEX('AEO 2023 Table 42'!82:82,MATCH(V$11,'AEO 2023 Table 42'!$1:$1,0))/100</f>
        <v>1.095664E-2</v>
      </c>
      <c r="W17">
        <f>INDEX('AEO 2023 Table 42'!82:82,MATCH(W$11,'AEO 2023 Table 42'!$1:$1,0))/100</f>
        <v>1.0943680000000001E-2</v>
      </c>
      <c r="X17">
        <f>INDEX('AEO 2023 Table 42'!82:82,MATCH(X$11,'AEO 2023 Table 42'!$1:$1,0))/100</f>
        <v>1.0926819999999999E-2</v>
      </c>
      <c r="Y17">
        <f>INDEX('AEO 2023 Table 42'!82:82,MATCH(Y$11,'AEO 2023 Table 42'!$1:$1,0))/100</f>
        <v>1.0918850000000001E-2</v>
      </c>
      <c r="Z17">
        <f>INDEX('AEO 2023 Table 42'!82:82,MATCH(Z$11,'AEO 2023 Table 42'!$1:$1,0))/100</f>
        <v>1.089043E-2</v>
      </c>
      <c r="AA17">
        <f>INDEX('AEO 2023 Table 42'!82:82,MATCH(AA$11,'AEO 2023 Table 42'!$1:$1,0))/100</f>
        <v>1.0885899999999999E-2</v>
      </c>
      <c r="AB17">
        <f>INDEX('AEO 2023 Table 42'!82:82,MATCH(AB$11,'AEO 2023 Table 42'!$1:$1,0))/100</f>
        <v>1.085466E-2</v>
      </c>
      <c r="AC17">
        <f>INDEX('AEO 2023 Table 42'!82:82,MATCH(AC$11,'AEO 2023 Table 42'!$1:$1,0))/100</f>
        <v>1.0887659999999999E-2</v>
      </c>
      <c r="AD17">
        <f>INDEX('AEO 2023 Table 42'!82:82,MATCH(AD$11,'AEO 2023 Table 42'!$1:$1,0))/100</f>
        <v>1.0865119999999999E-2</v>
      </c>
      <c r="AE17">
        <f>INDEX('AEO 2023 Table 42'!82:82,MATCH(AE$11,'AEO 2023 Table 42'!$1:$1,0))/100</f>
        <v>1.087657E-2</v>
      </c>
      <c r="AF17">
        <f>INDEX('AEO 2023 Table 42'!82:82,MATCH(AF$11,'AEO 2023 Table 42'!$1:$1,0))/100</f>
        <v>1.0842629999999999E-2</v>
      </c>
    </row>
    <row r="18" spans="2:32" x14ac:dyDescent="0.35">
      <c r="B18" t="s">
        <v>201</v>
      </c>
      <c r="C18">
        <f>INDEX('AEO 2022 Table 42'!77:77,MATCH(C$3,'AEO 2022 Table 42'!$1:$1,0))/100</f>
        <v>1.0301880000000001E-2</v>
      </c>
      <c r="D18">
        <f>INDEX('AEO 2023 Table 42'!83:83,MATCH(D$11,'AEO 2023 Table 42'!$1:$1,0))/100</f>
        <v>0.30842340000000001</v>
      </c>
      <c r="E18">
        <f>INDEX('AEO 2023 Table 42'!83:83,MATCH(E$11,'AEO 2023 Table 42'!$1:$1,0))/100</f>
        <v>0.27919764000000002</v>
      </c>
      <c r="F18">
        <f>INDEX('AEO 2023 Table 42'!83:83,MATCH(F$11,'AEO 2023 Table 42'!$1:$1,0))/100</f>
        <v>0.29022927999999998</v>
      </c>
      <c r="G18">
        <f>INDEX('AEO 2023 Table 42'!83:83,MATCH(G$11,'AEO 2023 Table 42'!$1:$1,0))/100</f>
        <v>0.28678555999999999</v>
      </c>
      <c r="H18">
        <f>INDEX('AEO 2023 Table 42'!83:83,MATCH(H$11,'AEO 2023 Table 42'!$1:$1,0))/100</f>
        <v>0.29920929000000002</v>
      </c>
      <c r="I18">
        <f>INDEX('AEO 2023 Table 42'!83:83,MATCH(I$11,'AEO 2023 Table 42'!$1:$1,0))/100</f>
        <v>0.30301728999999999</v>
      </c>
      <c r="J18">
        <f>INDEX('AEO 2023 Table 42'!83:83,MATCH(J$11,'AEO 2023 Table 42'!$1:$1,0))/100</f>
        <v>0.30614322999999999</v>
      </c>
      <c r="K18">
        <f>INDEX('AEO 2023 Table 42'!83:83,MATCH(K$11,'AEO 2023 Table 42'!$1:$1,0))/100</f>
        <v>0.30835083000000002</v>
      </c>
      <c r="L18">
        <f>INDEX('AEO 2023 Table 42'!83:83,MATCH(L$11,'AEO 2023 Table 42'!$1:$1,0))/100</f>
        <v>0.31017059000000002</v>
      </c>
      <c r="M18">
        <f>INDEX('AEO 2023 Table 42'!83:83,MATCH(M$11,'AEO 2023 Table 42'!$1:$1,0))/100</f>
        <v>0.31135052000000002</v>
      </c>
      <c r="N18">
        <f>INDEX('AEO 2023 Table 42'!83:83,MATCH(N$11,'AEO 2023 Table 42'!$1:$1,0))/100</f>
        <v>0.31351274000000001</v>
      </c>
      <c r="O18">
        <f>INDEX('AEO 2023 Table 42'!83:83,MATCH(O$11,'AEO 2023 Table 42'!$1:$1,0))/100</f>
        <v>0.31469518999999996</v>
      </c>
      <c r="P18">
        <f>INDEX('AEO 2023 Table 42'!83:83,MATCH(P$11,'AEO 2023 Table 42'!$1:$1,0))/100</f>
        <v>0.31599516</v>
      </c>
      <c r="Q18">
        <f>INDEX('AEO 2023 Table 42'!83:83,MATCH(Q$11,'AEO 2023 Table 42'!$1:$1,0))/100</f>
        <v>0.31668516000000002</v>
      </c>
      <c r="R18">
        <f>INDEX('AEO 2023 Table 42'!83:83,MATCH(R$11,'AEO 2023 Table 42'!$1:$1,0))/100</f>
        <v>0.31901615</v>
      </c>
      <c r="S18">
        <f>INDEX('AEO 2023 Table 42'!83:83,MATCH(S$11,'AEO 2023 Table 42'!$1:$1,0))/100</f>
        <v>0.31861103000000002</v>
      </c>
      <c r="T18">
        <f>INDEX('AEO 2023 Table 42'!83:83,MATCH(T$11,'AEO 2023 Table 42'!$1:$1,0))/100</f>
        <v>0.31972233</v>
      </c>
      <c r="U18">
        <f>INDEX('AEO 2023 Table 42'!83:83,MATCH(U$11,'AEO 2023 Table 42'!$1:$1,0))/100</f>
        <v>0.32079627999999999</v>
      </c>
      <c r="V18">
        <f>INDEX('AEO 2023 Table 42'!83:83,MATCH(V$11,'AEO 2023 Table 42'!$1:$1,0))/100</f>
        <v>0.32134204999999999</v>
      </c>
      <c r="W18">
        <f>INDEX('AEO 2023 Table 42'!83:83,MATCH(W$11,'AEO 2023 Table 42'!$1:$1,0))/100</f>
        <v>0.32174903999999999</v>
      </c>
      <c r="X18">
        <f>INDEX('AEO 2023 Table 42'!83:83,MATCH(X$11,'AEO 2023 Table 42'!$1:$1,0))/100</f>
        <v>0.32284584000000005</v>
      </c>
      <c r="Y18">
        <f>INDEX('AEO 2023 Table 42'!83:83,MATCH(Y$11,'AEO 2023 Table 42'!$1:$1,0))/100</f>
        <v>0.32263260000000005</v>
      </c>
      <c r="Z18">
        <f>INDEX('AEO 2023 Table 42'!83:83,MATCH(Z$11,'AEO 2023 Table 42'!$1:$1,0))/100</f>
        <v>0.32468978999999998</v>
      </c>
      <c r="AA18">
        <f>INDEX('AEO 2023 Table 42'!83:83,MATCH(AA$11,'AEO 2023 Table 42'!$1:$1,0))/100</f>
        <v>0.32473911</v>
      </c>
      <c r="AB18">
        <f>INDEX('AEO 2023 Table 42'!83:83,MATCH(AB$11,'AEO 2023 Table 42'!$1:$1,0))/100</f>
        <v>0.32917847</v>
      </c>
      <c r="AC18">
        <f>INDEX('AEO 2023 Table 42'!83:83,MATCH(AC$11,'AEO 2023 Table 42'!$1:$1,0))/100</f>
        <v>0.32545577999999997</v>
      </c>
      <c r="AD18">
        <f>INDEX('AEO 2023 Table 42'!83:83,MATCH(AD$11,'AEO 2023 Table 42'!$1:$1,0))/100</f>
        <v>0.32717177999999997</v>
      </c>
      <c r="AE18">
        <f>INDEX('AEO 2023 Table 42'!83:83,MATCH(AE$11,'AEO 2023 Table 42'!$1:$1,0))/100</f>
        <v>0.32666924000000003</v>
      </c>
      <c r="AF18">
        <f>INDEX('AEO 2023 Table 42'!83:83,MATCH(AF$11,'AEO 2023 Table 42'!$1:$1,0))/100</f>
        <v>0.32816906000000001</v>
      </c>
    </row>
    <row r="19" spans="2:32" x14ac:dyDescent="0.35">
      <c r="B19" t="s">
        <v>202</v>
      </c>
      <c r="C19">
        <f>INDEX('AEO 2022 Table 42'!78:78,MATCH(C$3,'AEO 2022 Table 42'!$1:$1,0))/100</f>
        <v>0.31210231999999999</v>
      </c>
      <c r="D19">
        <f>INDEX('AEO 2023 Table 42'!84:84,MATCH(D$11,'AEO 2023 Table 42'!$1:$1,0))/100</f>
        <v>7.933743E-2</v>
      </c>
      <c r="E19">
        <f>INDEX('AEO 2023 Table 42'!84:84,MATCH(E$11,'AEO 2023 Table 42'!$1:$1,0))/100</f>
        <v>9.1117100000000006E-2</v>
      </c>
      <c r="F19">
        <f>INDEX('AEO 2023 Table 42'!84:84,MATCH(F$11,'AEO 2023 Table 42'!$1:$1,0))/100</f>
        <v>9.2268870000000003E-2</v>
      </c>
      <c r="G19">
        <f>INDEX('AEO 2023 Table 42'!84:84,MATCH(G$11,'AEO 2023 Table 42'!$1:$1,0))/100</f>
        <v>9.4688330000000001E-2</v>
      </c>
      <c r="H19">
        <f>INDEX('AEO 2023 Table 42'!84:84,MATCH(H$11,'AEO 2023 Table 42'!$1:$1,0))/100</f>
        <v>9.5539670000000007E-2</v>
      </c>
      <c r="I19">
        <f>INDEX('AEO 2023 Table 42'!84:84,MATCH(I$11,'AEO 2023 Table 42'!$1:$1,0))/100</f>
        <v>9.6223469999999992E-2</v>
      </c>
      <c r="J19">
        <f>INDEX('AEO 2023 Table 42'!84:84,MATCH(J$11,'AEO 2023 Table 42'!$1:$1,0))/100</f>
        <v>9.640195E-2</v>
      </c>
      <c r="K19">
        <f>INDEX('AEO 2023 Table 42'!84:84,MATCH(K$11,'AEO 2023 Table 42'!$1:$1,0))/100</f>
        <v>9.832442999999999E-2</v>
      </c>
      <c r="L19">
        <f>INDEX('AEO 2023 Table 42'!84:84,MATCH(L$11,'AEO 2023 Table 42'!$1:$1,0))/100</f>
        <v>9.9295649999999999E-2</v>
      </c>
      <c r="M19">
        <f>INDEX('AEO 2023 Table 42'!84:84,MATCH(M$11,'AEO 2023 Table 42'!$1:$1,0))/100</f>
        <v>0.10020782</v>
      </c>
      <c r="N19">
        <f>INDEX('AEO 2023 Table 42'!84:84,MATCH(N$11,'AEO 2023 Table 42'!$1:$1,0))/100</f>
        <v>0.10077042</v>
      </c>
      <c r="O19">
        <f>INDEX('AEO 2023 Table 42'!84:84,MATCH(O$11,'AEO 2023 Table 42'!$1:$1,0))/100</f>
        <v>0.10132548</v>
      </c>
      <c r="P19">
        <f>INDEX('AEO 2023 Table 42'!84:84,MATCH(P$11,'AEO 2023 Table 42'!$1:$1,0))/100</f>
        <v>0.10195648</v>
      </c>
      <c r="Q19">
        <f>INDEX('AEO 2023 Table 42'!84:84,MATCH(Q$11,'AEO 2023 Table 42'!$1:$1,0))/100</f>
        <v>0.10263641</v>
      </c>
      <c r="R19">
        <f>INDEX('AEO 2023 Table 42'!84:84,MATCH(R$11,'AEO 2023 Table 42'!$1:$1,0))/100</f>
        <v>0.10285895</v>
      </c>
      <c r="S19">
        <f>INDEX('AEO 2023 Table 42'!84:84,MATCH(S$11,'AEO 2023 Table 42'!$1:$1,0))/100</f>
        <v>0.10378675</v>
      </c>
      <c r="T19">
        <f>INDEX('AEO 2023 Table 42'!84:84,MATCH(T$11,'AEO 2023 Table 42'!$1:$1,0))/100</f>
        <v>0.10426761000000001</v>
      </c>
      <c r="U19">
        <f>INDEX('AEO 2023 Table 42'!84:84,MATCH(U$11,'AEO 2023 Table 42'!$1:$1,0))/100</f>
        <v>0.10456143000000001</v>
      </c>
      <c r="V19">
        <f>INDEX('AEO 2023 Table 42'!84:84,MATCH(V$11,'AEO 2023 Table 42'!$1:$1,0))/100</f>
        <v>0.10525878999999999</v>
      </c>
      <c r="W19">
        <f>INDEX('AEO 2023 Table 42'!84:84,MATCH(W$11,'AEO 2023 Table 42'!$1:$1,0))/100</f>
        <v>0.10575671</v>
      </c>
      <c r="X19">
        <f>INDEX('AEO 2023 Table 42'!84:84,MATCH(X$11,'AEO 2023 Table 42'!$1:$1,0))/100</f>
        <v>0.10606631</v>
      </c>
      <c r="Y19">
        <f>INDEX('AEO 2023 Table 42'!84:84,MATCH(Y$11,'AEO 2023 Table 42'!$1:$1,0))/100</f>
        <v>0.10671338999999999</v>
      </c>
      <c r="Z19">
        <f>INDEX('AEO 2023 Table 42'!84:84,MATCH(Z$11,'AEO 2023 Table 42'!$1:$1,0))/100</f>
        <v>0.106748</v>
      </c>
      <c r="AA19">
        <f>INDEX('AEO 2023 Table 42'!84:84,MATCH(AA$11,'AEO 2023 Table 42'!$1:$1,0))/100</f>
        <v>0.10725203999999999</v>
      </c>
      <c r="AB19">
        <f>INDEX('AEO 2023 Table 42'!84:84,MATCH(AB$11,'AEO 2023 Table 42'!$1:$1,0))/100</f>
        <v>0.10640907000000001</v>
      </c>
      <c r="AC19">
        <f>INDEX('AEO 2023 Table 42'!84:84,MATCH(AC$11,'AEO 2023 Table 42'!$1:$1,0))/100</f>
        <v>0.10803950999999999</v>
      </c>
      <c r="AD19">
        <f>INDEX('AEO 2023 Table 42'!84:84,MATCH(AD$11,'AEO 2023 Table 42'!$1:$1,0))/100</f>
        <v>0.10800601999999999</v>
      </c>
      <c r="AE19">
        <f>INDEX('AEO 2023 Table 42'!84:84,MATCH(AE$11,'AEO 2023 Table 42'!$1:$1,0))/100</f>
        <v>0.10839488</v>
      </c>
      <c r="AF19">
        <f>INDEX('AEO 2023 Table 42'!84:84,MATCH(AF$11,'AEO 2023 Table 42'!$1:$1,0))/100</f>
        <v>0.10869557000000001</v>
      </c>
    </row>
    <row r="21" spans="2:32" x14ac:dyDescent="0.35">
      <c r="B21" s="1" t="s">
        <v>166</v>
      </c>
      <c r="C21">
        <f t="shared" ref="C21:AF21" si="4">C11</f>
        <v>2021</v>
      </c>
      <c r="D21">
        <f t="shared" si="4"/>
        <v>2022</v>
      </c>
      <c r="E21">
        <f t="shared" si="4"/>
        <v>2023</v>
      </c>
      <c r="F21">
        <f t="shared" si="4"/>
        <v>2024</v>
      </c>
      <c r="G21">
        <f t="shared" si="4"/>
        <v>2025</v>
      </c>
      <c r="H21">
        <f t="shared" si="4"/>
        <v>2026</v>
      </c>
      <c r="I21">
        <f t="shared" si="4"/>
        <v>2027</v>
      </c>
      <c r="J21">
        <f t="shared" si="4"/>
        <v>2028</v>
      </c>
      <c r="K21">
        <f t="shared" si="4"/>
        <v>2029</v>
      </c>
      <c r="L21">
        <f t="shared" si="4"/>
        <v>2030</v>
      </c>
      <c r="M21">
        <f t="shared" si="4"/>
        <v>2031</v>
      </c>
      <c r="N21">
        <f t="shared" si="4"/>
        <v>2032</v>
      </c>
      <c r="O21">
        <f t="shared" si="4"/>
        <v>2033</v>
      </c>
      <c r="P21">
        <f t="shared" si="4"/>
        <v>2034</v>
      </c>
      <c r="Q21">
        <f t="shared" si="4"/>
        <v>2035</v>
      </c>
      <c r="R21">
        <f t="shared" si="4"/>
        <v>2036</v>
      </c>
      <c r="S21">
        <f t="shared" si="4"/>
        <v>2037</v>
      </c>
      <c r="T21">
        <f t="shared" si="4"/>
        <v>2038</v>
      </c>
      <c r="U21">
        <f t="shared" si="4"/>
        <v>2039</v>
      </c>
      <c r="V21">
        <f t="shared" si="4"/>
        <v>2040</v>
      </c>
      <c r="W21">
        <f t="shared" si="4"/>
        <v>2041</v>
      </c>
      <c r="X21">
        <f t="shared" si="4"/>
        <v>2042</v>
      </c>
      <c r="Y21">
        <f t="shared" si="4"/>
        <v>2043</v>
      </c>
      <c r="Z21">
        <f t="shared" si="4"/>
        <v>2044</v>
      </c>
      <c r="AA21">
        <f t="shared" si="4"/>
        <v>2045</v>
      </c>
      <c r="AB21">
        <f t="shared" si="4"/>
        <v>2046</v>
      </c>
      <c r="AC21">
        <f t="shared" si="4"/>
        <v>2047</v>
      </c>
      <c r="AD21">
        <f t="shared" si="4"/>
        <v>2048</v>
      </c>
      <c r="AE21">
        <f t="shared" si="4"/>
        <v>2049</v>
      </c>
      <c r="AF21">
        <f t="shared" si="4"/>
        <v>2050</v>
      </c>
    </row>
    <row r="22" spans="2:32" x14ac:dyDescent="0.35">
      <c r="B22" t="s">
        <v>167</v>
      </c>
      <c r="C22">
        <f>INDEX('AEO 2022 Table 42'!81:81,MATCH(C$3,'AEO 2022 Table 42'!$1:$1,0))/100</f>
        <v>3.5764580000000004E-2</v>
      </c>
      <c r="D22">
        <f>INDEX('AEO 2023 Table 42'!87:87,MATCH(D$11,'AEO 2023 Table 42'!$1:$1,0))/100</f>
        <v>2.5500180000000001E-2</v>
      </c>
      <c r="E22">
        <f>INDEX('AEO 2023 Table 42'!87:87,MATCH(E$11,'AEO 2023 Table 42'!$1:$1,0))/100</f>
        <v>2.8715310000000001E-2</v>
      </c>
      <c r="F22">
        <f>INDEX('AEO 2023 Table 42'!87:87,MATCH(F$11,'AEO 2023 Table 42'!$1:$1,0))/100</f>
        <v>2.8156629999999998E-2</v>
      </c>
      <c r="G22">
        <f>INDEX('AEO 2023 Table 42'!87:87,MATCH(G$11,'AEO 2023 Table 42'!$1:$1,0))/100</f>
        <v>2.81876E-2</v>
      </c>
      <c r="H22">
        <f>INDEX('AEO 2023 Table 42'!87:87,MATCH(H$11,'AEO 2023 Table 42'!$1:$1,0))/100</f>
        <v>2.7485699999999998E-2</v>
      </c>
      <c r="I22">
        <f>INDEX('AEO 2023 Table 42'!87:87,MATCH(I$11,'AEO 2023 Table 42'!$1:$1,0))/100</f>
        <v>2.7457060000000002E-2</v>
      </c>
      <c r="J22">
        <f>INDEX('AEO 2023 Table 42'!87:87,MATCH(J$11,'AEO 2023 Table 42'!$1:$1,0))/100</f>
        <v>2.724319E-2</v>
      </c>
      <c r="K22">
        <f>INDEX('AEO 2023 Table 42'!87:87,MATCH(K$11,'AEO 2023 Table 42'!$1:$1,0))/100</f>
        <v>2.723447E-2</v>
      </c>
      <c r="L22">
        <f>INDEX('AEO 2023 Table 42'!87:87,MATCH(L$11,'AEO 2023 Table 42'!$1:$1,0))/100</f>
        <v>2.7136840000000002E-2</v>
      </c>
      <c r="M22">
        <f>INDEX('AEO 2023 Table 42'!87:87,MATCH(M$11,'AEO 2023 Table 42'!$1:$1,0))/100</f>
        <v>2.7100010000000001E-2</v>
      </c>
      <c r="N22">
        <f>INDEX('AEO 2023 Table 42'!87:87,MATCH(N$11,'AEO 2023 Table 42'!$1:$1,0))/100</f>
        <v>2.6950059999999998E-2</v>
      </c>
      <c r="O22">
        <f>INDEX('AEO 2023 Table 42'!87:87,MATCH(O$11,'AEO 2023 Table 42'!$1:$1,0))/100</f>
        <v>2.689356E-2</v>
      </c>
      <c r="P22">
        <f>INDEX('AEO 2023 Table 42'!87:87,MATCH(P$11,'AEO 2023 Table 42'!$1:$1,0))/100</f>
        <v>2.6881499999999999E-2</v>
      </c>
      <c r="Q22">
        <f>INDEX('AEO 2023 Table 42'!87:87,MATCH(Q$11,'AEO 2023 Table 42'!$1:$1,0))/100</f>
        <v>2.685272E-2</v>
      </c>
      <c r="R22">
        <f>INDEX('AEO 2023 Table 42'!87:87,MATCH(R$11,'AEO 2023 Table 42'!$1:$1,0))/100</f>
        <v>2.668127E-2</v>
      </c>
      <c r="S22">
        <f>INDEX('AEO 2023 Table 42'!87:87,MATCH(S$11,'AEO 2023 Table 42'!$1:$1,0))/100</f>
        <v>2.6760920000000001E-2</v>
      </c>
      <c r="T22">
        <f>INDEX('AEO 2023 Table 42'!87:87,MATCH(T$11,'AEO 2023 Table 42'!$1:$1,0))/100</f>
        <v>2.6704229999999999E-2</v>
      </c>
      <c r="U22">
        <f>INDEX('AEO 2023 Table 42'!87:87,MATCH(U$11,'AEO 2023 Table 42'!$1:$1,0))/100</f>
        <v>2.6643150000000001E-2</v>
      </c>
      <c r="V22">
        <f>INDEX('AEO 2023 Table 42'!87:87,MATCH(V$11,'AEO 2023 Table 42'!$1:$1,0))/100</f>
        <v>2.6664789999999997E-2</v>
      </c>
      <c r="W22">
        <f>INDEX('AEO 2023 Table 42'!87:87,MATCH(W$11,'AEO 2023 Table 42'!$1:$1,0))/100</f>
        <v>2.6660720000000002E-2</v>
      </c>
      <c r="X22">
        <f>INDEX('AEO 2023 Table 42'!87:87,MATCH(X$11,'AEO 2023 Table 42'!$1:$1,0))/100</f>
        <v>2.6601010000000001E-2</v>
      </c>
      <c r="Y22">
        <f>INDEX('AEO 2023 Table 42'!87:87,MATCH(Y$11,'AEO 2023 Table 42'!$1:$1,0))/100</f>
        <v>2.6657030000000002E-2</v>
      </c>
      <c r="Z22">
        <f>INDEX('AEO 2023 Table 42'!87:87,MATCH(Z$11,'AEO 2023 Table 42'!$1:$1,0))/100</f>
        <v>2.6509390000000001E-2</v>
      </c>
      <c r="AA22">
        <f>INDEX('AEO 2023 Table 42'!87:87,MATCH(AA$11,'AEO 2023 Table 42'!$1:$1,0))/100</f>
        <v>2.653461E-2</v>
      </c>
      <c r="AB22">
        <f>INDEX('AEO 2023 Table 42'!87:87,MATCH(AB$11,'AEO 2023 Table 42'!$1:$1,0))/100</f>
        <v>2.6197580000000002E-2</v>
      </c>
      <c r="AC22">
        <f>INDEX('AEO 2023 Table 42'!87:87,MATCH(AC$11,'AEO 2023 Table 42'!$1:$1,0))/100</f>
        <v>2.6512129999999998E-2</v>
      </c>
      <c r="AD22">
        <f>INDEX('AEO 2023 Table 42'!87:87,MATCH(AD$11,'AEO 2023 Table 42'!$1:$1,0))/100</f>
        <v>2.6379679999999999E-2</v>
      </c>
      <c r="AE22">
        <f>INDEX('AEO 2023 Table 42'!87:87,MATCH(AE$11,'AEO 2023 Table 42'!$1:$1,0))/100</f>
        <v>2.6435050000000002E-2</v>
      </c>
      <c r="AF22">
        <f>INDEX('AEO 2023 Table 42'!87:87,MATCH(AF$11,'AEO 2023 Table 42'!$1:$1,0))/100</f>
        <v>2.6338089999999998E-2</v>
      </c>
    </row>
    <row r="23" spans="2:32" x14ac:dyDescent="0.35">
      <c r="B23" t="s">
        <v>174</v>
      </c>
      <c r="C23">
        <f>INDEX('AEO 2022 Table 42'!82:82,MATCH(C$3,'AEO 2022 Table 42'!$1:$1,0))/100</f>
        <v>0.23795731000000001</v>
      </c>
      <c r="D23">
        <f>INDEX('AEO 2023 Table 42'!88:88,MATCH(D$11,'AEO 2023 Table 42'!$1:$1,0))/100</f>
        <v>0.23128896999999998</v>
      </c>
      <c r="E23">
        <f>INDEX('AEO 2023 Table 42'!88:88,MATCH(E$11,'AEO 2023 Table 42'!$1:$1,0))/100</f>
        <v>0.22695720999999999</v>
      </c>
      <c r="F23">
        <f>INDEX('AEO 2023 Table 42'!88:88,MATCH(F$11,'AEO 2023 Table 42'!$1:$1,0))/100</f>
        <v>0.22929484999999999</v>
      </c>
      <c r="G23">
        <f>INDEX('AEO 2023 Table 42'!88:88,MATCH(G$11,'AEO 2023 Table 42'!$1:$1,0))/100</f>
        <v>0.23010462000000001</v>
      </c>
      <c r="H23">
        <f>INDEX('AEO 2023 Table 42'!88:88,MATCH(H$11,'AEO 2023 Table 42'!$1:$1,0))/100</f>
        <v>0.23288852999999998</v>
      </c>
      <c r="I23">
        <f>INDEX('AEO 2023 Table 42'!88:88,MATCH(I$11,'AEO 2023 Table 42'!$1:$1,0))/100</f>
        <v>0.23355645999999999</v>
      </c>
      <c r="J23">
        <f>INDEX('AEO 2023 Table 42'!88:88,MATCH(J$11,'AEO 2023 Table 42'!$1:$1,0))/100</f>
        <v>0.23419699000000002</v>
      </c>
      <c r="K23">
        <f>INDEX('AEO 2023 Table 42'!88:88,MATCH(K$11,'AEO 2023 Table 42'!$1:$1,0))/100</f>
        <v>0.23559359000000002</v>
      </c>
      <c r="L23">
        <f>INDEX('AEO 2023 Table 42'!88:88,MATCH(L$11,'AEO 2023 Table 42'!$1:$1,0))/100</f>
        <v>0.23618771</v>
      </c>
      <c r="M23">
        <f>INDEX('AEO 2023 Table 42'!88:88,MATCH(M$11,'AEO 2023 Table 42'!$1:$1,0))/100</f>
        <v>0.23667870000000002</v>
      </c>
      <c r="N23">
        <f>INDEX('AEO 2023 Table 42'!88:88,MATCH(N$11,'AEO 2023 Table 42'!$1:$1,0))/100</f>
        <v>0.23729319000000001</v>
      </c>
      <c r="O23">
        <f>INDEX('AEO 2023 Table 42'!88:88,MATCH(O$11,'AEO 2023 Table 42'!$1:$1,0))/100</f>
        <v>0.23775751000000001</v>
      </c>
      <c r="P23">
        <f>INDEX('AEO 2023 Table 42'!88:88,MATCH(P$11,'AEO 2023 Table 42'!$1:$1,0))/100</f>
        <v>0.23834886999999999</v>
      </c>
      <c r="Q23">
        <f>INDEX('AEO 2023 Table 42'!88:88,MATCH(Q$11,'AEO 2023 Table 42'!$1:$1,0))/100</f>
        <v>0.23873204999999997</v>
      </c>
      <c r="R23">
        <f>INDEX('AEO 2023 Table 42'!88:88,MATCH(R$11,'AEO 2023 Table 42'!$1:$1,0))/100</f>
        <v>0.23928259000000002</v>
      </c>
      <c r="S23">
        <f>INDEX('AEO 2023 Table 42'!88:88,MATCH(S$11,'AEO 2023 Table 42'!$1:$1,0))/100</f>
        <v>0.23952972</v>
      </c>
      <c r="T23">
        <f>INDEX('AEO 2023 Table 42'!88:88,MATCH(T$11,'AEO 2023 Table 42'!$1:$1,0))/100</f>
        <v>0.23995262000000001</v>
      </c>
      <c r="U23">
        <f>INDEX('AEO 2023 Table 42'!88:88,MATCH(U$11,'AEO 2023 Table 42'!$1:$1,0))/100</f>
        <v>0.24033092</v>
      </c>
      <c r="V23">
        <f>INDEX('AEO 2023 Table 42'!88:88,MATCH(V$11,'AEO 2023 Table 42'!$1:$1,0))/100</f>
        <v>0.24061125</v>
      </c>
      <c r="W23">
        <f>INDEX('AEO 2023 Table 42'!88:88,MATCH(W$11,'AEO 2023 Table 42'!$1:$1,0))/100</f>
        <v>0.24095789000000001</v>
      </c>
      <c r="X23">
        <f>INDEX('AEO 2023 Table 42'!88:88,MATCH(X$11,'AEO 2023 Table 42'!$1:$1,0))/100</f>
        <v>0.24126281999999999</v>
      </c>
      <c r="Y23">
        <f>INDEX('AEO 2023 Table 42'!88:88,MATCH(Y$11,'AEO 2023 Table 42'!$1:$1,0))/100</f>
        <v>0.24151129000000002</v>
      </c>
      <c r="Z23">
        <f>INDEX('AEO 2023 Table 42'!88:88,MATCH(Z$11,'AEO 2023 Table 42'!$1:$1,0))/100</f>
        <v>0.24191857999999999</v>
      </c>
      <c r="AA23">
        <f>INDEX('AEO 2023 Table 42'!88:88,MATCH(AA$11,'AEO 2023 Table 42'!$1:$1,0))/100</f>
        <v>0.24213715</v>
      </c>
      <c r="AB23">
        <f>INDEX('AEO 2023 Table 42'!88:88,MATCH(AB$11,'AEO 2023 Table 42'!$1:$1,0))/100</f>
        <v>0.24278766999999998</v>
      </c>
      <c r="AC23">
        <f>INDEX('AEO 2023 Table 42'!88:88,MATCH(AC$11,'AEO 2023 Table 42'!$1:$1,0))/100</f>
        <v>0.24280964000000002</v>
      </c>
      <c r="AD23">
        <f>INDEX('AEO 2023 Table 42'!88:88,MATCH(AD$11,'AEO 2023 Table 42'!$1:$1,0))/100</f>
        <v>0.24317194</v>
      </c>
      <c r="AE23">
        <f>INDEX('AEO 2023 Table 42'!88:88,MATCH(AE$11,'AEO 2023 Table 42'!$1:$1,0))/100</f>
        <v>0.24329593999999999</v>
      </c>
      <c r="AF23">
        <f>INDEX('AEO 2023 Table 42'!88:88,MATCH(AF$11,'AEO 2023 Table 42'!$1:$1,0))/100</f>
        <v>0.24362085</v>
      </c>
    </row>
    <row r="24" spans="2:32" x14ac:dyDescent="0.35">
      <c r="B24" t="s">
        <v>175</v>
      </c>
      <c r="C24">
        <f>INDEX('AEO 2022 Table 42'!83:83,MATCH(C$3,'AEO 2022 Table 42'!$1:$1,0))/100</f>
        <v>1.40859E-2</v>
      </c>
      <c r="D24">
        <f>INDEX('AEO 2023 Table 42'!89:89,MATCH(D$11,'AEO 2023 Table 42'!$1:$1,0))/100</f>
        <v>1.2823590000000001E-2</v>
      </c>
      <c r="E24">
        <f>INDEX('AEO 2023 Table 42'!89:89,MATCH(E$11,'AEO 2023 Table 42'!$1:$1,0))/100</f>
        <v>1.1394E-2</v>
      </c>
      <c r="F24">
        <f>INDEX('AEO 2023 Table 42'!89:89,MATCH(F$11,'AEO 2023 Table 42'!$1:$1,0))/100</f>
        <v>1.1594690000000001E-2</v>
      </c>
      <c r="G24">
        <f>INDEX('AEO 2023 Table 42'!89:89,MATCH(G$11,'AEO 2023 Table 42'!$1:$1,0))/100</f>
        <v>1.1186590000000001E-2</v>
      </c>
      <c r="H24">
        <f>INDEX('AEO 2023 Table 42'!89:89,MATCH(H$11,'AEO 2023 Table 42'!$1:$1,0))/100</f>
        <v>1.1664840000000001E-2</v>
      </c>
      <c r="I24">
        <f>INDEX('AEO 2023 Table 42'!89:89,MATCH(I$11,'AEO 2023 Table 42'!$1:$1,0))/100</f>
        <v>1.167135E-2</v>
      </c>
      <c r="J24">
        <f>INDEX('AEO 2023 Table 42'!89:89,MATCH(J$11,'AEO 2023 Table 42'!$1:$1,0))/100</f>
        <v>1.167209E-2</v>
      </c>
      <c r="K24">
        <f>INDEX('AEO 2023 Table 42'!89:89,MATCH(K$11,'AEO 2023 Table 42'!$1:$1,0))/100</f>
        <v>1.1840690000000001E-2</v>
      </c>
      <c r="L24">
        <f>INDEX('AEO 2023 Table 42'!89:89,MATCH(L$11,'AEO 2023 Table 42'!$1:$1,0))/100</f>
        <v>1.1910579999999999E-2</v>
      </c>
      <c r="M24">
        <f>INDEX('AEO 2023 Table 42'!89:89,MATCH(M$11,'AEO 2023 Table 42'!$1:$1,0))/100</f>
        <v>1.189726E-2</v>
      </c>
      <c r="N24">
        <f>INDEX('AEO 2023 Table 42'!89:89,MATCH(N$11,'AEO 2023 Table 42'!$1:$1,0))/100</f>
        <v>1.193254E-2</v>
      </c>
      <c r="O24">
        <f>INDEX('AEO 2023 Table 42'!89:89,MATCH(O$11,'AEO 2023 Table 42'!$1:$1,0))/100</f>
        <v>1.1928630000000001E-2</v>
      </c>
      <c r="P24">
        <f>INDEX('AEO 2023 Table 42'!89:89,MATCH(P$11,'AEO 2023 Table 42'!$1:$1,0))/100</f>
        <v>1.197579E-2</v>
      </c>
      <c r="Q24">
        <f>INDEX('AEO 2023 Table 42'!89:89,MATCH(Q$11,'AEO 2023 Table 42'!$1:$1,0))/100</f>
        <v>1.197203E-2</v>
      </c>
      <c r="R24">
        <f>INDEX('AEO 2023 Table 42'!89:89,MATCH(R$11,'AEO 2023 Table 42'!$1:$1,0))/100</f>
        <v>1.20298E-2</v>
      </c>
      <c r="S24">
        <f>INDEX('AEO 2023 Table 42'!89:89,MATCH(S$11,'AEO 2023 Table 42'!$1:$1,0))/100</f>
        <v>1.1977120000000001E-2</v>
      </c>
      <c r="T24">
        <f>INDEX('AEO 2023 Table 42'!89:89,MATCH(T$11,'AEO 2023 Table 42'!$1:$1,0))/100</f>
        <v>1.198725E-2</v>
      </c>
      <c r="U24">
        <f>INDEX('AEO 2023 Table 42'!89:89,MATCH(U$11,'AEO 2023 Table 42'!$1:$1,0))/100</f>
        <v>1.1996649999999999E-2</v>
      </c>
      <c r="V24">
        <f>INDEX('AEO 2023 Table 42'!89:89,MATCH(V$11,'AEO 2023 Table 42'!$1:$1,0))/100</f>
        <v>1.199397E-2</v>
      </c>
      <c r="W24">
        <f>INDEX('AEO 2023 Table 42'!89:89,MATCH(W$11,'AEO 2023 Table 42'!$1:$1,0))/100</f>
        <v>1.1986689999999999E-2</v>
      </c>
      <c r="X24">
        <f>INDEX('AEO 2023 Table 42'!89:89,MATCH(X$11,'AEO 2023 Table 42'!$1:$1,0))/100</f>
        <v>1.2005129999999999E-2</v>
      </c>
      <c r="Y24">
        <f>INDEX('AEO 2023 Table 42'!89:89,MATCH(Y$11,'AEO 2023 Table 42'!$1:$1,0))/100</f>
        <v>1.197292E-2</v>
      </c>
      <c r="Z24">
        <f>INDEX('AEO 2023 Table 42'!89:89,MATCH(Z$11,'AEO 2023 Table 42'!$1:$1,0))/100</f>
        <v>1.2036430000000001E-2</v>
      </c>
      <c r="AA24">
        <f>INDEX('AEO 2023 Table 42'!89:89,MATCH(AA$11,'AEO 2023 Table 42'!$1:$1,0))/100</f>
        <v>1.2015080000000001E-2</v>
      </c>
      <c r="AB24">
        <f>INDEX('AEO 2023 Table 42'!89:89,MATCH(AB$11,'AEO 2023 Table 42'!$1:$1,0))/100</f>
        <v>1.216103E-2</v>
      </c>
      <c r="AC24">
        <f>INDEX('AEO 2023 Table 42'!89:89,MATCH(AC$11,'AEO 2023 Table 42'!$1:$1,0))/100</f>
        <v>1.2017400000000001E-2</v>
      </c>
      <c r="AD24">
        <f>INDEX('AEO 2023 Table 42'!89:89,MATCH(AD$11,'AEO 2023 Table 42'!$1:$1,0))/100</f>
        <v>1.207072E-2</v>
      </c>
      <c r="AE24">
        <f>INDEX('AEO 2023 Table 42'!89:89,MATCH(AE$11,'AEO 2023 Table 42'!$1:$1,0))/100</f>
        <v>1.2019759999999999E-2</v>
      </c>
      <c r="AF24">
        <f>INDEX('AEO 2023 Table 42'!89:89,MATCH(AF$11,'AEO 2023 Table 42'!$1:$1,0))/100</f>
        <v>1.2083669999999999E-2</v>
      </c>
    </row>
    <row r="25" spans="2:32" x14ac:dyDescent="0.35">
      <c r="B25" t="s">
        <v>176</v>
      </c>
      <c r="C25">
        <f>INDEX('AEO 2022 Table 42'!84:84,MATCH(C$3,'AEO 2022 Table 42'!$1:$1,0))/100</f>
        <v>6.8390380000000001E-2</v>
      </c>
      <c r="D25">
        <f>INDEX('AEO 2023 Table 42'!90:90,MATCH(D$11,'AEO 2023 Table 42'!$1:$1,0))/100</f>
        <v>5.7735109999999999E-2</v>
      </c>
      <c r="E25">
        <f>INDEX('AEO 2023 Table 42'!90:90,MATCH(E$11,'AEO 2023 Table 42'!$1:$1,0))/100</f>
        <v>5.5408860000000004E-2</v>
      </c>
      <c r="F25">
        <f>INDEX('AEO 2023 Table 42'!90:90,MATCH(F$11,'AEO 2023 Table 42'!$1:$1,0))/100</f>
        <v>5.5165170000000006E-2</v>
      </c>
      <c r="G25">
        <f>INDEX('AEO 2023 Table 42'!90:90,MATCH(G$11,'AEO 2023 Table 42'!$1:$1,0))/100</f>
        <v>5.4676269999999999E-2</v>
      </c>
      <c r="H25">
        <f>INDEX('AEO 2023 Table 42'!90:90,MATCH(H$11,'AEO 2023 Table 42'!$1:$1,0))/100</f>
        <v>5.3848209999999994E-2</v>
      </c>
      <c r="I25">
        <f>INDEX('AEO 2023 Table 42'!90:90,MATCH(I$11,'AEO 2023 Table 42'!$1:$1,0))/100</f>
        <v>5.4013070000000003E-2</v>
      </c>
      <c r="J25">
        <f>INDEX('AEO 2023 Table 42'!90:90,MATCH(J$11,'AEO 2023 Table 42'!$1:$1,0))/100</f>
        <v>5.3380869999999997E-2</v>
      </c>
      <c r="K25">
        <f>INDEX('AEO 2023 Table 42'!90:90,MATCH(K$11,'AEO 2023 Table 42'!$1:$1,0))/100</f>
        <v>5.3666579999999998E-2</v>
      </c>
      <c r="L25">
        <f>INDEX('AEO 2023 Table 42'!90:90,MATCH(L$11,'AEO 2023 Table 42'!$1:$1,0))/100</f>
        <v>5.3405449999999993E-2</v>
      </c>
      <c r="M25">
        <f>INDEX('AEO 2023 Table 42'!90:90,MATCH(M$11,'AEO 2023 Table 42'!$1:$1,0))/100</f>
        <v>5.3181289999999999E-2</v>
      </c>
      <c r="N25">
        <f>INDEX('AEO 2023 Table 42'!90:90,MATCH(N$11,'AEO 2023 Table 42'!$1:$1,0))/100</f>
        <v>5.2979760000000001E-2</v>
      </c>
      <c r="O25">
        <f>INDEX('AEO 2023 Table 42'!90:90,MATCH(O$11,'AEO 2023 Table 42'!$1:$1,0))/100</f>
        <v>5.2679410000000003E-2</v>
      </c>
      <c r="P25">
        <f>INDEX('AEO 2023 Table 42'!90:90,MATCH(P$11,'AEO 2023 Table 42'!$1:$1,0))/100</f>
        <v>5.2659739999999997E-2</v>
      </c>
      <c r="Q25">
        <f>INDEX('AEO 2023 Table 42'!90:90,MATCH(Q$11,'AEO 2023 Table 42'!$1:$1,0))/100</f>
        <v>5.2486100000000001E-2</v>
      </c>
      <c r="R25">
        <f>INDEX('AEO 2023 Table 42'!90:90,MATCH(R$11,'AEO 2023 Table 42'!$1:$1,0))/100</f>
        <v>5.2345990000000002E-2</v>
      </c>
      <c r="S25">
        <f>INDEX('AEO 2023 Table 42'!90:90,MATCH(S$11,'AEO 2023 Table 42'!$1:$1,0))/100</f>
        <v>5.2202129999999999E-2</v>
      </c>
      <c r="T25">
        <f>INDEX('AEO 2023 Table 42'!90:90,MATCH(T$11,'AEO 2023 Table 42'!$1:$1,0))/100</f>
        <v>5.2092559999999996E-2</v>
      </c>
      <c r="U25">
        <f>INDEX('AEO 2023 Table 42'!90:90,MATCH(U$11,'AEO 2023 Table 42'!$1:$1,0))/100</f>
        <v>5.194961E-2</v>
      </c>
      <c r="V25">
        <f>INDEX('AEO 2023 Table 42'!90:90,MATCH(V$11,'AEO 2023 Table 42'!$1:$1,0))/100</f>
        <v>5.1911889999999995E-2</v>
      </c>
      <c r="W25">
        <f>INDEX('AEO 2023 Table 42'!90:90,MATCH(W$11,'AEO 2023 Table 42'!$1:$1,0))/100</f>
        <v>5.1814369999999998E-2</v>
      </c>
      <c r="X25">
        <f>INDEX('AEO 2023 Table 42'!90:90,MATCH(X$11,'AEO 2023 Table 42'!$1:$1,0))/100</f>
        <v>5.1731539999999999E-2</v>
      </c>
      <c r="Y25">
        <f>INDEX('AEO 2023 Table 42'!90:90,MATCH(Y$11,'AEO 2023 Table 42'!$1:$1,0))/100</f>
        <v>5.1645490000000002E-2</v>
      </c>
      <c r="Z25">
        <f>INDEX('AEO 2023 Table 42'!90:90,MATCH(Z$11,'AEO 2023 Table 42'!$1:$1,0))/100</f>
        <v>5.1615780000000007E-2</v>
      </c>
      <c r="AA25">
        <f>INDEX('AEO 2023 Table 42'!90:90,MATCH(AA$11,'AEO 2023 Table 42'!$1:$1,0))/100</f>
        <v>5.1518540000000002E-2</v>
      </c>
      <c r="AB25">
        <f>INDEX('AEO 2023 Table 42'!90:90,MATCH(AB$11,'AEO 2023 Table 42'!$1:$1,0))/100</f>
        <v>5.1520840000000005E-2</v>
      </c>
      <c r="AC25">
        <f>INDEX('AEO 2023 Table 42'!90:90,MATCH(AC$11,'AEO 2023 Table 42'!$1:$1,0))/100</f>
        <v>5.1403930000000007E-2</v>
      </c>
      <c r="AD25">
        <f>INDEX('AEO 2023 Table 42'!90:90,MATCH(AD$11,'AEO 2023 Table 42'!$1:$1,0))/100</f>
        <v>5.1361499999999997E-2</v>
      </c>
      <c r="AE25">
        <f>INDEX('AEO 2023 Table 42'!90:90,MATCH(AE$11,'AEO 2023 Table 42'!$1:$1,0))/100</f>
        <v>5.1185989999999994E-2</v>
      </c>
      <c r="AF25">
        <f>INDEX('AEO 2023 Table 42'!90:90,MATCH(AF$11,'AEO 2023 Table 42'!$1:$1,0))/100</f>
        <v>5.1257409999999996E-2</v>
      </c>
    </row>
    <row r="26" spans="2:32" x14ac:dyDescent="0.35">
      <c r="B26" t="s">
        <v>177</v>
      </c>
      <c r="C26">
        <f>INDEX('AEO 2022 Table 42'!85:85,MATCH(C$3,'AEO 2022 Table 42'!$1:$1,0))/100</f>
        <v>2.7864680000000003E-2</v>
      </c>
      <c r="D26">
        <f>INDEX('AEO 2023 Table 42'!91:91,MATCH(D$11,'AEO 2023 Table 42'!$1:$1,0))/100</f>
        <v>3.5196939999999996E-2</v>
      </c>
      <c r="E26">
        <f>INDEX('AEO 2023 Table 42'!91:91,MATCH(E$11,'AEO 2023 Table 42'!$1:$1,0))/100</f>
        <v>3.601244E-2</v>
      </c>
      <c r="F26">
        <f>INDEX('AEO 2023 Table 42'!91:91,MATCH(F$11,'AEO 2023 Table 42'!$1:$1,0))/100</f>
        <v>3.4968539999999999E-2</v>
      </c>
      <c r="G26">
        <f>INDEX('AEO 2023 Table 42'!91:91,MATCH(G$11,'AEO 2023 Table 42'!$1:$1,0))/100</f>
        <v>3.4675379999999999E-2</v>
      </c>
      <c r="H26">
        <f>INDEX('AEO 2023 Table 42'!91:91,MATCH(H$11,'AEO 2023 Table 42'!$1:$1,0))/100</f>
        <v>3.3952110000000001E-2</v>
      </c>
      <c r="I26">
        <f>INDEX('AEO 2023 Table 42'!91:91,MATCH(I$11,'AEO 2023 Table 42'!$1:$1,0))/100</f>
        <v>3.3561290000000001E-2</v>
      </c>
      <c r="J26">
        <f>INDEX('AEO 2023 Table 42'!91:91,MATCH(J$11,'AEO 2023 Table 42'!$1:$1,0))/100</f>
        <v>3.3227519999999997E-2</v>
      </c>
      <c r="K26">
        <f>INDEX('AEO 2023 Table 42'!91:91,MATCH(K$11,'AEO 2023 Table 42'!$1:$1,0))/100</f>
        <v>3.2870179999999999E-2</v>
      </c>
      <c r="L26">
        <f>INDEX('AEO 2023 Table 42'!91:91,MATCH(L$11,'AEO 2023 Table 42'!$1:$1,0))/100</f>
        <v>3.2631E-2</v>
      </c>
      <c r="M26">
        <f>INDEX('AEO 2023 Table 42'!91:91,MATCH(M$11,'AEO 2023 Table 42'!$1:$1,0))/100</f>
        <v>3.2429550000000001E-2</v>
      </c>
      <c r="N26">
        <f>INDEX('AEO 2023 Table 42'!91:91,MATCH(N$11,'AEO 2023 Table 42'!$1:$1,0))/100</f>
        <v>3.2202370000000001E-2</v>
      </c>
      <c r="O26">
        <f>INDEX('AEO 2023 Table 42'!91:91,MATCH(O$11,'AEO 2023 Table 42'!$1:$1,0))/100</f>
        <v>3.2031810000000001E-2</v>
      </c>
      <c r="P26">
        <f>INDEX('AEO 2023 Table 42'!91:91,MATCH(P$11,'AEO 2023 Table 42'!$1:$1,0))/100</f>
        <v>3.1837509999999999E-2</v>
      </c>
      <c r="Q26">
        <f>INDEX('AEO 2023 Table 42'!91:91,MATCH(Q$11,'AEO 2023 Table 42'!$1:$1,0))/100</f>
        <v>3.1699709999999999E-2</v>
      </c>
      <c r="R26">
        <f>INDEX('AEO 2023 Table 42'!91:91,MATCH(R$11,'AEO 2023 Table 42'!$1:$1,0))/100</f>
        <v>3.1528500000000001E-2</v>
      </c>
      <c r="S26">
        <f>INDEX('AEO 2023 Table 42'!91:91,MATCH(S$11,'AEO 2023 Table 42'!$1:$1,0))/100</f>
        <v>3.1444149999999997E-2</v>
      </c>
      <c r="T26">
        <f>INDEX('AEO 2023 Table 42'!91:91,MATCH(T$11,'AEO 2023 Table 42'!$1:$1,0))/100</f>
        <v>3.1309030000000002E-2</v>
      </c>
      <c r="U26">
        <f>INDEX('AEO 2023 Table 42'!91:91,MATCH(U$11,'AEO 2023 Table 42'!$1:$1,0))/100</f>
        <v>3.118777E-2</v>
      </c>
      <c r="V26">
        <f>INDEX('AEO 2023 Table 42'!91:91,MATCH(V$11,'AEO 2023 Table 42'!$1:$1,0))/100</f>
        <v>3.107971E-2</v>
      </c>
      <c r="W26">
        <f>INDEX('AEO 2023 Table 42'!91:91,MATCH(W$11,'AEO 2023 Table 42'!$1:$1,0))/100</f>
        <v>3.097782E-2</v>
      </c>
      <c r="X26">
        <f>INDEX('AEO 2023 Table 42'!91:91,MATCH(X$11,'AEO 2023 Table 42'!$1:$1,0))/100</f>
        <v>3.0868530000000002E-2</v>
      </c>
      <c r="Y26">
        <f>INDEX('AEO 2023 Table 42'!91:91,MATCH(Y$11,'AEO 2023 Table 42'!$1:$1,0))/100</f>
        <v>3.0790540000000002E-2</v>
      </c>
      <c r="Z26">
        <f>INDEX('AEO 2023 Table 42'!91:91,MATCH(Z$11,'AEO 2023 Table 42'!$1:$1,0))/100</f>
        <v>3.065346E-2</v>
      </c>
      <c r="AA26">
        <f>INDEX('AEO 2023 Table 42'!91:91,MATCH(AA$11,'AEO 2023 Table 42'!$1:$1,0))/100</f>
        <v>3.058522E-2</v>
      </c>
      <c r="AB26">
        <f>INDEX('AEO 2023 Table 42'!91:91,MATCH(AB$11,'AEO 2023 Table 42'!$1:$1,0))/100</f>
        <v>3.0428690000000001E-2</v>
      </c>
      <c r="AC26">
        <f>INDEX('AEO 2023 Table 42'!91:91,MATCH(AC$11,'AEO 2023 Table 42'!$1:$1,0))/100</f>
        <v>3.0440170000000003E-2</v>
      </c>
      <c r="AD26">
        <f>INDEX('AEO 2023 Table 42'!91:91,MATCH(AD$11,'AEO 2023 Table 42'!$1:$1,0))/100</f>
        <v>3.0327440000000001E-2</v>
      </c>
      <c r="AE26">
        <f>INDEX('AEO 2023 Table 42'!91:91,MATCH(AE$11,'AEO 2023 Table 42'!$1:$1,0))/100</f>
        <v>3.0303140000000003E-2</v>
      </c>
      <c r="AF26">
        <f>INDEX('AEO 2023 Table 42'!91:91,MATCH(AF$11,'AEO 2023 Table 42'!$1:$1,0))/100</f>
        <v>3.0180250000000002E-2</v>
      </c>
    </row>
    <row r="27" spans="2:32" x14ac:dyDescent="0.35">
      <c r="B27" t="s">
        <v>178</v>
      </c>
      <c r="C27">
        <f>INDEX('AEO 2022 Table 42'!86:86,MATCH(C$3,'AEO 2022 Table 42'!$1:$1,0))/100</f>
        <v>5.0232210000000006E-2</v>
      </c>
      <c r="D27">
        <f>INDEX('AEO 2023 Table 42'!92:92,MATCH(D$11,'AEO 2023 Table 42'!$1:$1,0))/100</f>
        <v>4.7684089999999998E-2</v>
      </c>
      <c r="E27">
        <f>INDEX('AEO 2023 Table 42'!92:92,MATCH(E$11,'AEO 2023 Table 42'!$1:$1,0))/100</f>
        <v>4.7030529999999994E-2</v>
      </c>
      <c r="F27">
        <f>INDEX('AEO 2023 Table 42'!92:92,MATCH(F$11,'AEO 2023 Table 42'!$1:$1,0))/100</f>
        <v>4.6545069999999994E-2</v>
      </c>
      <c r="G27">
        <f>INDEX('AEO 2023 Table 42'!92:92,MATCH(G$11,'AEO 2023 Table 42'!$1:$1,0))/100</f>
        <v>4.6236230000000003E-2</v>
      </c>
      <c r="H27">
        <f>INDEX('AEO 2023 Table 42'!92:92,MATCH(H$11,'AEO 2023 Table 42'!$1:$1,0))/100</f>
        <v>4.5844050000000004E-2</v>
      </c>
      <c r="I27">
        <f>INDEX('AEO 2023 Table 42'!92:92,MATCH(I$11,'AEO 2023 Table 42'!$1:$1,0))/100</f>
        <v>4.5503099999999998E-2</v>
      </c>
      <c r="J27">
        <f>INDEX('AEO 2023 Table 42'!92:92,MATCH(J$11,'AEO 2023 Table 42'!$1:$1,0))/100</f>
        <v>4.5288209999999995E-2</v>
      </c>
      <c r="K27">
        <f>INDEX('AEO 2023 Table 42'!92:92,MATCH(K$11,'AEO 2023 Table 42'!$1:$1,0))/100</f>
        <v>4.4994600000000003E-2</v>
      </c>
      <c r="L27">
        <f>INDEX('AEO 2023 Table 42'!92:92,MATCH(L$11,'AEO 2023 Table 42'!$1:$1,0))/100</f>
        <v>4.4816060000000005E-2</v>
      </c>
      <c r="M27">
        <f>INDEX('AEO 2023 Table 42'!92:92,MATCH(M$11,'AEO 2023 Table 42'!$1:$1,0))/100</f>
        <v>4.4650230000000006E-2</v>
      </c>
      <c r="N27">
        <f>INDEX('AEO 2023 Table 42'!92:92,MATCH(N$11,'AEO 2023 Table 42'!$1:$1,0))/100</f>
        <v>4.4504870000000002E-2</v>
      </c>
      <c r="O27">
        <f>INDEX('AEO 2023 Table 42'!92:92,MATCH(O$11,'AEO 2023 Table 42'!$1:$1,0))/100</f>
        <v>4.4373160000000002E-2</v>
      </c>
      <c r="P27">
        <f>INDEX('AEO 2023 Table 42'!92:92,MATCH(P$11,'AEO 2023 Table 42'!$1:$1,0))/100</f>
        <v>4.4204929999999996E-2</v>
      </c>
      <c r="Q27">
        <f>INDEX('AEO 2023 Table 42'!92:92,MATCH(Q$11,'AEO 2023 Table 42'!$1:$1,0))/100</f>
        <v>4.408832E-2</v>
      </c>
      <c r="R27">
        <f>INDEX('AEO 2023 Table 42'!92:92,MATCH(R$11,'AEO 2023 Table 42'!$1:$1,0))/100</f>
        <v>4.3998340000000004E-2</v>
      </c>
      <c r="S27">
        <f>INDEX('AEO 2023 Table 42'!92:92,MATCH(S$11,'AEO 2023 Table 42'!$1:$1,0))/100</f>
        <v>4.3897739999999998E-2</v>
      </c>
      <c r="T27">
        <f>INDEX('AEO 2023 Table 42'!92:92,MATCH(T$11,'AEO 2023 Table 42'!$1:$1,0))/100</f>
        <v>4.3802510000000003E-2</v>
      </c>
      <c r="U27">
        <f>INDEX('AEO 2023 Table 42'!92:92,MATCH(U$11,'AEO 2023 Table 42'!$1:$1,0))/100</f>
        <v>4.371937E-2</v>
      </c>
      <c r="V27">
        <f>INDEX('AEO 2023 Table 42'!92:92,MATCH(V$11,'AEO 2023 Table 42'!$1:$1,0))/100</f>
        <v>4.3623079999999995E-2</v>
      </c>
      <c r="W27">
        <f>INDEX('AEO 2023 Table 42'!92:92,MATCH(W$11,'AEO 2023 Table 42'!$1:$1,0))/100</f>
        <v>4.353771E-2</v>
      </c>
      <c r="X27">
        <f>INDEX('AEO 2023 Table 42'!92:92,MATCH(X$11,'AEO 2023 Table 42'!$1:$1,0))/100</f>
        <v>4.3470880000000003E-2</v>
      </c>
      <c r="Y27">
        <f>INDEX('AEO 2023 Table 42'!92:92,MATCH(Y$11,'AEO 2023 Table 42'!$1:$1,0))/100</f>
        <v>4.3390000000000005E-2</v>
      </c>
      <c r="Z27">
        <f>INDEX('AEO 2023 Table 42'!92:92,MATCH(Z$11,'AEO 2023 Table 42'!$1:$1,0))/100</f>
        <v>4.3336029999999998E-2</v>
      </c>
      <c r="AA27">
        <f>INDEX('AEO 2023 Table 42'!92:92,MATCH(AA$11,'AEO 2023 Table 42'!$1:$1,0))/100</f>
        <v>4.3273979999999997E-2</v>
      </c>
      <c r="AB27">
        <f>INDEX('AEO 2023 Table 42'!92:92,MATCH(AB$11,'AEO 2023 Table 42'!$1:$1,0))/100</f>
        <v>4.3268790000000001E-2</v>
      </c>
      <c r="AC27">
        <f>INDEX('AEO 2023 Table 42'!92:92,MATCH(AC$11,'AEO 2023 Table 42'!$1:$1,0))/100</f>
        <v>4.3181589999999999E-2</v>
      </c>
      <c r="AD27">
        <f>INDEX('AEO 2023 Table 42'!92:92,MATCH(AD$11,'AEO 2023 Table 42'!$1:$1,0))/100</f>
        <v>4.3140440000000002E-2</v>
      </c>
      <c r="AE27">
        <f>INDEX('AEO 2023 Table 42'!92:92,MATCH(AE$11,'AEO 2023 Table 42'!$1:$1,0))/100</f>
        <v>4.3092819999999997E-2</v>
      </c>
      <c r="AF27">
        <f>INDEX('AEO 2023 Table 42'!92:92,MATCH(AF$11,'AEO 2023 Table 42'!$1:$1,0))/100</f>
        <v>4.304289E-2</v>
      </c>
    </row>
    <row r="28" spans="2:32" x14ac:dyDescent="0.35">
      <c r="B28" t="s">
        <v>201</v>
      </c>
      <c r="C28">
        <f>INDEX('AEO 2022 Table 42'!87:87,MATCH(C$3,'AEO 2022 Table 42'!$1:$1,0))/100</f>
        <v>0.16554660999999998</v>
      </c>
      <c r="D28">
        <f>INDEX('AEO 2023 Table 42'!93:93,MATCH(D$11,'AEO 2023 Table 42'!$1:$1,0))/100</f>
        <v>0.17953505</v>
      </c>
      <c r="E28">
        <f>INDEX('AEO 2023 Table 42'!93:93,MATCH(E$11,'AEO 2023 Table 42'!$1:$1,0))/100</f>
        <v>0.18616147999999999</v>
      </c>
      <c r="F28">
        <f>INDEX('AEO 2023 Table 42'!93:93,MATCH(F$11,'AEO 2023 Table 42'!$1:$1,0))/100</f>
        <v>0.18584351999999998</v>
      </c>
      <c r="G28">
        <f>INDEX('AEO 2023 Table 42'!93:93,MATCH(G$11,'AEO 2023 Table 42'!$1:$1,0))/100</f>
        <v>0.1865822</v>
      </c>
      <c r="H28">
        <f>INDEX('AEO 2023 Table 42'!93:93,MATCH(H$11,'AEO 2023 Table 42'!$1:$1,0))/100</f>
        <v>0.18562993999999999</v>
      </c>
      <c r="I28">
        <f>INDEX('AEO 2023 Table 42'!93:93,MATCH(I$11,'AEO 2023 Table 42'!$1:$1,0))/100</f>
        <v>0.18601154</v>
      </c>
      <c r="J28">
        <f>INDEX('AEO 2023 Table 42'!93:93,MATCH(J$11,'AEO 2023 Table 42'!$1:$1,0))/100</f>
        <v>0.18608604000000001</v>
      </c>
      <c r="K28">
        <f>INDEX('AEO 2023 Table 42'!93:93,MATCH(K$11,'AEO 2023 Table 42'!$1:$1,0))/100</f>
        <v>0.18589859</v>
      </c>
      <c r="L28">
        <f>INDEX('AEO 2023 Table 42'!93:93,MATCH(L$11,'AEO 2023 Table 42'!$1:$1,0))/100</f>
        <v>0.18606577000000002</v>
      </c>
      <c r="M28">
        <f>INDEX('AEO 2023 Table 42'!93:93,MATCH(M$11,'AEO 2023 Table 42'!$1:$1,0))/100</f>
        <v>0.18627171000000001</v>
      </c>
      <c r="N28">
        <f>INDEX('AEO 2023 Table 42'!93:93,MATCH(N$11,'AEO 2023 Table 42'!$1:$1,0))/100</f>
        <v>0.18632366</v>
      </c>
      <c r="O28">
        <f>INDEX('AEO 2023 Table 42'!93:93,MATCH(O$11,'AEO 2023 Table 42'!$1:$1,0))/100</f>
        <v>0.18651040999999999</v>
      </c>
      <c r="P28">
        <f>INDEX('AEO 2023 Table 42'!93:93,MATCH(P$11,'AEO 2023 Table 42'!$1:$1,0))/100</f>
        <v>0.18651966</v>
      </c>
      <c r="Q28">
        <f>INDEX('AEO 2023 Table 42'!93:93,MATCH(Q$11,'AEO 2023 Table 42'!$1:$1,0))/100</f>
        <v>0.18665414999999999</v>
      </c>
      <c r="R28">
        <f>INDEX('AEO 2023 Table 42'!93:93,MATCH(R$11,'AEO 2023 Table 42'!$1:$1,0))/100</f>
        <v>0.18656734</v>
      </c>
      <c r="S28">
        <f>INDEX('AEO 2023 Table 42'!93:93,MATCH(S$11,'AEO 2023 Table 42'!$1:$1,0))/100</f>
        <v>0.18679912999999998</v>
      </c>
      <c r="T28">
        <f>INDEX('AEO 2023 Table 42'!93:93,MATCH(T$11,'AEO 2023 Table 42'!$1:$1,0))/100</f>
        <v>0.18682741</v>
      </c>
      <c r="U28">
        <f>INDEX('AEO 2023 Table 42'!93:93,MATCH(U$11,'AEO 2023 Table 42'!$1:$1,0))/100</f>
        <v>0.18682773999999999</v>
      </c>
      <c r="V28">
        <f>INDEX('AEO 2023 Table 42'!93:93,MATCH(V$11,'AEO 2023 Table 42'!$1:$1,0))/100</f>
        <v>0.18694980999999999</v>
      </c>
      <c r="W28">
        <f>INDEX('AEO 2023 Table 42'!93:93,MATCH(W$11,'AEO 2023 Table 42'!$1:$1,0))/100</f>
        <v>0.18699373000000002</v>
      </c>
      <c r="X28">
        <f>INDEX('AEO 2023 Table 42'!93:93,MATCH(X$11,'AEO 2023 Table 42'!$1:$1,0))/100</f>
        <v>0.18702349000000001</v>
      </c>
      <c r="Y28">
        <f>INDEX('AEO 2023 Table 42'!93:93,MATCH(Y$11,'AEO 2023 Table 42'!$1:$1,0))/100</f>
        <v>0.18715243999999998</v>
      </c>
      <c r="Z28">
        <f>INDEX('AEO 2023 Table 42'!93:93,MATCH(Z$11,'AEO 2023 Table 42'!$1:$1,0))/100</f>
        <v>0.18705008000000001</v>
      </c>
      <c r="AA28">
        <f>INDEX('AEO 2023 Table 42'!93:93,MATCH(AA$11,'AEO 2023 Table 42'!$1:$1,0))/100</f>
        <v>0.1871796</v>
      </c>
      <c r="AB28">
        <f>INDEX('AEO 2023 Table 42'!93:93,MATCH(AB$11,'AEO 2023 Table 42'!$1:$1,0))/100</f>
        <v>0.18683886999999999</v>
      </c>
      <c r="AC28">
        <f>INDEX('AEO 2023 Table 42'!93:93,MATCH(AC$11,'AEO 2023 Table 42'!$1:$1,0))/100</f>
        <v>0.18726562000000002</v>
      </c>
      <c r="AD28">
        <f>INDEX('AEO 2023 Table 42'!93:93,MATCH(AD$11,'AEO 2023 Table 42'!$1:$1,0))/100</f>
        <v>0.18717134000000002</v>
      </c>
      <c r="AE28">
        <f>INDEX('AEO 2023 Table 42'!93:93,MATCH(AE$11,'AEO 2023 Table 42'!$1:$1,0))/100</f>
        <v>0.18731235999999998</v>
      </c>
      <c r="AF28">
        <f>INDEX('AEO 2023 Table 42'!93:93,MATCH(AF$11,'AEO 2023 Table 42'!$1:$1,0))/100</f>
        <v>0.18726527999999998</v>
      </c>
    </row>
    <row r="29" spans="2:32" x14ac:dyDescent="0.35">
      <c r="B29" t="s">
        <v>202</v>
      </c>
      <c r="C29">
        <f>INDEX('AEO 2022 Table 42'!88:88,MATCH(C$3,'AEO 2022 Table 42'!$1:$1,0))/100</f>
        <v>0.40015830999999996</v>
      </c>
      <c r="D29">
        <f>INDEX('AEO 2023 Table 42'!94:94,MATCH(D$11,'AEO 2023 Table 42'!$1:$1,0))/100</f>
        <v>0.41023631999999999</v>
      </c>
      <c r="E29">
        <f>INDEX('AEO 2023 Table 42'!94:94,MATCH(E$11,'AEO 2023 Table 42'!$1:$1,0))/100</f>
        <v>0.40832016000000004</v>
      </c>
      <c r="F29">
        <f>INDEX('AEO 2023 Table 42'!94:94,MATCH(F$11,'AEO 2023 Table 42'!$1:$1,0))/100</f>
        <v>0.40843147000000002</v>
      </c>
      <c r="G29">
        <f>INDEX('AEO 2023 Table 42'!94:94,MATCH(G$11,'AEO 2023 Table 42'!$1:$1,0))/100</f>
        <v>0.40835155000000001</v>
      </c>
      <c r="H29">
        <f>INDEX('AEO 2023 Table 42'!94:94,MATCH(H$11,'AEO 2023 Table 42'!$1:$1,0))/100</f>
        <v>0.40868682999999995</v>
      </c>
      <c r="I29">
        <f>INDEX('AEO 2023 Table 42'!94:94,MATCH(I$11,'AEO 2023 Table 42'!$1:$1,0))/100</f>
        <v>0.40822619999999998</v>
      </c>
      <c r="J29">
        <f>INDEX('AEO 2023 Table 42'!94:94,MATCH(J$11,'AEO 2023 Table 42'!$1:$1,0))/100</f>
        <v>0.40890498999999997</v>
      </c>
      <c r="K29">
        <f>INDEX('AEO 2023 Table 42'!94:94,MATCH(K$11,'AEO 2023 Table 42'!$1:$1,0))/100</f>
        <v>0.40790154000000001</v>
      </c>
      <c r="L29">
        <f>INDEX('AEO 2023 Table 42'!94:94,MATCH(L$11,'AEO 2023 Table 42'!$1:$1,0))/100</f>
        <v>0.40784668000000002</v>
      </c>
      <c r="M29">
        <f>INDEX('AEO 2023 Table 42'!94:94,MATCH(M$11,'AEO 2023 Table 42'!$1:$1,0))/100</f>
        <v>0.40779156</v>
      </c>
      <c r="N29">
        <f>INDEX('AEO 2023 Table 42'!94:94,MATCH(N$11,'AEO 2023 Table 42'!$1:$1,0))/100</f>
        <v>0.40781368000000001</v>
      </c>
      <c r="O29">
        <f>INDEX('AEO 2023 Table 42'!94:94,MATCH(O$11,'AEO 2023 Table 42'!$1:$1,0))/100</f>
        <v>0.40782551</v>
      </c>
      <c r="P29">
        <f>INDEX('AEO 2023 Table 42'!94:94,MATCH(P$11,'AEO 2023 Table 42'!$1:$1,0))/100</f>
        <v>0.40757198</v>
      </c>
      <c r="Q29">
        <f>INDEX('AEO 2023 Table 42'!94:94,MATCH(Q$11,'AEO 2023 Table 42'!$1:$1,0))/100</f>
        <v>0.4075145</v>
      </c>
      <c r="R29">
        <f>INDEX('AEO 2023 Table 42'!94:94,MATCH(R$11,'AEO 2023 Table 42'!$1:$1,0))/100</f>
        <v>0.40756641000000005</v>
      </c>
      <c r="S29">
        <f>INDEX('AEO 2023 Table 42'!94:94,MATCH(S$11,'AEO 2023 Table 42'!$1:$1,0))/100</f>
        <v>0.40738899000000006</v>
      </c>
      <c r="T29">
        <f>INDEX('AEO 2023 Table 42'!94:94,MATCH(T$11,'AEO 2023 Table 42'!$1:$1,0))/100</f>
        <v>0.40732418000000004</v>
      </c>
      <c r="U29">
        <f>INDEX('AEO 2023 Table 42'!94:94,MATCH(U$11,'AEO 2023 Table 42'!$1:$1,0))/100</f>
        <v>0.40734417000000001</v>
      </c>
      <c r="V29">
        <f>INDEX('AEO 2023 Table 42'!94:94,MATCH(V$11,'AEO 2023 Table 42'!$1:$1,0))/100</f>
        <v>0.40716564</v>
      </c>
      <c r="W29">
        <f>INDEX('AEO 2023 Table 42'!94:94,MATCH(W$11,'AEO 2023 Table 42'!$1:$1,0))/100</f>
        <v>0.40707146</v>
      </c>
      <c r="X29">
        <f>INDEX('AEO 2023 Table 42'!94:94,MATCH(X$11,'AEO 2023 Table 42'!$1:$1,0))/100</f>
        <v>0.40703651000000002</v>
      </c>
      <c r="Y29">
        <f>INDEX('AEO 2023 Table 42'!94:94,MATCH(Y$11,'AEO 2023 Table 42'!$1:$1,0))/100</f>
        <v>0.40688029999999997</v>
      </c>
      <c r="Z29">
        <f>INDEX('AEO 2023 Table 42'!94:94,MATCH(Z$11,'AEO 2023 Table 42'!$1:$1,0))/100</f>
        <v>0.40688025999999999</v>
      </c>
      <c r="AA29">
        <f>INDEX('AEO 2023 Table 42'!94:94,MATCH(AA$11,'AEO 2023 Table 42'!$1:$1,0))/100</f>
        <v>0.40675579000000001</v>
      </c>
      <c r="AB29">
        <f>INDEX('AEO 2023 Table 42'!94:94,MATCH(AB$11,'AEO 2023 Table 42'!$1:$1,0))/100</f>
        <v>0.40679653000000005</v>
      </c>
      <c r="AC29">
        <f>INDEX('AEO 2023 Table 42'!94:94,MATCH(AC$11,'AEO 2023 Table 42'!$1:$1,0))/100</f>
        <v>0.40636947999999995</v>
      </c>
      <c r="AD29">
        <f>INDEX('AEO 2023 Table 42'!94:94,MATCH(AD$11,'AEO 2023 Table 42'!$1:$1,0))/100</f>
        <v>0.40637690999999998</v>
      </c>
      <c r="AE29">
        <f>INDEX('AEO 2023 Table 42'!94:94,MATCH(AE$11,'AEO 2023 Table 42'!$1:$1,0))/100</f>
        <v>0.40635528999999998</v>
      </c>
      <c r="AF29">
        <f>INDEX('AEO 2023 Table 42'!94:94,MATCH(AF$11,'AEO 2023 Table 42'!$1:$1,0))/100</f>
        <v>0.40621170000000001</v>
      </c>
    </row>
    <row r="31" spans="2:32" x14ac:dyDescent="0.35">
      <c r="B31" t="s">
        <v>179</v>
      </c>
    </row>
    <row r="32" spans="2:32" x14ac:dyDescent="0.35">
      <c r="B32" t="s">
        <v>180</v>
      </c>
    </row>
    <row r="33" spans="2:32" x14ac:dyDescent="0.35">
      <c r="B33" t="s">
        <v>184</v>
      </c>
    </row>
    <row r="34" spans="2:32" x14ac:dyDescent="0.35">
      <c r="B34" t="s">
        <v>183</v>
      </c>
    </row>
    <row r="36" spans="2:32" x14ac:dyDescent="0.35">
      <c r="B36" s="1" t="s">
        <v>181</v>
      </c>
      <c r="C36">
        <f t="shared" ref="C36:AF36" si="5">C21</f>
        <v>2021</v>
      </c>
      <c r="D36">
        <f t="shared" si="5"/>
        <v>2022</v>
      </c>
      <c r="E36">
        <f t="shared" si="5"/>
        <v>2023</v>
      </c>
      <c r="F36">
        <f t="shared" si="5"/>
        <v>2024</v>
      </c>
      <c r="G36">
        <f t="shared" si="5"/>
        <v>2025</v>
      </c>
      <c r="H36">
        <f t="shared" si="5"/>
        <v>2026</v>
      </c>
      <c r="I36">
        <f t="shared" si="5"/>
        <v>2027</v>
      </c>
      <c r="J36">
        <f t="shared" si="5"/>
        <v>2028</v>
      </c>
      <c r="K36">
        <f t="shared" si="5"/>
        <v>2029</v>
      </c>
      <c r="L36">
        <f t="shared" si="5"/>
        <v>2030</v>
      </c>
      <c r="M36">
        <f t="shared" si="5"/>
        <v>2031</v>
      </c>
      <c r="N36">
        <f t="shared" si="5"/>
        <v>2032</v>
      </c>
      <c r="O36">
        <f t="shared" si="5"/>
        <v>2033</v>
      </c>
      <c r="P36">
        <f t="shared" si="5"/>
        <v>2034</v>
      </c>
      <c r="Q36">
        <f t="shared" si="5"/>
        <v>2035</v>
      </c>
      <c r="R36">
        <f t="shared" si="5"/>
        <v>2036</v>
      </c>
      <c r="S36">
        <f t="shared" si="5"/>
        <v>2037</v>
      </c>
      <c r="T36">
        <f t="shared" si="5"/>
        <v>2038</v>
      </c>
      <c r="U36">
        <f t="shared" si="5"/>
        <v>2039</v>
      </c>
      <c r="V36">
        <f t="shared" si="5"/>
        <v>2040</v>
      </c>
      <c r="W36">
        <f t="shared" si="5"/>
        <v>2041</v>
      </c>
      <c r="X36">
        <f t="shared" si="5"/>
        <v>2042</v>
      </c>
      <c r="Y36">
        <f t="shared" si="5"/>
        <v>2043</v>
      </c>
      <c r="Z36">
        <f t="shared" si="5"/>
        <v>2044</v>
      </c>
      <c r="AA36">
        <f t="shared" si="5"/>
        <v>2045</v>
      </c>
      <c r="AB36">
        <f t="shared" si="5"/>
        <v>2046</v>
      </c>
      <c r="AC36">
        <f t="shared" si="5"/>
        <v>2047</v>
      </c>
      <c r="AD36">
        <f t="shared" si="5"/>
        <v>2048</v>
      </c>
      <c r="AE36">
        <f t="shared" si="5"/>
        <v>2049</v>
      </c>
      <c r="AF36">
        <f t="shared" si="5"/>
        <v>2050</v>
      </c>
    </row>
    <row r="37" spans="2:32" x14ac:dyDescent="0.35">
      <c r="B37" t="s">
        <v>168</v>
      </c>
      <c r="C37">
        <f t="shared" ref="C37:AF44" si="6">C12*C$4</f>
        <v>0</v>
      </c>
      <c r="D37">
        <f t="shared" si="6"/>
        <v>2.4057268078380885E-3</v>
      </c>
      <c r="E37">
        <f t="shared" si="6"/>
        <v>1.9228943338425617E-3</v>
      </c>
      <c r="F37">
        <f t="shared" si="6"/>
        <v>1.9951839335248358E-3</v>
      </c>
      <c r="G37">
        <f t="shared" si="6"/>
        <v>1.9369311270638983E-3</v>
      </c>
      <c r="H37">
        <f t="shared" si="6"/>
        <v>1.9433351641400434E-3</v>
      </c>
      <c r="I37">
        <f t="shared" si="6"/>
        <v>1.9126764952018273E-3</v>
      </c>
      <c r="J37">
        <f t="shared" si="6"/>
        <v>1.9033075561054656E-3</v>
      </c>
      <c r="K37">
        <f t="shared" si="6"/>
        <v>1.8384744150295024E-3</v>
      </c>
      <c r="L37">
        <f t="shared" si="6"/>
        <v>1.7905378014690533E-3</v>
      </c>
      <c r="M37">
        <f t="shared" si="6"/>
        <v>1.7387284987093888E-3</v>
      </c>
      <c r="N37">
        <f t="shared" si="6"/>
        <v>1.6963568435315564E-3</v>
      </c>
      <c r="O37">
        <f t="shared" si="6"/>
        <v>1.6461461295257422E-3</v>
      </c>
      <c r="P37">
        <f t="shared" si="6"/>
        <v>1.6014468602821503E-3</v>
      </c>
      <c r="Q37">
        <f t="shared" si="6"/>
        <v>1.5550487584075668E-3</v>
      </c>
      <c r="R37">
        <f t="shared" si="6"/>
        <v>1.5235730384733147E-3</v>
      </c>
      <c r="S37">
        <f t="shared" si="6"/>
        <v>1.4775719958877486E-3</v>
      </c>
      <c r="T37">
        <f t="shared" si="6"/>
        <v>1.4453770898606086E-3</v>
      </c>
      <c r="U37">
        <f t="shared" si="6"/>
        <v>1.419039439482229E-3</v>
      </c>
      <c r="V37">
        <f t="shared" si="6"/>
        <v>1.3875100428027986E-3</v>
      </c>
      <c r="W37">
        <f t="shared" si="6"/>
        <v>1.3628089585682188E-3</v>
      </c>
      <c r="X37">
        <f t="shared" si="6"/>
        <v>1.3431653982984755E-3</v>
      </c>
      <c r="Y37">
        <f t="shared" si="6"/>
        <v>1.3177179876062946E-3</v>
      </c>
      <c r="Z37">
        <f t="shared" si="6"/>
        <v>1.3078531093379776E-3</v>
      </c>
      <c r="AA37">
        <f t="shared" si="6"/>
        <v>1.2881707211256914E-3</v>
      </c>
      <c r="AB37">
        <f t="shared" si="6"/>
        <v>1.3156838001015896E-3</v>
      </c>
      <c r="AC37">
        <f t="shared" si="6"/>
        <v>1.261937016027784E-3</v>
      </c>
      <c r="AD37">
        <f t="shared" si="6"/>
        <v>1.2558309151184752E-3</v>
      </c>
      <c r="AE37">
        <f t="shared" si="6"/>
        <v>1.2409899567721937E-3</v>
      </c>
      <c r="AF37">
        <f t="shared" si="6"/>
        <v>1.2298901300358701E-3</v>
      </c>
    </row>
    <row r="38" spans="2:32" x14ac:dyDescent="0.35">
      <c r="B38" t="s">
        <v>169</v>
      </c>
      <c r="C38">
        <f t="shared" si="6"/>
        <v>2.1001831768002704E-3</v>
      </c>
      <c r="D38">
        <f t="shared" si="6"/>
        <v>2.5227398686842244E-2</v>
      </c>
      <c r="E38">
        <f t="shared" si="6"/>
        <v>2.018981123667225E-2</v>
      </c>
      <c r="F38">
        <f t="shared" si="6"/>
        <v>2.0057332280527938E-2</v>
      </c>
      <c r="G38">
        <f t="shared" si="6"/>
        <v>1.8844098410515962E-2</v>
      </c>
      <c r="H38">
        <f t="shared" si="6"/>
        <v>1.8983646764456914E-2</v>
      </c>
      <c r="I38">
        <f t="shared" si="6"/>
        <v>1.837600135588777E-2</v>
      </c>
      <c r="J38">
        <f t="shared" si="6"/>
        <v>1.7921718926780954E-2</v>
      </c>
      <c r="K38">
        <f t="shared" si="6"/>
        <v>1.7340591754962879E-2</v>
      </c>
      <c r="L38">
        <f t="shared" si="6"/>
        <v>1.6726172091155046E-2</v>
      </c>
      <c r="M38">
        <f t="shared" si="6"/>
        <v>1.6099140000858631E-2</v>
      </c>
      <c r="N38">
        <f t="shared" si="6"/>
        <v>1.5593137733659319E-2</v>
      </c>
      <c r="O38">
        <f t="shared" si="6"/>
        <v>1.5028650898712456E-2</v>
      </c>
      <c r="P38">
        <f t="shared" si="6"/>
        <v>1.4535310672288321E-2</v>
      </c>
      <c r="Q38">
        <f t="shared" si="6"/>
        <v>1.402189183001888E-2</v>
      </c>
      <c r="R38">
        <f t="shared" si="6"/>
        <v>1.3664307064026463E-2</v>
      </c>
      <c r="S38">
        <f t="shared" si="6"/>
        <v>1.3179876042486872E-2</v>
      </c>
      <c r="T38">
        <f t="shared" si="6"/>
        <v>1.2828281211570827E-2</v>
      </c>
      <c r="U38">
        <f t="shared" si="6"/>
        <v>1.2524554562053014E-2</v>
      </c>
      <c r="V38">
        <f t="shared" si="6"/>
        <v>1.2209445032543153E-2</v>
      </c>
      <c r="W38">
        <f t="shared" si="6"/>
        <v>1.1934410330086227E-2</v>
      </c>
      <c r="X38">
        <f t="shared" si="6"/>
        <v>1.1715500719656685E-2</v>
      </c>
      <c r="Y38">
        <f t="shared" si="6"/>
        <v>1.1452151676606168E-2</v>
      </c>
      <c r="Z38">
        <f t="shared" si="6"/>
        <v>1.1323970655973443E-2</v>
      </c>
      <c r="AA38">
        <f t="shared" si="6"/>
        <v>1.1107358578536139E-2</v>
      </c>
      <c r="AB38">
        <f t="shared" si="6"/>
        <v>1.1130260641515847E-2</v>
      </c>
      <c r="AC38">
        <f t="shared" si="6"/>
        <v>1.0754731191390065E-2</v>
      </c>
      <c r="AD38">
        <f t="shared" si="6"/>
        <v>1.0661482523185004E-2</v>
      </c>
      <c r="AE38">
        <f t="shared" si="6"/>
        <v>1.0473308814034578E-2</v>
      </c>
      <c r="AF38">
        <f t="shared" si="6"/>
        <v>1.0373271110867072E-2</v>
      </c>
    </row>
    <row r="39" spans="2:32" x14ac:dyDescent="0.35">
      <c r="B39" t="s">
        <v>170</v>
      </c>
      <c r="C39">
        <f t="shared" si="6"/>
        <v>2.970689498630108E-2</v>
      </c>
      <c r="D39">
        <f t="shared" si="6"/>
        <v>7.8121923578353972E-2</v>
      </c>
      <c r="E39">
        <f t="shared" si="6"/>
        <v>6.7099247025960443E-2</v>
      </c>
      <c r="F39">
        <f t="shared" si="6"/>
        <v>6.6424322230803093E-2</v>
      </c>
      <c r="G39">
        <f t="shared" si="6"/>
        <v>6.3603880249633774E-2</v>
      </c>
      <c r="H39">
        <f t="shared" si="6"/>
        <v>6.229900460172387E-2</v>
      </c>
      <c r="I39">
        <f t="shared" si="6"/>
        <v>6.0490705392515158E-2</v>
      </c>
      <c r="J39">
        <f t="shared" si="6"/>
        <v>5.8879829405752836E-2</v>
      </c>
      <c r="K39">
        <f t="shared" si="6"/>
        <v>5.6546703480611485E-2</v>
      </c>
      <c r="L39">
        <f t="shared" si="6"/>
        <v>5.4611144756226249E-2</v>
      </c>
      <c r="M39">
        <f t="shared" si="6"/>
        <v>5.2669487259274471E-2</v>
      </c>
      <c r="N39">
        <f t="shared" si="6"/>
        <v>5.0970618249203785E-2</v>
      </c>
      <c r="O39">
        <f t="shared" si="6"/>
        <v>4.9210574887203283E-2</v>
      </c>
      <c r="P39">
        <f t="shared" si="6"/>
        <v>4.7552943473601769E-2</v>
      </c>
      <c r="Q39">
        <f t="shared" si="6"/>
        <v>4.5980170279384287E-2</v>
      </c>
      <c r="R39">
        <f t="shared" si="6"/>
        <v>4.4717261151766906E-2</v>
      </c>
      <c r="S39">
        <f t="shared" si="6"/>
        <v>4.3253219267423107E-2</v>
      </c>
      <c r="T39">
        <f t="shared" si="6"/>
        <v>4.2067348943142943E-2</v>
      </c>
      <c r="U39">
        <f t="shared" si="6"/>
        <v>4.1072009900924279E-2</v>
      </c>
      <c r="V39">
        <f t="shared" si="6"/>
        <v>4.0023992008555789E-2</v>
      </c>
      <c r="W39">
        <f t="shared" si="6"/>
        <v>3.9158971202009528E-2</v>
      </c>
      <c r="X39">
        <f t="shared" si="6"/>
        <v>3.8439452408864268E-2</v>
      </c>
      <c r="Y39">
        <f t="shared" si="6"/>
        <v>3.7643778458912258E-2</v>
      </c>
      <c r="Z39">
        <f t="shared" si="6"/>
        <v>3.7151297119192551E-2</v>
      </c>
      <c r="AA39">
        <f t="shared" si="6"/>
        <v>3.6500731548078522E-2</v>
      </c>
      <c r="AB39">
        <f t="shared" si="6"/>
        <v>3.6513860878520821E-2</v>
      </c>
      <c r="AC39">
        <f t="shared" si="6"/>
        <v>3.5452144184085994E-2</v>
      </c>
      <c r="AD39">
        <f t="shared" si="6"/>
        <v>3.509468747373027E-2</v>
      </c>
      <c r="AE39">
        <f t="shared" si="6"/>
        <v>3.4579056176010911E-2</v>
      </c>
      <c r="AF39">
        <f t="shared" si="6"/>
        <v>3.4189524612056731E-2</v>
      </c>
    </row>
    <row r="40" spans="2:32" x14ac:dyDescent="0.35">
      <c r="B40" t="s">
        <v>171</v>
      </c>
      <c r="C40">
        <f t="shared" si="6"/>
        <v>6.9575543146175881E-2</v>
      </c>
      <c r="D40">
        <f t="shared" si="6"/>
        <v>0.14738852606341729</v>
      </c>
      <c r="E40">
        <f t="shared" si="6"/>
        <v>0.15728936898341098</v>
      </c>
      <c r="F40">
        <f t="shared" si="6"/>
        <v>0.14884250276348554</v>
      </c>
      <c r="G40">
        <f t="shared" si="6"/>
        <v>0.14643579953747723</v>
      </c>
      <c r="H40">
        <f t="shared" si="6"/>
        <v>0.13787224730435341</v>
      </c>
      <c r="I40">
        <f t="shared" si="6"/>
        <v>0.13269508733766894</v>
      </c>
      <c r="J40">
        <f t="shared" si="6"/>
        <v>0.12794570504813638</v>
      </c>
      <c r="K40">
        <f t="shared" si="6"/>
        <v>0.1231832528905434</v>
      </c>
      <c r="L40">
        <f t="shared" si="6"/>
        <v>0.11876232624343973</v>
      </c>
      <c r="M40">
        <f t="shared" si="6"/>
        <v>0.11467427853967453</v>
      </c>
      <c r="N40">
        <f t="shared" si="6"/>
        <v>0.11037047516889524</v>
      </c>
      <c r="O40">
        <f t="shared" si="6"/>
        <v>0.10658777284434458</v>
      </c>
      <c r="P40">
        <f t="shared" si="6"/>
        <v>0.1029104857584423</v>
      </c>
      <c r="Q40">
        <f t="shared" si="6"/>
        <v>9.9553815753891162E-2</v>
      </c>
      <c r="R40">
        <f t="shared" si="6"/>
        <v>9.5974781028373965E-2</v>
      </c>
      <c r="S40">
        <f t="shared" si="6"/>
        <v>9.3409381124602203E-2</v>
      </c>
      <c r="T40">
        <f t="shared" si="6"/>
        <v>9.0755942242323376E-2</v>
      </c>
      <c r="U40">
        <f t="shared" si="6"/>
        <v>8.836702440938328E-2</v>
      </c>
      <c r="V40">
        <f t="shared" si="6"/>
        <v>8.6303849961120699E-2</v>
      </c>
      <c r="W40">
        <f t="shared" si="6"/>
        <v>8.4514271211391226E-2</v>
      </c>
      <c r="X40">
        <f t="shared" si="6"/>
        <v>8.2728005807933935E-2</v>
      </c>
      <c r="Y40">
        <f t="shared" si="6"/>
        <v>8.1395454054139366E-2</v>
      </c>
      <c r="Z40">
        <f t="shared" si="6"/>
        <v>7.9611531577609945E-2</v>
      </c>
      <c r="AA40">
        <f t="shared" si="6"/>
        <v>7.8428026069914378E-2</v>
      </c>
      <c r="AB40">
        <f t="shared" si="6"/>
        <v>7.6204322439976185E-2</v>
      </c>
      <c r="AC40">
        <f t="shared" si="6"/>
        <v>7.6113196425669258E-2</v>
      </c>
      <c r="AD40">
        <f t="shared" si="6"/>
        <v>7.4766313773959509E-2</v>
      </c>
      <c r="AE40">
        <f t="shared" si="6"/>
        <v>7.3987717885060186E-2</v>
      </c>
      <c r="AF40">
        <f t="shared" si="6"/>
        <v>7.2736943477475113E-2</v>
      </c>
    </row>
    <row r="41" spans="2:32" x14ac:dyDescent="0.35">
      <c r="B41" t="s">
        <v>172</v>
      </c>
      <c r="C41">
        <f t="shared" si="6"/>
        <v>0.16131030837901356</v>
      </c>
      <c r="D41">
        <f t="shared" si="6"/>
        <v>4.1787946747983785E-2</v>
      </c>
      <c r="E41">
        <f t="shared" si="6"/>
        <v>4.9455599280325849E-2</v>
      </c>
      <c r="F41">
        <f t="shared" si="6"/>
        <v>4.5630271174669397E-2</v>
      </c>
      <c r="G41">
        <f t="shared" si="6"/>
        <v>4.4992863985453907E-2</v>
      </c>
      <c r="H41">
        <f t="shared" si="6"/>
        <v>4.1262680723752498E-2</v>
      </c>
      <c r="I41">
        <f t="shared" si="6"/>
        <v>3.9480807376531139E-2</v>
      </c>
      <c r="J41">
        <f t="shared" si="6"/>
        <v>3.7474857418866234E-2</v>
      </c>
      <c r="K41">
        <f t="shared" si="6"/>
        <v>3.6143010591665595E-2</v>
      </c>
      <c r="L41">
        <f t="shared" si="6"/>
        <v>3.475836372999673E-2</v>
      </c>
      <c r="M41">
        <f t="shared" si="6"/>
        <v>3.3495159766480244E-2</v>
      </c>
      <c r="N41">
        <f t="shared" si="6"/>
        <v>3.2087441319040053E-2</v>
      </c>
      <c r="O41">
        <f t="shared" si="6"/>
        <v>3.0911979564280566E-2</v>
      </c>
      <c r="P41">
        <f t="shared" si="6"/>
        <v>2.9736128944043927E-2</v>
      </c>
      <c r="Q41">
        <f t="shared" si="6"/>
        <v>2.8720911256415144E-2</v>
      </c>
      <c r="R41">
        <f t="shared" si="6"/>
        <v>2.7541050622694123E-2</v>
      </c>
      <c r="S41">
        <f t="shared" si="6"/>
        <v>2.6849288783686004E-2</v>
      </c>
      <c r="T41">
        <f t="shared" si="6"/>
        <v>2.6019214201660017E-2</v>
      </c>
      <c r="U41">
        <f t="shared" si="6"/>
        <v>2.5240823669611404E-2</v>
      </c>
      <c r="V41">
        <f t="shared" si="6"/>
        <v>2.469942088391484E-2</v>
      </c>
      <c r="W41">
        <f t="shared" si="6"/>
        <v>2.4148229449144375E-2</v>
      </c>
      <c r="X41">
        <f t="shared" si="6"/>
        <v>2.3592724929572522E-2</v>
      </c>
      <c r="Y41">
        <f t="shared" si="6"/>
        <v>2.3225354261212833E-2</v>
      </c>
      <c r="Z41">
        <f t="shared" si="6"/>
        <v>2.2632388897389416E-2</v>
      </c>
      <c r="AA41">
        <f t="shared" si="6"/>
        <v>2.2293696394247966E-2</v>
      </c>
      <c r="AB41">
        <f t="shared" si="6"/>
        <v>2.1433484777303467E-2</v>
      </c>
      <c r="AC41">
        <f t="shared" si="6"/>
        <v>2.158947148311037E-2</v>
      </c>
      <c r="AD41">
        <f t="shared" si="6"/>
        <v>2.112476325623042E-2</v>
      </c>
      <c r="AE41">
        <f t="shared" si="6"/>
        <v>2.0880691437891123E-2</v>
      </c>
      <c r="AF41">
        <f t="shared" si="6"/>
        <v>2.0522308763401567E-2</v>
      </c>
    </row>
    <row r="42" spans="2:32" x14ac:dyDescent="0.35">
      <c r="B42" t="s">
        <v>173</v>
      </c>
      <c r="C42">
        <f t="shared" si="6"/>
        <v>4.8313397279284333E-2</v>
      </c>
      <c r="D42">
        <f t="shared" si="6"/>
        <v>5.3652060906265904E-3</v>
      </c>
      <c r="E42">
        <f t="shared" si="6"/>
        <v>5.4951293541074704E-3</v>
      </c>
      <c r="F42">
        <f t="shared" si="6"/>
        <v>5.3023753977444014E-3</v>
      </c>
      <c r="G42">
        <f t="shared" si="6"/>
        <v>5.1981548394916619E-3</v>
      </c>
      <c r="H42">
        <f t="shared" si="6"/>
        <v>4.9872279245607729E-3</v>
      </c>
      <c r="I42">
        <f t="shared" si="6"/>
        <v>4.8295593203798916E-3</v>
      </c>
      <c r="J42">
        <f t="shared" si="6"/>
        <v>4.6886373121888076E-3</v>
      </c>
      <c r="K42">
        <f t="shared" si="6"/>
        <v>4.5162592139371604E-3</v>
      </c>
      <c r="L42">
        <f t="shared" si="6"/>
        <v>4.3652138797751153E-3</v>
      </c>
      <c r="M42">
        <f t="shared" si="6"/>
        <v>4.215992749128615E-3</v>
      </c>
      <c r="N42">
        <f t="shared" si="6"/>
        <v>4.0688896929422314E-3</v>
      </c>
      <c r="O42">
        <f t="shared" si="6"/>
        <v>3.9329988262962398E-3</v>
      </c>
      <c r="P42">
        <f t="shared" si="6"/>
        <v>3.7988171481960721E-3</v>
      </c>
      <c r="Q42">
        <f t="shared" si="6"/>
        <v>3.676384425650154E-3</v>
      </c>
      <c r="R42">
        <f t="shared" si="6"/>
        <v>3.5573216139752296E-3</v>
      </c>
      <c r="S42">
        <f t="shared" si="6"/>
        <v>3.4592838702924844E-3</v>
      </c>
      <c r="T42">
        <f t="shared" si="6"/>
        <v>3.3657519030767941E-3</v>
      </c>
      <c r="U42">
        <f t="shared" si="6"/>
        <v>3.2819247062518832E-3</v>
      </c>
      <c r="V42">
        <f t="shared" si="6"/>
        <v>3.2069562944049427E-3</v>
      </c>
      <c r="W42">
        <f t="shared" si="6"/>
        <v>3.1399324067816841E-3</v>
      </c>
      <c r="X42">
        <f t="shared" si="6"/>
        <v>3.078505048314549E-3</v>
      </c>
      <c r="Y42">
        <f t="shared" si="6"/>
        <v>3.0242828238847019E-3</v>
      </c>
      <c r="Z42">
        <f t="shared" si="6"/>
        <v>2.9688428057678944E-3</v>
      </c>
      <c r="AA42">
        <f t="shared" si="6"/>
        <v>2.9234590702532088E-3</v>
      </c>
      <c r="AB42">
        <f t="shared" si="6"/>
        <v>2.8746173700472662E-3</v>
      </c>
      <c r="AC42">
        <f t="shared" si="6"/>
        <v>2.8447256263522858E-3</v>
      </c>
      <c r="AD42">
        <f t="shared" si="6"/>
        <v>2.8028506795103802E-3</v>
      </c>
      <c r="AE42">
        <f t="shared" si="6"/>
        <v>2.7711038116582094E-3</v>
      </c>
      <c r="AF42">
        <f t="shared" si="6"/>
        <v>2.7298740454071652E-3</v>
      </c>
    </row>
    <row r="43" spans="2:32" x14ac:dyDescent="0.35">
      <c r="B43" t="s">
        <v>201</v>
      </c>
      <c r="C43">
        <f t="shared" si="6"/>
        <v>5.1365178591067703E-3</v>
      </c>
      <c r="D43">
        <f t="shared" si="6"/>
        <v>0.15127834069923438</v>
      </c>
      <c r="E43">
        <f t="shared" si="6"/>
        <v>0.13366152635255896</v>
      </c>
      <c r="F43">
        <f t="shared" si="6"/>
        <v>0.13548007236414364</v>
      </c>
      <c r="G43">
        <f t="shared" si="6"/>
        <v>0.13029373304289876</v>
      </c>
      <c r="H43">
        <f t="shared" si="6"/>
        <v>0.13216501187499027</v>
      </c>
      <c r="I43">
        <f t="shared" si="6"/>
        <v>0.1300242624612738</v>
      </c>
      <c r="J43">
        <f t="shared" si="6"/>
        <v>0.12749543194876714</v>
      </c>
      <c r="K43">
        <f t="shared" si="6"/>
        <v>0.12450367470375195</v>
      </c>
      <c r="L43">
        <f t="shared" si="6"/>
        <v>0.12133712750408757</v>
      </c>
      <c r="M43">
        <f t="shared" si="6"/>
        <v>0.11793485848618987</v>
      </c>
      <c r="N43">
        <f t="shared" si="6"/>
        <v>0.11496753763763877</v>
      </c>
      <c r="O43">
        <f t="shared" si="6"/>
        <v>0.11171971614693146</v>
      </c>
      <c r="P43">
        <f t="shared" si="6"/>
        <v>0.10865376050120897</v>
      </c>
      <c r="Q43">
        <f t="shared" si="6"/>
        <v>0.10553381097641033</v>
      </c>
      <c r="R43">
        <f t="shared" si="6"/>
        <v>0.1031768355153931</v>
      </c>
      <c r="S43">
        <f t="shared" si="6"/>
        <v>0.10018807404949516</v>
      </c>
      <c r="T43">
        <f t="shared" si="6"/>
        <v>9.7958730362725344E-2</v>
      </c>
      <c r="U43">
        <f t="shared" si="6"/>
        <v>9.5966846144268661E-2</v>
      </c>
      <c r="V43">
        <f t="shared" si="6"/>
        <v>9.4055286100892949E-2</v>
      </c>
      <c r="W43">
        <f t="shared" si="6"/>
        <v>9.2315403735022977E-2</v>
      </c>
      <c r="X43">
        <f t="shared" si="6"/>
        <v>9.0958078221051633E-2</v>
      </c>
      <c r="Y43">
        <f t="shared" si="6"/>
        <v>8.9362179222652896E-2</v>
      </c>
      <c r="Z43">
        <f t="shared" si="6"/>
        <v>8.8513763657430272E-2</v>
      </c>
      <c r="AA43">
        <f t="shared" si="6"/>
        <v>8.7210198200925473E-2</v>
      </c>
      <c r="AB43">
        <f t="shared" si="6"/>
        <v>8.7175659827906427E-2</v>
      </c>
      <c r="AC43">
        <f t="shared" si="6"/>
        <v>8.503502107987132E-2</v>
      </c>
      <c r="AD43">
        <f t="shared" si="6"/>
        <v>8.4399771552419164E-2</v>
      </c>
      <c r="AE43">
        <f t="shared" si="6"/>
        <v>8.3227927197222148E-2</v>
      </c>
      <c r="AF43">
        <f t="shared" si="6"/>
        <v>8.2623883633368186E-2</v>
      </c>
    </row>
    <row r="44" spans="2:32" x14ac:dyDescent="0.35">
      <c r="B44" t="s">
        <v>202</v>
      </c>
      <c r="C44">
        <f t="shared" si="6"/>
        <v>0.15561423163040686</v>
      </c>
      <c r="D44">
        <f t="shared" si="6"/>
        <v>3.8914151020129011E-2</v>
      </c>
      <c r="E44">
        <f t="shared" si="6"/>
        <v>4.3620894011921985E-2</v>
      </c>
      <c r="F44">
        <f t="shared" si="6"/>
        <v>4.3071440567808192E-2</v>
      </c>
      <c r="G44">
        <f t="shared" si="6"/>
        <v>4.3019237060952106E-2</v>
      </c>
      <c r="H44">
        <f t="shared" si="6"/>
        <v>4.2201235195881287E-2</v>
      </c>
      <c r="I44">
        <f t="shared" si="6"/>
        <v>4.1289345958491361E-2</v>
      </c>
      <c r="J44">
        <f t="shared" si="6"/>
        <v>4.0147248253549331E-2</v>
      </c>
      <c r="K44">
        <f t="shared" si="6"/>
        <v>3.9700729354780161E-2</v>
      </c>
      <c r="L44">
        <f t="shared" si="6"/>
        <v>3.884394372996889E-2</v>
      </c>
      <c r="M44">
        <f t="shared" si="6"/>
        <v>3.7957203575280964E-2</v>
      </c>
      <c r="N44">
        <f t="shared" si="6"/>
        <v>3.6953289534934583E-2</v>
      </c>
      <c r="O44">
        <f t="shared" si="6"/>
        <v>3.5971486771220057E-2</v>
      </c>
      <c r="P44">
        <f t="shared" si="6"/>
        <v>3.5057356446428808E-2</v>
      </c>
      <c r="Q44">
        <f t="shared" si="6"/>
        <v>3.4203091462313394E-2</v>
      </c>
      <c r="R44">
        <f t="shared" si="6"/>
        <v>3.3266845472983246E-2</v>
      </c>
      <c r="S44">
        <f t="shared" si="6"/>
        <v>3.263601575361795E-2</v>
      </c>
      <c r="T44">
        <f t="shared" si="6"/>
        <v>3.1946228759047908E-2</v>
      </c>
      <c r="U44">
        <f t="shared" si="6"/>
        <v>3.1279760056552773E-2</v>
      </c>
      <c r="V44">
        <f t="shared" si="6"/>
        <v>3.0808746032720616E-2</v>
      </c>
      <c r="W44">
        <f t="shared" si="6"/>
        <v>3.0343442147761319E-2</v>
      </c>
      <c r="X44">
        <f t="shared" si="6"/>
        <v>2.9882955040084484E-2</v>
      </c>
      <c r="Y44">
        <f t="shared" si="6"/>
        <v>2.9557276861162985E-2</v>
      </c>
      <c r="Z44">
        <f t="shared" ref="Z44:AF44" si="7">Z19*Z$4</f>
        <v>2.9100598583353565E-2</v>
      </c>
      <c r="AA44">
        <f t="shared" si="7"/>
        <v>2.8803034121309214E-2</v>
      </c>
      <c r="AB44">
        <f t="shared" si="7"/>
        <v>2.8180096009693113E-2</v>
      </c>
      <c r="AC44">
        <f t="shared" si="7"/>
        <v>2.8228541555811264E-2</v>
      </c>
      <c r="AD44">
        <f t="shared" si="7"/>
        <v>2.7862071155055047E-2</v>
      </c>
      <c r="AE44">
        <f t="shared" si="7"/>
        <v>2.7616561575224009E-2</v>
      </c>
      <c r="AF44">
        <f t="shared" si="7"/>
        <v>2.7366535185073895E-2</v>
      </c>
    </row>
    <row r="45" spans="2:32" x14ac:dyDescent="0.35">
      <c r="B45" t="s">
        <v>167</v>
      </c>
      <c r="C45">
        <f t="shared" ref="C45:AF52" si="8">C22*C$5</f>
        <v>1.7932358707046403E-2</v>
      </c>
      <c r="D45">
        <f t="shared" si="8"/>
        <v>1.2992617610337601E-2</v>
      </c>
      <c r="E45">
        <f t="shared" si="8"/>
        <v>1.4968302094464342E-2</v>
      </c>
      <c r="F45">
        <f t="shared" si="8"/>
        <v>1.5013013787568167E-2</v>
      </c>
      <c r="G45">
        <f t="shared" si="8"/>
        <v>1.5381280080963584E-2</v>
      </c>
      <c r="H45">
        <f t="shared" si="8"/>
        <v>1.5344874202470717E-2</v>
      </c>
      <c r="I45">
        <f t="shared" si="8"/>
        <v>1.5675276934568511E-2</v>
      </c>
      <c r="J45">
        <f t="shared" si="8"/>
        <v>1.5897578089155741E-2</v>
      </c>
      <c r="K45">
        <f t="shared" si="8"/>
        <v>1.6237932083727518E-2</v>
      </c>
      <c r="L45">
        <f t="shared" si="8"/>
        <v>1.6521048815097451E-2</v>
      </c>
      <c r="M45">
        <f t="shared" si="8"/>
        <v>1.6834936910273574E-2</v>
      </c>
      <c r="N45">
        <f t="shared" si="8"/>
        <v>1.7067265325095806E-2</v>
      </c>
      <c r="O45">
        <f t="shared" si="8"/>
        <v>1.7346096343563211E-2</v>
      </c>
      <c r="P45">
        <f t="shared" si="8"/>
        <v>1.7638396204001199E-2</v>
      </c>
      <c r="Q45">
        <f t="shared" si="8"/>
        <v>1.7904179826275176E-2</v>
      </c>
      <c r="R45">
        <f t="shared" si="8"/>
        <v>1.8051960774959852E-2</v>
      </c>
      <c r="S45">
        <f t="shared" si="8"/>
        <v>1.8345878516368326E-2</v>
      </c>
      <c r="T45">
        <f t="shared" si="8"/>
        <v>1.8522404019580673E-2</v>
      </c>
      <c r="U45">
        <f t="shared" si="8"/>
        <v>1.8672798607992987E-2</v>
      </c>
      <c r="V45">
        <f t="shared" si="8"/>
        <v>1.8860133086065985E-2</v>
      </c>
      <c r="W45">
        <f t="shared" si="8"/>
        <v>1.9011295061027684E-2</v>
      </c>
      <c r="X45">
        <f t="shared" si="8"/>
        <v>1.9106483360477631E-2</v>
      </c>
      <c r="Y45">
        <f t="shared" si="8"/>
        <v>1.927361526632574E-2</v>
      </c>
      <c r="Z45">
        <f t="shared" si="8"/>
        <v>1.9282658660025785E-2</v>
      </c>
      <c r="AA45">
        <f t="shared" si="8"/>
        <v>1.9408617084381494E-2</v>
      </c>
      <c r="AB45">
        <f t="shared" si="8"/>
        <v>1.9259728559125496E-2</v>
      </c>
      <c r="AC45">
        <f t="shared" si="8"/>
        <v>1.9585045978255819E-2</v>
      </c>
      <c r="AD45">
        <f t="shared" si="8"/>
        <v>1.957457301422659E-2</v>
      </c>
      <c r="AE45">
        <f t="shared" si="8"/>
        <v>1.9699997697998971E-2</v>
      </c>
      <c r="AF45">
        <f t="shared" si="8"/>
        <v>1.9706888133239075E-2</v>
      </c>
    </row>
    <row r="46" spans="2:32" x14ac:dyDescent="0.35">
      <c r="B46" t="s">
        <v>174</v>
      </c>
      <c r="C46">
        <f t="shared" si="8"/>
        <v>0.11931178389020199</v>
      </c>
      <c r="D46">
        <f t="shared" si="8"/>
        <v>0.11784423265635163</v>
      </c>
      <c r="E46">
        <f t="shared" si="8"/>
        <v>0.11830497674574236</v>
      </c>
      <c r="F46">
        <f t="shared" si="8"/>
        <v>0.12225918884711612</v>
      </c>
      <c r="G46">
        <f t="shared" si="8"/>
        <v>0.12556243199646988</v>
      </c>
      <c r="H46">
        <f t="shared" si="8"/>
        <v>0.13001834394060649</v>
      </c>
      <c r="I46">
        <f t="shared" si="8"/>
        <v>0.13333773500722484</v>
      </c>
      <c r="J46">
        <f t="shared" si="8"/>
        <v>0.13666405941338833</v>
      </c>
      <c r="K46">
        <f t="shared" si="8"/>
        <v>0.14046730903085489</v>
      </c>
      <c r="L46">
        <f t="shared" si="8"/>
        <v>0.14379230177264854</v>
      </c>
      <c r="M46">
        <f t="shared" si="8"/>
        <v>0.14702839528493036</v>
      </c>
      <c r="N46">
        <f t="shared" si="8"/>
        <v>0.15027594868317071</v>
      </c>
      <c r="O46">
        <f t="shared" si="8"/>
        <v>0.15335138504778442</v>
      </c>
      <c r="P46">
        <f t="shared" si="8"/>
        <v>0.15639349752937801</v>
      </c>
      <c r="Q46">
        <f t="shared" si="8"/>
        <v>0.15917573912420477</v>
      </c>
      <c r="R46">
        <f t="shared" si="8"/>
        <v>0.16189334048981929</v>
      </c>
      <c r="S46">
        <f t="shared" si="8"/>
        <v>0.16420897129768783</v>
      </c>
      <c r="T46">
        <f t="shared" si="8"/>
        <v>0.16643428300298921</v>
      </c>
      <c r="U46">
        <f t="shared" si="8"/>
        <v>0.16843544657571172</v>
      </c>
      <c r="V46">
        <f t="shared" si="8"/>
        <v>0.170185484191126</v>
      </c>
      <c r="W46">
        <f t="shared" si="8"/>
        <v>0.17182287440371646</v>
      </c>
      <c r="X46">
        <f t="shared" si="8"/>
        <v>0.17328981327520684</v>
      </c>
      <c r="Y46">
        <f t="shared" si="8"/>
        <v>0.17461794078087556</v>
      </c>
      <c r="Z46">
        <f t="shared" si="8"/>
        <v>0.17596909629599702</v>
      </c>
      <c r="AA46">
        <f t="shared" si="8"/>
        <v>0.17711009230033697</v>
      </c>
      <c r="AB46">
        <f t="shared" si="8"/>
        <v>0.17849070874876749</v>
      </c>
      <c r="AC46">
        <f t="shared" si="8"/>
        <v>0.17936838584314968</v>
      </c>
      <c r="AD46">
        <f t="shared" si="8"/>
        <v>0.1804414190976209</v>
      </c>
      <c r="AE46">
        <f t="shared" si="8"/>
        <v>0.18130964223379548</v>
      </c>
      <c r="AF46">
        <f t="shared" si="8"/>
        <v>0.18228386484648723</v>
      </c>
    </row>
    <row r="47" spans="2:32" x14ac:dyDescent="0.35">
      <c r="B47" t="s">
        <v>175</v>
      </c>
      <c r="C47">
        <f t="shared" si="8"/>
        <v>7.0626695885030637E-3</v>
      </c>
      <c r="D47">
        <f t="shared" si="8"/>
        <v>6.5337578504053367E-3</v>
      </c>
      <c r="E47">
        <f t="shared" si="8"/>
        <v>5.9392997695071614E-3</v>
      </c>
      <c r="F47">
        <f t="shared" si="8"/>
        <v>6.1822469817083506E-3</v>
      </c>
      <c r="G47">
        <f t="shared" si="8"/>
        <v>6.1042470427034026E-3</v>
      </c>
      <c r="H47">
        <f t="shared" si="8"/>
        <v>6.5123137628639097E-3</v>
      </c>
      <c r="I47">
        <f t="shared" si="8"/>
        <v>6.6631913049057766E-3</v>
      </c>
      <c r="J47">
        <f t="shared" si="8"/>
        <v>6.8111686714607883E-3</v>
      </c>
      <c r="K47">
        <f t="shared" si="8"/>
        <v>7.0597415717828021E-3</v>
      </c>
      <c r="L47">
        <f t="shared" si="8"/>
        <v>7.2512228246222983E-3</v>
      </c>
      <c r="M47">
        <f t="shared" si="8"/>
        <v>7.3907582139313361E-3</v>
      </c>
      <c r="N47">
        <f t="shared" si="8"/>
        <v>7.5567856317321274E-3</v>
      </c>
      <c r="O47">
        <f t="shared" si="8"/>
        <v>7.693855526256785E-3</v>
      </c>
      <c r="P47">
        <f t="shared" si="8"/>
        <v>7.8579591494490827E-3</v>
      </c>
      <c r="Q47">
        <f t="shared" si="8"/>
        <v>7.982408411719974E-3</v>
      </c>
      <c r="R47">
        <f t="shared" si="8"/>
        <v>8.139098241223601E-3</v>
      </c>
      <c r="S47">
        <f t="shared" si="8"/>
        <v>8.2108832019215112E-3</v>
      </c>
      <c r="T47">
        <f t="shared" si="8"/>
        <v>8.3145137524548891E-3</v>
      </c>
      <c r="U47">
        <f t="shared" si="8"/>
        <v>8.4078282568156928E-3</v>
      </c>
      <c r="V47">
        <f t="shared" si="8"/>
        <v>8.4833921598588581E-3</v>
      </c>
      <c r="W47">
        <f t="shared" si="8"/>
        <v>8.5474998572832948E-3</v>
      </c>
      <c r="X47">
        <f t="shared" si="8"/>
        <v>8.622823591486594E-3</v>
      </c>
      <c r="Y47">
        <f t="shared" si="8"/>
        <v>8.6566828222985372E-3</v>
      </c>
      <c r="Z47">
        <f t="shared" si="8"/>
        <v>8.7551758518507657E-3</v>
      </c>
      <c r="AA47">
        <f t="shared" si="8"/>
        <v>8.7883743894562761E-3</v>
      </c>
      <c r="AB47">
        <f t="shared" si="8"/>
        <v>8.9404493391901825E-3</v>
      </c>
      <c r="AC47">
        <f t="shared" si="8"/>
        <v>8.8774961324907323E-3</v>
      </c>
      <c r="AD47">
        <f t="shared" si="8"/>
        <v>8.9568633878153638E-3</v>
      </c>
      <c r="AE47">
        <f t="shared" si="8"/>
        <v>8.9573972559348312E-3</v>
      </c>
      <c r="AF47">
        <f t="shared" si="8"/>
        <v>9.0413364419734688E-3</v>
      </c>
    </row>
    <row r="48" spans="2:32" x14ac:dyDescent="0.35">
      <c r="B48" t="s">
        <v>176</v>
      </c>
      <c r="C48">
        <f t="shared" si="8"/>
        <v>3.4290933271723369E-2</v>
      </c>
      <c r="D48">
        <f t="shared" si="8"/>
        <v>2.941666321260393E-2</v>
      </c>
      <c r="E48">
        <f t="shared" si="8"/>
        <v>2.8882730334092912E-2</v>
      </c>
      <c r="F48">
        <f t="shared" si="8"/>
        <v>2.9413870118815428E-2</v>
      </c>
      <c r="G48">
        <f t="shared" si="8"/>
        <v>2.9835495844001855E-2</v>
      </c>
      <c r="H48">
        <f t="shared" si="8"/>
        <v>3.0062687451228299E-2</v>
      </c>
      <c r="I48">
        <f t="shared" si="8"/>
        <v>3.0836143066163474E-2</v>
      </c>
      <c r="J48">
        <f t="shared" si="8"/>
        <v>3.1150043342650806E-2</v>
      </c>
      <c r="K48">
        <f t="shared" si="8"/>
        <v>3.1997475302656134E-2</v>
      </c>
      <c r="L48">
        <f t="shared" si="8"/>
        <v>3.2513514707027277E-2</v>
      </c>
      <c r="M48">
        <f t="shared" si="8"/>
        <v>3.3037023305783383E-2</v>
      </c>
      <c r="N48">
        <f t="shared" si="8"/>
        <v>3.3551673754340358E-2</v>
      </c>
      <c r="O48">
        <f t="shared" si="8"/>
        <v>3.3977730028381038E-2</v>
      </c>
      <c r="P48">
        <f t="shared" si="8"/>
        <v>3.4552884255703367E-2</v>
      </c>
      <c r="Q48">
        <f t="shared" si="8"/>
        <v>3.4995358860475272E-2</v>
      </c>
      <c r="R48">
        <f t="shared" si="8"/>
        <v>3.5416146165697535E-2</v>
      </c>
      <c r="S48">
        <f t="shared" si="8"/>
        <v>3.5787033303625829E-2</v>
      </c>
      <c r="T48">
        <f t="shared" si="8"/>
        <v>3.6132082547755448E-2</v>
      </c>
      <c r="U48">
        <f t="shared" si="8"/>
        <v>3.640878069198944E-2</v>
      </c>
      <c r="V48">
        <f t="shared" si="8"/>
        <v>3.6717527276577767E-2</v>
      </c>
      <c r="W48">
        <f t="shared" si="8"/>
        <v>3.6947924754892621E-2</v>
      </c>
      <c r="X48">
        <f t="shared" si="8"/>
        <v>3.7156777438972541E-2</v>
      </c>
      <c r="Y48">
        <f t="shared" si="8"/>
        <v>3.7340817956871913E-2</v>
      </c>
      <c r="Z48">
        <f t="shared" si="8"/>
        <v>3.7544789495759276E-2</v>
      </c>
      <c r="AA48">
        <f t="shared" si="8"/>
        <v>3.768299649425378E-2</v>
      </c>
      <c r="AB48">
        <f t="shared" si="8"/>
        <v>3.7876681492646856E-2</v>
      </c>
      <c r="AC48">
        <f t="shared" si="8"/>
        <v>3.7973121454709366E-2</v>
      </c>
      <c r="AD48">
        <f t="shared" si="8"/>
        <v>3.8111888842859314E-2</v>
      </c>
      <c r="AE48">
        <f t="shared" si="8"/>
        <v>3.8144958499030573E-2</v>
      </c>
      <c r="AF48">
        <f t="shared" si="8"/>
        <v>3.8352213272472298E-2</v>
      </c>
    </row>
    <row r="49" spans="2:32" x14ac:dyDescent="0.35">
      <c r="B49" t="s">
        <v>177</v>
      </c>
      <c r="C49">
        <f t="shared" si="8"/>
        <v>1.3971349223647022E-2</v>
      </c>
      <c r="D49">
        <f t="shared" si="8"/>
        <v>1.7933221744865953E-2</v>
      </c>
      <c r="E49">
        <f t="shared" si="8"/>
        <v>1.8772044636772907E-2</v>
      </c>
      <c r="F49">
        <f t="shared" si="8"/>
        <v>1.8645099685265211E-2</v>
      </c>
      <c r="G49">
        <f t="shared" si="8"/>
        <v>1.8921502068066916E-2</v>
      </c>
      <c r="H49">
        <f t="shared" si="8"/>
        <v>1.8954978656481301E-2</v>
      </c>
      <c r="I49">
        <f t="shared" si="8"/>
        <v>1.9160191041260967E-2</v>
      </c>
      <c r="J49">
        <f t="shared" si="8"/>
        <v>1.9389693127309399E-2</v>
      </c>
      <c r="K49">
        <f t="shared" si="8"/>
        <v>1.9598095737493642E-2</v>
      </c>
      <c r="L49">
        <f t="shared" si="8"/>
        <v>1.9865921893833065E-2</v>
      </c>
      <c r="M49">
        <f t="shared" si="8"/>
        <v>2.0145727926984616E-2</v>
      </c>
      <c r="N49">
        <f t="shared" si="8"/>
        <v>2.0393512774624825E-2</v>
      </c>
      <c r="O49">
        <f t="shared" si="8"/>
        <v>2.0660219856304316E-2</v>
      </c>
      <c r="P49">
        <f t="shared" si="8"/>
        <v>2.089030059813813E-2</v>
      </c>
      <c r="Q49">
        <f t="shared" si="8"/>
        <v>2.1135933651442888E-2</v>
      </c>
      <c r="R49">
        <f t="shared" si="8"/>
        <v>2.1331490041265715E-2</v>
      </c>
      <c r="S49">
        <f t="shared" si="8"/>
        <v>2.1556454559501805E-2</v>
      </c>
      <c r="T49">
        <f t="shared" si="8"/>
        <v>2.1716353668357856E-2</v>
      </c>
      <c r="U49">
        <f t="shared" si="8"/>
        <v>2.1857886482732163E-2</v>
      </c>
      <c r="V49">
        <f t="shared" si="8"/>
        <v>2.1982827049316193E-2</v>
      </c>
      <c r="W49">
        <f t="shared" si="8"/>
        <v>2.2089743876662165E-2</v>
      </c>
      <c r="X49">
        <f t="shared" si="8"/>
        <v>2.2171679000436623E-2</v>
      </c>
      <c r="Y49">
        <f t="shared" si="8"/>
        <v>2.2262233332160913E-2</v>
      </c>
      <c r="Z49">
        <f t="shared" si="8"/>
        <v>2.2297012716201846E-2</v>
      </c>
      <c r="AA49">
        <f t="shared" si="8"/>
        <v>2.2371416931380055E-2</v>
      </c>
      <c r="AB49">
        <f t="shared" si="8"/>
        <v>2.2370322366026801E-2</v>
      </c>
      <c r="AC49">
        <f t="shared" si="8"/>
        <v>2.2486768472994193E-2</v>
      </c>
      <c r="AD49">
        <f t="shared" si="8"/>
        <v>2.2503938206019789E-2</v>
      </c>
      <c r="AE49">
        <f t="shared" si="8"/>
        <v>2.2582585932016036E-2</v>
      </c>
      <c r="AF49">
        <f t="shared" si="8"/>
        <v>2.2581698619117355E-2</v>
      </c>
    </row>
    <row r="50" spans="2:32" x14ac:dyDescent="0.35">
      <c r="B50" t="s">
        <v>178</v>
      </c>
      <c r="C50">
        <f t="shared" si="8"/>
        <v>2.5186427699351803E-2</v>
      </c>
      <c r="D50">
        <f t="shared" si="8"/>
        <v>2.4295559775143669E-2</v>
      </c>
      <c r="E50">
        <f t="shared" si="8"/>
        <v>2.4515395470317679E-2</v>
      </c>
      <c r="F50">
        <f t="shared" si="8"/>
        <v>2.4817663820326703E-2</v>
      </c>
      <c r="G50">
        <f t="shared" si="8"/>
        <v>2.5229973588310139E-2</v>
      </c>
      <c r="H50">
        <f t="shared" si="8"/>
        <v>2.5594079109565258E-2</v>
      </c>
      <c r="I50">
        <f t="shared" si="8"/>
        <v>2.5977788367777335E-2</v>
      </c>
      <c r="J50">
        <f t="shared" si="8"/>
        <v>2.6427626683699076E-2</v>
      </c>
      <c r="K50">
        <f t="shared" si="8"/>
        <v>2.6827004855776014E-2</v>
      </c>
      <c r="L50">
        <f t="shared" si="8"/>
        <v>2.7284249564810653E-2</v>
      </c>
      <c r="M50">
        <f t="shared" si="8"/>
        <v>2.7737399546317675E-2</v>
      </c>
      <c r="N50">
        <f t="shared" si="8"/>
        <v>2.8184591223503645E-2</v>
      </c>
      <c r="O50">
        <f t="shared" si="8"/>
        <v>2.8620275948158046E-2</v>
      </c>
      <c r="P50">
        <f t="shared" si="8"/>
        <v>2.900522922865683E-2</v>
      </c>
      <c r="Q50">
        <f t="shared" si="8"/>
        <v>2.9396098775780047E-2</v>
      </c>
      <c r="R50">
        <f t="shared" si="8"/>
        <v>2.9768309673540543E-2</v>
      </c>
      <c r="S50">
        <f t="shared" si="8"/>
        <v>3.0093980520218378E-2</v>
      </c>
      <c r="T50">
        <f t="shared" si="8"/>
        <v>3.0381995185471466E-2</v>
      </c>
      <c r="U50">
        <f t="shared" si="8"/>
        <v>3.06406333815007E-2</v>
      </c>
      <c r="V50">
        <f t="shared" si="8"/>
        <v>3.0854812448329928E-2</v>
      </c>
      <c r="W50">
        <f t="shared" si="8"/>
        <v>3.1045982670065003E-2</v>
      </c>
      <c r="X50">
        <f t="shared" si="8"/>
        <v>3.1223462770222633E-2</v>
      </c>
      <c r="Y50">
        <f t="shared" si="8"/>
        <v>3.1371918267184079E-2</v>
      </c>
      <c r="Z50">
        <f t="shared" si="8"/>
        <v>3.15221841834398E-2</v>
      </c>
      <c r="AA50">
        <f t="shared" si="8"/>
        <v>3.1652551423864264E-2</v>
      </c>
      <c r="AB50">
        <f t="shared" si="8"/>
        <v>3.1810004988315856E-2</v>
      </c>
      <c r="AC50">
        <f t="shared" si="8"/>
        <v>3.1899112804749816E-2</v>
      </c>
      <c r="AD50">
        <f t="shared" si="8"/>
        <v>3.2011597284192284E-2</v>
      </c>
      <c r="AE50">
        <f t="shared" si="8"/>
        <v>3.2113745001438765E-2</v>
      </c>
      <c r="AF50">
        <f t="shared" si="8"/>
        <v>3.2205881981621103E-2</v>
      </c>
    </row>
    <row r="51" spans="2:32" x14ac:dyDescent="0.35">
      <c r="B51" t="s">
        <v>201</v>
      </c>
      <c r="C51">
        <f t="shared" ref="C51:Q51" si="9">C28*C$5</f>
        <v>8.3005062362133564E-2</v>
      </c>
      <c r="D51">
        <f t="shared" si="9"/>
        <v>9.1475050462500332E-2</v>
      </c>
      <c r="E51">
        <f t="shared" si="9"/>
        <v>9.703956777734879E-2</v>
      </c>
      <c r="F51">
        <f t="shared" si="9"/>
        <v>9.9091096061218992E-2</v>
      </c>
      <c r="G51">
        <f t="shared" si="9"/>
        <v>0.1018133177823711</v>
      </c>
      <c r="H51">
        <f t="shared" si="9"/>
        <v>0.10363454732869046</v>
      </c>
      <c r="I51">
        <f t="shared" si="9"/>
        <v>0.10619426852421811</v>
      </c>
      <c r="J51">
        <f t="shared" si="9"/>
        <v>0.10858924201614271</v>
      </c>
      <c r="K51">
        <f t="shared" si="9"/>
        <v>0.11083779779377778</v>
      </c>
      <c r="L51">
        <f t="shared" si="9"/>
        <v>0.11327780496876921</v>
      </c>
      <c r="M51">
        <f t="shared" si="9"/>
        <v>0.11571480918342004</v>
      </c>
      <c r="N51">
        <f t="shared" si="9"/>
        <v>0.11799733809731558</v>
      </c>
      <c r="O51">
        <f t="shared" si="9"/>
        <v>0.12029748166243051</v>
      </c>
      <c r="P51">
        <f t="shared" si="9"/>
        <v>0.1223855686221228</v>
      </c>
      <c r="Q51">
        <f t="shared" si="9"/>
        <v>0.12445254957116227</v>
      </c>
      <c r="R51">
        <f t="shared" si="8"/>
        <v>0.12622736112518623</v>
      </c>
      <c r="S51">
        <f t="shared" si="8"/>
        <v>0.12805965362712843</v>
      </c>
      <c r="T51">
        <f t="shared" si="8"/>
        <v>0.12958594087722608</v>
      </c>
      <c r="U51">
        <f t="shared" si="8"/>
        <v>0.130937849443721</v>
      </c>
      <c r="V51">
        <f t="shared" si="8"/>
        <v>0.13223049185891769</v>
      </c>
      <c r="W51">
        <f t="shared" si="8"/>
        <v>0.1333419718444267</v>
      </c>
      <c r="X51">
        <f t="shared" si="8"/>
        <v>0.13433178663905826</v>
      </c>
      <c r="Y51">
        <f t="shared" si="8"/>
        <v>0.13531530424485066</v>
      </c>
      <c r="Z51">
        <f t="shared" si="8"/>
        <v>0.13605831160092768</v>
      </c>
      <c r="AA51">
        <f t="shared" si="8"/>
        <v>0.13691164793481775</v>
      </c>
      <c r="AB51">
        <f t="shared" si="8"/>
        <v>0.13735871483143619</v>
      </c>
      <c r="AC51">
        <f t="shared" si="8"/>
        <v>0.13833689627527412</v>
      </c>
      <c r="AD51">
        <f t="shared" si="8"/>
        <v>0.13888716849486538</v>
      </c>
      <c r="AE51">
        <f t="shared" si="8"/>
        <v>0.13958941105867981</v>
      </c>
      <c r="AF51">
        <f t="shared" si="8"/>
        <v>0.14011706711457408</v>
      </c>
    </row>
    <row r="52" spans="2:32" x14ac:dyDescent="0.35">
      <c r="B52" t="s">
        <v>202</v>
      </c>
      <c r="C52">
        <f t="shared" si="8"/>
        <v>0.200639357557826</v>
      </c>
      <c r="D52">
        <f t="shared" si="8"/>
        <v>0.20901984361020554</v>
      </c>
      <c r="E52">
        <f t="shared" si="8"/>
        <v>0.21284323610436437</v>
      </c>
      <c r="F52">
        <f t="shared" si="8"/>
        <v>0.21777418996473424</v>
      </c>
      <c r="G52">
        <f t="shared" si="8"/>
        <v>0.22282739793546116</v>
      </c>
      <c r="H52">
        <f t="shared" si="8"/>
        <v>0.22816402691423304</v>
      </c>
      <c r="I52">
        <f t="shared" si="8"/>
        <v>0.23305695281820238</v>
      </c>
      <c r="J52">
        <f t="shared" si="8"/>
        <v>0.23861372363406955</v>
      </c>
      <c r="K52">
        <f t="shared" si="8"/>
        <v>0.24320199744543819</v>
      </c>
      <c r="L52">
        <f t="shared" si="8"/>
        <v>0.24829917224538411</v>
      </c>
      <c r="M52">
        <f t="shared" si="8"/>
        <v>0.25332629711730881</v>
      </c>
      <c r="N52">
        <f t="shared" si="8"/>
        <v>0.25826526099621738</v>
      </c>
      <c r="O52">
        <f t="shared" si="8"/>
        <v>0.2630436650195363</v>
      </c>
      <c r="P52">
        <f t="shared" si="8"/>
        <v>0.26742987053881861</v>
      </c>
      <c r="Q52">
        <f t="shared" si="8"/>
        <v>0.27171224702058544</v>
      </c>
      <c r="R52">
        <f t="shared" si="8"/>
        <v>0.27575047389090568</v>
      </c>
      <c r="S52">
        <f t="shared" si="8"/>
        <v>0.27928445357805304</v>
      </c>
      <c r="T52">
        <f t="shared" si="8"/>
        <v>0.28252539125465903</v>
      </c>
      <c r="U52">
        <f t="shared" si="8"/>
        <v>0.28548635017068397</v>
      </c>
      <c r="V52">
        <f t="shared" si="8"/>
        <v>0.2879901982529483</v>
      </c>
      <c r="W52">
        <f t="shared" si="8"/>
        <v>0.29027556783850272</v>
      </c>
      <c r="X52">
        <f t="shared" si="8"/>
        <v>0.29235868508082541</v>
      </c>
      <c r="Y52">
        <f t="shared" si="8"/>
        <v>0.29418334906953986</v>
      </c>
      <c r="Z52">
        <f t="shared" si="8"/>
        <v>0.2959605320636402</v>
      </c>
      <c r="AA52">
        <f t="shared" si="8"/>
        <v>0.2975196309636769</v>
      </c>
      <c r="AB52">
        <f t="shared" si="8"/>
        <v>0.29906543835706018</v>
      </c>
      <c r="AC52">
        <f t="shared" si="8"/>
        <v>0.30019334357367394</v>
      </c>
      <c r="AD52">
        <f t="shared" si="8"/>
        <v>0.30154476840093541</v>
      </c>
      <c r="AE52">
        <f t="shared" si="8"/>
        <v>0.30282516119960823</v>
      </c>
      <c r="AF52">
        <f t="shared" si="8"/>
        <v>0.30393884029984225</v>
      </c>
    </row>
    <row r="54" spans="2:32" x14ac:dyDescent="0.35">
      <c r="B54" s="1" t="s">
        <v>182</v>
      </c>
      <c r="C54">
        <f t="shared" ref="C54:AF54" si="10">C36</f>
        <v>2021</v>
      </c>
      <c r="D54">
        <f t="shared" si="10"/>
        <v>2022</v>
      </c>
      <c r="E54">
        <f t="shared" si="10"/>
        <v>2023</v>
      </c>
      <c r="F54">
        <f t="shared" si="10"/>
        <v>2024</v>
      </c>
      <c r="G54">
        <f t="shared" si="10"/>
        <v>2025</v>
      </c>
      <c r="H54">
        <f t="shared" si="10"/>
        <v>2026</v>
      </c>
      <c r="I54">
        <f t="shared" si="10"/>
        <v>2027</v>
      </c>
      <c r="J54">
        <f t="shared" si="10"/>
        <v>2028</v>
      </c>
      <c r="K54">
        <f t="shared" si="10"/>
        <v>2029</v>
      </c>
      <c r="L54">
        <f t="shared" si="10"/>
        <v>2030</v>
      </c>
      <c r="M54">
        <f t="shared" si="10"/>
        <v>2031</v>
      </c>
      <c r="N54">
        <f t="shared" si="10"/>
        <v>2032</v>
      </c>
      <c r="O54">
        <f t="shared" si="10"/>
        <v>2033</v>
      </c>
      <c r="P54">
        <f t="shared" si="10"/>
        <v>2034</v>
      </c>
      <c r="Q54">
        <f t="shared" si="10"/>
        <v>2035</v>
      </c>
      <c r="R54">
        <f t="shared" si="10"/>
        <v>2036</v>
      </c>
      <c r="S54">
        <f t="shared" si="10"/>
        <v>2037</v>
      </c>
      <c r="T54">
        <f t="shared" si="10"/>
        <v>2038</v>
      </c>
      <c r="U54">
        <f t="shared" si="10"/>
        <v>2039</v>
      </c>
      <c r="V54">
        <f t="shared" si="10"/>
        <v>2040</v>
      </c>
      <c r="W54">
        <f t="shared" si="10"/>
        <v>2041</v>
      </c>
      <c r="X54">
        <f t="shared" si="10"/>
        <v>2042</v>
      </c>
      <c r="Y54">
        <f t="shared" si="10"/>
        <v>2043</v>
      </c>
      <c r="Z54">
        <f t="shared" si="10"/>
        <v>2044</v>
      </c>
      <c r="AA54">
        <f t="shared" si="10"/>
        <v>2045</v>
      </c>
      <c r="AB54">
        <f t="shared" si="10"/>
        <v>2046</v>
      </c>
      <c r="AC54">
        <f t="shared" si="10"/>
        <v>2047</v>
      </c>
      <c r="AD54">
        <f t="shared" si="10"/>
        <v>2048</v>
      </c>
      <c r="AE54">
        <f t="shared" si="10"/>
        <v>2049</v>
      </c>
      <c r="AF54">
        <f t="shared" si="10"/>
        <v>2050</v>
      </c>
    </row>
    <row r="55" spans="2:32" x14ac:dyDescent="0.35">
      <c r="B55" s="16" t="s">
        <v>185</v>
      </c>
      <c r="C55">
        <f t="shared" ref="C55:AF55" si="11">C12*C$8</f>
        <v>0</v>
      </c>
      <c r="D55">
        <f t="shared" si="11"/>
        <v>1.9904503255997481E-3</v>
      </c>
      <c r="E55">
        <f t="shared" si="11"/>
        <v>1.4755140915666582E-3</v>
      </c>
      <c r="F55">
        <f t="shared" si="11"/>
        <v>1.4105110365332206E-3</v>
      </c>
      <c r="G55">
        <f t="shared" si="11"/>
        <v>1.2562932251606669E-3</v>
      </c>
      <c r="H55">
        <f t="shared" si="11"/>
        <v>1.1528124409041229E-3</v>
      </c>
      <c r="I55">
        <f t="shared" si="11"/>
        <v>1.0338966708048518E-3</v>
      </c>
      <c r="J55">
        <f t="shared" si="11"/>
        <v>9.3101278873755861E-4</v>
      </c>
      <c r="K55">
        <f t="shared" si="11"/>
        <v>8.1204944358525058E-4</v>
      </c>
      <c r="L55">
        <f t="shared" si="11"/>
        <v>7.1200357482373658E-4</v>
      </c>
      <c r="M55">
        <f t="shared" si="11"/>
        <v>6.2107554110107834E-4</v>
      </c>
      <c r="N55">
        <f t="shared" si="11"/>
        <v>5.4119291625612611E-4</v>
      </c>
      <c r="O55">
        <f t="shared" si="11"/>
        <v>4.6666952117064615E-4</v>
      </c>
      <c r="P55">
        <f t="shared" si="11"/>
        <v>4.0151430034209419E-4</v>
      </c>
      <c r="Q55">
        <f t="shared" si="11"/>
        <v>3.4451491463352861E-4</v>
      </c>
      <c r="R55">
        <f t="shared" si="11"/>
        <v>2.9890794850304054E-4</v>
      </c>
      <c r="S55">
        <f t="shared" si="11"/>
        <v>2.5847509630573442E-4</v>
      </c>
      <c r="T55">
        <f t="shared" si="11"/>
        <v>2.2811423622405089E-4</v>
      </c>
      <c r="U55">
        <f t="shared" si="11"/>
        <v>2.0552582519019539E-4</v>
      </c>
      <c r="V55">
        <f t="shared" si="11"/>
        <v>1.8699551310203676E-4</v>
      </c>
      <c r="W55">
        <f t="shared" si="11"/>
        <v>1.7115532724821302E-4</v>
      </c>
      <c r="X55">
        <f t="shared" si="11"/>
        <v>1.5751873341564196E-4</v>
      </c>
      <c r="Y55">
        <f t="shared" si="11"/>
        <v>1.4469889569160714E-4</v>
      </c>
      <c r="Z55">
        <f t="shared" si="11"/>
        <v>1.3452261668736075E-4</v>
      </c>
      <c r="AA55">
        <f t="shared" si="11"/>
        <v>1.2412950998571141E-4</v>
      </c>
      <c r="AB55">
        <f t="shared" si="11"/>
        <v>1.1866165784836641E-4</v>
      </c>
      <c r="AC55">
        <f t="shared" si="11"/>
        <v>1.0657350951514252E-4</v>
      </c>
      <c r="AD55">
        <f t="shared" si="11"/>
        <v>9.9251969559331274E-5</v>
      </c>
      <c r="AE55">
        <f t="shared" si="11"/>
        <v>9.1791008620930226E-5</v>
      </c>
      <c r="AF55">
        <f t="shared" si="11"/>
        <v>8.5052285432663682E-5</v>
      </c>
    </row>
    <row r="56" spans="2:32" x14ac:dyDescent="0.35">
      <c r="B56" s="16" t="s">
        <v>186</v>
      </c>
      <c r="C56">
        <f t="shared" ref="C56:AF56" si="12">C17*C$8</f>
        <v>4.7126885130351369E-2</v>
      </c>
      <c r="D56">
        <f t="shared" si="12"/>
        <v>4.4390643921843774E-3</v>
      </c>
      <c r="E56">
        <f t="shared" si="12"/>
        <v>4.2166335686082594E-3</v>
      </c>
      <c r="F56">
        <f t="shared" si="12"/>
        <v>3.7485561569993498E-3</v>
      </c>
      <c r="G56">
        <f t="shared" si="12"/>
        <v>3.3715224134420524E-3</v>
      </c>
      <c r="H56">
        <f t="shared" si="12"/>
        <v>2.9584903845458286E-3</v>
      </c>
      <c r="I56">
        <f t="shared" si="12"/>
        <v>2.6106167537069142E-3</v>
      </c>
      <c r="J56">
        <f t="shared" si="12"/>
        <v>2.2934713233272062E-3</v>
      </c>
      <c r="K56">
        <f t="shared" si="12"/>
        <v>1.9948201355337223E-3</v>
      </c>
      <c r="L56">
        <f t="shared" si="12"/>
        <v>1.7358180791938967E-3</v>
      </c>
      <c r="M56">
        <f t="shared" si="12"/>
        <v>1.50595678387217E-3</v>
      </c>
      <c r="N56">
        <f t="shared" si="12"/>
        <v>1.298107934804306E-3</v>
      </c>
      <c r="O56">
        <f t="shared" si="12"/>
        <v>1.1149743307182361E-3</v>
      </c>
      <c r="P56">
        <f t="shared" si="12"/>
        <v>9.5243835260120009E-4</v>
      </c>
      <c r="Q56">
        <f t="shared" si="12"/>
        <v>8.14488458779849E-4</v>
      </c>
      <c r="R56">
        <f t="shared" si="12"/>
        <v>6.9790661750246299E-4</v>
      </c>
      <c r="S56">
        <f t="shared" si="12"/>
        <v>6.0514055085722637E-4</v>
      </c>
      <c r="T56">
        <f t="shared" si="12"/>
        <v>5.3119419843859056E-4</v>
      </c>
      <c r="U56">
        <f t="shared" si="12"/>
        <v>4.7533582555719733E-4</v>
      </c>
      <c r="V56">
        <f t="shared" si="12"/>
        <v>4.3220331332282101E-4</v>
      </c>
      <c r="W56">
        <f t="shared" si="12"/>
        <v>3.9434445689629394E-4</v>
      </c>
      <c r="X56">
        <f t="shared" si="12"/>
        <v>3.6102941353199523E-4</v>
      </c>
      <c r="Y56">
        <f t="shared" si="12"/>
        <v>3.3209714748612813E-4</v>
      </c>
      <c r="Z56">
        <f t="shared" si="12"/>
        <v>3.0536801106624545E-4</v>
      </c>
      <c r="AA56">
        <f t="shared" si="12"/>
        <v>2.8170764627897957E-4</v>
      </c>
      <c r="AB56">
        <f t="shared" si="12"/>
        <v>2.5926203756797891E-4</v>
      </c>
      <c r="AC56">
        <f t="shared" si="12"/>
        <v>2.4024368075224934E-4</v>
      </c>
      <c r="AD56">
        <f t="shared" si="12"/>
        <v>2.2151744074230795E-4</v>
      </c>
      <c r="AE56">
        <f t="shared" si="12"/>
        <v>2.0496734278737129E-4</v>
      </c>
      <c r="AF56">
        <f t="shared" si="12"/>
        <v>1.8878273825843198E-4</v>
      </c>
    </row>
    <row r="57" spans="2:32" x14ac:dyDescent="0.35">
      <c r="B57" s="1"/>
    </row>
    <row r="58" spans="2:32" x14ac:dyDescent="0.35">
      <c r="B58"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row>
    <row r="59" spans="2:32" x14ac:dyDescent="0.35">
      <c r="B59" t="s">
        <v>169</v>
      </c>
      <c r="C59">
        <f t="shared" ref="C59:AF59" si="13">C13*C$8+SUM(C$55:C$56)*C13/SUM(C$13:C$16)</f>
        <v>2.4253765501146118E-3</v>
      </c>
      <c r="D59">
        <f t="shared" si="13"/>
        <v>2.1427126737836998E-2</v>
      </c>
      <c r="E59">
        <f t="shared" si="13"/>
        <v>1.5883304103076E-2</v>
      </c>
      <c r="F59">
        <f t="shared" si="13"/>
        <v>1.4547995162775988E-2</v>
      </c>
      <c r="G59">
        <f t="shared" si="13"/>
        <v>1.2540696399058223E-2</v>
      </c>
      <c r="H59">
        <f t="shared" si="13"/>
        <v>1.1561054883037257E-2</v>
      </c>
      <c r="I59">
        <f t="shared" si="13"/>
        <v>1.0199915464668193E-2</v>
      </c>
      <c r="J59">
        <f t="shared" si="13"/>
        <v>9.0050776620926951E-3</v>
      </c>
      <c r="K59">
        <f t="shared" si="13"/>
        <v>7.8679997539463139E-3</v>
      </c>
      <c r="L59">
        <f t="shared" si="13"/>
        <v>6.8332094065128701E-3</v>
      </c>
      <c r="M59">
        <f t="shared" si="13"/>
        <v>5.9084774446016208E-3</v>
      </c>
      <c r="N59">
        <f t="shared" si="13"/>
        <v>5.1119301768080523E-3</v>
      </c>
      <c r="O59">
        <f t="shared" si="13"/>
        <v>4.3783300857664987E-3</v>
      </c>
      <c r="P59">
        <f t="shared" si="13"/>
        <v>3.7453500609719199E-3</v>
      </c>
      <c r="Q59">
        <f t="shared" si="13"/>
        <v>3.1928114309675072E-3</v>
      </c>
      <c r="R59">
        <f t="shared" si="13"/>
        <v>2.755665513479842E-3</v>
      </c>
      <c r="S59">
        <f t="shared" si="13"/>
        <v>2.3700055137678925E-3</v>
      </c>
      <c r="T59">
        <f t="shared" si="13"/>
        <v>2.0813422811830624E-3</v>
      </c>
      <c r="U59">
        <f t="shared" si="13"/>
        <v>1.8649876044371167E-3</v>
      </c>
      <c r="V59">
        <f t="shared" si="13"/>
        <v>1.6917873773926E-3</v>
      </c>
      <c r="W59">
        <f t="shared" si="13"/>
        <v>1.5410890285011188E-3</v>
      </c>
      <c r="X59">
        <f t="shared" si="13"/>
        <v>1.4127509741793886E-3</v>
      </c>
      <c r="Y59">
        <f t="shared" si="13"/>
        <v>1.2930853343622057E-3</v>
      </c>
      <c r="Z59">
        <f t="shared" si="13"/>
        <v>1.1978065730810445E-3</v>
      </c>
      <c r="AA59">
        <f t="shared" si="13"/>
        <v>1.1007072071909044E-3</v>
      </c>
      <c r="AB59">
        <f t="shared" si="13"/>
        <v>1.0327926430686973E-3</v>
      </c>
      <c r="AC59">
        <f t="shared" si="13"/>
        <v>9.341805498369023E-4</v>
      </c>
      <c r="AD59">
        <f t="shared" si="13"/>
        <v>8.6675159173361092E-4</v>
      </c>
      <c r="AE59">
        <f t="shared" si="13"/>
        <v>7.9688116879903794E-4</v>
      </c>
      <c r="AF59">
        <f t="shared" si="13"/>
        <v>7.3796747984871184E-4</v>
      </c>
    </row>
    <row r="60" spans="2:32" x14ac:dyDescent="0.35">
      <c r="B60" t="s">
        <v>170</v>
      </c>
      <c r="C60">
        <f t="shared" ref="C60:AF60" si="14">C14*C$8+SUM(C$55:C$56)*C14/SUM(C$13:C$16)</f>
        <v>3.4306724895427562E-2</v>
      </c>
      <c r="D60">
        <f t="shared" si="14"/>
        <v>6.635358557162975E-2</v>
      </c>
      <c r="E60">
        <f t="shared" si="14"/>
        <v>5.2786909848118478E-2</v>
      </c>
      <c r="F60">
        <f t="shared" si="14"/>
        <v>4.8178925541485895E-2</v>
      </c>
      <c r="G60">
        <f t="shared" si="14"/>
        <v>4.2328209853096009E-2</v>
      </c>
      <c r="H60">
        <f t="shared" si="14"/>
        <v>3.794013975795367E-2</v>
      </c>
      <c r="I60">
        <f t="shared" si="14"/>
        <v>3.3576405957551417E-2</v>
      </c>
      <c r="J60">
        <f t="shared" si="14"/>
        <v>2.9585188714083333E-2</v>
      </c>
      <c r="K60">
        <f t="shared" si="14"/>
        <v>2.565710878607088E-2</v>
      </c>
      <c r="L60">
        <f t="shared" si="14"/>
        <v>2.2310507509725824E-2</v>
      </c>
      <c r="M60">
        <f t="shared" si="14"/>
        <v>1.9330006290619144E-2</v>
      </c>
      <c r="N60">
        <f t="shared" si="14"/>
        <v>1.6709801837780702E-2</v>
      </c>
      <c r="O60">
        <f t="shared" si="14"/>
        <v>1.4336625557319085E-2</v>
      </c>
      <c r="P60">
        <f t="shared" si="14"/>
        <v>1.2253086552721729E-2</v>
      </c>
      <c r="Q60">
        <f t="shared" si="14"/>
        <v>1.0469772199465962E-2</v>
      </c>
      <c r="R60">
        <f t="shared" si="14"/>
        <v>9.0180800120928314E-3</v>
      </c>
      <c r="S60">
        <f t="shared" si="14"/>
        <v>7.7777945575171004E-3</v>
      </c>
      <c r="T60">
        <f t="shared" si="14"/>
        <v>6.8252753871400141E-3</v>
      </c>
      <c r="U60">
        <f t="shared" si="14"/>
        <v>6.1158893096782754E-3</v>
      </c>
      <c r="V60">
        <f t="shared" si="14"/>
        <v>5.545877334510836E-3</v>
      </c>
      <c r="W60">
        <f t="shared" si="14"/>
        <v>5.0565934317403456E-3</v>
      </c>
      <c r="X60">
        <f t="shared" si="14"/>
        <v>4.6353438181630366E-3</v>
      </c>
      <c r="Y60">
        <f t="shared" si="14"/>
        <v>4.2504342615923693E-3</v>
      </c>
      <c r="Z60">
        <f t="shared" si="14"/>
        <v>3.929722995562668E-3</v>
      </c>
      <c r="AA60">
        <f t="shared" si="14"/>
        <v>3.6171172469706479E-3</v>
      </c>
      <c r="AB60">
        <f t="shared" si="14"/>
        <v>3.3881728469778464E-3</v>
      </c>
      <c r="AC60">
        <f t="shared" si="14"/>
        <v>3.0794543310669162E-3</v>
      </c>
      <c r="AD60">
        <f t="shared" si="14"/>
        <v>2.8531094210490875E-3</v>
      </c>
      <c r="AE60">
        <f t="shared" si="14"/>
        <v>2.6310117643606602E-3</v>
      </c>
      <c r="AF60">
        <f t="shared" si="14"/>
        <v>2.4322855390093096E-3</v>
      </c>
    </row>
    <row r="61" spans="2:32" x14ac:dyDescent="0.35">
      <c r="B61" t="s">
        <v>171</v>
      </c>
      <c r="C61">
        <f t="shared" ref="C61:AF62" si="15">C15*C$8+SUM(C$55:C$56)*C15/SUM(C$13:C$16)</f>
        <v>8.0348653713775753E-2</v>
      </c>
      <c r="D61">
        <f t="shared" si="15"/>
        <v>0.12518582145019172</v>
      </c>
      <c r="E61">
        <f t="shared" si="15"/>
        <v>0.12373938767721832</v>
      </c>
      <c r="F61">
        <f t="shared" si="15"/>
        <v>0.10795852508864474</v>
      </c>
      <c r="G61">
        <f t="shared" si="15"/>
        <v>9.745262755197906E-2</v>
      </c>
      <c r="H61">
        <f t="shared" si="15"/>
        <v>8.3964300311237638E-2</v>
      </c>
      <c r="I61">
        <f t="shared" si="15"/>
        <v>7.3654689461988096E-2</v>
      </c>
      <c r="J61">
        <f t="shared" si="15"/>
        <v>6.4288532545165922E-2</v>
      </c>
      <c r="K61">
        <f t="shared" si="15"/>
        <v>5.5892314237529717E-2</v>
      </c>
      <c r="L61">
        <f t="shared" si="15"/>
        <v>4.8518444053027888E-2</v>
      </c>
      <c r="M61">
        <f t="shared" si="15"/>
        <v>4.2086123121576315E-2</v>
      </c>
      <c r="N61">
        <f t="shared" si="15"/>
        <v>3.6182978197301825E-2</v>
      </c>
      <c r="O61">
        <f t="shared" si="15"/>
        <v>3.1052451465169151E-2</v>
      </c>
      <c r="P61">
        <f t="shared" si="15"/>
        <v>2.6517203711707932E-2</v>
      </c>
      <c r="Q61">
        <f t="shared" si="15"/>
        <v>2.266859313912057E-2</v>
      </c>
      <c r="R61">
        <f t="shared" si="15"/>
        <v>1.9355126681830939E-2</v>
      </c>
      <c r="S61">
        <f t="shared" si="15"/>
        <v>1.6796876358268244E-2</v>
      </c>
      <c r="T61">
        <f t="shared" si="15"/>
        <v>1.472482375013554E-2</v>
      </c>
      <c r="U61">
        <f t="shared" si="15"/>
        <v>1.3158424465155392E-2</v>
      </c>
      <c r="V61">
        <f t="shared" si="15"/>
        <v>1.1958591368849162E-2</v>
      </c>
      <c r="W61">
        <f t="shared" si="15"/>
        <v>1.0913318087220649E-2</v>
      </c>
      <c r="X61">
        <f t="shared" si="15"/>
        <v>9.9760201116270934E-3</v>
      </c>
      <c r="Y61">
        <f t="shared" si="15"/>
        <v>9.1905233962419394E-3</v>
      </c>
      <c r="Z61">
        <f t="shared" si="15"/>
        <v>8.4210052033654777E-3</v>
      </c>
      <c r="AA61">
        <f t="shared" si="15"/>
        <v>7.7719912372080828E-3</v>
      </c>
      <c r="AB61">
        <f t="shared" si="15"/>
        <v>7.0711069687334396E-3</v>
      </c>
      <c r="AC61">
        <f t="shared" si="15"/>
        <v>6.6113663299831506E-3</v>
      </c>
      <c r="AD61">
        <f t="shared" si="15"/>
        <v>6.0783124045561496E-3</v>
      </c>
      <c r="AE61">
        <f t="shared" si="15"/>
        <v>5.629493042925717E-3</v>
      </c>
      <c r="AF61">
        <f t="shared" si="15"/>
        <v>5.1745971252730293E-3</v>
      </c>
    </row>
    <row r="62" spans="2:32" x14ac:dyDescent="0.35">
      <c r="B62" t="s">
        <v>172</v>
      </c>
      <c r="C62">
        <f t="shared" si="15"/>
        <v>0.1862876741210194</v>
      </c>
      <c r="D62">
        <f t="shared" si="15"/>
        <v>3.5492982934861216E-2</v>
      </c>
      <c r="E62">
        <f t="shared" si="15"/>
        <v>3.8906669991172919E-2</v>
      </c>
      <c r="F62">
        <f t="shared" si="15"/>
        <v>3.3096573115543662E-2</v>
      </c>
      <c r="G62">
        <f t="shared" si="15"/>
        <v>2.994262899045479E-2</v>
      </c>
      <c r="H62">
        <f t="shared" si="15"/>
        <v>2.5129002998607645E-2</v>
      </c>
      <c r="I62">
        <f t="shared" si="15"/>
        <v>2.1914500870911097E-2</v>
      </c>
      <c r="J62">
        <f t="shared" si="15"/>
        <v>1.8829890303014327E-2</v>
      </c>
      <c r="K62">
        <f t="shared" si="15"/>
        <v>1.6399278782439262E-2</v>
      </c>
      <c r="L62">
        <f t="shared" si="15"/>
        <v>1.4199972157431497E-2</v>
      </c>
      <c r="M62">
        <f t="shared" si="15"/>
        <v>1.2292917259743137E-2</v>
      </c>
      <c r="N62">
        <f t="shared" si="15"/>
        <v>1.0519291394527109E-2</v>
      </c>
      <c r="O62">
        <f t="shared" si="15"/>
        <v>9.0056553345373106E-3</v>
      </c>
      <c r="P62">
        <f t="shared" si="15"/>
        <v>7.6621831390212905E-3</v>
      </c>
      <c r="Q62">
        <f t="shared" si="15"/>
        <v>6.5398061031228293E-3</v>
      </c>
      <c r="R62">
        <f t="shared" si="15"/>
        <v>5.5541728570901311E-3</v>
      </c>
      <c r="S62">
        <f t="shared" si="15"/>
        <v>4.828039524268208E-3</v>
      </c>
      <c r="T62">
        <f t="shared" si="15"/>
        <v>4.2215235032599125E-3</v>
      </c>
      <c r="U62">
        <f t="shared" si="15"/>
        <v>3.7585227511589799E-3</v>
      </c>
      <c r="V62">
        <f t="shared" si="15"/>
        <v>3.4224461774418997E-3</v>
      </c>
      <c r="W62">
        <f t="shared" si="15"/>
        <v>3.1182580816739129E-3</v>
      </c>
      <c r="X62">
        <f t="shared" si="15"/>
        <v>2.8450038906042297E-3</v>
      </c>
      <c r="Y62">
        <f t="shared" si="15"/>
        <v>2.6224211684071175E-3</v>
      </c>
      <c r="Z62">
        <f t="shared" si="15"/>
        <v>2.3939680708656079E-3</v>
      </c>
      <c r="AA62">
        <f t="shared" si="15"/>
        <v>2.2092410290501878E-3</v>
      </c>
      <c r="AB62">
        <f t="shared" si="15"/>
        <v>1.9888433978585743E-3</v>
      </c>
      <c r="AC62">
        <f t="shared" si="15"/>
        <v>1.8753108731277704E-3</v>
      </c>
      <c r="AD62">
        <f t="shared" si="15"/>
        <v>1.7173898787073679E-3</v>
      </c>
      <c r="AE62">
        <f t="shared" si="15"/>
        <v>1.5887462208754278E-3</v>
      </c>
      <c r="AF62">
        <f t="shared" si="15"/>
        <v>1.4599827110407682E-3</v>
      </c>
    </row>
    <row r="63" spans="2:32" x14ac:dyDescent="0.35">
      <c r="B63"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row>
    <row r="64" spans="2:32" x14ac:dyDescent="0.35">
      <c r="B64" t="s">
        <v>201</v>
      </c>
      <c r="C64">
        <f>C18*C$8+SUM(C$55:C$56)*C18/SUM(C$13:C$16,$C$23:$C$24)</f>
        <v>5.6336776678675669E-3</v>
      </c>
      <c r="D64">
        <f t="shared" ref="D64:AF64" si="16">D18*D$8+SUM(D$55:D$56)*D18/SUM(D$13:D$16,$C$23:$C$24)</f>
        <v>0.12750192639387317</v>
      </c>
      <c r="E64">
        <f t="shared" si="16"/>
        <v>0.10439850901662515</v>
      </c>
      <c r="F64">
        <f t="shared" si="16"/>
        <v>9.7532181193909426E-2</v>
      </c>
      <c r="G64">
        <f t="shared" si="16"/>
        <v>8.6061010260257947E-2</v>
      </c>
      <c r="H64">
        <f t="shared" si="16"/>
        <v>7.9863715395871851E-2</v>
      </c>
      <c r="I64">
        <f t="shared" si="16"/>
        <v>7.1603847455146252E-2</v>
      </c>
      <c r="J64">
        <f t="shared" si="16"/>
        <v>6.3549161051694281E-2</v>
      </c>
      <c r="K64">
        <f t="shared" si="16"/>
        <v>5.6036192116585795E-2</v>
      </c>
      <c r="L64">
        <f t="shared" si="16"/>
        <v>4.9167696815273707E-2</v>
      </c>
      <c r="M64">
        <f t="shared" si="16"/>
        <v>4.2929408070139577E-2</v>
      </c>
      <c r="N64">
        <f t="shared" si="16"/>
        <v>3.7379858482480016E-2</v>
      </c>
      <c r="O64">
        <f t="shared" si="16"/>
        <v>3.2278431085709609E-2</v>
      </c>
      <c r="P64">
        <f t="shared" si="16"/>
        <v>2.7764427978339844E-2</v>
      </c>
      <c r="Q64">
        <f t="shared" si="16"/>
        <v>2.3829839008035581E-2</v>
      </c>
      <c r="R64">
        <f t="shared" si="16"/>
        <v>2.0632581853534445E-2</v>
      </c>
      <c r="S64">
        <f t="shared" si="16"/>
        <v>1.7864185939804676E-2</v>
      </c>
      <c r="T64">
        <f t="shared" si="16"/>
        <v>1.5759019988262492E-2</v>
      </c>
      <c r="U64">
        <f t="shared" si="16"/>
        <v>1.4168636094186943E-2</v>
      </c>
      <c r="V64">
        <f t="shared" si="16"/>
        <v>1.2921609078418576E-2</v>
      </c>
      <c r="W64">
        <f t="shared" si="16"/>
        <v>1.1818851139050285E-2</v>
      </c>
      <c r="X64">
        <f t="shared" si="16"/>
        <v>1.0874378189787523E-2</v>
      </c>
      <c r="Y64">
        <f t="shared" si="16"/>
        <v>1.0003494660721889E-2</v>
      </c>
      <c r="Z64">
        <f t="shared" si="16"/>
        <v>9.2817565351717406E-3</v>
      </c>
      <c r="AA64">
        <f t="shared" si="16"/>
        <v>8.5675121641422738E-3</v>
      </c>
      <c r="AB64">
        <f t="shared" si="16"/>
        <v>8.0177642354099903E-3</v>
      </c>
      <c r="AC64">
        <f t="shared" si="16"/>
        <v>7.321999532404584E-3</v>
      </c>
      <c r="AD64">
        <f t="shared" si="16"/>
        <v>6.8013573912671446E-3</v>
      </c>
      <c r="AE64">
        <f t="shared" si="16"/>
        <v>6.2770242192409413E-3</v>
      </c>
      <c r="AF64">
        <f t="shared" si="16"/>
        <v>5.8262105896537556E-3</v>
      </c>
    </row>
    <row r="65" spans="2:32" x14ac:dyDescent="0.35">
      <c r="B65" t="s">
        <v>202</v>
      </c>
      <c r="C65">
        <f>C19*C$8+SUM(C$55:C$56)*C19/SUM(C$13:C$16,$C$23:$C$24)</f>
        <v>0.17067601935507468</v>
      </c>
      <c r="D65">
        <f t="shared" ref="D65:AF65" si="17">D19*D$8+SUM(D$55:D$56)*D19/SUM(D$13:D$16,$C$23:$C$24)</f>
        <v>3.279801454798522E-2</v>
      </c>
      <c r="E65">
        <f t="shared" si="17"/>
        <v>3.4070808714281156E-2</v>
      </c>
      <c r="F65">
        <f t="shared" si="17"/>
        <v>3.1007154575848701E-2</v>
      </c>
      <c r="G65">
        <f t="shared" si="17"/>
        <v>2.8414866284260237E-2</v>
      </c>
      <c r="H65">
        <f t="shared" si="17"/>
        <v>2.5501056514306477E-2</v>
      </c>
      <c r="I65">
        <f t="shared" si="17"/>
        <v>2.2737879635465162E-2</v>
      </c>
      <c r="J65">
        <f t="shared" si="17"/>
        <v>2.0011100837498123E-2</v>
      </c>
      <c r="K65">
        <f t="shared" si="17"/>
        <v>1.7868369769699636E-2</v>
      </c>
      <c r="L65">
        <f t="shared" si="17"/>
        <v>1.5740171930148282E-2</v>
      </c>
      <c r="M65">
        <f t="shared" si="17"/>
        <v>1.3816782437360613E-2</v>
      </c>
      <c r="N65">
        <f t="shared" si="17"/>
        <v>1.2014771836130402E-2</v>
      </c>
      <c r="O65">
        <f t="shared" si="17"/>
        <v>1.0393001314721231E-2</v>
      </c>
      <c r="P65">
        <f t="shared" si="17"/>
        <v>8.9582490626914871E-3</v>
      </c>
      <c r="Q65">
        <f t="shared" si="17"/>
        <v>7.7231567360552447E-3</v>
      </c>
      <c r="R65">
        <f t="shared" si="17"/>
        <v>6.6524710590470321E-3</v>
      </c>
      <c r="S65">
        <f t="shared" si="17"/>
        <v>5.8192141059523984E-3</v>
      </c>
      <c r="T65">
        <f t="shared" si="17"/>
        <v>5.1393199534056893E-3</v>
      </c>
      <c r="U65">
        <f t="shared" si="17"/>
        <v>4.6181734126025456E-3</v>
      </c>
      <c r="V65">
        <f t="shared" si="17"/>
        <v>4.232601791291723E-3</v>
      </c>
      <c r="W65">
        <f t="shared" si="17"/>
        <v>3.884775576784039E-3</v>
      </c>
      <c r="X65">
        <f t="shared" si="17"/>
        <v>3.5726189568843201E-3</v>
      </c>
      <c r="Y65">
        <f t="shared" si="17"/>
        <v>3.3087382586029198E-3</v>
      </c>
      <c r="Z65">
        <f t="shared" si="17"/>
        <v>3.0515555990119464E-3</v>
      </c>
      <c r="AA65">
        <f t="shared" si="17"/>
        <v>2.8296042239232401E-3</v>
      </c>
      <c r="AB65">
        <f t="shared" si="17"/>
        <v>2.5917941588623284E-3</v>
      </c>
      <c r="AC65">
        <f t="shared" si="17"/>
        <v>2.4306381705718064E-3</v>
      </c>
      <c r="AD65">
        <f t="shared" si="17"/>
        <v>2.2452655984826903E-3</v>
      </c>
      <c r="AE65">
        <f t="shared" si="17"/>
        <v>2.0828324301416178E-3</v>
      </c>
      <c r="AF65">
        <f t="shared" si="17"/>
        <v>1.9297470669003688E-3</v>
      </c>
    </row>
    <row r="66" spans="2:32" x14ac:dyDescent="0.35">
      <c r="B66" t="s">
        <v>167</v>
      </c>
      <c r="C66">
        <f t="shared" ref="C66:AF73" si="18">C22*C$9</f>
        <v>1.8370294112090315E-2</v>
      </c>
      <c r="D66">
        <f t="shared" si="18"/>
        <v>1.5151672617594744E-2</v>
      </c>
      <c r="E66">
        <f t="shared" si="18"/>
        <v>1.8166678427009534E-2</v>
      </c>
      <c r="F66">
        <f t="shared" si="18"/>
        <v>1.8864646731650721E-2</v>
      </c>
      <c r="G66">
        <f t="shared" si="18"/>
        <v>1.9881422909483967E-2</v>
      </c>
      <c r="H66">
        <f t="shared" si="18"/>
        <v>2.0283599569508912E-2</v>
      </c>
      <c r="I66">
        <f t="shared" si="18"/>
        <v>2.1088420913331438E-2</v>
      </c>
      <c r="J66">
        <f t="shared" si="18"/>
        <v>2.1693424933831227E-2</v>
      </c>
      <c r="K66">
        <f t="shared" si="18"/>
        <v>2.2377327347770117E-2</v>
      </c>
      <c r="L66">
        <f t="shared" si="18"/>
        <v>2.2915493057739669E-2</v>
      </c>
      <c r="M66">
        <f t="shared" si="18"/>
        <v>2.3433315729804144E-2</v>
      </c>
      <c r="N66">
        <f t="shared" si="18"/>
        <v>2.379712759001416E-2</v>
      </c>
      <c r="O66">
        <f t="shared" si="18"/>
        <v>2.418692890994778E-2</v>
      </c>
      <c r="P66">
        <f t="shared" si="18"/>
        <v>2.4564071650872044E-2</v>
      </c>
      <c r="Q66">
        <f t="shared" si="18"/>
        <v>2.4870206244481153E-2</v>
      </c>
      <c r="R66">
        <f t="shared" si="18"/>
        <v>2.4988296278149583E-2</v>
      </c>
      <c r="S66">
        <f t="shared" si="18"/>
        <v>2.528885727550878E-2</v>
      </c>
      <c r="T66">
        <f t="shared" si="18"/>
        <v>2.5412946917173877E-2</v>
      </c>
      <c r="U66">
        <f t="shared" si="18"/>
        <v>2.5488768380067178E-2</v>
      </c>
      <c r="V66">
        <f t="shared" si="18"/>
        <v>2.5612951974194897E-2</v>
      </c>
      <c r="W66">
        <f t="shared" si="18"/>
        <v>2.5700027879171892E-2</v>
      </c>
      <c r="X66">
        <f t="shared" si="18"/>
        <v>2.5722094904880033E-2</v>
      </c>
      <c r="Y66">
        <f t="shared" si="18"/>
        <v>2.5846255639746664E-2</v>
      </c>
      <c r="Z66">
        <f t="shared" si="18"/>
        <v>2.5766065843021865E-2</v>
      </c>
      <c r="AA66">
        <f t="shared" si="18"/>
        <v>2.5847941692553607E-2</v>
      </c>
      <c r="AB66">
        <f t="shared" si="18"/>
        <v>2.5571854461830208E-2</v>
      </c>
      <c r="AC66">
        <f t="shared" si="18"/>
        <v>2.592712167904011E-2</v>
      </c>
      <c r="AD66">
        <f t="shared" si="18"/>
        <v>2.5841852603597469E-2</v>
      </c>
      <c r="AE66">
        <f t="shared" si="18"/>
        <v>2.5936885417328141E-2</v>
      </c>
      <c r="AF66">
        <f t="shared" si="18"/>
        <v>2.5879513367697962E-2</v>
      </c>
    </row>
    <row r="67" spans="2:32" x14ac:dyDescent="0.35">
      <c r="B67" t="s">
        <v>174</v>
      </c>
      <c r="C67">
        <f t="shared" si="18"/>
        <v>0.12222555866228121</v>
      </c>
      <c r="D67">
        <f t="shared" si="18"/>
        <v>0.13742705947568573</v>
      </c>
      <c r="E67">
        <f t="shared" si="18"/>
        <v>0.14358398536394948</v>
      </c>
      <c r="F67">
        <f t="shared" si="18"/>
        <v>0.153625144153858</v>
      </c>
      <c r="G67">
        <f t="shared" si="18"/>
        <v>0.16229857326079916</v>
      </c>
      <c r="H67">
        <f t="shared" si="18"/>
        <v>0.17186455818303931</v>
      </c>
      <c r="I67">
        <f t="shared" si="18"/>
        <v>0.17938326009804606</v>
      </c>
      <c r="J67">
        <f t="shared" si="18"/>
        <v>0.18648824980827219</v>
      </c>
      <c r="K67">
        <f t="shared" si="18"/>
        <v>0.19357655516947239</v>
      </c>
      <c r="L67">
        <f t="shared" si="18"/>
        <v>0.19944687107372966</v>
      </c>
      <c r="M67">
        <f t="shared" si="18"/>
        <v>0.20465552240089935</v>
      </c>
      <c r="N67">
        <f t="shared" si="18"/>
        <v>0.2095318644437702</v>
      </c>
      <c r="O67">
        <f t="shared" si="18"/>
        <v>0.21382903535925321</v>
      </c>
      <c r="P67">
        <f t="shared" si="18"/>
        <v>0.21780104237428663</v>
      </c>
      <c r="Q67">
        <f t="shared" si="18"/>
        <v>0.22110666333495399</v>
      </c>
      <c r="R67">
        <f t="shared" si="18"/>
        <v>0.22409968690107304</v>
      </c>
      <c r="S67">
        <f t="shared" si="18"/>
        <v>0.22635368673134484</v>
      </c>
      <c r="T67">
        <f t="shared" si="18"/>
        <v>0.22834971068990925</v>
      </c>
      <c r="U67">
        <f t="shared" si="18"/>
        <v>0.22991797720796731</v>
      </c>
      <c r="V67">
        <f t="shared" si="18"/>
        <v>0.23111992971634138</v>
      </c>
      <c r="W67">
        <f t="shared" si="18"/>
        <v>0.232275215774609</v>
      </c>
      <c r="X67">
        <f t="shared" si="18"/>
        <v>0.23329133566954743</v>
      </c>
      <c r="Y67">
        <f t="shared" si="18"/>
        <v>0.23416571693189348</v>
      </c>
      <c r="Z67">
        <f t="shared" si="18"/>
        <v>0.23513517515606175</v>
      </c>
      <c r="AA67">
        <f t="shared" si="18"/>
        <v>0.23587107309288161</v>
      </c>
      <c r="AB67">
        <f t="shared" si="18"/>
        <v>0.23698872042252983</v>
      </c>
      <c r="AC67">
        <f t="shared" si="18"/>
        <v>0.23745187886163524</v>
      </c>
      <c r="AD67">
        <f t="shared" si="18"/>
        <v>0.23821416449368787</v>
      </c>
      <c r="AE67">
        <f t="shared" si="18"/>
        <v>0.23871106422273236</v>
      </c>
      <c r="AF67">
        <f t="shared" si="18"/>
        <v>0.23937912901903441</v>
      </c>
    </row>
    <row r="68" spans="2:32" x14ac:dyDescent="0.35">
      <c r="B68" t="s">
        <v>175</v>
      </c>
      <c r="C68">
        <f t="shared" si="18"/>
        <v>7.2351506947234646E-3</v>
      </c>
      <c r="D68">
        <f t="shared" si="18"/>
        <v>7.6195084686563695E-3</v>
      </c>
      <c r="E68">
        <f t="shared" si="18"/>
        <v>7.2083893225372321E-3</v>
      </c>
      <c r="F68">
        <f t="shared" si="18"/>
        <v>7.7683206695191628E-3</v>
      </c>
      <c r="G68">
        <f t="shared" si="18"/>
        <v>7.8901831551818624E-3</v>
      </c>
      <c r="H68">
        <f t="shared" si="18"/>
        <v>8.6082924430664082E-3</v>
      </c>
      <c r="I68">
        <f t="shared" si="18"/>
        <v>8.9641914111274427E-3</v>
      </c>
      <c r="J68">
        <f t="shared" si="18"/>
        <v>9.2943450541556304E-3</v>
      </c>
      <c r="K68">
        <f t="shared" si="18"/>
        <v>9.7289573159847851E-3</v>
      </c>
      <c r="L68">
        <f t="shared" si="18"/>
        <v>1.0057796460592055E-2</v>
      </c>
      <c r="M68">
        <f t="shared" si="18"/>
        <v>1.0287533100525411E-2</v>
      </c>
      <c r="N68">
        <f t="shared" si="18"/>
        <v>1.0536532269425285E-2</v>
      </c>
      <c r="O68">
        <f t="shared" si="18"/>
        <v>1.0728104639291726E-2</v>
      </c>
      <c r="P68">
        <f t="shared" si="18"/>
        <v>1.0943368622874353E-2</v>
      </c>
      <c r="Q68">
        <f t="shared" si="18"/>
        <v>1.1088145084189448E-2</v>
      </c>
      <c r="R68">
        <f t="shared" si="18"/>
        <v>1.1266487935802301E-2</v>
      </c>
      <c r="S68">
        <f t="shared" si="18"/>
        <v>1.1318283461541746E-2</v>
      </c>
      <c r="T68">
        <f t="shared" si="18"/>
        <v>1.1407606507766468E-2</v>
      </c>
      <c r="U68">
        <f t="shared" si="18"/>
        <v>1.147686490474035E-2</v>
      </c>
      <c r="V68">
        <f t="shared" si="18"/>
        <v>1.1520847439261076E-2</v>
      </c>
      <c r="W68">
        <f t="shared" si="18"/>
        <v>1.155476173107819E-2</v>
      </c>
      <c r="X68">
        <f t="shared" si="18"/>
        <v>1.160847250557112E-2</v>
      </c>
      <c r="Y68">
        <f t="shared" si="18"/>
        <v>1.1608763282114909E-2</v>
      </c>
      <c r="Z68">
        <f t="shared" si="18"/>
        <v>1.169892811169641E-2</v>
      </c>
      <c r="AA68">
        <f t="shared" si="18"/>
        <v>1.1704151192399927E-2</v>
      </c>
      <c r="AB68">
        <f t="shared" si="18"/>
        <v>1.187056549749828E-2</v>
      </c>
      <c r="AC68">
        <f t="shared" si="18"/>
        <v>1.1752227831777253E-2</v>
      </c>
      <c r="AD68">
        <f t="shared" si="18"/>
        <v>1.1824622855898784E-2</v>
      </c>
      <c r="AE68">
        <f t="shared" si="18"/>
        <v>1.1793249411814392E-2</v>
      </c>
      <c r="AF68">
        <f t="shared" si="18"/>
        <v>1.1873279318881925E-2</v>
      </c>
    </row>
    <row r="69" spans="2:32" x14ac:dyDescent="0.35">
      <c r="B69" t="s">
        <v>176</v>
      </c>
      <c r="C69">
        <f t="shared" si="18"/>
        <v>3.5128369885445855E-2</v>
      </c>
      <c r="D69">
        <f t="shared" si="18"/>
        <v>3.430499256322192E-2</v>
      </c>
      <c r="E69">
        <f t="shared" si="18"/>
        <v>3.5054294786550852E-2</v>
      </c>
      <c r="F69">
        <f t="shared" si="18"/>
        <v>3.6960085206981685E-2</v>
      </c>
      <c r="G69">
        <f t="shared" si="18"/>
        <v>3.8564547779276384E-2</v>
      </c>
      <c r="H69">
        <f t="shared" si="18"/>
        <v>3.9738319532514201E-2</v>
      </c>
      <c r="I69">
        <f t="shared" si="18"/>
        <v>4.1484789521574229E-2</v>
      </c>
      <c r="J69">
        <f t="shared" si="18"/>
        <v>4.2506545534777805E-2</v>
      </c>
      <c r="K69">
        <f t="shared" si="18"/>
        <v>4.4095391916761838E-2</v>
      </c>
      <c r="L69">
        <f t="shared" si="18"/>
        <v>4.5097816058187426E-2</v>
      </c>
      <c r="M69">
        <f t="shared" si="18"/>
        <v>4.5985737993759997E-2</v>
      </c>
      <c r="N69">
        <f t="shared" si="18"/>
        <v>4.678156962946757E-2</v>
      </c>
      <c r="O69">
        <f t="shared" si="18"/>
        <v>4.7377630357899519E-2</v>
      </c>
      <c r="P69">
        <f t="shared" si="18"/>
        <v>4.8119994288871253E-2</v>
      </c>
      <c r="Q69">
        <f t="shared" si="18"/>
        <v>4.8611095336653504E-2</v>
      </c>
      <c r="R69">
        <f t="shared" si="18"/>
        <v>4.9024544449835235E-2</v>
      </c>
      <c r="S69">
        <f t="shared" si="18"/>
        <v>4.9330599061899037E-2</v>
      </c>
      <c r="T69">
        <f t="shared" si="18"/>
        <v>4.9573624180876782E-2</v>
      </c>
      <c r="U69">
        <f t="shared" si="18"/>
        <v>4.9698762223116318E-2</v>
      </c>
      <c r="V69">
        <f t="shared" si="18"/>
        <v>4.9864137143389775E-2</v>
      </c>
      <c r="W69">
        <f t="shared" si="18"/>
        <v>4.9947291503820136E-2</v>
      </c>
      <c r="X69">
        <f t="shared" si="18"/>
        <v>5.0022295448766706E-2</v>
      </c>
      <c r="Y69">
        <f t="shared" si="18"/>
        <v>5.0074690885668058E-2</v>
      </c>
      <c r="Z69">
        <f t="shared" si="18"/>
        <v>5.0168471851631861E-2</v>
      </c>
      <c r="AA69">
        <f t="shared" si="18"/>
        <v>5.0185332213493652E-2</v>
      </c>
      <c r="AB69">
        <f t="shared" si="18"/>
        <v>5.0290271934706955E-2</v>
      </c>
      <c r="AC69">
        <f t="shared" si="18"/>
        <v>5.0269667050171399E-2</v>
      </c>
      <c r="AD69">
        <f t="shared" si="18"/>
        <v>5.0314344696359904E-2</v>
      </c>
      <c r="AE69">
        <f t="shared" si="18"/>
        <v>5.0221397636944276E-2</v>
      </c>
      <c r="AF69">
        <f t="shared" si="18"/>
        <v>5.0364959163271716E-2</v>
      </c>
    </row>
    <row r="70" spans="2:32" x14ac:dyDescent="0.35">
      <c r="B70" t="s">
        <v>177</v>
      </c>
      <c r="C70">
        <f t="shared" si="18"/>
        <v>1.4312550767806605E-2</v>
      </c>
      <c r="D70">
        <f t="shared" si="18"/>
        <v>2.0913284220782955E-2</v>
      </c>
      <c r="E70">
        <f t="shared" si="18"/>
        <v>2.2783191853125568E-2</v>
      </c>
      <c r="F70">
        <f t="shared" si="18"/>
        <v>2.342855497343246E-2</v>
      </c>
      <c r="G70">
        <f t="shared" si="18"/>
        <v>2.4457417244712645E-2</v>
      </c>
      <c r="H70">
        <f t="shared" si="18"/>
        <v>2.5055610873287538E-2</v>
      </c>
      <c r="I70">
        <f t="shared" si="18"/>
        <v>2.5776780540756411E-2</v>
      </c>
      <c r="J70">
        <f t="shared" si="18"/>
        <v>2.6458675025111806E-2</v>
      </c>
      <c r="K70">
        <f t="shared" si="18"/>
        <v>2.7007934350847522E-2</v>
      </c>
      <c r="L70">
        <f t="shared" si="18"/>
        <v>2.7554993653170493E-2</v>
      </c>
      <c r="M70">
        <f t="shared" si="18"/>
        <v>2.8041756594387603E-2</v>
      </c>
      <c r="N70">
        <f t="shared" si="18"/>
        <v>2.8434961094366558E-2</v>
      </c>
      <c r="O70">
        <f t="shared" si="18"/>
        <v>2.8808053352808418E-2</v>
      </c>
      <c r="P70">
        <f t="shared" si="18"/>
        <v>2.9092828779099203E-2</v>
      </c>
      <c r="Q70">
        <f t="shared" si="18"/>
        <v>2.9359347045299009E-2</v>
      </c>
      <c r="R70">
        <f t="shared" si="18"/>
        <v>2.9527960970584952E-2</v>
      </c>
      <c r="S70">
        <f t="shared" si="18"/>
        <v>2.9714472503175875E-2</v>
      </c>
      <c r="T70">
        <f t="shared" si="18"/>
        <v>2.9795081806073591E-2</v>
      </c>
      <c r="U70">
        <f t="shared" si="18"/>
        <v>2.9836481265196033E-2</v>
      </c>
      <c r="V70">
        <f t="shared" si="18"/>
        <v>2.9853717940471494E-2</v>
      </c>
      <c r="W70">
        <f t="shared" si="18"/>
        <v>2.9861565540464343E-2</v>
      </c>
      <c r="X70">
        <f t="shared" si="18"/>
        <v>2.984861320055654E-2</v>
      </c>
      <c r="Y70">
        <f t="shared" si="18"/>
        <v>2.9854044810162472E-2</v>
      </c>
      <c r="Z70">
        <f t="shared" si="18"/>
        <v>2.9793935985567264E-2</v>
      </c>
      <c r="AA70">
        <f t="shared" si="18"/>
        <v>2.9793729141446755E-2</v>
      </c>
      <c r="AB70">
        <f t="shared" si="18"/>
        <v>2.9701904990619296E-2</v>
      </c>
      <c r="AC70">
        <f t="shared" si="18"/>
        <v>2.9768486783999116E-2</v>
      </c>
      <c r="AD70">
        <f t="shared" si="18"/>
        <v>2.9709125900103644E-2</v>
      </c>
      <c r="AE70">
        <f t="shared" si="18"/>
        <v>2.9732081837002506E-2</v>
      </c>
      <c r="AF70">
        <f t="shared" si="18"/>
        <v>2.9654776914934473E-2</v>
      </c>
    </row>
    <row r="71" spans="2:32" x14ac:dyDescent="0.35">
      <c r="B71" t="s">
        <v>178</v>
      </c>
      <c r="C71">
        <f t="shared" si="18"/>
        <v>2.5801518474431524E-2</v>
      </c>
      <c r="D71">
        <f t="shared" si="18"/>
        <v>2.8332887091303799E-2</v>
      </c>
      <c r="E71">
        <f t="shared" si="18"/>
        <v>2.9753762531619005E-2</v>
      </c>
      <c r="F71">
        <f t="shared" si="18"/>
        <v>3.1184708633453437E-2</v>
      </c>
      <c r="G71">
        <f t="shared" si="18"/>
        <v>3.261157538670089E-2</v>
      </c>
      <c r="H71">
        <f t="shared" si="18"/>
        <v>3.383149611778289E-2</v>
      </c>
      <c r="I71">
        <f t="shared" si="18"/>
        <v>3.4948699010797647E-2</v>
      </c>
      <c r="J71">
        <f t="shared" si="18"/>
        <v>3.6062457591147901E-2</v>
      </c>
      <c r="K71">
        <f t="shared" si="18"/>
        <v>3.6970019724341149E-2</v>
      </c>
      <c r="L71">
        <f t="shared" si="18"/>
        <v>3.7844572610710919E-2</v>
      </c>
      <c r="M71">
        <f t="shared" si="18"/>
        <v>3.8608950218039513E-2</v>
      </c>
      <c r="N71">
        <f t="shared" si="18"/>
        <v>3.9298171127151248E-2</v>
      </c>
      <c r="O71">
        <f t="shared" si="18"/>
        <v>3.9907340881227271E-2</v>
      </c>
      <c r="P71">
        <f t="shared" si="18"/>
        <v>4.0394065355050239E-2</v>
      </c>
      <c r="Q71">
        <f t="shared" si="18"/>
        <v>4.0833316378105583E-2</v>
      </c>
      <c r="R71">
        <f t="shared" si="18"/>
        <v>4.1206567590926522E-2</v>
      </c>
      <c r="S71">
        <f t="shared" si="18"/>
        <v>4.1483016337905902E-2</v>
      </c>
      <c r="T71">
        <f t="shared" si="18"/>
        <v>4.1684439561409492E-2</v>
      </c>
      <c r="U71">
        <f t="shared" si="18"/>
        <v>4.182511811300306E-2</v>
      </c>
      <c r="V71">
        <f t="shared" si="18"/>
        <v>4.1902293361637644E-2</v>
      </c>
      <c r="W71">
        <f t="shared" si="18"/>
        <v>4.1968872588410998E-2</v>
      </c>
      <c r="X71">
        <f t="shared" si="18"/>
        <v>4.2034573159389493E-2</v>
      </c>
      <c r="Y71">
        <f t="shared" si="18"/>
        <v>4.2070291859543536E-2</v>
      </c>
      <c r="Z71">
        <f t="shared" si="18"/>
        <v>4.2120886310668439E-2</v>
      </c>
      <c r="AA71">
        <f t="shared" si="18"/>
        <v>4.215412669885598E-2</v>
      </c>
      <c r="AB71">
        <f t="shared" si="18"/>
        <v>4.2235320996042165E-2</v>
      </c>
      <c r="AC71">
        <f t="shared" si="18"/>
        <v>4.2228758618203126E-2</v>
      </c>
      <c r="AD71">
        <f t="shared" si="18"/>
        <v>4.2260895194116854E-2</v>
      </c>
      <c r="AE71">
        <f t="shared" si="18"/>
        <v>4.2280742221011358E-2</v>
      </c>
      <c r="AF71">
        <f t="shared" si="18"/>
        <v>4.2293463464486342E-2</v>
      </c>
    </row>
    <row r="72" spans="2:32" x14ac:dyDescent="0.35">
      <c r="B72" t="s">
        <v>201</v>
      </c>
      <c r="C72">
        <f t="shared" si="18"/>
        <v>8.5032171913091412E-2</v>
      </c>
      <c r="D72">
        <f t="shared" si="18"/>
        <v>0.10667596467881807</v>
      </c>
      <c r="E72">
        <f t="shared" si="18"/>
        <v>0.11777465549409588</v>
      </c>
      <c r="F72">
        <f t="shared" si="18"/>
        <v>0.12451320886648955</v>
      </c>
      <c r="G72">
        <f t="shared" si="18"/>
        <v>0.13160111629162893</v>
      </c>
      <c r="H72">
        <f t="shared" si="18"/>
        <v>0.1369891751373247</v>
      </c>
      <c r="I72">
        <f t="shared" si="18"/>
        <v>0.14286633930424406</v>
      </c>
      <c r="J72">
        <f t="shared" si="18"/>
        <v>0.14817807826373913</v>
      </c>
      <c r="K72">
        <f t="shared" si="18"/>
        <v>0.15274443019889516</v>
      </c>
      <c r="L72">
        <f t="shared" si="18"/>
        <v>0.15712178944630201</v>
      </c>
      <c r="M72">
        <f t="shared" si="18"/>
        <v>0.16106871517613891</v>
      </c>
      <c r="N72">
        <f t="shared" si="18"/>
        <v>0.16452534465817212</v>
      </c>
      <c r="O72">
        <f t="shared" si="18"/>
        <v>0.16773956395639747</v>
      </c>
      <c r="P72">
        <f t="shared" si="18"/>
        <v>0.17043997889017698</v>
      </c>
      <c r="Q72">
        <f t="shared" si="18"/>
        <v>0.17287363093527663</v>
      </c>
      <c r="R72">
        <f t="shared" si="18"/>
        <v>0.17472931265064473</v>
      </c>
      <c r="S72">
        <f t="shared" si="18"/>
        <v>0.17652369715836413</v>
      </c>
      <c r="T72">
        <f t="shared" si="18"/>
        <v>0.17779337030137474</v>
      </c>
      <c r="U72">
        <f t="shared" si="18"/>
        <v>0.17873295732041486</v>
      </c>
      <c r="V72">
        <f t="shared" si="18"/>
        <v>0.17957525655048703</v>
      </c>
      <c r="W72">
        <f t="shared" si="18"/>
        <v>0.18025559978238928</v>
      </c>
      <c r="X72">
        <f t="shared" si="18"/>
        <v>0.18084410927336528</v>
      </c>
      <c r="Y72">
        <f t="shared" si="18"/>
        <v>0.18146019297132307</v>
      </c>
      <c r="Z72">
        <f t="shared" si="18"/>
        <v>0.18180518967892159</v>
      </c>
      <c r="AA72">
        <f t="shared" si="18"/>
        <v>0.18233572631500924</v>
      </c>
      <c r="AB72">
        <f t="shared" si="18"/>
        <v>0.18237624969378138</v>
      </c>
      <c r="AC72">
        <f t="shared" si="18"/>
        <v>0.18313347573510269</v>
      </c>
      <c r="AD72">
        <f t="shared" si="18"/>
        <v>0.18335530150092147</v>
      </c>
      <c r="AE72">
        <f t="shared" si="18"/>
        <v>0.18378248645526746</v>
      </c>
      <c r="AF72">
        <f t="shared" si="18"/>
        <v>0.18400477472230148</v>
      </c>
    </row>
    <row r="73" spans="2:32" x14ac:dyDescent="0.35">
      <c r="B73" t="s">
        <v>202</v>
      </c>
      <c r="C73">
        <f t="shared" si="18"/>
        <v>0.20553927506200295</v>
      </c>
      <c r="D73">
        <f t="shared" si="18"/>
        <v>0.24375382512934554</v>
      </c>
      <c r="E73">
        <f t="shared" si="18"/>
        <v>0.25832286128845838</v>
      </c>
      <c r="F73">
        <f t="shared" si="18"/>
        <v>0.27364480037699118</v>
      </c>
      <c r="G73">
        <f t="shared" si="18"/>
        <v>0.28802061407474522</v>
      </c>
      <c r="H73">
        <f t="shared" si="18"/>
        <v>0.30159828598332811</v>
      </c>
      <c r="I73">
        <f t="shared" si="18"/>
        <v>0.31353851918048842</v>
      </c>
      <c r="J73">
        <f t="shared" si="18"/>
        <v>0.32560613150053308</v>
      </c>
      <c r="K73">
        <f t="shared" si="18"/>
        <v>0.33515417359836802</v>
      </c>
      <c r="L73">
        <f t="shared" si="18"/>
        <v>0.34440295053374576</v>
      </c>
      <c r="M73">
        <f t="shared" si="18"/>
        <v>0.3526164151758383</v>
      </c>
      <c r="N73">
        <f t="shared" si="18"/>
        <v>0.3601028782835069</v>
      </c>
      <c r="O73">
        <f t="shared" si="18"/>
        <v>0.36678099210492016</v>
      </c>
      <c r="P73">
        <f t="shared" si="18"/>
        <v>0.37243559026124984</v>
      </c>
      <c r="Q73">
        <f t="shared" si="18"/>
        <v>0.37742804686514492</v>
      </c>
      <c r="R73">
        <f t="shared" si="18"/>
        <v>0.38170560119896046</v>
      </c>
      <c r="S73">
        <f t="shared" ref="S73:AF73" si="19">S29*S$9</f>
        <v>0.38497936631938195</v>
      </c>
      <c r="T73">
        <f t="shared" si="19"/>
        <v>0.38762801864803365</v>
      </c>
      <c r="U73">
        <f t="shared" si="19"/>
        <v>0.38969495724419628</v>
      </c>
      <c r="V73">
        <f t="shared" si="19"/>
        <v>0.39110429832233179</v>
      </c>
      <c r="W73">
        <f t="shared" si="19"/>
        <v>0.39240305103595119</v>
      </c>
      <c r="X73">
        <f t="shared" si="19"/>
        <v>0.3935877524940275</v>
      </c>
      <c r="Y73">
        <f t="shared" si="19"/>
        <v>0.39450502357452477</v>
      </c>
      <c r="Z73">
        <f t="shared" si="19"/>
        <v>0.39547132428870885</v>
      </c>
      <c r="AA73">
        <f t="shared" si="19"/>
        <v>0.39622967675155507</v>
      </c>
      <c r="AB73">
        <f t="shared" si="19"/>
        <v>0.3970802517155228</v>
      </c>
      <c r="AC73">
        <f t="shared" si="19"/>
        <v>0.39740265888135945</v>
      </c>
      <c r="AD73">
        <f t="shared" si="19"/>
        <v>0.39809172096573553</v>
      </c>
      <c r="AE73">
        <f t="shared" si="19"/>
        <v>0.39869758504164532</v>
      </c>
      <c r="AF73">
        <f t="shared" si="19"/>
        <v>0.39913908412741073</v>
      </c>
    </row>
    <row r="76" spans="2:32" x14ac:dyDescent="0.35">
      <c r="B76" t="s">
        <v>203</v>
      </c>
    </row>
    <row r="77" spans="2:32" x14ac:dyDescent="0.35">
      <c r="B77" s="1" t="s">
        <v>189</v>
      </c>
      <c r="C77">
        <f t="shared" ref="C77:AF77" si="20">C3</f>
        <v>2021</v>
      </c>
      <c r="D77">
        <f t="shared" si="20"/>
        <v>2022</v>
      </c>
      <c r="E77">
        <f t="shared" si="20"/>
        <v>2023</v>
      </c>
      <c r="F77">
        <f t="shared" si="20"/>
        <v>2024</v>
      </c>
      <c r="G77">
        <f t="shared" si="20"/>
        <v>2025</v>
      </c>
      <c r="H77">
        <f t="shared" si="20"/>
        <v>2026</v>
      </c>
      <c r="I77">
        <f t="shared" si="20"/>
        <v>2027</v>
      </c>
      <c r="J77">
        <f t="shared" si="20"/>
        <v>2028</v>
      </c>
      <c r="K77">
        <f t="shared" si="20"/>
        <v>2029</v>
      </c>
      <c r="L77">
        <f t="shared" si="20"/>
        <v>2030</v>
      </c>
      <c r="M77">
        <f t="shared" si="20"/>
        <v>2031</v>
      </c>
      <c r="N77">
        <f t="shared" si="20"/>
        <v>2032</v>
      </c>
      <c r="O77">
        <f t="shared" si="20"/>
        <v>2033</v>
      </c>
      <c r="P77">
        <f t="shared" si="20"/>
        <v>2034</v>
      </c>
      <c r="Q77">
        <f t="shared" si="20"/>
        <v>2035</v>
      </c>
      <c r="R77">
        <f t="shared" si="20"/>
        <v>2036</v>
      </c>
      <c r="S77">
        <f t="shared" si="20"/>
        <v>2037</v>
      </c>
      <c r="T77">
        <f t="shared" si="20"/>
        <v>2038</v>
      </c>
      <c r="U77">
        <f t="shared" si="20"/>
        <v>2039</v>
      </c>
      <c r="V77">
        <f t="shared" si="20"/>
        <v>2040</v>
      </c>
      <c r="W77">
        <f t="shared" si="20"/>
        <v>2041</v>
      </c>
      <c r="X77">
        <f t="shared" si="20"/>
        <v>2042</v>
      </c>
      <c r="Y77">
        <f t="shared" si="20"/>
        <v>2043</v>
      </c>
      <c r="Z77">
        <f t="shared" si="20"/>
        <v>2044</v>
      </c>
      <c r="AA77">
        <f t="shared" si="20"/>
        <v>2045</v>
      </c>
      <c r="AB77">
        <f t="shared" si="20"/>
        <v>2046</v>
      </c>
      <c r="AC77">
        <f t="shared" si="20"/>
        <v>2047</v>
      </c>
      <c r="AD77">
        <f t="shared" si="20"/>
        <v>2048</v>
      </c>
      <c r="AE77">
        <f t="shared" si="20"/>
        <v>2049</v>
      </c>
      <c r="AF77">
        <f t="shared" si="20"/>
        <v>2050</v>
      </c>
    </row>
    <row r="78" spans="2:32" x14ac:dyDescent="0.3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row>
    <row r="79" spans="2:32" x14ac:dyDescent="0.3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row>
    <row r="80" spans="2:32" x14ac:dyDescent="0.35">
      <c r="B80" t="s">
        <v>170</v>
      </c>
      <c r="C80">
        <f>C14/SUM(C$14:C$16,$C$18:$C$19)</f>
        <v>7.0505170409062845E-2</v>
      </c>
      <c r="D80">
        <f t="shared" ref="D80:AF80" si="21">D14/SUM(D$14:D$16,$C$18:$C$19)</f>
        <v>0.18362870078029708</v>
      </c>
      <c r="E80">
        <f t="shared" si="21"/>
        <v>0.15670429975856454</v>
      </c>
      <c r="F80">
        <f t="shared" si="21"/>
        <v>0.16146057698658633</v>
      </c>
      <c r="G80">
        <f t="shared" si="21"/>
        <v>0.15841220899315761</v>
      </c>
      <c r="H80">
        <f t="shared" si="21"/>
        <v>0.16230272918793279</v>
      </c>
      <c r="I80">
        <f t="shared" si="21"/>
        <v>0.16304343576951935</v>
      </c>
      <c r="J80">
        <f t="shared" si="21"/>
        <v>0.16420835018348101</v>
      </c>
      <c r="K80">
        <f t="shared" si="21"/>
        <v>0.16340568828031227</v>
      </c>
      <c r="L80">
        <f t="shared" si="21"/>
        <v>0.16338183687038516</v>
      </c>
      <c r="M80">
        <f t="shared" si="21"/>
        <v>0.16308324517696396</v>
      </c>
      <c r="N80">
        <f t="shared" si="21"/>
        <v>0.16354735252266292</v>
      </c>
      <c r="O80">
        <f t="shared" si="21"/>
        <v>0.16339972620722415</v>
      </c>
      <c r="P80">
        <f t="shared" si="21"/>
        <v>0.16338015030840097</v>
      </c>
      <c r="Q80">
        <f t="shared" si="21"/>
        <v>0.16322704904633834</v>
      </c>
      <c r="R80">
        <f t="shared" si="21"/>
        <v>0.16409660954983782</v>
      </c>
      <c r="S80">
        <f t="shared" si="21"/>
        <v>0.16328578882674916</v>
      </c>
      <c r="T80">
        <f t="shared" si="21"/>
        <v>0.16329039370981849</v>
      </c>
      <c r="U80">
        <f t="shared" si="21"/>
        <v>0.16355028611665068</v>
      </c>
      <c r="V80">
        <f t="shared" si="21"/>
        <v>0.16310131514563492</v>
      </c>
      <c r="W80">
        <f t="shared" si="21"/>
        <v>0.1629418298142247</v>
      </c>
      <c r="X80">
        <f t="shared" si="21"/>
        <v>0.16315984034628045</v>
      </c>
      <c r="Y80">
        <f t="shared" si="21"/>
        <v>0.16256352049445183</v>
      </c>
      <c r="Z80">
        <f t="shared" si="21"/>
        <v>0.16345622908721566</v>
      </c>
      <c r="AA80">
        <f t="shared" si="21"/>
        <v>0.16309123337524226</v>
      </c>
      <c r="AB80">
        <f t="shared" si="21"/>
        <v>0.16632492156280659</v>
      </c>
      <c r="AC80">
        <f t="shared" si="21"/>
        <v>0.16307895358910082</v>
      </c>
      <c r="AD80">
        <f t="shared" si="21"/>
        <v>0.16387467152440319</v>
      </c>
      <c r="AE80">
        <f t="shared" si="21"/>
        <v>0.16342577298092301</v>
      </c>
      <c r="AF80">
        <f t="shared" si="21"/>
        <v>0.16388324852390271</v>
      </c>
    </row>
    <row r="81" spans="2:32" x14ac:dyDescent="0.35">
      <c r="B81" t="s">
        <v>171</v>
      </c>
      <c r="C81">
        <f>C15/SUM(C$14:C$16,$C$18:$C$19)</f>
        <v>0.16512784416164356</v>
      </c>
      <c r="D81">
        <f t="shared" ref="D81:AF81" si="22">D15/SUM(D$14:D$16,$C$18:$C$19)</f>
        <v>0.34644261573773355</v>
      </c>
      <c r="E81">
        <f t="shared" si="22"/>
        <v>0.36733527600504534</v>
      </c>
      <c r="F81">
        <f t="shared" si="22"/>
        <v>0.36179814214461709</v>
      </c>
      <c r="G81">
        <f t="shared" si="22"/>
        <v>0.36471388835659202</v>
      </c>
      <c r="H81">
        <f t="shared" si="22"/>
        <v>0.35918779376694843</v>
      </c>
      <c r="I81">
        <f t="shared" si="22"/>
        <v>0.35765929342174618</v>
      </c>
      <c r="J81">
        <f t="shared" si="22"/>
        <v>0.35682428687478496</v>
      </c>
      <c r="K81">
        <f t="shared" si="22"/>
        <v>0.35596848240832835</v>
      </c>
      <c r="L81">
        <f t="shared" si="22"/>
        <v>0.35530489425312611</v>
      </c>
      <c r="M81">
        <f t="shared" si="22"/>
        <v>0.35507187283817904</v>
      </c>
      <c r="N81">
        <f t="shared" si="22"/>
        <v>0.35414126080024733</v>
      </c>
      <c r="O81">
        <f t="shared" si="22"/>
        <v>0.35391606254802499</v>
      </c>
      <c r="P81">
        <f t="shared" si="22"/>
        <v>0.35357497146014977</v>
      </c>
      <c r="Q81">
        <f t="shared" si="22"/>
        <v>0.35341051301187398</v>
      </c>
      <c r="R81">
        <f t="shared" si="22"/>
        <v>0.3521936666826021</v>
      </c>
      <c r="S81">
        <f t="shared" si="22"/>
        <v>0.35263096571950997</v>
      </c>
      <c r="T81">
        <f t="shared" si="22"/>
        <v>0.35228208842644815</v>
      </c>
      <c r="U81">
        <f t="shared" si="22"/>
        <v>0.3518808103205695</v>
      </c>
      <c r="V81">
        <f t="shared" si="22"/>
        <v>0.35169583853058189</v>
      </c>
      <c r="W81">
        <f t="shared" si="22"/>
        <v>0.35166679751517721</v>
      </c>
      <c r="X81">
        <f t="shared" si="22"/>
        <v>0.35114673529209811</v>
      </c>
      <c r="Y81">
        <f t="shared" si="22"/>
        <v>0.35150381032360484</v>
      </c>
      <c r="Z81">
        <f t="shared" si="22"/>
        <v>0.35027042802258801</v>
      </c>
      <c r="AA81">
        <f t="shared" si="22"/>
        <v>0.3504292369066595</v>
      </c>
      <c r="AB81">
        <f t="shared" si="22"/>
        <v>0.34711963204175167</v>
      </c>
      <c r="AC81">
        <f t="shared" si="22"/>
        <v>0.35011875058862091</v>
      </c>
      <c r="AD81">
        <f t="shared" si="22"/>
        <v>0.34912136259852428</v>
      </c>
      <c r="AE81">
        <f t="shared" si="22"/>
        <v>0.34967698149172899</v>
      </c>
      <c r="AF81">
        <f t="shared" si="22"/>
        <v>0.34865552300146557</v>
      </c>
    </row>
    <row r="82" spans="2:32" x14ac:dyDescent="0.35">
      <c r="B82" t="s">
        <v>172</v>
      </c>
      <c r="C82">
        <f>C16/SUM(C$14:C$16,$C$18:$C$19)</f>
        <v>0.38284751019066193</v>
      </c>
      <c r="D82">
        <f t="shared" ref="D82:AF82" si="23">D16/SUM(D$14:D$16,$C$18:$C$19)</f>
        <v>9.8224237424367103E-2</v>
      </c>
      <c r="E82">
        <f t="shared" si="23"/>
        <v>0.11549913594954682</v>
      </c>
      <c r="F82">
        <f t="shared" si="23"/>
        <v>0.11091554515704154</v>
      </c>
      <c r="G82">
        <f t="shared" si="23"/>
        <v>0.11205949927725484</v>
      </c>
      <c r="H82">
        <f t="shared" si="23"/>
        <v>0.10749843818355363</v>
      </c>
      <c r="I82">
        <f t="shared" si="23"/>
        <v>0.10641447210534126</v>
      </c>
      <c r="J82">
        <f t="shared" si="23"/>
        <v>0.10451260766580896</v>
      </c>
      <c r="K82">
        <f t="shared" si="23"/>
        <v>0.10444417019426694</v>
      </c>
      <c r="L82">
        <f t="shared" si="23"/>
        <v>0.10398766292421263</v>
      </c>
      <c r="M82">
        <f t="shared" si="23"/>
        <v>0.10371278773891225</v>
      </c>
      <c r="N82">
        <f t="shared" si="23"/>
        <v>0.10295766967741811</v>
      </c>
      <c r="O82">
        <f t="shared" si="23"/>
        <v>0.10264072323691176</v>
      </c>
      <c r="P82">
        <f t="shared" si="23"/>
        <v>0.10216598304087927</v>
      </c>
      <c r="Q82">
        <f t="shared" si="23"/>
        <v>0.1019576387347207</v>
      </c>
      <c r="R82">
        <f t="shared" si="23"/>
        <v>0.10106596232014493</v>
      </c>
      <c r="S82">
        <f t="shared" si="23"/>
        <v>0.10135909818355006</v>
      </c>
      <c r="T82">
        <f t="shared" si="23"/>
        <v>0.10099727788293891</v>
      </c>
      <c r="U82">
        <f t="shared" si="23"/>
        <v>0.1005099079140019</v>
      </c>
      <c r="V82">
        <f t="shared" si="23"/>
        <v>0.10065232944881937</v>
      </c>
      <c r="W82">
        <f t="shared" si="23"/>
        <v>0.10048161564100058</v>
      </c>
      <c r="X82">
        <f t="shared" si="23"/>
        <v>0.10014152105754456</v>
      </c>
      <c r="Y82">
        <f t="shared" si="23"/>
        <v>0.10029799100944649</v>
      </c>
      <c r="Z82">
        <f t="shared" si="23"/>
        <v>9.9576737052648134E-2</v>
      </c>
      <c r="AA82">
        <f t="shared" si="23"/>
        <v>9.9611878645278651E-2</v>
      </c>
      <c r="AB82">
        <f t="shared" si="23"/>
        <v>9.7632038591122086E-2</v>
      </c>
      <c r="AC82">
        <f t="shared" si="23"/>
        <v>9.9311014863462277E-2</v>
      </c>
      <c r="AD82">
        <f t="shared" si="23"/>
        <v>9.8642099099382013E-2</v>
      </c>
      <c r="AE82">
        <f t="shared" si="23"/>
        <v>9.868525969141019E-2</v>
      </c>
      <c r="AF82">
        <f t="shared" si="23"/>
        <v>9.837114336976685E-2</v>
      </c>
    </row>
    <row r="83" spans="2:32" x14ac:dyDescent="0.35">
      <c r="B83" t="s">
        <v>173</v>
      </c>
      <c r="C83">
        <v>0</v>
      </c>
      <c r="D83">
        <v>1</v>
      </c>
      <c r="E83">
        <v>2</v>
      </c>
      <c r="F83">
        <v>3</v>
      </c>
      <c r="G83">
        <v>4</v>
      </c>
      <c r="H83">
        <v>5</v>
      </c>
      <c r="I83">
        <v>6</v>
      </c>
      <c r="J83">
        <v>7</v>
      </c>
      <c r="K83">
        <v>8</v>
      </c>
      <c r="L83">
        <v>9</v>
      </c>
      <c r="M83">
        <v>10</v>
      </c>
      <c r="N83">
        <v>11</v>
      </c>
      <c r="O83">
        <v>12</v>
      </c>
      <c r="P83">
        <v>13</v>
      </c>
      <c r="Q83">
        <v>14</v>
      </c>
      <c r="R83">
        <v>15</v>
      </c>
      <c r="S83">
        <v>16</v>
      </c>
      <c r="T83">
        <v>17</v>
      </c>
      <c r="U83">
        <v>18</v>
      </c>
      <c r="V83">
        <v>19</v>
      </c>
      <c r="W83">
        <v>20</v>
      </c>
      <c r="X83">
        <v>21</v>
      </c>
      <c r="Y83">
        <v>22</v>
      </c>
      <c r="Z83">
        <v>23</v>
      </c>
      <c r="AA83">
        <v>24</v>
      </c>
      <c r="AB83">
        <v>25</v>
      </c>
      <c r="AC83">
        <v>26</v>
      </c>
      <c r="AD83">
        <v>27</v>
      </c>
      <c r="AE83">
        <v>28</v>
      </c>
      <c r="AF83">
        <v>29</v>
      </c>
    </row>
    <row r="84" spans="2:32" x14ac:dyDescent="0.35">
      <c r="B84" t="s">
        <v>201</v>
      </c>
      <c r="C84">
        <f>C18/SUM(C$14:C$16,$C$18:$C$19)</f>
        <v>1.2190808468287189E-2</v>
      </c>
      <c r="D84">
        <f t="shared" ref="D84:AF84" si="24">D18/SUM(D$14:D$16,$C$18:$C$19)</f>
        <v>0.35558578035956823</v>
      </c>
      <c r="E84">
        <f t="shared" si="24"/>
        <v>0.31215455940414655</v>
      </c>
      <c r="F84">
        <f t="shared" si="24"/>
        <v>0.32931748370862718</v>
      </c>
      <c r="G84">
        <f t="shared" si="24"/>
        <v>0.3245103598755551</v>
      </c>
      <c r="H84">
        <f t="shared" si="24"/>
        <v>0.3443191792164349</v>
      </c>
      <c r="I84">
        <f t="shared" si="24"/>
        <v>0.35046049384815009</v>
      </c>
      <c r="J84">
        <f t="shared" si="24"/>
        <v>0.35556853250990905</v>
      </c>
      <c r="K84">
        <f t="shared" si="24"/>
        <v>0.35978416788470036</v>
      </c>
      <c r="L84">
        <f t="shared" si="24"/>
        <v>0.36300800616221801</v>
      </c>
      <c r="M84">
        <f t="shared" si="24"/>
        <v>0.36516777440295112</v>
      </c>
      <c r="N84">
        <f t="shared" si="24"/>
        <v>0.36889166842662618</v>
      </c>
      <c r="O84">
        <f t="shared" si="24"/>
        <v>0.37095626442487306</v>
      </c>
      <c r="P84">
        <f t="shared" si="24"/>
        <v>0.37330744272676153</v>
      </c>
      <c r="Q84">
        <f t="shared" si="24"/>
        <v>0.3746391637009005</v>
      </c>
      <c r="R84">
        <f t="shared" si="24"/>
        <v>0.37862267178427833</v>
      </c>
      <c r="S84">
        <f t="shared" si="24"/>
        <v>0.37822129726482229</v>
      </c>
      <c r="T84">
        <f t="shared" si="24"/>
        <v>0.38024073420606419</v>
      </c>
      <c r="U84">
        <f t="shared" si="24"/>
        <v>0.38214358592308695</v>
      </c>
      <c r="V84">
        <f t="shared" si="24"/>
        <v>0.38328362788437753</v>
      </c>
      <c r="W84">
        <f t="shared" si="24"/>
        <v>0.38412757901697997</v>
      </c>
      <c r="X84">
        <f t="shared" si="24"/>
        <v>0.38608004512907568</v>
      </c>
      <c r="Y84">
        <f t="shared" si="24"/>
        <v>0.38590787238179863</v>
      </c>
      <c r="Z84">
        <f t="shared" si="24"/>
        <v>0.38943797798882984</v>
      </c>
      <c r="AA84">
        <f t="shared" si="24"/>
        <v>0.38966941713903841</v>
      </c>
      <c r="AB84">
        <f t="shared" si="24"/>
        <v>0.39709536143825669</v>
      </c>
      <c r="AC84">
        <f t="shared" si="24"/>
        <v>0.39115891507508455</v>
      </c>
      <c r="AD84">
        <f t="shared" si="24"/>
        <v>0.39410480148143179</v>
      </c>
      <c r="AE84">
        <f t="shared" si="24"/>
        <v>0.39334758781652535</v>
      </c>
      <c r="AF84">
        <f t="shared" si="24"/>
        <v>0.39604734517783435</v>
      </c>
    </row>
    <row r="85" spans="2:32" x14ac:dyDescent="0.35">
      <c r="B8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row>
    <row r="87" spans="2:32" x14ac:dyDescent="0.35">
      <c r="B87" t="s">
        <v>192</v>
      </c>
    </row>
    <row r="88" spans="2:32" x14ac:dyDescent="0.35">
      <c r="B88" t="s">
        <v>194</v>
      </c>
    </row>
    <row r="89" spans="2:32" x14ac:dyDescent="0.35">
      <c r="B89" s="1" t="s">
        <v>191</v>
      </c>
      <c r="C89">
        <f t="shared" ref="C89:AF89" si="25">C3</f>
        <v>2021</v>
      </c>
      <c r="D89">
        <f t="shared" si="25"/>
        <v>2022</v>
      </c>
      <c r="E89">
        <f t="shared" si="25"/>
        <v>2023</v>
      </c>
      <c r="F89">
        <f t="shared" si="25"/>
        <v>2024</v>
      </c>
      <c r="G89">
        <f t="shared" si="25"/>
        <v>2025</v>
      </c>
      <c r="H89">
        <f t="shared" si="25"/>
        <v>2026</v>
      </c>
      <c r="I89">
        <f t="shared" si="25"/>
        <v>2027</v>
      </c>
      <c r="J89">
        <f t="shared" si="25"/>
        <v>2028</v>
      </c>
      <c r="K89">
        <f t="shared" si="25"/>
        <v>2029</v>
      </c>
      <c r="L89">
        <f t="shared" si="25"/>
        <v>2030</v>
      </c>
      <c r="M89">
        <f t="shared" si="25"/>
        <v>2031</v>
      </c>
      <c r="N89">
        <f t="shared" si="25"/>
        <v>2032</v>
      </c>
      <c r="O89">
        <f t="shared" si="25"/>
        <v>2033</v>
      </c>
      <c r="P89">
        <f t="shared" si="25"/>
        <v>2034</v>
      </c>
      <c r="Q89">
        <f t="shared" si="25"/>
        <v>2035</v>
      </c>
      <c r="R89">
        <f t="shared" si="25"/>
        <v>2036</v>
      </c>
      <c r="S89">
        <f t="shared" si="25"/>
        <v>2037</v>
      </c>
      <c r="T89">
        <f t="shared" si="25"/>
        <v>2038</v>
      </c>
      <c r="U89">
        <f t="shared" si="25"/>
        <v>2039</v>
      </c>
      <c r="V89">
        <f t="shared" si="25"/>
        <v>2040</v>
      </c>
      <c r="W89">
        <f t="shared" si="25"/>
        <v>2041</v>
      </c>
      <c r="X89">
        <f t="shared" si="25"/>
        <v>2042</v>
      </c>
      <c r="Y89">
        <f t="shared" si="25"/>
        <v>2043</v>
      </c>
      <c r="Z89">
        <f t="shared" si="25"/>
        <v>2044</v>
      </c>
      <c r="AA89">
        <f t="shared" si="25"/>
        <v>2045</v>
      </c>
      <c r="AB89">
        <f t="shared" si="25"/>
        <v>2046</v>
      </c>
      <c r="AC89">
        <f t="shared" si="25"/>
        <v>2047</v>
      </c>
      <c r="AD89">
        <f t="shared" si="25"/>
        <v>2048</v>
      </c>
      <c r="AE89">
        <f t="shared" si="25"/>
        <v>2049</v>
      </c>
      <c r="AF89">
        <f t="shared" si="25"/>
        <v>2050</v>
      </c>
    </row>
    <row r="90" spans="2:32" x14ac:dyDescent="0.3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row>
    <row r="91" spans="2:32" x14ac:dyDescent="0.3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row>
    <row r="92" spans="2:32" x14ac:dyDescent="0.35">
      <c r="B92" t="s">
        <v>170</v>
      </c>
      <c r="C92">
        <f t="shared" ref="C92:AF92" si="26">C14/SUM(C$14,C$16)*C$4</f>
        <v>7.7542017134533917E-2</v>
      </c>
      <c r="D92">
        <f t="shared" si="26"/>
        <v>0.31955633149510054</v>
      </c>
      <c r="E92">
        <f t="shared" si="26"/>
        <v>0.27560175824378036</v>
      </c>
      <c r="F92">
        <f t="shared" si="26"/>
        <v>0.27671433824315778</v>
      </c>
      <c r="G92">
        <f t="shared" si="26"/>
        <v>0.26609275682653111</v>
      </c>
      <c r="H92">
        <f t="shared" si="26"/>
        <v>0.26571949844035037</v>
      </c>
      <c r="I92">
        <f t="shared" si="26"/>
        <v>0.25963866905042354</v>
      </c>
      <c r="J92">
        <f t="shared" si="26"/>
        <v>0.25448586404620743</v>
      </c>
      <c r="K92">
        <f t="shared" si="26"/>
        <v>0.24632744223115488</v>
      </c>
      <c r="L92">
        <f t="shared" si="26"/>
        <v>0.23904793923077136</v>
      </c>
      <c r="M92">
        <f t="shared" si="26"/>
        <v>0.23153815701690519</v>
      </c>
      <c r="N92">
        <f t="shared" si="26"/>
        <v>0.22503919042505749</v>
      </c>
      <c r="O92">
        <f t="shared" si="26"/>
        <v>0.21804361329627484</v>
      </c>
      <c r="P92">
        <f t="shared" si="26"/>
        <v>0.21155516867622787</v>
      </c>
      <c r="Q92">
        <f t="shared" si="26"/>
        <v>0.2051198047317738</v>
      </c>
      <c r="R92">
        <f t="shared" si="26"/>
        <v>0.20015061070607684</v>
      </c>
      <c r="S92">
        <f t="shared" si="26"/>
        <v>0.19401714179800134</v>
      </c>
      <c r="T92">
        <f t="shared" si="26"/>
        <v>0.18930143657274562</v>
      </c>
      <c r="U92">
        <f t="shared" si="26"/>
        <v>0.18528500306977133</v>
      </c>
      <c r="V92">
        <f t="shared" si="26"/>
        <v>0.18099836104086281</v>
      </c>
      <c r="W92">
        <f t="shared" si="26"/>
        <v>0.17747413856956312</v>
      </c>
      <c r="X92">
        <f t="shared" si="26"/>
        <v>0.17458472704721681</v>
      </c>
      <c r="Y92">
        <f t="shared" si="26"/>
        <v>0.17129378193592715</v>
      </c>
      <c r="Z92">
        <f t="shared" si="26"/>
        <v>0.16940782572621116</v>
      </c>
      <c r="AA92">
        <f t="shared" si="26"/>
        <v>0.16672398300672919</v>
      </c>
      <c r="AB92">
        <f t="shared" si="26"/>
        <v>0.16687375170870214</v>
      </c>
      <c r="AC92">
        <f t="shared" si="26"/>
        <v>0.16238896866195141</v>
      </c>
      <c r="AD92">
        <f t="shared" si="26"/>
        <v>0.16103497692368318</v>
      </c>
      <c r="AE92">
        <f t="shared" si="26"/>
        <v>0.1588532420406561</v>
      </c>
      <c r="AF92">
        <f t="shared" si="26"/>
        <v>0.15733297892834702</v>
      </c>
    </row>
    <row r="93" spans="2:32" x14ac:dyDescent="0.3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row>
    <row r="94" spans="2:32" x14ac:dyDescent="0.35">
      <c r="B94" t="s">
        <v>172</v>
      </c>
      <c r="C94">
        <f t="shared" ref="C94:AF94" si="27">C16/SUM(C$14,C$16)*C$4</f>
        <v>0.42105803053703378</v>
      </c>
      <c r="D94">
        <f t="shared" si="27"/>
        <v>0.1709328489601904</v>
      </c>
      <c r="E94">
        <f t="shared" si="27"/>
        <v>0.2031326836109536</v>
      </c>
      <c r="F94">
        <f t="shared" si="27"/>
        <v>0.19008926049830499</v>
      </c>
      <c r="G94">
        <f t="shared" si="27"/>
        <v>0.18823183693229961</v>
      </c>
      <c r="H94">
        <f t="shared" si="27"/>
        <v>0.17599476743351425</v>
      </c>
      <c r="I94">
        <f t="shared" si="27"/>
        <v>0.1694598238483605</v>
      </c>
      <c r="J94">
        <f t="shared" si="27"/>
        <v>0.16197094262159681</v>
      </c>
      <c r="K94">
        <f t="shared" si="27"/>
        <v>0.15744534704186877</v>
      </c>
      <c r="L94">
        <f t="shared" si="27"/>
        <v>0.15214687876950247</v>
      </c>
      <c r="M94">
        <f t="shared" si="27"/>
        <v>0.14724668807084301</v>
      </c>
      <c r="N94">
        <f t="shared" si="27"/>
        <v>0.14166851541694042</v>
      </c>
      <c r="O94">
        <f t="shared" si="27"/>
        <v>0.13696567727131048</v>
      </c>
      <c r="P94">
        <f t="shared" si="27"/>
        <v>0.13229111207442976</v>
      </c>
      <c r="Q94">
        <f t="shared" si="27"/>
        <v>0.12812539998956626</v>
      </c>
      <c r="R94">
        <f t="shared" si="27"/>
        <v>0.1232713712700492</v>
      </c>
      <c r="S94">
        <f t="shared" si="27"/>
        <v>0.12043548104275578</v>
      </c>
      <c r="T94">
        <f t="shared" si="27"/>
        <v>0.11708545346000669</v>
      </c>
      <c r="U94">
        <f t="shared" si="27"/>
        <v>0.11386698879331594</v>
      </c>
      <c r="V94">
        <f t="shared" si="27"/>
        <v>0.1116968716586639</v>
      </c>
      <c r="W94">
        <f t="shared" si="27"/>
        <v>0.10944327922606722</v>
      </c>
      <c r="X94">
        <f t="shared" si="27"/>
        <v>0.10715369715255485</v>
      </c>
      <c r="Y94">
        <f t="shared" si="27"/>
        <v>0.10568436355418412</v>
      </c>
      <c r="Z94">
        <f t="shared" si="27"/>
        <v>0.10320242067984391</v>
      </c>
      <c r="AA94">
        <f t="shared" si="27"/>
        <v>0.10183066752774284</v>
      </c>
      <c r="AB94">
        <f t="shared" si="27"/>
        <v>9.7954199608728879E-2</v>
      </c>
      <c r="AC94">
        <f t="shared" si="27"/>
        <v>9.8890831253942962E-2</v>
      </c>
      <c r="AD94">
        <f t="shared" si="27"/>
        <v>9.6932784086814675E-2</v>
      </c>
      <c r="AE94">
        <f t="shared" si="27"/>
        <v>9.5924119908764496E-2</v>
      </c>
      <c r="AF94">
        <f t="shared" si="27"/>
        <v>9.4439335114202216E-2</v>
      </c>
    </row>
    <row r="95" spans="2:32" x14ac:dyDescent="0.3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row>
    <row r="96" spans="2:32" x14ac:dyDescent="0.35">
      <c r="B96"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row>
    <row r="97" spans="2:32" x14ac:dyDescent="0.35">
      <c r="B97"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row>
    <row r="98" spans="2:32" x14ac:dyDescent="0.3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row>
    <row r="99" spans="2:32" x14ac:dyDescent="0.35">
      <c r="B99" t="s">
        <v>174</v>
      </c>
      <c r="C99">
        <f t="shared" ref="C99:AF99" si="28">C23/SUM(C$23,C$25)*C$5</f>
        <v>0.38946526376680685</v>
      </c>
      <c r="D99">
        <f t="shared" si="28"/>
        <v>0.40773153799625156</v>
      </c>
      <c r="E99">
        <f t="shared" si="28"/>
        <v>0.41897731106907554</v>
      </c>
      <c r="F99">
        <f t="shared" si="28"/>
        <v>0.42979392621541723</v>
      </c>
      <c r="G99">
        <f t="shared" si="28"/>
        <v>0.44090891069435834</v>
      </c>
      <c r="H99">
        <f t="shared" si="28"/>
        <v>0.45344152249414044</v>
      </c>
      <c r="I99">
        <f t="shared" si="28"/>
        <v>0.46367129023448639</v>
      </c>
      <c r="J99">
        <f t="shared" si="28"/>
        <v>0.47522455106032263</v>
      </c>
      <c r="K99">
        <f t="shared" si="28"/>
        <v>0.48560888639059729</v>
      </c>
      <c r="L99">
        <f t="shared" si="28"/>
        <v>0.49653210653403745</v>
      </c>
      <c r="M99">
        <f t="shared" si="28"/>
        <v>0.50723935816367882</v>
      </c>
      <c r="N99">
        <f t="shared" si="28"/>
        <v>0.51770565835766191</v>
      </c>
      <c r="O99">
        <f t="shared" si="28"/>
        <v>0.52800238016497503</v>
      </c>
      <c r="P99">
        <f t="shared" si="28"/>
        <v>0.5374187984657155</v>
      </c>
      <c r="Q99">
        <f t="shared" si="28"/>
        <v>0.54658591548708346</v>
      </c>
      <c r="R99">
        <f t="shared" si="28"/>
        <v>0.55513537284246717</v>
      </c>
      <c r="S99">
        <f t="shared" si="28"/>
        <v>0.56287639247373167</v>
      </c>
      <c r="T99">
        <f t="shared" si="28"/>
        <v>0.56989224408014261</v>
      </c>
      <c r="U99">
        <f t="shared" si="28"/>
        <v>0.57628007782698265</v>
      </c>
      <c r="V99">
        <f t="shared" si="28"/>
        <v>0.58178468955011908</v>
      </c>
      <c r="W99">
        <f t="shared" si="28"/>
        <v>0.5868823583344831</v>
      </c>
      <c r="X99">
        <f t="shared" si="28"/>
        <v>0.59144419460909359</v>
      </c>
      <c r="Y99">
        <f t="shared" si="28"/>
        <v>0.59564694625475001</v>
      </c>
      <c r="Z99">
        <f t="shared" si="28"/>
        <v>0.59948380930940093</v>
      </c>
      <c r="AA99">
        <f t="shared" si="28"/>
        <v>0.60312160918910496</v>
      </c>
      <c r="AB99">
        <f t="shared" si="28"/>
        <v>0.60647484759705894</v>
      </c>
      <c r="AC99">
        <f t="shared" si="28"/>
        <v>0.609653680634614</v>
      </c>
      <c r="AD99">
        <f t="shared" si="28"/>
        <v>0.61263474564253517</v>
      </c>
      <c r="AE99">
        <f t="shared" si="28"/>
        <v>0.61569021309319549</v>
      </c>
      <c r="AF99">
        <f t="shared" si="28"/>
        <v>0.61816650995732003</v>
      </c>
    </row>
    <row r="100" spans="2:32" x14ac:dyDescent="0.3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row>
    <row r="101" spans="2:32" x14ac:dyDescent="0.35">
      <c r="B101" t="s">
        <v>176</v>
      </c>
      <c r="C101">
        <f t="shared" ref="C101:AF101" si="29">C25/SUM(C$23,C$25)*C$5</f>
        <v>0.1119346885616254</v>
      </c>
      <c r="D101">
        <f t="shared" si="29"/>
        <v>0.1017792815484576</v>
      </c>
      <c r="E101">
        <f t="shared" si="29"/>
        <v>0.10228824707619052</v>
      </c>
      <c r="F101">
        <f t="shared" si="29"/>
        <v>0.10340247504312004</v>
      </c>
      <c r="G101">
        <f t="shared" si="29"/>
        <v>0.10476649554681093</v>
      </c>
      <c r="H101">
        <f t="shared" si="29"/>
        <v>0.10484421163199491</v>
      </c>
      <c r="I101">
        <f t="shared" si="29"/>
        <v>0.10723021686672948</v>
      </c>
      <c r="J101">
        <f t="shared" si="29"/>
        <v>0.1083186422718731</v>
      </c>
      <c r="K101">
        <f t="shared" si="29"/>
        <v>0.11061832433637901</v>
      </c>
      <c r="L101">
        <f t="shared" si="29"/>
        <v>0.11227307546568874</v>
      </c>
      <c r="M101">
        <f t="shared" si="29"/>
        <v>0.11397579674857293</v>
      </c>
      <c r="N101">
        <f t="shared" si="29"/>
        <v>0.11558663580034016</v>
      </c>
      <c r="O101">
        <f t="shared" si="29"/>
        <v>0.1169883292674397</v>
      </c>
      <c r="P101">
        <f t="shared" si="29"/>
        <v>0.11873492078362687</v>
      </c>
      <c r="Q101">
        <f t="shared" si="29"/>
        <v>0.12016887979157645</v>
      </c>
      <c r="R101">
        <f t="shared" si="29"/>
        <v>0.12144264518140688</v>
      </c>
      <c r="S101">
        <f t="shared" si="29"/>
        <v>0.1226709846855111</v>
      </c>
      <c r="T101">
        <f t="shared" si="29"/>
        <v>0.123720865887105</v>
      </c>
      <c r="U101">
        <f t="shared" si="29"/>
        <v>0.12456793030993014</v>
      </c>
      <c r="V101">
        <f t="shared" si="29"/>
        <v>0.12552007775035426</v>
      </c>
      <c r="W101">
        <f t="shared" si="29"/>
        <v>0.12620022386988652</v>
      </c>
      <c r="X101">
        <f t="shared" si="29"/>
        <v>0.12681738119113467</v>
      </c>
      <c r="Y101">
        <f t="shared" si="29"/>
        <v>0.12737490825513884</v>
      </c>
      <c r="Z101">
        <f t="shared" si="29"/>
        <v>0.12790594428454397</v>
      </c>
      <c r="AA101">
        <f t="shared" si="29"/>
        <v>0.12832374027642299</v>
      </c>
      <c r="AB101">
        <f t="shared" si="29"/>
        <v>0.12869720108551011</v>
      </c>
      <c r="AC101">
        <f t="shared" si="29"/>
        <v>0.1290665194494916</v>
      </c>
      <c r="AD101">
        <f t="shared" si="29"/>
        <v>0.12939749334696704</v>
      </c>
      <c r="AE101">
        <f t="shared" si="29"/>
        <v>0.12953242495738387</v>
      </c>
      <c r="AF101">
        <f t="shared" si="29"/>
        <v>0.13006117600013067</v>
      </c>
    </row>
    <row r="102" spans="2:32" x14ac:dyDescent="0.3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row>
    <row r="103" spans="2:32" x14ac:dyDescent="0.3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row>
    <row r="104" spans="2:32" x14ac:dyDescent="0.35">
      <c r="B104"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row>
    <row r="105" spans="2:32" x14ac:dyDescent="0.35">
      <c r="B10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row>
    <row r="107" spans="2:32" x14ac:dyDescent="0.35">
      <c r="B107" t="s">
        <v>195</v>
      </c>
    </row>
    <row r="108" spans="2:32" x14ac:dyDescent="0.35">
      <c r="B108" t="s">
        <v>196</v>
      </c>
    </row>
    <row r="109" spans="2:32" x14ac:dyDescent="0.35">
      <c r="B109" s="1" t="s">
        <v>193</v>
      </c>
      <c r="C109">
        <f t="shared" ref="C109:AF109" si="30">C3</f>
        <v>2021</v>
      </c>
      <c r="D109">
        <f t="shared" si="30"/>
        <v>2022</v>
      </c>
      <c r="E109">
        <f t="shared" si="30"/>
        <v>2023</v>
      </c>
      <c r="F109">
        <f t="shared" si="30"/>
        <v>2024</v>
      </c>
      <c r="G109">
        <f t="shared" si="30"/>
        <v>2025</v>
      </c>
      <c r="H109">
        <f t="shared" si="30"/>
        <v>2026</v>
      </c>
      <c r="I109">
        <f t="shared" si="30"/>
        <v>2027</v>
      </c>
      <c r="J109">
        <f t="shared" si="30"/>
        <v>2028</v>
      </c>
      <c r="K109">
        <f t="shared" si="30"/>
        <v>2029</v>
      </c>
      <c r="L109">
        <f t="shared" si="30"/>
        <v>2030</v>
      </c>
      <c r="M109">
        <f t="shared" si="30"/>
        <v>2031</v>
      </c>
      <c r="N109">
        <f t="shared" si="30"/>
        <v>2032</v>
      </c>
      <c r="O109">
        <f t="shared" si="30"/>
        <v>2033</v>
      </c>
      <c r="P109">
        <f t="shared" si="30"/>
        <v>2034</v>
      </c>
      <c r="Q109">
        <f t="shared" si="30"/>
        <v>2035</v>
      </c>
      <c r="R109">
        <f t="shared" si="30"/>
        <v>2036</v>
      </c>
      <c r="S109">
        <f t="shared" si="30"/>
        <v>2037</v>
      </c>
      <c r="T109">
        <f t="shared" si="30"/>
        <v>2038</v>
      </c>
      <c r="U109">
        <f t="shared" si="30"/>
        <v>2039</v>
      </c>
      <c r="V109">
        <f t="shared" si="30"/>
        <v>2040</v>
      </c>
      <c r="W109">
        <f t="shared" si="30"/>
        <v>2041</v>
      </c>
      <c r="X109">
        <f t="shared" si="30"/>
        <v>2042</v>
      </c>
      <c r="Y109">
        <f t="shared" si="30"/>
        <v>2043</v>
      </c>
      <c r="Z109">
        <f t="shared" si="30"/>
        <v>2044</v>
      </c>
      <c r="AA109">
        <f t="shared" si="30"/>
        <v>2045</v>
      </c>
      <c r="AB109">
        <f t="shared" si="30"/>
        <v>2046</v>
      </c>
      <c r="AC109">
        <f t="shared" si="30"/>
        <v>2047</v>
      </c>
      <c r="AD109">
        <f t="shared" si="30"/>
        <v>2048</v>
      </c>
      <c r="AE109">
        <f t="shared" si="30"/>
        <v>2049</v>
      </c>
      <c r="AF109">
        <f t="shared" si="30"/>
        <v>2050</v>
      </c>
    </row>
    <row r="110" spans="2:32" x14ac:dyDescent="0.35">
      <c r="B110" t="s">
        <v>168</v>
      </c>
      <c r="C110">
        <f t="shared" ref="C110:AF113" si="31">C12/SUM(C$12:C$15,C$17:C$19)</f>
        <v>0</v>
      </c>
      <c r="D110">
        <f t="shared" si="31"/>
        <v>5.3615332803507417E-3</v>
      </c>
      <c r="E110">
        <f t="shared" si="31"/>
        <v>4.4793593684828402E-3</v>
      </c>
      <c r="F110">
        <f t="shared" si="31"/>
        <v>4.737205011138162E-3</v>
      </c>
      <c r="G110">
        <f t="shared" si="31"/>
        <v>4.7319337635381223E-3</v>
      </c>
      <c r="H110">
        <f t="shared" si="31"/>
        <v>4.8528577136488444E-3</v>
      </c>
      <c r="I110">
        <f t="shared" si="31"/>
        <v>4.9091116702061283E-3</v>
      </c>
      <c r="J110">
        <f t="shared" si="31"/>
        <v>5.0221598032163979E-3</v>
      </c>
      <c r="K110">
        <f t="shared" si="31"/>
        <v>5.0008867237168247E-3</v>
      </c>
      <c r="L110">
        <f t="shared" si="31"/>
        <v>5.0234416852239288E-3</v>
      </c>
      <c r="M110">
        <f t="shared" si="31"/>
        <v>5.0355644942526095E-3</v>
      </c>
      <c r="N110">
        <f t="shared" si="31"/>
        <v>5.069497633256901E-3</v>
      </c>
      <c r="O110">
        <f t="shared" si="31"/>
        <v>5.0791718824030486E-3</v>
      </c>
      <c r="P110">
        <f t="shared" si="31"/>
        <v>5.0983612240677687E-3</v>
      </c>
      <c r="Q110">
        <f t="shared" si="31"/>
        <v>5.1064864123807046E-3</v>
      </c>
      <c r="R110">
        <f t="shared" si="31"/>
        <v>5.149277666566446E-3</v>
      </c>
      <c r="S110">
        <f t="shared" si="31"/>
        <v>5.1375327354569655E-3</v>
      </c>
      <c r="T110">
        <f t="shared" si="31"/>
        <v>5.1552917594789617E-3</v>
      </c>
      <c r="U110">
        <f t="shared" si="31"/>
        <v>5.1806558138367048E-3</v>
      </c>
      <c r="V110">
        <f t="shared" si="31"/>
        <v>5.1773576974492204E-3</v>
      </c>
      <c r="W110">
        <f t="shared" si="31"/>
        <v>5.1863336766954701E-3</v>
      </c>
      <c r="X110">
        <f t="shared" si="31"/>
        <v>5.2031298319729202E-3</v>
      </c>
      <c r="Y110">
        <f t="shared" si="31"/>
        <v>5.1929191490907483E-3</v>
      </c>
      <c r="Z110">
        <f t="shared" si="31"/>
        <v>5.2318758244123279E-3</v>
      </c>
      <c r="AA110">
        <f t="shared" si="31"/>
        <v>5.2309169319686571E-3</v>
      </c>
      <c r="AB110">
        <f t="shared" si="31"/>
        <v>5.4055609098410074E-3</v>
      </c>
      <c r="AC110">
        <f t="shared" si="31"/>
        <v>5.2648648335179155E-3</v>
      </c>
      <c r="AD110">
        <f t="shared" si="31"/>
        <v>5.3023769852286245E-3</v>
      </c>
      <c r="AE110">
        <f t="shared" si="31"/>
        <v>5.3057188932775466E-3</v>
      </c>
      <c r="AF110">
        <f t="shared" si="31"/>
        <v>5.3184455949895669E-3</v>
      </c>
    </row>
    <row r="111" spans="2:32" x14ac:dyDescent="0.35">
      <c r="B111" t="s">
        <v>169</v>
      </c>
      <c r="C111">
        <f t="shared" si="31"/>
        <v>6.7650347587837958E-3</v>
      </c>
      <c r="D111">
        <f t="shared" si="31"/>
        <v>5.6223149359893761E-2</v>
      </c>
      <c r="E111">
        <f t="shared" si="31"/>
        <v>4.7031923969615579E-2</v>
      </c>
      <c r="F111">
        <f t="shared" si="31"/>
        <v>4.7622524115618049E-2</v>
      </c>
      <c r="G111">
        <f t="shared" si="31"/>
        <v>4.60362396299153E-2</v>
      </c>
      <c r="H111">
        <f t="shared" si="31"/>
        <v>4.7405583109924529E-2</v>
      </c>
      <c r="I111">
        <f t="shared" si="31"/>
        <v>4.7164192655796335E-2</v>
      </c>
      <c r="J111">
        <f t="shared" si="31"/>
        <v>4.7289118413836873E-2</v>
      </c>
      <c r="K111">
        <f t="shared" si="31"/>
        <v>4.716863850802934E-2</v>
      </c>
      <c r="L111">
        <f t="shared" si="31"/>
        <v>4.6926096755958137E-2</v>
      </c>
      <c r="M111">
        <f t="shared" si="31"/>
        <v>4.6625023881819633E-2</v>
      </c>
      <c r="N111">
        <f t="shared" si="31"/>
        <v>4.6599496525310112E-2</v>
      </c>
      <c r="O111">
        <f t="shared" si="31"/>
        <v>4.6370792790542431E-2</v>
      </c>
      <c r="P111">
        <f t="shared" si="31"/>
        <v>4.6274569671526163E-2</v>
      </c>
      <c r="Q111">
        <f t="shared" si="31"/>
        <v>4.6045244381396365E-2</v>
      </c>
      <c r="R111">
        <f t="shared" si="31"/>
        <v>4.6181777582781747E-2</v>
      </c>
      <c r="S111">
        <f t="shared" si="31"/>
        <v>4.5826561958396371E-2</v>
      </c>
      <c r="T111">
        <f t="shared" si="31"/>
        <v>4.5755210098610159E-2</v>
      </c>
      <c r="U111">
        <f t="shared" si="31"/>
        <v>4.5724878817526016E-2</v>
      </c>
      <c r="V111">
        <f t="shared" si="31"/>
        <v>4.5558347162035363E-2</v>
      </c>
      <c r="W111">
        <f t="shared" si="31"/>
        <v>4.541783631321069E-2</v>
      </c>
      <c r="X111">
        <f t="shared" si="31"/>
        <v>4.5383294840804195E-2</v>
      </c>
      <c r="Y111">
        <f t="shared" si="31"/>
        <v>4.5131126917202148E-2</v>
      </c>
      <c r="Z111">
        <f t="shared" si="31"/>
        <v>4.5299894834009008E-2</v>
      </c>
      <c r="AA111">
        <f t="shared" si="31"/>
        <v>4.5104013858612478E-2</v>
      </c>
      <c r="AB111">
        <f t="shared" si="31"/>
        <v>4.572930200666326E-2</v>
      </c>
      <c r="AC111">
        <f t="shared" si="31"/>
        <v>4.486928057766168E-2</v>
      </c>
      <c r="AD111">
        <f t="shared" si="31"/>
        <v>4.5014976840270102E-2</v>
      </c>
      <c r="AE111">
        <f t="shared" si="31"/>
        <v>4.477750375537818E-2</v>
      </c>
      <c r="AF111">
        <f t="shared" si="31"/>
        <v>4.4857403680127486E-2</v>
      </c>
    </row>
    <row r="112" spans="2:32" x14ac:dyDescent="0.35">
      <c r="B112" t="s">
        <v>170</v>
      </c>
      <c r="C112">
        <f t="shared" si="31"/>
        <v>9.5690785155250854E-2</v>
      </c>
      <c r="D112">
        <f t="shared" si="31"/>
        <v>0.17410675718693325</v>
      </c>
      <c r="E112">
        <f t="shared" si="31"/>
        <v>0.15630689398478875</v>
      </c>
      <c r="F112">
        <f t="shared" si="31"/>
        <v>0.1577125932330988</v>
      </c>
      <c r="G112">
        <f t="shared" si="31"/>
        <v>0.15538464132253513</v>
      </c>
      <c r="H112">
        <f t="shared" si="31"/>
        <v>0.15557182858259325</v>
      </c>
      <c r="I112">
        <f t="shared" si="31"/>
        <v>0.15525658862141345</v>
      </c>
      <c r="J112">
        <f t="shared" si="31"/>
        <v>0.15536317896350813</v>
      </c>
      <c r="K112">
        <f t="shared" si="31"/>
        <v>0.15381430189856846</v>
      </c>
      <c r="L112">
        <f t="shared" si="31"/>
        <v>0.15321424703859657</v>
      </c>
      <c r="M112">
        <f t="shared" si="31"/>
        <v>0.15253709832797865</v>
      </c>
      <c r="N112">
        <f t="shared" si="31"/>
        <v>0.15232374577629534</v>
      </c>
      <c r="O112">
        <f t="shared" si="31"/>
        <v>0.15183887007405791</v>
      </c>
      <c r="P112">
        <f t="shared" si="31"/>
        <v>0.15138940236417406</v>
      </c>
      <c r="Q112">
        <f t="shared" si="31"/>
        <v>0.15099019468114216</v>
      </c>
      <c r="R112">
        <f t="shared" si="31"/>
        <v>0.15113262596819424</v>
      </c>
      <c r="S112">
        <f t="shared" si="31"/>
        <v>0.15039187973156867</v>
      </c>
      <c r="T112">
        <f t="shared" si="31"/>
        <v>0.15004351381453376</v>
      </c>
      <c r="U112">
        <f t="shared" si="31"/>
        <v>0.14994646445966292</v>
      </c>
      <c r="V112">
        <f t="shared" si="31"/>
        <v>0.14934560234933994</v>
      </c>
      <c r="W112">
        <f t="shared" si="31"/>
        <v>0.14902418259937189</v>
      </c>
      <c r="X112">
        <f t="shared" si="31"/>
        <v>0.14890605565526949</v>
      </c>
      <c r="Y112">
        <f t="shared" si="31"/>
        <v>0.14834820488298653</v>
      </c>
      <c r="Z112">
        <f t="shared" si="31"/>
        <v>0.14861835159901982</v>
      </c>
      <c r="AA112">
        <f t="shared" si="31"/>
        <v>0.14821971308060536</v>
      </c>
      <c r="AB112">
        <f t="shared" si="31"/>
        <v>0.15001925159910354</v>
      </c>
      <c r="AC112">
        <f t="shared" si="31"/>
        <v>0.14790813235285236</v>
      </c>
      <c r="AD112">
        <f t="shared" si="31"/>
        <v>0.14817700450298549</v>
      </c>
      <c r="AE112">
        <f t="shared" si="31"/>
        <v>0.14783903017391251</v>
      </c>
      <c r="AF112">
        <f t="shared" si="31"/>
        <v>0.14784664266106212</v>
      </c>
    </row>
    <row r="113" spans="2:32" x14ac:dyDescent="0.35">
      <c r="B113" t="s">
        <v>171</v>
      </c>
      <c r="C113">
        <f t="shared" si="31"/>
        <v>0.22411424534037386</v>
      </c>
      <c r="D113">
        <f t="shared" si="31"/>
        <v>0.32847806536312202</v>
      </c>
      <c r="E113">
        <f t="shared" si="31"/>
        <v>0.36640370514310444</v>
      </c>
      <c r="F113">
        <f t="shared" si="31"/>
        <v>0.35339972326052843</v>
      </c>
      <c r="G113">
        <f t="shared" si="31"/>
        <v>0.35774349141286194</v>
      </c>
      <c r="H113">
        <f t="shared" si="31"/>
        <v>0.34429181912380435</v>
      </c>
      <c r="I113">
        <f t="shared" si="31"/>
        <v>0.34057772104301104</v>
      </c>
      <c r="J113">
        <f t="shared" si="31"/>
        <v>0.33760375448818225</v>
      </c>
      <c r="K113">
        <f t="shared" si="31"/>
        <v>0.33507428165905978</v>
      </c>
      <c r="L113">
        <f t="shared" si="31"/>
        <v>0.33319353537019986</v>
      </c>
      <c r="M113">
        <f t="shared" si="31"/>
        <v>0.3321103472146712</v>
      </c>
      <c r="N113">
        <f t="shared" si="31"/>
        <v>0.3298379493581744</v>
      </c>
      <c r="O113">
        <f t="shared" si="31"/>
        <v>0.32887579609650452</v>
      </c>
      <c r="P113">
        <f t="shared" si="31"/>
        <v>0.32762550113488054</v>
      </c>
      <c r="Q113">
        <f t="shared" si="31"/>
        <v>0.32691592768350813</v>
      </c>
      <c r="R113">
        <f t="shared" si="31"/>
        <v>0.32436961276121129</v>
      </c>
      <c r="S113">
        <f t="shared" si="31"/>
        <v>0.32478536048464568</v>
      </c>
      <c r="T113">
        <f t="shared" si="31"/>
        <v>0.3237033189800454</v>
      </c>
      <c r="U113">
        <f t="shared" si="31"/>
        <v>0.32261199091475612</v>
      </c>
      <c r="V113">
        <f t="shared" si="31"/>
        <v>0.32203435516265771</v>
      </c>
      <c r="W113">
        <f t="shared" si="31"/>
        <v>0.32162924097997964</v>
      </c>
      <c r="X113">
        <f t="shared" si="31"/>
        <v>0.32047025295929904</v>
      </c>
      <c r="Y113">
        <f t="shared" si="31"/>
        <v>0.32076667085230987</v>
      </c>
      <c r="Z113">
        <f t="shared" si="31"/>
        <v>0.31847433357112503</v>
      </c>
      <c r="AA113">
        <f t="shared" si="31"/>
        <v>0.31847524771521707</v>
      </c>
      <c r="AB113">
        <f t="shared" si="31"/>
        <v>0.31308974581175847</v>
      </c>
      <c r="AC113">
        <f t="shared" si="31"/>
        <v>0.31754809165477782</v>
      </c>
      <c r="AD113">
        <f t="shared" si="31"/>
        <v>0.31567878816554268</v>
      </c>
      <c r="AE113">
        <f t="shared" si="31"/>
        <v>0.31632651860800998</v>
      </c>
      <c r="AF113">
        <f t="shared" si="31"/>
        <v>0.31453823978528894</v>
      </c>
    </row>
    <row r="114" spans="2:32" x14ac:dyDescent="0.35">
      <c r="B114"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row>
    <row r="115" spans="2:32" x14ac:dyDescent="0.35">
      <c r="B115" t="s">
        <v>173</v>
      </c>
      <c r="C115">
        <f t="shared" ref="C115:AF117" si="32">C17/SUM(C$12:C$15,C$17:C$19)</f>
        <v>0.15562538330930167</v>
      </c>
      <c r="D115">
        <f t="shared" si="32"/>
        <v>1.1957189368765169E-2</v>
      </c>
      <c r="E115">
        <f t="shared" si="32"/>
        <v>1.2800838153263652E-2</v>
      </c>
      <c r="F115">
        <f t="shared" si="32"/>
        <v>1.2589535672911338E-2</v>
      </c>
      <c r="G115">
        <f t="shared" si="32"/>
        <v>1.2699121847649585E-2</v>
      </c>
      <c r="H115">
        <f t="shared" si="32"/>
        <v>1.2454005850369907E-2</v>
      </c>
      <c r="I115">
        <f t="shared" si="32"/>
        <v>1.2395638301148218E-2</v>
      </c>
      <c r="J115">
        <f t="shared" si="32"/>
        <v>1.2371666242589339E-2</v>
      </c>
      <c r="K115">
        <f t="shared" si="32"/>
        <v>1.2284805575322461E-2</v>
      </c>
      <c r="L115">
        <f t="shared" si="32"/>
        <v>1.224682179320043E-2</v>
      </c>
      <c r="M115">
        <f t="shared" si="32"/>
        <v>1.2210016348899146E-2</v>
      </c>
      <c r="N115">
        <f t="shared" si="32"/>
        <v>1.2159721433027794E-2</v>
      </c>
      <c r="O115">
        <f t="shared" si="32"/>
        <v>1.2135239207349885E-2</v>
      </c>
      <c r="P115">
        <f t="shared" si="32"/>
        <v>1.209390241164434E-2</v>
      </c>
      <c r="Q115">
        <f t="shared" si="32"/>
        <v>1.2072552075791682E-2</v>
      </c>
      <c r="R115">
        <f t="shared" si="32"/>
        <v>1.2022814973144844E-2</v>
      </c>
      <c r="S115">
        <f t="shared" si="32"/>
        <v>1.2027964914283651E-2</v>
      </c>
      <c r="T115">
        <f t="shared" si="32"/>
        <v>1.2004779356268746E-2</v>
      </c>
      <c r="U115">
        <f t="shared" si="32"/>
        <v>1.1981712302669981E-2</v>
      </c>
      <c r="V115">
        <f t="shared" si="32"/>
        <v>1.1966443012319486E-2</v>
      </c>
      <c r="W115">
        <f t="shared" si="32"/>
        <v>1.1949391058412339E-2</v>
      </c>
      <c r="X115">
        <f t="shared" si="32"/>
        <v>1.1925457188709687E-2</v>
      </c>
      <c r="Y115">
        <f t="shared" si="32"/>
        <v>1.1918222515081414E-2</v>
      </c>
      <c r="Z115">
        <f t="shared" si="32"/>
        <v>1.1876423117455423E-2</v>
      </c>
      <c r="AA115">
        <f t="shared" si="32"/>
        <v>1.18713857563393E-2</v>
      </c>
      <c r="AB115">
        <f t="shared" si="32"/>
        <v>1.1810527183718184E-2</v>
      </c>
      <c r="AC115">
        <f t="shared" si="32"/>
        <v>1.1868338689622546E-2</v>
      </c>
      <c r="AD115">
        <f t="shared" si="32"/>
        <v>1.1834213314191417E-2</v>
      </c>
      <c r="AE115">
        <f t="shared" si="32"/>
        <v>1.1847555871435093E-2</v>
      </c>
      <c r="AF115">
        <f t="shared" si="32"/>
        <v>1.1804864708726989E-2</v>
      </c>
    </row>
    <row r="116" spans="2:32" x14ac:dyDescent="0.35">
      <c r="B116" t="s">
        <v>201</v>
      </c>
      <c r="C116">
        <f t="shared" si="32"/>
        <v>1.654556718662625E-2</v>
      </c>
      <c r="D116">
        <f t="shared" si="32"/>
        <v>0.3371471172922022</v>
      </c>
      <c r="E116">
        <f t="shared" si="32"/>
        <v>0.3113629281316877</v>
      </c>
      <c r="F116">
        <f t="shared" si="32"/>
        <v>0.32167303822406862</v>
      </c>
      <c r="G116">
        <f t="shared" si="32"/>
        <v>0.31830833112672469</v>
      </c>
      <c r="H116">
        <f t="shared" si="32"/>
        <v>0.33003982492945705</v>
      </c>
      <c r="I116">
        <f t="shared" si="32"/>
        <v>0.33372273139751713</v>
      </c>
      <c r="J116">
        <f t="shared" si="32"/>
        <v>0.33641564200847934</v>
      </c>
      <c r="K116">
        <f t="shared" si="32"/>
        <v>0.3386659987160931</v>
      </c>
      <c r="L116">
        <f t="shared" si="32"/>
        <v>0.3404172666833804</v>
      </c>
      <c r="M116">
        <f t="shared" si="32"/>
        <v>0.3415533744736895</v>
      </c>
      <c r="N116">
        <f t="shared" si="32"/>
        <v>0.34357609495772429</v>
      </c>
      <c r="O116">
        <f t="shared" si="32"/>
        <v>0.34471036974525809</v>
      </c>
      <c r="P116">
        <f t="shared" si="32"/>
        <v>0.34590977267326328</v>
      </c>
      <c r="Q116">
        <f t="shared" si="32"/>
        <v>0.34655310252114258</v>
      </c>
      <c r="R116">
        <f t="shared" si="32"/>
        <v>0.34871066985983479</v>
      </c>
      <c r="S116">
        <f t="shared" si="32"/>
        <v>0.3483549441679939</v>
      </c>
      <c r="T116">
        <f t="shared" si="32"/>
        <v>0.34939382874588254</v>
      </c>
      <c r="U116">
        <f t="shared" si="32"/>
        <v>0.35035756271459445</v>
      </c>
      <c r="V116">
        <f t="shared" si="32"/>
        <v>0.35095807919096716</v>
      </c>
      <c r="W116">
        <f t="shared" si="32"/>
        <v>0.35131739064270462</v>
      </c>
      <c r="X116">
        <f t="shared" si="32"/>
        <v>0.3523517586519242</v>
      </c>
      <c r="Y116">
        <f t="shared" si="32"/>
        <v>0.35216228058992072</v>
      </c>
      <c r="Z116">
        <f t="shared" si="32"/>
        <v>0.35408641605131719</v>
      </c>
      <c r="AA116">
        <f t="shared" si="32"/>
        <v>0.35413730100224161</v>
      </c>
      <c r="AB116">
        <f t="shared" si="32"/>
        <v>0.35816610269043531</v>
      </c>
      <c r="AC116">
        <f t="shared" si="32"/>
        <v>0.3547703937793138</v>
      </c>
      <c r="AD116">
        <f t="shared" si="32"/>
        <v>0.35635323262915686</v>
      </c>
      <c r="AE116">
        <f t="shared" si="32"/>
        <v>0.35583203826015369</v>
      </c>
      <c r="AF116">
        <f t="shared" si="32"/>
        <v>0.35729258997956309</v>
      </c>
    </row>
    <row r="117" spans="2:32" x14ac:dyDescent="0.35">
      <c r="B117" t="s">
        <v>202</v>
      </c>
      <c r="C117">
        <f t="shared" si="32"/>
        <v>0.50125898424966364</v>
      </c>
      <c r="D117">
        <f t="shared" si="32"/>
        <v>8.6726188148732827E-2</v>
      </c>
      <c r="E117">
        <f t="shared" si="32"/>
        <v>0.10161435124905711</v>
      </c>
      <c r="F117">
        <f t="shared" si="32"/>
        <v>0.10226538048263643</v>
      </c>
      <c r="G117">
        <f t="shared" si="32"/>
        <v>0.10509624089677522</v>
      </c>
      <c r="H117">
        <f t="shared" si="32"/>
        <v>0.10538408069020216</v>
      </c>
      <c r="I117">
        <f t="shared" si="32"/>
        <v>0.10597401631090768</v>
      </c>
      <c r="J117">
        <f t="shared" si="32"/>
        <v>0.10593448008018772</v>
      </c>
      <c r="K117">
        <f t="shared" si="32"/>
        <v>0.10799108691921011</v>
      </c>
      <c r="L117">
        <f t="shared" si="32"/>
        <v>0.10897859067344069</v>
      </c>
      <c r="M117">
        <f t="shared" si="32"/>
        <v>0.10992857525868936</v>
      </c>
      <c r="N117">
        <f t="shared" si="32"/>
        <v>0.11043349431621106</v>
      </c>
      <c r="O117">
        <f t="shared" si="32"/>
        <v>0.11098976020388414</v>
      </c>
      <c r="P117">
        <f t="shared" si="32"/>
        <v>0.11160849052044379</v>
      </c>
      <c r="Q117">
        <f t="shared" si="32"/>
        <v>0.11231649224463824</v>
      </c>
      <c r="R117">
        <f t="shared" si="32"/>
        <v>0.11243322118826667</v>
      </c>
      <c r="S117">
        <f t="shared" si="32"/>
        <v>0.11347575600765465</v>
      </c>
      <c r="T117">
        <f t="shared" si="32"/>
        <v>0.11394405724518045</v>
      </c>
      <c r="U117">
        <f t="shared" si="32"/>
        <v>0.11419673497695386</v>
      </c>
      <c r="V117">
        <f t="shared" si="32"/>
        <v>0.11495981542523109</v>
      </c>
      <c r="W117">
        <f t="shared" si="32"/>
        <v>0.1154756247296254</v>
      </c>
      <c r="X117">
        <f t="shared" si="32"/>
        <v>0.11576005087202043</v>
      </c>
      <c r="Y117">
        <f t="shared" si="32"/>
        <v>0.11648057509340852</v>
      </c>
      <c r="Z117">
        <f t="shared" si="32"/>
        <v>0.11641270500266118</v>
      </c>
      <c r="AA117">
        <f t="shared" si="32"/>
        <v>0.11696142165501548</v>
      </c>
      <c r="AB117">
        <f t="shared" si="32"/>
        <v>0.1157795097984802</v>
      </c>
      <c r="AC117">
        <f t="shared" si="32"/>
        <v>0.11777089811225386</v>
      </c>
      <c r="AD117">
        <f t="shared" si="32"/>
        <v>0.11763940756262467</v>
      </c>
      <c r="AE117">
        <f t="shared" si="32"/>
        <v>0.1180716344378331</v>
      </c>
      <c r="AF117">
        <f t="shared" si="32"/>
        <v>0.11834181359024186</v>
      </c>
    </row>
    <row r="119" spans="2:32" x14ac:dyDescent="0.35">
      <c r="B119" s="1"/>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topLeftCell="A52" workbookViewId="0">
      <selection activeCell="B55" sqref="B55"/>
    </sheetView>
    <sheetView topLeftCell="A22" workbookViewId="1">
      <selection activeCell="F65" sqref="F65"/>
    </sheetView>
  </sheetViews>
  <sheetFormatPr defaultColWidth="8.81640625" defaultRowHeight="14.5" x14ac:dyDescent="0.35"/>
  <cols>
    <col min="1" max="1" width="26.1796875" customWidth="1"/>
    <col min="2" max="2" width="15.81640625" customWidth="1"/>
    <col min="3" max="35" width="10.453125" bestFit="1" customWidth="1"/>
  </cols>
  <sheetData>
    <row r="1" spans="1:34" x14ac:dyDescent="0.35">
      <c r="A1" s="1" t="s">
        <v>216</v>
      </c>
    </row>
    <row r="2" spans="1:34" s="1" customFormat="1" x14ac:dyDescent="0.35">
      <c r="B2" s="1">
        <v>2021</v>
      </c>
      <c r="C2" s="1">
        <v>2022</v>
      </c>
      <c r="D2" s="1">
        <v>2023</v>
      </c>
      <c r="E2" s="1">
        <v>2024</v>
      </c>
      <c r="F2" s="1">
        <v>2025</v>
      </c>
      <c r="G2" s="1">
        <v>2026</v>
      </c>
      <c r="H2" s="1">
        <v>2027</v>
      </c>
      <c r="I2" s="1">
        <v>2028</v>
      </c>
      <c r="J2" s="1">
        <v>2029</v>
      </c>
      <c r="K2" s="1">
        <v>2030</v>
      </c>
      <c r="L2" s="1">
        <v>2031</v>
      </c>
      <c r="M2" s="1">
        <v>2032</v>
      </c>
      <c r="N2" s="1">
        <v>2033</v>
      </c>
      <c r="O2" s="1">
        <v>2034</v>
      </c>
      <c r="P2" s="1">
        <v>2035</v>
      </c>
      <c r="Q2" s="1">
        <v>2036</v>
      </c>
      <c r="R2" s="1">
        <v>2037</v>
      </c>
      <c r="S2" s="1">
        <v>2038</v>
      </c>
      <c r="T2" s="1">
        <v>2039</v>
      </c>
      <c r="U2" s="1">
        <v>2040</v>
      </c>
      <c r="V2" s="1">
        <v>2041</v>
      </c>
      <c r="W2" s="1">
        <v>2042</v>
      </c>
      <c r="X2" s="1">
        <v>2043</v>
      </c>
      <c r="Y2" s="1">
        <v>2044</v>
      </c>
      <c r="Z2" s="1">
        <v>2045</v>
      </c>
      <c r="AA2" s="1">
        <v>2046</v>
      </c>
      <c r="AB2" s="1">
        <v>2047</v>
      </c>
      <c r="AC2" s="1">
        <v>2048</v>
      </c>
      <c r="AD2" s="1">
        <v>2049</v>
      </c>
      <c r="AE2" s="1">
        <v>2050</v>
      </c>
    </row>
    <row r="3" spans="1:34" x14ac:dyDescent="0.35">
      <c r="A3" t="s">
        <v>168</v>
      </c>
      <c r="B3" s="19">
        <f>INDEX('AEO 2023 Table 52'!284:284,MATCH(B$2,'AEO 2022 Table 52'!$1:$1,0))</f>
        <v>0</v>
      </c>
      <c r="C3" s="19">
        <f>INDEX('AEO 2023 Table 52'!284:284,MATCH(C$2,'AEO 2023 Table 52'!$1:$1,0))</f>
        <v>0</v>
      </c>
      <c r="D3" s="19">
        <f>INDEX('AEO 2023 Table 52'!284:284,MATCH(D$2,'AEO 2023 Table 52'!$1:$1,0))</f>
        <v>0</v>
      </c>
      <c r="E3" s="19">
        <f>INDEX('AEO 2023 Table 52'!284:284,MATCH(E$2,'AEO 2023 Table 52'!$1:$1,0))</f>
        <v>0</v>
      </c>
      <c r="F3" s="19">
        <f>INDEX('AEO 2023 Table 52'!284:284,MATCH(F$2,'AEO 2023 Table 52'!$1:$1,0))</f>
        <v>0</v>
      </c>
      <c r="G3" s="19">
        <f>INDEX('AEO 2023 Table 52'!284:284,MATCH(G$2,'AEO 2023 Table 52'!$1:$1,0))</f>
        <v>0</v>
      </c>
      <c r="H3" s="19">
        <f>INDEX('AEO 2023 Table 52'!284:284,MATCH(H$2,'AEO 2023 Table 52'!$1:$1,0))</f>
        <v>0</v>
      </c>
      <c r="I3" s="19">
        <f>INDEX('AEO 2023 Table 52'!284:284,MATCH(I$2,'AEO 2023 Table 52'!$1:$1,0))</f>
        <v>0</v>
      </c>
      <c r="J3" s="19">
        <f>INDEX('AEO 2023 Table 52'!284:284,MATCH(J$2,'AEO 2023 Table 52'!$1:$1,0))</f>
        <v>0</v>
      </c>
      <c r="K3" s="19">
        <f>INDEX('AEO 2023 Table 52'!284:284,MATCH(K$2,'AEO 2023 Table 52'!$1:$1,0))</f>
        <v>0</v>
      </c>
      <c r="L3" s="19">
        <f>INDEX('AEO 2023 Table 52'!284:284,MATCH(L$2,'AEO 2023 Table 52'!$1:$1,0))</f>
        <v>0</v>
      </c>
      <c r="M3" s="19">
        <f>INDEX('AEO 2023 Table 52'!284:284,MATCH(M$2,'AEO 2023 Table 52'!$1:$1,0))</f>
        <v>0</v>
      </c>
      <c r="N3" s="19">
        <f>INDEX('AEO 2023 Table 52'!284:284,MATCH(N$2,'AEO 2023 Table 52'!$1:$1,0))</f>
        <v>0</v>
      </c>
      <c r="O3" s="19">
        <f>INDEX('AEO 2023 Table 52'!284:284,MATCH(O$2,'AEO 2023 Table 52'!$1:$1,0))</f>
        <v>0</v>
      </c>
      <c r="P3" s="19">
        <f>INDEX('AEO 2023 Table 52'!284:284,MATCH(P$2,'AEO 2023 Table 52'!$1:$1,0))</f>
        <v>0</v>
      </c>
      <c r="Q3" s="19">
        <f>INDEX('AEO 2023 Table 52'!284:284,MATCH(Q$2,'AEO 2023 Table 52'!$1:$1,0))</f>
        <v>0</v>
      </c>
      <c r="R3" s="19">
        <f>INDEX('AEO 2023 Table 52'!284:284,MATCH(R$2,'AEO 2023 Table 52'!$1:$1,0))</f>
        <v>0</v>
      </c>
      <c r="S3" s="19">
        <f>INDEX('AEO 2023 Table 52'!284:284,MATCH(S$2,'AEO 2023 Table 52'!$1:$1,0))</f>
        <v>0</v>
      </c>
      <c r="T3" s="19">
        <f>INDEX('AEO 2023 Table 52'!284:284,MATCH(T$2,'AEO 2023 Table 52'!$1:$1,0))</f>
        <v>0</v>
      </c>
      <c r="U3" s="19">
        <f>INDEX('AEO 2023 Table 52'!284:284,MATCH(U$2,'AEO 2023 Table 52'!$1:$1,0))</f>
        <v>0</v>
      </c>
      <c r="V3" s="19">
        <f>INDEX('AEO 2023 Table 52'!284:284,MATCH(V$2,'AEO 2023 Table 52'!$1:$1,0))</f>
        <v>0</v>
      </c>
      <c r="W3" s="19">
        <f>INDEX('AEO 2023 Table 52'!284:284,MATCH(W$2,'AEO 2023 Table 52'!$1:$1,0))</f>
        <v>0</v>
      </c>
      <c r="X3" s="19">
        <f>INDEX('AEO 2023 Table 52'!284:284,MATCH(X$2,'AEO 2023 Table 52'!$1:$1,0))</f>
        <v>0</v>
      </c>
      <c r="Y3" s="19">
        <f>INDEX('AEO 2023 Table 52'!284:284,MATCH(Y$2,'AEO 2023 Table 52'!$1:$1,0))</f>
        <v>0</v>
      </c>
      <c r="Z3" s="19">
        <f>INDEX('AEO 2023 Table 52'!284:284,MATCH(Z$2,'AEO 2023 Table 52'!$1:$1,0))</f>
        <v>0</v>
      </c>
      <c r="AA3" s="19">
        <f>INDEX('AEO 2023 Table 52'!284:284,MATCH(AA$2,'AEO 2023 Table 52'!$1:$1,0))</f>
        <v>0</v>
      </c>
      <c r="AB3" s="19">
        <f>INDEX('AEO 2023 Table 52'!284:284,MATCH(AB$2,'AEO 2023 Table 52'!$1:$1,0))</f>
        <v>0</v>
      </c>
      <c r="AC3" s="19">
        <f>INDEX('AEO 2023 Table 52'!284:284,MATCH(AC$2,'AEO 2023 Table 52'!$1:$1,0))</f>
        <v>0</v>
      </c>
      <c r="AD3" s="19">
        <f>INDEX('AEO 2023 Table 52'!284:284,MATCH(AD$2,'AEO 2023 Table 52'!$1:$1,0))</f>
        <v>0</v>
      </c>
      <c r="AE3" s="19">
        <f>INDEX('AEO 2023 Table 52'!284:284,MATCH(AE$2,'AEO 2023 Table 52'!$1:$1,0))</f>
        <v>0</v>
      </c>
    </row>
    <row r="4" spans="1:34" x14ac:dyDescent="0.35">
      <c r="A4" t="s">
        <v>169</v>
      </c>
      <c r="B4" s="19">
        <f>INDEX('AEO 2022 Table 52'!272:272,MATCH(B$2,'AEO 2022 Table 52'!$1:$1,0))</f>
        <v>82.185944000000006</v>
      </c>
      <c r="C4" s="19">
        <f>INDEX('AEO 2023 Table 52'!285:285,MATCH(C$2,'AEO 2023 Table 52'!$1:$1,0))</f>
        <v>88.414794999999998</v>
      </c>
      <c r="D4" s="19">
        <f>INDEX('AEO 2023 Table 52'!285:285,MATCH(D$2,'AEO 2023 Table 52'!$1:$1,0))</f>
        <v>86.751930000000002</v>
      </c>
      <c r="E4" s="19">
        <f>INDEX('AEO 2023 Table 52'!285:285,MATCH(E$2,'AEO 2023 Table 52'!$1:$1,0))</f>
        <v>84.997589000000005</v>
      </c>
      <c r="F4" s="19">
        <f>INDEX('AEO 2023 Table 52'!285:285,MATCH(F$2,'AEO 2023 Table 52'!$1:$1,0))</f>
        <v>82.997635000000002</v>
      </c>
      <c r="G4" s="19">
        <f>INDEX('AEO 2023 Table 52'!285:285,MATCH(G$2,'AEO 2023 Table 52'!$1:$1,0))</f>
        <v>81.522507000000004</v>
      </c>
      <c r="H4" s="19">
        <f>INDEX('AEO 2023 Table 52'!285:285,MATCH(H$2,'AEO 2023 Table 52'!$1:$1,0))</f>
        <v>80.081528000000006</v>
      </c>
      <c r="I4" s="19">
        <f>INDEX('AEO 2023 Table 52'!285:285,MATCH(I$2,'AEO 2023 Table 52'!$1:$1,0))</f>
        <v>78.676651000000007</v>
      </c>
      <c r="J4" s="19">
        <f>INDEX('AEO 2023 Table 52'!285:285,MATCH(J$2,'AEO 2023 Table 52'!$1:$1,0))</f>
        <v>77.455948000000006</v>
      </c>
      <c r="K4" s="19">
        <f>INDEX('AEO 2023 Table 52'!285:285,MATCH(K$2,'AEO 2023 Table 52'!$1:$1,0))</f>
        <v>76.294326999999996</v>
      </c>
      <c r="L4" s="19">
        <f>INDEX('AEO 2023 Table 52'!285:285,MATCH(L$2,'AEO 2023 Table 52'!$1:$1,0))</f>
        <v>75.188438000000005</v>
      </c>
      <c r="M4" s="19">
        <f>INDEX('AEO 2023 Table 52'!285:285,MATCH(M$2,'AEO 2023 Table 52'!$1:$1,0))</f>
        <v>74.121819000000002</v>
      </c>
      <c r="N4" s="19">
        <f>INDEX('AEO 2023 Table 52'!285:285,MATCH(N$2,'AEO 2023 Table 52'!$1:$1,0))</f>
        <v>73.117393000000007</v>
      </c>
      <c r="O4" s="19">
        <f>INDEX('AEO 2023 Table 52'!285:285,MATCH(O$2,'AEO 2023 Table 52'!$1:$1,0))</f>
        <v>72.148139999999998</v>
      </c>
      <c r="P4" s="19">
        <f>INDEX('AEO 2023 Table 52'!285:285,MATCH(P$2,'AEO 2023 Table 52'!$1:$1,0))</f>
        <v>71.234725999999995</v>
      </c>
      <c r="Q4" s="19">
        <f>INDEX('AEO 2023 Table 52'!285:285,MATCH(Q$2,'AEO 2023 Table 52'!$1:$1,0))</f>
        <v>70.360091999999995</v>
      </c>
      <c r="R4" s="19">
        <f>INDEX('AEO 2023 Table 52'!285:285,MATCH(R$2,'AEO 2023 Table 52'!$1:$1,0))</f>
        <v>69.526070000000004</v>
      </c>
      <c r="S4" s="19">
        <f>INDEX('AEO 2023 Table 52'!285:285,MATCH(S$2,'AEO 2023 Table 52'!$1:$1,0))</f>
        <v>68.730484000000004</v>
      </c>
      <c r="T4" s="19">
        <f>INDEX('AEO 2023 Table 52'!285:285,MATCH(T$2,'AEO 2023 Table 52'!$1:$1,0))</f>
        <v>67.980887999999993</v>
      </c>
      <c r="U4" s="19">
        <f>INDEX('AEO 2023 Table 52'!285:285,MATCH(U$2,'AEO 2023 Table 52'!$1:$1,0))</f>
        <v>67.252128999999996</v>
      </c>
      <c r="V4" s="19">
        <f>INDEX('AEO 2023 Table 52'!285:285,MATCH(V$2,'AEO 2023 Table 52'!$1:$1,0))</f>
        <v>66.557586999999998</v>
      </c>
      <c r="W4" s="19">
        <f>INDEX('AEO 2023 Table 52'!285:285,MATCH(W$2,'AEO 2023 Table 52'!$1:$1,0))</f>
        <v>65.894431999999995</v>
      </c>
      <c r="X4" s="19">
        <f>INDEX('AEO 2023 Table 52'!285:285,MATCH(X$2,'AEO 2023 Table 52'!$1:$1,0))</f>
        <v>65.261016999999995</v>
      </c>
      <c r="Y4" s="19">
        <f>INDEX('AEO 2023 Table 52'!285:285,MATCH(Y$2,'AEO 2023 Table 52'!$1:$1,0))</f>
        <v>64.652396999999993</v>
      </c>
      <c r="Z4" s="19">
        <f>INDEX('AEO 2023 Table 52'!285:285,MATCH(Z$2,'AEO 2023 Table 52'!$1:$1,0))</f>
        <v>64.072151000000005</v>
      </c>
      <c r="AA4" s="19">
        <f>INDEX('AEO 2023 Table 52'!285:285,MATCH(AA$2,'AEO 2023 Table 52'!$1:$1,0))</f>
        <v>63.519257000000003</v>
      </c>
      <c r="AB4" s="19">
        <f>INDEX('AEO 2023 Table 52'!285:285,MATCH(AB$2,'AEO 2023 Table 52'!$1:$1,0))</f>
        <v>62.992161000000003</v>
      </c>
      <c r="AC4" s="19">
        <f>INDEX('AEO 2023 Table 52'!285:285,MATCH(AC$2,'AEO 2023 Table 52'!$1:$1,0))</f>
        <v>62.489798999999998</v>
      </c>
      <c r="AD4" s="19">
        <f>INDEX('AEO 2023 Table 52'!285:285,MATCH(AD$2,'AEO 2023 Table 52'!$1:$1,0))</f>
        <v>62.025737999999997</v>
      </c>
      <c r="AE4" s="19">
        <f>INDEX('AEO 2023 Table 52'!285:285,MATCH(AE$2,'AEO 2023 Table 52'!$1:$1,0))</f>
        <v>61.547809999999998</v>
      </c>
      <c r="AF4" s="19"/>
      <c r="AG4" s="19"/>
      <c r="AH4" s="19"/>
    </row>
    <row r="5" spans="1:34" x14ac:dyDescent="0.35">
      <c r="A5" t="s">
        <v>170</v>
      </c>
      <c r="B5" s="19">
        <f>INDEX('AEO 2022 Table 52'!273:273,MATCH(B$2,'AEO 2022 Table 52'!$1:$1,0))</f>
        <v>75.317527999999996</v>
      </c>
      <c r="C5" s="19">
        <f>INDEX('AEO 2023 Table 52'!286:286,MATCH(C$2,'AEO 2023 Table 52'!$1:$1,0))</f>
        <v>76.600555</v>
      </c>
      <c r="D5" s="19">
        <f>INDEX('AEO 2023 Table 52'!286:286,MATCH(D$2,'AEO 2023 Table 52'!$1:$1,0))</f>
        <v>74.997757000000007</v>
      </c>
      <c r="E5" s="19">
        <f>INDEX('AEO 2023 Table 52'!286:286,MATCH(E$2,'AEO 2023 Table 52'!$1:$1,0))</f>
        <v>73.438170999999997</v>
      </c>
      <c r="F5" s="19">
        <f>INDEX('AEO 2023 Table 52'!286:286,MATCH(F$2,'AEO 2023 Table 52'!$1:$1,0))</f>
        <v>71.673073000000002</v>
      </c>
      <c r="G5" s="19">
        <f>INDEX('AEO 2023 Table 52'!286:286,MATCH(G$2,'AEO 2023 Table 52'!$1:$1,0))</f>
        <v>70.322021000000007</v>
      </c>
      <c r="H5" s="19">
        <f>INDEX('AEO 2023 Table 52'!286:286,MATCH(H$2,'AEO 2023 Table 52'!$1:$1,0))</f>
        <v>68.987578999999997</v>
      </c>
      <c r="I5" s="19">
        <f>INDEX('AEO 2023 Table 52'!286:286,MATCH(I$2,'AEO 2023 Table 52'!$1:$1,0))</f>
        <v>67.632583999999994</v>
      </c>
      <c r="J5" s="19">
        <f>INDEX('AEO 2023 Table 52'!286:286,MATCH(J$2,'AEO 2023 Table 52'!$1:$1,0))</f>
        <v>66.480948999999995</v>
      </c>
      <c r="K5" s="19">
        <f>INDEX('AEO 2023 Table 52'!286:286,MATCH(K$2,'AEO 2023 Table 52'!$1:$1,0))</f>
        <v>65.385413999999997</v>
      </c>
      <c r="L5" s="19">
        <f>INDEX('AEO 2023 Table 52'!286:286,MATCH(L$2,'AEO 2023 Table 52'!$1:$1,0))</f>
        <v>64.346778999999998</v>
      </c>
      <c r="M5" s="19">
        <f>INDEX('AEO 2023 Table 52'!286:286,MATCH(M$2,'AEO 2023 Table 52'!$1:$1,0))</f>
        <v>63.356583000000001</v>
      </c>
      <c r="N5" s="19">
        <f>INDEX('AEO 2023 Table 52'!286:286,MATCH(N$2,'AEO 2023 Table 52'!$1:$1,0))</f>
        <v>62.408596000000003</v>
      </c>
      <c r="O5" s="19">
        <f>INDEX('AEO 2023 Table 52'!286:286,MATCH(O$2,'AEO 2023 Table 52'!$1:$1,0))</f>
        <v>61.461486999999998</v>
      </c>
      <c r="P5" s="19">
        <f>INDEX('AEO 2023 Table 52'!286:286,MATCH(P$2,'AEO 2023 Table 52'!$1:$1,0))</f>
        <v>60.559733999999999</v>
      </c>
      <c r="Q5" s="19">
        <f>INDEX('AEO 2023 Table 52'!286:286,MATCH(Q$2,'AEO 2023 Table 52'!$1:$1,0))</f>
        <v>59.697448999999999</v>
      </c>
      <c r="R5" s="19">
        <f>INDEX('AEO 2023 Table 52'!286:286,MATCH(R$2,'AEO 2023 Table 52'!$1:$1,0))</f>
        <v>58.881202999999999</v>
      </c>
      <c r="S5" s="19">
        <f>INDEX('AEO 2023 Table 52'!286:286,MATCH(S$2,'AEO 2023 Table 52'!$1:$1,0))</f>
        <v>58.108550999999999</v>
      </c>
      <c r="T5" s="19">
        <f>INDEX('AEO 2023 Table 52'!286:286,MATCH(T$2,'AEO 2023 Table 52'!$1:$1,0))</f>
        <v>57.373500999999997</v>
      </c>
      <c r="U5" s="19">
        <f>INDEX('AEO 2023 Table 52'!286:286,MATCH(U$2,'AEO 2023 Table 52'!$1:$1,0))</f>
        <v>56.678351999999997</v>
      </c>
      <c r="V5" s="19">
        <f>INDEX('AEO 2023 Table 52'!286:286,MATCH(V$2,'AEO 2023 Table 52'!$1:$1,0))</f>
        <v>56.016907000000003</v>
      </c>
      <c r="W5" s="19">
        <f>INDEX('AEO 2023 Table 52'!286:286,MATCH(W$2,'AEO 2023 Table 52'!$1:$1,0))</f>
        <v>55.387042999999998</v>
      </c>
      <c r="X5" s="19">
        <f>INDEX('AEO 2023 Table 52'!286:286,MATCH(X$2,'AEO 2023 Table 52'!$1:$1,0))</f>
        <v>54.787891000000002</v>
      </c>
      <c r="Y5" s="19">
        <f>INDEX('AEO 2023 Table 52'!286:286,MATCH(Y$2,'AEO 2023 Table 52'!$1:$1,0))</f>
        <v>54.220523999999997</v>
      </c>
      <c r="Z5" s="19">
        <f>INDEX('AEO 2023 Table 52'!286:286,MATCH(Z$2,'AEO 2023 Table 52'!$1:$1,0))</f>
        <v>53.676307999999999</v>
      </c>
      <c r="AA5" s="19">
        <f>INDEX('AEO 2023 Table 52'!286:286,MATCH(AA$2,'AEO 2023 Table 52'!$1:$1,0))</f>
        <v>53.161152000000001</v>
      </c>
      <c r="AB5" s="19">
        <f>INDEX('AEO 2023 Table 52'!286:286,MATCH(AB$2,'AEO 2023 Table 52'!$1:$1,0))</f>
        <v>52.667518999999999</v>
      </c>
      <c r="AC5" s="19">
        <f>INDEX('AEO 2023 Table 52'!286:286,MATCH(AC$2,'AEO 2023 Table 52'!$1:$1,0))</f>
        <v>52.197006000000002</v>
      </c>
      <c r="AD5" s="19">
        <f>INDEX('AEO 2023 Table 52'!286:286,MATCH(AD$2,'AEO 2023 Table 52'!$1:$1,0))</f>
        <v>51.753216000000002</v>
      </c>
      <c r="AE5" s="19">
        <f>INDEX('AEO 2023 Table 52'!286:286,MATCH(AE$2,'AEO 2023 Table 52'!$1:$1,0))</f>
        <v>51.307152000000002</v>
      </c>
      <c r="AF5" s="19"/>
      <c r="AG5" s="19"/>
      <c r="AH5" s="19"/>
    </row>
    <row r="6" spans="1:34" x14ac:dyDescent="0.35">
      <c r="A6" t="s">
        <v>171</v>
      </c>
      <c r="B6" s="19">
        <f>INDEX('AEO 2022 Table 52'!274:274,MATCH(B$2,'AEO 2022 Table 52'!$1:$1,0))</f>
        <v>74.440285000000003</v>
      </c>
      <c r="C6" s="19">
        <f>INDEX('AEO 2023 Table 52'!287:287,MATCH(C$2,'AEO 2023 Table 52'!$1:$1,0))</f>
        <v>78.526252999999997</v>
      </c>
      <c r="D6" s="19">
        <f>INDEX('AEO 2023 Table 52'!287:287,MATCH(D$2,'AEO 2023 Table 52'!$1:$1,0))</f>
        <v>77.077247999999997</v>
      </c>
      <c r="E6" s="19">
        <f>INDEX('AEO 2023 Table 52'!287:287,MATCH(E$2,'AEO 2023 Table 52'!$1:$1,0))</f>
        <v>75.554810000000003</v>
      </c>
      <c r="F6" s="19">
        <f>INDEX('AEO 2023 Table 52'!287:287,MATCH(F$2,'AEO 2023 Table 52'!$1:$1,0))</f>
        <v>73.831383000000002</v>
      </c>
      <c r="G6" s="19">
        <f>INDEX('AEO 2023 Table 52'!287:287,MATCH(G$2,'AEO 2023 Table 52'!$1:$1,0))</f>
        <v>72.443306000000007</v>
      </c>
      <c r="H6" s="19">
        <f>INDEX('AEO 2023 Table 52'!287:287,MATCH(H$2,'AEO 2023 Table 52'!$1:$1,0))</f>
        <v>71.091712999999999</v>
      </c>
      <c r="I6" s="19">
        <f>INDEX('AEO 2023 Table 52'!287:287,MATCH(I$2,'AEO 2023 Table 52'!$1:$1,0))</f>
        <v>69.704787999999994</v>
      </c>
      <c r="J6" s="19">
        <f>INDEX('AEO 2023 Table 52'!287:287,MATCH(J$2,'AEO 2023 Table 52'!$1:$1,0))</f>
        <v>68.518822</v>
      </c>
      <c r="K6" s="19">
        <f>INDEX('AEO 2023 Table 52'!287:287,MATCH(K$2,'AEO 2023 Table 52'!$1:$1,0))</f>
        <v>67.389411999999993</v>
      </c>
      <c r="L6" s="19">
        <f>INDEX('AEO 2023 Table 52'!287:287,MATCH(L$2,'AEO 2023 Table 52'!$1:$1,0))</f>
        <v>66.317665000000005</v>
      </c>
      <c r="M6" s="19">
        <f>INDEX('AEO 2023 Table 52'!287:287,MATCH(M$2,'AEO 2023 Table 52'!$1:$1,0))</f>
        <v>65.293694000000002</v>
      </c>
      <c r="N6" s="19">
        <f>INDEX('AEO 2023 Table 52'!287:287,MATCH(N$2,'AEO 2023 Table 52'!$1:$1,0))</f>
        <v>64.307556000000005</v>
      </c>
      <c r="O6" s="19">
        <f>INDEX('AEO 2023 Table 52'!287:287,MATCH(O$2,'AEO 2023 Table 52'!$1:$1,0))</f>
        <v>63.334152000000003</v>
      </c>
      <c r="P6" s="19">
        <f>INDEX('AEO 2023 Table 52'!287:287,MATCH(P$2,'AEO 2023 Table 52'!$1:$1,0))</f>
        <v>62.396388999999999</v>
      </c>
      <c r="Q6" s="19">
        <f>INDEX('AEO 2023 Table 52'!287:287,MATCH(Q$2,'AEO 2023 Table 52'!$1:$1,0))</f>
        <v>61.506714000000002</v>
      </c>
      <c r="R6" s="19">
        <f>INDEX('AEO 2023 Table 52'!287:287,MATCH(R$2,'AEO 2023 Table 52'!$1:$1,0))</f>
        <v>60.670757000000002</v>
      </c>
      <c r="S6" s="19">
        <f>INDEX('AEO 2023 Table 52'!287:287,MATCH(S$2,'AEO 2023 Table 52'!$1:$1,0))</f>
        <v>59.878937000000001</v>
      </c>
      <c r="T6" s="19">
        <f>INDEX('AEO 2023 Table 52'!287:287,MATCH(T$2,'AEO 2023 Table 52'!$1:$1,0))</f>
        <v>59.126488000000002</v>
      </c>
      <c r="U6" s="19">
        <f>INDEX('AEO 2023 Table 52'!287:287,MATCH(U$2,'AEO 2023 Table 52'!$1:$1,0))</f>
        <v>58.410477</v>
      </c>
      <c r="V6" s="19">
        <f>INDEX('AEO 2023 Table 52'!287:287,MATCH(V$2,'AEO 2023 Table 52'!$1:$1,0))</f>
        <v>57.728081000000003</v>
      </c>
      <c r="W6" s="19">
        <f>INDEX('AEO 2023 Table 52'!287:287,MATCH(W$2,'AEO 2023 Table 52'!$1:$1,0))</f>
        <v>57.077987999999998</v>
      </c>
      <c r="X6" s="19">
        <f>INDEX('AEO 2023 Table 52'!287:287,MATCH(X$2,'AEO 2023 Table 52'!$1:$1,0))</f>
        <v>56.459266999999997</v>
      </c>
      <c r="Y6" s="19">
        <f>INDEX('AEO 2023 Table 52'!287:287,MATCH(Y$2,'AEO 2023 Table 52'!$1:$1,0))</f>
        <v>55.872677000000003</v>
      </c>
      <c r="Z6" s="19">
        <f>INDEX('AEO 2023 Table 52'!287:287,MATCH(Z$2,'AEO 2023 Table 52'!$1:$1,0))</f>
        <v>55.310817999999998</v>
      </c>
      <c r="AA6" s="19">
        <f>INDEX('AEO 2023 Table 52'!287:287,MATCH(AA$2,'AEO 2023 Table 52'!$1:$1,0))</f>
        <v>54.778106999999999</v>
      </c>
      <c r="AB6" s="19">
        <f>INDEX('AEO 2023 Table 52'!287:287,MATCH(AB$2,'AEO 2023 Table 52'!$1:$1,0))</f>
        <v>54.267960000000002</v>
      </c>
      <c r="AC6" s="19">
        <f>INDEX('AEO 2023 Table 52'!287:287,MATCH(AC$2,'AEO 2023 Table 52'!$1:$1,0))</f>
        <v>53.781596999999998</v>
      </c>
      <c r="AD6" s="19">
        <f>INDEX('AEO 2023 Table 52'!287:287,MATCH(AD$2,'AEO 2023 Table 52'!$1:$1,0))</f>
        <v>53.315525000000001</v>
      </c>
      <c r="AE6" s="19">
        <f>INDEX('AEO 2023 Table 52'!287:287,MATCH(AE$2,'AEO 2023 Table 52'!$1:$1,0))</f>
        <v>52.854861999999997</v>
      </c>
      <c r="AF6" s="19"/>
      <c r="AG6" s="19"/>
      <c r="AH6" s="19"/>
    </row>
    <row r="7" spans="1:34" x14ac:dyDescent="0.35">
      <c r="A7" t="s">
        <v>172</v>
      </c>
      <c r="B7" s="19">
        <f>INDEX('AEO 2022 Table 52'!275:275,MATCH(B$2,'AEO 2022 Table 52'!$1:$1,0))</f>
        <v>83.464187999999993</v>
      </c>
      <c r="C7" s="19">
        <f>INDEX('AEO 2023 Table 52'!288:288,MATCH(C$2,'AEO 2023 Table 52'!$1:$1,0))</f>
        <v>83.658812999999995</v>
      </c>
      <c r="D7" s="19">
        <f>INDEX('AEO 2023 Table 52'!288:288,MATCH(D$2,'AEO 2023 Table 52'!$1:$1,0))</f>
        <v>82.110703000000001</v>
      </c>
      <c r="E7" s="19">
        <f>INDEX('AEO 2023 Table 52'!288:288,MATCH(E$2,'AEO 2023 Table 52'!$1:$1,0))</f>
        <v>80.517792</v>
      </c>
      <c r="F7" s="19">
        <f>INDEX('AEO 2023 Table 52'!288:288,MATCH(F$2,'AEO 2023 Table 52'!$1:$1,0))</f>
        <v>78.716766000000007</v>
      </c>
      <c r="G7" s="19">
        <f>INDEX('AEO 2023 Table 52'!288:288,MATCH(G$2,'AEO 2023 Table 52'!$1:$1,0))</f>
        <v>77.208786000000003</v>
      </c>
      <c r="H7" s="19">
        <f>INDEX('AEO 2023 Table 52'!288:288,MATCH(H$2,'AEO 2023 Table 52'!$1:$1,0))</f>
        <v>75.718757999999994</v>
      </c>
      <c r="I7" s="19">
        <f>INDEX('AEO 2023 Table 52'!288:288,MATCH(I$2,'AEO 2023 Table 52'!$1:$1,0))</f>
        <v>74.213959000000003</v>
      </c>
      <c r="J7" s="19">
        <f>INDEX('AEO 2023 Table 52'!288:288,MATCH(J$2,'AEO 2023 Table 52'!$1:$1,0))</f>
        <v>72.928130999999993</v>
      </c>
      <c r="K7" s="19">
        <f>INDEX('AEO 2023 Table 52'!288:288,MATCH(K$2,'AEO 2023 Table 52'!$1:$1,0))</f>
        <v>71.697982999999994</v>
      </c>
      <c r="L7" s="19">
        <f>INDEX('AEO 2023 Table 52'!288:288,MATCH(L$2,'AEO 2023 Table 52'!$1:$1,0))</f>
        <v>70.532607999999996</v>
      </c>
      <c r="M7" s="19">
        <f>INDEX('AEO 2023 Table 52'!288:288,MATCH(M$2,'AEO 2023 Table 52'!$1:$1,0))</f>
        <v>69.418762000000001</v>
      </c>
      <c r="N7" s="19">
        <f>INDEX('AEO 2023 Table 52'!288:288,MATCH(N$2,'AEO 2023 Table 52'!$1:$1,0))</f>
        <v>68.347626000000005</v>
      </c>
      <c r="O7" s="19">
        <f>INDEX('AEO 2023 Table 52'!288:288,MATCH(O$2,'AEO 2023 Table 52'!$1:$1,0))</f>
        <v>67.302559000000002</v>
      </c>
      <c r="P7" s="19">
        <f>INDEX('AEO 2023 Table 52'!288:288,MATCH(P$2,'AEO 2023 Table 52'!$1:$1,0))</f>
        <v>66.297248999999994</v>
      </c>
      <c r="Q7" s="19">
        <f>INDEX('AEO 2023 Table 52'!288:288,MATCH(Q$2,'AEO 2023 Table 52'!$1:$1,0))</f>
        <v>65.351333999999994</v>
      </c>
      <c r="R7" s="19">
        <f>INDEX('AEO 2023 Table 52'!288:288,MATCH(R$2,'AEO 2023 Table 52'!$1:$1,0))</f>
        <v>64.452629000000002</v>
      </c>
      <c r="S7" s="19">
        <f>INDEX('AEO 2023 Table 52'!288:288,MATCH(S$2,'AEO 2023 Table 52'!$1:$1,0))</f>
        <v>63.593860999999997</v>
      </c>
      <c r="T7" s="19">
        <f>INDEX('AEO 2023 Table 52'!288:288,MATCH(T$2,'AEO 2023 Table 52'!$1:$1,0))</f>
        <v>62.777760000000001</v>
      </c>
      <c r="U7" s="19">
        <f>INDEX('AEO 2023 Table 52'!288:288,MATCH(U$2,'AEO 2023 Table 52'!$1:$1,0))</f>
        <v>62.002696999999998</v>
      </c>
      <c r="V7" s="19">
        <f>INDEX('AEO 2023 Table 52'!288:288,MATCH(V$2,'AEO 2023 Table 52'!$1:$1,0))</f>
        <v>61.263702000000002</v>
      </c>
      <c r="W7" s="19">
        <f>INDEX('AEO 2023 Table 52'!288:288,MATCH(W$2,'AEO 2023 Table 52'!$1:$1,0))</f>
        <v>60.559925</v>
      </c>
      <c r="X7" s="19">
        <f>INDEX('AEO 2023 Table 52'!288:288,MATCH(X$2,'AEO 2023 Table 52'!$1:$1,0))</f>
        <v>59.889816000000003</v>
      </c>
      <c r="Y7" s="19">
        <f>INDEX('AEO 2023 Table 52'!288:288,MATCH(Y$2,'AEO 2023 Table 52'!$1:$1,0))</f>
        <v>59.251728</v>
      </c>
      <c r="Z7" s="19">
        <f>INDEX('AEO 2023 Table 52'!288:288,MATCH(Z$2,'AEO 2023 Table 52'!$1:$1,0))</f>
        <v>58.641697000000001</v>
      </c>
      <c r="AA7" s="19">
        <f>INDEX('AEO 2023 Table 52'!288:288,MATCH(AA$2,'AEO 2023 Table 52'!$1:$1,0))</f>
        <v>58.062007999999999</v>
      </c>
      <c r="AB7" s="19">
        <f>INDEX('AEO 2023 Table 52'!288:288,MATCH(AB$2,'AEO 2023 Table 52'!$1:$1,0))</f>
        <v>57.507359000000001</v>
      </c>
      <c r="AC7" s="19">
        <f>INDEX('AEO 2023 Table 52'!288:288,MATCH(AC$2,'AEO 2023 Table 52'!$1:$1,0))</f>
        <v>56.978763999999998</v>
      </c>
      <c r="AD7" s="19">
        <f>INDEX('AEO 2023 Table 52'!288:288,MATCH(AD$2,'AEO 2023 Table 52'!$1:$1,0))</f>
        <v>56.477867000000003</v>
      </c>
      <c r="AE7" s="19">
        <f>INDEX('AEO 2023 Table 52'!288:288,MATCH(AE$2,'AEO 2023 Table 52'!$1:$1,0))</f>
        <v>55.978065000000001</v>
      </c>
      <c r="AF7" s="19"/>
      <c r="AG7" s="19"/>
      <c r="AH7" s="19"/>
    </row>
    <row r="8" spans="1:34" x14ac:dyDescent="0.35">
      <c r="A8" t="s">
        <v>173</v>
      </c>
      <c r="B8" s="19">
        <f>INDEX('AEO 2022 Table 52'!276:276,MATCH(B$2,'AEO 2022 Table 52'!$1:$1,0))</f>
        <v>0</v>
      </c>
      <c r="C8" s="19">
        <f>INDEX('AEO 2023 Table 52'!289:289,MATCH(C$2,'AEO 2023 Table 52'!$1:$1,0))</f>
        <v>0</v>
      </c>
      <c r="D8" s="19">
        <f>INDEX('AEO 2023 Table 52'!289:289,MATCH(D$2,'AEO 2023 Table 52'!$1:$1,0))</f>
        <v>0</v>
      </c>
      <c r="E8" s="19">
        <f>INDEX('AEO 2023 Table 52'!289:289,MATCH(E$2,'AEO 2023 Table 52'!$1:$1,0))</f>
        <v>0</v>
      </c>
      <c r="F8" s="19">
        <f>INDEX('AEO 2023 Table 52'!289:289,MATCH(F$2,'AEO 2023 Table 52'!$1:$1,0))</f>
        <v>0</v>
      </c>
      <c r="G8" s="19">
        <f>INDEX('AEO 2023 Table 52'!289:289,MATCH(G$2,'AEO 2023 Table 52'!$1:$1,0))</f>
        <v>0</v>
      </c>
      <c r="H8" s="19">
        <f>INDEX('AEO 2023 Table 52'!289:289,MATCH(H$2,'AEO 2023 Table 52'!$1:$1,0))</f>
        <v>0</v>
      </c>
      <c r="I8" s="19">
        <f>INDEX('AEO 2023 Table 52'!289:289,MATCH(I$2,'AEO 2023 Table 52'!$1:$1,0))</f>
        <v>0</v>
      </c>
      <c r="J8" s="19">
        <f>INDEX('AEO 2023 Table 52'!289:289,MATCH(J$2,'AEO 2023 Table 52'!$1:$1,0))</f>
        <v>0</v>
      </c>
      <c r="K8" s="19">
        <f>INDEX('AEO 2023 Table 52'!289:289,MATCH(K$2,'AEO 2023 Table 52'!$1:$1,0))</f>
        <v>0</v>
      </c>
      <c r="L8" s="19">
        <f>INDEX('AEO 2023 Table 52'!289:289,MATCH(L$2,'AEO 2023 Table 52'!$1:$1,0))</f>
        <v>0</v>
      </c>
      <c r="M8" s="19">
        <f>INDEX('AEO 2023 Table 52'!289:289,MATCH(M$2,'AEO 2023 Table 52'!$1:$1,0))</f>
        <v>0</v>
      </c>
      <c r="N8" s="19">
        <f>INDEX('AEO 2023 Table 52'!289:289,MATCH(N$2,'AEO 2023 Table 52'!$1:$1,0))</f>
        <v>0</v>
      </c>
      <c r="O8" s="19">
        <f>INDEX('AEO 2023 Table 52'!289:289,MATCH(O$2,'AEO 2023 Table 52'!$1:$1,0))</f>
        <v>0</v>
      </c>
      <c r="P8" s="19">
        <f>INDEX('AEO 2023 Table 52'!289:289,MATCH(P$2,'AEO 2023 Table 52'!$1:$1,0))</f>
        <v>0</v>
      </c>
      <c r="Q8" s="19">
        <f>INDEX('AEO 2023 Table 52'!289:289,MATCH(Q$2,'AEO 2023 Table 52'!$1:$1,0))</f>
        <v>0</v>
      </c>
      <c r="R8" s="19">
        <f>INDEX('AEO 2023 Table 52'!289:289,MATCH(R$2,'AEO 2023 Table 52'!$1:$1,0))</f>
        <v>0</v>
      </c>
      <c r="S8" s="19">
        <f>INDEX('AEO 2023 Table 52'!289:289,MATCH(S$2,'AEO 2023 Table 52'!$1:$1,0))</f>
        <v>0</v>
      </c>
      <c r="T8" s="19">
        <f>INDEX('AEO 2023 Table 52'!289:289,MATCH(T$2,'AEO 2023 Table 52'!$1:$1,0))</f>
        <v>0</v>
      </c>
      <c r="U8" s="19">
        <f>INDEX('AEO 2023 Table 52'!289:289,MATCH(U$2,'AEO 2023 Table 52'!$1:$1,0))</f>
        <v>0</v>
      </c>
      <c r="V8" s="19">
        <f>INDEX('AEO 2023 Table 52'!289:289,MATCH(V$2,'AEO 2023 Table 52'!$1:$1,0))</f>
        <v>0</v>
      </c>
      <c r="W8" s="19">
        <f>INDEX('AEO 2023 Table 52'!289:289,MATCH(W$2,'AEO 2023 Table 52'!$1:$1,0))</f>
        <v>0</v>
      </c>
      <c r="X8" s="19">
        <f>INDEX('AEO 2023 Table 52'!289:289,MATCH(X$2,'AEO 2023 Table 52'!$1:$1,0))</f>
        <v>0</v>
      </c>
      <c r="Y8" s="19">
        <f>INDEX('AEO 2023 Table 52'!289:289,MATCH(Y$2,'AEO 2023 Table 52'!$1:$1,0))</f>
        <v>0</v>
      </c>
      <c r="Z8" s="19">
        <f>INDEX('AEO 2023 Table 52'!289:289,MATCH(Z$2,'AEO 2023 Table 52'!$1:$1,0))</f>
        <v>0</v>
      </c>
      <c r="AA8" s="19">
        <f>INDEX('AEO 2023 Table 52'!289:289,MATCH(AA$2,'AEO 2023 Table 52'!$1:$1,0))</f>
        <v>0</v>
      </c>
      <c r="AB8" s="19">
        <f>INDEX('AEO 2023 Table 52'!289:289,MATCH(AB$2,'AEO 2023 Table 52'!$1:$1,0))</f>
        <v>0</v>
      </c>
      <c r="AC8" s="19">
        <f>INDEX('AEO 2023 Table 52'!289:289,MATCH(AC$2,'AEO 2023 Table 52'!$1:$1,0))</f>
        <v>0</v>
      </c>
      <c r="AD8" s="19">
        <f>INDEX('AEO 2023 Table 52'!289:289,MATCH(AD$2,'AEO 2023 Table 52'!$1:$1,0))</f>
        <v>0</v>
      </c>
      <c r="AE8" s="19">
        <f>INDEX('AEO 2023 Table 52'!289:289,MATCH(AE$2,'AEO 2023 Table 52'!$1:$1,0))</f>
        <v>0</v>
      </c>
    </row>
    <row r="9" spans="1:34" x14ac:dyDescent="0.35">
      <c r="A9" t="s">
        <v>218</v>
      </c>
      <c r="B9" s="19">
        <f>INDEX('AEO 2022 Table 52'!277:277,MATCH(B$2,'AEO 2022 Table 52'!$1:$1,0))</f>
        <v>0</v>
      </c>
      <c r="C9" s="19">
        <f>INDEX('AEO 2023 Table 52'!290:290,MATCH(C$2,'AEO 2023 Table 52'!$1:$1,0))</f>
        <v>0</v>
      </c>
      <c r="D9" s="19">
        <f>INDEX('AEO 2023 Table 52'!290:290,MATCH(D$2,'AEO 2023 Table 52'!$1:$1,0))</f>
        <v>0</v>
      </c>
      <c r="E9" s="19">
        <f>INDEX('AEO 2023 Table 52'!290:290,MATCH(E$2,'AEO 2023 Table 52'!$1:$1,0))</f>
        <v>0</v>
      </c>
      <c r="F9" s="19">
        <f>INDEX('AEO 2023 Table 52'!290:290,MATCH(F$2,'AEO 2023 Table 52'!$1:$1,0))</f>
        <v>0</v>
      </c>
      <c r="G9" s="19">
        <f>INDEX('AEO 2023 Table 52'!290:290,MATCH(G$2,'AEO 2023 Table 52'!$1:$1,0))</f>
        <v>0</v>
      </c>
      <c r="H9" s="19">
        <f>INDEX('AEO 2023 Table 52'!290:290,MATCH(H$2,'AEO 2023 Table 52'!$1:$1,0))</f>
        <v>0</v>
      </c>
      <c r="I9" s="19">
        <f>INDEX('AEO 2023 Table 52'!290:290,MATCH(I$2,'AEO 2023 Table 52'!$1:$1,0))</f>
        <v>0</v>
      </c>
      <c r="J9" s="19">
        <f>INDEX('AEO 2023 Table 52'!290:290,MATCH(J$2,'AEO 2023 Table 52'!$1:$1,0))</f>
        <v>0</v>
      </c>
      <c r="K9" s="19">
        <f>INDEX('AEO 2023 Table 52'!290:290,MATCH(K$2,'AEO 2023 Table 52'!$1:$1,0))</f>
        <v>0</v>
      </c>
      <c r="L9" s="19">
        <f>INDEX('AEO 2023 Table 52'!290:290,MATCH(L$2,'AEO 2023 Table 52'!$1:$1,0))</f>
        <v>0</v>
      </c>
      <c r="M9" s="19">
        <f>INDEX('AEO 2023 Table 52'!290:290,MATCH(M$2,'AEO 2023 Table 52'!$1:$1,0))</f>
        <v>0</v>
      </c>
      <c r="N9" s="19">
        <f>INDEX('AEO 2023 Table 52'!290:290,MATCH(N$2,'AEO 2023 Table 52'!$1:$1,0))</f>
        <v>0</v>
      </c>
      <c r="O9" s="19">
        <f>INDEX('AEO 2023 Table 52'!290:290,MATCH(O$2,'AEO 2023 Table 52'!$1:$1,0))</f>
        <v>0</v>
      </c>
      <c r="P9" s="19">
        <f>INDEX('AEO 2023 Table 52'!290:290,MATCH(P$2,'AEO 2023 Table 52'!$1:$1,0))</f>
        <v>0</v>
      </c>
      <c r="Q9" s="19">
        <f>INDEX('AEO 2023 Table 52'!290:290,MATCH(Q$2,'AEO 2023 Table 52'!$1:$1,0))</f>
        <v>0</v>
      </c>
      <c r="R9" s="19">
        <f>INDEX('AEO 2023 Table 52'!290:290,MATCH(R$2,'AEO 2023 Table 52'!$1:$1,0))</f>
        <v>0</v>
      </c>
      <c r="S9" s="19">
        <f>INDEX('AEO 2023 Table 52'!290:290,MATCH(S$2,'AEO 2023 Table 52'!$1:$1,0))</f>
        <v>0</v>
      </c>
      <c r="T9" s="19">
        <f>INDEX('AEO 2023 Table 52'!290:290,MATCH(T$2,'AEO 2023 Table 52'!$1:$1,0))</f>
        <v>0</v>
      </c>
      <c r="U9" s="19">
        <f>INDEX('AEO 2023 Table 52'!290:290,MATCH(U$2,'AEO 2023 Table 52'!$1:$1,0))</f>
        <v>0</v>
      </c>
      <c r="V9" s="19">
        <f>INDEX('AEO 2023 Table 52'!290:290,MATCH(V$2,'AEO 2023 Table 52'!$1:$1,0))</f>
        <v>0</v>
      </c>
      <c r="W9" s="19">
        <f>INDEX('AEO 2023 Table 52'!290:290,MATCH(W$2,'AEO 2023 Table 52'!$1:$1,0))</f>
        <v>0</v>
      </c>
      <c r="X9" s="19">
        <f>INDEX('AEO 2023 Table 52'!290:290,MATCH(X$2,'AEO 2023 Table 52'!$1:$1,0))</f>
        <v>0</v>
      </c>
      <c r="Y9" s="19">
        <f>INDEX('AEO 2023 Table 52'!290:290,MATCH(Y$2,'AEO 2023 Table 52'!$1:$1,0))</f>
        <v>0</v>
      </c>
      <c r="Z9" s="19">
        <f>INDEX('AEO 2023 Table 52'!290:290,MATCH(Z$2,'AEO 2023 Table 52'!$1:$1,0))</f>
        <v>0</v>
      </c>
      <c r="AA9" s="19">
        <f>INDEX('AEO 2023 Table 52'!290:290,MATCH(AA$2,'AEO 2023 Table 52'!$1:$1,0))</f>
        <v>0</v>
      </c>
      <c r="AB9" s="19">
        <f>INDEX('AEO 2023 Table 52'!290:290,MATCH(AB$2,'AEO 2023 Table 52'!$1:$1,0))</f>
        <v>0</v>
      </c>
      <c r="AC9" s="19">
        <f>INDEX('AEO 2023 Table 52'!290:290,MATCH(AC$2,'AEO 2023 Table 52'!$1:$1,0))</f>
        <v>0</v>
      </c>
      <c r="AD9" s="19">
        <f>INDEX('AEO 2023 Table 52'!290:290,MATCH(AD$2,'AEO 2023 Table 52'!$1:$1,0))</f>
        <v>0</v>
      </c>
      <c r="AE9" s="19">
        <f>INDEX('AEO 2023 Table 52'!290:290,MATCH(AE$2,'AEO 2023 Table 52'!$1:$1,0))</f>
        <v>0</v>
      </c>
    </row>
    <row r="10" spans="1:34" x14ac:dyDescent="0.35">
      <c r="A10" t="s">
        <v>219</v>
      </c>
      <c r="B10" s="19">
        <f>INDEX('AEO 2022 Table 52'!278:278,MATCH(B$2,'AEO 2022 Table 52'!$1:$1,0))</f>
        <v>0</v>
      </c>
      <c r="C10" s="19">
        <f>INDEX('AEO 2023 Table 52'!291:291,MATCH(C$2,'AEO 2023 Table 52'!$1:$1,0))</f>
        <v>0</v>
      </c>
      <c r="D10" s="19">
        <f>INDEX('AEO 2023 Table 52'!291:291,MATCH(D$2,'AEO 2023 Table 52'!$1:$1,0))</f>
        <v>0</v>
      </c>
      <c r="E10" s="19">
        <f>INDEX('AEO 2023 Table 52'!291:291,MATCH(E$2,'AEO 2023 Table 52'!$1:$1,0))</f>
        <v>0</v>
      </c>
      <c r="F10" s="19">
        <f>INDEX('AEO 2023 Table 52'!291:291,MATCH(F$2,'AEO 2023 Table 52'!$1:$1,0))</f>
        <v>0</v>
      </c>
      <c r="G10" s="19">
        <f>INDEX('AEO 2023 Table 52'!291:291,MATCH(G$2,'AEO 2023 Table 52'!$1:$1,0))</f>
        <v>0</v>
      </c>
      <c r="H10" s="19">
        <f>INDEX('AEO 2023 Table 52'!291:291,MATCH(H$2,'AEO 2023 Table 52'!$1:$1,0))</f>
        <v>0</v>
      </c>
      <c r="I10" s="19">
        <f>INDEX('AEO 2023 Table 52'!291:291,MATCH(I$2,'AEO 2023 Table 52'!$1:$1,0))</f>
        <v>0</v>
      </c>
      <c r="J10" s="19">
        <f>INDEX('AEO 2023 Table 52'!291:291,MATCH(J$2,'AEO 2023 Table 52'!$1:$1,0))</f>
        <v>0</v>
      </c>
      <c r="K10" s="19">
        <f>INDEX('AEO 2023 Table 52'!291:291,MATCH(K$2,'AEO 2023 Table 52'!$1:$1,0))</f>
        <v>0</v>
      </c>
      <c r="L10" s="19">
        <f>INDEX('AEO 2023 Table 52'!291:291,MATCH(L$2,'AEO 2023 Table 52'!$1:$1,0))</f>
        <v>0</v>
      </c>
      <c r="M10" s="19">
        <f>INDEX('AEO 2023 Table 52'!291:291,MATCH(M$2,'AEO 2023 Table 52'!$1:$1,0))</f>
        <v>0</v>
      </c>
      <c r="N10" s="19">
        <f>INDEX('AEO 2023 Table 52'!291:291,MATCH(N$2,'AEO 2023 Table 52'!$1:$1,0))</f>
        <v>0</v>
      </c>
      <c r="O10" s="19">
        <f>INDEX('AEO 2023 Table 52'!291:291,MATCH(O$2,'AEO 2023 Table 52'!$1:$1,0))</f>
        <v>0</v>
      </c>
      <c r="P10" s="19">
        <f>INDEX('AEO 2023 Table 52'!291:291,MATCH(P$2,'AEO 2023 Table 52'!$1:$1,0))</f>
        <v>0</v>
      </c>
      <c r="Q10" s="19">
        <f>INDEX('AEO 2023 Table 52'!291:291,MATCH(Q$2,'AEO 2023 Table 52'!$1:$1,0))</f>
        <v>0</v>
      </c>
      <c r="R10" s="19">
        <f>INDEX('AEO 2023 Table 52'!291:291,MATCH(R$2,'AEO 2023 Table 52'!$1:$1,0))</f>
        <v>0</v>
      </c>
      <c r="S10" s="19">
        <f>INDEX('AEO 2023 Table 52'!291:291,MATCH(S$2,'AEO 2023 Table 52'!$1:$1,0))</f>
        <v>0</v>
      </c>
      <c r="T10" s="19">
        <f>INDEX('AEO 2023 Table 52'!291:291,MATCH(T$2,'AEO 2023 Table 52'!$1:$1,0))</f>
        <v>0</v>
      </c>
      <c r="U10" s="19">
        <f>INDEX('AEO 2023 Table 52'!291:291,MATCH(U$2,'AEO 2023 Table 52'!$1:$1,0))</f>
        <v>0</v>
      </c>
      <c r="V10" s="19">
        <f>INDEX('AEO 2023 Table 52'!291:291,MATCH(V$2,'AEO 2023 Table 52'!$1:$1,0))</f>
        <v>0</v>
      </c>
      <c r="W10" s="19">
        <f>INDEX('AEO 2023 Table 52'!291:291,MATCH(W$2,'AEO 2023 Table 52'!$1:$1,0))</f>
        <v>0</v>
      </c>
      <c r="X10" s="19">
        <f>INDEX('AEO 2023 Table 52'!291:291,MATCH(X$2,'AEO 2023 Table 52'!$1:$1,0))</f>
        <v>0</v>
      </c>
      <c r="Y10" s="19">
        <f>INDEX('AEO 2023 Table 52'!291:291,MATCH(Y$2,'AEO 2023 Table 52'!$1:$1,0))</f>
        <v>0</v>
      </c>
      <c r="Z10" s="19">
        <f>INDEX('AEO 2023 Table 52'!291:291,MATCH(Z$2,'AEO 2023 Table 52'!$1:$1,0))</f>
        <v>0</v>
      </c>
      <c r="AA10" s="19">
        <f>INDEX('AEO 2023 Table 52'!291:291,MATCH(AA$2,'AEO 2023 Table 52'!$1:$1,0))</f>
        <v>0</v>
      </c>
      <c r="AB10" s="19">
        <f>INDEX('AEO 2023 Table 52'!291:291,MATCH(AB$2,'AEO 2023 Table 52'!$1:$1,0))</f>
        <v>0</v>
      </c>
      <c r="AC10" s="19">
        <f>INDEX('AEO 2023 Table 52'!291:291,MATCH(AC$2,'AEO 2023 Table 52'!$1:$1,0))</f>
        <v>0</v>
      </c>
      <c r="AD10" s="19">
        <f>INDEX('AEO 2023 Table 52'!291:291,MATCH(AD$2,'AEO 2023 Table 52'!$1:$1,0))</f>
        <v>0</v>
      </c>
      <c r="AE10" s="19">
        <f>INDEX('AEO 2023 Table 52'!291:291,MATCH(AE$2,'AEO 2023 Table 52'!$1:$1,0))</f>
        <v>0</v>
      </c>
    </row>
    <row r="11" spans="1:34" x14ac:dyDescent="0.35">
      <c r="A11" t="s">
        <v>167</v>
      </c>
      <c r="B11" s="19">
        <f>INDEX('AEO 2022 Table 52'!279:279,MATCH(B$2,'AEO 2022 Table 52'!$1:$1,0))</f>
        <v>0</v>
      </c>
      <c r="C11" s="19">
        <f>INDEX('AEO 2023 Table 52'!292:292,MATCH(C$2,'AEO 2023 Table 52'!$1:$1,0))</f>
        <v>0</v>
      </c>
      <c r="D11" s="19">
        <f>INDEX('AEO 2023 Table 52'!292:292,MATCH(D$2,'AEO 2023 Table 52'!$1:$1,0))</f>
        <v>0</v>
      </c>
      <c r="E11" s="19">
        <f>INDEX('AEO 2023 Table 52'!292:292,MATCH(E$2,'AEO 2023 Table 52'!$1:$1,0))</f>
        <v>0</v>
      </c>
      <c r="F11" s="19">
        <f>INDEX('AEO 2023 Table 52'!292:292,MATCH(F$2,'AEO 2023 Table 52'!$1:$1,0))</f>
        <v>0</v>
      </c>
      <c r="G11" s="19">
        <f>INDEX('AEO 2023 Table 52'!292:292,MATCH(G$2,'AEO 2023 Table 52'!$1:$1,0))</f>
        <v>0</v>
      </c>
      <c r="H11" s="19">
        <f>INDEX('AEO 2023 Table 52'!292:292,MATCH(H$2,'AEO 2023 Table 52'!$1:$1,0))</f>
        <v>0</v>
      </c>
      <c r="I11" s="19">
        <f>INDEX('AEO 2023 Table 52'!292:292,MATCH(I$2,'AEO 2023 Table 52'!$1:$1,0))</f>
        <v>0</v>
      </c>
      <c r="J11" s="19">
        <f>INDEX('AEO 2023 Table 52'!292:292,MATCH(J$2,'AEO 2023 Table 52'!$1:$1,0))</f>
        <v>0</v>
      </c>
      <c r="K11" s="19">
        <f>INDEX('AEO 2023 Table 52'!292:292,MATCH(K$2,'AEO 2023 Table 52'!$1:$1,0))</f>
        <v>0</v>
      </c>
      <c r="L11" s="19">
        <f>INDEX('AEO 2023 Table 52'!292:292,MATCH(L$2,'AEO 2023 Table 52'!$1:$1,0))</f>
        <v>0</v>
      </c>
      <c r="M11" s="19">
        <f>INDEX('AEO 2023 Table 52'!292:292,MATCH(M$2,'AEO 2023 Table 52'!$1:$1,0))</f>
        <v>0</v>
      </c>
      <c r="N11" s="19">
        <f>INDEX('AEO 2023 Table 52'!292:292,MATCH(N$2,'AEO 2023 Table 52'!$1:$1,0))</f>
        <v>0</v>
      </c>
      <c r="O11" s="19">
        <f>INDEX('AEO 2023 Table 52'!292:292,MATCH(O$2,'AEO 2023 Table 52'!$1:$1,0))</f>
        <v>0</v>
      </c>
      <c r="P11" s="19">
        <f>INDEX('AEO 2023 Table 52'!292:292,MATCH(P$2,'AEO 2023 Table 52'!$1:$1,0))</f>
        <v>0</v>
      </c>
      <c r="Q11" s="19">
        <f>INDEX('AEO 2023 Table 52'!292:292,MATCH(Q$2,'AEO 2023 Table 52'!$1:$1,0))</f>
        <v>0</v>
      </c>
      <c r="R11" s="19">
        <f>INDEX('AEO 2023 Table 52'!292:292,MATCH(R$2,'AEO 2023 Table 52'!$1:$1,0))</f>
        <v>0</v>
      </c>
      <c r="S11" s="19">
        <f>INDEX('AEO 2023 Table 52'!292:292,MATCH(S$2,'AEO 2023 Table 52'!$1:$1,0))</f>
        <v>0</v>
      </c>
      <c r="T11" s="19">
        <f>INDEX('AEO 2023 Table 52'!292:292,MATCH(T$2,'AEO 2023 Table 52'!$1:$1,0))</f>
        <v>0</v>
      </c>
      <c r="U11" s="19">
        <f>INDEX('AEO 2023 Table 52'!292:292,MATCH(U$2,'AEO 2023 Table 52'!$1:$1,0))</f>
        <v>0</v>
      </c>
      <c r="V11" s="19">
        <f>INDEX('AEO 2023 Table 52'!292:292,MATCH(V$2,'AEO 2023 Table 52'!$1:$1,0))</f>
        <v>0</v>
      </c>
      <c r="W11" s="19">
        <f>INDEX('AEO 2023 Table 52'!292:292,MATCH(W$2,'AEO 2023 Table 52'!$1:$1,0))</f>
        <v>0</v>
      </c>
      <c r="X11" s="19">
        <f>INDEX('AEO 2023 Table 52'!292:292,MATCH(X$2,'AEO 2023 Table 52'!$1:$1,0))</f>
        <v>0</v>
      </c>
      <c r="Y11" s="19">
        <f>INDEX('AEO 2023 Table 52'!292:292,MATCH(Y$2,'AEO 2023 Table 52'!$1:$1,0))</f>
        <v>0</v>
      </c>
      <c r="Z11" s="19">
        <f>INDEX('AEO 2023 Table 52'!292:292,MATCH(Z$2,'AEO 2023 Table 52'!$1:$1,0))</f>
        <v>0</v>
      </c>
      <c r="AA11" s="19">
        <f>INDEX('AEO 2023 Table 52'!292:292,MATCH(AA$2,'AEO 2023 Table 52'!$1:$1,0))</f>
        <v>0</v>
      </c>
      <c r="AB11" s="19">
        <f>INDEX('AEO 2023 Table 52'!292:292,MATCH(AB$2,'AEO 2023 Table 52'!$1:$1,0))</f>
        <v>0</v>
      </c>
      <c r="AC11" s="19">
        <f>INDEX('AEO 2023 Table 52'!292:292,MATCH(AC$2,'AEO 2023 Table 52'!$1:$1,0))</f>
        <v>0</v>
      </c>
      <c r="AD11" s="19">
        <f>INDEX('AEO 2023 Table 52'!292:292,MATCH(AD$2,'AEO 2023 Table 52'!$1:$1,0))</f>
        <v>0</v>
      </c>
      <c r="AE11" s="19">
        <f>INDEX('AEO 2023 Table 52'!292:292,MATCH(AE$2,'AEO 2023 Table 52'!$1:$1,0))</f>
        <v>0</v>
      </c>
    </row>
    <row r="12" spans="1:34" x14ac:dyDescent="0.35">
      <c r="A12" t="s">
        <v>174</v>
      </c>
      <c r="B12" s="19">
        <f>INDEX('AEO 2022 Table 52'!280:280,MATCH(B$2,'AEO 2022 Table 52'!$1:$1,0))</f>
        <v>0</v>
      </c>
      <c r="C12" s="19">
        <f>INDEX('AEO 2023 Table 52'!293:293,MATCH(C$2,'AEO 2023 Table 52'!$1:$1,0))</f>
        <v>0</v>
      </c>
      <c r="D12" s="19">
        <f>INDEX('AEO 2023 Table 52'!293:293,MATCH(D$2,'AEO 2023 Table 52'!$1:$1,0))</f>
        <v>0</v>
      </c>
      <c r="E12" s="19">
        <f>INDEX('AEO 2023 Table 52'!293:293,MATCH(E$2,'AEO 2023 Table 52'!$1:$1,0))</f>
        <v>0</v>
      </c>
      <c r="F12" s="19">
        <f>INDEX('AEO 2023 Table 52'!293:293,MATCH(F$2,'AEO 2023 Table 52'!$1:$1,0))</f>
        <v>0</v>
      </c>
      <c r="G12" s="19">
        <f>INDEX('AEO 2023 Table 52'!293:293,MATCH(G$2,'AEO 2023 Table 52'!$1:$1,0))</f>
        <v>0</v>
      </c>
      <c r="H12" s="19">
        <f>INDEX('AEO 2023 Table 52'!293:293,MATCH(H$2,'AEO 2023 Table 52'!$1:$1,0))</f>
        <v>0</v>
      </c>
      <c r="I12" s="19">
        <f>INDEX('AEO 2023 Table 52'!293:293,MATCH(I$2,'AEO 2023 Table 52'!$1:$1,0))</f>
        <v>0</v>
      </c>
      <c r="J12" s="19">
        <f>INDEX('AEO 2023 Table 52'!293:293,MATCH(J$2,'AEO 2023 Table 52'!$1:$1,0))</f>
        <v>0</v>
      </c>
      <c r="K12" s="19">
        <f>INDEX('AEO 2023 Table 52'!293:293,MATCH(K$2,'AEO 2023 Table 52'!$1:$1,0))</f>
        <v>0</v>
      </c>
      <c r="L12" s="19">
        <f>INDEX('AEO 2023 Table 52'!293:293,MATCH(L$2,'AEO 2023 Table 52'!$1:$1,0))</f>
        <v>0</v>
      </c>
      <c r="M12" s="19">
        <f>INDEX('AEO 2023 Table 52'!293:293,MATCH(M$2,'AEO 2023 Table 52'!$1:$1,0))</f>
        <v>0</v>
      </c>
      <c r="N12" s="19">
        <f>INDEX('AEO 2023 Table 52'!293:293,MATCH(N$2,'AEO 2023 Table 52'!$1:$1,0))</f>
        <v>0</v>
      </c>
      <c r="O12" s="19">
        <f>INDEX('AEO 2023 Table 52'!293:293,MATCH(O$2,'AEO 2023 Table 52'!$1:$1,0))</f>
        <v>0</v>
      </c>
      <c r="P12" s="19">
        <f>INDEX('AEO 2023 Table 52'!293:293,MATCH(P$2,'AEO 2023 Table 52'!$1:$1,0))</f>
        <v>0</v>
      </c>
      <c r="Q12" s="19">
        <f>INDEX('AEO 2023 Table 52'!293:293,MATCH(Q$2,'AEO 2023 Table 52'!$1:$1,0))</f>
        <v>0</v>
      </c>
      <c r="R12" s="19">
        <f>INDEX('AEO 2023 Table 52'!293:293,MATCH(R$2,'AEO 2023 Table 52'!$1:$1,0))</f>
        <v>0</v>
      </c>
      <c r="S12" s="19">
        <f>INDEX('AEO 2023 Table 52'!293:293,MATCH(S$2,'AEO 2023 Table 52'!$1:$1,0))</f>
        <v>0</v>
      </c>
      <c r="T12" s="19">
        <f>INDEX('AEO 2023 Table 52'!293:293,MATCH(T$2,'AEO 2023 Table 52'!$1:$1,0))</f>
        <v>0</v>
      </c>
      <c r="U12" s="19">
        <f>INDEX('AEO 2023 Table 52'!293:293,MATCH(U$2,'AEO 2023 Table 52'!$1:$1,0))</f>
        <v>0</v>
      </c>
      <c r="V12" s="19">
        <f>INDEX('AEO 2023 Table 52'!293:293,MATCH(V$2,'AEO 2023 Table 52'!$1:$1,0))</f>
        <v>0</v>
      </c>
      <c r="W12" s="19">
        <f>INDEX('AEO 2023 Table 52'!293:293,MATCH(W$2,'AEO 2023 Table 52'!$1:$1,0))</f>
        <v>0</v>
      </c>
      <c r="X12" s="19">
        <f>INDEX('AEO 2023 Table 52'!293:293,MATCH(X$2,'AEO 2023 Table 52'!$1:$1,0))</f>
        <v>0</v>
      </c>
      <c r="Y12" s="19">
        <f>INDEX('AEO 2023 Table 52'!293:293,MATCH(Y$2,'AEO 2023 Table 52'!$1:$1,0))</f>
        <v>0</v>
      </c>
      <c r="Z12" s="19">
        <f>INDEX('AEO 2023 Table 52'!293:293,MATCH(Z$2,'AEO 2023 Table 52'!$1:$1,0))</f>
        <v>0</v>
      </c>
      <c r="AA12" s="19">
        <f>INDEX('AEO 2023 Table 52'!293:293,MATCH(AA$2,'AEO 2023 Table 52'!$1:$1,0))</f>
        <v>0</v>
      </c>
      <c r="AB12" s="19">
        <f>INDEX('AEO 2023 Table 52'!293:293,MATCH(AB$2,'AEO 2023 Table 52'!$1:$1,0))</f>
        <v>0</v>
      </c>
      <c r="AC12" s="19">
        <f>INDEX('AEO 2023 Table 52'!293:293,MATCH(AC$2,'AEO 2023 Table 52'!$1:$1,0))</f>
        <v>0</v>
      </c>
      <c r="AD12" s="19">
        <f>INDEX('AEO 2023 Table 52'!293:293,MATCH(AD$2,'AEO 2023 Table 52'!$1:$1,0))</f>
        <v>0</v>
      </c>
      <c r="AE12" s="19">
        <f>INDEX('AEO 2023 Table 52'!293:293,MATCH(AE$2,'AEO 2023 Table 52'!$1:$1,0))</f>
        <v>0</v>
      </c>
    </row>
    <row r="13" spans="1:34" x14ac:dyDescent="0.35">
      <c r="A13" t="s">
        <v>175</v>
      </c>
      <c r="B13" s="19">
        <f>INDEX('AEO 2022 Table 52'!281:281,MATCH(B$2,'AEO 2022 Table 52'!$1:$1,0))</f>
        <v>75.727867000000003</v>
      </c>
      <c r="C13" s="19">
        <f>INDEX('AEO 2023 Table 52'!294:294,MATCH(C$2,'AEO 2023 Table 52'!$1:$1,0))</f>
        <v>80.675399999999996</v>
      </c>
      <c r="D13" s="19">
        <f>INDEX('AEO 2023 Table 52'!294:294,MATCH(D$2,'AEO 2023 Table 52'!$1:$1,0))</f>
        <v>78.820198000000005</v>
      </c>
      <c r="E13" s="19">
        <f>INDEX('AEO 2023 Table 52'!294:294,MATCH(E$2,'AEO 2023 Table 52'!$1:$1,0))</f>
        <v>76.984863000000004</v>
      </c>
      <c r="F13" s="19">
        <f>INDEX('AEO 2023 Table 52'!294:294,MATCH(F$2,'AEO 2023 Table 52'!$1:$1,0))</f>
        <v>75.288291999999998</v>
      </c>
      <c r="G13" s="19">
        <f>INDEX('AEO 2023 Table 52'!294:294,MATCH(G$2,'AEO 2023 Table 52'!$1:$1,0))</f>
        <v>73.753296000000006</v>
      </c>
      <c r="H13" s="19">
        <f>INDEX('AEO 2023 Table 52'!294:294,MATCH(H$2,'AEO 2023 Table 52'!$1:$1,0))</f>
        <v>72.239600999999993</v>
      </c>
      <c r="I13" s="19">
        <f>INDEX('AEO 2023 Table 52'!294:294,MATCH(I$2,'AEO 2023 Table 52'!$1:$1,0))</f>
        <v>70.848502999999994</v>
      </c>
      <c r="J13" s="19">
        <f>INDEX('AEO 2023 Table 52'!294:294,MATCH(J$2,'AEO 2023 Table 52'!$1:$1,0))</f>
        <v>69.588988999999998</v>
      </c>
      <c r="K13" s="19">
        <f>INDEX('AEO 2023 Table 52'!294:294,MATCH(K$2,'AEO 2023 Table 52'!$1:$1,0))</f>
        <v>68.419837999999999</v>
      </c>
      <c r="L13" s="19">
        <f>INDEX('AEO 2023 Table 52'!294:294,MATCH(L$2,'AEO 2023 Table 52'!$1:$1,0))</f>
        <v>67.308539999999994</v>
      </c>
      <c r="M13" s="19">
        <f>INDEX('AEO 2023 Table 52'!294:294,MATCH(M$2,'AEO 2023 Table 52'!$1:$1,0))</f>
        <v>66.246582000000004</v>
      </c>
      <c r="N13" s="19">
        <f>INDEX('AEO 2023 Table 52'!294:294,MATCH(N$2,'AEO 2023 Table 52'!$1:$1,0))</f>
        <v>65.244324000000006</v>
      </c>
      <c r="O13" s="19">
        <f>INDEX('AEO 2023 Table 52'!294:294,MATCH(O$2,'AEO 2023 Table 52'!$1:$1,0))</f>
        <v>64.219536000000005</v>
      </c>
      <c r="P13" s="19">
        <f>INDEX('AEO 2023 Table 52'!294:294,MATCH(P$2,'AEO 2023 Table 52'!$1:$1,0))</f>
        <v>63.227108000000001</v>
      </c>
      <c r="Q13" s="19">
        <f>INDEX('AEO 2023 Table 52'!294:294,MATCH(Q$2,'AEO 2023 Table 52'!$1:$1,0))</f>
        <v>62.27684</v>
      </c>
      <c r="R13" s="19">
        <f>INDEX('AEO 2023 Table 52'!294:294,MATCH(R$2,'AEO 2023 Table 52'!$1:$1,0))</f>
        <v>61.372059</v>
      </c>
      <c r="S13" s="19">
        <f>INDEX('AEO 2023 Table 52'!294:294,MATCH(S$2,'AEO 2023 Table 52'!$1:$1,0))</f>
        <v>60.509414999999997</v>
      </c>
      <c r="T13" s="19">
        <f>INDEX('AEO 2023 Table 52'!294:294,MATCH(T$2,'AEO 2023 Table 52'!$1:$1,0))</f>
        <v>59.686829000000003</v>
      </c>
      <c r="U13" s="19">
        <f>INDEX('AEO 2023 Table 52'!294:294,MATCH(U$2,'AEO 2023 Table 52'!$1:$1,0))</f>
        <v>58.904891999999997</v>
      </c>
      <c r="V13" s="19">
        <f>INDEX('AEO 2023 Table 52'!294:294,MATCH(V$2,'AEO 2023 Table 52'!$1:$1,0))</f>
        <v>58.161059999999999</v>
      </c>
      <c r="W13" s="19">
        <f>INDEX('AEO 2023 Table 52'!294:294,MATCH(W$2,'AEO 2023 Table 52'!$1:$1,0))</f>
        <v>57.451790000000003</v>
      </c>
      <c r="X13" s="19">
        <f>INDEX('AEO 2023 Table 52'!294:294,MATCH(X$2,'AEO 2023 Table 52'!$1:$1,0))</f>
        <v>56.775173000000002</v>
      </c>
      <c r="Y13" s="19">
        <f>INDEX('AEO 2023 Table 52'!294:294,MATCH(Y$2,'AEO 2023 Table 52'!$1:$1,0))</f>
        <v>56.127341999999999</v>
      </c>
      <c r="Z13" s="19">
        <f>INDEX('AEO 2023 Table 52'!294:294,MATCH(Z$2,'AEO 2023 Table 52'!$1:$1,0))</f>
        <v>55.508975999999997</v>
      </c>
      <c r="AA13" s="19">
        <f>INDEX('AEO 2023 Table 52'!294:294,MATCH(AA$2,'AEO 2023 Table 52'!$1:$1,0))</f>
        <v>54.918841999999998</v>
      </c>
      <c r="AB13" s="19">
        <f>INDEX('AEO 2023 Table 52'!294:294,MATCH(AB$2,'AEO 2023 Table 52'!$1:$1,0))</f>
        <v>54.355567999999998</v>
      </c>
      <c r="AC13" s="19">
        <f>INDEX('AEO 2023 Table 52'!294:294,MATCH(AC$2,'AEO 2023 Table 52'!$1:$1,0))</f>
        <v>53.817965999999998</v>
      </c>
      <c r="AD13" s="19">
        <f>INDEX('AEO 2023 Table 52'!294:294,MATCH(AD$2,'AEO 2023 Table 52'!$1:$1,0))</f>
        <v>53.312313000000003</v>
      </c>
      <c r="AE13" s="19">
        <f>INDEX('AEO 2023 Table 52'!294:294,MATCH(AE$2,'AEO 2023 Table 52'!$1:$1,0))</f>
        <v>52.816001999999997</v>
      </c>
      <c r="AF13" s="19"/>
      <c r="AG13" s="19"/>
      <c r="AH13" s="19"/>
    </row>
    <row r="14" spans="1:34" x14ac:dyDescent="0.35">
      <c r="A14" t="s">
        <v>176</v>
      </c>
      <c r="B14" s="19">
        <f>INDEX('AEO 2022 Table 52'!282:282,MATCH(B$2,'AEO 2022 Table 52'!$1:$1,0))</f>
        <v>0</v>
      </c>
      <c r="C14" s="19">
        <f>INDEX('AEO 2023 Table 52'!295:295,MATCH(C$2,'AEO 2023 Table 52'!$1:$1,0))</f>
        <v>0</v>
      </c>
      <c r="D14" s="19">
        <f>INDEX('AEO 2023 Table 52'!295:295,MATCH(D$2,'AEO 2023 Table 52'!$1:$1,0))</f>
        <v>0</v>
      </c>
      <c r="E14" s="19">
        <f>INDEX('AEO 2023 Table 52'!295:295,MATCH(E$2,'AEO 2023 Table 52'!$1:$1,0))</f>
        <v>0</v>
      </c>
      <c r="F14" s="19">
        <f>INDEX('AEO 2023 Table 52'!295:295,MATCH(F$2,'AEO 2023 Table 52'!$1:$1,0))</f>
        <v>0</v>
      </c>
      <c r="G14" s="19">
        <f>INDEX('AEO 2023 Table 52'!295:295,MATCH(G$2,'AEO 2023 Table 52'!$1:$1,0))</f>
        <v>0</v>
      </c>
      <c r="H14" s="19">
        <f>INDEX('AEO 2023 Table 52'!295:295,MATCH(H$2,'AEO 2023 Table 52'!$1:$1,0))</f>
        <v>0</v>
      </c>
      <c r="I14" s="19">
        <f>INDEX('AEO 2023 Table 52'!295:295,MATCH(I$2,'AEO 2023 Table 52'!$1:$1,0))</f>
        <v>0</v>
      </c>
      <c r="J14" s="19">
        <f>INDEX('AEO 2023 Table 52'!295:295,MATCH(J$2,'AEO 2023 Table 52'!$1:$1,0))</f>
        <v>0</v>
      </c>
      <c r="K14" s="19">
        <f>INDEX('AEO 2023 Table 52'!295:295,MATCH(K$2,'AEO 2023 Table 52'!$1:$1,0))</f>
        <v>0</v>
      </c>
      <c r="L14" s="19">
        <f>INDEX('AEO 2023 Table 52'!295:295,MATCH(L$2,'AEO 2023 Table 52'!$1:$1,0))</f>
        <v>0</v>
      </c>
      <c r="M14" s="19">
        <f>INDEX('AEO 2023 Table 52'!295:295,MATCH(M$2,'AEO 2023 Table 52'!$1:$1,0))</f>
        <v>0</v>
      </c>
      <c r="N14" s="19">
        <f>INDEX('AEO 2023 Table 52'!295:295,MATCH(N$2,'AEO 2023 Table 52'!$1:$1,0))</f>
        <v>0</v>
      </c>
      <c r="O14" s="19">
        <f>INDEX('AEO 2023 Table 52'!295:295,MATCH(O$2,'AEO 2023 Table 52'!$1:$1,0))</f>
        <v>0</v>
      </c>
      <c r="P14" s="19">
        <f>INDEX('AEO 2023 Table 52'!295:295,MATCH(P$2,'AEO 2023 Table 52'!$1:$1,0))</f>
        <v>0</v>
      </c>
      <c r="Q14" s="19">
        <f>INDEX('AEO 2023 Table 52'!295:295,MATCH(Q$2,'AEO 2023 Table 52'!$1:$1,0))</f>
        <v>0</v>
      </c>
      <c r="R14" s="19">
        <f>INDEX('AEO 2023 Table 52'!295:295,MATCH(R$2,'AEO 2023 Table 52'!$1:$1,0))</f>
        <v>0</v>
      </c>
      <c r="S14" s="19">
        <f>INDEX('AEO 2023 Table 52'!295:295,MATCH(S$2,'AEO 2023 Table 52'!$1:$1,0))</f>
        <v>0</v>
      </c>
      <c r="T14" s="19">
        <f>INDEX('AEO 2023 Table 52'!295:295,MATCH(T$2,'AEO 2023 Table 52'!$1:$1,0))</f>
        <v>0</v>
      </c>
      <c r="U14" s="19">
        <f>INDEX('AEO 2023 Table 52'!295:295,MATCH(U$2,'AEO 2023 Table 52'!$1:$1,0))</f>
        <v>0</v>
      </c>
      <c r="V14" s="19">
        <f>INDEX('AEO 2023 Table 52'!295:295,MATCH(V$2,'AEO 2023 Table 52'!$1:$1,0))</f>
        <v>0</v>
      </c>
      <c r="W14" s="19">
        <f>INDEX('AEO 2023 Table 52'!295:295,MATCH(W$2,'AEO 2023 Table 52'!$1:$1,0))</f>
        <v>0</v>
      </c>
      <c r="X14" s="19">
        <f>INDEX('AEO 2023 Table 52'!295:295,MATCH(X$2,'AEO 2023 Table 52'!$1:$1,0))</f>
        <v>0</v>
      </c>
      <c r="Y14" s="19">
        <f>INDEX('AEO 2023 Table 52'!295:295,MATCH(Y$2,'AEO 2023 Table 52'!$1:$1,0))</f>
        <v>0</v>
      </c>
      <c r="Z14" s="19">
        <f>INDEX('AEO 2023 Table 52'!295:295,MATCH(Z$2,'AEO 2023 Table 52'!$1:$1,0))</f>
        <v>0</v>
      </c>
      <c r="AA14" s="19">
        <f>INDEX('AEO 2023 Table 52'!295:295,MATCH(AA$2,'AEO 2023 Table 52'!$1:$1,0))</f>
        <v>0</v>
      </c>
      <c r="AB14" s="19">
        <f>INDEX('AEO 2023 Table 52'!295:295,MATCH(AB$2,'AEO 2023 Table 52'!$1:$1,0))</f>
        <v>0</v>
      </c>
      <c r="AC14" s="19">
        <f>INDEX('AEO 2023 Table 52'!295:295,MATCH(AC$2,'AEO 2023 Table 52'!$1:$1,0))</f>
        <v>0</v>
      </c>
      <c r="AD14" s="19">
        <f>INDEX('AEO 2023 Table 52'!295:295,MATCH(AD$2,'AEO 2023 Table 52'!$1:$1,0))</f>
        <v>0</v>
      </c>
      <c r="AE14" s="19">
        <f>INDEX('AEO 2023 Table 52'!295:295,MATCH(AE$2,'AEO 2023 Table 52'!$1:$1,0))</f>
        <v>0</v>
      </c>
    </row>
    <row r="15" spans="1:34" x14ac:dyDescent="0.35">
      <c r="A15" t="s">
        <v>177</v>
      </c>
      <c r="B15" s="19">
        <f>INDEX('AEO 2022 Table 52'!283:283,MATCH(B$2,'AEO 2022 Table 52'!$1:$1,0))</f>
        <v>0</v>
      </c>
      <c r="C15" s="19">
        <f>INDEX('AEO 2023 Table 52'!296:296,MATCH(C$2,'AEO 2023 Table 52'!$1:$1,0))</f>
        <v>0</v>
      </c>
      <c r="D15" s="19">
        <f>INDEX('AEO 2023 Table 52'!296:296,MATCH(D$2,'AEO 2023 Table 52'!$1:$1,0))</f>
        <v>0</v>
      </c>
      <c r="E15" s="19">
        <f>INDEX('AEO 2023 Table 52'!296:296,MATCH(E$2,'AEO 2023 Table 52'!$1:$1,0))</f>
        <v>0</v>
      </c>
      <c r="F15" s="19">
        <f>INDEX('AEO 2023 Table 52'!296:296,MATCH(F$2,'AEO 2023 Table 52'!$1:$1,0))</f>
        <v>0</v>
      </c>
      <c r="G15" s="19">
        <f>INDEX('AEO 2023 Table 52'!296:296,MATCH(G$2,'AEO 2023 Table 52'!$1:$1,0))</f>
        <v>0</v>
      </c>
      <c r="H15" s="19">
        <f>INDEX('AEO 2023 Table 52'!296:296,MATCH(H$2,'AEO 2023 Table 52'!$1:$1,0))</f>
        <v>0</v>
      </c>
      <c r="I15" s="19">
        <f>INDEX('AEO 2023 Table 52'!296:296,MATCH(I$2,'AEO 2023 Table 52'!$1:$1,0))</f>
        <v>0</v>
      </c>
      <c r="J15" s="19">
        <f>INDEX('AEO 2023 Table 52'!296:296,MATCH(J$2,'AEO 2023 Table 52'!$1:$1,0))</f>
        <v>0</v>
      </c>
      <c r="K15" s="19">
        <f>INDEX('AEO 2023 Table 52'!296:296,MATCH(K$2,'AEO 2023 Table 52'!$1:$1,0))</f>
        <v>0</v>
      </c>
      <c r="L15" s="19">
        <f>INDEX('AEO 2023 Table 52'!296:296,MATCH(L$2,'AEO 2023 Table 52'!$1:$1,0))</f>
        <v>0</v>
      </c>
      <c r="M15" s="19">
        <f>INDEX('AEO 2023 Table 52'!296:296,MATCH(M$2,'AEO 2023 Table 52'!$1:$1,0))</f>
        <v>0</v>
      </c>
      <c r="N15" s="19">
        <f>INDEX('AEO 2023 Table 52'!296:296,MATCH(N$2,'AEO 2023 Table 52'!$1:$1,0))</f>
        <v>0</v>
      </c>
      <c r="O15" s="19">
        <f>INDEX('AEO 2023 Table 52'!296:296,MATCH(O$2,'AEO 2023 Table 52'!$1:$1,0))</f>
        <v>0</v>
      </c>
      <c r="P15" s="19">
        <f>INDEX('AEO 2023 Table 52'!296:296,MATCH(P$2,'AEO 2023 Table 52'!$1:$1,0))</f>
        <v>0</v>
      </c>
      <c r="Q15" s="19">
        <f>INDEX('AEO 2023 Table 52'!296:296,MATCH(Q$2,'AEO 2023 Table 52'!$1:$1,0))</f>
        <v>0</v>
      </c>
      <c r="R15" s="19">
        <f>INDEX('AEO 2023 Table 52'!296:296,MATCH(R$2,'AEO 2023 Table 52'!$1:$1,0))</f>
        <v>0</v>
      </c>
      <c r="S15" s="19">
        <f>INDEX('AEO 2023 Table 52'!296:296,MATCH(S$2,'AEO 2023 Table 52'!$1:$1,0))</f>
        <v>0</v>
      </c>
      <c r="T15" s="19">
        <f>INDEX('AEO 2023 Table 52'!296:296,MATCH(T$2,'AEO 2023 Table 52'!$1:$1,0))</f>
        <v>0</v>
      </c>
      <c r="U15" s="19">
        <f>INDEX('AEO 2023 Table 52'!296:296,MATCH(U$2,'AEO 2023 Table 52'!$1:$1,0))</f>
        <v>0</v>
      </c>
      <c r="V15" s="19">
        <f>INDEX('AEO 2023 Table 52'!296:296,MATCH(V$2,'AEO 2023 Table 52'!$1:$1,0))</f>
        <v>0</v>
      </c>
      <c r="W15" s="19">
        <f>INDEX('AEO 2023 Table 52'!296:296,MATCH(W$2,'AEO 2023 Table 52'!$1:$1,0))</f>
        <v>0</v>
      </c>
      <c r="X15" s="19">
        <f>INDEX('AEO 2023 Table 52'!296:296,MATCH(X$2,'AEO 2023 Table 52'!$1:$1,0))</f>
        <v>0</v>
      </c>
      <c r="Y15" s="19">
        <f>INDEX('AEO 2023 Table 52'!296:296,MATCH(Y$2,'AEO 2023 Table 52'!$1:$1,0))</f>
        <v>0</v>
      </c>
      <c r="Z15" s="19">
        <f>INDEX('AEO 2023 Table 52'!296:296,MATCH(Z$2,'AEO 2023 Table 52'!$1:$1,0))</f>
        <v>0</v>
      </c>
      <c r="AA15" s="19">
        <f>INDEX('AEO 2023 Table 52'!296:296,MATCH(AA$2,'AEO 2023 Table 52'!$1:$1,0))</f>
        <v>0</v>
      </c>
      <c r="AB15" s="19">
        <f>INDEX('AEO 2023 Table 52'!296:296,MATCH(AB$2,'AEO 2023 Table 52'!$1:$1,0))</f>
        <v>0</v>
      </c>
      <c r="AC15" s="19">
        <f>INDEX('AEO 2023 Table 52'!296:296,MATCH(AC$2,'AEO 2023 Table 52'!$1:$1,0))</f>
        <v>0</v>
      </c>
      <c r="AD15" s="19">
        <f>INDEX('AEO 2023 Table 52'!296:296,MATCH(AD$2,'AEO 2023 Table 52'!$1:$1,0))</f>
        <v>0</v>
      </c>
      <c r="AE15" s="19">
        <f>INDEX('AEO 2023 Table 52'!296:296,MATCH(AE$2,'AEO 2023 Table 52'!$1:$1,0))</f>
        <v>0</v>
      </c>
    </row>
    <row r="16" spans="1:34" x14ac:dyDescent="0.35">
      <c r="A16" t="s">
        <v>178</v>
      </c>
      <c r="B16" s="19">
        <f>INDEX('AEO 2022 Table 52'!284:284,MATCH(B$2,'AEO 2022 Table 52'!$1:$1,0))</f>
        <v>0</v>
      </c>
      <c r="C16" s="19">
        <f>INDEX('AEO 2023 Table 52'!297:297,MATCH(C$2,'AEO 2023 Table 52'!$1:$1,0))</f>
        <v>0</v>
      </c>
      <c r="D16" s="19">
        <f>INDEX('AEO 2023 Table 52'!297:297,MATCH(D$2,'AEO 2023 Table 52'!$1:$1,0))</f>
        <v>0</v>
      </c>
      <c r="E16" s="19">
        <f>INDEX('AEO 2023 Table 52'!297:297,MATCH(E$2,'AEO 2023 Table 52'!$1:$1,0))</f>
        <v>0</v>
      </c>
      <c r="F16" s="19">
        <f>INDEX('AEO 2023 Table 52'!297:297,MATCH(F$2,'AEO 2023 Table 52'!$1:$1,0))</f>
        <v>0</v>
      </c>
      <c r="G16" s="19">
        <f>INDEX('AEO 2023 Table 52'!297:297,MATCH(G$2,'AEO 2023 Table 52'!$1:$1,0))</f>
        <v>0</v>
      </c>
      <c r="H16" s="19">
        <f>INDEX('AEO 2023 Table 52'!297:297,MATCH(H$2,'AEO 2023 Table 52'!$1:$1,0))</f>
        <v>0</v>
      </c>
      <c r="I16" s="19">
        <f>INDEX('AEO 2023 Table 52'!297:297,MATCH(I$2,'AEO 2023 Table 52'!$1:$1,0))</f>
        <v>0</v>
      </c>
      <c r="J16" s="19">
        <f>INDEX('AEO 2023 Table 52'!297:297,MATCH(J$2,'AEO 2023 Table 52'!$1:$1,0))</f>
        <v>0</v>
      </c>
      <c r="K16" s="19">
        <f>INDEX('AEO 2023 Table 52'!297:297,MATCH(K$2,'AEO 2023 Table 52'!$1:$1,0))</f>
        <v>0</v>
      </c>
      <c r="L16" s="19">
        <f>INDEX('AEO 2023 Table 52'!297:297,MATCH(L$2,'AEO 2023 Table 52'!$1:$1,0))</f>
        <v>0</v>
      </c>
      <c r="M16" s="19">
        <f>INDEX('AEO 2023 Table 52'!297:297,MATCH(M$2,'AEO 2023 Table 52'!$1:$1,0))</f>
        <v>0</v>
      </c>
      <c r="N16" s="19">
        <f>INDEX('AEO 2023 Table 52'!297:297,MATCH(N$2,'AEO 2023 Table 52'!$1:$1,0))</f>
        <v>0</v>
      </c>
      <c r="O16" s="19">
        <f>INDEX('AEO 2023 Table 52'!297:297,MATCH(O$2,'AEO 2023 Table 52'!$1:$1,0))</f>
        <v>0</v>
      </c>
      <c r="P16" s="19">
        <f>INDEX('AEO 2023 Table 52'!297:297,MATCH(P$2,'AEO 2023 Table 52'!$1:$1,0))</f>
        <v>0</v>
      </c>
      <c r="Q16" s="19">
        <f>INDEX('AEO 2023 Table 52'!297:297,MATCH(Q$2,'AEO 2023 Table 52'!$1:$1,0))</f>
        <v>0</v>
      </c>
      <c r="R16" s="19">
        <f>INDEX('AEO 2023 Table 52'!297:297,MATCH(R$2,'AEO 2023 Table 52'!$1:$1,0))</f>
        <v>0</v>
      </c>
      <c r="S16" s="19">
        <f>INDEX('AEO 2023 Table 52'!297:297,MATCH(S$2,'AEO 2023 Table 52'!$1:$1,0))</f>
        <v>0</v>
      </c>
      <c r="T16" s="19">
        <f>INDEX('AEO 2023 Table 52'!297:297,MATCH(T$2,'AEO 2023 Table 52'!$1:$1,0))</f>
        <v>0</v>
      </c>
      <c r="U16" s="19">
        <f>INDEX('AEO 2023 Table 52'!297:297,MATCH(U$2,'AEO 2023 Table 52'!$1:$1,0))</f>
        <v>0</v>
      </c>
      <c r="V16" s="19">
        <f>INDEX('AEO 2023 Table 52'!297:297,MATCH(V$2,'AEO 2023 Table 52'!$1:$1,0))</f>
        <v>0</v>
      </c>
      <c r="W16" s="19">
        <f>INDEX('AEO 2023 Table 52'!297:297,MATCH(W$2,'AEO 2023 Table 52'!$1:$1,0))</f>
        <v>0</v>
      </c>
      <c r="X16" s="19">
        <f>INDEX('AEO 2023 Table 52'!297:297,MATCH(X$2,'AEO 2023 Table 52'!$1:$1,0))</f>
        <v>0</v>
      </c>
      <c r="Y16" s="19">
        <f>INDEX('AEO 2023 Table 52'!297:297,MATCH(Y$2,'AEO 2023 Table 52'!$1:$1,0))</f>
        <v>0</v>
      </c>
      <c r="Z16" s="19">
        <f>INDEX('AEO 2023 Table 52'!297:297,MATCH(Z$2,'AEO 2023 Table 52'!$1:$1,0))</f>
        <v>0</v>
      </c>
      <c r="AA16" s="19">
        <f>INDEX('AEO 2023 Table 52'!297:297,MATCH(AA$2,'AEO 2023 Table 52'!$1:$1,0))</f>
        <v>0</v>
      </c>
      <c r="AB16" s="19">
        <f>INDEX('AEO 2023 Table 52'!297:297,MATCH(AB$2,'AEO 2023 Table 52'!$1:$1,0))</f>
        <v>0</v>
      </c>
      <c r="AC16" s="19">
        <f>INDEX('AEO 2023 Table 52'!297:297,MATCH(AC$2,'AEO 2023 Table 52'!$1:$1,0))</f>
        <v>0</v>
      </c>
      <c r="AD16" s="19">
        <f>INDEX('AEO 2023 Table 52'!297:297,MATCH(AD$2,'AEO 2023 Table 52'!$1:$1,0))</f>
        <v>0</v>
      </c>
      <c r="AE16" s="19">
        <f>INDEX('AEO 2023 Table 52'!297:297,MATCH(AE$2,'AEO 2023 Table 52'!$1:$1,0))</f>
        <v>0</v>
      </c>
    </row>
    <row r="17" spans="1:34" x14ac:dyDescent="0.35">
      <c r="A17" t="s">
        <v>220</v>
      </c>
      <c r="B17" s="19">
        <f>INDEX('AEO 2022 Table 52'!285:285,MATCH(B$2,'AEO 2022 Table 52'!$1:$1,0))</f>
        <v>77.558043999999995</v>
      </c>
      <c r="C17" s="19">
        <f>INDEX('AEO 2023 Table 52'!298:298,MATCH(C$2,'AEO 2023 Table 52'!$1:$1,0))</f>
        <v>83.371566999999999</v>
      </c>
      <c r="D17" s="19">
        <f>INDEX('AEO 2023 Table 52'!298:298,MATCH(D$2,'AEO 2023 Table 52'!$1:$1,0))</f>
        <v>81.738663000000003</v>
      </c>
      <c r="E17" s="19">
        <f>INDEX('AEO 2023 Table 52'!298:298,MATCH(E$2,'AEO 2023 Table 52'!$1:$1,0))</f>
        <v>80.230002999999996</v>
      </c>
      <c r="F17" s="19">
        <f>INDEX('AEO 2023 Table 52'!298:298,MATCH(F$2,'AEO 2023 Table 52'!$1:$1,0))</f>
        <v>78.573334000000003</v>
      </c>
      <c r="G17" s="19">
        <f>INDEX('AEO 2023 Table 52'!298:298,MATCH(G$2,'AEO 2023 Table 52'!$1:$1,0))</f>
        <v>77.088668999999996</v>
      </c>
      <c r="H17" s="19">
        <f>INDEX('AEO 2023 Table 52'!298:298,MATCH(H$2,'AEO 2023 Table 52'!$1:$1,0))</f>
        <v>75.665215000000003</v>
      </c>
      <c r="I17" s="19">
        <f>INDEX('AEO 2023 Table 52'!298:298,MATCH(I$2,'AEO 2023 Table 52'!$1:$1,0))</f>
        <v>74.260902000000002</v>
      </c>
      <c r="J17" s="19">
        <f>INDEX('AEO 2023 Table 52'!298:298,MATCH(J$2,'AEO 2023 Table 52'!$1:$1,0))</f>
        <v>73.021118000000001</v>
      </c>
      <c r="K17" s="19">
        <f>INDEX('AEO 2023 Table 52'!298:298,MATCH(K$2,'AEO 2023 Table 52'!$1:$1,0))</f>
        <v>71.836715999999996</v>
      </c>
      <c r="L17" s="19">
        <f>INDEX('AEO 2023 Table 52'!298:298,MATCH(L$2,'AEO 2023 Table 52'!$1:$1,0))</f>
        <v>70.710464000000002</v>
      </c>
      <c r="M17" s="19">
        <f>INDEX('AEO 2023 Table 52'!298:298,MATCH(M$2,'AEO 2023 Table 52'!$1:$1,0))</f>
        <v>69.627906999999993</v>
      </c>
      <c r="N17" s="19">
        <f>INDEX('AEO 2023 Table 52'!298:298,MATCH(N$2,'AEO 2023 Table 52'!$1:$1,0))</f>
        <v>68.590393000000006</v>
      </c>
      <c r="O17" s="19">
        <f>INDEX('AEO 2023 Table 52'!298:298,MATCH(O$2,'AEO 2023 Table 52'!$1:$1,0))</f>
        <v>67.532578000000001</v>
      </c>
      <c r="P17" s="19">
        <f>INDEX('AEO 2023 Table 52'!298:298,MATCH(P$2,'AEO 2023 Table 52'!$1:$1,0))</f>
        <v>66.515213000000003</v>
      </c>
      <c r="Q17" s="19">
        <f>INDEX('AEO 2023 Table 52'!298:298,MATCH(Q$2,'AEO 2023 Table 52'!$1:$1,0))</f>
        <v>65.547920000000005</v>
      </c>
      <c r="R17" s="19">
        <f>INDEX('AEO 2023 Table 52'!298:298,MATCH(R$2,'AEO 2023 Table 52'!$1:$1,0))</f>
        <v>64.620025999999996</v>
      </c>
      <c r="S17" s="19">
        <f>INDEX('AEO 2023 Table 52'!298:298,MATCH(S$2,'AEO 2023 Table 52'!$1:$1,0))</f>
        <v>63.742336000000002</v>
      </c>
      <c r="T17" s="19">
        <f>INDEX('AEO 2023 Table 52'!298:298,MATCH(T$2,'AEO 2023 Table 52'!$1:$1,0))</f>
        <v>62.907432999999997</v>
      </c>
      <c r="U17" s="19">
        <f>INDEX('AEO 2023 Table 52'!298:298,MATCH(U$2,'AEO 2023 Table 52'!$1:$1,0))</f>
        <v>62.117134</v>
      </c>
      <c r="V17" s="19">
        <f>INDEX('AEO 2023 Table 52'!298:298,MATCH(V$2,'AEO 2023 Table 52'!$1:$1,0))</f>
        <v>61.364975000000001</v>
      </c>
      <c r="W17" s="19">
        <f>INDEX('AEO 2023 Table 52'!298:298,MATCH(W$2,'AEO 2023 Table 52'!$1:$1,0))</f>
        <v>60.647925999999998</v>
      </c>
      <c r="X17" s="19">
        <f>INDEX('AEO 2023 Table 52'!298:298,MATCH(X$2,'AEO 2023 Table 52'!$1:$1,0))</f>
        <v>59.964438999999999</v>
      </c>
      <c r="Y17" s="19">
        <f>INDEX('AEO 2023 Table 52'!298:298,MATCH(Y$2,'AEO 2023 Table 52'!$1:$1,0))</f>
        <v>59.312817000000003</v>
      </c>
      <c r="Z17" s="19">
        <f>INDEX('AEO 2023 Table 52'!298:298,MATCH(Z$2,'AEO 2023 Table 52'!$1:$1,0))</f>
        <v>58.689464999999998</v>
      </c>
      <c r="AA17" s="19">
        <f>INDEX('AEO 2023 Table 52'!298:298,MATCH(AA$2,'AEO 2023 Table 52'!$1:$1,0))</f>
        <v>58.095866999999998</v>
      </c>
      <c r="AB17" s="19">
        <f>INDEX('AEO 2023 Table 52'!298:298,MATCH(AB$2,'AEO 2023 Table 52'!$1:$1,0))</f>
        <v>57.528015000000003</v>
      </c>
      <c r="AC17" s="19">
        <f>INDEX('AEO 2023 Table 52'!298:298,MATCH(AC$2,'AEO 2023 Table 52'!$1:$1,0))</f>
        <v>56.987141000000001</v>
      </c>
      <c r="AD17" s="19">
        <f>INDEX('AEO 2023 Table 52'!298:298,MATCH(AD$2,'AEO 2023 Table 52'!$1:$1,0))</f>
        <v>56.492786000000002</v>
      </c>
      <c r="AE17" s="19">
        <f>INDEX('AEO 2023 Table 52'!298:298,MATCH(AE$2,'AEO 2023 Table 52'!$1:$1,0))</f>
        <v>55.994487999999997</v>
      </c>
      <c r="AF17" s="19"/>
      <c r="AG17" s="19"/>
      <c r="AH17" s="19"/>
    </row>
    <row r="18" spans="1:34" x14ac:dyDescent="0.35">
      <c r="A18" t="s">
        <v>221</v>
      </c>
      <c r="B18" s="20">
        <f>TREND($I18:$R18,$I$2:$R$2,B$2)</f>
        <v>105.17947231515154</v>
      </c>
      <c r="C18" s="20">
        <f>TREND($I18:$R18,$I$2:$R$2,C$2)</f>
        <v>103.89833881818186</v>
      </c>
      <c r="D18" s="20">
        <f>TREND($I18:$R18,$I$2:$R$2,D$2)</f>
        <v>102.61720532121217</v>
      </c>
      <c r="E18" s="20">
        <f>TREND($I18:$R18,$I$2:$R$2,E$2)</f>
        <v>101.33607182424248</v>
      </c>
      <c r="F18" s="19">
        <f>INDEX('AEO 2023 Table 52'!299:299,MATCH(F$2,'AEO 2023 Table 52'!$1:$1,0))</f>
        <v>101.836037</v>
      </c>
      <c r="G18" s="19">
        <f>INDEX('AEO 2023 Table 52'!299:299,MATCH(G$2,'AEO 2023 Table 52'!$1:$1,0))</f>
        <v>99.981307999999999</v>
      </c>
      <c r="H18" s="19">
        <f>INDEX('AEO 2023 Table 52'!299:299,MATCH(H$2,'AEO 2023 Table 52'!$1:$1,0))</f>
        <v>98.218795999999998</v>
      </c>
      <c r="I18" s="19">
        <f>INDEX('AEO 2023 Table 52'!299:299,MATCH(I$2,'AEO 2023 Table 52'!$1:$1,0))</f>
        <v>96.565414000000004</v>
      </c>
      <c r="J18" s="19">
        <f>INDEX('AEO 2023 Table 52'!299:299,MATCH(J$2,'AEO 2023 Table 52'!$1:$1,0))</f>
        <v>95.022057000000004</v>
      </c>
      <c r="K18" s="19">
        <f>INDEX('AEO 2023 Table 52'!299:299,MATCH(K$2,'AEO 2023 Table 52'!$1:$1,0))</f>
        <v>93.555901000000006</v>
      </c>
      <c r="L18" s="19">
        <f>INDEX('AEO 2023 Table 52'!299:299,MATCH(L$2,'AEO 2023 Table 52'!$1:$1,0))</f>
        <v>92.174567999999994</v>
      </c>
      <c r="M18" s="19">
        <f>INDEX('AEO 2023 Table 52'!299:299,MATCH(M$2,'AEO 2023 Table 52'!$1:$1,0))</f>
        <v>90.867774999999995</v>
      </c>
      <c r="N18" s="19">
        <f>INDEX('AEO 2023 Table 52'!299:299,MATCH(N$2,'AEO 2023 Table 52'!$1:$1,0))</f>
        <v>89.641616999999997</v>
      </c>
      <c r="O18" s="19">
        <f>INDEX('AEO 2023 Table 52'!299:299,MATCH(O$2,'AEO 2023 Table 52'!$1:$1,0))</f>
        <v>88.400588999999997</v>
      </c>
      <c r="P18" s="19">
        <f>INDEX('AEO 2023 Table 52'!299:299,MATCH(P$2,'AEO 2023 Table 52'!$1:$1,0))</f>
        <v>87.205619999999996</v>
      </c>
      <c r="Q18" s="19">
        <f>INDEX('AEO 2023 Table 52'!299:299,MATCH(Q$2,'AEO 2023 Table 52'!$1:$1,0))</f>
        <v>86.060935999999998</v>
      </c>
      <c r="R18" s="19">
        <f>INDEX('AEO 2023 Table 52'!299:299,MATCH(R$2,'AEO 2023 Table 52'!$1:$1,0))</f>
        <v>84.969893999999996</v>
      </c>
      <c r="S18" s="19">
        <f>INDEX('AEO 2023 Table 52'!299:299,MATCH(S$2,'AEO 2023 Table 52'!$1:$1,0))</f>
        <v>83.927291999999994</v>
      </c>
      <c r="T18" s="19">
        <f>INDEX('AEO 2023 Table 52'!299:299,MATCH(T$2,'AEO 2023 Table 52'!$1:$1,0))</f>
        <v>82.941322</v>
      </c>
      <c r="U18" s="19">
        <f>INDEX('AEO 2023 Table 52'!299:299,MATCH(U$2,'AEO 2023 Table 52'!$1:$1,0))</f>
        <v>81.988631999999996</v>
      </c>
      <c r="V18" s="19">
        <f>INDEX('AEO 2023 Table 52'!299:299,MATCH(V$2,'AEO 2023 Table 52'!$1:$1,0))</f>
        <v>81.077499000000003</v>
      </c>
      <c r="W18" s="19">
        <f>INDEX('AEO 2023 Table 52'!299:299,MATCH(W$2,'AEO 2023 Table 52'!$1:$1,0))</f>
        <v>80.205489999999998</v>
      </c>
      <c r="X18" s="19">
        <f>INDEX('AEO 2023 Table 52'!299:299,MATCH(X$2,'AEO 2023 Table 52'!$1:$1,0))</f>
        <v>79.371512999999993</v>
      </c>
      <c r="Y18" s="19">
        <f>INDEX('AEO 2023 Table 52'!299:299,MATCH(Y$2,'AEO 2023 Table 52'!$1:$1,0))</f>
        <v>78.569350999999997</v>
      </c>
      <c r="Z18" s="19">
        <f>INDEX('AEO 2023 Table 52'!299:299,MATCH(Z$2,'AEO 2023 Table 52'!$1:$1,0))</f>
        <v>77.805747999999994</v>
      </c>
      <c r="AA18" s="19">
        <f>INDEX('AEO 2023 Table 52'!299:299,MATCH(AA$2,'AEO 2023 Table 52'!$1:$1,0))</f>
        <v>77.074081000000007</v>
      </c>
      <c r="AB18" s="19">
        <f>INDEX('AEO 2023 Table 52'!299:299,MATCH(AB$2,'AEO 2023 Table 52'!$1:$1,0))</f>
        <v>76.376807999999997</v>
      </c>
      <c r="AC18" s="19">
        <f>INDEX('AEO 2023 Table 52'!299:299,MATCH(AC$2,'AEO 2023 Table 52'!$1:$1,0))</f>
        <v>75.710792999999995</v>
      </c>
      <c r="AD18" s="19">
        <f>INDEX('AEO 2023 Table 52'!299:299,MATCH(AD$2,'AEO 2023 Table 52'!$1:$1,0))</f>
        <v>75.088027999999994</v>
      </c>
      <c r="AE18" s="19">
        <f>INDEX('AEO 2023 Table 52'!299:299,MATCH(AE$2,'AEO 2023 Table 52'!$1:$1,0))</f>
        <v>74.474418999999997</v>
      </c>
      <c r="AF18" s="19"/>
      <c r="AG18" s="19"/>
      <c r="AH18" s="19"/>
    </row>
    <row r="21" spans="1:34" x14ac:dyDescent="0.35">
      <c r="A21" s="1" t="s">
        <v>217</v>
      </c>
    </row>
    <row r="22" spans="1:34" x14ac:dyDescent="0.35">
      <c r="A22" t="s">
        <v>168</v>
      </c>
    </row>
    <row r="23" spans="1:34" x14ac:dyDescent="0.35">
      <c r="A23" t="s">
        <v>169</v>
      </c>
      <c r="B23" t="s">
        <v>222</v>
      </c>
    </row>
    <row r="24" spans="1:34" x14ac:dyDescent="0.35">
      <c r="A24" t="s">
        <v>170</v>
      </c>
      <c r="B24" t="s">
        <v>222</v>
      </c>
    </row>
    <row r="25" spans="1:34" x14ac:dyDescent="0.35">
      <c r="A25" t="s">
        <v>171</v>
      </c>
      <c r="B25" t="s">
        <v>222</v>
      </c>
    </row>
    <row r="26" spans="1:34" x14ac:dyDescent="0.35">
      <c r="A26" t="s">
        <v>172</v>
      </c>
      <c r="B26" t="s">
        <v>222</v>
      </c>
    </row>
    <row r="27" spans="1:34" x14ac:dyDescent="0.35">
      <c r="A27" t="s">
        <v>173</v>
      </c>
    </row>
    <row r="28" spans="1:34" x14ac:dyDescent="0.35">
      <c r="A28" t="s">
        <v>218</v>
      </c>
    </row>
    <row r="29" spans="1:34" x14ac:dyDescent="0.35">
      <c r="A29" t="s">
        <v>219</v>
      </c>
    </row>
    <row r="30" spans="1:34" x14ac:dyDescent="0.35">
      <c r="A30" t="s">
        <v>167</v>
      </c>
    </row>
    <row r="31" spans="1:34" x14ac:dyDescent="0.35">
      <c r="A31" t="s">
        <v>174</v>
      </c>
    </row>
    <row r="32" spans="1:34" x14ac:dyDescent="0.35">
      <c r="A32" t="s">
        <v>175</v>
      </c>
      <c r="B32" t="s">
        <v>223</v>
      </c>
    </row>
    <row r="33" spans="1:34" x14ac:dyDescent="0.35">
      <c r="A33" t="s">
        <v>176</v>
      </c>
    </row>
    <row r="34" spans="1:34" x14ac:dyDescent="0.35">
      <c r="A34" t="s">
        <v>177</v>
      </c>
    </row>
    <row r="35" spans="1:34" x14ac:dyDescent="0.35">
      <c r="A35" t="s">
        <v>178</v>
      </c>
    </row>
    <row r="36" spans="1:34" x14ac:dyDescent="0.35">
      <c r="A36" t="s">
        <v>220</v>
      </c>
      <c r="B36" t="s">
        <v>224</v>
      </c>
    </row>
    <row r="37" spans="1:34" x14ac:dyDescent="0.35">
      <c r="A37" t="s">
        <v>221</v>
      </c>
      <c r="B37" t="s">
        <v>224</v>
      </c>
    </row>
    <row r="40" spans="1:34" x14ac:dyDescent="0.35">
      <c r="A40" s="1" t="s">
        <v>225</v>
      </c>
    </row>
    <row r="41" spans="1:34" x14ac:dyDescent="0.35">
      <c r="A41" s="2" t="s">
        <v>226</v>
      </c>
      <c r="B41" s="15"/>
    </row>
    <row r="42" spans="1:34" s="1" customFormat="1" x14ac:dyDescent="0.35">
      <c r="B42" s="1">
        <v>2021</v>
      </c>
      <c r="C42" s="1">
        <v>2022</v>
      </c>
      <c r="D42" s="1">
        <v>2023</v>
      </c>
      <c r="E42" s="1">
        <v>2024</v>
      </c>
      <c r="F42" s="1">
        <v>2025</v>
      </c>
      <c r="G42" s="1">
        <v>2026</v>
      </c>
      <c r="H42" s="1">
        <v>2027</v>
      </c>
      <c r="I42" s="1">
        <v>2028</v>
      </c>
      <c r="J42" s="1">
        <v>2029</v>
      </c>
      <c r="K42" s="1">
        <v>2030</v>
      </c>
      <c r="L42" s="1">
        <v>2031</v>
      </c>
      <c r="M42" s="1">
        <v>2032</v>
      </c>
      <c r="N42" s="1">
        <v>2033</v>
      </c>
      <c r="O42" s="1">
        <v>2034</v>
      </c>
      <c r="P42" s="1">
        <v>2035</v>
      </c>
      <c r="Q42" s="1">
        <v>2036</v>
      </c>
      <c r="R42" s="1">
        <v>2037</v>
      </c>
      <c r="S42" s="1">
        <v>2038</v>
      </c>
      <c r="T42" s="1">
        <v>2039</v>
      </c>
      <c r="U42" s="1">
        <v>2040</v>
      </c>
      <c r="V42" s="1">
        <v>2041</v>
      </c>
      <c r="W42" s="1">
        <v>2042</v>
      </c>
      <c r="X42" s="1">
        <v>2043</v>
      </c>
      <c r="Y42" s="1">
        <v>2044</v>
      </c>
      <c r="Z42" s="1">
        <v>2045</v>
      </c>
      <c r="AA42" s="1">
        <v>2046</v>
      </c>
      <c r="AB42" s="1">
        <v>2047</v>
      </c>
      <c r="AC42" s="1">
        <v>2048</v>
      </c>
      <c r="AD42" s="1">
        <v>2049</v>
      </c>
      <c r="AE42" s="1">
        <v>2050</v>
      </c>
    </row>
    <row r="43" spans="1:34" x14ac:dyDescent="0.35">
      <c r="A43" t="s">
        <v>169</v>
      </c>
      <c r="B43" s="17">
        <f>'LDV Shares'!C13/SUM('LDV Shares'!C$13:C$16)</f>
        <v>7.9948218602317548E-3</v>
      </c>
      <c r="C43" s="17">
        <f>'LDV Shares'!D13/SUM('LDV Shares'!D$13:D$16)</f>
        <v>8.6239911527243279E-2</v>
      </c>
      <c r="D43" s="17">
        <f>'LDV Shares'!E13/SUM('LDV Shares'!E$13:E$16)</f>
        <v>6.8664880303782094E-2</v>
      </c>
      <c r="E43" s="17">
        <f>'LDV Shares'!F13/SUM('LDV Shares'!F$13:F$16)</f>
        <v>7.1389984458401695E-2</v>
      </c>
      <c r="F43" s="17">
        <f>'LDV Shares'!G13/SUM('LDV Shares'!G$13:G$16)</f>
        <v>6.8805058585167944E-2</v>
      </c>
      <c r="G43" s="17">
        <f>'LDV Shares'!H13/SUM('LDV Shares'!H$13:H$16)</f>
        <v>7.2896948080892102E-2</v>
      </c>
      <c r="H43" s="17">
        <f>'LDV Shares'!I13/SUM('LDV Shares'!I$13:I$16)</f>
        <v>7.3198736982596088E-2</v>
      </c>
      <c r="I43" s="17">
        <f>'LDV Shares'!J13/SUM('LDV Shares'!J$13:J$16)</f>
        <v>7.3988781897838446E-2</v>
      </c>
      <c r="J43" s="17">
        <f>'LDV Shares'!K13/SUM('LDV Shares'!K$13:K$16)</f>
        <v>7.4354989694004434E-2</v>
      </c>
      <c r="K43" s="17">
        <f>'LDV Shares'!L13/SUM('LDV Shares'!L$13:L$16)</f>
        <v>7.4385485879022328E-2</v>
      </c>
      <c r="L43" s="17">
        <f>'LDV Shares'!M13/SUM('LDV Shares'!M$13:M$16)</f>
        <v>7.421076591069424E-2</v>
      </c>
      <c r="M43" s="17">
        <f>'LDV Shares'!N13/SUM('LDV Shares'!N$13:N$16)</f>
        <v>7.4600578731077644E-2</v>
      </c>
      <c r="N43" s="17">
        <f>'LDV Shares'!O13/SUM('LDV Shares'!O$13:O$16)</f>
        <v>7.4495524034131025E-2</v>
      </c>
      <c r="O43" s="17">
        <f>'LDV Shares'!P13/SUM('LDV Shares'!P$13:P$16)</f>
        <v>7.4641540871685119E-2</v>
      </c>
      <c r="P43" s="17">
        <f>'LDV Shares'!Q13/SUM('LDV Shares'!Q$13:Q$16)</f>
        <v>7.447488294005021E-2</v>
      </c>
      <c r="Q43" s="17">
        <f>'LDV Shares'!R13/SUM('LDV Shares'!R$13:R$16)</f>
        <v>7.5120958705445801E-2</v>
      </c>
      <c r="R43" s="17">
        <f>'LDV Shares'!S13/SUM('LDV Shares'!S$13:S$16)</f>
        <v>7.4592474789138746E-2</v>
      </c>
      <c r="S43" s="17">
        <f>'LDV Shares'!T13/SUM('LDV Shares'!T$13:T$16)</f>
        <v>7.4726058322075531E-2</v>
      </c>
      <c r="T43" s="17">
        <f>'LDV Shares'!U13/SUM('LDV Shares'!U$13:U$16)</f>
        <v>7.4905646158764355E-2</v>
      </c>
      <c r="U43" s="17">
        <f>'LDV Shares'!V13/SUM('LDV Shares'!V$13:V$16)</f>
        <v>7.479595239729922E-2</v>
      </c>
      <c r="V43" s="17">
        <f>'LDV Shares'!W13/SUM('LDV Shares'!W$13:W$16)</f>
        <v>7.4704043233261894E-2</v>
      </c>
      <c r="W43" s="17">
        <f>'LDV Shares'!X13/SUM('LDV Shares'!X$13:X$16)</f>
        <v>7.4871062584314099E-2</v>
      </c>
      <c r="X43" s="17">
        <f>'LDV Shares'!Y13/SUM('LDV Shares'!Y$13:Y$16)</f>
        <v>7.450165669671939E-2</v>
      </c>
      <c r="Y43" s="17">
        <f>'LDV Shares'!Z13/SUM('LDV Shares'!Z$13:Z$16)</f>
        <v>7.5132906350170822E-2</v>
      </c>
      <c r="Z43" s="17">
        <f>'LDV Shares'!AA13/SUM('LDV Shares'!AA$13:AA$16)</f>
        <v>7.4882846438833722E-2</v>
      </c>
      <c r="AA43" s="17">
        <f>'LDV Shares'!AB13/SUM('LDV Shares'!AB$13:AB$16)</f>
        <v>7.6611459788921352E-2</v>
      </c>
      <c r="AB43" s="17">
        <f>'LDV Shares'!AC13/SUM('LDV Shares'!AC$13:AC$16)</f>
        <v>7.4732578159510274E-2</v>
      </c>
      <c r="AC43" s="17">
        <f>'LDV Shares'!AD13/SUM('LDV Shares'!AD$13:AD$16)</f>
        <v>7.5267841394367888E-2</v>
      </c>
      <c r="AD43" s="17">
        <f>'LDV Shares'!AE13/SUM('LDV Shares'!AE$13:AE$16)</f>
        <v>7.485170708536984E-2</v>
      </c>
      <c r="AE43" s="17">
        <f>'LDV Shares'!AF13/SUM('LDV Shares'!AF$13:AF$16)</f>
        <v>7.5265686906580101E-2</v>
      </c>
      <c r="AF43" s="17"/>
      <c r="AG43" s="17"/>
      <c r="AH43" s="17"/>
    </row>
    <row r="44" spans="1:34" x14ac:dyDescent="0.35">
      <c r="A44" t="s">
        <v>170</v>
      </c>
      <c r="B44" s="17">
        <f>'LDV Shares'!C14/SUM('LDV Shares'!C$13:C$16)</f>
        <v>0.11308600890610582</v>
      </c>
      <c r="C44" s="17">
        <f>'LDV Shares'!D14/SUM('LDV Shares'!D$13:D$16)</f>
        <v>0.26705994785142934</v>
      </c>
      <c r="D44" s="17">
        <f>'LDV Shares'!E14/SUM('LDV Shares'!E$13:E$16)</f>
        <v>0.22820232004659796</v>
      </c>
      <c r="E44" s="17">
        <f>'LDV Shares'!F14/SUM('LDV Shares'!F$13:F$16)</f>
        <v>0.23642383071653847</v>
      </c>
      <c r="F44" s="17">
        <f>'LDV Shares'!G14/SUM('LDV Shares'!G$13:G$16)</f>
        <v>0.23223550479750618</v>
      </c>
      <c r="G44" s="17">
        <f>'LDV Shares'!H14/SUM('LDV Shares'!H$13:H$16)</f>
        <v>0.23922733920892383</v>
      </c>
      <c r="H44" s="17">
        <f>'LDV Shares'!I14/SUM('LDV Shares'!I$13:I$16)</f>
        <v>0.24095792921237019</v>
      </c>
      <c r="I44" s="17">
        <f>'LDV Shares'!J14/SUM('LDV Shares'!J$13:J$16)</f>
        <v>0.2430819763373375</v>
      </c>
      <c r="J44" s="17">
        <f>'LDV Shares'!K14/SUM('LDV Shares'!K$13:K$16)</f>
        <v>0.24246747826973405</v>
      </c>
      <c r="K44" s="17">
        <f>'LDV Shares'!L14/SUM('LDV Shares'!L$13:L$16)</f>
        <v>0.24286946917458066</v>
      </c>
      <c r="L44" s="17">
        <f>'LDV Shares'!M14/SUM('LDV Shares'!M$13:M$16)</f>
        <v>0.24278582516990643</v>
      </c>
      <c r="M44" s="17">
        <f>'LDV Shares'!N14/SUM('LDV Shares'!N$13:N$16)</f>
        <v>0.24385326959970954</v>
      </c>
      <c r="N44" s="17">
        <f>'LDV Shares'!O14/SUM('LDV Shares'!O$13:O$16)</f>
        <v>0.24393191304730685</v>
      </c>
      <c r="O44" s="17">
        <f>'LDV Shares'!P14/SUM('LDV Shares'!P$13:P$16)</f>
        <v>0.24419326520628029</v>
      </c>
      <c r="P44" s="17">
        <f>'LDV Shares'!Q14/SUM('LDV Shares'!Q$13:Q$16)</f>
        <v>0.24421581913716056</v>
      </c>
      <c r="Q44" s="17">
        <f>'LDV Shares'!R14/SUM('LDV Shares'!R$13:R$16)</f>
        <v>0.24583782497439433</v>
      </c>
      <c r="R44" s="17">
        <f>'LDV Shares'!S14/SUM('LDV Shares'!S$13:S$16)</f>
        <v>0.24479476569838629</v>
      </c>
      <c r="S44" s="17">
        <f>'LDV Shares'!T14/SUM('LDV Shares'!T$13:T$16)</f>
        <v>0.24504663709312904</v>
      </c>
      <c r="T44" s="17">
        <f>'LDV Shares'!U14/SUM('LDV Shares'!U$13:U$16)</f>
        <v>0.24563950960692679</v>
      </c>
      <c r="U44" s="17">
        <f>'LDV Shares'!V14/SUM('LDV Shares'!V$13:V$16)</f>
        <v>0.24518989954437495</v>
      </c>
      <c r="V44" s="17">
        <f>'LDV Shares'!W14/SUM('LDV Shares'!W$13:W$16)</f>
        <v>0.24511755476266092</v>
      </c>
      <c r="W44" s="17">
        <f>'LDV Shares'!X14/SUM('LDV Shares'!X$13:X$16)</f>
        <v>0.2456576731869449</v>
      </c>
      <c r="X44" s="17">
        <f>'LDV Shares'!Y14/SUM('LDV Shares'!Y$13:Y$16)</f>
        <v>0.24489056194061506</v>
      </c>
      <c r="Y44" s="17">
        <f>'LDV Shares'!Z14/SUM('LDV Shares'!Z$13:Z$16)</f>
        <v>0.24649347936726154</v>
      </c>
      <c r="Z44" s="17">
        <f>'LDV Shares'!AA14/SUM('LDV Shares'!AA$13:AA$16)</f>
        <v>0.24607818826535818</v>
      </c>
      <c r="AA44" s="17">
        <f>'LDV Shares'!AB14/SUM('LDV Shares'!AB$13:AB$16)</f>
        <v>0.25133105814241624</v>
      </c>
      <c r="AB44" s="17">
        <f>'LDV Shares'!AC14/SUM('LDV Shares'!AC$13:AC$16)</f>
        <v>0.24635019592869911</v>
      </c>
      <c r="AC44" s="17">
        <f>'LDV Shares'!AD14/SUM('LDV Shares'!AD$13:AD$16)</f>
        <v>0.24776116875052753</v>
      </c>
      <c r="AD44" s="17">
        <f>'LDV Shares'!AE14/SUM('LDV Shares'!AE$13:AE$16)</f>
        <v>0.2471331104747822</v>
      </c>
      <c r="AE44" s="17">
        <f>'LDV Shares'!AF14/SUM('LDV Shares'!AF$13:AF$16)</f>
        <v>0.24807006656175035</v>
      </c>
      <c r="AF44" s="17"/>
      <c r="AG44" s="17"/>
      <c r="AH44" s="17"/>
    </row>
    <row r="45" spans="1:34" x14ac:dyDescent="0.35">
      <c r="A45" t="s">
        <v>171</v>
      </c>
      <c r="B45" s="17">
        <f>'LDV Shares'!C15/SUM('LDV Shares'!C$13:C$16)</f>
        <v>0.26485502761240526</v>
      </c>
      <c r="C45" s="17">
        <f>'LDV Shares'!D15/SUM('LDV Shares'!D$13:D$16)</f>
        <v>0.5038479633046512</v>
      </c>
      <c r="D45" s="17">
        <f>'LDV Shares'!E15/SUM('LDV Shares'!E$13:E$16)</f>
        <v>0.53493594207983608</v>
      </c>
      <c r="E45" s="17">
        <f>'LDV Shares'!F15/SUM('LDV Shares'!F$13:F$16)</f>
        <v>0.52977453882791026</v>
      </c>
      <c r="F45" s="17">
        <f>'LDV Shares'!G15/SUM('LDV Shares'!G$13:G$16)</f>
        <v>0.53467794248619394</v>
      </c>
      <c r="G45" s="17">
        <f>'LDV Shares'!H15/SUM('LDV Shares'!H$13:H$16)</f>
        <v>0.52942757407174557</v>
      </c>
      <c r="H45" s="17">
        <f>'LDV Shares'!I15/SUM('LDV Shares'!I$13:I$16)</f>
        <v>0.52857597302040416</v>
      </c>
      <c r="I45" s="17">
        <f>'LDV Shares'!J15/SUM('LDV Shares'!J$13:J$16)</f>
        <v>0.5282164564820615</v>
      </c>
      <c r="J45" s="17">
        <f>'LDV Shares'!K15/SUM('LDV Shares'!K$13:K$16)</f>
        <v>0.52819936185447114</v>
      </c>
      <c r="K45" s="17">
        <f>'LDV Shares'!L15/SUM('LDV Shares'!L$13:L$16)</f>
        <v>0.52816587642386104</v>
      </c>
      <c r="L45" s="17">
        <f>'LDV Shares'!M15/SUM('LDV Shares'!M$13:M$16)</f>
        <v>0.52860376642675688</v>
      </c>
      <c r="M45" s="17">
        <f>'LDV Shares'!N15/SUM('LDV Shares'!N$13:N$16)</f>
        <v>0.52803364294348321</v>
      </c>
      <c r="N45" s="17">
        <f>'LDV Shares'!O15/SUM('LDV Shares'!O$13:O$16)</f>
        <v>0.52834496237786965</v>
      </c>
      <c r="O45" s="17">
        <f>'LDV Shares'!P15/SUM('LDV Shares'!P$13:P$16)</f>
        <v>0.52846460609255375</v>
      </c>
      <c r="P45" s="17">
        <f>'LDV Shares'!Q15/SUM('LDV Shares'!Q$13:Q$16)</f>
        <v>0.52876308449573795</v>
      </c>
      <c r="Q45" s="17">
        <f>'LDV Shares'!R15/SUM('LDV Shares'!R$13:R$16)</f>
        <v>0.52763140703837452</v>
      </c>
      <c r="R45" s="17">
        <f>'LDV Shares'!S15/SUM('LDV Shares'!S$13:S$16)</f>
        <v>0.52865724109581536</v>
      </c>
      <c r="S45" s="17">
        <f>'LDV Shares'!T15/SUM('LDV Shares'!T$13:T$16)</f>
        <v>0.52866270400727655</v>
      </c>
      <c r="T45" s="17">
        <f>'LDV Shares'!U15/SUM('LDV Shares'!U$13:U$16)</f>
        <v>0.52849696408102398</v>
      </c>
      <c r="U45" s="17">
        <f>'LDV Shares'!V15/SUM('LDV Shares'!V$13:V$16)</f>
        <v>0.52870369096956926</v>
      </c>
      <c r="V45" s="17">
        <f>'LDV Shares'!W15/SUM('LDV Shares'!W$13:W$16)</f>
        <v>0.52902134213427665</v>
      </c>
      <c r="W45" s="17">
        <f>'LDV Shares'!X15/SUM('LDV Shares'!X$13:X$16)</f>
        <v>0.52869560154001094</v>
      </c>
      <c r="X45" s="17">
        <f>'LDV Shares'!Y15/SUM('LDV Shares'!Y$13:Y$16)</f>
        <v>0.52951588014700257</v>
      </c>
      <c r="Y45" s="17">
        <f>'LDV Shares'!Z15/SUM('LDV Shares'!Z$13:Z$16)</f>
        <v>0.52821098960186708</v>
      </c>
      <c r="Z45" s="17">
        <f>'LDV Shares'!AA15/SUM('LDV Shares'!AA$13:AA$16)</f>
        <v>0.52874081548452623</v>
      </c>
      <c r="AA45" s="17">
        <f>'LDV Shares'!AB15/SUM('LDV Shares'!AB$13:AB$16)</f>
        <v>0.52452719414099258</v>
      </c>
      <c r="AB45" s="17">
        <f>'LDV Shares'!AC15/SUM('LDV Shares'!AC$13:AC$16)</f>
        <v>0.52889610159715073</v>
      </c>
      <c r="AC45" s="17">
        <f>'LDV Shares'!AD15/SUM('LDV Shares'!AD$13:AD$16)</f>
        <v>0.52783457033691905</v>
      </c>
      <c r="AD45" s="17">
        <f>'LDV Shares'!AE15/SUM('LDV Shares'!AE$13:AE$16)</f>
        <v>0.5287829362604356</v>
      </c>
      <c r="AE45" s="17">
        <f>'LDV Shares'!AF15/SUM('LDV Shares'!AF$13:AF$16)</f>
        <v>0.52775985085187371</v>
      </c>
      <c r="AF45" s="17"/>
      <c r="AG45" s="17"/>
      <c r="AH45" s="17"/>
    </row>
    <row r="46" spans="1:34" x14ac:dyDescent="0.35">
      <c r="A46" t="s">
        <v>172</v>
      </c>
      <c r="B46" s="17">
        <f>'LDV Shares'!C16/SUM('LDV Shares'!C$13:C$16)</f>
        <v>0.61406414162125722</v>
      </c>
      <c r="C46" s="17">
        <f>'LDV Shares'!D16/SUM('LDV Shares'!D$13:D$16)</f>
        <v>0.14285217731667629</v>
      </c>
      <c r="D46" s="17">
        <f>'LDV Shares'!E16/SUM('LDV Shares'!E$13:E$16)</f>
        <v>0.16819685756978395</v>
      </c>
      <c r="E46" s="17">
        <f>'LDV Shares'!F16/SUM('LDV Shares'!F$13:F$16)</f>
        <v>0.16241164599714952</v>
      </c>
      <c r="F46" s="17">
        <f>'LDV Shares'!G16/SUM('LDV Shares'!G$13:G$16)</f>
        <v>0.16428149413113186</v>
      </c>
      <c r="G46" s="17">
        <f>'LDV Shares'!H16/SUM('LDV Shares'!H$13:H$16)</f>
        <v>0.15844813863843851</v>
      </c>
      <c r="H46" s="17">
        <f>'LDV Shares'!I16/SUM('LDV Shares'!I$13:I$16)</f>
        <v>0.1572673607846295</v>
      </c>
      <c r="I46" s="17">
        <f>'LDV Shares'!J16/SUM('LDV Shares'!J$13:J$16)</f>
        <v>0.15471278528276272</v>
      </c>
      <c r="J46" s="17">
        <f>'LDV Shares'!K16/SUM('LDV Shares'!K$13:K$16)</f>
        <v>0.15497817018179039</v>
      </c>
      <c r="K46" s="17">
        <f>'LDV Shares'!L16/SUM('LDV Shares'!L$13:L$16)</f>
        <v>0.15457916852253595</v>
      </c>
      <c r="L46" s="17">
        <f>'LDV Shares'!M16/SUM('LDV Shares'!M$13:M$16)</f>
        <v>0.15439964249264229</v>
      </c>
      <c r="M46" s="17">
        <f>'LDV Shares'!N16/SUM('LDV Shares'!N$13:N$16)</f>
        <v>0.15351250872572969</v>
      </c>
      <c r="N46" s="17">
        <f>'LDV Shares'!O16/SUM('LDV Shares'!O$13:O$16)</f>
        <v>0.1532276005406924</v>
      </c>
      <c r="O46" s="17">
        <f>'LDV Shares'!P16/SUM('LDV Shares'!P$13:P$16)</f>
        <v>0.15270058782948087</v>
      </c>
      <c r="P46" s="17">
        <f>'LDV Shares'!Q16/SUM('LDV Shares'!Q$13:Q$16)</f>
        <v>0.15254621342705138</v>
      </c>
      <c r="Q46" s="17">
        <f>'LDV Shares'!R16/SUM('LDV Shares'!R$13:R$16)</f>
        <v>0.15140980928178524</v>
      </c>
      <c r="R46" s="17">
        <f>'LDV Shares'!S16/SUM('LDV Shares'!S$13:S$16)</f>
        <v>0.15195551841665958</v>
      </c>
      <c r="S46" s="17">
        <f>'LDV Shares'!T16/SUM('LDV Shares'!T$13:T$16)</f>
        <v>0.15156460057751889</v>
      </c>
      <c r="T46" s="17">
        <f>'LDV Shares'!U16/SUM('LDV Shares'!U$13:U$16)</f>
        <v>0.15095788015328485</v>
      </c>
      <c r="U46" s="17">
        <f>'LDV Shares'!V16/SUM('LDV Shares'!V$13:V$16)</f>
        <v>0.15131045708875657</v>
      </c>
      <c r="V46" s="17">
        <f>'LDV Shares'!W16/SUM('LDV Shares'!W$13:W$16)</f>
        <v>0.15115705986980049</v>
      </c>
      <c r="W46" s="17">
        <f>'LDV Shares'!X16/SUM('LDV Shares'!X$13:X$16)</f>
        <v>0.15077566268873016</v>
      </c>
      <c r="X46" s="17">
        <f>'LDV Shares'!Y16/SUM('LDV Shares'!Y$13:Y$16)</f>
        <v>0.15109190121566288</v>
      </c>
      <c r="Y46" s="17">
        <f>'LDV Shares'!Z16/SUM('LDV Shares'!Z$13:Z$16)</f>
        <v>0.15016262468070041</v>
      </c>
      <c r="Z46" s="17">
        <f>'LDV Shares'!AA16/SUM('LDV Shares'!AA$13:AA$16)</f>
        <v>0.15029814981128187</v>
      </c>
      <c r="AA46" s="17">
        <f>'LDV Shares'!AB16/SUM('LDV Shares'!AB$13:AB$16)</f>
        <v>0.14753028792766967</v>
      </c>
      <c r="AB46" s="17">
        <f>'LDV Shares'!AC16/SUM('LDV Shares'!AC$13:AC$16)</f>
        <v>0.15002112431463988</v>
      </c>
      <c r="AC46" s="17">
        <f>'LDV Shares'!AD16/SUM('LDV Shares'!AD$13:AD$16)</f>
        <v>0.14913641951818554</v>
      </c>
      <c r="AD46" s="17">
        <f>'LDV Shares'!AE16/SUM('LDV Shares'!AE$13:AE$16)</f>
        <v>0.14923224617941228</v>
      </c>
      <c r="AE46" s="17">
        <f>'LDV Shares'!AF16/SUM('LDV Shares'!AF$13:AF$16)</f>
        <v>0.14890439567979596</v>
      </c>
      <c r="AF46" s="17"/>
      <c r="AG46" s="17"/>
      <c r="AH46" s="17"/>
    </row>
    <row r="47" spans="1:34" x14ac:dyDescent="0.35">
      <c r="A47" s="2" t="s">
        <v>227</v>
      </c>
    </row>
    <row r="48" spans="1:34" s="1" customFormat="1" x14ac:dyDescent="0.35">
      <c r="B48" s="1">
        <v>2021</v>
      </c>
      <c r="C48" s="1">
        <v>2022</v>
      </c>
      <c r="D48" s="1">
        <v>2023</v>
      </c>
      <c r="E48" s="1">
        <v>2024</v>
      </c>
      <c r="F48" s="1">
        <v>2025</v>
      </c>
      <c r="G48" s="1">
        <v>2026</v>
      </c>
      <c r="H48" s="1">
        <v>2027</v>
      </c>
      <c r="I48" s="1">
        <v>2028</v>
      </c>
      <c r="J48" s="1">
        <v>2029</v>
      </c>
      <c r="K48" s="1">
        <v>2030</v>
      </c>
      <c r="L48" s="1">
        <v>2031</v>
      </c>
      <c r="M48" s="1">
        <v>2032</v>
      </c>
      <c r="N48" s="1">
        <v>2033</v>
      </c>
      <c r="O48" s="1">
        <v>2034</v>
      </c>
      <c r="P48" s="1">
        <v>2035</v>
      </c>
      <c r="Q48" s="1">
        <v>2036</v>
      </c>
      <c r="R48" s="1">
        <v>2037</v>
      </c>
      <c r="S48" s="1">
        <v>2038</v>
      </c>
      <c r="T48" s="1">
        <v>2039</v>
      </c>
      <c r="U48" s="1">
        <v>2040</v>
      </c>
      <c r="V48" s="1">
        <v>2041</v>
      </c>
      <c r="W48" s="1">
        <v>2042</v>
      </c>
      <c r="X48" s="1">
        <v>2043</v>
      </c>
      <c r="Y48" s="1">
        <v>2044</v>
      </c>
      <c r="Z48" s="1">
        <v>2045</v>
      </c>
      <c r="AA48" s="1">
        <v>2046</v>
      </c>
      <c r="AB48" s="1">
        <v>2047</v>
      </c>
      <c r="AC48" s="1">
        <v>2048</v>
      </c>
      <c r="AD48" s="1">
        <v>2049</v>
      </c>
      <c r="AE48" s="1">
        <v>2050</v>
      </c>
    </row>
    <row r="49" spans="1:35" x14ac:dyDescent="0.35">
      <c r="A49" t="s">
        <v>220</v>
      </c>
      <c r="B49" s="17">
        <f>'LDV Shares'!C28/SUM('LDV Shares'!C$28:C$29)</f>
        <v>0.29263774124502928</v>
      </c>
      <c r="C49" s="17">
        <f>'LDV Shares'!D28/SUM('LDV Shares'!D$28:D$29)</f>
        <v>0.30441465817508229</v>
      </c>
      <c r="D49" s="17">
        <f>'LDV Shares'!E28/SUM('LDV Shares'!E$28:E$29)</f>
        <v>0.31314925049661751</v>
      </c>
      <c r="E49" s="17">
        <f>'LDV Shares'!F28/SUM('LDV Shares'!F$28:F$29)</f>
        <v>0.31272310483737503</v>
      </c>
      <c r="F49" s="17">
        <f>'LDV Shares'!G28/SUM('LDV Shares'!G$28:G$29)</f>
        <v>0.31361844911303149</v>
      </c>
      <c r="G49" s="17">
        <f>'LDV Shares'!H28/SUM('LDV Shares'!H$28:H$29)</f>
        <v>0.31234175000648223</v>
      </c>
      <c r="H49" s="17">
        <f>'LDV Shares'!I28/SUM('LDV Shares'!I$28:I$29)</f>
        <v>0.3130254567809847</v>
      </c>
      <c r="I49" s="17">
        <f>'LDV Shares'!J28/SUM('LDV Shares'!J$28:J$29)</f>
        <v>0.31275436202794521</v>
      </c>
      <c r="J49" s="17">
        <f>'LDV Shares'!K28/SUM('LDV Shares'!K$28:K$29)</f>
        <v>0.31306593011355521</v>
      </c>
      <c r="K49" s="17">
        <f>'LDV Shares'!L28/SUM('LDV Shares'!L$28:L$29)</f>
        <v>0.31328821276603985</v>
      </c>
      <c r="L49" s="17">
        <f>'LDV Shares'!M28/SUM('LDV Shares'!M$28:M$29)</f>
        <v>0.3135553389792976</v>
      </c>
      <c r="M49" s="17">
        <f>'LDV Shares'!N28/SUM('LDV Shares'!N$28:N$29)</f>
        <v>0.31360368631266294</v>
      </c>
      <c r="N49" s="17">
        <f>'LDV Shares'!O28/SUM('LDV Shares'!O$28:O$29)</f>
        <v>0.31381312103767844</v>
      </c>
      <c r="O49" s="17">
        <f>'LDV Shares'!P28/SUM('LDV Shares'!P$28:P$29)</f>
        <v>0.31395772544451223</v>
      </c>
      <c r="P49" s="17">
        <f>'LDV Shares'!Q28/SUM('LDV Shares'!Q$28:Q$29)</f>
        <v>0.31414338336430236</v>
      </c>
      <c r="Q49" s="17">
        <f>'LDV Shares'!R28/SUM('LDV Shares'!R$28:R$29)</f>
        <v>0.31401572457380178</v>
      </c>
      <c r="R49" s="17">
        <f>'LDV Shares'!S28/SUM('LDV Shares'!S$28:S$29)</f>
        <v>0.31437708650250351</v>
      </c>
      <c r="S49" s="17">
        <f>'LDV Shares'!T28/SUM('LDV Shares'!T$28:T$29)</f>
        <v>0.31444401251202575</v>
      </c>
      <c r="T49" s="17">
        <f>'LDV Shares'!U28/SUM('LDV Shares'!U$28:U$29)</f>
        <v>0.31443381428112277</v>
      </c>
      <c r="U49" s="17">
        <f>'LDV Shares'!V28/SUM('LDV Shares'!V$28:V$29)</f>
        <v>0.31466916068249023</v>
      </c>
      <c r="V49" s="17">
        <f>'LDV Shares'!W28/SUM('LDV Shares'!W$28:W$29)</f>
        <v>0.31476971407801224</v>
      </c>
      <c r="W49" s="17">
        <f>'LDV Shares'!X28/SUM('LDV Shares'!X$28:X$29)</f>
        <v>0.31482256001077336</v>
      </c>
      <c r="X49" s="17">
        <f>'LDV Shares'!Y28/SUM('LDV Shares'!Y$28:Y$29)</f>
        <v>0.31505408270931329</v>
      </c>
      <c r="Y49" s="17">
        <f>'LDV Shares'!Z28/SUM('LDV Shares'!Z$28:Z$29)</f>
        <v>0.31493605798956154</v>
      </c>
      <c r="Z49" s="17">
        <f>'LDV Shares'!AA28/SUM('LDV Shares'!AA$28:AA$29)</f>
        <v>0.31515145106945053</v>
      </c>
      <c r="AA49" s="17">
        <f>'LDV Shares'!AB28/SUM('LDV Shares'!AB$28:AB$29)</f>
        <v>0.31473673908260857</v>
      </c>
      <c r="AB49" s="17">
        <f>'LDV Shares'!AC28/SUM('LDV Shares'!AC$28:AC$29)</f>
        <v>0.31545577409422054</v>
      </c>
      <c r="AC49" s="17">
        <f>'LDV Shares'!AD28/SUM('LDV Shares'!AD$28:AD$29)</f>
        <v>0.31534309131565968</v>
      </c>
      <c r="AD49" s="17">
        <f>'LDV Shares'!AE28/SUM('LDV Shares'!AE$28:AE$29)</f>
        <v>0.31551720899732366</v>
      </c>
      <c r="AE49" s="17">
        <f>'LDV Shares'!AF28/SUM('LDV Shares'!AF$28:AF$29)</f>
        <v>0.31553924804294853</v>
      </c>
      <c r="AF49" s="17"/>
      <c r="AG49" s="17"/>
      <c r="AH49" s="17"/>
    </row>
    <row r="50" spans="1:35" x14ac:dyDescent="0.35">
      <c r="A50" t="s">
        <v>221</v>
      </c>
      <c r="B50" s="17">
        <f>'LDV Shares'!C29/SUM('LDV Shares'!C$28:C$29)</f>
        <v>0.70736225875497072</v>
      </c>
      <c r="C50" s="17">
        <f>'LDV Shares'!D29/SUM('LDV Shares'!D$28:D$29)</f>
        <v>0.6955853418249176</v>
      </c>
      <c r="D50" s="17">
        <f>'LDV Shares'!E29/SUM('LDV Shares'!E$28:E$29)</f>
        <v>0.68685074950338254</v>
      </c>
      <c r="E50" s="17">
        <f>'LDV Shares'!F29/SUM('LDV Shares'!F$28:F$29)</f>
        <v>0.68727689516262502</v>
      </c>
      <c r="F50" s="17">
        <f>'LDV Shares'!G29/SUM('LDV Shares'!G$28:G$29)</f>
        <v>0.68638155088696851</v>
      </c>
      <c r="G50" s="17">
        <f>'LDV Shares'!H29/SUM('LDV Shares'!H$28:H$29)</f>
        <v>0.68765824999351777</v>
      </c>
      <c r="H50" s="17">
        <f>'LDV Shares'!I29/SUM('LDV Shares'!I$28:I$29)</f>
        <v>0.68697454321901541</v>
      </c>
      <c r="I50" s="17">
        <f>'LDV Shares'!J29/SUM('LDV Shares'!J$28:J$29)</f>
        <v>0.68724563797205473</v>
      </c>
      <c r="J50" s="17">
        <f>'LDV Shares'!K29/SUM('LDV Shares'!K$28:K$29)</f>
        <v>0.68693406988644479</v>
      </c>
      <c r="K50" s="17">
        <f>'LDV Shares'!L29/SUM('LDV Shares'!L$28:L$29)</f>
        <v>0.68671178723396009</v>
      </c>
      <c r="L50" s="17">
        <f>'LDV Shares'!M29/SUM('LDV Shares'!M$28:M$29)</f>
        <v>0.68644466102070234</v>
      </c>
      <c r="M50" s="17">
        <f>'LDV Shares'!N29/SUM('LDV Shares'!N$28:N$29)</f>
        <v>0.68639631368733689</v>
      </c>
      <c r="N50" s="17">
        <f>'LDV Shares'!O29/SUM('LDV Shares'!O$28:O$29)</f>
        <v>0.68618687896232144</v>
      </c>
      <c r="O50" s="17">
        <f>'LDV Shares'!P29/SUM('LDV Shares'!P$28:P$29)</f>
        <v>0.68604227455548772</v>
      </c>
      <c r="P50" s="17">
        <f>'LDV Shares'!Q29/SUM('LDV Shares'!Q$28:Q$29)</f>
        <v>0.68585661663569764</v>
      </c>
      <c r="Q50" s="17">
        <f>'LDV Shares'!R29/SUM('LDV Shares'!R$28:R$29)</f>
        <v>0.68598427542619833</v>
      </c>
      <c r="R50" s="17">
        <f>'LDV Shares'!S29/SUM('LDV Shares'!S$28:S$29)</f>
        <v>0.68562291349749638</v>
      </c>
      <c r="S50" s="17">
        <f>'LDV Shares'!T29/SUM('LDV Shares'!T$28:T$29)</f>
        <v>0.68555598748797419</v>
      </c>
      <c r="T50" s="17">
        <f>'LDV Shares'!U29/SUM('LDV Shares'!U$28:U$29)</f>
        <v>0.68556618571887717</v>
      </c>
      <c r="U50" s="17">
        <f>'LDV Shares'!V29/SUM('LDV Shares'!V$28:V$29)</f>
        <v>0.68533083931750971</v>
      </c>
      <c r="V50" s="17">
        <f>'LDV Shares'!W29/SUM('LDV Shares'!W$28:W$29)</f>
        <v>0.68523028592198776</v>
      </c>
      <c r="W50" s="17">
        <f>'LDV Shares'!X29/SUM('LDV Shares'!X$28:X$29)</f>
        <v>0.68517743998922664</v>
      </c>
      <c r="X50" s="17">
        <f>'LDV Shares'!Y29/SUM('LDV Shares'!Y$28:Y$29)</f>
        <v>0.68494591729068677</v>
      </c>
      <c r="Y50" s="17">
        <f>'LDV Shares'!Z29/SUM('LDV Shares'!Z$28:Z$29)</f>
        <v>0.68506394201043841</v>
      </c>
      <c r="Z50" s="17">
        <f>'LDV Shares'!AA29/SUM('LDV Shares'!AA$28:AA$29)</f>
        <v>0.68484854893054958</v>
      </c>
      <c r="AA50" s="17">
        <f>'LDV Shares'!AB29/SUM('LDV Shares'!AB$28:AB$29)</f>
        <v>0.68526326091739143</v>
      </c>
      <c r="AB50" s="17">
        <f>'LDV Shares'!AC29/SUM('LDV Shares'!AC$28:AC$29)</f>
        <v>0.68454422590577946</v>
      </c>
      <c r="AC50" s="17">
        <f>'LDV Shares'!AD29/SUM('LDV Shares'!AD$28:AD$29)</f>
        <v>0.68465690868434026</v>
      </c>
      <c r="AD50" s="17">
        <f>'LDV Shares'!AE29/SUM('LDV Shares'!AE$28:AE$29)</f>
        <v>0.68448279100267628</v>
      </c>
      <c r="AE50" s="17">
        <f>'LDV Shares'!AF29/SUM('LDV Shares'!AF$28:AF$29)</f>
        <v>0.68446075195705158</v>
      </c>
      <c r="AF50" s="17"/>
      <c r="AG50" s="17"/>
      <c r="AH50" s="17"/>
    </row>
    <row r="53" spans="1:35" x14ac:dyDescent="0.35">
      <c r="A53" s="21" t="s">
        <v>228</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s="1" customFormat="1" x14ac:dyDescent="0.35">
      <c r="B54" s="1">
        <v>2021</v>
      </c>
      <c r="C54" s="1">
        <v>2022</v>
      </c>
      <c r="D54" s="1">
        <v>2023</v>
      </c>
      <c r="E54" s="1">
        <v>2024</v>
      </c>
      <c r="F54" s="1">
        <v>2025</v>
      </c>
      <c r="G54" s="1">
        <v>2026</v>
      </c>
      <c r="H54" s="1">
        <v>2027</v>
      </c>
      <c r="I54" s="1">
        <v>2028</v>
      </c>
      <c r="J54" s="1">
        <v>2029</v>
      </c>
      <c r="K54" s="1">
        <v>2030</v>
      </c>
      <c r="L54" s="1">
        <v>2031</v>
      </c>
      <c r="M54" s="1">
        <v>2032</v>
      </c>
      <c r="N54" s="1">
        <v>2033</v>
      </c>
      <c r="O54" s="1">
        <v>2034</v>
      </c>
      <c r="P54" s="1">
        <v>2035</v>
      </c>
      <c r="Q54" s="1">
        <v>2036</v>
      </c>
      <c r="R54" s="1">
        <v>2037</v>
      </c>
      <c r="S54" s="1">
        <v>2038</v>
      </c>
      <c r="T54" s="1">
        <v>2039</v>
      </c>
      <c r="U54" s="1">
        <v>2040</v>
      </c>
      <c r="V54" s="1">
        <v>2041</v>
      </c>
      <c r="W54" s="1">
        <v>2042</v>
      </c>
      <c r="X54" s="1">
        <v>2043</v>
      </c>
      <c r="Y54" s="1">
        <v>2044</v>
      </c>
      <c r="Z54" s="1">
        <v>2045</v>
      </c>
      <c r="AA54" s="1">
        <v>2046</v>
      </c>
      <c r="AB54" s="1">
        <v>2047</v>
      </c>
      <c r="AC54" s="1">
        <v>2048</v>
      </c>
      <c r="AD54" s="1">
        <v>2049</v>
      </c>
      <c r="AE54" s="1">
        <v>2050</v>
      </c>
    </row>
    <row r="55" spans="1:35" x14ac:dyDescent="0.35">
      <c r="A55" t="s">
        <v>222</v>
      </c>
      <c r="B55" s="19">
        <f t="shared" ref="B55:AE55" si="0">SUMPRODUCT(B4:B7,B43:B46)</f>
        <v>80.142669323374406</v>
      </c>
      <c r="C55" s="19">
        <f t="shared" si="0"/>
        <v>79.597960550964316</v>
      </c>
      <c r="D55" s="19">
        <f t="shared" si="0"/>
        <v>78.113625524510056</v>
      </c>
      <c r="E55" s="19">
        <f t="shared" si="0"/>
        <v>76.534552021104318</v>
      </c>
      <c r="F55" s="19">
        <f t="shared" si="0"/>
        <v>74.763409312149733</v>
      </c>
      <c r="G55" s="19">
        <f t="shared" si="0"/>
        <v>73.352764113377901</v>
      </c>
      <c r="H55" s="19">
        <f t="shared" si="0"/>
        <v>71.970431487663561</v>
      </c>
      <c r="I55" s="19">
        <f t="shared" si="0"/>
        <v>70.562516175756414</v>
      </c>
      <c r="J55" s="19">
        <f t="shared" si="0"/>
        <v>69.372570624866142</v>
      </c>
      <c r="K55" s="19">
        <f t="shared" si="0"/>
        <v>68.231113821199784</v>
      </c>
      <c r="L55" s="19">
        <f t="shared" si="0"/>
        <v>67.148254367050953</v>
      </c>
      <c r="M55" s="19">
        <f t="shared" si="0"/>
        <v>66.113155920526978</v>
      </c>
      <c r="N55" s="19">
        <f t="shared" si="0"/>
        <v>65.119682710486401</v>
      </c>
      <c r="O55" s="19">
        <f t="shared" si="0"/>
        <v>64.140727546203649</v>
      </c>
      <c r="P55" s="19">
        <f t="shared" si="0"/>
        <v>63.201144330271404</v>
      </c>
      <c r="Q55" s="19">
        <f t="shared" si="0"/>
        <v>62.309115651700338</v>
      </c>
      <c r="R55" s="19">
        <f t="shared" si="0"/>
        <v>61.467899579913265</v>
      </c>
      <c r="S55" s="19">
        <f t="shared" si="0"/>
        <v>60.669602053941674</v>
      </c>
      <c r="T55" s="19">
        <f t="shared" si="0"/>
        <v>59.910317967303889</v>
      </c>
      <c r="U55" s="19">
        <f t="shared" si="0"/>
        <v>59.190637677520556</v>
      </c>
      <c r="V55" s="19">
        <f t="shared" si="0"/>
        <v>58.502676086472832</v>
      </c>
      <c r="W55" s="19">
        <f t="shared" si="0"/>
        <v>57.847682274923415</v>
      </c>
      <c r="X55" s="19">
        <f t="shared" si="0"/>
        <v>57.224035919599778</v>
      </c>
      <c r="Y55" s="19">
        <f t="shared" si="0"/>
        <v>56.632485106213608</v>
      </c>
      <c r="Z55" s="19">
        <f t="shared" si="0"/>
        <v>56.06529924508213</v>
      </c>
      <c r="AA55" s="19">
        <f t="shared" si="0"/>
        <v>55.52586311067121</v>
      </c>
      <c r="AB55" s="19">
        <f t="shared" si="0"/>
        <v>55.011651359273174</v>
      </c>
      <c r="AC55" s="19">
        <f t="shared" si="0"/>
        <v>54.521258487796253</v>
      </c>
      <c r="AD55" s="19">
        <f t="shared" si="0"/>
        <v>54.053324429281922</v>
      </c>
      <c r="AE55" s="19">
        <f t="shared" si="0"/>
        <v>53.590260835045228</v>
      </c>
      <c r="AF55" s="19"/>
      <c r="AG55" s="19"/>
      <c r="AH55" s="19"/>
    </row>
    <row r="56" spans="1:35" x14ac:dyDescent="0.35">
      <c r="A56" t="s">
        <v>224</v>
      </c>
      <c r="B56" s="19">
        <f t="shared" ref="B56:AE56" si="1">SUMPRODUCT(B17:B18,B49:B50)</f>
        <v>97.096399923044103</v>
      </c>
      <c r="C56" s="19">
        <f t="shared" si="1"/>
        <v>97.649688591712106</v>
      </c>
      <c r="D56" s="19">
        <f t="shared" si="1"/>
        <v>96.07910544186268</v>
      </c>
      <c r="E56" s="19">
        <f t="shared" si="1"/>
        <v>94.735716450614063</v>
      </c>
      <c r="F56" s="19">
        <f t="shared" si="1"/>
        <v>94.540424162962935</v>
      </c>
      <c r="G56" s="19">
        <f t="shared" si="1"/>
        <v>92.83098107247335</v>
      </c>
      <c r="H56" s="19">
        <f t="shared" si="1"/>
        <v>91.158951005428065</v>
      </c>
      <c r="I56" s="19">
        <f t="shared" si="1"/>
        <v>89.589580579095355</v>
      </c>
      <c r="J56" s="19">
        <f t="shared" si="1"/>
        <v>88.134312568593415</v>
      </c>
      <c r="K56" s="19">
        <f t="shared" si="1"/>
        <v>86.751536348615019</v>
      </c>
      <c r="L56" s="19">
        <f t="shared" si="1"/>
        <v>85.444383594393088</v>
      </c>
      <c r="M56" s="19">
        <f t="shared" si="1"/>
        <v>84.206874098405621</v>
      </c>
      <c r="N56" s="19">
        <f t="shared" si="1"/>
        <v>83.035466694896712</v>
      </c>
      <c r="O56" s="19">
        <f t="shared" si="1"/>
        <v>81.848915731888923</v>
      </c>
      <c r="P56" s="19">
        <f t="shared" si="1"/>
        <v>80.70586554183555</v>
      </c>
      <c r="Q56" s="19">
        <f t="shared" si="1"/>
        <v>79.619526417566021</v>
      </c>
      <c r="R56" s="19">
        <f t="shared" si="1"/>
        <v>78.572361787449452</v>
      </c>
      <c r="S56" s="19">
        <f t="shared" si="1"/>
        <v>77.580253442981302</v>
      </c>
      <c r="T56" s="19">
        <f t="shared" si="1"/>
        <v>76.641989866845364</v>
      </c>
      <c r="U56" s="19">
        <f t="shared" si="1"/>
        <v>75.735684402836199</v>
      </c>
      <c r="V56" s="19">
        <f t="shared" si="1"/>
        <v>74.872593456764051</v>
      </c>
      <c r="W56" s="19">
        <f t="shared" si="1"/>
        <v>74.048327633945462</v>
      </c>
      <c r="X56" s="19">
        <f t="shared" si="1"/>
        <v>73.257235102858232</v>
      </c>
      <c r="Y56" s="19">
        <f t="shared" si="1"/>
        <v>72.504774091498035</v>
      </c>
      <c r="Z56" s="19">
        <f t="shared" si="1"/>
        <v>71.781223673495731</v>
      </c>
      <c r="AA56" s="19">
        <f t="shared" si="1"/>
        <v>71.100939812028102</v>
      </c>
      <c r="AB56" s="19">
        <f t="shared" si="1"/>
        <v>70.430847413443274</v>
      </c>
      <c r="AC56" s="19">
        <f t="shared" si="1"/>
        <v>69.806418697601359</v>
      </c>
      <c r="AD56" s="19">
        <f t="shared" si="1"/>
        <v>69.220909143530179</v>
      </c>
      <c r="AE56" s="19">
        <f t="shared" si="1"/>
        <v>68.643275468374426</v>
      </c>
      <c r="AF56" s="19"/>
      <c r="AG56" s="19"/>
      <c r="AH56" s="19"/>
    </row>
    <row r="59" spans="1:35" x14ac:dyDescent="0.35">
      <c r="A59" t="s">
        <v>229</v>
      </c>
    </row>
    <row r="60" spans="1:35" x14ac:dyDescent="0.35">
      <c r="A60" t="s">
        <v>230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topLeftCell="M1" workbookViewId="0">
      <selection activeCell="P31" sqref="P31"/>
    </sheetView>
    <sheetView workbookViewId="1"/>
  </sheetViews>
  <sheetFormatPr defaultColWidth="8.81640625" defaultRowHeight="14.5" x14ac:dyDescent="0.35"/>
  <cols>
    <col min="13" max="13" width="33.453125" customWidth="1"/>
    <col min="16" max="16" width="14.81640625" customWidth="1"/>
  </cols>
  <sheetData>
    <row r="2" spans="13:16" x14ac:dyDescent="0.35">
      <c r="N2">
        <v>2018</v>
      </c>
      <c r="O2">
        <v>2025</v>
      </c>
      <c r="P2" t="s">
        <v>2927</v>
      </c>
    </row>
    <row r="3" spans="13:16" x14ac:dyDescent="0.35">
      <c r="M3" t="s">
        <v>1062</v>
      </c>
      <c r="N3">
        <f>239000/167000</f>
        <v>1.4311377245508983</v>
      </c>
      <c r="O3">
        <f>212000/169000</f>
        <v>1.2544378698224852</v>
      </c>
      <c r="P3">
        <f>TREND(N3:O3,$N$2:$O$2,2020)*(1+US_salestax)</f>
        <v>1.4509272412065184</v>
      </c>
    </row>
    <row r="4" spans="13:16" x14ac:dyDescent="0.35">
      <c r="M4" t="s">
        <v>1063</v>
      </c>
      <c r="N4">
        <f>528000/167000</f>
        <v>3.1616766467065869</v>
      </c>
      <c r="O4">
        <f>384000/169000</f>
        <v>2.2721893491124261</v>
      </c>
      <c r="P4">
        <f>TREND(N4:O4,$N$2:$O$2,2020)*(1+US_salestax)</f>
        <v>3.0555310734405947</v>
      </c>
    </row>
    <row r="5" spans="13:16" x14ac:dyDescent="0.35">
      <c r="M5" t="s">
        <v>1064</v>
      </c>
      <c r="N5">
        <f>428000/167000</f>
        <v>2.5628742514970062</v>
      </c>
      <c r="O5">
        <f>331000/169000</f>
        <v>1.9585798816568047</v>
      </c>
      <c r="P5">
        <f>TREND(N5:O5,$N$2:$O$2,2020)*(1+US_salestax)</f>
        <v>2.5118808499653507</v>
      </c>
    </row>
    <row r="7" spans="13:16" ht="87" x14ac:dyDescent="0.35">
      <c r="M7" s="12" t="s">
        <v>240</v>
      </c>
      <c r="N7">
        <f>AVERAGE(209069,246431)*(1+US_salestax)</f>
        <v>239342.47499999998</v>
      </c>
      <c r="P7" s="12" t="s">
        <v>1059</v>
      </c>
    </row>
    <row r="8" spans="13:16" x14ac:dyDescent="0.35">
      <c r="M8" t="s">
        <v>2217</v>
      </c>
      <c r="N8">
        <f>125000*(1+US_salestax)</f>
        <v>131362.5</v>
      </c>
    </row>
    <row r="30" spans="13:16" x14ac:dyDescent="0.35">
      <c r="N30">
        <v>2018</v>
      </c>
      <c r="O30">
        <v>2025</v>
      </c>
      <c r="P30" t="s">
        <v>1061</v>
      </c>
    </row>
    <row r="31" spans="13:16" x14ac:dyDescent="0.35">
      <c r="M31" t="s">
        <v>1062</v>
      </c>
      <c r="N31">
        <v>549000</v>
      </c>
      <c r="O31">
        <v>530000</v>
      </c>
      <c r="P31">
        <f>TREND(N31:O31,$N$2:$O$2,2020)</f>
        <v>543571.42857142817</v>
      </c>
    </row>
    <row r="32" spans="13:16" x14ac:dyDescent="0.35">
      <c r="M32" t="s">
        <v>1063</v>
      </c>
      <c r="N32">
        <v>660000</v>
      </c>
      <c r="O32">
        <v>574000</v>
      </c>
      <c r="P32">
        <f t="shared" ref="P32:P33" si="0">TREND(N32:O32,$N$2:$O$2,2020)</f>
        <v>635428.5714285709</v>
      </c>
    </row>
    <row r="33" spans="13:16" x14ac:dyDescent="0.35">
      <c r="M33" t="s">
        <v>1064</v>
      </c>
      <c r="N33">
        <v>641000</v>
      </c>
      <c r="O33">
        <v>556000</v>
      </c>
      <c r="P33">
        <f t="shared" si="0"/>
        <v>616714.28571428731</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 workbookViewId="1"/>
  </sheetViews>
  <sheetFormatPr defaultColWidth="8.81640625" defaultRowHeight="14.5" x14ac:dyDescent="0.35"/>
  <cols>
    <col min="1" max="1" width="31.1796875" customWidth="1"/>
    <col min="2" max="2" width="20.453125" customWidth="1"/>
    <col min="3" max="3" width="21.453125" customWidth="1"/>
  </cols>
  <sheetData>
    <row r="1" spans="1:3" x14ac:dyDescent="0.35">
      <c r="A1" t="s">
        <v>37</v>
      </c>
    </row>
    <row r="2" spans="1:3" x14ac:dyDescent="0.35">
      <c r="A2" t="s">
        <v>38</v>
      </c>
    </row>
    <row r="4" spans="1:3" x14ac:dyDescent="0.35">
      <c r="A4" s="2" t="s">
        <v>39</v>
      </c>
      <c r="B4" s="8" t="s">
        <v>40</v>
      </c>
      <c r="C4" s="8" t="s">
        <v>41</v>
      </c>
    </row>
    <row r="5" spans="1:3" x14ac:dyDescent="0.35">
      <c r="A5" t="s">
        <v>42</v>
      </c>
      <c r="B5" s="7">
        <v>84000000</v>
      </c>
      <c r="C5" s="7">
        <v>41000000</v>
      </c>
    </row>
    <row r="6" spans="1:3" x14ac:dyDescent="0.35">
      <c r="A6" t="s">
        <v>43</v>
      </c>
      <c r="B6" s="7">
        <v>90000000</v>
      </c>
      <c r="C6" s="7">
        <v>45000000</v>
      </c>
    </row>
    <row r="7" spans="1:3" x14ac:dyDescent="0.35">
      <c r="A7" t="s">
        <v>44</v>
      </c>
      <c r="B7" s="7">
        <v>298000000</v>
      </c>
      <c r="C7" s="7">
        <v>149000000</v>
      </c>
    </row>
    <row r="8" spans="1:3" x14ac:dyDescent="0.35">
      <c r="A8" t="s">
        <v>45</v>
      </c>
      <c r="B8" s="7">
        <v>81000000</v>
      </c>
      <c r="C8" s="7">
        <v>30000000</v>
      </c>
    </row>
    <row r="9" spans="1:3" x14ac:dyDescent="0.35">
      <c r="A9" t="s">
        <v>46</v>
      </c>
      <c r="B9" s="7">
        <v>88000000</v>
      </c>
      <c r="C9" s="7">
        <v>40000000</v>
      </c>
    </row>
    <row r="10" spans="1:3" x14ac:dyDescent="0.35">
      <c r="A10" t="s">
        <v>47</v>
      </c>
      <c r="B10" s="7">
        <v>209000000</v>
      </c>
      <c r="C10" s="7">
        <v>84000000</v>
      </c>
    </row>
    <row r="12" spans="1:3" x14ac:dyDescent="0.35">
      <c r="A12" t="s">
        <v>48</v>
      </c>
    </row>
    <row r="13" spans="1:3" x14ac:dyDescent="0.35">
      <c r="A13" t="s">
        <v>49</v>
      </c>
    </row>
    <row r="14" spans="1:3" x14ac:dyDescent="0.35">
      <c r="A14" t="s">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7BE0C-51DC-4B66-9947-FF4B84C671F2}">
  <dimension ref="A1:AG4409"/>
  <sheetViews>
    <sheetView topLeftCell="B1" workbookViewId="0">
      <selection activeCell="B51" sqref="B51"/>
    </sheetView>
    <sheetView topLeftCell="B1" workbookViewId="1"/>
  </sheetViews>
  <sheetFormatPr defaultRowHeight="14.5" x14ac:dyDescent="0.35"/>
  <cols>
    <col min="1" max="1" width="21.453125" hidden="1" customWidth="1"/>
    <col min="2" max="2" width="46.7265625" customWidth="1"/>
    <col min="32" max="32" width="9" style="91" bestFit="1" customWidth="1"/>
  </cols>
  <sheetData>
    <row r="1" spans="1:32" ht="15" customHeight="1" thickBot="1" x14ac:dyDescent="0.4">
      <c r="B1" s="74" t="s">
        <v>1273</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90">
        <v>2050</v>
      </c>
    </row>
    <row r="2" spans="1:32" ht="15" customHeight="1" thickTop="1" x14ac:dyDescent="0.35"/>
    <row r="3" spans="1:32" ht="15" customHeight="1" x14ac:dyDescent="0.35">
      <c r="C3" s="75" t="s">
        <v>1274</v>
      </c>
      <c r="D3" s="75" t="s">
        <v>1275</v>
      </c>
      <c r="E3" s="76"/>
      <c r="F3" s="76"/>
      <c r="G3" s="76"/>
    </row>
    <row r="4" spans="1:32" ht="15" customHeight="1" x14ac:dyDescent="0.35">
      <c r="C4" s="75" t="s">
        <v>1276</v>
      </c>
      <c r="D4" s="75" t="s">
        <v>1277</v>
      </c>
      <c r="E4" s="76"/>
      <c r="F4" s="76"/>
      <c r="G4" s="75" t="s">
        <v>1278</v>
      </c>
    </row>
    <row r="5" spans="1:32" ht="15" customHeight="1" x14ac:dyDescent="0.35">
      <c r="C5" s="75" t="s">
        <v>1279</v>
      </c>
      <c r="D5" s="75" t="s">
        <v>1280</v>
      </c>
      <c r="E5" s="76"/>
      <c r="F5" s="76"/>
      <c r="G5" s="76"/>
    </row>
    <row r="6" spans="1:32" ht="15" customHeight="1" x14ac:dyDescent="0.35">
      <c r="C6" s="75" t="s">
        <v>1281</v>
      </c>
      <c r="D6" s="76"/>
      <c r="E6" s="75" t="s">
        <v>1282</v>
      </c>
      <c r="F6" s="76"/>
      <c r="G6" s="76"/>
    </row>
    <row r="7" spans="1:32" ht="12" customHeight="1" x14ac:dyDescent="0.35"/>
    <row r="8" spans="1:32" ht="12" customHeight="1" x14ac:dyDescent="0.35"/>
    <row r="9" spans="1:32" ht="12" customHeight="1" x14ac:dyDescent="0.35"/>
    <row r="10" spans="1:32" ht="15" customHeight="1" x14ac:dyDescent="0.35">
      <c r="A10" s="77" t="s">
        <v>1283</v>
      </c>
      <c r="B10" s="78" t="s">
        <v>1284</v>
      </c>
      <c r="AF10" s="92" t="s">
        <v>1285</v>
      </c>
    </row>
    <row r="11" spans="1:32" ht="15" customHeight="1" x14ac:dyDescent="0.35">
      <c r="B11" s="74" t="s">
        <v>1286</v>
      </c>
      <c r="AF11" s="92" t="s">
        <v>1287</v>
      </c>
    </row>
    <row r="12" spans="1:32" ht="15" customHeight="1" x14ac:dyDescent="0.35">
      <c r="B12" s="74"/>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92" t="s">
        <v>1288</v>
      </c>
    </row>
    <row r="13" spans="1:32" ht="15" customHeight="1" thickBot="1" x14ac:dyDescent="0.4">
      <c r="B13" s="33" t="s">
        <v>1289</v>
      </c>
      <c r="C13" s="33">
        <v>2022</v>
      </c>
      <c r="D13" s="33">
        <v>2023</v>
      </c>
      <c r="E13" s="33">
        <v>2024</v>
      </c>
      <c r="F13" s="33">
        <v>2025</v>
      </c>
      <c r="G13" s="33">
        <v>2026</v>
      </c>
      <c r="H13" s="33">
        <v>2027</v>
      </c>
      <c r="I13" s="33">
        <v>2028</v>
      </c>
      <c r="J13" s="33">
        <v>2029</v>
      </c>
      <c r="K13" s="33">
        <v>2030</v>
      </c>
      <c r="L13" s="33">
        <v>2031</v>
      </c>
      <c r="M13" s="33">
        <v>2032</v>
      </c>
      <c r="N13" s="33">
        <v>2033</v>
      </c>
      <c r="O13" s="33">
        <v>2034</v>
      </c>
      <c r="P13" s="33">
        <v>2035</v>
      </c>
      <c r="Q13" s="33">
        <v>2036</v>
      </c>
      <c r="R13" s="33">
        <v>2037</v>
      </c>
      <c r="S13" s="33">
        <v>2038</v>
      </c>
      <c r="T13" s="33">
        <v>2039</v>
      </c>
      <c r="U13" s="33">
        <v>2040</v>
      </c>
      <c r="V13" s="33">
        <v>2041</v>
      </c>
      <c r="W13" s="33">
        <v>2042</v>
      </c>
      <c r="X13" s="33">
        <v>2043</v>
      </c>
      <c r="Y13" s="33">
        <v>2044</v>
      </c>
      <c r="Z13" s="33">
        <v>2045</v>
      </c>
      <c r="AA13" s="33">
        <v>2046</v>
      </c>
      <c r="AB13" s="33">
        <v>2047</v>
      </c>
      <c r="AC13" s="33">
        <v>2048</v>
      </c>
      <c r="AD13" s="33">
        <v>2049</v>
      </c>
      <c r="AE13" s="33">
        <v>2050</v>
      </c>
      <c r="AF13" s="93" t="s">
        <v>1290</v>
      </c>
    </row>
    <row r="14" spans="1:32" ht="15" customHeight="1" thickTop="1" x14ac:dyDescent="0.35">
      <c r="AF14" s="94"/>
    </row>
    <row r="15" spans="1:32" ht="15" customHeight="1" x14ac:dyDescent="0.35">
      <c r="B15" s="34" t="s">
        <v>1291</v>
      </c>
    </row>
    <row r="16" spans="1:32" ht="15" customHeight="1" x14ac:dyDescent="0.35">
      <c r="B16" s="34" t="s">
        <v>1292</v>
      </c>
    </row>
    <row r="17" spans="1:32" ht="15" customHeight="1" x14ac:dyDescent="0.35">
      <c r="A17" s="77" t="s">
        <v>1293</v>
      </c>
      <c r="B17" s="81" t="s">
        <v>1294</v>
      </c>
      <c r="C17" s="82">
        <f>'AEO 2023 Table 38 Raw'!F8</f>
        <v>4261.2089839999999</v>
      </c>
      <c r="D17" s="82">
        <f>'AEO 2023 Table 38 Raw'!G8</f>
        <v>4165.4692379999997</v>
      </c>
      <c r="E17" s="82">
        <f>'AEO 2023 Table 38 Raw'!H8</f>
        <v>4178.9077150000003</v>
      </c>
      <c r="F17" s="82">
        <f>'AEO 2023 Table 38 Raw'!I8</f>
        <v>3978.719482</v>
      </c>
      <c r="G17" s="82">
        <f>'AEO 2023 Table 38 Raw'!J8</f>
        <v>3855.0739749999998</v>
      </c>
      <c r="H17" s="82">
        <f>'AEO 2023 Table 38 Raw'!K8</f>
        <v>3710.0678710000002</v>
      </c>
      <c r="I17" s="82">
        <f>'AEO 2023 Table 38 Raw'!L8</f>
        <v>3529.6840820000002</v>
      </c>
      <c r="J17" s="82">
        <f>'AEO 2023 Table 38 Raw'!M8</f>
        <v>3435.4689939999998</v>
      </c>
      <c r="K17" s="82">
        <f>'AEO 2023 Table 38 Raw'!N8</f>
        <v>3334.1838379999999</v>
      </c>
      <c r="L17" s="82">
        <f>'AEO 2023 Table 38 Raw'!O8</f>
        <v>3264.727539</v>
      </c>
      <c r="M17" s="82">
        <f>'AEO 2023 Table 38 Raw'!P8</f>
        <v>3205.7775879999999</v>
      </c>
      <c r="N17" s="82">
        <f>'AEO 2023 Table 38 Raw'!Q8</f>
        <v>3152.030518</v>
      </c>
      <c r="O17" s="82">
        <f>'AEO 2023 Table 38 Raw'!R8</f>
        <v>3120.5131839999999</v>
      </c>
      <c r="P17" s="82">
        <f>'AEO 2023 Table 38 Raw'!S8</f>
        <v>3100.7028810000002</v>
      </c>
      <c r="Q17" s="82">
        <f>'AEO 2023 Table 38 Raw'!T8</f>
        <v>3107.5751949999999</v>
      </c>
      <c r="R17" s="82">
        <f>'AEO 2023 Table 38 Raw'!U8</f>
        <v>3103.5952149999998</v>
      </c>
      <c r="S17" s="82">
        <f>'AEO 2023 Table 38 Raw'!V8</f>
        <v>3105.5422359999998</v>
      </c>
      <c r="T17" s="82">
        <f>'AEO 2023 Table 38 Raw'!W8</f>
        <v>3104.023682</v>
      </c>
      <c r="U17" s="82">
        <f>'AEO 2023 Table 38 Raw'!X8</f>
        <v>3113.2983399999998</v>
      </c>
      <c r="V17" s="82">
        <f>'AEO 2023 Table 38 Raw'!Y8</f>
        <v>3089.4384770000001</v>
      </c>
      <c r="W17" s="82">
        <f>'AEO 2023 Table 38 Raw'!Z8</f>
        <v>3066.6860350000002</v>
      </c>
      <c r="X17" s="82">
        <f>'AEO 2023 Table 38 Raw'!AA8</f>
        <v>3034.6389159999999</v>
      </c>
      <c r="Y17" s="82">
        <f>'AEO 2023 Table 38 Raw'!AB8</f>
        <v>3020.6389159999999</v>
      </c>
      <c r="Z17" s="82">
        <f>'AEO 2023 Table 38 Raw'!AC8</f>
        <v>3018.6577149999998</v>
      </c>
      <c r="AA17" s="82">
        <f>'AEO 2023 Table 38 Raw'!AD8</f>
        <v>3014.9001459999999</v>
      </c>
      <c r="AB17" s="82">
        <f>'AEO 2023 Table 38 Raw'!AE8</f>
        <v>2999.3642580000001</v>
      </c>
      <c r="AC17" s="82">
        <f>'AEO 2023 Table 38 Raw'!AF8</f>
        <v>2994.1733399999998</v>
      </c>
      <c r="AD17" s="82">
        <f>'AEO 2023 Table 38 Raw'!AG8</f>
        <v>2975.3676759999998</v>
      </c>
      <c r="AE17" s="82">
        <f>'AEO 2023 Table 38 Raw'!AH8</f>
        <v>2985.5803219999998</v>
      </c>
      <c r="AF17" s="95">
        <f>'AEO 2023 Table 38 Raw'!AI8</f>
        <v>-1.2999999999999999E-2</v>
      </c>
    </row>
    <row r="18" spans="1:32" ht="15" customHeight="1" x14ac:dyDescent="0.35">
      <c r="A18" s="77" t="s">
        <v>1295</v>
      </c>
      <c r="B18" s="81" t="s">
        <v>1296</v>
      </c>
      <c r="C18" s="82">
        <f>'AEO 2023 Table 38 Raw'!F9</f>
        <v>3.8023000000000001E-2</v>
      </c>
      <c r="D18" s="82">
        <f>'AEO 2023 Table 38 Raw'!G9</f>
        <v>4.3187000000000003E-2</v>
      </c>
      <c r="E18" s="82">
        <f>'AEO 2023 Table 38 Raw'!H9</f>
        <v>4.5353999999999998E-2</v>
      </c>
      <c r="F18" s="82">
        <f>'AEO 2023 Table 38 Raw'!I9</f>
        <v>4.5319999999999999E-2</v>
      </c>
      <c r="G18" s="82">
        <f>'AEO 2023 Table 38 Raw'!J9</f>
        <v>4.4067000000000002E-2</v>
      </c>
      <c r="H18" s="82">
        <f>'AEO 2023 Table 38 Raw'!K9</f>
        <v>4.4172999999999997E-2</v>
      </c>
      <c r="I18" s="82">
        <f>'AEO 2023 Table 38 Raw'!L9</f>
        <v>4.7336999999999997E-2</v>
      </c>
      <c r="J18" s="82">
        <f>'AEO 2023 Table 38 Raw'!M9</f>
        <v>4.5893000000000003E-2</v>
      </c>
      <c r="K18" s="82">
        <f>'AEO 2023 Table 38 Raw'!N9</f>
        <v>4.4604999999999999E-2</v>
      </c>
      <c r="L18" s="82">
        <f>'AEO 2023 Table 38 Raw'!O9</f>
        <v>4.3331000000000001E-2</v>
      </c>
      <c r="M18" s="82">
        <f>'AEO 2023 Table 38 Raw'!P9</f>
        <v>4.2484000000000001E-2</v>
      </c>
      <c r="N18" s="82">
        <f>'AEO 2023 Table 38 Raw'!Q9</f>
        <v>4.1492000000000001E-2</v>
      </c>
      <c r="O18" s="82">
        <f>'AEO 2023 Table 38 Raw'!R9</f>
        <v>4.1480000000000003E-2</v>
      </c>
      <c r="P18" s="82">
        <f>'AEO 2023 Table 38 Raw'!S9</f>
        <v>4.1260999999999999E-2</v>
      </c>
      <c r="Q18" s="82">
        <f>'AEO 2023 Table 38 Raw'!T9</f>
        <v>4.2231999999999999E-2</v>
      </c>
      <c r="R18" s="82">
        <f>'AEO 2023 Table 38 Raw'!U9</f>
        <v>4.2576999999999997E-2</v>
      </c>
      <c r="S18" s="82">
        <f>'AEO 2023 Table 38 Raw'!V9</f>
        <v>4.3085999999999999E-2</v>
      </c>
      <c r="T18" s="82">
        <f>'AEO 2023 Table 38 Raw'!W9</f>
        <v>4.3957999999999997E-2</v>
      </c>
      <c r="U18" s="82">
        <f>'AEO 2023 Table 38 Raw'!X9</f>
        <v>4.4603999999999998E-2</v>
      </c>
      <c r="V18" s="82">
        <f>'AEO 2023 Table 38 Raw'!Y9</f>
        <v>4.4463000000000003E-2</v>
      </c>
      <c r="W18" s="82">
        <f>'AEO 2023 Table 38 Raw'!Z9</f>
        <v>4.4759E-2</v>
      </c>
      <c r="X18" s="82">
        <f>'AEO 2023 Table 38 Raw'!AA9</f>
        <v>4.4290999999999997E-2</v>
      </c>
      <c r="Y18" s="82">
        <f>'AEO 2023 Table 38 Raw'!AB9</f>
        <v>4.4715999999999999E-2</v>
      </c>
      <c r="Z18" s="82">
        <f>'AEO 2023 Table 38 Raw'!AC9</f>
        <v>4.5012000000000003E-2</v>
      </c>
      <c r="AA18" s="82">
        <f>'AEO 2023 Table 38 Raw'!AD9</f>
        <v>4.5915999999999998E-2</v>
      </c>
      <c r="AB18" s="82">
        <f>'AEO 2023 Table 38 Raw'!AE9</f>
        <v>4.6358999999999997E-2</v>
      </c>
      <c r="AC18" s="82">
        <f>'AEO 2023 Table 38 Raw'!AF9</f>
        <v>4.7074999999999999E-2</v>
      </c>
      <c r="AD18" s="82">
        <f>'AEO 2023 Table 38 Raw'!AG9</f>
        <v>4.7725999999999998E-2</v>
      </c>
      <c r="AE18" s="82">
        <f>'AEO 2023 Table 38 Raw'!AH9</f>
        <v>4.8885999999999999E-2</v>
      </c>
      <c r="AF18" s="95">
        <f>'AEO 2023 Table 38 Raw'!AI9</f>
        <v>8.9999999999999993E-3</v>
      </c>
    </row>
    <row r="19" spans="1:32" ht="15" customHeight="1" x14ac:dyDescent="0.35">
      <c r="A19" s="77" t="s">
        <v>1297</v>
      </c>
      <c r="B19" s="81" t="s">
        <v>1298</v>
      </c>
      <c r="C19" s="82">
        <f>'AEO 2023 Table 38 Raw'!F10</f>
        <v>4261.2470700000003</v>
      </c>
      <c r="D19" s="82">
        <f>'AEO 2023 Table 38 Raw'!G10</f>
        <v>4165.5122069999998</v>
      </c>
      <c r="E19" s="82">
        <f>'AEO 2023 Table 38 Raw'!H10</f>
        <v>4178.953125</v>
      </c>
      <c r="F19" s="82">
        <f>'AEO 2023 Table 38 Raw'!I10</f>
        <v>3978.764893</v>
      </c>
      <c r="G19" s="82">
        <f>'AEO 2023 Table 38 Raw'!J10</f>
        <v>3855.118164</v>
      </c>
      <c r="H19" s="82">
        <f>'AEO 2023 Table 38 Raw'!K10</f>
        <v>3710.1120609999998</v>
      </c>
      <c r="I19" s="82">
        <f>'AEO 2023 Table 38 Raw'!L10</f>
        <v>3529.7314449999999</v>
      </c>
      <c r="J19" s="82">
        <f>'AEO 2023 Table 38 Raw'!M10</f>
        <v>3435.514893</v>
      </c>
      <c r="K19" s="82">
        <f>'AEO 2023 Table 38 Raw'!N10</f>
        <v>3334.2285160000001</v>
      </c>
      <c r="L19" s="82">
        <f>'AEO 2023 Table 38 Raw'!O10</f>
        <v>3264.7707519999999</v>
      </c>
      <c r="M19" s="82">
        <f>'AEO 2023 Table 38 Raw'!P10</f>
        <v>3205.820068</v>
      </c>
      <c r="N19" s="82">
        <f>'AEO 2023 Table 38 Raw'!Q10</f>
        <v>3152.0720209999999</v>
      </c>
      <c r="O19" s="82">
        <f>'AEO 2023 Table 38 Raw'!R10</f>
        <v>3120.5546880000002</v>
      </c>
      <c r="P19" s="82">
        <f>'AEO 2023 Table 38 Raw'!S10</f>
        <v>3100.7441410000001</v>
      </c>
      <c r="Q19" s="82">
        <f>'AEO 2023 Table 38 Raw'!T10</f>
        <v>3107.617432</v>
      </c>
      <c r="R19" s="82">
        <f>'AEO 2023 Table 38 Raw'!U10</f>
        <v>3103.6376949999999</v>
      </c>
      <c r="S19" s="82">
        <f>'AEO 2023 Table 38 Raw'!V10</f>
        <v>3105.5852049999999</v>
      </c>
      <c r="T19" s="82">
        <f>'AEO 2023 Table 38 Raw'!W10</f>
        <v>3104.0676269999999</v>
      </c>
      <c r="U19" s="82">
        <f>'AEO 2023 Table 38 Raw'!X10</f>
        <v>3113.343018</v>
      </c>
      <c r="V19" s="82">
        <f>'AEO 2023 Table 38 Raw'!Y10</f>
        <v>3089.4829100000002</v>
      </c>
      <c r="W19" s="82">
        <f>'AEO 2023 Table 38 Raw'!Z10</f>
        <v>3066.7307129999999</v>
      </c>
      <c r="X19" s="82">
        <f>'AEO 2023 Table 38 Raw'!AA10</f>
        <v>3034.6831050000001</v>
      </c>
      <c r="Y19" s="82">
        <f>'AEO 2023 Table 38 Raw'!AB10</f>
        <v>3020.6835940000001</v>
      </c>
      <c r="Z19" s="82">
        <f>'AEO 2023 Table 38 Raw'!AC10</f>
        <v>3018.7026369999999</v>
      </c>
      <c r="AA19" s="82">
        <f>'AEO 2023 Table 38 Raw'!AD10</f>
        <v>3014.9460450000001</v>
      </c>
      <c r="AB19" s="82">
        <f>'AEO 2023 Table 38 Raw'!AE10</f>
        <v>2999.4106449999999</v>
      </c>
      <c r="AC19" s="82">
        <f>'AEO 2023 Table 38 Raw'!AF10</f>
        <v>2994.2204590000001</v>
      </c>
      <c r="AD19" s="82">
        <f>'AEO 2023 Table 38 Raw'!AG10</f>
        <v>2975.4152829999998</v>
      </c>
      <c r="AE19" s="82">
        <f>'AEO 2023 Table 38 Raw'!AH10</f>
        <v>2985.6291500000002</v>
      </c>
      <c r="AF19" s="95">
        <f>'AEO 2023 Table 38 Raw'!AI10</f>
        <v>-1.2999999999999999E-2</v>
      </c>
    </row>
    <row r="20" spans="1:32" ht="15" customHeight="1" x14ac:dyDescent="0.35">
      <c r="C20" s="82"/>
      <c r="D20" s="82"/>
      <c r="E20" s="82"/>
      <c r="F20" s="82"/>
      <c r="G20" s="82"/>
      <c r="H20" s="82"/>
      <c r="I20" s="82"/>
      <c r="J20" s="82"/>
      <c r="K20" s="82"/>
      <c r="L20" s="82"/>
      <c r="M20" s="82"/>
      <c r="N20" s="82"/>
      <c r="O20" s="82"/>
      <c r="P20" s="82"/>
      <c r="Q20" s="82"/>
      <c r="R20" s="82"/>
      <c r="S20" s="82"/>
      <c r="T20" s="82"/>
      <c r="U20" s="82"/>
      <c r="V20" s="82"/>
      <c r="W20" s="82"/>
      <c r="X20" s="82"/>
      <c r="Y20" s="82"/>
      <c r="Z20" s="82"/>
      <c r="AA20" s="82"/>
      <c r="AB20" s="82"/>
      <c r="AC20" s="82"/>
      <c r="AD20" s="82"/>
      <c r="AE20" s="82"/>
      <c r="AF20" s="95"/>
    </row>
    <row r="21" spans="1:32" ht="15" customHeight="1" x14ac:dyDescent="0.35">
      <c r="B21" s="34" t="s">
        <v>1299</v>
      </c>
      <c r="C21" s="82"/>
      <c r="D21" s="82"/>
      <c r="E21" s="82"/>
      <c r="F21" s="82"/>
      <c r="G21" s="82"/>
      <c r="H21" s="82"/>
      <c r="I21" s="82"/>
      <c r="J21" s="82"/>
      <c r="K21" s="82"/>
      <c r="L21" s="82"/>
      <c r="M21" s="82"/>
      <c r="N21" s="82"/>
      <c r="O21" s="82"/>
      <c r="P21" s="82"/>
      <c r="Q21" s="82"/>
      <c r="R21" s="82"/>
      <c r="S21" s="82"/>
      <c r="T21" s="82"/>
      <c r="U21" s="82"/>
      <c r="V21" s="82"/>
      <c r="W21" s="82"/>
      <c r="X21" s="82"/>
      <c r="Y21" s="82"/>
      <c r="Z21" s="82"/>
      <c r="AA21" s="82"/>
      <c r="AB21" s="82"/>
      <c r="AC21" s="82"/>
      <c r="AD21" s="82"/>
      <c r="AE21" s="82"/>
      <c r="AF21" s="95"/>
    </row>
    <row r="22" spans="1:32" ht="15" customHeight="1" x14ac:dyDescent="0.35">
      <c r="A22" s="77" t="s">
        <v>1300</v>
      </c>
      <c r="B22" s="81" t="s">
        <v>1301</v>
      </c>
      <c r="C22" s="82">
        <f>'AEO 2023 Table 38 Raw'!F12</f>
        <v>65.354873999999995</v>
      </c>
      <c r="D22" s="82">
        <f>'AEO 2023 Table 38 Raw'!G12</f>
        <v>64.367446999999999</v>
      </c>
      <c r="E22" s="82">
        <f>'AEO 2023 Table 38 Raw'!H12</f>
        <v>64.577347000000003</v>
      </c>
      <c r="F22" s="82">
        <f>'AEO 2023 Table 38 Raw'!I12</f>
        <v>61.971232999999998</v>
      </c>
      <c r="G22" s="82">
        <f>'AEO 2023 Table 38 Raw'!J12</f>
        <v>60.005485999999998</v>
      </c>
      <c r="H22" s="82">
        <f>'AEO 2023 Table 38 Raw'!K12</f>
        <v>58.059173999999999</v>
      </c>
      <c r="I22" s="82">
        <f>'AEO 2023 Table 38 Raw'!L12</f>
        <v>55.693237000000003</v>
      </c>
      <c r="J22" s="82">
        <f>'AEO 2023 Table 38 Raw'!M12</f>
        <v>54.434040000000003</v>
      </c>
      <c r="K22" s="82">
        <f>'AEO 2023 Table 38 Raw'!N12</f>
        <v>53.190224000000001</v>
      </c>
      <c r="L22" s="82">
        <f>'AEO 2023 Table 38 Raw'!O12</f>
        <v>52.335518</v>
      </c>
      <c r="M22" s="82">
        <f>'AEO 2023 Table 38 Raw'!P12</f>
        <v>51.635181000000003</v>
      </c>
      <c r="N22" s="82">
        <f>'AEO 2023 Table 38 Raw'!Q12</f>
        <v>51.013401000000002</v>
      </c>
      <c r="O22" s="82">
        <f>'AEO 2023 Table 38 Raw'!R12</f>
        <v>50.723430999999998</v>
      </c>
      <c r="P22" s="82">
        <f>'AEO 2023 Table 38 Raw'!S12</f>
        <v>50.638119000000003</v>
      </c>
      <c r="Q22" s="82">
        <f>'AEO 2023 Table 38 Raw'!T12</f>
        <v>50.953381</v>
      </c>
      <c r="R22" s="82">
        <f>'AEO 2023 Table 38 Raw'!U12</f>
        <v>51.106983</v>
      </c>
      <c r="S22" s="82">
        <f>'AEO 2023 Table 38 Raw'!V12</f>
        <v>51.337200000000003</v>
      </c>
      <c r="T22" s="82">
        <f>'AEO 2023 Table 38 Raw'!W12</f>
        <v>51.507069000000001</v>
      </c>
      <c r="U22" s="82">
        <f>'AEO 2023 Table 38 Raw'!X12</f>
        <v>51.807926000000002</v>
      </c>
      <c r="V22" s="82">
        <f>'AEO 2023 Table 38 Raw'!Y12</f>
        <v>51.617271000000002</v>
      </c>
      <c r="W22" s="82">
        <f>'AEO 2023 Table 38 Raw'!Z12</f>
        <v>51.425037000000003</v>
      </c>
      <c r="X22" s="82">
        <f>'AEO 2023 Table 38 Raw'!AA12</f>
        <v>51.076138</v>
      </c>
      <c r="Y22" s="82">
        <f>'AEO 2023 Table 38 Raw'!AB12</f>
        <v>50.975265999999998</v>
      </c>
      <c r="Z22" s="82">
        <f>'AEO 2023 Table 38 Raw'!AC12</f>
        <v>51.131583999999997</v>
      </c>
      <c r="AA22" s="82">
        <f>'AEO 2023 Table 38 Raw'!AD12</f>
        <v>51.549194</v>
      </c>
      <c r="AB22" s="82">
        <f>'AEO 2023 Table 38 Raw'!AE12</f>
        <v>51.506973000000002</v>
      </c>
      <c r="AC22" s="82">
        <f>'AEO 2023 Table 38 Raw'!AF12</f>
        <v>51.551234999999998</v>
      </c>
      <c r="AD22" s="82">
        <f>'AEO 2023 Table 38 Raw'!AG12</f>
        <v>51.505409</v>
      </c>
      <c r="AE22" s="82">
        <f>'AEO 2023 Table 38 Raw'!AH12</f>
        <v>51.592044999999999</v>
      </c>
      <c r="AF22" s="95">
        <f>'AEO 2023 Table 38 Raw'!AI12</f>
        <v>-8.0000000000000002E-3</v>
      </c>
    </row>
    <row r="23" spans="1:32" ht="15" customHeight="1" x14ac:dyDescent="0.35">
      <c r="A23" s="77" t="s">
        <v>1302</v>
      </c>
      <c r="B23" s="81" t="s">
        <v>1303</v>
      </c>
      <c r="C23" s="82">
        <f>'AEO 2023 Table 38 Raw'!F13</f>
        <v>1.743233</v>
      </c>
      <c r="D23" s="82">
        <f>'AEO 2023 Table 38 Raw'!G13</f>
        <v>2.0182180000000001</v>
      </c>
      <c r="E23" s="82">
        <f>'AEO 2023 Table 38 Raw'!H13</f>
        <v>2.2862909999999999</v>
      </c>
      <c r="F23" s="82">
        <f>'AEO 2023 Table 38 Raw'!I13</f>
        <v>2.4998840000000002</v>
      </c>
      <c r="G23" s="82">
        <f>'AEO 2023 Table 38 Raw'!J13</f>
        <v>2.686242</v>
      </c>
      <c r="H23" s="82">
        <f>'AEO 2023 Table 38 Raw'!K13</f>
        <v>2.8885809999999998</v>
      </c>
      <c r="I23" s="82">
        <f>'AEO 2023 Table 38 Raw'!L13</f>
        <v>3.0825490000000002</v>
      </c>
      <c r="J23" s="82">
        <f>'AEO 2023 Table 38 Raw'!M13</f>
        <v>3.2880370000000001</v>
      </c>
      <c r="K23" s="82">
        <f>'AEO 2023 Table 38 Raw'!N13</f>
        <v>3.4951979999999998</v>
      </c>
      <c r="L23" s="82">
        <f>'AEO 2023 Table 38 Raw'!O13</f>
        <v>3.6990980000000002</v>
      </c>
      <c r="M23" s="82">
        <f>'AEO 2023 Table 38 Raw'!P13</f>
        <v>3.9172699999999998</v>
      </c>
      <c r="N23" s="82">
        <f>'AEO 2023 Table 38 Raw'!Q13</f>
        <v>4.1249289999999998</v>
      </c>
      <c r="O23" s="82">
        <f>'AEO 2023 Table 38 Raw'!R13</f>
        <v>4.3538300000000003</v>
      </c>
      <c r="P23" s="82">
        <f>'AEO 2023 Table 38 Raw'!S13</f>
        <v>4.6029609999999996</v>
      </c>
      <c r="Q23" s="82">
        <f>'AEO 2023 Table 38 Raw'!T13</f>
        <v>4.8807489999999998</v>
      </c>
      <c r="R23" s="82">
        <f>'AEO 2023 Table 38 Raw'!U13</f>
        <v>5.1384759999999998</v>
      </c>
      <c r="S23" s="82">
        <f>'AEO 2023 Table 38 Raw'!V13</f>
        <v>5.3986669999999997</v>
      </c>
      <c r="T23" s="82">
        <f>'AEO 2023 Table 38 Raw'!W13</f>
        <v>5.6610370000000003</v>
      </c>
      <c r="U23" s="82">
        <f>'AEO 2023 Table 38 Raw'!X13</f>
        <v>5.9194690000000003</v>
      </c>
      <c r="V23" s="82">
        <f>'AEO 2023 Table 38 Raw'!Y13</f>
        <v>6.1427649999999998</v>
      </c>
      <c r="W23" s="82">
        <f>'AEO 2023 Table 38 Raw'!Z13</f>
        <v>6.367375</v>
      </c>
      <c r="X23" s="82">
        <f>'AEO 2023 Table 38 Raw'!AA13</f>
        <v>6.565753</v>
      </c>
      <c r="Y23" s="82">
        <f>'AEO 2023 Table 38 Raw'!AB13</f>
        <v>6.787687</v>
      </c>
      <c r="Z23" s="82">
        <f>'AEO 2023 Table 38 Raw'!AC13</f>
        <v>7.0449020000000004</v>
      </c>
      <c r="AA23" s="82">
        <f>'AEO 2023 Table 38 Raw'!AD13</f>
        <v>7.3636160000000004</v>
      </c>
      <c r="AB23" s="82">
        <f>'AEO 2023 Table 38 Raw'!AE13</f>
        <v>7.5993620000000002</v>
      </c>
      <c r="AC23" s="82">
        <f>'AEO 2023 Table 38 Raw'!AF13</f>
        <v>7.8479130000000001</v>
      </c>
      <c r="AD23" s="82">
        <f>'AEO 2023 Table 38 Raw'!AG13</f>
        <v>8.1101650000000003</v>
      </c>
      <c r="AE23" s="82">
        <f>'AEO 2023 Table 38 Raw'!AH13</f>
        <v>8.3923629999999996</v>
      </c>
      <c r="AF23" s="95">
        <f>'AEO 2023 Table 38 Raw'!AI13</f>
        <v>5.8000000000000003E-2</v>
      </c>
    </row>
    <row r="24" spans="1:32" ht="15" customHeight="1" x14ac:dyDescent="0.35">
      <c r="A24" s="77" t="s">
        <v>1304</v>
      </c>
      <c r="B24" s="81" t="s">
        <v>1305</v>
      </c>
      <c r="C24" s="82">
        <f>'AEO 2023 Table 38 Raw'!F14</f>
        <v>111.074066</v>
      </c>
      <c r="D24" s="82">
        <f>'AEO 2023 Table 38 Raw'!G14</f>
        <v>92.723067999999998</v>
      </c>
      <c r="E24" s="82">
        <f>'AEO 2023 Table 38 Raw'!H14</f>
        <v>115.042404</v>
      </c>
      <c r="F24" s="82">
        <f>'AEO 2023 Table 38 Raw'!I14</f>
        <v>131.954193</v>
      </c>
      <c r="G24" s="82">
        <f>'AEO 2023 Table 38 Raw'!J14</f>
        <v>176.260132</v>
      </c>
      <c r="H24" s="82">
        <f>'AEO 2023 Table 38 Raw'!K14</f>
        <v>211.37725800000001</v>
      </c>
      <c r="I24" s="82">
        <f>'AEO 2023 Table 38 Raw'!L14</f>
        <v>241.34435999999999</v>
      </c>
      <c r="J24" s="82">
        <f>'AEO 2023 Table 38 Raw'!M14</f>
        <v>303.136841</v>
      </c>
      <c r="K24" s="82">
        <f>'AEO 2023 Table 38 Raw'!N14</f>
        <v>357.62210099999999</v>
      </c>
      <c r="L24" s="82">
        <f>'AEO 2023 Table 38 Raw'!O14</f>
        <v>374.59121699999997</v>
      </c>
      <c r="M24" s="82">
        <f>'AEO 2023 Table 38 Raw'!P14</f>
        <v>391.29467799999998</v>
      </c>
      <c r="N24" s="82">
        <f>'AEO 2023 Table 38 Raw'!Q14</f>
        <v>397.81219499999997</v>
      </c>
      <c r="O24" s="82">
        <f>'AEO 2023 Table 38 Raw'!R14</f>
        <v>406.01861600000001</v>
      </c>
      <c r="P24" s="82">
        <f>'AEO 2023 Table 38 Raw'!S14</f>
        <v>415.84866299999999</v>
      </c>
      <c r="Q24" s="82">
        <f>'AEO 2023 Table 38 Raw'!T14</f>
        <v>426.80166600000001</v>
      </c>
      <c r="R24" s="82">
        <f>'AEO 2023 Table 38 Raw'!U14</f>
        <v>428.99340799999999</v>
      </c>
      <c r="S24" s="82">
        <f>'AEO 2023 Table 38 Raw'!V14</f>
        <v>430.97232100000002</v>
      </c>
      <c r="T24" s="82">
        <f>'AEO 2023 Table 38 Raw'!W14</f>
        <v>432.742188</v>
      </c>
      <c r="U24" s="82">
        <f>'AEO 2023 Table 38 Raw'!X14</f>
        <v>429.12298600000003</v>
      </c>
      <c r="V24" s="82">
        <f>'AEO 2023 Table 38 Raw'!Y14</f>
        <v>427.27084400000001</v>
      </c>
      <c r="W24" s="82">
        <f>'AEO 2023 Table 38 Raw'!Z14</f>
        <v>425.53814699999998</v>
      </c>
      <c r="X24" s="82">
        <f>'AEO 2023 Table 38 Raw'!AA14</f>
        <v>418.24804699999999</v>
      </c>
      <c r="Y24" s="82">
        <f>'AEO 2023 Table 38 Raw'!AB14</f>
        <v>413.413971</v>
      </c>
      <c r="Z24" s="82">
        <f>'AEO 2023 Table 38 Raw'!AC14</f>
        <v>407.59445199999999</v>
      </c>
      <c r="AA24" s="82">
        <f>'AEO 2023 Table 38 Raw'!AD14</f>
        <v>421.545502</v>
      </c>
      <c r="AB24" s="82">
        <f>'AEO 2023 Table 38 Raw'!AE14</f>
        <v>405.49380500000001</v>
      </c>
      <c r="AC24" s="82">
        <f>'AEO 2023 Table 38 Raw'!AF14</f>
        <v>397.36910999999998</v>
      </c>
      <c r="AD24" s="82">
        <f>'AEO 2023 Table 38 Raw'!AG14</f>
        <v>390.33197000000001</v>
      </c>
      <c r="AE24" s="82">
        <f>'AEO 2023 Table 38 Raw'!AH14</f>
        <v>382.40600599999999</v>
      </c>
      <c r="AF24" s="95">
        <f>'AEO 2023 Table 38 Raw'!AI14</f>
        <v>4.4999999999999998E-2</v>
      </c>
    </row>
    <row r="25" spans="1:32" ht="15" customHeight="1" x14ac:dyDescent="0.35">
      <c r="A25" s="77" t="s">
        <v>1306</v>
      </c>
      <c r="B25" s="81" t="s">
        <v>1307</v>
      </c>
      <c r="C25" s="82">
        <f>'AEO 2023 Table 38 Raw'!F15</f>
        <v>508.43786599999999</v>
      </c>
      <c r="D25" s="82">
        <f>'AEO 2023 Table 38 Raw'!G15</f>
        <v>551.344604</v>
      </c>
      <c r="E25" s="82">
        <f>'AEO 2023 Table 38 Raw'!H15</f>
        <v>560.90081799999996</v>
      </c>
      <c r="F25" s="82">
        <f>'AEO 2023 Table 38 Raw'!I15</f>
        <v>608.73260500000004</v>
      </c>
      <c r="G25" s="82">
        <f>'AEO 2023 Table 38 Raw'!J15</f>
        <v>637.63928199999998</v>
      </c>
      <c r="H25" s="82">
        <f>'AEO 2023 Table 38 Raw'!K15</f>
        <v>675.878784</v>
      </c>
      <c r="I25" s="82">
        <f>'AEO 2023 Table 38 Raw'!L15</f>
        <v>715.71838400000001</v>
      </c>
      <c r="J25" s="82">
        <f>'AEO 2023 Table 38 Raw'!M15</f>
        <v>742.19348100000002</v>
      </c>
      <c r="K25" s="82">
        <f>'AEO 2023 Table 38 Raw'!N15</f>
        <v>751.131531</v>
      </c>
      <c r="L25" s="82">
        <f>'AEO 2023 Table 38 Raw'!O15</f>
        <v>761.29754600000001</v>
      </c>
      <c r="M25" s="82">
        <f>'AEO 2023 Table 38 Raw'!P15</f>
        <v>787.35711700000002</v>
      </c>
      <c r="N25" s="82">
        <f>'AEO 2023 Table 38 Raw'!Q15</f>
        <v>799.63317900000004</v>
      </c>
      <c r="O25" s="82">
        <f>'AEO 2023 Table 38 Raw'!R15</f>
        <v>813.97637899999995</v>
      </c>
      <c r="P25" s="82">
        <f>'AEO 2023 Table 38 Raw'!S15</f>
        <v>829.30658000000005</v>
      </c>
      <c r="Q25" s="82">
        <f>'AEO 2023 Table 38 Raw'!T15</f>
        <v>845.67999299999997</v>
      </c>
      <c r="R25" s="82">
        <f>'AEO 2023 Table 38 Raw'!U15</f>
        <v>852.52032499999996</v>
      </c>
      <c r="S25" s="82">
        <f>'AEO 2023 Table 38 Raw'!V15</f>
        <v>859.699341</v>
      </c>
      <c r="T25" s="82">
        <f>'AEO 2023 Table 38 Raw'!W15</f>
        <v>866.59027100000003</v>
      </c>
      <c r="U25" s="82">
        <f>'AEO 2023 Table 38 Raw'!X15</f>
        <v>868.37591599999996</v>
      </c>
      <c r="V25" s="82">
        <f>'AEO 2023 Table 38 Raw'!Y15</f>
        <v>873.333618</v>
      </c>
      <c r="W25" s="82">
        <f>'AEO 2023 Table 38 Raw'!Z15</f>
        <v>880.52056900000002</v>
      </c>
      <c r="X25" s="82">
        <f>'AEO 2023 Table 38 Raw'!AA15</f>
        <v>881.733521</v>
      </c>
      <c r="Y25" s="82">
        <f>'AEO 2023 Table 38 Raw'!AB15</f>
        <v>887.74896200000001</v>
      </c>
      <c r="Z25" s="82">
        <f>'AEO 2023 Table 38 Raw'!AC15</f>
        <v>896.84521500000005</v>
      </c>
      <c r="AA25" s="82">
        <f>'AEO 2023 Table 38 Raw'!AD15</f>
        <v>945.74054000000001</v>
      </c>
      <c r="AB25" s="82">
        <f>'AEO 2023 Table 38 Raw'!AE15</f>
        <v>951.76086399999997</v>
      </c>
      <c r="AC25" s="82">
        <f>'AEO 2023 Table 38 Raw'!AF15</f>
        <v>963.33557099999996</v>
      </c>
      <c r="AD25" s="82">
        <f>'AEO 2023 Table 38 Raw'!AG15</f>
        <v>980.705017</v>
      </c>
      <c r="AE25" s="82">
        <f>'AEO 2023 Table 38 Raw'!AH15</f>
        <v>1002.163269</v>
      </c>
      <c r="AF25" s="95">
        <f>'AEO 2023 Table 38 Raw'!AI15</f>
        <v>2.5000000000000001E-2</v>
      </c>
    </row>
    <row r="26" spans="1:32" ht="15" customHeight="1" x14ac:dyDescent="0.35">
      <c r="A26" s="77" t="s">
        <v>1308</v>
      </c>
      <c r="B26" s="81" t="s">
        <v>1309</v>
      </c>
      <c r="C26" s="82">
        <f>'AEO 2023 Table 38 Raw'!F16</f>
        <v>36.80809</v>
      </c>
      <c r="D26" s="82">
        <f>'AEO 2023 Table 38 Raw'!G16</f>
        <v>42.450114999999997</v>
      </c>
      <c r="E26" s="82">
        <f>'AEO 2023 Table 38 Raw'!H16</f>
        <v>55.260314999999999</v>
      </c>
      <c r="F26" s="82">
        <f>'AEO 2023 Table 38 Raw'!I16</f>
        <v>70.734511999999995</v>
      </c>
      <c r="G26" s="82">
        <f>'AEO 2023 Table 38 Raw'!J16</f>
        <v>82.198173999999995</v>
      </c>
      <c r="H26" s="82">
        <f>'AEO 2023 Table 38 Raw'!K16</f>
        <v>88.952583000000004</v>
      </c>
      <c r="I26" s="82">
        <f>'AEO 2023 Table 38 Raw'!L16</f>
        <v>96.522469000000001</v>
      </c>
      <c r="J26" s="82">
        <f>'AEO 2023 Table 38 Raw'!M16</f>
        <v>102.665527</v>
      </c>
      <c r="K26" s="82">
        <f>'AEO 2023 Table 38 Raw'!N16</f>
        <v>104.730766</v>
      </c>
      <c r="L26" s="82">
        <f>'AEO 2023 Table 38 Raw'!O16</f>
        <v>106.99645200000001</v>
      </c>
      <c r="M26" s="82">
        <f>'AEO 2023 Table 38 Raw'!P16</f>
        <v>109.58612100000001</v>
      </c>
      <c r="N26" s="82">
        <f>'AEO 2023 Table 38 Raw'!Q16</f>
        <v>112.281425</v>
      </c>
      <c r="O26" s="82">
        <f>'AEO 2023 Table 38 Raw'!R16</f>
        <v>115.795715</v>
      </c>
      <c r="P26" s="82">
        <f>'AEO 2023 Table 38 Raw'!S16</f>
        <v>119.63102000000001</v>
      </c>
      <c r="Q26" s="82">
        <f>'AEO 2023 Table 38 Raw'!T16</f>
        <v>121.983734</v>
      </c>
      <c r="R26" s="82">
        <f>'AEO 2023 Table 38 Raw'!U16</f>
        <v>123.021652</v>
      </c>
      <c r="S26" s="82">
        <f>'AEO 2023 Table 38 Raw'!V16</f>
        <v>124.072029</v>
      </c>
      <c r="T26" s="82">
        <f>'AEO 2023 Table 38 Raw'!W16</f>
        <v>124.679176</v>
      </c>
      <c r="U26" s="82">
        <f>'AEO 2023 Table 38 Raw'!X16</f>
        <v>124.110359</v>
      </c>
      <c r="V26" s="82">
        <f>'AEO 2023 Table 38 Raw'!Y16</f>
        <v>126.292648</v>
      </c>
      <c r="W26" s="82">
        <f>'AEO 2023 Table 38 Raw'!Z16</f>
        <v>128.647797</v>
      </c>
      <c r="X26" s="82">
        <f>'AEO 2023 Table 38 Raw'!AA16</f>
        <v>130.731369</v>
      </c>
      <c r="Y26" s="82">
        <f>'AEO 2023 Table 38 Raw'!AB16</f>
        <v>132.804047</v>
      </c>
      <c r="Z26" s="82">
        <f>'AEO 2023 Table 38 Raw'!AC16</f>
        <v>135.45207199999999</v>
      </c>
      <c r="AA26" s="82">
        <f>'AEO 2023 Table 38 Raw'!AD16</f>
        <v>140.67497299999999</v>
      </c>
      <c r="AB26" s="82">
        <f>'AEO 2023 Table 38 Raw'!AE16</f>
        <v>143.49865700000001</v>
      </c>
      <c r="AC26" s="82">
        <f>'AEO 2023 Table 38 Raw'!AF16</f>
        <v>146.019882</v>
      </c>
      <c r="AD26" s="82">
        <f>'AEO 2023 Table 38 Raw'!AG16</f>
        <v>148.85476700000001</v>
      </c>
      <c r="AE26" s="82">
        <f>'AEO 2023 Table 38 Raw'!AH16</f>
        <v>152.716949</v>
      </c>
      <c r="AF26" s="95">
        <f>'AEO 2023 Table 38 Raw'!AI16</f>
        <v>5.1999999999999998E-2</v>
      </c>
    </row>
    <row r="27" spans="1:32" ht="15" customHeight="1" x14ac:dyDescent="0.35">
      <c r="A27" s="77" t="s">
        <v>1310</v>
      </c>
      <c r="B27" s="81" t="s">
        <v>1311</v>
      </c>
      <c r="C27" s="82">
        <f>'AEO 2023 Table 38 Raw'!F17</f>
        <v>1.8548770000000001</v>
      </c>
      <c r="D27" s="82">
        <f>'AEO 2023 Table 38 Raw'!G17</f>
        <v>1.49115</v>
      </c>
      <c r="E27" s="82">
        <f>'AEO 2023 Table 38 Raw'!H17</f>
        <v>1.977841</v>
      </c>
      <c r="F27" s="82">
        <f>'AEO 2023 Table 38 Raw'!I17</f>
        <v>2.4288750000000001</v>
      </c>
      <c r="G27" s="82">
        <f>'AEO 2023 Table 38 Raw'!J17</f>
        <v>2.8408159999999998</v>
      </c>
      <c r="H27" s="82">
        <f>'AEO 2023 Table 38 Raw'!K17</f>
        <v>3.2359110000000002</v>
      </c>
      <c r="I27" s="82">
        <f>'AEO 2023 Table 38 Raw'!L17</f>
        <v>3.649448</v>
      </c>
      <c r="J27" s="82">
        <f>'AEO 2023 Table 38 Raw'!M17</f>
        <v>4.0281409999999997</v>
      </c>
      <c r="K27" s="82">
        <f>'AEO 2023 Table 38 Raw'!N17</f>
        <v>4.4075350000000002</v>
      </c>
      <c r="L27" s="82">
        <f>'AEO 2023 Table 38 Raw'!O17</f>
        <v>4.7407579999999996</v>
      </c>
      <c r="M27" s="82">
        <f>'AEO 2023 Table 38 Raw'!P17</f>
        <v>5.1201639999999999</v>
      </c>
      <c r="N27" s="82">
        <f>'AEO 2023 Table 38 Raw'!Q17</f>
        <v>5.4903329999999997</v>
      </c>
      <c r="O27" s="82">
        <f>'AEO 2023 Table 38 Raw'!R17</f>
        <v>5.8926119999999997</v>
      </c>
      <c r="P27" s="82">
        <f>'AEO 2023 Table 38 Raw'!S17</f>
        <v>6.3226519999999997</v>
      </c>
      <c r="Q27" s="82">
        <f>'AEO 2023 Table 38 Raw'!T17</f>
        <v>6.7701330000000004</v>
      </c>
      <c r="R27" s="82">
        <f>'AEO 2023 Table 38 Raw'!U17</f>
        <v>7.1771459999999996</v>
      </c>
      <c r="S27" s="82">
        <f>'AEO 2023 Table 38 Raw'!V17</f>
        <v>7.5892309999999998</v>
      </c>
      <c r="T27" s="82">
        <f>'AEO 2023 Table 38 Raw'!W17</f>
        <v>7.9999479999999998</v>
      </c>
      <c r="U27" s="82">
        <f>'AEO 2023 Table 38 Raw'!X17</f>
        <v>8.3867989999999999</v>
      </c>
      <c r="V27" s="82">
        <f>'AEO 2023 Table 38 Raw'!Y17</f>
        <v>8.4483689999999996</v>
      </c>
      <c r="W27" s="82">
        <f>'AEO 2023 Table 38 Raw'!Z17</f>
        <v>8.8156440000000007</v>
      </c>
      <c r="X27" s="82">
        <f>'AEO 2023 Table 38 Raw'!AA17</f>
        <v>9.1417289999999998</v>
      </c>
      <c r="Y27" s="82">
        <f>'AEO 2023 Table 38 Raw'!AB17</f>
        <v>9.4986230000000003</v>
      </c>
      <c r="Z27" s="82">
        <f>'AEO 2023 Table 38 Raw'!AC17</f>
        <v>9.9047850000000004</v>
      </c>
      <c r="AA27" s="82">
        <f>'AEO 2023 Table 38 Raw'!AD17</f>
        <v>10.464734999999999</v>
      </c>
      <c r="AB27" s="82">
        <f>'AEO 2023 Table 38 Raw'!AE17</f>
        <v>10.843572</v>
      </c>
      <c r="AC27" s="82">
        <f>'AEO 2023 Table 38 Raw'!AF17</f>
        <v>11.242437000000001</v>
      </c>
      <c r="AD27" s="82">
        <f>'AEO 2023 Table 38 Raw'!AG17</f>
        <v>11.666950999999999</v>
      </c>
      <c r="AE27" s="82">
        <f>'AEO 2023 Table 38 Raw'!AH17</f>
        <v>12.12445</v>
      </c>
      <c r="AF27" s="95">
        <f>'AEO 2023 Table 38 Raw'!AI17</f>
        <v>6.9000000000000006E-2</v>
      </c>
    </row>
    <row r="28" spans="1:32" ht="15" customHeight="1" x14ac:dyDescent="0.35">
      <c r="A28" s="77" t="s">
        <v>1312</v>
      </c>
      <c r="B28" s="81" t="s">
        <v>1313</v>
      </c>
      <c r="C28" s="82">
        <f>'AEO 2023 Table 38 Raw'!F18</f>
        <v>0</v>
      </c>
      <c r="D28" s="82">
        <f>'AEO 2023 Table 38 Raw'!G18</f>
        <v>0</v>
      </c>
      <c r="E28" s="82">
        <f>'AEO 2023 Table 38 Raw'!H18</f>
        <v>0</v>
      </c>
      <c r="F28" s="82">
        <f>'AEO 2023 Table 38 Raw'!I18</f>
        <v>0</v>
      </c>
      <c r="G28" s="82">
        <f>'AEO 2023 Table 38 Raw'!J18</f>
        <v>0</v>
      </c>
      <c r="H28" s="82">
        <f>'AEO 2023 Table 38 Raw'!K18</f>
        <v>0</v>
      </c>
      <c r="I28" s="82">
        <f>'AEO 2023 Table 38 Raw'!L18</f>
        <v>0</v>
      </c>
      <c r="J28" s="82">
        <f>'AEO 2023 Table 38 Raw'!M18</f>
        <v>0</v>
      </c>
      <c r="K28" s="82">
        <f>'AEO 2023 Table 38 Raw'!N18</f>
        <v>0</v>
      </c>
      <c r="L28" s="82">
        <f>'AEO 2023 Table 38 Raw'!O18</f>
        <v>0</v>
      </c>
      <c r="M28" s="82">
        <f>'AEO 2023 Table 38 Raw'!P18</f>
        <v>0</v>
      </c>
      <c r="N28" s="82">
        <f>'AEO 2023 Table 38 Raw'!Q18</f>
        <v>0</v>
      </c>
      <c r="O28" s="82">
        <f>'AEO 2023 Table 38 Raw'!R18</f>
        <v>0</v>
      </c>
      <c r="P28" s="82">
        <f>'AEO 2023 Table 38 Raw'!S18</f>
        <v>0</v>
      </c>
      <c r="Q28" s="82">
        <f>'AEO 2023 Table 38 Raw'!T18</f>
        <v>0</v>
      </c>
      <c r="R28" s="82">
        <f>'AEO 2023 Table 38 Raw'!U18</f>
        <v>0</v>
      </c>
      <c r="S28" s="82">
        <f>'AEO 2023 Table 38 Raw'!V18</f>
        <v>0</v>
      </c>
      <c r="T28" s="82">
        <f>'AEO 2023 Table 38 Raw'!W18</f>
        <v>0</v>
      </c>
      <c r="U28" s="82">
        <f>'AEO 2023 Table 38 Raw'!X18</f>
        <v>0</v>
      </c>
      <c r="V28" s="82">
        <f>'AEO 2023 Table 38 Raw'!Y18</f>
        <v>0</v>
      </c>
      <c r="W28" s="82">
        <f>'AEO 2023 Table 38 Raw'!Z18</f>
        <v>0</v>
      </c>
      <c r="X28" s="82">
        <f>'AEO 2023 Table 38 Raw'!AA18</f>
        <v>0</v>
      </c>
      <c r="Y28" s="82">
        <f>'AEO 2023 Table 38 Raw'!AB18</f>
        <v>0</v>
      </c>
      <c r="Z28" s="82">
        <f>'AEO 2023 Table 38 Raw'!AC18</f>
        <v>0</v>
      </c>
      <c r="AA28" s="82">
        <f>'AEO 2023 Table 38 Raw'!AD18</f>
        <v>0</v>
      </c>
      <c r="AB28" s="82">
        <f>'AEO 2023 Table 38 Raw'!AE18</f>
        <v>0</v>
      </c>
      <c r="AC28" s="82">
        <f>'AEO 2023 Table 38 Raw'!AF18</f>
        <v>0</v>
      </c>
      <c r="AD28" s="82">
        <f>'AEO 2023 Table 38 Raw'!AG18</f>
        <v>0</v>
      </c>
      <c r="AE28" s="82">
        <f>'AEO 2023 Table 38 Raw'!AH18</f>
        <v>0</v>
      </c>
      <c r="AF28" s="95" t="str">
        <f>'AEO 2023 Table 38 Raw'!AI18</f>
        <v>- -</v>
      </c>
    </row>
    <row r="29" spans="1:32" ht="15" customHeight="1" x14ac:dyDescent="0.35">
      <c r="A29" s="77" t="s">
        <v>1314</v>
      </c>
      <c r="B29" s="81" t="s">
        <v>1315</v>
      </c>
      <c r="C29" s="82">
        <f>'AEO 2023 Table 38 Raw'!F19</f>
        <v>260.33767699999999</v>
      </c>
      <c r="D29" s="82">
        <f>'AEO 2023 Table 38 Raw'!G19</f>
        <v>284.04229700000002</v>
      </c>
      <c r="E29" s="82">
        <f>'AEO 2023 Table 38 Raw'!H19</f>
        <v>305.01568600000002</v>
      </c>
      <c r="F29" s="82">
        <f>'AEO 2023 Table 38 Raw'!I19</f>
        <v>305.35479700000002</v>
      </c>
      <c r="G29" s="82">
        <f>'AEO 2023 Table 38 Raw'!J19</f>
        <v>312.66549700000002</v>
      </c>
      <c r="H29" s="82">
        <f>'AEO 2023 Table 38 Raw'!K19</f>
        <v>314.52105699999998</v>
      </c>
      <c r="I29" s="82">
        <f>'AEO 2023 Table 38 Raw'!L19</f>
        <v>315.11904900000002</v>
      </c>
      <c r="J29" s="82">
        <f>'AEO 2023 Table 38 Raw'!M19</f>
        <v>319.13711499999999</v>
      </c>
      <c r="K29" s="82">
        <f>'AEO 2023 Table 38 Raw'!N19</f>
        <v>321.17468300000002</v>
      </c>
      <c r="L29" s="82">
        <f>'AEO 2023 Table 38 Raw'!O19</f>
        <v>326.260986</v>
      </c>
      <c r="M29" s="82">
        <f>'AEO 2023 Table 38 Raw'!P19</f>
        <v>328.858521</v>
      </c>
      <c r="N29" s="82">
        <f>'AEO 2023 Table 38 Raw'!Q19</f>
        <v>333.425659</v>
      </c>
      <c r="O29" s="82">
        <f>'AEO 2023 Table 38 Raw'!R19</f>
        <v>340.51068099999998</v>
      </c>
      <c r="P29" s="82">
        <f>'AEO 2023 Table 38 Raw'!S19</f>
        <v>348.96490499999999</v>
      </c>
      <c r="Q29" s="82">
        <f>'AEO 2023 Table 38 Raw'!T19</f>
        <v>359.56423999999998</v>
      </c>
      <c r="R29" s="82">
        <f>'AEO 2023 Table 38 Raw'!U19</f>
        <v>369.301331</v>
      </c>
      <c r="S29" s="82">
        <f>'AEO 2023 Table 38 Raw'!V19</f>
        <v>379.96630900000002</v>
      </c>
      <c r="T29" s="82">
        <f>'AEO 2023 Table 38 Raw'!W19</f>
        <v>390.71816999999999</v>
      </c>
      <c r="U29" s="82">
        <f>'AEO 2023 Table 38 Raw'!X19</f>
        <v>402.095032</v>
      </c>
      <c r="V29" s="82">
        <f>'AEO 2023 Table 38 Raw'!Y19</f>
        <v>407.89550800000001</v>
      </c>
      <c r="W29" s="82">
        <f>'AEO 2023 Table 38 Raw'!Z19</f>
        <v>410.38531499999999</v>
      </c>
      <c r="X29" s="82">
        <f>'AEO 2023 Table 38 Raw'!AA19</f>
        <v>411.369598</v>
      </c>
      <c r="Y29" s="82">
        <f>'AEO 2023 Table 38 Raw'!AB19</f>
        <v>414.686218</v>
      </c>
      <c r="Z29" s="82">
        <f>'AEO 2023 Table 38 Raw'!AC19</f>
        <v>419.77377300000001</v>
      </c>
      <c r="AA29" s="82">
        <f>'AEO 2023 Table 38 Raw'!AD19</f>
        <v>431.28286700000001</v>
      </c>
      <c r="AB29" s="82">
        <f>'AEO 2023 Table 38 Raw'!AE19</f>
        <v>434.78265399999998</v>
      </c>
      <c r="AC29" s="82">
        <f>'AEO 2023 Table 38 Raw'!AF19</f>
        <v>439.58450299999998</v>
      </c>
      <c r="AD29" s="82">
        <f>'AEO 2023 Table 38 Raw'!AG19</f>
        <v>443.747589</v>
      </c>
      <c r="AE29" s="82">
        <f>'AEO 2023 Table 38 Raw'!AH19</f>
        <v>451.06195100000002</v>
      </c>
      <c r="AF29" s="95">
        <f>'AEO 2023 Table 38 Raw'!AI19</f>
        <v>0.02</v>
      </c>
    </row>
    <row r="30" spans="1:32" ht="15" customHeight="1" x14ac:dyDescent="0.35">
      <c r="A30" s="77" t="s">
        <v>1316</v>
      </c>
      <c r="B30" s="81" t="s">
        <v>1317</v>
      </c>
      <c r="C30" s="82">
        <f>'AEO 2023 Table 38 Raw'!F20</f>
        <v>0.146399</v>
      </c>
      <c r="D30" s="82">
        <f>'AEO 2023 Table 38 Raw'!G20</f>
        <v>0.18338299999999999</v>
      </c>
      <c r="E30" s="82">
        <f>'AEO 2023 Table 38 Raw'!H20</f>
        <v>0.200849</v>
      </c>
      <c r="F30" s="82">
        <f>'AEO 2023 Table 38 Raw'!I20</f>
        <v>0.19855800000000001</v>
      </c>
      <c r="G30" s="82">
        <f>'AEO 2023 Table 38 Raw'!J20</f>
        <v>0.18665100000000001</v>
      </c>
      <c r="H30" s="82">
        <f>'AEO 2023 Table 38 Raw'!K20</f>
        <v>0.17716399999999999</v>
      </c>
      <c r="I30" s="82">
        <f>'AEO 2023 Table 38 Raw'!L20</f>
        <v>0.16334199999999999</v>
      </c>
      <c r="J30" s="82">
        <f>'AEO 2023 Table 38 Raw'!M20</f>
        <v>0.156747</v>
      </c>
      <c r="K30" s="82">
        <f>'AEO 2023 Table 38 Raw'!N20</f>
        <v>0.15138099999999999</v>
      </c>
      <c r="L30" s="82">
        <f>'AEO 2023 Table 38 Raw'!O20</f>
        <v>0.147448</v>
      </c>
      <c r="M30" s="82">
        <f>'AEO 2023 Table 38 Raw'!P20</f>
        <v>0.143647</v>
      </c>
      <c r="N30" s="82">
        <f>'AEO 2023 Table 38 Raw'!Q20</f>
        <v>0.14069799999999999</v>
      </c>
      <c r="O30" s="82">
        <f>'AEO 2023 Table 38 Raw'!R20</f>
        <v>0.138933</v>
      </c>
      <c r="P30" s="82">
        <f>'AEO 2023 Table 38 Raw'!S20</f>
        <v>0.13770399999999999</v>
      </c>
      <c r="Q30" s="82">
        <f>'AEO 2023 Table 38 Raw'!T20</f>
        <v>0.13794100000000001</v>
      </c>
      <c r="R30" s="82">
        <f>'AEO 2023 Table 38 Raw'!U20</f>
        <v>0.13822400000000001</v>
      </c>
      <c r="S30" s="82">
        <f>'AEO 2023 Table 38 Raw'!V20</f>
        <v>0.13792599999999999</v>
      </c>
      <c r="T30" s="82">
        <f>'AEO 2023 Table 38 Raw'!W20</f>
        <v>0.137735</v>
      </c>
      <c r="U30" s="82">
        <f>'AEO 2023 Table 38 Raw'!X20</f>
        <v>0.138627</v>
      </c>
      <c r="V30" s="82">
        <f>'AEO 2023 Table 38 Raw'!Y20</f>
        <v>0.13744000000000001</v>
      </c>
      <c r="W30" s="82">
        <f>'AEO 2023 Table 38 Raw'!Z20</f>
        <v>0.13666300000000001</v>
      </c>
      <c r="X30" s="82">
        <f>'AEO 2023 Table 38 Raw'!AA20</f>
        <v>0.13572500000000001</v>
      </c>
      <c r="Y30" s="82">
        <f>'AEO 2023 Table 38 Raw'!AB20</f>
        <v>0.135739</v>
      </c>
      <c r="Z30" s="82">
        <f>'AEO 2023 Table 38 Raw'!AC20</f>
        <v>0.136181</v>
      </c>
      <c r="AA30" s="82">
        <f>'AEO 2023 Table 38 Raw'!AD20</f>
        <v>0.13528499999999999</v>
      </c>
      <c r="AB30" s="82">
        <f>'AEO 2023 Table 38 Raw'!AE20</f>
        <v>0.13680700000000001</v>
      </c>
      <c r="AC30" s="82">
        <f>'AEO 2023 Table 38 Raw'!AF20</f>
        <v>0.13749700000000001</v>
      </c>
      <c r="AD30" s="82">
        <f>'AEO 2023 Table 38 Raw'!AG20</f>
        <v>0.13724700000000001</v>
      </c>
      <c r="AE30" s="82">
        <f>'AEO 2023 Table 38 Raw'!AH20</f>
        <v>0.13896</v>
      </c>
      <c r="AF30" s="95">
        <f>'AEO 2023 Table 38 Raw'!AI20</f>
        <v>-2E-3</v>
      </c>
    </row>
    <row r="31" spans="1:32" ht="15" customHeight="1" x14ac:dyDescent="0.35">
      <c r="A31" s="77" t="s">
        <v>1318</v>
      </c>
      <c r="B31" s="81" t="s">
        <v>1319</v>
      </c>
      <c r="C31" s="82">
        <f>'AEO 2023 Table 38 Raw'!F21</f>
        <v>8.7724999999999997E-2</v>
      </c>
      <c r="D31" s="82">
        <f>'AEO 2023 Table 38 Raw'!G21</f>
        <v>9.5141000000000003E-2</v>
      </c>
      <c r="E31" s="82">
        <f>'AEO 2023 Table 38 Raw'!H21</f>
        <v>9.3187000000000006E-2</v>
      </c>
      <c r="F31" s="82">
        <f>'AEO 2023 Table 38 Raw'!I21</f>
        <v>8.4927000000000002E-2</v>
      </c>
      <c r="G31" s="82">
        <f>'AEO 2023 Table 38 Raw'!J21</f>
        <v>7.8188999999999995E-2</v>
      </c>
      <c r="H31" s="82">
        <f>'AEO 2023 Table 38 Raw'!K21</f>
        <v>7.4744000000000005E-2</v>
      </c>
      <c r="I31" s="82">
        <f>'AEO 2023 Table 38 Raw'!L21</f>
        <v>6.9276000000000004E-2</v>
      </c>
      <c r="J31" s="82">
        <f>'AEO 2023 Table 38 Raw'!M21</f>
        <v>6.7884E-2</v>
      </c>
      <c r="K31" s="82">
        <f>'AEO 2023 Table 38 Raw'!N21</f>
        <v>6.6099000000000005E-2</v>
      </c>
      <c r="L31" s="82">
        <f>'AEO 2023 Table 38 Raw'!O21</f>
        <v>6.4701999999999996E-2</v>
      </c>
      <c r="M31" s="82">
        <f>'AEO 2023 Table 38 Raw'!P21</f>
        <v>6.3481999999999997E-2</v>
      </c>
      <c r="N31" s="82">
        <f>'AEO 2023 Table 38 Raw'!Q21</f>
        <v>6.2466000000000001E-2</v>
      </c>
      <c r="O31" s="82">
        <f>'AEO 2023 Table 38 Raw'!R21</f>
        <v>6.2052000000000003E-2</v>
      </c>
      <c r="P31" s="82">
        <f>'AEO 2023 Table 38 Raw'!S21</f>
        <v>6.2031000000000003E-2</v>
      </c>
      <c r="Q31" s="82">
        <f>'AEO 2023 Table 38 Raw'!T21</f>
        <v>6.2622999999999998E-2</v>
      </c>
      <c r="R31" s="82">
        <f>'AEO 2023 Table 38 Raw'!U21</f>
        <v>6.3350000000000004E-2</v>
      </c>
      <c r="S31" s="82">
        <f>'AEO 2023 Table 38 Raw'!V21</f>
        <v>6.3626000000000002E-2</v>
      </c>
      <c r="T31" s="82">
        <f>'AEO 2023 Table 38 Raw'!W21</f>
        <v>6.4074999999999993E-2</v>
      </c>
      <c r="U31" s="82">
        <f>'AEO 2023 Table 38 Raw'!X21</f>
        <v>6.5116999999999994E-2</v>
      </c>
      <c r="V31" s="82">
        <f>'AEO 2023 Table 38 Raw'!Y21</f>
        <v>6.5092999999999998E-2</v>
      </c>
      <c r="W31" s="82">
        <f>'AEO 2023 Table 38 Raw'!Z21</f>
        <v>6.5226000000000006E-2</v>
      </c>
      <c r="X31" s="82">
        <f>'AEO 2023 Table 38 Raw'!AA21</f>
        <v>6.5299999999999997E-2</v>
      </c>
      <c r="Y31" s="82">
        <f>'AEO 2023 Table 38 Raw'!AB21</f>
        <v>6.5858E-2</v>
      </c>
      <c r="Z31" s="82">
        <f>'AEO 2023 Table 38 Raw'!AC21</f>
        <v>6.6746E-2</v>
      </c>
      <c r="AA31" s="82">
        <f>'AEO 2023 Table 38 Raw'!AD21</f>
        <v>6.6167000000000004E-2</v>
      </c>
      <c r="AB31" s="82">
        <f>'AEO 2023 Table 38 Raw'!AE21</f>
        <v>6.8168999999999993E-2</v>
      </c>
      <c r="AC31" s="82">
        <f>'AEO 2023 Table 38 Raw'!AF21</f>
        <v>6.9236000000000006E-2</v>
      </c>
      <c r="AD31" s="82">
        <f>'AEO 2023 Table 38 Raw'!AG21</f>
        <v>6.9742999999999999E-2</v>
      </c>
      <c r="AE31" s="82">
        <f>'AEO 2023 Table 38 Raw'!AH21</f>
        <v>7.1419999999999997E-2</v>
      </c>
      <c r="AF31" s="95">
        <f>'AEO 2023 Table 38 Raw'!AI21</f>
        <v>-7.0000000000000001E-3</v>
      </c>
    </row>
    <row r="32" spans="1:32" ht="15" customHeight="1" x14ac:dyDescent="0.35">
      <c r="A32" s="77" t="s">
        <v>1320</v>
      </c>
      <c r="B32" s="81" t="s">
        <v>1321</v>
      </c>
      <c r="C32" s="82">
        <f>'AEO 2023 Table 38 Raw'!F22</f>
        <v>3.9212999999999998E-2</v>
      </c>
      <c r="D32" s="82">
        <f>'AEO 2023 Table 38 Raw'!G22</f>
        <v>7.0762000000000005E-2</v>
      </c>
      <c r="E32" s="82">
        <f>'AEO 2023 Table 38 Raw'!H22</f>
        <v>7.5776999999999997E-2</v>
      </c>
      <c r="F32" s="82">
        <f>'AEO 2023 Table 38 Raw'!I22</f>
        <v>7.7414999999999998E-2</v>
      </c>
      <c r="G32" s="82">
        <f>'AEO 2023 Table 38 Raw'!J22</f>
        <v>7.2887999999999994E-2</v>
      </c>
      <c r="H32" s="82">
        <f>'AEO 2023 Table 38 Raw'!K22</f>
        <v>7.1433999999999997E-2</v>
      </c>
      <c r="I32" s="82">
        <f>'AEO 2023 Table 38 Raw'!L22</f>
        <v>6.7584000000000005E-2</v>
      </c>
      <c r="J32" s="82">
        <f>'AEO 2023 Table 38 Raw'!M22</f>
        <v>6.7595000000000002E-2</v>
      </c>
      <c r="K32" s="82">
        <f>'AEO 2023 Table 38 Raw'!N22</f>
        <v>6.6695000000000004E-2</v>
      </c>
      <c r="L32" s="82">
        <f>'AEO 2023 Table 38 Raw'!O22</f>
        <v>6.6094E-2</v>
      </c>
      <c r="M32" s="82">
        <f>'AEO 2023 Table 38 Raw'!P22</f>
        <v>6.5060999999999994E-2</v>
      </c>
      <c r="N32" s="82">
        <f>'AEO 2023 Table 38 Raw'!Q22</f>
        <v>6.4700999999999995E-2</v>
      </c>
      <c r="O32" s="82">
        <f>'AEO 2023 Table 38 Raw'!R22</f>
        <v>6.4893999999999993E-2</v>
      </c>
      <c r="P32" s="82">
        <f>'AEO 2023 Table 38 Raw'!S22</f>
        <v>6.5939999999999999E-2</v>
      </c>
      <c r="Q32" s="82">
        <f>'AEO 2023 Table 38 Raw'!T22</f>
        <v>6.7456000000000002E-2</v>
      </c>
      <c r="R32" s="82">
        <f>'AEO 2023 Table 38 Raw'!U22</f>
        <v>6.9922999999999999E-2</v>
      </c>
      <c r="S32" s="82">
        <f>'AEO 2023 Table 38 Raw'!V22</f>
        <v>7.1676000000000004E-2</v>
      </c>
      <c r="T32" s="82">
        <f>'AEO 2023 Table 38 Raw'!W22</f>
        <v>7.3866000000000001E-2</v>
      </c>
      <c r="U32" s="82">
        <f>'AEO 2023 Table 38 Raw'!X22</f>
        <v>7.6803999999999997E-2</v>
      </c>
      <c r="V32" s="82">
        <f>'AEO 2023 Table 38 Raw'!Y22</f>
        <v>7.8645000000000007E-2</v>
      </c>
      <c r="W32" s="82">
        <f>'AEO 2023 Table 38 Raw'!Z22</f>
        <v>8.0493999999999996E-2</v>
      </c>
      <c r="X32" s="82">
        <f>'AEO 2023 Table 38 Raw'!AA22</f>
        <v>8.2782999999999995E-2</v>
      </c>
      <c r="Y32" s="82">
        <f>'AEO 2023 Table 38 Raw'!AB22</f>
        <v>8.5065000000000002E-2</v>
      </c>
      <c r="Z32" s="82">
        <f>'AEO 2023 Table 38 Raw'!AC22</f>
        <v>8.8678000000000007E-2</v>
      </c>
      <c r="AA32" s="82">
        <f>'AEO 2023 Table 38 Raw'!AD22</f>
        <v>9.1661999999999993E-2</v>
      </c>
      <c r="AB32" s="82">
        <f>'AEO 2023 Table 38 Raw'!AE22</f>
        <v>9.8857E-2</v>
      </c>
      <c r="AC32" s="82">
        <f>'AEO 2023 Table 38 Raw'!AF22</f>
        <v>0.10201200000000001</v>
      </c>
      <c r="AD32" s="82">
        <f>'AEO 2023 Table 38 Raw'!AG22</f>
        <v>0.105752</v>
      </c>
      <c r="AE32" s="82">
        <f>'AEO 2023 Table 38 Raw'!AH22</f>
        <v>0.110752</v>
      </c>
      <c r="AF32" s="95">
        <f>'AEO 2023 Table 38 Raw'!AI22</f>
        <v>3.7999999999999999E-2</v>
      </c>
    </row>
    <row r="33" spans="1:32" ht="15" customHeight="1" x14ac:dyDescent="0.35">
      <c r="A33" s="77" t="s">
        <v>1322</v>
      </c>
      <c r="B33" s="81" t="s">
        <v>1323</v>
      </c>
      <c r="C33" s="82">
        <f>'AEO 2023 Table 38 Raw'!F23</f>
        <v>2.8170000000000001E-2</v>
      </c>
      <c r="D33" s="82">
        <f>'AEO 2023 Table 38 Raw'!G23</f>
        <v>2.9277999999999998E-2</v>
      </c>
      <c r="E33" s="82">
        <f>'AEO 2023 Table 38 Raw'!H23</f>
        <v>2.9669000000000001E-2</v>
      </c>
      <c r="F33" s="82">
        <f>'AEO 2023 Table 38 Raw'!I23</f>
        <v>2.8216999999999999E-2</v>
      </c>
      <c r="G33" s="82">
        <f>'AEO 2023 Table 38 Raw'!J23</f>
        <v>2.6741999999999998E-2</v>
      </c>
      <c r="H33" s="82">
        <f>'AEO 2023 Table 38 Raw'!K23</f>
        <v>2.5812000000000002E-2</v>
      </c>
      <c r="I33" s="82">
        <f>'AEO 2023 Table 38 Raw'!L23</f>
        <v>2.4267E-2</v>
      </c>
      <c r="J33" s="82">
        <f>'AEO 2023 Table 38 Raw'!M23</f>
        <v>2.3708E-2</v>
      </c>
      <c r="K33" s="82">
        <f>'AEO 2023 Table 38 Raw'!N23</f>
        <v>2.2952E-2</v>
      </c>
      <c r="L33" s="82">
        <f>'AEO 2023 Table 38 Raw'!O23</f>
        <v>2.2303E-2</v>
      </c>
      <c r="M33" s="82">
        <f>'AEO 2023 Table 38 Raw'!P23</f>
        <v>2.1676000000000001E-2</v>
      </c>
      <c r="N33" s="82">
        <f>'AEO 2023 Table 38 Raw'!Q23</f>
        <v>2.1156000000000001E-2</v>
      </c>
      <c r="O33" s="82">
        <f>'AEO 2023 Table 38 Raw'!R23</f>
        <v>2.0836E-2</v>
      </c>
      <c r="P33" s="82">
        <f>'AEO 2023 Table 38 Raw'!S23</f>
        <v>2.0712999999999999E-2</v>
      </c>
      <c r="Q33" s="82">
        <f>'AEO 2023 Table 38 Raw'!T23</f>
        <v>2.0820999999999999E-2</v>
      </c>
      <c r="R33" s="82">
        <f>'AEO 2023 Table 38 Raw'!U23</f>
        <v>2.0957E-2</v>
      </c>
      <c r="S33" s="82">
        <f>'AEO 2023 Table 38 Raw'!V23</f>
        <v>2.0978E-2</v>
      </c>
      <c r="T33" s="82">
        <f>'AEO 2023 Table 38 Raw'!W23</f>
        <v>2.1166000000000001E-2</v>
      </c>
      <c r="U33" s="82">
        <f>'AEO 2023 Table 38 Raw'!X23</f>
        <v>2.1319000000000001E-2</v>
      </c>
      <c r="V33" s="82">
        <f>'AEO 2023 Table 38 Raw'!Y23</f>
        <v>2.1262E-2</v>
      </c>
      <c r="W33" s="82">
        <f>'AEO 2023 Table 38 Raw'!Z23</f>
        <v>2.1253000000000001E-2</v>
      </c>
      <c r="X33" s="82">
        <f>'AEO 2023 Table 38 Raw'!AA23</f>
        <v>2.1250000000000002E-2</v>
      </c>
      <c r="Y33" s="82">
        <f>'AEO 2023 Table 38 Raw'!AB23</f>
        <v>2.1382999999999999E-2</v>
      </c>
      <c r="Z33" s="82">
        <f>'AEO 2023 Table 38 Raw'!AC23</f>
        <v>2.1656999999999999E-2</v>
      </c>
      <c r="AA33" s="82">
        <f>'AEO 2023 Table 38 Raw'!AD23</f>
        <v>2.2249000000000001E-2</v>
      </c>
      <c r="AB33" s="82">
        <f>'AEO 2023 Table 38 Raw'!AE23</f>
        <v>2.2818999999999999E-2</v>
      </c>
      <c r="AC33" s="82">
        <f>'AEO 2023 Table 38 Raw'!AF23</f>
        <v>2.3054000000000002E-2</v>
      </c>
      <c r="AD33" s="82">
        <f>'AEO 2023 Table 38 Raw'!AG23</f>
        <v>2.3292E-2</v>
      </c>
      <c r="AE33" s="82">
        <f>'AEO 2023 Table 38 Raw'!AH23</f>
        <v>2.3813999999999998E-2</v>
      </c>
      <c r="AF33" s="95">
        <f>'AEO 2023 Table 38 Raw'!AI23</f>
        <v>-6.0000000000000001E-3</v>
      </c>
    </row>
    <row r="34" spans="1:32" ht="15" customHeight="1" x14ac:dyDescent="0.35">
      <c r="A34" s="77" t="s">
        <v>1324</v>
      </c>
      <c r="B34" s="81" t="s">
        <v>1325</v>
      </c>
      <c r="C34" s="82">
        <f>'AEO 2023 Table 38 Raw'!F24</f>
        <v>0</v>
      </c>
      <c r="D34" s="82">
        <f>'AEO 2023 Table 38 Raw'!G24</f>
        <v>0</v>
      </c>
      <c r="E34" s="82">
        <f>'AEO 2023 Table 38 Raw'!H24</f>
        <v>0</v>
      </c>
      <c r="F34" s="82">
        <f>'AEO 2023 Table 38 Raw'!I24</f>
        <v>0</v>
      </c>
      <c r="G34" s="82">
        <f>'AEO 2023 Table 38 Raw'!J24</f>
        <v>0</v>
      </c>
      <c r="H34" s="82">
        <f>'AEO 2023 Table 38 Raw'!K24</f>
        <v>0</v>
      </c>
      <c r="I34" s="82">
        <f>'AEO 2023 Table 38 Raw'!L24</f>
        <v>0</v>
      </c>
      <c r="J34" s="82">
        <f>'AEO 2023 Table 38 Raw'!M24</f>
        <v>0</v>
      </c>
      <c r="K34" s="82">
        <f>'AEO 2023 Table 38 Raw'!N24</f>
        <v>0</v>
      </c>
      <c r="L34" s="82">
        <f>'AEO 2023 Table 38 Raw'!O24</f>
        <v>0</v>
      </c>
      <c r="M34" s="82">
        <f>'AEO 2023 Table 38 Raw'!P24</f>
        <v>0</v>
      </c>
      <c r="N34" s="82">
        <f>'AEO 2023 Table 38 Raw'!Q24</f>
        <v>0</v>
      </c>
      <c r="O34" s="82">
        <f>'AEO 2023 Table 38 Raw'!R24</f>
        <v>0</v>
      </c>
      <c r="P34" s="82">
        <f>'AEO 2023 Table 38 Raw'!S24</f>
        <v>0</v>
      </c>
      <c r="Q34" s="82">
        <f>'AEO 2023 Table 38 Raw'!T24</f>
        <v>0</v>
      </c>
      <c r="R34" s="82">
        <f>'AEO 2023 Table 38 Raw'!U24</f>
        <v>0</v>
      </c>
      <c r="S34" s="82">
        <f>'AEO 2023 Table 38 Raw'!V24</f>
        <v>0</v>
      </c>
      <c r="T34" s="82">
        <f>'AEO 2023 Table 38 Raw'!W24</f>
        <v>0</v>
      </c>
      <c r="U34" s="82">
        <f>'AEO 2023 Table 38 Raw'!X24</f>
        <v>0</v>
      </c>
      <c r="V34" s="82">
        <f>'AEO 2023 Table 38 Raw'!Y24</f>
        <v>0</v>
      </c>
      <c r="W34" s="82">
        <f>'AEO 2023 Table 38 Raw'!Z24</f>
        <v>0</v>
      </c>
      <c r="X34" s="82">
        <f>'AEO 2023 Table 38 Raw'!AA24</f>
        <v>0</v>
      </c>
      <c r="Y34" s="82">
        <f>'AEO 2023 Table 38 Raw'!AB24</f>
        <v>0</v>
      </c>
      <c r="Z34" s="82">
        <f>'AEO 2023 Table 38 Raw'!AC24</f>
        <v>0</v>
      </c>
      <c r="AA34" s="82">
        <f>'AEO 2023 Table 38 Raw'!AD24</f>
        <v>0</v>
      </c>
      <c r="AB34" s="82">
        <f>'AEO 2023 Table 38 Raw'!AE24</f>
        <v>0</v>
      </c>
      <c r="AC34" s="82">
        <f>'AEO 2023 Table 38 Raw'!AF24</f>
        <v>0</v>
      </c>
      <c r="AD34" s="82">
        <f>'AEO 2023 Table 38 Raw'!AG24</f>
        <v>0</v>
      </c>
      <c r="AE34" s="82">
        <f>'AEO 2023 Table 38 Raw'!AH24</f>
        <v>0</v>
      </c>
      <c r="AF34" s="95" t="str">
        <f>'AEO 2023 Table 38 Raw'!AI24</f>
        <v>- -</v>
      </c>
    </row>
    <row r="35" spans="1:32" ht="15" customHeight="1" x14ac:dyDescent="0.35">
      <c r="A35" s="77" t="s">
        <v>1326</v>
      </c>
      <c r="B35" s="81" t="s">
        <v>1327</v>
      </c>
      <c r="C35" s="82">
        <f>'AEO 2023 Table 38 Raw'!F25</f>
        <v>2.5139239999999998</v>
      </c>
      <c r="D35" s="82">
        <f>'AEO 2023 Table 38 Raw'!G25</f>
        <v>2.5356830000000001</v>
      </c>
      <c r="E35" s="82">
        <f>'AEO 2023 Table 38 Raw'!H25</f>
        <v>2.2055470000000001</v>
      </c>
      <c r="F35" s="82">
        <f>'AEO 2023 Table 38 Raw'!I25</f>
        <v>2.0324040000000001</v>
      </c>
      <c r="G35" s="82">
        <f>'AEO 2023 Table 38 Raw'!J25</f>
        <v>2.150182</v>
      </c>
      <c r="H35" s="82">
        <f>'AEO 2023 Table 38 Raw'!K25</f>
        <v>2.3345470000000001</v>
      </c>
      <c r="I35" s="82">
        <f>'AEO 2023 Table 38 Raw'!L25</f>
        <v>2.6524869999999998</v>
      </c>
      <c r="J35" s="82">
        <f>'AEO 2023 Table 38 Raw'!M25</f>
        <v>2.8486359999999999</v>
      </c>
      <c r="K35" s="82">
        <f>'AEO 2023 Table 38 Raw'!N25</f>
        <v>3.0338449999999999</v>
      </c>
      <c r="L35" s="82">
        <f>'AEO 2023 Table 38 Raw'!O25</f>
        <v>3.1788259999999999</v>
      </c>
      <c r="M35" s="82">
        <f>'AEO 2023 Table 38 Raw'!P25</f>
        <v>3.300967</v>
      </c>
      <c r="N35" s="82">
        <f>'AEO 2023 Table 38 Raw'!Q25</f>
        <v>3.412798</v>
      </c>
      <c r="O35" s="82">
        <f>'AEO 2023 Table 38 Raw'!R25</f>
        <v>3.5302519999999999</v>
      </c>
      <c r="P35" s="82">
        <f>'AEO 2023 Table 38 Raw'!S25</f>
        <v>3.6535359999999999</v>
      </c>
      <c r="Q35" s="82">
        <f>'AEO 2023 Table 38 Raw'!T25</f>
        <v>3.7629760000000001</v>
      </c>
      <c r="R35" s="82">
        <f>'AEO 2023 Table 38 Raw'!U25</f>
        <v>3.8445360000000002</v>
      </c>
      <c r="S35" s="82">
        <f>'AEO 2023 Table 38 Raw'!V25</f>
        <v>3.7949630000000001</v>
      </c>
      <c r="T35" s="82">
        <f>'AEO 2023 Table 38 Raw'!W25</f>
        <v>3.7541329999999999</v>
      </c>
      <c r="U35" s="82">
        <f>'AEO 2023 Table 38 Raw'!X25</f>
        <v>3.7143030000000001</v>
      </c>
      <c r="V35" s="82">
        <f>'AEO 2023 Table 38 Raw'!Y25</f>
        <v>3.654188</v>
      </c>
      <c r="W35" s="82">
        <f>'AEO 2023 Table 38 Raw'!Z25</f>
        <v>3.592638</v>
      </c>
      <c r="X35" s="82">
        <f>'AEO 2023 Table 38 Raw'!AA25</f>
        <v>3.5293109999999999</v>
      </c>
      <c r="Y35" s="82">
        <f>'AEO 2023 Table 38 Raw'!AB25</f>
        <v>3.473919</v>
      </c>
      <c r="Z35" s="82">
        <f>'AEO 2023 Table 38 Raw'!AC25</f>
        <v>3.456718</v>
      </c>
      <c r="AA35" s="82">
        <f>'AEO 2023 Table 38 Raw'!AD25</f>
        <v>3.559974</v>
      </c>
      <c r="AB35" s="82">
        <f>'AEO 2023 Table 38 Raw'!AE25</f>
        <v>3.6922130000000002</v>
      </c>
      <c r="AC35" s="82">
        <f>'AEO 2023 Table 38 Raw'!AF25</f>
        <v>3.6755080000000002</v>
      </c>
      <c r="AD35" s="82">
        <f>'AEO 2023 Table 38 Raw'!AG25</f>
        <v>3.6827830000000001</v>
      </c>
      <c r="AE35" s="82">
        <f>'AEO 2023 Table 38 Raw'!AH25</f>
        <v>3.6879759999999999</v>
      </c>
      <c r="AF35" s="95">
        <f>'AEO 2023 Table 38 Raw'!AI25</f>
        <v>1.4E-2</v>
      </c>
    </row>
    <row r="36" spans="1:32" ht="15" customHeight="1" x14ac:dyDescent="0.35">
      <c r="A36" s="77" t="s">
        <v>1328</v>
      </c>
      <c r="B36" s="81" t="s">
        <v>1329</v>
      </c>
      <c r="C36" s="82">
        <f>'AEO 2023 Table 38 Raw'!F26</f>
        <v>988.42608600000005</v>
      </c>
      <c r="D36" s="82">
        <f>'AEO 2023 Table 38 Raw'!G26</f>
        <v>1041.3510739999999</v>
      </c>
      <c r="E36" s="82">
        <f>'AEO 2023 Table 38 Raw'!H26</f>
        <v>1107.6657709999999</v>
      </c>
      <c r="F36" s="82">
        <f>'AEO 2023 Table 38 Raw'!I26</f>
        <v>1186.097534</v>
      </c>
      <c r="G36" s="82">
        <f>'AEO 2023 Table 38 Raw'!J26</f>
        <v>1276.810303</v>
      </c>
      <c r="H36" s="82">
        <f>'AEO 2023 Table 38 Raw'!K26</f>
        <v>1357.5970460000001</v>
      </c>
      <c r="I36" s="82">
        <f>'AEO 2023 Table 38 Raw'!L26</f>
        <v>1434.1064449999999</v>
      </c>
      <c r="J36" s="82">
        <f>'AEO 2023 Table 38 Raw'!M26</f>
        <v>1532.047607</v>
      </c>
      <c r="K36" s="82">
        <f>'AEO 2023 Table 38 Raw'!N26</f>
        <v>1599.0928960000001</v>
      </c>
      <c r="L36" s="82">
        <f>'AEO 2023 Table 38 Raw'!O26</f>
        <v>1633.401001</v>
      </c>
      <c r="M36" s="82">
        <f>'AEO 2023 Table 38 Raw'!P26</f>
        <v>1681.364014</v>
      </c>
      <c r="N36" s="82">
        <f>'AEO 2023 Table 38 Raw'!Q26</f>
        <v>1707.4829099999999</v>
      </c>
      <c r="O36" s="82">
        <f>'AEO 2023 Table 38 Raw'!R26</f>
        <v>1741.088135</v>
      </c>
      <c r="P36" s="82">
        <f>'AEO 2023 Table 38 Raw'!S26</f>
        <v>1779.2547609999999</v>
      </c>
      <c r="Q36" s="82">
        <f>'AEO 2023 Table 38 Raw'!T26</f>
        <v>1820.685547</v>
      </c>
      <c r="R36" s="82">
        <f>'AEO 2023 Table 38 Raw'!U26</f>
        <v>1841.39624</v>
      </c>
      <c r="S36" s="82">
        <f>'AEO 2023 Table 38 Raw'!V26</f>
        <v>1863.124268</v>
      </c>
      <c r="T36" s="82">
        <f>'AEO 2023 Table 38 Raw'!W26</f>
        <v>1883.948975</v>
      </c>
      <c r="U36" s="82">
        <f>'AEO 2023 Table 38 Raw'!X26</f>
        <v>1893.834717</v>
      </c>
      <c r="V36" s="82">
        <f>'AEO 2023 Table 38 Raw'!Y26</f>
        <v>1904.9576420000001</v>
      </c>
      <c r="W36" s="82">
        <f>'AEO 2023 Table 38 Raw'!Z26</f>
        <v>1915.5960689999999</v>
      </c>
      <c r="X36" s="82">
        <f>'AEO 2023 Table 38 Raw'!AA26</f>
        <v>1912.700562</v>
      </c>
      <c r="Y36" s="82">
        <f>'AEO 2023 Table 38 Raw'!AB26</f>
        <v>1919.6967770000001</v>
      </c>
      <c r="Z36" s="82">
        <f>'AEO 2023 Table 38 Raw'!AC26</f>
        <v>1931.5167240000001</v>
      </c>
      <c r="AA36" s="82">
        <f>'AEO 2023 Table 38 Raw'!AD26</f>
        <v>2012.4967039999999</v>
      </c>
      <c r="AB36" s="82">
        <f>'AEO 2023 Table 38 Raw'!AE26</f>
        <v>2009.5048830000001</v>
      </c>
      <c r="AC36" s="82">
        <f>'AEO 2023 Table 38 Raw'!AF26</f>
        <v>2020.9580080000001</v>
      </c>
      <c r="AD36" s="82">
        <f>'AEO 2023 Table 38 Raw'!AG26</f>
        <v>2038.940552</v>
      </c>
      <c r="AE36" s="82">
        <f>'AEO 2023 Table 38 Raw'!AH26</f>
        <v>2064.4897460000002</v>
      </c>
      <c r="AF36" s="95">
        <f>'AEO 2023 Table 38 Raw'!AI26</f>
        <v>2.7E-2</v>
      </c>
    </row>
    <row r="37" spans="1:32" ht="15" customHeight="1" x14ac:dyDescent="0.35">
      <c r="C37" s="82"/>
      <c r="D37" s="82"/>
      <c r="E37" s="82"/>
      <c r="F37" s="82"/>
      <c r="G37" s="82"/>
      <c r="H37" s="82"/>
      <c r="I37" s="82"/>
      <c r="J37" s="82"/>
      <c r="K37" s="82"/>
      <c r="L37" s="82"/>
      <c r="M37" s="82"/>
      <c r="N37" s="82"/>
      <c r="O37" s="82"/>
      <c r="P37" s="82"/>
      <c r="Q37" s="82"/>
      <c r="R37" s="82"/>
      <c r="S37" s="82"/>
      <c r="T37" s="82"/>
      <c r="U37" s="82"/>
      <c r="V37" s="82"/>
      <c r="W37" s="82"/>
      <c r="X37" s="82"/>
      <c r="Y37" s="82"/>
      <c r="Z37" s="82"/>
      <c r="AA37" s="82"/>
      <c r="AB37" s="82"/>
      <c r="AC37" s="82"/>
      <c r="AD37" s="82"/>
      <c r="AE37" s="82"/>
      <c r="AF37" s="95"/>
    </row>
    <row r="38" spans="1:32" ht="15" customHeight="1" x14ac:dyDescent="0.35">
      <c r="A38" s="77" t="s">
        <v>1330</v>
      </c>
      <c r="B38" s="81" t="s">
        <v>1153</v>
      </c>
      <c r="C38" s="82">
        <f>'AEO 2023 Table 38 Raw'!F27</f>
        <v>18.828334999999999</v>
      </c>
      <c r="D38" s="82">
        <f>'AEO 2023 Table 38 Raw'!G27</f>
        <v>19.999586000000001</v>
      </c>
      <c r="E38" s="82">
        <f>'AEO 2023 Table 38 Raw'!H27</f>
        <v>20.952251</v>
      </c>
      <c r="F38" s="82">
        <f>'AEO 2023 Table 38 Raw'!I27</f>
        <v>22.964746000000002</v>
      </c>
      <c r="G38" s="82">
        <f>'AEO 2023 Table 38 Raw'!J27</f>
        <v>24.879736000000001</v>
      </c>
      <c r="H38" s="82">
        <f>'AEO 2023 Table 38 Raw'!K27</f>
        <v>26.789166999999999</v>
      </c>
      <c r="I38" s="82">
        <f>'AEO 2023 Table 38 Raw'!L27</f>
        <v>28.891081</v>
      </c>
      <c r="J38" s="82">
        <f>'AEO 2023 Table 38 Raw'!M27</f>
        <v>30.841034000000001</v>
      </c>
      <c r="K38" s="82">
        <f>'AEO 2023 Table 38 Raw'!N27</f>
        <v>32.414124000000001</v>
      </c>
      <c r="L38" s="82">
        <f>'AEO 2023 Table 38 Raw'!O27</f>
        <v>33.347157000000003</v>
      </c>
      <c r="M38" s="82">
        <f>'AEO 2023 Table 38 Raw'!P27</f>
        <v>34.403534000000001</v>
      </c>
      <c r="N38" s="82">
        <f>'AEO 2023 Table 38 Raw'!Q27</f>
        <v>35.136612</v>
      </c>
      <c r="O38" s="82">
        <f>'AEO 2023 Table 38 Raw'!R27</f>
        <v>35.812752000000003</v>
      </c>
      <c r="P38" s="82">
        <f>'AEO 2023 Table 38 Raw'!S27</f>
        <v>36.460147999999997</v>
      </c>
      <c r="Q38" s="82">
        <f>'AEO 2023 Table 38 Raw'!T27</f>
        <v>36.943458999999997</v>
      </c>
      <c r="R38" s="82">
        <f>'AEO 2023 Table 38 Raw'!U27</f>
        <v>37.237282</v>
      </c>
      <c r="S38" s="82">
        <f>'AEO 2023 Table 38 Raw'!V27</f>
        <v>37.497146999999998</v>
      </c>
      <c r="T38" s="82">
        <f>'AEO 2023 Table 38 Raw'!W27</f>
        <v>37.769500999999998</v>
      </c>
      <c r="U38" s="82">
        <f>'AEO 2023 Table 38 Raw'!X27</f>
        <v>37.822398999999997</v>
      </c>
      <c r="V38" s="82">
        <f>'AEO 2023 Table 38 Raw'!Y27</f>
        <v>38.141562999999998</v>
      </c>
      <c r="W38" s="82">
        <f>'AEO 2023 Table 38 Raw'!Z27</f>
        <v>38.447823</v>
      </c>
      <c r="X38" s="82">
        <f>'AEO 2023 Table 38 Raw'!AA27</f>
        <v>38.660846999999997</v>
      </c>
      <c r="Y38" s="82">
        <f>'AEO 2023 Table 38 Raw'!AB27</f>
        <v>38.857264999999998</v>
      </c>
      <c r="Z38" s="82">
        <f>'AEO 2023 Table 38 Raw'!AC27</f>
        <v>39.018813999999999</v>
      </c>
      <c r="AA38" s="82">
        <f>'AEO 2023 Table 38 Raw'!AD27</f>
        <v>40.030228000000001</v>
      </c>
      <c r="AB38" s="82">
        <f>'AEO 2023 Table 38 Raw'!AE27</f>
        <v>40.118564999999997</v>
      </c>
      <c r="AC38" s="82">
        <f>'AEO 2023 Table 38 Raw'!AF27</f>
        <v>40.296829000000002</v>
      </c>
      <c r="AD38" s="82">
        <f>'AEO 2023 Table 38 Raw'!AG27</f>
        <v>40.662064000000001</v>
      </c>
      <c r="AE38" s="82">
        <f>'AEO 2023 Table 38 Raw'!AH27</f>
        <v>40.880020000000002</v>
      </c>
      <c r="AF38" s="95">
        <f>'AEO 2023 Table 38 Raw'!AI27</f>
        <v>2.8000000000000001E-2</v>
      </c>
    </row>
    <row r="39" spans="1:32" ht="12" customHeight="1" x14ac:dyDescent="0.35">
      <c r="A39" s="77" t="s">
        <v>1331</v>
      </c>
      <c r="B39" s="34" t="s">
        <v>1152</v>
      </c>
      <c r="C39" s="82">
        <f>'AEO 2023 Table 38 Raw'!F28</f>
        <v>5249.6733400000003</v>
      </c>
      <c r="D39" s="82">
        <f>'AEO 2023 Table 38 Raw'!G28</f>
        <v>5206.8632809999999</v>
      </c>
      <c r="E39" s="82">
        <f>'AEO 2023 Table 38 Raw'!H28</f>
        <v>5286.6191410000001</v>
      </c>
      <c r="F39" s="82">
        <f>'AEO 2023 Table 38 Raw'!I28</f>
        <v>5164.8623049999997</v>
      </c>
      <c r="G39" s="82">
        <f>'AEO 2023 Table 38 Raw'!J28</f>
        <v>5131.9287109999996</v>
      </c>
      <c r="H39" s="82">
        <f>'AEO 2023 Table 38 Raw'!K28</f>
        <v>5067.7089839999999</v>
      </c>
      <c r="I39" s="82">
        <f>'AEO 2023 Table 38 Raw'!L28</f>
        <v>4963.8378910000001</v>
      </c>
      <c r="J39" s="82">
        <f>'AEO 2023 Table 38 Raw'!M28</f>
        <v>4967.5625</v>
      </c>
      <c r="K39" s="82">
        <f>'AEO 2023 Table 38 Raw'!N28</f>
        <v>4933.3212890000004</v>
      </c>
      <c r="L39" s="82">
        <f>'AEO 2023 Table 38 Raw'!O28</f>
        <v>4898.171875</v>
      </c>
      <c r="M39" s="82">
        <f>'AEO 2023 Table 38 Raw'!P28</f>
        <v>4887.1840819999998</v>
      </c>
      <c r="N39" s="82">
        <f>'AEO 2023 Table 38 Raw'!Q28</f>
        <v>4859.5546880000002</v>
      </c>
      <c r="O39" s="82">
        <f>'AEO 2023 Table 38 Raw'!R28</f>
        <v>4861.642578</v>
      </c>
      <c r="P39" s="82">
        <f>'AEO 2023 Table 38 Raw'!S28</f>
        <v>4879.9990230000003</v>
      </c>
      <c r="Q39" s="82">
        <f>'AEO 2023 Table 38 Raw'!T28</f>
        <v>4928.3027339999999</v>
      </c>
      <c r="R39" s="82">
        <f>'AEO 2023 Table 38 Raw'!U28</f>
        <v>4945.0341799999997</v>
      </c>
      <c r="S39" s="82">
        <f>'AEO 2023 Table 38 Raw'!V28</f>
        <v>4968.7094729999999</v>
      </c>
      <c r="T39" s="82">
        <f>'AEO 2023 Table 38 Raw'!W28</f>
        <v>4988.0166019999997</v>
      </c>
      <c r="U39" s="82">
        <f>'AEO 2023 Table 38 Raw'!X28</f>
        <v>5007.1777339999999</v>
      </c>
      <c r="V39" s="82">
        <f>'AEO 2023 Table 38 Raw'!Y28</f>
        <v>4994.4404299999997</v>
      </c>
      <c r="W39" s="82">
        <f>'AEO 2023 Table 38 Raw'!Z28</f>
        <v>4982.3266599999997</v>
      </c>
      <c r="X39" s="82">
        <f>'AEO 2023 Table 38 Raw'!AA28</f>
        <v>4947.3837890000004</v>
      </c>
      <c r="Y39" s="82">
        <f>'AEO 2023 Table 38 Raw'!AB28</f>
        <v>4940.3803710000002</v>
      </c>
      <c r="Z39" s="82">
        <f>'AEO 2023 Table 38 Raw'!AC28</f>
        <v>4950.2192379999997</v>
      </c>
      <c r="AA39" s="82">
        <f>'AEO 2023 Table 38 Raw'!AD28</f>
        <v>5027.4428710000002</v>
      </c>
      <c r="AB39" s="82">
        <f>'AEO 2023 Table 38 Raw'!AE28</f>
        <v>5008.9155270000001</v>
      </c>
      <c r="AC39" s="82">
        <f>'AEO 2023 Table 38 Raw'!AF28</f>
        <v>5015.1787109999996</v>
      </c>
      <c r="AD39" s="82">
        <f>'AEO 2023 Table 38 Raw'!AG28</f>
        <v>5014.3559569999998</v>
      </c>
      <c r="AE39" s="82">
        <f>'AEO 2023 Table 38 Raw'!AH28</f>
        <v>5050.1191410000001</v>
      </c>
      <c r="AF39" s="95">
        <f>'AEO 2023 Table 38 Raw'!AI28</f>
        <v>-1E-3</v>
      </c>
    </row>
    <row r="40" spans="1:32" ht="12" customHeight="1" x14ac:dyDescent="0.35">
      <c r="C40" s="82"/>
      <c r="D40" s="82"/>
      <c r="E40" s="82"/>
      <c r="F40" s="82"/>
      <c r="G40" s="82"/>
      <c r="H40" s="82"/>
      <c r="I40" s="82"/>
      <c r="J40" s="82"/>
      <c r="K40" s="82"/>
      <c r="L40" s="82"/>
      <c r="M40" s="82"/>
      <c r="N40" s="82"/>
      <c r="O40" s="82"/>
      <c r="P40" s="82"/>
      <c r="Q40" s="82"/>
      <c r="R40" s="82"/>
      <c r="S40" s="82"/>
      <c r="T40" s="82"/>
      <c r="U40" s="82"/>
      <c r="V40" s="82"/>
      <c r="W40" s="82"/>
      <c r="X40" s="82"/>
      <c r="Y40" s="82"/>
      <c r="Z40" s="82"/>
      <c r="AA40" s="82"/>
      <c r="AB40" s="82"/>
      <c r="AC40" s="82"/>
      <c r="AD40" s="82"/>
      <c r="AE40" s="82"/>
      <c r="AF40" s="95"/>
    </row>
    <row r="41" spans="1:32" ht="12" customHeight="1" x14ac:dyDescent="0.35">
      <c r="B41" s="34" t="s">
        <v>1332</v>
      </c>
      <c r="C41" s="82"/>
      <c r="D41" s="82"/>
      <c r="E41" s="82"/>
      <c r="F41" s="82"/>
      <c r="G41" s="82"/>
      <c r="H41" s="82"/>
      <c r="I41" s="82"/>
      <c r="J41" s="82"/>
      <c r="K41" s="82"/>
      <c r="L41" s="82"/>
      <c r="M41" s="82"/>
      <c r="N41" s="82"/>
      <c r="O41" s="82"/>
      <c r="P41" s="82"/>
      <c r="Q41" s="82"/>
      <c r="R41" s="82"/>
      <c r="S41" s="82"/>
      <c r="T41" s="82"/>
      <c r="U41" s="82"/>
      <c r="V41" s="82"/>
      <c r="W41" s="82"/>
      <c r="X41" s="82"/>
      <c r="Y41" s="82"/>
      <c r="Z41" s="82"/>
      <c r="AA41" s="82"/>
      <c r="AB41" s="82"/>
      <c r="AC41" s="82"/>
      <c r="AD41" s="82"/>
      <c r="AE41" s="82"/>
      <c r="AF41" s="95"/>
    </row>
    <row r="42" spans="1:32" ht="12" customHeight="1" x14ac:dyDescent="0.35">
      <c r="B42" s="34" t="s">
        <v>1333</v>
      </c>
      <c r="C42" s="82"/>
      <c r="D42" s="82"/>
      <c r="E42" s="82"/>
      <c r="F42" s="82"/>
      <c r="G42" s="82"/>
      <c r="H42" s="82"/>
      <c r="I42" s="82"/>
      <c r="J42" s="82"/>
      <c r="K42" s="82"/>
      <c r="L42" s="82"/>
      <c r="M42" s="82"/>
      <c r="N42" s="82"/>
      <c r="O42" s="82"/>
      <c r="P42" s="82"/>
      <c r="Q42" s="82"/>
      <c r="R42" s="82"/>
      <c r="S42" s="82"/>
      <c r="T42" s="82"/>
      <c r="U42" s="82"/>
      <c r="V42" s="82"/>
      <c r="W42" s="82"/>
      <c r="X42" s="82"/>
      <c r="Y42" s="82"/>
      <c r="Z42" s="82"/>
      <c r="AA42" s="82"/>
      <c r="AB42" s="82"/>
      <c r="AC42" s="82"/>
      <c r="AD42" s="82"/>
      <c r="AE42" s="82"/>
      <c r="AF42" s="95"/>
    </row>
    <row r="43" spans="1:32" ht="12" customHeight="1" x14ac:dyDescent="0.35">
      <c r="A43" s="77" t="s">
        <v>1334</v>
      </c>
      <c r="B43" s="81" t="s">
        <v>1294</v>
      </c>
      <c r="C43" s="82">
        <f>'AEO 2023 Table 38 Raw'!F31</f>
        <v>7718.4140619999998</v>
      </c>
      <c r="D43" s="82">
        <f>'AEO 2023 Table 38 Raw'!G31</f>
        <v>7976.0561520000001</v>
      </c>
      <c r="E43" s="82">
        <f>'AEO 2023 Table 38 Raw'!H31</f>
        <v>8178.6586909999996</v>
      </c>
      <c r="F43" s="82">
        <f>'AEO 2023 Table 38 Raw'!I31</f>
        <v>8324.0957030000009</v>
      </c>
      <c r="G43" s="82">
        <f>'AEO 2023 Table 38 Raw'!J31</f>
        <v>8312.1621090000008</v>
      </c>
      <c r="H43" s="82">
        <f>'AEO 2023 Table 38 Raw'!K31</f>
        <v>8184.3251950000003</v>
      </c>
      <c r="I43" s="82">
        <f>'AEO 2023 Table 38 Raw'!L31</f>
        <v>8008.7880859999996</v>
      </c>
      <c r="J43" s="82">
        <f>'AEO 2023 Table 38 Raw'!M31</f>
        <v>7936.4726559999999</v>
      </c>
      <c r="K43" s="82">
        <f>'AEO 2023 Table 38 Raw'!N31</f>
        <v>7809.1035160000001</v>
      </c>
      <c r="L43" s="82">
        <f>'AEO 2023 Table 38 Raw'!O31</f>
        <v>7739.4077150000003</v>
      </c>
      <c r="M43" s="82">
        <f>'AEO 2023 Table 38 Raw'!P31</f>
        <v>7655.8237300000001</v>
      </c>
      <c r="N43" s="82">
        <f>'AEO 2023 Table 38 Raw'!Q31</f>
        <v>7585.7709960000002</v>
      </c>
      <c r="O43" s="82">
        <f>'AEO 2023 Table 38 Raw'!R31</f>
        <v>7563.6132809999999</v>
      </c>
      <c r="P43" s="82">
        <f>'AEO 2023 Table 38 Raw'!S31</f>
        <v>7587.8632809999999</v>
      </c>
      <c r="Q43" s="82">
        <f>'AEO 2023 Table 38 Raw'!T31</f>
        <v>7623.1318359999996</v>
      </c>
      <c r="R43" s="82">
        <f>'AEO 2023 Table 38 Raw'!U31</f>
        <v>7679.5986329999996</v>
      </c>
      <c r="S43" s="82">
        <f>'AEO 2023 Table 38 Raw'!V31</f>
        <v>7751.0859380000002</v>
      </c>
      <c r="T43" s="82">
        <f>'AEO 2023 Table 38 Raw'!W31</f>
        <v>7811.0336909999996</v>
      </c>
      <c r="U43" s="82">
        <f>'AEO 2023 Table 38 Raw'!X31</f>
        <v>7906.6547849999997</v>
      </c>
      <c r="V43" s="82">
        <f>'AEO 2023 Table 38 Raw'!Y31</f>
        <v>7946.8232420000004</v>
      </c>
      <c r="W43" s="82">
        <f>'AEO 2023 Table 38 Raw'!Z31</f>
        <v>7985.9658200000003</v>
      </c>
      <c r="X43" s="82">
        <f>'AEO 2023 Table 38 Raw'!AA31</f>
        <v>8036.3627930000002</v>
      </c>
      <c r="Y43" s="82">
        <f>'AEO 2023 Table 38 Raw'!AB31</f>
        <v>8071.8164059999999</v>
      </c>
      <c r="Z43" s="82">
        <f>'AEO 2023 Table 38 Raw'!AC31</f>
        <v>8159.9731449999999</v>
      </c>
      <c r="AA43" s="82">
        <f>'AEO 2023 Table 38 Raw'!AD31</f>
        <v>8158.4384769999997</v>
      </c>
      <c r="AB43" s="82">
        <f>'AEO 2023 Table 38 Raw'!AE31</f>
        <v>8218.5048829999996</v>
      </c>
      <c r="AC43" s="82">
        <f>'AEO 2023 Table 38 Raw'!AF31</f>
        <v>8237.9003909999992</v>
      </c>
      <c r="AD43" s="82">
        <f>'AEO 2023 Table 38 Raw'!AG31</f>
        <v>8299.1777340000008</v>
      </c>
      <c r="AE43" s="82">
        <f>'AEO 2023 Table 38 Raw'!AH31</f>
        <v>8371.828125</v>
      </c>
      <c r="AF43" s="95">
        <f>'AEO 2023 Table 38 Raw'!AI31</f>
        <v>3.0000000000000001E-3</v>
      </c>
    </row>
    <row r="44" spans="1:32" ht="12" customHeight="1" x14ac:dyDescent="0.35">
      <c r="A44" s="77" t="s">
        <v>1335</v>
      </c>
      <c r="B44" s="81" t="s">
        <v>1296</v>
      </c>
      <c r="C44" s="82">
        <f>'AEO 2023 Table 38 Raw'!F32</f>
        <v>83.796310000000005</v>
      </c>
      <c r="D44" s="82">
        <f>'AEO 2023 Table 38 Raw'!G32</f>
        <v>97.011641999999995</v>
      </c>
      <c r="E44" s="82">
        <f>'AEO 2023 Table 38 Raw'!H32</f>
        <v>104.512894</v>
      </c>
      <c r="F44" s="82">
        <f>'AEO 2023 Table 38 Raw'!I32</f>
        <v>110.15418200000001</v>
      </c>
      <c r="G44" s="82">
        <f>'AEO 2023 Table 38 Raw'!J32</f>
        <v>114.37352799999999</v>
      </c>
      <c r="H44" s="82">
        <f>'AEO 2023 Table 38 Raw'!K32</f>
        <v>118.141678</v>
      </c>
      <c r="I44" s="82">
        <f>'AEO 2023 Table 38 Raw'!L32</f>
        <v>124.906181</v>
      </c>
      <c r="J44" s="82">
        <f>'AEO 2023 Table 38 Raw'!M32</f>
        <v>122.077034</v>
      </c>
      <c r="K44" s="82">
        <f>'AEO 2023 Table 38 Raw'!N32</f>
        <v>119.38761100000001</v>
      </c>
      <c r="L44" s="82">
        <f>'AEO 2023 Table 38 Raw'!O32</f>
        <v>116.274109</v>
      </c>
      <c r="M44" s="82">
        <f>'AEO 2023 Table 38 Raw'!P32</f>
        <v>115.159111</v>
      </c>
      <c r="N44" s="82">
        <f>'AEO 2023 Table 38 Raw'!Q32</f>
        <v>113.840157</v>
      </c>
      <c r="O44" s="82">
        <f>'AEO 2023 Table 38 Raw'!R32</f>
        <v>114.572609</v>
      </c>
      <c r="P44" s="82">
        <f>'AEO 2023 Table 38 Raw'!S32</f>
        <v>114.764709</v>
      </c>
      <c r="Q44" s="82">
        <f>'AEO 2023 Table 38 Raw'!T32</f>
        <v>118.359932</v>
      </c>
      <c r="R44" s="82">
        <f>'AEO 2023 Table 38 Raw'!U32</f>
        <v>119.838356</v>
      </c>
      <c r="S44" s="82">
        <f>'AEO 2023 Table 38 Raw'!V32</f>
        <v>122.006264</v>
      </c>
      <c r="T44" s="82">
        <f>'AEO 2023 Table 38 Raw'!W32</f>
        <v>125.28846</v>
      </c>
      <c r="U44" s="82">
        <f>'AEO 2023 Table 38 Raw'!X32</f>
        <v>127.723068</v>
      </c>
      <c r="V44" s="82">
        <f>'AEO 2023 Table 38 Raw'!Y32</f>
        <v>128.04115300000001</v>
      </c>
      <c r="W44" s="82">
        <f>'AEO 2023 Table 38 Raw'!Z32</f>
        <v>130.17207300000001</v>
      </c>
      <c r="X44" s="82">
        <f>'AEO 2023 Table 38 Raw'!AA32</f>
        <v>130.01267999999999</v>
      </c>
      <c r="Y44" s="82">
        <f>'AEO 2023 Table 38 Raw'!AB32</f>
        <v>132.68360899999999</v>
      </c>
      <c r="Z44" s="82">
        <f>'AEO 2023 Table 38 Raw'!AC32</f>
        <v>134.548508</v>
      </c>
      <c r="AA44" s="82">
        <f>'AEO 2023 Table 38 Raw'!AD32</f>
        <v>137.04145800000001</v>
      </c>
      <c r="AB44" s="82">
        <f>'AEO 2023 Table 38 Raw'!AE32</f>
        <v>138.32456999999999</v>
      </c>
      <c r="AC44" s="82">
        <f>'AEO 2023 Table 38 Raw'!AF32</f>
        <v>141.15595999999999</v>
      </c>
      <c r="AD44" s="82">
        <f>'AEO 2023 Table 38 Raw'!AG32</f>
        <v>143.10771199999999</v>
      </c>
      <c r="AE44" s="82">
        <f>'AEO 2023 Table 38 Raw'!AH32</f>
        <v>147.29293799999999</v>
      </c>
      <c r="AF44" s="95">
        <f>'AEO 2023 Table 38 Raw'!AI32</f>
        <v>0.02</v>
      </c>
    </row>
    <row r="45" spans="1:32" ht="12" customHeight="1" x14ac:dyDescent="0.35">
      <c r="A45" s="77" t="s">
        <v>1336</v>
      </c>
      <c r="B45" s="81" t="s">
        <v>1337</v>
      </c>
      <c r="C45" s="82">
        <f>'AEO 2023 Table 38 Raw'!F33</f>
        <v>7802.2104490000002</v>
      </c>
      <c r="D45" s="82">
        <f>'AEO 2023 Table 38 Raw'!G33</f>
        <v>8073.0678710000002</v>
      </c>
      <c r="E45" s="82">
        <f>'AEO 2023 Table 38 Raw'!H33</f>
        <v>8283.171875</v>
      </c>
      <c r="F45" s="82">
        <f>'AEO 2023 Table 38 Raw'!I33</f>
        <v>8434.25</v>
      </c>
      <c r="G45" s="82">
        <f>'AEO 2023 Table 38 Raw'!J33</f>
        <v>8426.5351559999999</v>
      </c>
      <c r="H45" s="82">
        <f>'AEO 2023 Table 38 Raw'!K33</f>
        <v>8302.4667969999991</v>
      </c>
      <c r="I45" s="82">
        <f>'AEO 2023 Table 38 Raw'!L33</f>
        <v>8133.6943359999996</v>
      </c>
      <c r="J45" s="82">
        <f>'AEO 2023 Table 38 Raw'!M33</f>
        <v>8058.5498049999997</v>
      </c>
      <c r="K45" s="82">
        <f>'AEO 2023 Table 38 Raw'!N33</f>
        <v>7928.4912109999996</v>
      </c>
      <c r="L45" s="82">
        <f>'AEO 2023 Table 38 Raw'!O33</f>
        <v>7855.6816410000001</v>
      </c>
      <c r="M45" s="82">
        <f>'AEO 2023 Table 38 Raw'!P33</f>
        <v>7770.9829099999997</v>
      </c>
      <c r="N45" s="82">
        <f>'AEO 2023 Table 38 Raw'!Q33</f>
        <v>7699.611328</v>
      </c>
      <c r="O45" s="82">
        <f>'AEO 2023 Table 38 Raw'!R33</f>
        <v>7678.1860349999997</v>
      </c>
      <c r="P45" s="82">
        <f>'AEO 2023 Table 38 Raw'!S33</f>
        <v>7702.6279299999997</v>
      </c>
      <c r="Q45" s="82">
        <f>'AEO 2023 Table 38 Raw'!T33</f>
        <v>7741.4916990000002</v>
      </c>
      <c r="R45" s="82">
        <f>'AEO 2023 Table 38 Raw'!U33</f>
        <v>7799.4370120000003</v>
      </c>
      <c r="S45" s="82">
        <f>'AEO 2023 Table 38 Raw'!V33</f>
        <v>7873.0922849999997</v>
      </c>
      <c r="T45" s="82">
        <f>'AEO 2023 Table 38 Raw'!W33</f>
        <v>7936.3222660000001</v>
      </c>
      <c r="U45" s="82">
        <f>'AEO 2023 Table 38 Raw'!X33</f>
        <v>8034.3779299999997</v>
      </c>
      <c r="V45" s="82">
        <f>'AEO 2023 Table 38 Raw'!Y33</f>
        <v>8074.8642579999996</v>
      </c>
      <c r="W45" s="82">
        <f>'AEO 2023 Table 38 Raw'!Z33</f>
        <v>8116.1376950000003</v>
      </c>
      <c r="X45" s="82">
        <f>'AEO 2023 Table 38 Raw'!AA33</f>
        <v>8166.3754879999997</v>
      </c>
      <c r="Y45" s="82">
        <f>'AEO 2023 Table 38 Raw'!AB33</f>
        <v>8204.5</v>
      </c>
      <c r="Z45" s="82">
        <f>'AEO 2023 Table 38 Raw'!AC33</f>
        <v>8294.5214840000008</v>
      </c>
      <c r="AA45" s="82">
        <f>'AEO 2023 Table 38 Raw'!AD33</f>
        <v>8295.4794920000004</v>
      </c>
      <c r="AB45" s="82">
        <f>'AEO 2023 Table 38 Raw'!AE33</f>
        <v>8356.8291019999997</v>
      </c>
      <c r="AC45" s="82">
        <f>'AEO 2023 Table 38 Raw'!AF33</f>
        <v>8379.0566409999992</v>
      </c>
      <c r="AD45" s="82">
        <f>'AEO 2023 Table 38 Raw'!AG33</f>
        <v>8442.2851559999999</v>
      </c>
      <c r="AE45" s="82">
        <f>'AEO 2023 Table 38 Raw'!AH33</f>
        <v>8519.1210940000001</v>
      </c>
      <c r="AF45" s="95">
        <f>'AEO 2023 Table 38 Raw'!AI33</f>
        <v>3.0000000000000001E-3</v>
      </c>
    </row>
    <row r="46" spans="1:32" ht="12" customHeight="1" x14ac:dyDescent="0.35">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95"/>
    </row>
    <row r="47" spans="1:32" ht="12" customHeight="1" x14ac:dyDescent="0.35">
      <c r="B47" s="34" t="s">
        <v>1338</v>
      </c>
      <c r="C47" s="82"/>
      <c r="D47" s="82"/>
      <c r="E47" s="82"/>
      <c r="F47" s="82"/>
      <c r="G47" s="82"/>
      <c r="H47" s="82"/>
      <c r="I47" s="82"/>
      <c r="J47" s="82"/>
      <c r="K47" s="82"/>
      <c r="L47" s="82"/>
      <c r="M47" s="82"/>
      <c r="N47" s="82"/>
      <c r="O47" s="82"/>
      <c r="P47" s="82"/>
      <c r="Q47" s="82"/>
      <c r="R47" s="82"/>
      <c r="S47" s="82"/>
      <c r="T47" s="82"/>
      <c r="U47" s="82"/>
      <c r="V47" s="82"/>
      <c r="W47" s="82"/>
      <c r="X47" s="82"/>
      <c r="Y47" s="82"/>
      <c r="Z47" s="82"/>
      <c r="AA47" s="82"/>
      <c r="AB47" s="82"/>
      <c r="AC47" s="82"/>
      <c r="AD47" s="82"/>
      <c r="AE47" s="82"/>
      <c r="AF47" s="95"/>
    </row>
    <row r="48" spans="1:32" ht="12" customHeight="1" x14ac:dyDescent="0.35">
      <c r="A48" s="77" t="s">
        <v>1339</v>
      </c>
      <c r="B48" s="81" t="s">
        <v>1301</v>
      </c>
      <c r="C48" s="82">
        <f>'AEO 2023 Table 38 Raw'!F35</f>
        <v>496.09197999999998</v>
      </c>
      <c r="D48" s="82">
        <f>'AEO 2023 Table 38 Raw'!G35</f>
        <v>511.80542000000003</v>
      </c>
      <c r="E48" s="82">
        <f>'AEO 2023 Table 38 Raw'!H35</f>
        <v>525.08068800000001</v>
      </c>
      <c r="F48" s="82">
        <f>'AEO 2023 Table 38 Raw'!I35</f>
        <v>533.73596199999997</v>
      </c>
      <c r="G48" s="82">
        <f>'AEO 2023 Table 38 Raw'!J35</f>
        <v>531.96118200000001</v>
      </c>
      <c r="H48" s="82">
        <f>'AEO 2023 Table 38 Raw'!K35</f>
        <v>523.35876499999995</v>
      </c>
      <c r="I48" s="82">
        <f>'AEO 2023 Table 38 Raw'!L35</f>
        <v>512.09167500000001</v>
      </c>
      <c r="J48" s="82">
        <f>'AEO 2023 Table 38 Raw'!M35</f>
        <v>506.89328</v>
      </c>
      <c r="K48" s="82">
        <f>'AEO 2023 Table 38 Raw'!N35</f>
        <v>498.47525000000002</v>
      </c>
      <c r="L48" s="82">
        <f>'AEO 2023 Table 38 Raw'!O35</f>
        <v>494.26181000000003</v>
      </c>
      <c r="M48" s="82">
        <f>'AEO 2023 Table 38 Raw'!P35</f>
        <v>489.27038599999997</v>
      </c>
      <c r="N48" s="82">
        <f>'AEO 2023 Table 38 Raw'!Q35</f>
        <v>485.24386600000003</v>
      </c>
      <c r="O48" s="82">
        <f>'AEO 2023 Table 38 Raw'!R35</f>
        <v>484.21994000000001</v>
      </c>
      <c r="P48" s="82">
        <f>'AEO 2023 Table 38 Raw'!S35</f>
        <v>486.10998499999999</v>
      </c>
      <c r="Q48" s="82">
        <f>'AEO 2023 Table 38 Raw'!T35</f>
        <v>488.81982399999998</v>
      </c>
      <c r="R48" s="82">
        <f>'AEO 2023 Table 38 Raw'!U35</f>
        <v>493.03881799999999</v>
      </c>
      <c r="S48" s="82">
        <f>'AEO 2023 Table 38 Raw'!V35</f>
        <v>498.321777</v>
      </c>
      <c r="T48" s="82">
        <f>'AEO 2023 Table 38 Raw'!W35</f>
        <v>502.71417200000002</v>
      </c>
      <c r="U48" s="82">
        <f>'AEO 2023 Table 38 Raw'!X35</f>
        <v>509.58932499999997</v>
      </c>
      <c r="V48" s="82">
        <f>'AEO 2023 Table 38 Raw'!Y35</f>
        <v>512.66528300000004</v>
      </c>
      <c r="W48" s="82">
        <f>'AEO 2023 Table 38 Raw'!Z35</f>
        <v>515.73846400000002</v>
      </c>
      <c r="X48" s="82">
        <f>'AEO 2023 Table 38 Raw'!AA35</f>
        <v>519.523865</v>
      </c>
      <c r="Y48" s="82">
        <f>'AEO 2023 Table 38 Raw'!AB35</f>
        <v>522.40057400000001</v>
      </c>
      <c r="Z48" s="82">
        <f>'AEO 2023 Table 38 Raw'!AC35</f>
        <v>528.81951900000001</v>
      </c>
      <c r="AA48" s="82">
        <f>'AEO 2023 Table 38 Raw'!AD35</f>
        <v>530.46258499999999</v>
      </c>
      <c r="AB48" s="82">
        <f>'AEO 2023 Table 38 Raw'!AE35</f>
        <v>535.02673300000004</v>
      </c>
      <c r="AC48" s="82">
        <f>'AEO 2023 Table 38 Raw'!AF35</f>
        <v>536.81933600000002</v>
      </c>
      <c r="AD48" s="82">
        <f>'AEO 2023 Table 38 Raw'!AG35</f>
        <v>541.39862100000005</v>
      </c>
      <c r="AE48" s="82">
        <f>'AEO 2023 Table 38 Raw'!AH35</f>
        <v>546.69842500000004</v>
      </c>
      <c r="AF48" s="95">
        <f>'AEO 2023 Table 38 Raw'!AI35</f>
        <v>3.0000000000000001E-3</v>
      </c>
    </row>
    <row r="49" spans="1:32" ht="12" customHeight="1" x14ac:dyDescent="0.35">
      <c r="A49" s="77" t="s">
        <v>1340</v>
      </c>
      <c r="B49" s="81" t="s">
        <v>1303</v>
      </c>
      <c r="C49" s="82">
        <f>'AEO 2023 Table 38 Raw'!F36</f>
        <v>7.7187000000000006E-2</v>
      </c>
      <c r="D49" s="82">
        <f>'AEO 2023 Table 38 Raw'!G36</f>
        <v>7.6893000000000003E-2</v>
      </c>
      <c r="E49" s="82">
        <f>'AEO 2023 Table 38 Raw'!H36</f>
        <v>7.7079999999999996E-2</v>
      </c>
      <c r="F49" s="82">
        <f>'AEO 2023 Table 38 Raw'!I36</f>
        <v>7.6725000000000002E-2</v>
      </c>
      <c r="G49" s="82">
        <f>'AEO 2023 Table 38 Raw'!J36</f>
        <v>7.4614E-2</v>
      </c>
      <c r="H49" s="82">
        <f>'AEO 2023 Table 38 Raw'!K36</f>
        <v>7.1290999999999993E-2</v>
      </c>
      <c r="I49" s="82">
        <f>'AEO 2023 Table 38 Raw'!L36</f>
        <v>6.7976999999999996E-2</v>
      </c>
      <c r="J49" s="82">
        <f>'AEO 2023 Table 38 Raw'!M36</f>
        <v>6.5073000000000006E-2</v>
      </c>
      <c r="K49" s="82">
        <f>'AEO 2023 Table 38 Raw'!N36</f>
        <v>6.1624999999999999E-2</v>
      </c>
      <c r="L49" s="82">
        <f>'AEO 2023 Table 38 Raw'!O36</f>
        <v>5.8332000000000002E-2</v>
      </c>
      <c r="M49" s="82">
        <f>'AEO 2023 Table 38 Raw'!P36</f>
        <v>5.5036000000000002E-2</v>
      </c>
      <c r="N49" s="82">
        <f>'AEO 2023 Table 38 Raw'!Q36</f>
        <v>5.1792999999999999E-2</v>
      </c>
      <c r="O49" s="82">
        <f>'AEO 2023 Table 38 Raw'!R36</f>
        <v>4.8852E-2</v>
      </c>
      <c r="P49" s="82">
        <f>'AEO 2023 Table 38 Raw'!S36</f>
        <v>4.6171999999999998E-2</v>
      </c>
      <c r="Q49" s="82">
        <f>'AEO 2023 Table 38 Raw'!T36</f>
        <v>4.3458999999999998E-2</v>
      </c>
      <c r="R49" s="82">
        <f>'AEO 2023 Table 38 Raw'!U36</f>
        <v>4.0714E-2</v>
      </c>
      <c r="S49" s="82">
        <f>'AEO 2023 Table 38 Raw'!V36</f>
        <v>3.7982000000000002E-2</v>
      </c>
      <c r="T49" s="82">
        <f>'AEO 2023 Table 38 Raw'!W36</f>
        <v>3.5138999999999997E-2</v>
      </c>
      <c r="U49" s="82">
        <f>'AEO 2023 Table 38 Raw'!X36</f>
        <v>3.2300000000000002E-2</v>
      </c>
      <c r="V49" s="82">
        <f>'AEO 2023 Table 38 Raw'!Y36</f>
        <v>2.9246000000000001E-2</v>
      </c>
      <c r="W49" s="82">
        <f>'AEO 2023 Table 38 Raw'!Z36</f>
        <v>2.6165999999999998E-2</v>
      </c>
      <c r="X49" s="82">
        <f>'AEO 2023 Table 38 Raw'!AA36</f>
        <v>2.3050000000000001E-2</v>
      </c>
      <c r="Y49" s="82">
        <f>'AEO 2023 Table 38 Raw'!AB36</f>
        <v>1.9861E-2</v>
      </c>
      <c r="Z49" s="82">
        <f>'AEO 2023 Table 38 Raw'!AC36</f>
        <v>1.6736000000000001E-2</v>
      </c>
      <c r="AA49" s="82">
        <f>'AEO 2023 Table 38 Raw'!AD36</f>
        <v>1.3457999999999999E-2</v>
      </c>
      <c r="AB49" s="82">
        <f>'AEO 2023 Table 38 Raw'!AE36</f>
        <v>1.0167000000000001E-2</v>
      </c>
      <c r="AC49" s="82">
        <f>'AEO 2023 Table 38 Raw'!AF36</f>
        <v>6.8009999999999998E-3</v>
      </c>
      <c r="AD49" s="82">
        <f>'AEO 2023 Table 38 Raw'!AG36</f>
        <v>3.4299999999999999E-3</v>
      </c>
      <c r="AE49" s="82">
        <f>'AEO 2023 Table 38 Raw'!AH36</f>
        <v>0</v>
      </c>
      <c r="AF49" s="95" t="str">
        <f>'AEO 2023 Table 38 Raw'!AI36</f>
        <v>- -</v>
      </c>
    </row>
    <row r="50" spans="1:32" ht="15" customHeight="1" x14ac:dyDescent="0.35">
      <c r="A50" s="77" t="s">
        <v>1341</v>
      </c>
      <c r="B50" s="81" t="s">
        <v>1305</v>
      </c>
      <c r="C50" s="82">
        <f>'AEO 2023 Table 38 Raw'!F37</f>
        <v>14.989253</v>
      </c>
      <c r="D50" s="82">
        <f>'AEO 2023 Table 38 Raw'!G37</f>
        <v>24.984642000000001</v>
      </c>
      <c r="E50" s="82">
        <f>'AEO 2023 Table 38 Raw'!H37</f>
        <v>33.823677000000004</v>
      </c>
      <c r="F50" s="82">
        <f>'AEO 2023 Table 38 Raw'!I37</f>
        <v>41.954478999999999</v>
      </c>
      <c r="G50" s="82">
        <f>'AEO 2023 Table 38 Raw'!J37</f>
        <v>46.959049</v>
      </c>
      <c r="H50" s="82">
        <f>'AEO 2023 Table 38 Raw'!K37</f>
        <v>49.925240000000002</v>
      </c>
      <c r="I50" s="82">
        <f>'AEO 2023 Table 38 Raw'!L37</f>
        <v>52.3078</v>
      </c>
      <c r="J50" s="82">
        <f>'AEO 2023 Table 38 Raw'!M37</f>
        <v>55.462558999999999</v>
      </c>
      <c r="K50" s="82">
        <f>'AEO 2023 Table 38 Raw'!N37</f>
        <v>55.55162</v>
      </c>
      <c r="L50" s="82">
        <f>'AEO 2023 Table 38 Raw'!O37</f>
        <v>54.22916</v>
      </c>
      <c r="M50" s="82">
        <f>'AEO 2023 Table 38 Raw'!P37</f>
        <v>54.338813999999999</v>
      </c>
      <c r="N50" s="82">
        <f>'AEO 2023 Table 38 Raw'!Q37</f>
        <v>54.775168999999998</v>
      </c>
      <c r="O50" s="82">
        <f>'AEO 2023 Table 38 Raw'!R37</f>
        <v>56.121654999999997</v>
      </c>
      <c r="P50" s="82">
        <f>'AEO 2023 Table 38 Raw'!S37</f>
        <v>58.310104000000003</v>
      </c>
      <c r="Q50" s="82">
        <f>'AEO 2023 Table 38 Raw'!T37</f>
        <v>60.516559999999998</v>
      </c>
      <c r="R50" s="82">
        <f>'AEO 2023 Table 38 Raw'!U37</f>
        <v>63.427039999999998</v>
      </c>
      <c r="S50" s="82">
        <f>'AEO 2023 Table 38 Raw'!V37</f>
        <v>66.999161000000001</v>
      </c>
      <c r="T50" s="82">
        <f>'AEO 2023 Table 38 Raw'!W37</f>
        <v>70.903305000000003</v>
      </c>
      <c r="U50" s="82">
        <f>'AEO 2023 Table 38 Raw'!X37</f>
        <v>75.275931999999997</v>
      </c>
      <c r="V50" s="82">
        <f>'AEO 2023 Table 38 Raw'!Y37</f>
        <v>79.499808999999999</v>
      </c>
      <c r="W50" s="82">
        <f>'AEO 2023 Table 38 Raw'!Z37</f>
        <v>83.909897000000001</v>
      </c>
      <c r="X50" s="82">
        <f>'AEO 2023 Table 38 Raw'!AA37</f>
        <v>88.457381999999996</v>
      </c>
      <c r="Y50" s="82">
        <f>'AEO 2023 Table 38 Raw'!AB37</f>
        <v>92.969727000000006</v>
      </c>
      <c r="Z50" s="82">
        <f>'AEO 2023 Table 38 Raw'!AC37</f>
        <v>98.143944000000005</v>
      </c>
      <c r="AA50" s="82">
        <f>'AEO 2023 Table 38 Raw'!AD37</f>
        <v>102.85993999999999</v>
      </c>
      <c r="AB50" s="82">
        <f>'AEO 2023 Table 38 Raw'!AE37</f>
        <v>107.83942399999999</v>
      </c>
      <c r="AC50" s="82">
        <f>'AEO 2023 Table 38 Raw'!AF37</f>
        <v>112.455429</v>
      </c>
      <c r="AD50" s="82">
        <f>'AEO 2023 Table 38 Raw'!AG37</f>
        <v>117.73085</v>
      </c>
      <c r="AE50" s="82">
        <f>'AEO 2023 Table 38 Raw'!AH37</f>
        <v>123.21998600000001</v>
      </c>
      <c r="AF50" s="95">
        <f>'AEO 2023 Table 38 Raw'!AI37</f>
        <v>7.8E-2</v>
      </c>
    </row>
    <row r="51" spans="1:32" ht="15" customHeight="1" x14ac:dyDescent="0.35">
      <c r="A51" s="77" t="s">
        <v>1342</v>
      </c>
      <c r="B51" s="81" t="s">
        <v>1307</v>
      </c>
      <c r="C51" s="82">
        <f>'AEO 2023 Table 38 Raw'!F38</f>
        <v>89.423018999999996</v>
      </c>
      <c r="D51" s="82">
        <f>'AEO 2023 Table 38 Raw'!G38</f>
        <v>95.979759000000001</v>
      </c>
      <c r="E51" s="82">
        <f>'AEO 2023 Table 38 Raw'!H38</f>
        <v>137.29530299999999</v>
      </c>
      <c r="F51" s="82">
        <f>'AEO 2023 Table 38 Raw'!I38</f>
        <v>204.39816300000001</v>
      </c>
      <c r="G51" s="82">
        <f>'AEO 2023 Table 38 Raw'!J38</f>
        <v>278.60934400000002</v>
      </c>
      <c r="H51" s="82">
        <f>'AEO 2023 Table 38 Raw'!K38</f>
        <v>352.90707400000002</v>
      </c>
      <c r="I51" s="82">
        <f>'AEO 2023 Table 38 Raw'!L38</f>
        <v>436.24078400000002</v>
      </c>
      <c r="J51" s="82">
        <f>'AEO 2023 Table 38 Raw'!M38</f>
        <v>523.201233</v>
      </c>
      <c r="K51" s="82">
        <f>'AEO 2023 Table 38 Raw'!N38</f>
        <v>587.10931400000004</v>
      </c>
      <c r="L51" s="82">
        <f>'AEO 2023 Table 38 Raw'!O38</f>
        <v>617.10296600000004</v>
      </c>
      <c r="M51" s="82">
        <f>'AEO 2023 Table 38 Raw'!P38</f>
        <v>650.98504600000001</v>
      </c>
      <c r="N51" s="82">
        <f>'AEO 2023 Table 38 Raw'!Q38</f>
        <v>672.19671600000004</v>
      </c>
      <c r="O51" s="82">
        <f>'AEO 2023 Table 38 Raw'!R38</f>
        <v>693.56347700000003</v>
      </c>
      <c r="P51" s="82">
        <f>'AEO 2023 Table 38 Raw'!S38</f>
        <v>716.88378899999998</v>
      </c>
      <c r="Q51" s="82">
        <f>'AEO 2023 Table 38 Raw'!T38</f>
        <v>737.48168899999996</v>
      </c>
      <c r="R51" s="82">
        <f>'AEO 2023 Table 38 Raw'!U38</f>
        <v>749.21289100000001</v>
      </c>
      <c r="S51" s="82">
        <f>'AEO 2023 Table 38 Raw'!V38</f>
        <v>759.66076699999996</v>
      </c>
      <c r="T51" s="82">
        <f>'AEO 2023 Table 38 Raw'!W38</f>
        <v>769.146973</v>
      </c>
      <c r="U51" s="82">
        <f>'AEO 2023 Table 38 Raw'!X38</f>
        <v>772.27593999999999</v>
      </c>
      <c r="V51" s="82">
        <f>'AEO 2023 Table 38 Raw'!Y38</f>
        <v>779.06402600000001</v>
      </c>
      <c r="W51" s="82">
        <f>'AEO 2023 Table 38 Raw'!Z38</f>
        <v>788.88629200000003</v>
      </c>
      <c r="X51" s="82">
        <f>'AEO 2023 Table 38 Raw'!AA38</f>
        <v>794.37432899999999</v>
      </c>
      <c r="Y51" s="82">
        <f>'AEO 2023 Table 38 Raw'!AB38</f>
        <v>799.81536900000003</v>
      </c>
      <c r="Z51" s="82">
        <f>'AEO 2023 Table 38 Raw'!AC38</f>
        <v>807.76300000000003</v>
      </c>
      <c r="AA51" s="82">
        <f>'AEO 2023 Table 38 Raw'!AD38</f>
        <v>836.59173599999997</v>
      </c>
      <c r="AB51" s="82">
        <f>'AEO 2023 Table 38 Raw'!AE38</f>
        <v>841.22741699999995</v>
      </c>
      <c r="AC51" s="82">
        <f>'AEO 2023 Table 38 Raw'!AF38</f>
        <v>845.40655500000003</v>
      </c>
      <c r="AD51" s="82">
        <f>'AEO 2023 Table 38 Raw'!AG38</f>
        <v>857.54644800000005</v>
      </c>
      <c r="AE51" s="82">
        <f>'AEO 2023 Table 38 Raw'!AH38</f>
        <v>870.35620100000006</v>
      </c>
      <c r="AF51" s="95">
        <f>'AEO 2023 Table 38 Raw'!AI38</f>
        <v>8.5000000000000006E-2</v>
      </c>
    </row>
    <row r="52" spans="1:32" ht="15" customHeight="1" x14ac:dyDescent="0.35">
      <c r="A52" s="77" t="s">
        <v>1343</v>
      </c>
      <c r="B52" s="81" t="s">
        <v>1309</v>
      </c>
      <c r="C52" s="82">
        <f>'AEO 2023 Table 38 Raw'!F39</f>
        <v>82.970923999999997</v>
      </c>
      <c r="D52" s="82">
        <f>'AEO 2023 Table 38 Raw'!G39</f>
        <v>107.708778</v>
      </c>
      <c r="E52" s="82">
        <f>'AEO 2023 Table 38 Raw'!H39</f>
        <v>128.51629600000001</v>
      </c>
      <c r="F52" s="82">
        <f>'AEO 2023 Table 38 Raw'!I39</f>
        <v>142.600708</v>
      </c>
      <c r="G52" s="82">
        <f>'AEO 2023 Table 38 Raw'!J39</f>
        <v>154.154236</v>
      </c>
      <c r="H52" s="82">
        <f>'AEO 2023 Table 38 Raw'!K39</f>
        <v>157.87164300000001</v>
      </c>
      <c r="I52" s="82">
        <f>'AEO 2023 Table 38 Raw'!L39</f>
        <v>161.474884</v>
      </c>
      <c r="J52" s="82">
        <f>'AEO 2023 Table 38 Raw'!M39</f>
        <v>163.572632</v>
      </c>
      <c r="K52" s="82">
        <f>'AEO 2023 Table 38 Raw'!N39</f>
        <v>161.113663</v>
      </c>
      <c r="L52" s="82">
        <f>'AEO 2023 Table 38 Raw'!O39</f>
        <v>162.23809800000001</v>
      </c>
      <c r="M52" s="82">
        <f>'AEO 2023 Table 38 Raw'!P39</f>
        <v>162.21965</v>
      </c>
      <c r="N52" s="82">
        <f>'AEO 2023 Table 38 Raw'!Q39</f>
        <v>162.28360000000001</v>
      </c>
      <c r="O52" s="82">
        <f>'AEO 2023 Table 38 Raw'!R39</f>
        <v>163.33992000000001</v>
      </c>
      <c r="P52" s="82">
        <f>'AEO 2023 Table 38 Raw'!S39</f>
        <v>165.38421600000001</v>
      </c>
      <c r="Q52" s="82">
        <f>'AEO 2023 Table 38 Raw'!T39</f>
        <v>165.637405</v>
      </c>
      <c r="R52" s="82">
        <f>'AEO 2023 Table 38 Raw'!U39</f>
        <v>165.64407299999999</v>
      </c>
      <c r="S52" s="82">
        <f>'AEO 2023 Table 38 Raw'!V39</f>
        <v>166.23419200000001</v>
      </c>
      <c r="T52" s="82">
        <f>'AEO 2023 Table 38 Raw'!W39</f>
        <v>166.50520299999999</v>
      </c>
      <c r="U52" s="82">
        <f>'AEO 2023 Table 38 Raw'!X39</f>
        <v>166.31420900000001</v>
      </c>
      <c r="V52" s="82">
        <f>'AEO 2023 Table 38 Raw'!Y39</f>
        <v>167.08854700000001</v>
      </c>
      <c r="W52" s="82">
        <f>'AEO 2023 Table 38 Raw'!Z39</f>
        <v>168.05555699999999</v>
      </c>
      <c r="X52" s="82">
        <f>'AEO 2023 Table 38 Raw'!AA39</f>
        <v>169.019577</v>
      </c>
      <c r="Y52" s="82">
        <f>'AEO 2023 Table 38 Raw'!AB39</f>
        <v>169.47885099999999</v>
      </c>
      <c r="Z52" s="82">
        <f>'AEO 2023 Table 38 Raw'!AC39</f>
        <v>170.779099</v>
      </c>
      <c r="AA52" s="82">
        <f>'AEO 2023 Table 38 Raw'!AD39</f>
        <v>171.18327300000001</v>
      </c>
      <c r="AB52" s="82">
        <f>'AEO 2023 Table 38 Raw'!AE39</f>
        <v>171.671875</v>
      </c>
      <c r="AC52" s="82">
        <f>'AEO 2023 Table 38 Raw'!AF39</f>
        <v>171.751328</v>
      </c>
      <c r="AD52" s="82">
        <f>'AEO 2023 Table 38 Raw'!AG39</f>
        <v>172.24958799999999</v>
      </c>
      <c r="AE52" s="82">
        <f>'AEO 2023 Table 38 Raw'!AH39</f>
        <v>173.64233400000001</v>
      </c>
      <c r="AF52" s="95">
        <f>'AEO 2023 Table 38 Raw'!AI39</f>
        <v>2.7E-2</v>
      </c>
    </row>
    <row r="53" spans="1:32" ht="15" customHeight="1" x14ac:dyDescent="0.35">
      <c r="A53" s="77" t="s">
        <v>1344</v>
      </c>
      <c r="B53" s="81" t="s">
        <v>1311</v>
      </c>
      <c r="C53" s="82">
        <f>'AEO 2023 Table 38 Raw'!F40</f>
        <v>68.969536000000005</v>
      </c>
      <c r="D53" s="82">
        <f>'AEO 2023 Table 38 Raw'!G40</f>
        <v>79.119476000000006</v>
      </c>
      <c r="E53" s="82">
        <f>'AEO 2023 Table 38 Raw'!H40</f>
        <v>110.654877</v>
      </c>
      <c r="F53" s="82">
        <f>'AEO 2023 Table 38 Raw'!I40</f>
        <v>144.590363</v>
      </c>
      <c r="G53" s="82">
        <f>'AEO 2023 Table 38 Raw'!J40</f>
        <v>171.25296</v>
      </c>
      <c r="H53" s="82">
        <f>'AEO 2023 Table 38 Raw'!K40</f>
        <v>193.078262</v>
      </c>
      <c r="I53" s="82">
        <f>'AEO 2023 Table 38 Raw'!L40</f>
        <v>215.177536</v>
      </c>
      <c r="J53" s="82">
        <f>'AEO 2023 Table 38 Raw'!M40</f>
        <v>233.30607599999999</v>
      </c>
      <c r="K53" s="82">
        <f>'AEO 2023 Table 38 Raw'!N40</f>
        <v>248.40501399999999</v>
      </c>
      <c r="L53" s="82">
        <f>'AEO 2023 Table 38 Raw'!O40</f>
        <v>254.72418200000001</v>
      </c>
      <c r="M53" s="82">
        <f>'AEO 2023 Table 38 Raw'!P40</f>
        <v>263.44674700000002</v>
      </c>
      <c r="N53" s="82">
        <f>'AEO 2023 Table 38 Raw'!Q40</f>
        <v>273.30575599999997</v>
      </c>
      <c r="O53" s="82">
        <f>'AEO 2023 Table 38 Raw'!R40</f>
        <v>284.747162</v>
      </c>
      <c r="P53" s="82">
        <f>'AEO 2023 Table 38 Raw'!S40</f>
        <v>297.41461199999998</v>
      </c>
      <c r="Q53" s="82">
        <f>'AEO 2023 Table 38 Raw'!T40</f>
        <v>306.60348499999998</v>
      </c>
      <c r="R53" s="82">
        <f>'AEO 2023 Table 38 Raw'!U40</f>
        <v>313.183289</v>
      </c>
      <c r="S53" s="82">
        <f>'AEO 2023 Table 38 Raw'!V40</f>
        <v>319.21722399999999</v>
      </c>
      <c r="T53" s="82">
        <f>'AEO 2023 Table 38 Raw'!W40</f>
        <v>324.22048999999998</v>
      </c>
      <c r="U53" s="82">
        <f>'AEO 2023 Table 38 Raw'!X40</f>
        <v>326.173676</v>
      </c>
      <c r="V53" s="82">
        <f>'AEO 2023 Table 38 Raw'!Y40</f>
        <v>329.35000600000001</v>
      </c>
      <c r="W53" s="82">
        <f>'AEO 2023 Table 38 Raw'!Z40</f>
        <v>333.16482500000001</v>
      </c>
      <c r="X53" s="82">
        <f>'AEO 2023 Table 38 Raw'!AA40</f>
        <v>335.91558800000001</v>
      </c>
      <c r="Y53" s="82">
        <f>'AEO 2023 Table 38 Raw'!AB40</f>
        <v>337.58462500000002</v>
      </c>
      <c r="Z53" s="82">
        <f>'AEO 2023 Table 38 Raw'!AC40</f>
        <v>340.88848899999999</v>
      </c>
      <c r="AA53" s="82">
        <f>'AEO 2023 Table 38 Raw'!AD40</f>
        <v>347.52923600000003</v>
      </c>
      <c r="AB53" s="82">
        <f>'AEO 2023 Table 38 Raw'!AE40</f>
        <v>349.73507699999999</v>
      </c>
      <c r="AC53" s="82">
        <f>'AEO 2023 Table 38 Raw'!AF40</f>
        <v>350.51214599999997</v>
      </c>
      <c r="AD53" s="82">
        <f>'AEO 2023 Table 38 Raw'!AG40</f>
        <v>353.20523100000003</v>
      </c>
      <c r="AE53" s="82">
        <f>'AEO 2023 Table 38 Raw'!AH40</f>
        <v>356.98654199999999</v>
      </c>
      <c r="AF53" s="95">
        <f>'AEO 2023 Table 38 Raw'!AI40</f>
        <v>0.06</v>
      </c>
    </row>
    <row r="54" spans="1:32" ht="15" customHeight="1" x14ac:dyDescent="0.35">
      <c r="A54" s="77" t="s">
        <v>1345</v>
      </c>
      <c r="B54" s="81" t="s">
        <v>1313</v>
      </c>
      <c r="C54" s="82">
        <f>'AEO 2023 Table 38 Raw'!F41</f>
        <v>0</v>
      </c>
      <c r="D54" s="82">
        <f>'AEO 2023 Table 38 Raw'!G41</f>
        <v>0</v>
      </c>
      <c r="E54" s="82">
        <f>'AEO 2023 Table 38 Raw'!H41</f>
        <v>0</v>
      </c>
      <c r="F54" s="82">
        <f>'AEO 2023 Table 38 Raw'!I41</f>
        <v>0</v>
      </c>
      <c r="G54" s="82">
        <f>'AEO 2023 Table 38 Raw'!J41</f>
        <v>0</v>
      </c>
      <c r="H54" s="82">
        <f>'AEO 2023 Table 38 Raw'!K41</f>
        <v>0</v>
      </c>
      <c r="I54" s="82">
        <f>'AEO 2023 Table 38 Raw'!L41</f>
        <v>0</v>
      </c>
      <c r="J54" s="82">
        <f>'AEO 2023 Table 38 Raw'!M41</f>
        <v>0</v>
      </c>
      <c r="K54" s="82">
        <f>'AEO 2023 Table 38 Raw'!N41</f>
        <v>0</v>
      </c>
      <c r="L54" s="82">
        <f>'AEO 2023 Table 38 Raw'!O41</f>
        <v>0</v>
      </c>
      <c r="M54" s="82">
        <f>'AEO 2023 Table 38 Raw'!P41</f>
        <v>0</v>
      </c>
      <c r="N54" s="82">
        <f>'AEO 2023 Table 38 Raw'!Q41</f>
        <v>0</v>
      </c>
      <c r="O54" s="82">
        <f>'AEO 2023 Table 38 Raw'!R41</f>
        <v>0</v>
      </c>
      <c r="P54" s="82">
        <f>'AEO 2023 Table 38 Raw'!S41</f>
        <v>0</v>
      </c>
      <c r="Q54" s="82">
        <f>'AEO 2023 Table 38 Raw'!T41</f>
        <v>0</v>
      </c>
      <c r="R54" s="82">
        <f>'AEO 2023 Table 38 Raw'!U41</f>
        <v>0</v>
      </c>
      <c r="S54" s="82">
        <f>'AEO 2023 Table 38 Raw'!V41</f>
        <v>0</v>
      </c>
      <c r="T54" s="82">
        <f>'AEO 2023 Table 38 Raw'!W41</f>
        <v>0</v>
      </c>
      <c r="U54" s="82">
        <f>'AEO 2023 Table 38 Raw'!X41</f>
        <v>0</v>
      </c>
      <c r="V54" s="82">
        <f>'AEO 2023 Table 38 Raw'!Y41</f>
        <v>0</v>
      </c>
      <c r="W54" s="82">
        <f>'AEO 2023 Table 38 Raw'!Z41</f>
        <v>0</v>
      </c>
      <c r="X54" s="82">
        <f>'AEO 2023 Table 38 Raw'!AA41</f>
        <v>0</v>
      </c>
      <c r="Y54" s="82">
        <f>'AEO 2023 Table 38 Raw'!AB41</f>
        <v>0</v>
      </c>
      <c r="Z54" s="82">
        <f>'AEO 2023 Table 38 Raw'!AC41</f>
        <v>0</v>
      </c>
      <c r="AA54" s="82">
        <f>'AEO 2023 Table 38 Raw'!AD41</f>
        <v>0</v>
      </c>
      <c r="AB54" s="82">
        <f>'AEO 2023 Table 38 Raw'!AE41</f>
        <v>0</v>
      </c>
      <c r="AC54" s="82">
        <f>'AEO 2023 Table 38 Raw'!AF41</f>
        <v>0</v>
      </c>
      <c r="AD54" s="82">
        <f>'AEO 2023 Table 38 Raw'!AG41</f>
        <v>0</v>
      </c>
      <c r="AE54" s="82">
        <f>'AEO 2023 Table 38 Raw'!AH41</f>
        <v>0</v>
      </c>
      <c r="AF54" s="95" t="str">
        <f>'AEO 2023 Table 38 Raw'!AI41</f>
        <v>- -</v>
      </c>
    </row>
    <row r="55" spans="1:32" ht="15" customHeight="1" x14ac:dyDescent="0.35">
      <c r="A55" s="77" t="s">
        <v>1346</v>
      </c>
      <c r="B55" s="81" t="s">
        <v>1315</v>
      </c>
      <c r="C55" s="82">
        <f>'AEO 2023 Table 38 Raw'!F42</f>
        <v>424.14459199999999</v>
      </c>
      <c r="D55" s="82">
        <f>'AEO 2023 Table 38 Raw'!G42</f>
        <v>462.089203</v>
      </c>
      <c r="E55" s="82">
        <f>'AEO 2023 Table 38 Raw'!H42</f>
        <v>517.81976299999997</v>
      </c>
      <c r="F55" s="82">
        <f>'AEO 2023 Table 38 Raw'!I42</f>
        <v>559.90588400000001</v>
      </c>
      <c r="G55" s="82">
        <f>'AEO 2023 Table 38 Raw'!J42</f>
        <v>591.00756799999999</v>
      </c>
      <c r="H55" s="82">
        <f>'AEO 2023 Table 38 Raw'!K42</f>
        <v>611.31097399999999</v>
      </c>
      <c r="I55" s="82">
        <f>'AEO 2023 Table 38 Raw'!L42</f>
        <v>633.68292199999996</v>
      </c>
      <c r="J55" s="82">
        <f>'AEO 2023 Table 38 Raw'!M42</f>
        <v>651.16674799999998</v>
      </c>
      <c r="K55" s="82">
        <f>'AEO 2023 Table 38 Raw'!N42</f>
        <v>659.717896</v>
      </c>
      <c r="L55" s="82">
        <f>'AEO 2023 Table 38 Raw'!O42</f>
        <v>665.91833499999996</v>
      </c>
      <c r="M55" s="82">
        <f>'AEO 2023 Table 38 Raw'!P42</f>
        <v>671.36035200000003</v>
      </c>
      <c r="N55" s="82">
        <f>'AEO 2023 Table 38 Raw'!Q42</f>
        <v>679.89306599999998</v>
      </c>
      <c r="O55" s="82">
        <f>'AEO 2023 Table 38 Raw'!R42</f>
        <v>692.94268799999998</v>
      </c>
      <c r="P55" s="82">
        <f>'AEO 2023 Table 38 Raw'!S42</f>
        <v>709.72357199999999</v>
      </c>
      <c r="Q55" s="82">
        <f>'AEO 2023 Table 38 Raw'!T42</f>
        <v>722.40863000000002</v>
      </c>
      <c r="R55" s="82">
        <f>'AEO 2023 Table 38 Raw'!U42</f>
        <v>732.50128199999995</v>
      </c>
      <c r="S55" s="82">
        <f>'AEO 2023 Table 38 Raw'!V42</f>
        <v>743.16107199999999</v>
      </c>
      <c r="T55" s="82">
        <f>'AEO 2023 Table 38 Raw'!W42</f>
        <v>752.42138699999998</v>
      </c>
      <c r="U55" s="82">
        <f>'AEO 2023 Table 38 Raw'!X42</f>
        <v>759.00292999999999</v>
      </c>
      <c r="V55" s="82">
        <f>'AEO 2023 Table 38 Raw'!Y42</f>
        <v>765.16339100000005</v>
      </c>
      <c r="W55" s="82">
        <f>'AEO 2023 Table 38 Raw'!Z42</f>
        <v>772.05480999999997</v>
      </c>
      <c r="X55" s="82">
        <f>'AEO 2023 Table 38 Raw'!AA42</f>
        <v>777.88085899999999</v>
      </c>
      <c r="Y55" s="82">
        <f>'AEO 2023 Table 38 Raw'!AB42</f>
        <v>782.24713099999997</v>
      </c>
      <c r="Z55" s="82">
        <f>'AEO 2023 Table 38 Raw'!AC42</f>
        <v>790.69506799999999</v>
      </c>
      <c r="AA55" s="82">
        <f>'AEO 2023 Table 38 Raw'!AD42</f>
        <v>799.918274</v>
      </c>
      <c r="AB55" s="82">
        <f>'AEO 2023 Table 38 Raw'!AE42</f>
        <v>804.86346400000002</v>
      </c>
      <c r="AC55" s="82">
        <f>'AEO 2023 Table 38 Raw'!AF42</f>
        <v>807.47857699999997</v>
      </c>
      <c r="AD55" s="82">
        <f>'AEO 2023 Table 38 Raw'!AG42</f>
        <v>813.30438200000003</v>
      </c>
      <c r="AE55" s="82">
        <f>'AEO 2023 Table 38 Raw'!AH42</f>
        <v>822.03088400000001</v>
      </c>
      <c r="AF55" s="95">
        <f>'AEO 2023 Table 38 Raw'!AI42</f>
        <v>2.4E-2</v>
      </c>
    </row>
    <row r="56" spans="1:32" ht="15" customHeight="1" x14ac:dyDescent="0.35">
      <c r="A56" s="77" t="s">
        <v>1347</v>
      </c>
      <c r="B56" s="81" t="s">
        <v>1317</v>
      </c>
      <c r="C56" s="82">
        <f>'AEO 2023 Table 38 Raw'!F43</f>
        <v>0.21535199999999999</v>
      </c>
      <c r="D56" s="82">
        <f>'AEO 2023 Table 38 Raw'!G43</f>
        <v>0.25267800000000001</v>
      </c>
      <c r="E56" s="82">
        <f>'AEO 2023 Table 38 Raw'!H43</f>
        <v>0.31358799999999998</v>
      </c>
      <c r="F56" s="82">
        <f>'AEO 2023 Table 38 Raw'!I43</f>
        <v>0.32094600000000001</v>
      </c>
      <c r="G56" s="82">
        <f>'AEO 2023 Table 38 Raw'!J43</f>
        <v>0.32094099999999998</v>
      </c>
      <c r="H56" s="82">
        <f>'AEO 2023 Table 38 Raw'!K43</f>
        <v>0.31694099999999997</v>
      </c>
      <c r="I56" s="82">
        <f>'AEO 2023 Table 38 Raw'!L43</f>
        <v>0.30403000000000002</v>
      </c>
      <c r="J56" s="82">
        <f>'AEO 2023 Table 38 Raw'!M43</f>
        <v>0.29777599999999999</v>
      </c>
      <c r="K56" s="82">
        <f>'AEO 2023 Table 38 Raw'!N43</f>
        <v>0.291906</v>
      </c>
      <c r="L56" s="82">
        <f>'AEO 2023 Table 38 Raw'!O43</f>
        <v>0.288024</v>
      </c>
      <c r="M56" s="82">
        <f>'AEO 2023 Table 38 Raw'!P43</f>
        <v>0.28636600000000001</v>
      </c>
      <c r="N56" s="82">
        <f>'AEO 2023 Table 38 Raw'!Q43</f>
        <v>0.282914</v>
      </c>
      <c r="O56" s="82">
        <f>'AEO 2023 Table 38 Raw'!R43</f>
        <v>0.28370899999999999</v>
      </c>
      <c r="P56" s="82">
        <f>'AEO 2023 Table 38 Raw'!S43</f>
        <v>0.28323599999999999</v>
      </c>
      <c r="Q56" s="82">
        <f>'AEO 2023 Table 38 Raw'!T43</f>
        <v>0.287416</v>
      </c>
      <c r="R56" s="82">
        <f>'AEO 2023 Table 38 Raw'!U43</f>
        <v>0.28790300000000002</v>
      </c>
      <c r="S56" s="82">
        <f>'AEO 2023 Table 38 Raw'!V43</f>
        <v>0.28903099999999998</v>
      </c>
      <c r="T56" s="82">
        <f>'AEO 2023 Table 38 Raw'!W43</f>
        <v>0.29132200000000003</v>
      </c>
      <c r="U56" s="82">
        <f>'AEO 2023 Table 38 Raw'!X43</f>
        <v>0.294761</v>
      </c>
      <c r="V56" s="82">
        <f>'AEO 2023 Table 38 Raw'!Y43</f>
        <v>0.29454799999999998</v>
      </c>
      <c r="W56" s="82">
        <f>'AEO 2023 Table 38 Raw'!Z43</f>
        <v>0.29633700000000002</v>
      </c>
      <c r="X56" s="82">
        <f>'AEO 2023 Table 38 Raw'!AA43</f>
        <v>0.296678</v>
      </c>
      <c r="Y56" s="82">
        <f>'AEO 2023 Table 38 Raw'!AB43</f>
        <v>0.30166599999999999</v>
      </c>
      <c r="Z56" s="82">
        <f>'AEO 2023 Table 38 Raw'!AC43</f>
        <v>0.303927</v>
      </c>
      <c r="AA56" s="82">
        <f>'AEO 2023 Table 38 Raw'!AD43</f>
        <v>0.30986000000000002</v>
      </c>
      <c r="AB56" s="82">
        <f>'AEO 2023 Table 38 Raw'!AE43</f>
        <v>0.313143</v>
      </c>
      <c r="AC56" s="82">
        <f>'AEO 2023 Table 38 Raw'!AF43</f>
        <v>0.31870599999999999</v>
      </c>
      <c r="AD56" s="82">
        <f>'AEO 2023 Table 38 Raw'!AG43</f>
        <v>0.32020700000000002</v>
      </c>
      <c r="AE56" s="82">
        <f>'AEO 2023 Table 38 Raw'!AH43</f>
        <v>0.32733299999999999</v>
      </c>
      <c r="AF56" s="95">
        <f>'AEO 2023 Table 38 Raw'!AI43</f>
        <v>1.4999999999999999E-2</v>
      </c>
    </row>
    <row r="57" spans="1:32" ht="15" customHeight="1" x14ac:dyDescent="0.35">
      <c r="A57" s="77" t="s">
        <v>1348</v>
      </c>
      <c r="B57" s="81" t="s">
        <v>1319</v>
      </c>
      <c r="C57" s="82">
        <f>'AEO 2023 Table 38 Raw'!F44</f>
        <v>3.4556999999999997E-2</v>
      </c>
      <c r="D57" s="82">
        <f>'AEO 2023 Table 38 Raw'!G44</f>
        <v>3.1774999999999998E-2</v>
      </c>
      <c r="E57" s="82">
        <f>'AEO 2023 Table 38 Raw'!H44</f>
        <v>3.4439999999999998E-2</v>
      </c>
      <c r="F57" s="82">
        <f>'AEO 2023 Table 38 Raw'!I44</f>
        <v>3.1509000000000002E-2</v>
      </c>
      <c r="G57" s="82">
        <f>'AEO 2023 Table 38 Raw'!J44</f>
        <v>3.2266999999999997E-2</v>
      </c>
      <c r="H57" s="82">
        <f>'AEO 2023 Table 38 Raw'!K44</f>
        <v>3.2687000000000001E-2</v>
      </c>
      <c r="I57" s="82">
        <f>'AEO 2023 Table 38 Raw'!L44</f>
        <v>3.2471E-2</v>
      </c>
      <c r="J57" s="82">
        <f>'AEO 2023 Table 38 Raw'!M44</f>
        <v>3.3000000000000002E-2</v>
      </c>
      <c r="K57" s="82">
        <f>'AEO 2023 Table 38 Raw'!N44</f>
        <v>3.2989999999999998E-2</v>
      </c>
      <c r="L57" s="82">
        <f>'AEO 2023 Table 38 Raw'!O44</f>
        <v>3.2897999999999997E-2</v>
      </c>
      <c r="M57" s="82">
        <f>'AEO 2023 Table 38 Raw'!P44</f>
        <v>3.3195000000000002E-2</v>
      </c>
      <c r="N57" s="82">
        <f>'AEO 2023 Table 38 Raw'!Q44</f>
        <v>3.3092000000000003E-2</v>
      </c>
      <c r="O57" s="82">
        <f>'AEO 2023 Table 38 Raw'!R44</f>
        <v>3.3481999999999998E-2</v>
      </c>
      <c r="P57" s="82">
        <f>'AEO 2023 Table 38 Raw'!S44</f>
        <v>3.3801999999999999E-2</v>
      </c>
      <c r="Q57" s="82">
        <f>'AEO 2023 Table 38 Raw'!T44</f>
        <v>3.5118999999999997E-2</v>
      </c>
      <c r="R57" s="82">
        <f>'AEO 2023 Table 38 Raw'!U44</f>
        <v>3.5742000000000003E-2</v>
      </c>
      <c r="S57" s="82">
        <f>'AEO 2023 Table 38 Raw'!V44</f>
        <v>3.6436000000000003E-2</v>
      </c>
      <c r="T57" s="82">
        <f>'AEO 2023 Table 38 Raw'!W44</f>
        <v>3.7571E-2</v>
      </c>
      <c r="U57" s="82">
        <f>'AEO 2023 Table 38 Raw'!X44</f>
        <v>3.8517999999999997E-2</v>
      </c>
      <c r="V57" s="82">
        <f>'AEO 2023 Table 38 Raw'!Y44</f>
        <v>3.9037000000000002E-2</v>
      </c>
      <c r="W57" s="82">
        <f>'AEO 2023 Table 38 Raw'!Z44</f>
        <v>3.9993000000000001E-2</v>
      </c>
      <c r="X57" s="82">
        <f>'AEO 2023 Table 38 Raw'!AA44</f>
        <v>4.0621999999999998E-2</v>
      </c>
      <c r="Y57" s="82">
        <f>'AEO 2023 Table 38 Raw'!AB44</f>
        <v>4.2217999999999999E-2</v>
      </c>
      <c r="Z57" s="82">
        <f>'AEO 2023 Table 38 Raw'!AC44</f>
        <v>4.3353000000000003E-2</v>
      </c>
      <c r="AA57" s="82">
        <f>'AEO 2023 Table 38 Raw'!AD44</f>
        <v>4.4456000000000002E-2</v>
      </c>
      <c r="AB57" s="82">
        <f>'AEO 2023 Table 38 Raw'!AE44</f>
        <v>4.5654E-2</v>
      </c>
      <c r="AC57" s="82">
        <f>'AEO 2023 Table 38 Raw'!AF44</f>
        <v>4.7683999999999997E-2</v>
      </c>
      <c r="AD57" s="82">
        <f>'AEO 2023 Table 38 Raw'!AG44</f>
        <v>4.8918999999999997E-2</v>
      </c>
      <c r="AE57" s="82">
        <f>'AEO 2023 Table 38 Raw'!AH44</f>
        <v>5.1341999999999999E-2</v>
      </c>
      <c r="AF57" s="95">
        <f>'AEO 2023 Table 38 Raw'!AI44</f>
        <v>1.4E-2</v>
      </c>
    </row>
    <row r="58" spans="1:32" ht="15" customHeight="1" x14ac:dyDescent="0.35">
      <c r="A58" s="77" t="s">
        <v>1349</v>
      </c>
      <c r="B58" s="81" t="s">
        <v>1321</v>
      </c>
      <c r="C58" s="82">
        <f>'AEO 2023 Table 38 Raw'!F45</f>
        <v>0.41672700000000001</v>
      </c>
      <c r="D58" s="82">
        <f>'AEO 2023 Table 38 Raw'!G45</f>
        <v>0.62391600000000003</v>
      </c>
      <c r="E58" s="82">
        <f>'AEO 2023 Table 38 Raw'!H45</f>
        <v>0.72652399999999995</v>
      </c>
      <c r="F58" s="82">
        <f>'AEO 2023 Table 38 Raw'!I45</f>
        <v>0.756413</v>
      </c>
      <c r="G58" s="82">
        <f>'AEO 2023 Table 38 Raw'!J45</f>
        <v>0.78298999999999996</v>
      </c>
      <c r="H58" s="82">
        <f>'AEO 2023 Table 38 Raw'!K45</f>
        <v>0.81542000000000003</v>
      </c>
      <c r="I58" s="82">
        <f>'AEO 2023 Table 38 Raw'!L45</f>
        <v>0.81527899999999998</v>
      </c>
      <c r="J58" s="82">
        <f>'AEO 2023 Table 38 Raw'!M45</f>
        <v>0.84182699999999999</v>
      </c>
      <c r="K58" s="82">
        <f>'AEO 2023 Table 38 Raw'!N45</f>
        <v>0.84448900000000005</v>
      </c>
      <c r="L58" s="82">
        <f>'AEO 2023 Table 38 Raw'!O45</f>
        <v>0.84753299999999998</v>
      </c>
      <c r="M58" s="82">
        <f>'AEO 2023 Table 38 Raw'!P45</f>
        <v>0.85206899999999997</v>
      </c>
      <c r="N58" s="82">
        <f>'AEO 2023 Table 38 Raw'!Q45</f>
        <v>0.85263900000000004</v>
      </c>
      <c r="O58" s="82">
        <f>'AEO 2023 Table 38 Raw'!R45</f>
        <v>0.86738999999999999</v>
      </c>
      <c r="P58" s="82">
        <f>'AEO 2023 Table 38 Raw'!S45</f>
        <v>0.88799499999999998</v>
      </c>
      <c r="Q58" s="82">
        <f>'AEO 2023 Table 38 Raw'!T45</f>
        <v>0.92534099999999997</v>
      </c>
      <c r="R58" s="82">
        <f>'AEO 2023 Table 38 Raw'!U45</f>
        <v>0.95724500000000001</v>
      </c>
      <c r="S58" s="82">
        <f>'AEO 2023 Table 38 Raw'!V45</f>
        <v>0.98814100000000005</v>
      </c>
      <c r="T58" s="82">
        <f>'AEO 2023 Table 38 Raw'!W45</f>
        <v>1.0319990000000001</v>
      </c>
      <c r="U58" s="82">
        <f>'AEO 2023 Table 38 Raw'!X45</f>
        <v>1.0732839999999999</v>
      </c>
      <c r="V58" s="82">
        <f>'AEO 2023 Table 38 Raw'!Y45</f>
        <v>1.106222</v>
      </c>
      <c r="W58" s="82">
        <f>'AEO 2023 Table 38 Raw'!Z45</f>
        <v>1.149462</v>
      </c>
      <c r="X58" s="82">
        <f>'AEO 2023 Table 38 Raw'!AA45</f>
        <v>1.1930810000000001</v>
      </c>
      <c r="Y58" s="82">
        <f>'AEO 2023 Table 38 Raw'!AB45</f>
        <v>1.255312</v>
      </c>
      <c r="Z58" s="82">
        <f>'AEO 2023 Table 38 Raw'!AC45</f>
        <v>1.317035</v>
      </c>
      <c r="AA58" s="82">
        <f>'AEO 2023 Table 38 Raw'!AD45</f>
        <v>1.4072070000000001</v>
      </c>
      <c r="AB58" s="82">
        <f>'AEO 2023 Table 38 Raw'!AE45</f>
        <v>1.472116</v>
      </c>
      <c r="AC58" s="82">
        <f>'AEO 2023 Table 38 Raw'!AF45</f>
        <v>1.544786</v>
      </c>
      <c r="AD58" s="82">
        <f>'AEO 2023 Table 38 Raw'!AG45</f>
        <v>1.6163719999999999</v>
      </c>
      <c r="AE58" s="82">
        <f>'AEO 2023 Table 38 Raw'!AH45</f>
        <v>1.7232289999999999</v>
      </c>
      <c r="AF58" s="95">
        <f>'AEO 2023 Table 38 Raw'!AI45</f>
        <v>5.1999999999999998E-2</v>
      </c>
    </row>
    <row r="59" spans="1:32" ht="15" customHeight="1" x14ac:dyDescent="0.35">
      <c r="A59" s="77" t="s">
        <v>1350</v>
      </c>
      <c r="B59" s="81" t="s">
        <v>1323</v>
      </c>
      <c r="C59" s="82">
        <f>'AEO 2023 Table 38 Raw'!F46</f>
        <v>6.1060000000000003E-3</v>
      </c>
      <c r="D59" s="82">
        <f>'AEO 2023 Table 38 Raw'!G46</f>
        <v>5.803E-3</v>
      </c>
      <c r="E59" s="82">
        <f>'AEO 2023 Table 38 Raw'!H46</f>
        <v>6.646E-3</v>
      </c>
      <c r="F59" s="82">
        <f>'AEO 2023 Table 38 Raw'!I46</f>
        <v>6.6039999999999996E-3</v>
      </c>
      <c r="G59" s="82">
        <f>'AEO 2023 Table 38 Raw'!J46</f>
        <v>6.9239999999999996E-3</v>
      </c>
      <c r="H59" s="82">
        <f>'AEO 2023 Table 38 Raw'!K46</f>
        <v>7.0829999999999999E-3</v>
      </c>
      <c r="I59" s="82">
        <f>'AEO 2023 Table 38 Raw'!L46</f>
        <v>6.9680000000000002E-3</v>
      </c>
      <c r="J59" s="82">
        <f>'AEO 2023 Table 38 Raw'!M46</f>
        <v>6.992E-3</v>
      </c>
      <c r="K59" s="82">
        <f>'AEO 2023 Table 38 Raw'!N46</f>
        <v>6.829E-3</v>
      </c>
      <c r="L59" s="82">
        <f>'AEO 2023 Table 38 Raw'!O46</f>
        <v>6.6569999999999997E-3</v>
      </c>
      <c r="M59" s="82">
        <f>'AEO 2023 Table 38 Raw'!P46</f>
        <v>6.4980000000000003E-3</v>
      </c>
      <c r="N59" s="82">
        <f>'AEO 2023 Table 38 Raw'!Q46</f>
        <v>6.3150000000000003E-3</v>
      </c>
      <c r="O59" s="82">
        <f>'AEO 2023 Table 38 Raw'!R46</f>
        <v>6.2399999999999999E-3</v>
      </c>
      <c r="P59" s="82">
        <f>'AEO 2023 Table 38 Raw'!S46</f>
        <v>6.2360000000000002E-3</v>
      </c>
      <c r="Q59" s="82">
        <f>'AEO 2023 Table 38 Raw'!T46</f>
        <v>6.3720000000000001E-3</v>
      </c>
      <c r="R59" s="82">
        <f>'AEO 2023 Table 38 Raw'!U46</f>
        <v>6.4229999999999999E-3</v>
      </c>
      <c r="S59" s="82">
        <f>'AEO 2023 Table 38 Raw'!V46</f>
        <v>6.4469999999999996E-3</v>
      </c>
      <c r="T59" s="82">
        <f>'AEO 2023 Table 38 Raw'!W46</f>
        <v>6.6049999999999998E-3</v>
      </c>
      <c r="U59" s="82">
        <f>'AEO 2023 Table 38 Raw'!X46</f>
        <v>6.6689999999999996E-3</v>
      </c>
      <c r="V59" s="82">
        <f>'AEO 2023 Table 38 Raw'!Y46</f>
        <v>6.6930000000000002E-3</v>
      </c>
      <c r="W59" s="82">
        <f>'AEO 2023 Table 38 Raw'!Z46</f>
        <v>6.7949999999999998E-3</v>
      </c>
      <c r="X59" s="82">
        <f>'AEO 2023 Table 38 Raw'!AA46</f>
        <v>6.8789999999999997E-3</v>
      </c>
      <c r="Y59" s="82">
        <f>'AEO 2023 Table 38 Raw'!AB46</f>
        <v>7.097E-3</v>
      </c>
      <c r="Z59" s="82">
        <f>'AEO 2023 Table 38 Raw'!AC46</f>
        <v>7.2690000000000003E-3</v>
      </c>
      <c r="AA59" s="82">
        <f>'AEO 2023 Table 38 Raw'!AD46</f>
        <v>7.77E-3</v>
      </c>
      <c r="AB59" s="82">
        <f>'AEO 2023 Table 38 Raw'!AE46</f>
        <v>7.9070000000000008E-3</v>
      </c>
      <c r="AC59" s="82">
        <f>'AEO 2023 Table 38 Raw'!AF46</f>
        <v>8.1290000000000008E-3</v>
      </c>
      <c r="AD59" s="82">
        <f>'AEO 2023 Table 38 Raw'!AG46</f>
        <v>8.3219999999999995E-3</v>
      </c>
      <c r="AE59" s="82">
        <f>'AEO 2023 Table 38 Raw'!AH46</f>
        <v>8.7170000000000008E-3</v>
      </c>
      <c r="AF59" s="95">
        <f>'AEO 2023 Table 38 Raw'!AI46</f>
        <v>1.2999999999999999E-2</v>
      </c>
    </row>
    <row r="60" spans="1:32" ht="15" customHeight="1" x14ac:dyDescent="0.35">
      <c r="A60" s="77" t="s">
        <v>1351</v>
      </c>
      <c r="B60" s="81" t="s">
        <v>1325</v>
      </c>
      <c r="C60" s="82">
        <f>'AEO 2023 Table 38 Raw'!F47</f>
        <v>0</v>
      </c>
      <c r="D60" s="82">
        <f>'AEO 2023 Table 38 Raw'!G47</f>
        <v>0</v>
      </c>
      <c r="E60" s="82">
        <f>'AEO 2023 Table 38 Raw'!H47</f>
        <v>0</v>
      </c>
      <c r="F60" s="82">
        <f>'AEO 2023 Table 38 Raw'!I47</f>
        <v>0</v>
      </c>
      <c r="G60" s="82">
        <f>'AEO 2023 Table 38 Raw'!J47</f>
        <v>0</v>
      </c>
      <c r="H60" s="82">
        <f>'AEO 2023 Table 38 Raw'!K47</f>
        <v>0</v>
      </c>
      <c r="I60" s="82">
        <f>'AEO 2023 Table 38 Raw'!L47</f>
        <v>0</v>
      </c>
      <c r="J60" s="82">
        <f>'AEO 2023 Table 38 Raw'!M47</f>
        <v>0</v>
      </c>
      <c r="K60" s="82">
        <f>'AEO 2023 Table 38 Raw'!N47</f>
        <v>0</v>
      </c>
      <c r="L60" s="82">
        <f>'AEO 2023 Table 38 Raw'!O47</f>
        <v>0</v>
      </c>
      <c r="M60" s="82">
        <f>'AEO 2023 Table 38 Raw'!P47</f>
        <v>0</v>
      </c>
      <c r="N60" s="82">
        <f>'AEO 2023 Table 38 Raw'!Q47</f>
        <v>0</v>
      </c>
      <c r="O60" s="82">
        <f>'AEO 2023 Table 38 Raw'!R47</f>
        <v>0</v>
      </c>
      <c r="P60" s="82">
        <f>'AEO 2023 Table 38 Raw'!S47</f>
        <v>0</v>
      </c>
      <c r="Q60" s="82">
        <f>'AEO 2023 Table 38 Raw'!T47</f>
        <v>0</v>
      </c>
      <c r="R60" s="82">
        <f>'AEO 2023 Table 38 Raw'!U47</f>
        <v>0</v>
      </c>
      <c r="S60" s="82">
        <f>'AEO 2023 Table 38 Raw'!V47</f>
        <v>0</v>
      </c>
      <c r="T60" s="82">
        <f>'AEO 2023 Table 38 Raw'!W47</f>
        <v>0</v>
      </c>
      <c r="U60" s="82">
        <f>'AEO 2023 Table 38 Raw'!X47</f>
        <v>0</v>
      </c>
      <c r="V60" s="82">
        <f>'AEO 2023 Table 38 Raw'!Y47</f>
        <v>0</v>
      </c>
      <c r="W60" s="82">
        <f>'AEO 2023 Table 38 Raw'!Z47</f>
        <v>0</v>
      </c>
      <c r="X60" s="82">
        <f>'AEO 2023 Table 38 Raw'!AA47</f>
        <v>0</v>
      </c>
      <c r="Y60" s="82">
        <f>'AEO 2023 Table 38 Raw'!AB47</f>
        <v>0</v>
      </c>
      <c r="Z60" s="82">
        <f>'AEO 2023 Table 38 Raw'!AC47</f>
        <v>0</v>
      </c>
      <c r="AA60" s="82">
        <f>'AEO 2023 Table 38 Raw'!AD47</f>
        <v>0</v>
      </c>
      <c r="AB60" s="82">
        <f>'AEO 2023 Table 38 Raw'!AE47</f>
        <v>0</v>
      </c>
      <c r="AC60" s="82">
        <f>'AEO 2023 Table 38 Raw'!AF47</f>
        <v>0</v>
      </c>
      <c r="AD60" s="82">
        <f>'AEO 2023 Table 38 Raw'!AG47</f>
        <v>0</v>
      </c>
      <c r="AE60" s="82">
        <f>'AEO 2023 Table 38 Raw'!AH47</f>
        <v>0</v>
      </c>
      <c r="AF60" s="95" t="str">
        <f>'AEO 2023 Table 38 Raw'!AI47</f>
        <v>- -</v>
      </c>
    </row>
    <row r="61" spans="1:32" ht="15" customHeight="1" x14ac:dyDescent="0.35">
      <c r="A61" s="77" t="s">
        <v>1352</v>
      </c>
      <c r="B61" s="81" t="s">
        <v>1327</v>
      </c>
      <c r="C61" s="82">
        <f>'AEO 2023 Table 38 Raw'!F48</f>
        <v>2.0339999999999998E-3</v>
      </c>
      <c r="D61" s="82">
        <f>'AEO 2023 Table 38 Raw'!G48</f>
        <v>4.2249999999999996E-3</v>
      </c>
      <c r="E61" s="82">
        <f>'AEO 2023 Table 38 Raw'!H48</f>
        <v>6.6280000000000002E-3</v>
      </c>
      <c r="F61" s="82">
        <f>'AEO 2023 Table 38 Raw'!I48</f>
        <v>9.1800000000000007E-3</v>
      </c>
      <c r="G61" s="82">
        <f>'AEO 2023 Table 38 Raw'!J48</f>
        <v>1.1653E-2</v>
      </c>
      <c r="H61" s="82">
        <f>'AEO 2023 Table 38 Raw'!K48</f>
        <v>1.3968E-2</v>
      </c>
      <c r="I61" s="82">
        <f>'AEO 2023 Table 38 Raw'!L48</f>
        <v>1.6271000000000001E-2</v>
      </c>
      <c r="J61" s="82">
        <f>'AEO 2023 Table 38 Raw'!M48</f>
        <v>1.8672000000000001E-2</v>
      </c>
      <c r="K61" s="82">
        <f>'AEO 2023 Table 38 Raw'!N48</f>
        <v>2.0910999999999999E-2</v>
      </c>
      <c r="L61" s="82">
        <f>'AEO 2023 Table 38 Raw'!O48</f>
        <v>2.3172999999999999E-2</v>
      </c>
      <c r="M61" s="82">
        <f>'AEO 2023 Table 38 Raw'!P48</f>
        <v>2.5411E-2</v>
      </c>
      <c r="N61" s="82">
        <f>'AEO 2023 Table 38 Raw'!Q48</f>
        <v>2.7647000000000001E-2</v>
      </c>
      <c r="O61" s="82">
        <f>'AEO 2023 Table 38 Raw'!R48</f>
        <v>3.0044000000000001E-2</v>
      </c>
      <c r="P61" s="82">
        <f>'AEO 2023 Table 38 Raw'!S48</f>
        <v>3.2647000000000002E-2</v>
      </c>
      <c r="Q61" s="82">
        <f>'AEO 2023 Table 38 Raw'!T48</f>
        <v>3.5303000000000001E-2</v>
      </c>
      <c r="R61" s="82">
        <f>'AEO 2023 Table 38 Raw'!U48</f>
        <v>3.8024000000000002E-2</v>
      </c>
      <c r="S61" s="82">
        <f>'AEO 2023 Table 38 Raw'!V48</f>
        <v>4.0863999999999998E-2</v>
      </c>
      <c r="T61" s="82">
        <f>'AEO 2023 Table 38 Raw'!W48</f>
        <v>4.3702999999999999E-2</v>
      </c>
      <c r="U61" s="82">
        <f>'AEO 2023 Table 38 Raw'!X48</f>
        <v>4.6681E-2</v>
      </c>
      <c r="V61" s="82">
        <f>'AEO 2023 Table 38 Raw'!Y48</f>
        <v>4.9474999999999998E-2</v>
      </c>
      <c r="W61" s="82">
        <f>'AEO 2023 Table 38 Raw'!Z48</f>
        <v>5.2331000000000003E-2</v>
      </c>
      <c r="X61" s="82">
        <f>'AEO 2023 Table 38 Raw'!AA48</f>
        <v>5.5236E-2</v>
      </c>
      <c r="Y61" s="82">
        <f>'AEO 2023 Table 38 Raw'!AB48</f>
        <v>5.8096000000000002E-2</v>
      </c>
      <c r="Z61" s="82">
        <f>'AEO 2023 Table 38 Raw'!AC48</f>
        <v>6.1351999999999997E-2</v>
      </c>
      <c r="AA61" s="82">
        <f>'AEO 2023 Table 38 Raw'!AD48</f>
        <v>6.4301999999999998E-2</v>
      </c>
      <c r="AB61" s="82">
        <f>'AEO 2023 Table 38 Raw'!AE48</f>
        <v>6.7421999999999996E-2</v>
      </c>
      <c r="AC61" s="82">
        <f>'AEO 2023 Table 38 Raw'!AF48</f>
        <v>7.0310999999999998E-2</v>
      </c>
      <c r="AD61" s="82">
        <f>'AEO 2023 Table 38 Raw'!AG48</f>
        <v>7.3610999999999996E-2</v>
      </c>
      <c r="AE61" s="82">
        <f>'AEO 2023 Table 38 Raw'!AH48</f>
        <v>7.7048000000000005E-2</v>
      </c>
      <c r="AF61" s="95">
        <f>'AEO 2023 Table 38 Raw'!AI48</f>
        <v>0.13900000000000001</v>
      </c>
    </row>
    <row r="62" spans="1:32" ht="15" customHeight="1" x14ac:dyDescent="0.35">
      <c r="A62" s="77" t="s">
        <v>1353</v>
      </c>
      <c r="B62" s="81" t="s">
        <v>1354</v>
      </c>
      <c r="C62" s="82">
        <f>'AEO 2023 Table 38 Raw'!F49</f>
        <v>1177.3413089999999</v>
      </c>
      <c r="D62" s="82">
        <f>'AEO 2023 Table 38 Raw'!G49</f>
        <v>1282.6826169999999</v>
      </c>
      <c r="E62" s="82">
        <f>'AEO 2023 Table 38 Raw'!H49</f>
        <v>1454.3554690000001</v>
      </c>
      <c r="F62" s="82">
        <f>'AEO 2023 Table 38 Raw'!I49</f>
        <v>1628.386841</v>
      </c>
      <c r="G62" s="82">
        <f>'AEO 2023 Table 38 Raw'!J49</f>
        <v>1775.1735839999999</v>
      </c>
      <c r="H62" s="82">
        <f>'AEO 2023 Table 38 Raw'!K49</f>
        <v>1889.709351</v>
      </c>
      <c r="I62" s="82">
        <f>'AEO 2023 Table 38 Raw'!L49</f>
        <v>2012.2186280000001</v>
      </c>
      <c r="J62" s="82">
        <f>'AEO 2023 Table 38 Raw'!M49</f>
        <v>2134.8654790000001</v>
      </c>
      <c r="K62" s="82">
        <f>'AEO 2023 Table 38 Raw'!N49</f>
        <v>2211.6315920000002</v>
      </c>
      <c r="L62" s="82">
        <f>'AEO 2023 Table 38 Raw'!O49</f>
        <v>2249.7312010000001</v>
      </c>
      <c r="M62" s="82">
        <f>'AEO 2023 Table 38 Raw'!P49</f>
        <v>2292.8796390000002</v>
      </c>
      <c r="N62" s="82">
        <f>'AEO 2023 Table 38 Raw'!Q49</f>
        <v>2328.9526369999999</v>
      </c>
      <c r="O62" s="82">
        <f>'AEO 2023 Table 38 Raw'!R49</f>
        <v>2376.204346</v>
      </c>
      <c r="P62" s="82">
        <f>'AEO 2023 Table 38 Raw'!S49</f>
        <v>2435.116211</v>
      </c>
      <c r="Q62" s="82">
        <f>'AEO 2023 Table 38 Raw'!T49</f>
        <v>2482.8005370000001</v>
      </c>
      <c r="R62" s="82">
        <f>'AEO 2023 Table 38 Raw'!U49</f>
        <v>2518.3735350000002</v>
      </c>
      <c r="S62" s="82">
        <f>'AEO 2023 Table 38 Raw'!V49</f>
        <v>2554.9929200000001</v>
      </c>
      <c r="T62" s="82">
        <f>'AEO 2023 Table 38 Raw'!W49</f>
        <v>2587.358154</v>
      </c>
      <c r="U62" s="82">
        <f>'AEO 2023 Table 38 Raw'!X49</f>
        <v>2610.124268</v>
      </c>
      <c r="V62" s="82">
        <f>'AEO 2023 Table 38 Raw'!Y49</f>
        <v>2634.3562010000001</v>
      </c>
      <c r="W62" s="82">
        <f>'AEO 2023 Table 38 Raw'!Z49</f>
        <v>2663.3811040000001</v>
      </c>
      <c r="X62" s="82">
        <f>'AEO 2023 Table 38 Raw'!AA49</f>
        <v>2686.7871089999999</v>
      </c>
      <c r="Y62" s="82">
        <f>'AEO 2023 Table 38 Raw'!AB49</f>
        <v>2706.1804200000001</v>
      </c>
      <c r="Z62" s="82">
        <f>'AEO 2023 Table 38 Raw'!AC49</f>
        <v>2738.8386230000001</v>
      </c>
      <c r="AA62" s="82">
        <f>'AEO 2023 Table 38 Raw'!AD49</f>
        <v>2790.3920899999998</v>
      </c>
      <c r="AB62" s="82">
        <f>'AEO 2023 Table 38 Raw'!AE49</f>
        <v>2812.2802729999999</v>
      </c>
      <c r="AC62" s="82">
        <f>'AEO 2023 Table 38 Raw'!AF49</f>
        <v>2826.419922</v>
      </c>
      <c r="AD62" s="82">
        <f>'AEO 2023 Table 38 Raw'!AG49</f>
        <v>2857.5061040000001</v>
      </c>
      <c r="AE62" s="82">
        <f>'AEO 2023 Table 38 Raw'!AH49</f>
        <v>2895.1220699999999</v>
      </c>
      <c r="AF62" s="95">
        <f>'AEO 2023 Table 38 Raw'!AI49</f>
        <v>3.3000000000000002E-2</v>
      </c>
    </row>
    <row r="63" spans="1:32" ht="15" customHeight="1" x14ac:dyDescent="0.35">
      <c r="C63" s="82"/>
      <c r="D63" s="82"/>
      <c r="E63" s="82"/>
      <c r="F63" s="82"/>
      <c r="G63" s="82"/>
      <c r="H63" s="82"/>
      <c r="I63" s="82"/>
      <c r="J63" s="82"/>
      <c r="K63" s="82"/>
      <c r="L63" s="82"/>
      <c r="M63" s="82"/>
      <c r="N63" s="82"/>
      <c r="O63" s="82"/>
      <c r="P63" s="82"/>
      <c r="Q63" s="82"/>
      <c r="R63" s="82"/>
      <c r="S63" s="82"/>
      <c r="T63" s="82"/>
      <c r="U63" s="82"/>
      <c r="V63" s="82"/>
      <c r="W63" s="82"/>
      <c r="X63" s="82"/>
      <c r="Y63" s="82"/>
      <c r="Z63" s="82"/>
      <c r="AA63" s="82"/>
      <c r="AB63" s="82"/>
      <c r="AC63" s="82"/>
      <c r="AD63" s="82"/>
      <c r="AE63" s="82"/>
      <c r="AF63" s="95"/>
    </row>
    <row r="64" spans="1:32" ht="15" customHeight="1" x14ac:dyDescent="0.35">
      <c r="A64" s="77" t="s">
        <v>1355</v>
      </c>
      <c r="B64" s="81" t="s">
        <v>1150</v>
      </c>
      <c r="C64" s="82">
        <f>'AEO 2023 Table 38 Raw'!F50</f>
        <v>13.111359</v>
      </c>
      <c r="D64" s="82">
        <f>'AEO 2023 Table 38 Raw'!G50</f>
        <v>13.710099</v>
      </c>
      <c r="E64" s="82">
        <f>'AEO 2023 Table 38 Raw'!H50</f>
        <v>14.935573</v>
      </c>
      <c r="F64" s="82">
        <f>'AEO 2023 Table 38 Raw'!I50</f>
        <v>16.182507000000001</v>
      </c>
      <c r="G64" s="82">
        <f>'AEO 2023 Table 38 Raw'!J50</f>
        <v>17.400746999999999</v>
      </c>
      <c r="H64" s="82">
        <f>'AEO 2023 Table 38 Raw'!K50</f>
        <v>18.540785</v>
      </c>
      <c r="I64" s="82">
        <f>'AEO 2023 Table 38 Raw'!L50</f>
        <v>19.832799999999999</v>
      </c>
      <c r="J64" s="82">
        <f>'AEO 2023 Table 38 Raw'!M50</f>
        <v>20.943574999999999</v>
      </c>
      <c r="K64" s="82">
        <f>'AEO 2023 Table 38 Raw'!N50</f>
        <v>21.810699</v>
      </c>
      <c r="L64" s="82">
        <f>'AEO 2023 Table 38 Raw'!O50</f>
        <v>22.262633999999998</v>
      </c>
      <c r="M64" s="82">
        <f>'AEO 2023 Table 38 Raw'!P50</f>
        <v>22.783297000000001</v>
      </c>
      <c r="N64" s="82">
        <f>'AEO 2023 Table 38 Raw'!Q50</f>
        <v>23.223189999999999</v>
      </c>
      <c r="O64" s="82">
        <f>'AEO 2023 Table 38 Raw'!R50</f>
        <v>23.633499</v>
      </c>
      <c r="P64" s="82">
        <f>'AEO 2023 Table 38 Raw'!S50</f>
        <v>24.020295999999998</v>
      </c>
      <c r="Q64" s="82">
        <f>'AEO 2023 Table 38 Raw'!T50</f>
        <v>24.283349999999999</v>
      </c>
      <c r="R64" s="82">
        <f>'AEO 2023 Table 38 Raw'!U50</f>
        <v>24.408024000000001</v>
      </c>
      <c r="S64" s="82">
        <f>'AEO 2023 Table 38 Raw'!V50</f>
        <v>24.501076000000001</v>
      </c>
      <c r="T64" s="82">
        <f>'AEO 2023 Table 38 Raw'!W50</f>
        <v>24.586058000000001</v>
      </c>
      <c r="U64" s="82">
        <f>'AEO 2023 Table 38 Raw'!X50</f>
        <v>24.520868</v>
      </c>
      <c r="V64" s="82">
        <f>'AEO 2023 Table 38 Raw'!Y50</f>
        <v>24.598953000000002</v>
      </c>
      <c r="W64" s="82">
        <f>'AEO 2023 Table 38 Raw'!Z50</f>
        <v>24.707792000000001</v>
      </c>
      <c r="X64" s="82">
        <f>'AEO 2023 Table 38 Raw'!AA50</f>
        <v>24.755800000000001</v>
      </c>
      <c r="Y64" s="82">
        <f>'AEO 2023 Table 38 Raw'!AB50</f>
        <v>24.803039999999999</v>
      </c>
      <c r="Z64" s="82">
        <f>'AEO 2023 Table 38 Raw'!AC50</f>
        <v>24.823250000000002</v>
      </c>
      <c r="AA64" s="82">
        <f>'AEO 2023 Table 38 Raw'!AD50</f>
        <v>25.170708000000001</v>
      </c>
      <c r="AB64" s="82">
        <f>'AEO 2023 Table 38 Raw'!AE50</f>
        <v>25.179089999999999</v>
      </c>
      <c r="AC64" s="82">
        <f>'AEO 2023 Table 38 Raw'!AF50</f>
        <v>25.223558000000001</v>
      </c>
      <c r="AD64" s="82">
        <f>'AEO 2023 Table 38 Raw'!AG50</f>
        <v>25.288132000000001</v>
      </c>
      <c r="AE64" s="82">
        <f>'AEO 2023 Table 38 Raw'!AH50</f>
        <v>25.364118999999999</v>
      </c>
      <c r="AF64" s="95">
        <f>'AEO 2023 Table 38 Raw'!AI50</f>
        <v>2.4E-2</v>
      </c>
    </row>
    <row r="65" spans="1:32" ht="15" customHeight="1" x14ac:dyDescent="0.35">
      <c r="A65" s="77" t="s">
        <v>1356</v>
      </c>
      <c r="B65" s="34" t="s">
        <v>1149</v>
      </c>
      <c r="C65" s="82">
        <f>'AEO 2023 Table 38 Raw'!F51</f>
        <v>8979.5517579999996</v>
      </c>
      <c r="D65" s="82">
        <f>'AEO 2023 Table 38 Raw'!G51</f>
        <v>9355.75</v>
      </c>
      <c r="E65" s="82">
        <f>'AEO 2023 Table 38 Raw'!H51</f>
        <v>9737.5273440000001</v>
      </c>
      <c r="F65" s="82">
        <f>'AEO 2023 Table 38 Raw'!I51</f>
        <v>10062.636719</v>
      </c>
      <c r="G65" s="82">
        <f>'AEO 2023 Table 38 Raw'!J51</f>
        <v>10201.708984000001</v>
      </c>
      <c r="H65" s="82">
        <f>'AEO 2023 Table 38 Raw'!K51</f>
        <v>10192.175781</v>
      </c>
      <c r="I65" s="82">
        <f>'AEO 2023 Table 38 Raw'!L51</f>
        <v>10145.913086</v>
      </c>
      <c r="J65" s="82">
        <f>'AEO 2023 Table 38 Raw'!M51</f>
        <v>10193.415039</v>
      </c>
      <c r="K65" s="82">
        <f>'AEO 2023 Table 38 Raw'!N51</f>
        <v>10140.123046999999</v>
      </c>
      <c r="L65" s="82">
        <f>'AEO 2023 Table 38 Raw'!O51</f>
        <v>10105.413086</v>
      </c>
      <c r="M65" s="82">
        <f>'AEO 2023 Table 38 Raw'!P51</f>
        <v>10063.862305000001</v>
      </c>
      <c r="N65" s="82">
        <f>'AEO 2023 Table 38 Raw'!Q51</f>
        <v>10028.564453000001</v>
      </c>
      <c r="O65" s="82">
        <f>'AEO 2023 Table 38 Raw'!R51</f>
        <v>10054.390625</v>
      </c>
      <c r="P65" s="82">
        <f>'AEO 2023 Table 38 Raw'!S51</f>
        <v>10137.744140999999</v>
      </c>
      <c r="Q65" s="82">
        <f>'AEO 2023 Table 38 Raw'!T51</f>
        <v>10224.291992</v>
      </c>
      <c r="R65" s="82">
        <f>'AEO 2023 Table 38 Raw'!U51</f>
        <v>10317.810546999999</v>
      </c>
      <c r="S65" s="82">
        <f>'AEO 2023 Table 38 Raw'!V51</f>
        <v>10428.084961</v>
      </c>
      <c r="T65" s="82">
        <f>'AEO 2023 Table 38 Raw'!W51</f>
        <v>10523.680664</v>
      </c>
      <c r="U65" s="82">
        <f>'AEO 2023 Table 38 Raw'!X51</f>
        <v>10644.501953000001</v>
      </c>
      <c r="V65" s="82">
        <f>'AEO 2023 Table 38 Raw'!Y51</f>
        <v>10709.220703000001</v>
      </c>
      <c r="W65" s="82">
        <f>'AEO 2023 Table 38 Raw'!Z51</f>
        <v>10779.518555000001</v>
      </c>
      <c r="X65" s="82">
        <f>'AEO 2023 Table 38 Raw'!AA51</f>
        <v>10853.162109000001</v>
      </c>
      <c r="Y65" s="82">
        <f>'AEO 2023 Table 38 Raw'!AB51</f>
        <v>10910.680664</v>
      </c>
      <c r="Z65" s="82">
        <f>'AEO 2023 Table 38 Raw'!AC51</f>
        <v>11033.360352</v>
      </c>
      <c r="AA65" s="82">
        <f>'AEO 2023 Table 38 Raw'!AD51</f>
        <v>11085.871094</v>
      </c>
      <c r="AB65" s="82">
        <f>'AEO 2023 Table 38 Raw'!AE51</f>
        <v>11169.109375</v>
      </c>
      <c r="AC65" s="82">
        <f>'AEO 2023 Table 38 Raw'!AF51</f>
        <v>11205.476562</v>
      </c>
      <c r="AD65" s="82">
        <f>'AEO 2023 Table 38 Raw'!AG51</f>
        <v>11299.791015999999</v>
      </c>
      <c r="AE65" s="82">
        <f>'AEO 2023 Table 38 Raw'!AH51</f>
        <v>11414.243164</v>
      </c>
      <c r="AF65" s="95">
        <f>'AEO 2023 Table 38 Raw'!AI51</f>
        <v>8.9999999999999993E-3</v>
      </c>
    </row>
    <row r="66" spans="1:32" ht="15" customHeight="1" x14ac:dyDescent="0.35">
      <c r="C66" s="82"/>
      <c r="D66" s="82"/>
      <c r="E66" s="82"/>
      <c r="F66" s="82"/>
      <c r="G66" s="82"/>
      <c r="H66" s="82"/>
      <c r="I66" s="82"/>
      <c r="J66" s="82"/>
      <c r="K66" s="82"/>
      <c r="L66" s="82"/>
      <c r="M66" s="82"/>
      <c r="N66" s="82"/>
      <c r="O66" s="82"/>
      <c r="P66" s="82"/>
      <c r="Q66" s="82"/>
      <c r="R66" s="82"/>
      <c r="S66" s="82"/>
      <c r="T66" s="82"/>
      <c r="U66" s="82"/>
      <c r="V66" s="82"/>
      <c r="W66" s="82"/>
      <c r="X66" s="82"/>
      <c r="Y66" s="82"/>
      <c r="Z66" s="82"/>
      <c r="AA66" s="82"/>
      <c r="AB66" s="82"/>
      <c r="AC66" s="82"/>
      <c r="AD66" s="82"/>
      <c r="AE66" s="82"/>
      <c r="AF66" s="95"/>
    </row>
    <row r="67" spans="1:32" ht="15" customHeight="1" x14ac:dyDescent="0.35">
      <c r="A67" s="77" t="s">
        <v>1357</v>
      </c>
      <c r="B67" s="81" t="s">
        <v>1148</v>
      </c>
      <c r="C67" s="82">
        <f>'AEO 2023 Table 38 Raw'!F52</f>
        <v>15.220558</v>
      </c>
      <c r="D67" s="82">
        <f>'AEO 2023 Table 38 Raw'!G52</f>
        <v>15.958905</v>
      </c>
      <c r="E67" s="82">
        <f>'AEO 2023 Table 38 Raw'!H52</f>
        <v>17.052690999999999</v>
      </c>
      <c r="F67" s="82">
        <f>'AEO 2023 Table 38 Raw'!I52</f>
        <v>18.482906</v>
      </c>
      <c r="G67" s="82">
        <f>'AEO 2023 Table 38 Raw'!J52</f>
        <v>19.903849000000001</v>
      </c>
      <c r="H67" s="82">
        <f>'AEO 2023 Table 38 Raw'!K52</f>
        <v>21.28002</v>
      </c>
      <c r="I67" s="82">
        <f>'AEO 2023 Table 38 Raw'!L52</f>
        <v>22.808615</v>
      </c>
      <c r="J67" s="82">
        <f>'AEO 2023 Table 38 Raw'!M52</f>
        <v>24.186523000000001</v>
      </c>
      <c r="K67" s="82">
        <f>'AEO 2023 Table 38 Raw'!N52</f>
        <v>25.281044000000001</v>
      </c>
      <c r="L67" s="82">
        <f>'AEO 2023 Table 38 Raw'!O52</f>
        <v>25.881363</v>
      </c>
      <c r="M67" s="82">
        <f>'AEO 2023 Table 38 Raw'!P52</f>
        <v>26.581710999999999</v>
      </c>
      <c r="N67" s="82">
        <f>'AEO 2023 Table 38 Raw'!Q52</f>
        <v>27.111789999999999</v>
      </c>
      <c r="O67" s="82">
        <f>'AEO 2023 Table 38 Raw'!R52</f>
        <v>27.603131999999999</v>
      </c>
      <c r="P67" s="82">
        <f>'AEO 2023 Table 38 Raw'!S52</f>
        <v>28.062614</v>
      </c>
      <c r="Q67" s="82">
        <f>'AEO 2023 Table 38 Raw'!T52</f>
        <v>28.400981999999999</v>
      </c>
      <c r="R67" s="82">
        <f>'AEO 2023 Table 38 Raw'!U52</f>
        <v>28.564596000000002</v>
      </c>
      <c r="S67" s="82">
        <f>'AEO 2023 Table 38 Raw'!V52</f>
        <v>28.695043999999999</v>
      </c>
      <c r="T67" s="82">
        <f>'AEO 2023 Table 38 Raw'!W52</f>
        <v>28.825389999999999</v>
      </c>
      <c r="U67" s="82">
        <f>'AEO 2023 Table 38 Raw'!X52</f>
        <v>28.776201</v>
      </c>
      <c r="V67" s="82">
        <f>'AEO 2023 Table 38 Raw'!Y52</f>
        <v>28.906082000000001</v>
      </c>
      <c r="W67" s="82">
        <f>'AEO 2023 Table 38 Raw'!Z52</f>
        <v>29.051023000000001</v>
      </c>
      <c r="X67" s="82">
        <f>'AEO 2023 Table 38 Raw'!AA52</f>
        <v>29.109677999999999</v>
      </c>
      <c r="Y67" s="82">
        <f>'AEO 2023 Table 38 Raw'!AB52</f>
        <v>29.183392999999999</v>
      </c>
      <c r="Z67" s="82">
        <f>'AEO 2023 Table 38 Raw'!AC52</f>
        <v>29.219711</v>
      </c>
      <c r="AA67" s="82">
        <f>'AEO 2023 Table 38 Raw'!AD52</f>
        <v>29.806957000000001</v>
      </c>
      <c r="AB67" s="82">
        <f>'AEO 2023 Table 38 Raw'!AE52</f>
        <v>29.804532999999999</v>
      </c>
      <c r="AC67" s="82">
        <f>'AEO 2023 Table 38 Raw'!AF52</f>
        <v>29.883977999999999</v>
      </c>
      <c r="AD67" s="82">
        <f>'AEO 2023 Table 38 Raw'!AG52</f>
        <v>30.013493</v>
      </c>
      <c r="AE67" s="82">
        <f>'AEO 2023 Table 38 Raw'!AH52</f>
        <v>30.123314000000001</v>
      </c>
      <c r="AF67" s="95">
        <f>'AEO 2023 Table 38 Raw'!AI52</f>
        <v>2.5000000000000001E-2</v>
      </c>
    </row>
    <row r="68" spans="1:32" ht="15" customHeight="1" x14ac:dyDescent="0.35">
      <c r="A68" s="77" t="s">
        <v>1358</v>
      </c>
      <c r="B68" s="81" t="s">
        <v>1147</v>
      </c>
      <c r="C68" s="82">
        <f>'AEO 2023 Table 38 Raw'!F53</f>
        <v>61.643146999999999</v>
      </c>
      <c r="D68" s="82">
        <f>'AEO 2023 Table 38 Raw'!G53</f>
        <v>66.643439999999998</v>
      </c>
      <c r="E68" s="82">
        <f>'AEO 2023 Table 38 Raw'!H53</f>
        <v>71.765167000000005</v>
      </c>
      <c r="F68" s="82">
        <f>'AEO 2023 Table 38 Raw'!I53</f>
        <v>76.018135000000001</v>
      </c>
      <c r="G68" s="82">
        <f>'AEO 2023 Table 38 Raw'!J53</f>
        <v>79.154067999999995</v>
      </c>
      <c r="H68" s="82">
        <f>'AEO 2023 Table 38 Raw'!K53</f>
        <v>81.893271999999996</v>
      </c>
      <c r="I68" s="82">
        <f>'AEO 2023 Table 38 Raw'!L53</f>
        <v>84.514587000000006</v>
      </c>
      <c r="J68" s="82">
        <f>'AEO 2023 Table 38 Raw'!M53</f>
        <v>87.570221000000004</v>
      </c>
      <c r="K68" s="82">
        <f>'AEO 2023 Table 38 Raw'!N53</f>
        <v>90.242737000000005</v>
      </c>
      <c r="L68" s="82">
        <f>'AEO 2023 Table 38 Raw'!O53</f>
        <v>92.979438999999999</v>
      </c>
      <c r="M68" s="82">
        <f>'AEO 2023 Table 38 Raw'!P53</f>
        <v>95.834350999999998</v>
      </c>
      <c r="N68" s="82">
        <f>'AEO 2023 Table 38 Raw'!Q53</f>
        <v>98.582092000000003</v>
      </c>
      <c r="O68" s="82">
        <f>'AEO 2023 Table 38 Raw'!R53</f>
        <v>101.860466</v>
      </c>
      <c r="P68" s="82">
        <f>'AEO 2023 Table 38 Raw'!S53</f>
        <v>105.686386</v>
      </c>
      <c r="Q68" s="82">
        <f>'AEO 2023 Table 38 Raw'!T53</f>
        <v>109.808167</v>
      </c>
      <c r="R68" s="82">
        <f>'AEO 2023 Table 38 Raw'!U53</f>
        <v>113.78994</v>
      </c>
      <c r="S68" s="82">
        <f>'AEO 2023 Table 38 Raw'!V53</f>
        <v>117.94506800000001</v>
      </c>
      <c r="T68" s="82">
        <f>'AEO 2023 Table 38 Raw'!W53</f>
        <v>122.04669199999999</v>
      </c>
      <c r="U68" s="82">
        <f>'AEO 2023 Table 38 Raw'!X53</f>
        <v>126.277252</v>
      </c>
      <c r="V68" s="82">
        <f>'AEO 2023 Table 38 Raw'!Y53</f>
        <v>129.88519299999999</v>
      </c>
      <c r="W68" s="82">
        <f>'AEO 2023 Table 38 Raw'!Z53</f>
        <v>133.52229299999999</v>
      </c>
      <c r="X68" s="82">
        <f>'AEO 2023 Table 38 Raw'!AA53</f>
        <v>136.973389</v>
      </c>
      <c r="Y68" s="82">
        <f>'AEO 2023 Table 38 Raw'!AB53</f>
        <v>140.53898599999999</v>
      </c>
      <c r="Z68" s="82">
        <f>'AEO 2023 Table 38 Raw'!AC53</f>
        <v>144.93956</v>
      </c>
      <c r="AA68" s="82">
        <f>'AEO 2023 Table 38 Raw'!AD53</f>
        <v>149.45687899999999</v>
      </c>
      <c r="AB68" s="82">
        <f>'AEO 2023 Table 38 Raw'!AE53</f>
        <v>153.427322</v>
      </c>
      <c r="AC68" s="82">
        <f>'AEO 2023 Table 38 Raw'!AF53</f>
        <v>157.137924</v>
      </c>
      <c r="AD68" s="82">
        <f>'AEO 2023 Table 38 Raw'!AG53</f>
        <v>161.48161300000001</v>
      </c>
      <c r="AE68" s="82">
        <f>'AEO 2023 Table 38 Raw'!AH53</f>
        <v>165.93228099999999</v>
      </c>
      <c r="AF68" s="95">
        <f>'AEO 2023 Table 38 Raw'!AI53</f>
        <v>3.5999999999999997E-2</v>
      </c>
    </row>
    <row r="69" spans="1:32" ht="15" customHeight="1" x14ac:dyDescent="0.35">
      <c r="A69" s="77" t="s">
        <v>1359</v>
      </c>
      <c r="B69" s="81" t="s">
        <v>1146</v>
      </c>
      <c r="C69" s="82">
        <f>'AEO 2023 Table 38 Raw'!F54</f>
        <v>0</v>
      </c>
      <c r="D69" s="82">
        <f>'AEO 2023 Table 38 Raw'!G54</f>
        <v>0</v>
      </c>
      <c r="E69" s="82">
        <f>'AEO 2023 Table 38 Raw'!H54</f>
        <v>0</v>
      </c>
      <c r="F69" s="82">
        <f>'AEO 2023 Table 38 Raw'!I54</f>
        <v>0</v>
      </c>
      <c r="G69" s="82">
        <f>'AEO 2023 Table 38 Raw'!J54</f>
        <v>0</v>
      </c>
      <c r="H69" s="82">
        <f>'AEO 2023 Table 38 Raw'!K54</f>
        <v>0</v>
      </c>
      <c r="I69" s="82">
        <f>'AEO 2023 Table 38 Raw'!L54</f>
        <v>0</v>
      </c>
      <c r="J69" s="82">
        <f>'AEO 2023 Table 38 Raw'!M54</f>
        <v>0</v>
      </c>
      <c r="K69" s="82">
        <f>'AEO 2023 Table 38 Raw'!N54</f>
        <v>0</v>
      </c>
      <c r="L69" s="82">
        <f>'AEO 2023 Table 38 Raw'!O54</f>
        <v>0</v>
      </c>
      <c r="M69" s="82">
        <f>'AEO 2023 Table 38 Raw'!P54</f>
        <v>0</v>
      </c>
      <c r="N69" s="82">
        <f>'AEO 2023 Table 38 Raw'!Q54</f>
        <v>0</v>
      </c>
      <c r="O69" s="82">
        <f>'AEO 2023 Table 38 Raw'!R54</f>
        <v>0</v>
      </c>
      <c r="P69" s="82">
        <f>'AEO 2023 Table 38 Raw'!S54</f>
        <v>0</v>
      </c>
      <c r="Q69" s="82">
        <f>'AEO 2023 Table 38 Raw'!T54</f>
        <v>0</v>
      </c>
      <c r="R69" s="82">
        <f>'AEO 2023 Table 38 Raw'!U54</f>
        <v>0</v>
      </c>
      <c r="S69" s="82">
        <f>'AEO 2023 Table 38 Raw'!V54</f>
        <v>0</v>
      </c>
      <c r="T69" s="82">
        <f>'AEO 2023 Table 38 Raw'!W54</f>
        <v>0</v>
      </c>
      <c r="U69" s="82">
        <f>'AEO 2023 Table 38 Raw'!X54</f>
        <v>0</v>
      </c>
      <c r="V69" s="82">
        <f>'AEO 2023 Table 38 Raw'!Y54</f>
        <v>0</v>
      </c>
      <c r="W69" s="82">
        <f>'AEO 2023 Table 38 Raw'!Z54</f>
        <v>0</v>
      </c>
      <c r="X69" s="82">
        <f>'AEO 2023 Table 38 Raw'!AA54</f>
        <v>0</v>
      </c>
      <c r="Y69" s="82">
        <f>'AEO 2023 Table 38 Raw'!AB54</f>
        <v>0</v>
      </c>
      <c r="Z69" s="82">
        <f>'AEO 2023 Table 38 Raw'!AC54</f>
        <v>0</v>
      </c>
      <c r="AA69" s="82">
        <f>'AEO 2023 Table 38 Raw'!AD54</f>
        <v>0</v>
      </c>
      <c r="AB69" s="82">
        <f>'AEO 2023 Table 38 Raw'!AE54</f>
        <v>0</v>
      </c>
      <c r="AC69" s="82">
        <f>'AEO 2023 Table 38 Raw'!AF54</f>
        <v>0</v>
      </c>
      <c r="AD69" s="82">
        <f>'AEO 2023 Table 38 Raw'!AG54</f>
        <v>0</v>
      </c>
      <c r="AE69" s="82">
        <f>'AEO 2023 Table 38 Raw'!AH54</f>
        <v>0</v>
      </c>
      <c r="AF69" s="95" t="str">
        <f>'AEO 2023 Table 38 Raw'!AI54</f>
        <v>- -</v>
      </c>
    </row>
    <row r="70" spans="1:32" ht="12" customHeight="1" x14ac:dyDescent="0.35">
      <c r="C70" s="82">
        <f>'AEO 2023 Table 38 Raw'!F55</f>
        <v>0</v>
      </c>
      <c r="D70" s="82">
        <f>'AEO 2023 Table 38 Raw'!G55</f>
        <v>0</v>
      </c>
      <c r="E70" s="82">
        <f>'AEO 2023 Table 38 Raw'!H55</f>
        <v>0</v>
      </c>
      <c r="F70" s="82">
        <f>'AEO 2023 Table 38 Raw'!I55</f>
        <v>0</v>
      </c>
      <c r="G70" s="82">
        <f>'AEO 2023 Table 38 Raw'!J55</f>
        <v>0</v>
      </c>
      <c r="H70" s="82">
        <f>'AEO 2023 Table 38 Raw'!K55</f>
        <v>0</v>
      </c>
      <c r="I70" s="82">
        <f>'AEO 2023 Table 38 Raw'!L55</f>
        <v>0</v>
      </c>
      <c r="J70" s="82">
        <f>'AEO 2023 Table 38 Raw'!M55</f>
        <v>0</v>
      </c>
      <c r="K70" s="82">
        <f>'AEO 2023 Table 38 Raw'!N55</f>
        <v>0</v>
      </c>
      <c r="L70" s="82">
        <f>'AEO 2023 Table 38 Raw'!O55</f>
        <v>0</v>
      </c>
      <c r="M70" s="82">
        <f>'AEO 2023 Table 38 Raw'!P55</f>
        <v>0</v>
      </c>
      <c r="N70" s="82">
        <f>'AEO 2023 Table 38 Raw'!Q55</f>
        <v>0</v>
      </c>
      <c r="O70" s="82">
        <f>'AEO 2023 Table 38 Raw'!R55</f>
        <v>0</v>
      </c>
      <c r="P70" s="82">
        <f>'AEO 2023 Table 38 Raw'!S55</f>
        <v>0</v>
      </c>
      <c r="Q70" s="82">
        <f>'AEO 2023 Table 38 Raw'!T55</f>
        <v>0</v>
      </c>
      <c r="R70" s="82">
        <f>'AEO 2023 Table 38 Raw'!U55</f>
        <v>0</v>
      </c>
      <c r="S70" s="82">
        <f>'AEO 2023 Table 38 Raw'!V55</f>
        <v>0</v>
      </c>
      <c r="T70" s="82">
        <f>'AEO 2023 Table 38 Raw'!W55</f>
        <v>0</v>
      </c>
      <c r="U70" s="82">
        <f>'AEO 2023 Table 38 Raw'!X55</f>
        <v>0</v>
      </c>
      <c r="V70" s="82">
        <f>'AEO 2023 Table 38 Raw'!Y55</f>
        <v>0</v>
      </c>
      <c r="W70" s="82">
        <f>'AEO 2023 Table 38 Raw'!Z55</f>
        <v>0</v>
      </c>
      <c r="X70" s="82">
        <f>'AEO 2023 Table 38 Raw'!AA55</f>
        <v>0</v>
      </c>
      <c r="Y70" s="82">
        <f>'AEO 2023 Table 38 Raw'!AB55</f>
        <v>0</v>
      </c>
      <c r="Z70" s="82">
        <f>'AEO 2023 Table 38 Raw'!AC55</f>
        <v>0</v>
      </c>
      <c r="AA70" s="82">
        <f>'AEO 2023 Table 38 Raw'!AD55</f>
        <v>0</v>
      </c>
      <c r="AB70" s="82">
        <f>'AEO 2023 Table 38 Raw'!AE55</f>
        <v>0</v>
      </c>
      <c r="AC70" s="82">
        <f>'AEO 2023 Table 38 Raw'!AF55</f>
        <v>0</v>
      </c>
      <c r="AD70" s="82">
        <f>'AEO 2023 Table 38 Raw'!AG55</f>
        <v>0</v>
      </c>
      <c r="AE70" s="82">
        <f>'AEO 2023 Table 38 Raw'!AH55</f>
        <v>0</v>
      </c>
      <c r="AF70" s="95">
        <f>'AEO 2023 Table 38 Raw'!AI55</f>
        <v>0</v>
      </c>
    </row>
    <row r="71" spans="1:32" ht="15" customHeight="1" x14ac:dyDescent="0.35">
      <c r="B71" s="34" t="s">
        <v>1360</v>
      </c>
      <c r="C71" s="82"/>
      <c r="D71" s="82"/>
      <c r="E71" s="82"/>
      <c r="F71" s="82"/>
      <c r="G71" s="82"/>
      <c r="H71" s="82"/>
      <c r="I71" s="82"/>
      <c r="J71" s="82"/>
      <c r="K71" s="82"/>
      <c r="L71" s="82"/>
      <c r="M71" s="82"/>
      <c r="N71" s="82"/>
      <c r="O71" s="82"/>
      <c r="P71" s="82"/>
      <c r="Q71" s="82"/>
      <c r="R71" s="82"/>
      <c r="S71" s="82"/>
      <c r="T71" s="82"/>
      <c r="U71" s="82"/>
      <c r="V71" s="82"/>
      <c r="W71" s="82"/>
      <c r="X71" s="82"/>
      <c r="Y71" s="82"/>
      <c r="Z71" s="82"/>
      <c r="AA71" s="82"/>
      <c r="AB71" s="82"/>
      <c r="AC71" s="82"/>
      <c r="AD71" s="82"/>
      <c r="AE71" s="82"/>
      <c r="AF71" s="95"/>
    </row>
    <row r="72" spans="1:32" ht="15" customHeight="1" x14ac:dyDescent="0.35">
      <c r="A72" s="77" t="s">
        <v>1361</v>
      </c>
      <c r="B72" s="81" t="s">
        <v>1362</v>
      </c>
      <c r="C72" s="82">
        <f>'AEO 2023 Table 38 Raw'!F56</f>
        <v>11979.623046999999</v>
      </c>
      <c r="D72" s="82">
        <f>'AEO 2023 Table 38 Raw'!G56</f>
        <v>12141.525390999999</v>
      </c>
      <c r="E72" s="82">
        <f>'AEO 2023 Table 38 Raw'!H56</f>
        <v>12357.566406</v>
      </c>
      <c r="F72" s="82">
        <f>'AEO 2023 Table 38 Raw'!I56</f>
        <v>12302.815430000001</v>
      </c>
      <c r="G72" s="82">
        <f>'AEO 2023 Table 38 Raw'!J56</f>
        <v>12167.236328000001</v>
      </c>
      <c r="H72" s="82">
        <f>'AEO 2023 Table 38 Raw'!K56</f>
        <v>11894.392578000001</v>
      </c>
      <c r="I72" s="82">
        <f>'AEO 2023 Table 38 Raw'!L56</f>
        <v>11538.472656</v>
      </c>
      <c r="J72" s="82">
        <f>'AEO 2023 Table 38 Raw'!M56</f>
        <v>11371.941406</v>
      </c>
      <c r="K72" s="82">
        <f>'AEO 2023 Table 38 Raw'!N56</f>
        <v>11143.288086</v>
      </c>
      <c r="L72" s="82">
        <f>'AEO 2023 Table 38 Raw'!O56</f>
        <v>11004.134765999999</v>
      </c>
      <c r="M72" s="82">
        <f>'AEO 2023 Table 38 Raw'!P56</f>
        <v>10861.600586</v>
      </c>
      <c r="N72" s="82">
        <f>'AEO 2023 Table 38 Raw'!Q56</f>
        <v>10737.801758</v>
      </c>
      <c r="O72" s="82">
        <f>'AEO 2023 Table 38 Raw'!R56</f>
        <v>10684.126953000001</v>
      </c>
      <c r="P72" s="82">
        <f>'AEO 2023 Table 38 Raw'!S56</f>
        <v>10688.566406</v>
      </c>
      <c r="Q72" s="82">
        <f>'AEO 2023 Table 38 Raw'!T56</f>
        <v>10730.707031</v>
      </c>
      <c r="R72" s="82">
        <f>'AEO 2023 Table 38 Raw'!U56</f>
        <v>10783.193359000001</v>
      </c>
      <c r="S72" s="82">
        <f>'AEO 2023 Table 38 Raw'!V56</f>
        <v>10856.628906</v>
      </c>
      <c r="T72" s="82">
        <f>'AEO 2023 Table 38 Raw'!W56</f>
        <v>10915.057617</v>
      </c>
      <c r="U72" s="82">
        <f>'AEO 2023 Table 38 Raw'!X56</f>
        <v>11019.953125</v>
      </c>
      <c r="V72" s="82">
        <f>'AEO 2023 Table 38 Raw'!Y56</f>
        <v>11036.261719</v>
      </c>
      <c r="W72" s="82">
        <f>'AEO 2023 Table 38 Raw'!Z56</f>
        <v>11052.651367</v>
      </c>
      <c r="X72" s="82">
        <f>'AEO 2023 Table 38 Raw'!AA56</f>
        <v>11071.000977</v>
      </c>
      <c r="Y72" s="82">
        <f>'AEO 2023 Table 38 Raw'!AB56</f>
        <v>11092.455078000001</v>
      </c>
      <c r="Z72" s="82">
        <f>'AEO 2023 Table 38 Raw'!AC56</f>
        <v>11178.630859000001</v>
      </c>
      <c r="AA72" s="82">
        <f>'AEO 2023 Table 38 Raw'!AD56</f>
        <v>11173.338867</v>
      </c>
      <c r="AB72" s="82">
        <f>'AEO 2023 Table 38 Raw'!AE56</f>
        <v>11217.869140999999</v>
      </c>
      <c r="AC72" s="82">
        <f>'AEO 2023 Table 38 Raw'!AF56</f>
        <v>11232.074219</v>
      </c>
      <c r="AD72" s="82">
        <f>'AEO 2023 Table 38 Raw'!AG56</f>
        <v>11274.545898</v>
      </c>
      <c r="AE72" s="82">
        <f>'AEO 2023 Table 38 Raw'!AH56</f>
        <v>11357.408203000001</v>
      </c>
      <c r="AF72" s="95">
        <f>'AEO 2023 Table 38 Raw'!AI56</f>
        <v>-2E-3</v>
      </c>
    </row>
    <row r="73" spans="1:32" ht="15" customHeight="1" x14ac:dyDescent="0.35">
      <c r="A73" s="77" t="s">
        <v>1363</v>
      </c>
      <c r="B73" s="81" t="s">
        <v>1364</v>
      </c>
      <c r="C73" s="82">
        <f>'AEO 2023 Table 38 Raw'!F57</f>
        <v>83.834327999999999</v>
      </c>
      <c r="D73" s="82">
        <f>'AEO 2023 Table 38 Raw'!G57</f>
        <v>97.054824999999994</v>
      </c>
      <c r="E73" s="82">
        <f>'AEO 2023 Table 38 Raw'!H57</f>
        <v>104.558243</v>
      </c>
      <c r="F73" s="82">
        <f>'AEO 2023 Table 38 Raw'!I57</f>
        <v>110.199501</v>
      </c>
      <c r="G73" s="82">
        <f>'AEO 2023 Table 38 Raw'!J57</f>
        <v>114.41759500000001</v>
      </c>
      <c r="H73" s="82">
        <f>'AEO 2023 Table 38 Raw'!K57</f>
        <v>118.185852</v>
      </c>
      <c r="I73" s="82">
        <f>'AEO 2023 Table 38 Raw'!L57</f>
        <v>124.953514</v>
      </c>
      <c r="J73" s="82">
        <f>'AEO 2023 Table 38 Raw'!M57</f>
        <v>122.122925</v>
      </c>
      <c r="K73" s="82">
        <f>'AEO 2023 Table 38 Raw'!N57</f>
        <v>119.43222</v>
      </c>
      <c r="L73" s="82">
        <f>'AEO 2023 Table 38 Raw'!O57</f>
        <v>116.31744399999999</v>
      </c>
      <c r="M73" s="82">
        <f>'AEO 2023 Table 38 Raw'!P57</f>
        <v>115.20159099999999</v>
      </c>
      <c r="N73" s="82">
        <f>'AEO 2023 Table 38 Raw'!Q57</f>
        <v>113.88164500000001</v>
      </c>
      <c r="O73" s="82">
        <f>'AEO 2023 Table 38 Raw'!R57</f>
        <v>114.614082</v>
      </c>
      <c r="P73" s="82">
        <f>'AEO 2023 Table 38 Raw'!S57</f>
        <v>114.805977</v>
      </c>
      <c r="Q73" s="82">
        <f>'AEO 2023 Table 38 Raw'!T57</f>
        <v>118.40216100000001</v>
      </c>
      <c r="R73" s="82">
        <f>'AEO 2023 Table 38 Raw'!U57</f>
        <v>119.88093600000001</v>
      </c>
      <c r="S73" s="82">
        <f>'AEO 2023 Table 38 Raw'!V57</f>
        <v>122.04935500000001</v>
      </c>
      <c r="T73" s="82">
        <f>'AEO 2023 Table 38 Raw'!W57</f>
        <v>125.332413</v>
      </c>
      <c r="U73" s="82">
        <f>'AEO 2023 Table 38 Raw'!X57</f>
        <v>127.76767</v>
      </c>
      <c r="V73" s="82">
        <f>'AEO 2023 Table 38 Raw'!Y57</f>
        <v>128.08561700000001</v>
      </c>
      <c r="W73" s="82">
        <f>'AEO 2023 Table 38 Raw'!Z57</f>
        <v>130.21684300000001</v>
      </c>
      <c r="X73" s="82">
        <f>'AEO 2023 Table 38 Raw'!AA57</f>
        <v>130.056961</v>
      </c>
      <c r="Y73" s="82">
        <f>'AEO 2023 Table 38 Raw'!AB57</f>
        <v>132.728317</v>
      </c>
      <c r="Z73" s="82">
        <f>'AEO 2023 Table 38 Raw'!AC57</f>
        <v>134.593536</v>
      </c>
      <c r="AA73" s="82">
        <f>'AEO 2023 Table 38 Raw'!AD57</f>
        <v>137.08737199999999</v>
      </c>
      <c r="AB73" s="82">
        <f>'AEO 2023 Table 38 Raw'!AE57</f>
        <v>138.370926</v>
      </c>
      <c r="AC73" s="82">
        <f>'AEO 2023 Table 38 Raw'!AF57</f>
        <v>141.203033</v>
      </c>
      <c r="AD73" s="82">
        <f>'AEO 2023 Table 38 Raw'!AG57</f>
        <v>143.155441</v>
      </c>
      <c r="AE73" s="82">
        <f>'AEO 2023 Table 38 Raw'!AH57</f>
        <v>147.34182699999999</v>
      </c>
      <c r="AF73" s="95">
        <f>'AEO 2023 Table 38 Raw'!AI57</f>
        <v>0.02</v>
      </c>
    </row>
    <row r="74" spans="1:32" ht="15" customHeight="1" x14ac:dyDescent="0.35">
      <c r="A74" s="77" t="s">
        <v>1365</v>
      </c>
      <c r="B74" s="81" t="s">
        <v>1366</v>
      </c>
      <c r="C74" s="82">
        <f>'AEO 2023 Table 38 Raw'!F58</f>
        <v>561.44683799999996</v>
      </c>
      <c r="D74" s="82">
        <f>'AEO 2023 Table 38 Raw'!G58</f>
        <v>576.17285200000003</v>
      </c>
      <c r="E74" s="82">
        <f>'AEO 2023 Table 38 Raw'!H58</f>
        <v>589.65801999999996</v>
      </c>
      <c r="F74" s="82">
        <f>'AEO 2023 Table 38 Raw'!I58</f>
        <v>595.70721400000002</v>
      </c>
      <c r="G74" s="82">
        <f>'AEO 2023 Table 38 Raw'!J58</f>
        <v>591.96667500000001</v>
      </c>
      <c r="H74" s="82">
        <f>'AEO 2023 Table 38 Raw'!K58</f>
        <v>581.41790800000001</v>
      </c>
      <c r="I74" s="82">
        <f>'AEO 2023 Table 38 Raw'!L58</f>
        <v>567.78491199999996</v>
      </c>
      <c r="J74" s="82">
        <f>'AEO 2023 Table 38 Raw'!M58</f>
        <v>561.32733199999996</v>
      </c>
      <c r="K74" s="82">
        <f>'AEO 2023 Table 38 Raw'!N58</f>
        <v>551.66546600000004</v>
      </c>
      <c r="L74" s="82">
        <f>'AEO 2023 Table 38 Raw'!O58</f>
        <v>546.59729000000004</v>
      </c>
      <c r="M74" s="82">
        <f>'AEO 2023 Table 38 Raw'!P58</f>
        <v>540.90557899999999</v>
      </c>
      <c r="N74" s="82">
        <f>'AEO 2023 Table 38 Raw'!Q58</f>
        <v>536.25726299999997</v>
      </c>
      <c r="O74" s="82">
        <f>'AEO 2023 Table 38 Raw'!R58</f>
        <v>534.94335899999999</v>
      </c>
      <c r="P74" s="82">
        <f>'AEO 2023 Table 38 Raw'!S58</f>
        <v>536.748108</v>
      </c>
      <c r="Q74" s="82">
        <f>'AEO 2023 Table 38 Raw'!T58</f>
        <v>539.77325399999995</v>
      </c>
      <c r="R74" s="82">
        <f>'AEO 2023 Table 38 Raw'!U58</f>
        <v>544.14581299999998</v>
      </c>
      <c r="S74" s="82">
        <f>'AEO 2023 Table 38 Raw'!V58</f>
        <v>549.65893600000004</v>
      </c>
      <c r="T74" s="82">
        <f>'AEO 2023 Table 38 Raw'!W58</f>
        <v>554.22119099999998</v>
      </c>
      <c r="U74" s="82">
        <f>'AEO 2023 Table 38 Raw'!X58</f>
        <v>561.39727800000003</v>
      </c>
      <c r="V74" s="82">
        <f>'AEO 2023 Table 38 Raw'!Y58</f>
        <v>564.28253199999995</v>
      </c>
      <c r="W74" s="82">
        <f>'AEO 2023 Table 38 Raw'!Z58</f>
        <v>567.16351299999997</v>
      </c>
      <c r="X74" s="82">
        <f>'AEO 2023 Table 38 Raw'!AA58</f>
        <v>570.59997599999997</v>
      </c>
      <c r="Y74" s="82">
        <f>'AEO 2023 Table 38 Raw'!AB58</f>
        <v>573.37579300000004</v>
      </c>
      <c r="Z74" s="82">
        <f>'AEO 2023 Table 38 Raw'!AC58</f>
        <v>579.95111099999997</v>
      </c>
      <c r="AA74" s="82">
        <f>'AEO 2023 Table 38 Raw'!AD58</f>
        <v>582.01178000000004</v>
      </c>
      <c r="AB74" s="82">
        <f>'AEO 2023 Table 38 Raw'!AE58</f>
        <v>586.53375200000005</v>
      </c>
      <c r="AC74" s="82">
        <f>'AEO 2023 Table 38 Raw'!AF58</f>
        <v>588.370544</v>
      </c>
      <c r="AD74" s="82">
        <f>'AEO 2023 Table 38 Raw'!AG58</f>
        <v>592.90405299999998</v>
      </c>
      <c r="AE74" s="82">
        <f>'AEO 2023 Table 38 Raw'!AH58</f>
        <v>598.290527</v>
      </c>
      <c r="AF74" s="95">
        <f>'AEO 2023 Table 38 Raw'!AI58</f>
        <v>2E-3</v>
      </c>
    </row>
    <row r="75" spans="1:32" ht="15" customHeight="1" x14ac:dyDescent="0.35">
      <c r="A75" s="77" t="s">
        <v>1367</v>
      </c>
      <c r="B75" s="81" t="s">
        <v>1368</v>
      </c>
      <c r="C75" s="82">
        <f>'AEO 2023 Table 38 Raw'!F59</f>
        <v>725.74462900000003</v>
      </c>
      <c r="D75" s="82">
        <f>'AEO 2023 Table 38 Raw'!G59</f>
        <v>767.12719700000002</v>
      </c>
      <c r="E75" s="82">
        <f>'AEO 2023 Table 38 Raw'!H59</f>
        <v>849.42553699999996</v>
      </c>
      <c r="F75" s="82">
        <f>'AEO 2023 Table 38 Raw'!I59</f>
        <v>989.61602800000003</v>
      </c>
      <c r="G75" s="82">
        <f>'AEO 2023 Table 38 Raw'!J59</f>
        <v>1142.228638</v>
      </c>
      <c r="H75" s="82">
        <f>'AEO 2023 Table 38 Raw'!K59</f>
        <v>1293.048096</v>
      </c>
      <c r="I75" s="82">
        <f>'AEO 2023 Table 38 Raw'!L59</f>
        <v>1448.761841</v>
      </c>
      <c r="J75" s="82">
        <f>'AEO 2023 Table 38 Raw'!M59</f>
        <v>1627.3472899999999</v>
      </c>
      <c r="K75" s="82">
        <f>'AEO 2023 Table 38 Raw'!N59</f>
        <v>1754.971436</v>
      </c>
      <c r="L75" s="82">
        <f>'AEO 2023 Table 38 Raw'!O59</f>
        <v>1810.9782709999999</v>
      </c>
      <c r="M75" s="82">
        <f>'AEO 2023 Table 38 Raw'!P59</f>
        <v>1887.9479980000001</v>
      </c>
      <c r="N75" s="82">
        <f>'AEO 2023 Table 38 Raw'!Q59</f>
        <v>1928.5939940000001</v>
      </c>
      <c r="O75" s="82">
        <f>'AEO 2023 Table 38 Raw'!R59</f>
        <v>1974.0828859999999</v>
      </c>
      <c r="P75" s="82">
        <f>'AEO 2023 Table 38 Raw'!S59</f>
        <v>2024.998169</v>
      </c>
      <c r="Q75" s="82">
        <f>'AEO 2023 Table 38 Raw'!T59</f>
        <v>2075.4040530000002</v>
      </c>
      <c r="R75" s="82">
        <f>'AEO 2023 Table 38 Raw'!U59</f>
        <v>2099.3327640000002</v>
      </c>
      <c r="S75" s="82">
        <f>'AEO 2023 Table 38 Raw'!V59</f>
        <v>2122.7680660000001</v>
      </c>
      <c r="T75" s="82">
        <f>'AEO 2023 Table 38 Raw'!W59</f>
        <v>2145.078857</v>
      </c>
      <c r="U75" s="82">
        <f>'AEO 2023 Table 38 Raw'!X59</f>
        <v>2151.0024410000001</v>
      </c>
      <c r="V75" s="82">
        <f>'AEO 2023 Table 38 Raw'!Y59</f>
        <v>2165.3400879999999</v>
      </c>
      <c r="W75" s="82">
        <f>'AEO 2023 Table 38 Raw'!Z59</f>
        <v>2185.2482909999999</v>
      </c>
      <c r="X75" s="82">
        <f>'AEO 2023 Table 38 Raw'!AA59</f>
        <v>2189.4020999999998</v>
      </c>
      <c r="Y75" s="82">
        <f>'AEO 2023 Table 38 Raw'!AB59</f>
        <v>2200.755615</v>
      </c>
      <c r="Z75" s="82">
        <f>'AEO 2023 Table 38 Raw'!AC59</f>
        <v>2217.408203</v>
      </c>
      <c r="AA75" s="82">
        <f>'AEO 2023 Table 38 Raw'!AD59</f>
        <v>2314.1147460000002</v>
      </c>
      <c r="AB75" s="82">
        <f>'AEO 2023 Table 38 Raw'!AE59</f>
        <v>2313.9309079999998</v>
      </c>
      <c r="AC75" s="82">
        <f>'AEO 2023 Table 38 Raw'!AF59</f>
        <v>2326.421143</v>
      </c>
      <c r="AD75" s="82">
        <f>'AEO 2023 Table 38 Raw'!AG59</f>
        <v>2354.4277339999999</v>
      </c>
      <c r="AE75" s="82">
        <f>'AEO 2023 Table 38 Raw'!AH59</f>
        <v>2386.5378420000002</v>
      </c>
      <c r="AF75" s="95">
        <f>'AEO 2023 Table 38 Raw'!AI59</f>
        <v>4.2999999999999997E-2</v>
      </c>
    </row>
    <row r="76" spans="1:32" ht="15" customHeight="1" x14ac:dyDescent="0.35">
      <c r="A76" s="77" t="s">
        <v>1369</v>
      </c>
      <c r="B76" s="81" t="s">
        <v>1370</v>
      </c>
      <c r="C76" s="82">
        <f>'AEO 2023 Table 38 Raw'!F60</f>
        <v>190.60342399999999</v>
      </c>
      <c r="D76" s="82">
        <f>'AEO 2023 Table 38 Raw'!G60</f>
        <v>230.76951600000001</v>
      </c>
      <c r="E76" s="82">
        <f>'AEO 2023 Table 38 Raw'!H60</f>
        <v>296.40933200000001</v>
      </c>
      <c r="F76" s="82">
        <f>'AEO 2023 Table 38 Raw'!I60</f>
        <v>360.35449199999999</v>
      </c>
      <c r="G76" s="82">
        <f>'AEO 2023 Table 38 Raw'!J60</f>
        <v>410.44619799999998</v>
      </c>
      <c r="H76" s="82">
        <f>'AEO 2023 Table 38 Raw'!K60</f>
        <v>443.13842799999998</v>
      </c>
      <c r="I76" s="82">
        <f>'AEO 2023 Table 38 Raw'!L60</f>
        <v>476.82431000000003</v>
      </c>
      <c r="J76" s="82">
        <f>'AEO 2023 Table 38 Raw'!M60</f>
        <v>503.57235700000001</v>
      </c>
      <c r="K76" s="82">
        <f>'AEO 2023 Table 38 Raw'!N60</f>
        <v>518.65698199999997</v>
      </c>
      <c r="L76" s="82">
        <f>'AEO 2023 Table 38 Raw'!O60</f>
        <v>528.69946300000004</v>
      </c>
      <c r="M76" s="82">
        <f>'AEO 2023 Table 38 Raw'!P60</f>
        <v>540.37268100000006</v>
      </c>
      <c r="N76" s="82">
        <f>'AEO 2023 Table 38 Raw'!Q60</f>
        <v>553.36114499999996</v>
      </c>
      <c r="O76" s="82">
        <f>'AEO 2023 Table 38 Raw'!R60</f>
        <v>569.77539100000001</v>
      </c>
      <c r="P76" s="82">
        <f>'AEO 2023 Table 38 Raw'!S60</f>
        <v>588.75250200000005</v>
      </c>
      <c r="Q76" s="82">
        <f>'AEO 2023 Table 38 Raw'!T60</f>
        <v>600.99475099999995</v>
      </c>
      <c r="R76" s="82">
        <f>'AEO 2023 Table 38 Raw'!U60</f>
        <v>609.02618399999994</v>
      </c>
      <c r="S76" s="82">
        <f>'AEO 2023 Table 38 Raw'!V60</f>
        <v>617.11261000000002</v>
      </c>
      <c r="T76" s="82">
        <f>'AEO 2023 Table 38 Raw'!W60</f>
        <v>623.40478499999995</v>
      </c>
      <c r="U76" s="82">
        <f>'AEO 2023 Table 38 Raw'!X60</f>
        <v>624.98504600000001</v>
      </c>
      <c r="V76" s="82">
        <f>'AEO 2023 Table 38 Raw'!Y60</f>
        <v>631.17956500000003</v>
      </c>
      <c r="W76" s="82">
        <f>'AEO 2023 Table 38 Raw'!Z60</f>
        <v>638.68377699999996</v>
      </c>
      <c r="X76" s="82">
        <f>'AEO 2023 Table 38 Raw'!AA60</f>
        <v>644.80828899999995</v>
      </c>
      <c r="Y76" s="82">
        <f>'AEO 2023 Table 38 Raw'!AB60</f>
        <v>649.36614999999995</v>
      </c>
      <c r="Z76" s="82">
        <f>'AEO 2023 Table 38 Raw'!AC60</f>
        <v>657.02441399999998</v>
      </c>
      <c r="AA76" s="82">
        <f>'AEO 2023 Table 38 Raw'!AD60</f>
        <v>669.85217299999999</v>
      </c>
      <c r="AB76" s="82">
        <f>'AEO 2023 Table 38 Raw'!AE60</f>
        <v>675.74920699999996</v>
      </c>
      <c r="AC76" s="82">
        <f>'AEO 2023 Table 38 Raw'!AF60</f>
        <v>679.52581799999996</v>
      </c>
      <c r="AD76" s="82">
        <f>'AEO 2023 Table 38 Raw'!AG60</f>
        <v>685.97650099999998</v>
      </c>
      <c r="AE76" s="82">
        <f>'AEO 2023 Table 38 Raw'!AH60</f>
        <v>695.47027600000001</v>
      </c>
      <c r="AF76" s="95">
        <f>'AEO 2023 Table 38 Raw'!AI60</f>
        <v>4.7E-2</v>
      </c>
    </row>
    <row r="77" spans="1:32" ht="15" customHeight="1" x14ac:dyDescent="0.35">
      <c r="A77" s="77" t="s">
        <v>1371</v>
      </c>
      <c r="B77" s="81" t="s">
        <v>1372</v>
      </c>
      <c r="C77" s="82">
        <f>'AEO 2023 Table 38 Raw'!F61</f>
        <v>684.48230000000001</v>
      </c>
      <c r="D77" s="82">
        <f>'AEO 2023 Table 38 Raw'!G61</f>
        <v>746.131531</v>
      </c>
      <c r="E77" s="82">
        <f>'AEO 2023 Table 38 Raw'!H61</f>
        <v>822.83544900000004</v>
      </c>
      <c r="F77" s="82">
        <f>'AEO 2023 Table 38 Raw'!I61</f>
        <v>865.26074200000005</v>
      </c>
      <c r="G77" s="82">
        <f>'AEO 2023 Table 38 Raw'!J61</f>
        <v>903.67303500000003</v>
      </c>
      <c r="H77" s="82">
        <f>'AEO 2023 Table 38 Raw'!K61</f>
        <v>925.83203100000003</v>
      </c>
      <c r="I77" s="82">
        <f>'AEO 2023 Table 38 Raw'!L61</f>
        <v>948.80200200000002</v>
      </c>
      <c r="J77" s="82">
        <f>'AEO 2023 Table 38 Raw'!M61</f>
        <v>970.30389400000001</v>
      </c>
      <c r="K77" s="82">
        <f>'AEO 2023 Table 38 Raw'!N61</f>
        <v>980.89257799999996</v>
      </c>
      <c r="L77" s="82">
        <f>'AEO 2023 Table 38 Raw'!O61</f>
        <v>992.17932099999996</v>
      </c>
      <c r="M77" s="82">
        <f>'AEO 2023 Table 38 Raw'!P61</f>
        <v>1000.218872</v>
      </c>
      <c r="N77" s="82">
        <f>'AEO 2023 Table 38 Raw'!Q61</f>
        <v>1013.318787</v>
      </c>
      <c r="O77" s="82">
        <f>'AEO 2023 Table 38 Raw'!R61</f>
        <v>1033.4533690000001</v>
      </c>
      <c r="P77" s="82">
        <f>'AEO 2023 Table 38 Raw'!S61</f>
        <v>1058.6884769999999</v>
      </c>
      <c r="Q77" s="82">
        <f>'AEO 2023 Table 38 Raw'!T61</f>
        <v>1081.9727780000001</v>
      </c>
      <c r="R77" s="82">
        <f>'AEO 2023 Table 38 Raw'!U61</f>
        <v>1101.802612</v>
      </c>
      <c r="S77" s="82">
        <f>'AEO 2023 Table 38 Raw'!V61</f>
        <v>1123.1274410000001</v>
      </c>
      <c r="T77" s="82">
        <f>'AEO 2023 Table 38 Raw'!W61</f>
        <v>1143.1396480000001</v>
      </c>
      <c r="U77" s="82">
        <f>'AEO 2023 Table 38 Raw'!X61</f>
        <v>1161.0980219999999</v>
      </c>
      <c r="V77" s="82">
        <f>'AEO 2023 Table 38 Raw'!Y61</f>
        <v>1173.0588379999999</v>
      </c>
      <c r="W77" s="82">
        <f>'AEO 2023 Table 38 Raw'!Z61</f>
        <v>1182.440063</v>
      </c>
      <c r="X77" s="82">
        <f>'AEO 2023 Table 38 Raw'!AA61</f>
        <v>1189.2504879999999</v>
      </c>
      <c r="Y77" s="82">
        <f>'AEO 2023 Table 38 Raw'!AB61</f>
        <v>1196.9332280000001</v>
      </c>
      <c r="Z77" s="82">
        <f>'AEO 2023 Table 38 Raw'!AC61</f>
        <v>1210.4688719999999</v>
      </c>
      <c r="AA77" s="82">
        <f>'AEO 2023 Table 38 Raw'!AD61</f>
        <v>1231.201172</v>
      </c>
      <c r="AB77" s="82">
        <f>'AEO 2023 Table 38 Raw'!AE61</f>
        <v>1239.6461179999999</v>
      </c>
      <c r="AC77" s="82">
        <f>'AEO 2023 Table 38 Raw'!AF61</f>
        <v>1247.0631100000001</v>
      </c>
      <c r="AD77" s="82">
        <f>'AEO 2023 Table 38 Raw'!AG61</f>
        <v>1257.0520019999999</v>
      </c>
      <c r="AE77" s="82">
        <f>'AEO 2023 Table 38 Raw'!AH61</f>
        <v>1273.0928960000001</v>
      </c>
      <c r="AF77" s="95">
        <f>'AEO 2023 Table 38 Raw'!AI61</f>
        <v>2.1999999999999999E-2</v>
      </c>
    </row>
    <row r="78" spans="1:32" ht="15" customHeight="1" x14ac:dyDescent="0.35">
      <c r="A78" s="77" t="s">
        <v>1373</v>
      </c>
      <c r="B78" s="81" t="s">
        <v>1374</v>
      </c>
      <c r="C78" s="82">
        <f>'AEO 2023 Table 38 Raw'!F62</f>
        <v>0.974248</v>
      </c>
      <c r="D78" s="82">
        <f>'AEO 2023 Table 38 Raw'!G62</f>
        <v>1.2927360000000001</v>
      </c>
      <c r="E78" s="82">
        <f>'AEO 2023 Table 38 Raw'!H62</f>
        <v>1.4806790000000001</v>
      </c>
      <c r="F78" s="82">
        <f>'AEO 2023 Table 38 Raw'!I62</f>
        <v>1.504588</v>
      </c>
      <c r="G78" s="82">
        <f>'AEO 2023 Table 38 Raw'!J62</f>
        <v>1.507593</v>
      </c>
      <c r="H78" s="82">
        <f>'AEO 2023 Table 38 Raw'!K62</f>
        <v>1.5212829999999999</v>
      </c>
      <c r="I78" s="82">
        <f>'AEO 2023 Table 38 Raw'!L62</f>
        <v>1.4832179999999999</v>
      </c>
      <c r="J78" s="82">
        <f>'AEO 2023 Table 38 Raw'!M62</f>
        <v>1.4955290000000001</v>
      </c>
      <c r="K78" s="82">
        <f>'AEO 2023 Table 38 Raw'!N62</f>
        <v>1.483341</v>
      </c>
      <c r="L78" s="82">
        <f>'AEO 2023 Table 38 Raw'!O62</f>
        <v>1.4756590000000001</v>
      </c>
      <c r="M78" s="82">
        <f>'AEO 2023 Table 38 Raw'!P62</f>
        <v>1.4719949999999999</v>
      </c>
      <c r="N78" s="82">
        <f>'AEO 2023 Table 38 Raw'!Q62</f>
        <v>1.4639800000000001</v>
      </c>
      <c r="O78" s="82">
        <f>'AEO 2023 Table 38 Raw'!R62</f>
        <v>1.4775370000000001</v>
      </c>
      <c r="P78" s="82">
        <f>'AEO 2023 Table 38 Raw'!S62</f>
        <v>1.4976579999999999</v>
      </c>
      <c r="Q78" s="82">
        <f>'AEO 2023 Table 38 Raw'!T62</f>
        <v>1.5430889999999999</v>
      </c>
      <c r="R78" s="82">
        <f>'AEO 2023 Table 38 Raw'!U62</f>
        <v>1.5797669999999999</v>
      </c>
      <c r="S78" s="82">
        <f>'AEO 2023 Table 38 Raw'!V62</f>
        <v>1.61426</v>
      </c>
      <c r="T78" s="82">
        <f>'AEO 2023 Table 38 Raw'!W62</f>
        <v>1.6643399999999999</v>
      </c>
      <c r="U78" s="82">
        <f>'AEO 2023 Table 38 Raw'!X62</f>
        <v>1.7150989999999999</v>
      </c>
      <c r="V78" s="82">
        <f>'AEO 2023 Table 38 Raw'!Y62</f>
        <v>1.7489399999999999</v>
      </c>
      <c r="W78" s="82">
        <f>'AEO 2023 Table 38 Raw'!Z62</f>
        <v>1.796222</v>
      </c>
      <c r="X78" s="82">
        <f>'AEO 2023 Table 38 Raw'!AA62</f>
        <v>1.842319</v>
      </c>
      <c r="Y78" s="82">
        <f>'AEO 2023 Table 38 Raw'!AB62</f>
        <v>1.914339</v>
      </c>
      <c r="Z78" s="82">
        <f>'AEO 2023 Table 38 Raw'!AC62</f>
        <v>1.984845</v>
      </c>
      <c r="AA78" s="82">
        <f>'AEO 2023 Table 38 Raw'!AD62</f>
        <v>2.084657</v>
      </c>
      <c r="AB78" s="82">
        <f>'AEO 2023 Table 38 Raw'!AE62</f>
        <v>2.1654710000000001</v>
      </c>
      <c r="AC78" s="82">
        <f>'AEO 2023 Table 38 Raw'!AF62</f>
        <v>2.2511040000000002</v>
      </c>
      <c r="AD78" s="82">
        <f>'AEO 2023 Table 38 Raw'!AG62</f>
        <v>2.3298549999999998</v>
      </c>
      <c r="AE78" s="82">
        <f>'AEO 2023 Table 38 Raw'!AH62</f>
        <v>2.4555669999999998</v>
      </c>
      <c r="AF78" s="95">
        <f>'AEO 2023 Table 38 Raw'!AI62</f>
        <v>3.4000000000000002E-2</v>
      </c>
    </row>
    <row r="79" spans="1:32" ht="15" customHeight="1" x14ac:dyDescent="0.35">
      <c r="A79" s="77" t="s">
        <v>1375</v>
      </c>
      <c r="B79" s="81" t="s">
        <v>1376</v>
      </c>
      <c r="C79" s="82">
        <f>'AEO 2023 Table 38 Raw'!F63</f>
        <v>2.5159570000000002</v>
      </c>
      <c r="D79" s="82">
        <f>'AEO 2023 Table 38 Raw'!G63</f>
        <v>2.5399080000000001</v>
      </c>
      <c r="E79" s="82">
        <f>'AEO 2023 Table 38 Raw'!H63</f>
        <v>2.2121749999999998</v>
      </c>
      <c r="F79" s="82">
        <f>'AEO 2023 Table 38 Raw'!I63</f>
        <v>2.0415839999999998</v>
      </c>
      <c r="G79" s="82">
        <f>'AEO 2023 Table 38 Raw'!J63</f>
        <v>2.1618339999999998</v>
      </c>
      <c r="H79" s="82">
        <f>'AEO 2023 Table 38 Raw'!K63</f>
        <v>2.348516</v>
      </c>
      <c r="I79" s="82">
        <f>'AEO 2023 Table 38 Raw'!L63</f>
        <v>2.6687569999999998</v>
      </c>
      <c r="J79" s="82">
        <f>'AEO 2023 Table 38 Raw'!M63</f>
        <v>2.867308</v>
      </c>
      <c r="K79" s="82">
        <f>'AEO 2023 Table 38 Raw'!N63</f>
        <v>3.0547559999999998</v>
      </c>
      <c r="L79" s="82">
        <f>'AEO 2023 Table 38 Raw'!O63</f>
        <v>3.2019989999999998</v>
      </c>
      <c r="M79" s="82">
        <f>'AEO 2023 Table 38 Raw'!P63</f>
        <v>3.3263780000000001</v>
      </c>
      <c r="N79" s="82">
        <f>'AEO 2023 Table 38 Raw'!Q63</f>
        <v>3.440445</v>
      </c>
      <c r="O79" s="82">
        <f>'AEO 2023 Table 38 Raw'!R63</f>
        <v>3.5602960000000001</v>
      </c>
      <c r="P79" s="82">
        <f>'AEO 2023 Table 38 Raw'!S63</f>
        <v>3.6861830000000002</v>
      </c>
      <c r="Q79" s="82">
        <f>'AEO 2023 Table 38 Raw'!T63</f>
        <v>3.798279</v>
      </c>
      <c r="R79" s="82">
        <f>'AEO 2023 Table 38 Raw'!U63</f>
        <v>3.8825599999999998</v>
      </c>
      <c r="S79" s="82">
        <f>'AEO 2023 Table 38 Raw'!V63</f>
        <v>3.8358270000000001</v>
      </c>
      <c r="T79" s="82">
        <f>'AEO 2023 Table 38 Raw'!W63</f>
        <v>3.7978360000000002</v>
      </c>
      <c r="U79" s="82">
        <f>'AEO 2023 Table 38 Raw'!X63</f>
        <v>3.7609840000000001</v>
      </c>
      <c r="V79" s="82">
        <f>'AEO 2023 Table 38 Raw'!Y63</f>
        <v>3.7036630000000001</v>
      </c>
      <c r="W79" s="82">
        <f>'AEO 2023 Table 38 Raw'!Z63</f>
        <v>3.6449690000000001</v>
      </c>
      <c r="X79" s="82">
        <f>'AEO 2023 Table 38 Raw'!AA63</f>
        <v>3.5845479999999998</v>
      </c>
      <c r="Y79" s="82">
        <f>'AEO 2023 Table 38 Raw'!AB63</f>
        <v>3.5320149999999999</v>
      </c>
      <c r="Z79" s="82">
        <f>'AEO 2023 Table 38 Raw'!AC63</f>
        <v>3.5180699999999998</v>
      </c>
      <c r="AA79" s="82">
        <f>'AEO 2023 Table 38 Raw'!AD63</f>
        <v>3.6242760000000001</v>
      </c>
      <c r="AB79" s="82">
        <f>'AEO 2023 Table 38 Raw'!AE63</f>
        <v>3.7596349999999998</v>
      </c>
      <c r="AC79" s="82">
        <f>'AEO 2023 Table 38 Raw'!AF63</f>
        <v>3.745819</v>
      </c>
      <c r="AD79" s="82">
        <f>'AEO 2023 Table 38 Raw'!AG63</f>
        <v>3.7563939999999998</v>
      </c>
      <c r="AE79" s="82">
        <f>'AEO 2023 Table 38 Raw'!AH63</f>
        <v>3.7650239999999999</v>
      </c>
      <c r="AF79" s="95">
        <f>'AEO 2023 Table 38 Raw'!AI63</f>
        <v>1.4999999999999999E-2</v>
      </c>
    </row>
    <row r="80" spans="1:32" ht="15" customHeight="1" x14ac:dyDescent="0.35">
      <c r="A80" s="77" t="s">
        <v>1377</v>
      </c>
      <c r="B80" s="34" t="s">
        <v>1135</v>
      </c>
      <c r="C80" s="82">
        <f>'AEO 2023 Table 38 Raw'!F64</f>
        <v>14229.224609000001</v>
      </c>
      <c r="D80" s="82">
        <f>'AEO 2023 Table 38 Raw'!G64</f>
        <v>14562.613281</v>
      </c>
      <c r="E80" s="82">
        <f>'AEO 2023 Table 38 Raw'!H64</f>
        <v>15024.146484000001</v>
      </c>
      <c r="F80" s="82">
        <f>'AEO 2023 Table 38 Raw'!I64</f>
        <v>15227.499023</v>
      </c>
      <c r="G80" s="82">
        <f>'AEO 2023 Table 38 Raw'!J64</f>
        <v>15333.637694999999</v>
      </c>
      <c r="H80" s="82">
        <f>'AEO 2023 Table 38 Raw'!K64</f>
        <v>15259.884765999999</v>
      </c>
      <c r="I80" s="82">
        <f>'AEO 2023 Table 38 Raw'!L64</f>
        <v>15109.750977</v>
      </c>
      <c r="J80" s="82">
        <f>'AEO 2023 Table 38 Raw'!M64</f>
        <v>15160.977539</v>
      </c>
      <c r="K80" s="82">
        <f>'AEO 2023 Table 38 Raw'!N64</f>
        <v>15073.444336</v>
      </c>
      <c r="L80" s="82">
        <f>'AEO 2023 Table 38 Raw'!O64</f>
        <v>15003.584961</v>
      </c>
      <c r="M80" s="82">
        <f>'AEO 2023 Table 38 Raw'!P64</f>
        <v>14951.046875</v>
      </c>
      <c r="N80" s="82">
        <f>'AEO 2023 Table 38 Raw'!Q64</f>
        <v>14888.119140999999</v>
      </c>
      <c r="O80" s="82">
        <f>'AEO 2023 Table 38 Raw'!R64</f>
        <v>14916.033203000001</v>
      </c>
      <c r="P80" s="82">
        <f>'AEO 2023 Table 38 Raw'!S64</f>
        <v>15017.743164</v>
      </c>
      <c r="Q80" s="82">
        <f>'AEO 2023 Table 38 Raw'!T64</f>
        <v>15152.594727</v>
      </c>
      <c r="R80" s="82">
        <f>'AEO 2023 Table 38 Raw'!U64</f>
        <v>15262.844727</v>
      </c>
      <c r="S80" s="82">
        <f>'AEO 2023 Table 38 Raw'!V64</f>
        <v>15396.794921999999</v>
      </c>
      <c r="T80" s="82">
        <f>'AEO 2023 Table 38 Raw'!W64</f>
        <v>15511.697265999999</v>
      </c>
      <c r="U80" s="82">
        <f>'AEO 2023 Table 38 Raw'!X64</f>
        <v>15651.679688</v>
      </c>
      <c r="V80" s="82">
        <f>'AEO 2023 Table 38 Raw'!Y64</f>
        <v>15703.661133</v>
      </c>
      <c r="W80" s="82">
        <f>'AEO 2023 Table 38 Raw'!Z64</f>
        <v>15761.845703000001</v>
      </c>
      <c r="X80" s="82">
        <f>'AEO 2023 Table 38 Raw'!AA64</f>
        <v>15800.545898</v>
      </c>
      <c r="Y80" s="82">
        <f>'AEO 2023 Table 38 Raw'!AB64</f>
        <v>15851.060546999999</v>
      </c>
      <c r="Z80" s="82">
        <f>'AEO 2023 Table 38 Raw'!AC64</f>
        <v>15983.580078000001</v>
      </c>
      <c r="AA80" s="82">
        <f>'AEO 2023 Table 38 Raw'!AD64</f>
        <v>16113.314453000001</v>
      </c>
      <c r="AB80" s="82">
        <f>'AEO 2023 Table 38 Raw'!AE64</f>
        <v>16178.025390999999</v>
      </c>
      <c r="AC80" s="82">
        <f>'AEO 2023 Table 38 Raw'!AF64</f>
        <v>16220.655273</v>
      </c>
      <c r="AD80" s="82">
        <f>'AEO 2023 Table 38 Raw'!AG64</f>
        <v>16314.146484000001</v>
      </c>
      <c r="AE80" s="82">
        <f>'AEO 2023 Table 38 Raw'!AH64</f>
        <v>16464.363281000002</v>
      </c>
      <c r="AF80" s="95">
        <f>'AEO 2023 Table 38 Raw'!AI64</f>
        <v>5.0000000000000001E-3</v>
      </c>
    </row>
    <row r="81" spans="1:33" ht="15" customHeight="1" x14ac:dyDescent="0.35">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95"/>
    </row>
    <row r="82" spans="1:33" ht="15" customHeight="1" x14ac:dyDescent="0.35">
      <c r="A82" s="77" t="s">
        <v>1378</v>
      </c>
      <c r="B82" s="81" t="s">
        <v>1379</v>
      </c>
      <c r="C82" s="82">
        <f>'AEO 2023 Table 38 Raw'!F65</f>
        <v>2847.133057</v>
      </c>
      <c r="D82" s="82">
        <f>'AEO 2023 Table 38 Raw'!G65</f>
        <v>3462.1608890000002</v>
      </c>
      <c r="E82" s="82">
        <f>'AEO 2023 Table 38 Raw'!H65</f>
        <v>4091.7634280000002</v>
      </c>
      <c r="F82" s="82">
        <f>'AEO 2023 Table 38 Raw'!I65</f>
        <v>4691.9389650000003</v>
      </c>
      <c r="G82" s="82">
        <f>'AEO 2023 Table 38 Raw'!J65</f>
        <v>5181.1713870000003</v>
      </c>
      <c r="H82" s="82">
        <f>'AEO 2023 Table 38 Raw'!K65</f>
        <v>5697.4140619999998</v>
      </c>
      <c r="I82" s="82">
        <f>'AEO 2023 Table 38 Raw'!L65</f>
        <v>6157.3466799999997</v>
      </c>
      <c r="J82" s="82">
        <f>'AEO 2023 Table 38 Raw'!M65</f>
        <v>6648.6928710000002</v>
      </c>
      <c r="K82" s="82">
        <f>'AEO 2023 Table 38 Raw'!N65</f>
        <v>7019.7148440000001</v>
      </c>
      <c r="L82" s="82">
        <f>'AEO 2023 Table 38 Raw'!O65</f>
        <v>7444.5493159999996</v>
      </c>
      <c r="M82" s="82">
        <f>'AEO 2023 Table 38 Raw'!P65</f>
        <v>7841.5249020000001</v>
      </c>
      <c r="N82" s="82">
        <f>'AEO 2023 Table 38 Raw'!Q65</f>
        <v>8211.8095699999994</v>
      </c>
      <c r="O82" s="82">
        <f>'AEO 2023 Table 38 Raw'!R65</f>
        <v>8590.7626949999994</v>
      </c>
      <c r="P82" s="82">
        <f>'AEO 2023 Table 38 Raw'!S65</f>
        <v>8988.7285159999992</v>
      </c>
      <c r="Q82" s="82">
        <f>'AEO 2023 Table 38 Raw'!T65</f>
        <v>9384.5634769999997</v>
      </c>
      <c r="R82" s="82">
        <f>'AEO 2023 Table 38 Raw'!U65</f>
        <v>9757.1152340000008</v>
      </c>
      <c r="S82" s="82">
        <f>'AEO 2023 Table 38 Raw'!V65</f>
        <v>10117.714844</v>
      </c>
      <c r="T82" s="82">
        <f>'AEO 2023 Table 38 Raw'!W65</f>
        <v>10399.345703000001</v>
      </c>
      <c r="U82" s="82">
        <f>'AEO 2023 Table 38 Raw'!X65</f>
        <v>10660.643555000001</v>
      </c>
      <c r="V82" s="82">
        <f>'AEO 2023 Table 38 Raw'!Y65</f>
        <v>10790.369140999999</v>
      </c>
      <c r="W82" s="82">
        <f>'AEO 2023 Table 38 Raw'!Z65</f>
        <v>10889.366211</v>
      </c>
      <c r="X82" s="82">
        <f>'AEO 2023 Table 38 Raw'!AA65</f>
        <v>10964.317383</v>
      </c>
      <c r="Y82" s="82">
        <f>'AEO 2023 Table 38 Raw'!AB65</f>
        <v>11022.276367</v>
      </c>
      <c r="Z82" s="82">
        <f>'AEO 2023 Table 38 Raw'!AC65</f>
        <v>11131.136719</v>
      </c>
      <c r="AA82" s="82">
        <f>'AEO 2023 Table 38 Raw'!AD65</f>
        <v>11137.199219</v>
      </c>
      <c r="AB82" s="82">
        <f>'AEO 2023 Table 38 Raw'!AE65</f>
        <v>11181.942383</v>
      </c>
      <c r="AC82" s="82">
        <f>'AEO 2023 Table 38 Raw'!AF65</f>
        <v>11196.237305000001</v>
      </c>
      <c r="AD82" s="82">
        <f>'AEO 2023 Table 38 Raw'!AG65</f>
        <v>11247.358398</v>
      </c>
      <c r="AE82" s="82">
        <f>'AEO 2023 Table 38 Raw'!AH65</f>
        <v>11330.128906</v>
      </c>
      <c r="AF82" s="95">
        <f>'AEO 2023 Table 38 Raw'!AI65</f>
        <v>5.0999999999999997E-2</v>
      </c>
    </row>
    <row r="83" spans="1:33" ht="15" customHeight="1" x14ac:dyDescent="0.35">
      <c r="A83" s="77" t="s">
        <v>1380</v>
      </c>
      <c r="B83" s="81" t="s">
        <v>1381</v>
      </c>
      <c r="C83" s="82">
        <f>'AEO 2023 Table 38 Raw'!F66</f>
        <v>0</v>
      </c>
      <c r="D83" s="82">
        <f>'AEO 2023 Table 38 Raw'!G66</f>
        <v>0</v>
      </c>
      <c r="E83" s="82">
        <f>'AEO 2023 Table 38 Raw'!H66</f>
        <v>0</v>
      </c>
      <c r="F83" s="82">
        <f>'AEO 2023 Table 38 Raw'!I66</f>
        <v>0</v>
      </c>
      <c r="G83" s="82">
        <f>'AEO 2023 Table 38 Raw'!J66</f>
        <v>0</v>
      </c>
      <c r="H83" s="82">
        <f>'AEO 2023 Table 38 Raw'!K66</f>
        <v>0</v>
      </c>
      <c r="I83" s="82">
        <f>'AEO 2023 Table 38 Raw'!L66</f>
        <v>0</v>
      </c>
      <c r="J83" s="82">
        <f>'AEO 2023 Table 38 Raw'!M66</f>
        <v>0</v>
      </c>
      <c r="K83" s="82">
        <f>'AEO 2023 Table 38 Raw'!N66</f>
        <v>0</v>
      </c>
      <c r="L83" s="82">
        <f>'AEO 2023 Table 38 Raw'!O66</f>
        <v>0</v>
      </c>
      <c r="M83" s="82">
        <f>'AEO 2023 Table 38 Raw'!P66</f>
        <v>0</v>
      </c>
      <c r="N83" s="82">
        <f>'AEO 2023 Table 38 Raw'!Q66</f>
        <v>0</v>
      </c>
      <c r="O83" s="82">
        <f>'AEO 2023 Table 38 Raw'!R66</f>
        <v>0</v>
      </c>
      <c r="P83" s="82">
        <f>'AEO 2023 Table 38 Raw'!S66</f>
        <v>0</v>
      </c>
      <c r="Q83" s="82">
        <f>'AEO 2023 Table 38 Raw'!T66</f>
        <v>0</v>
      </c>
      <c r="R83" s="82">
        <f>'AEO 2023 Table 38 Raw'!U66</f>
        <v>0</v>
      </c>
      <c r="S83" s="82">
        <f>'AEO 2023 Table 38 Raw'!V66</f>
        <v>0</v>
      </c>
      <c r="T83" s="82">
        <f>'AEO 2023 Table 38 Raw'!W66</f>
        <v>0</v>
      </c>
      <c r="U83" s="82">
        <f>'AEO 2023 Table 38 Raw'!X66</f>
        <v>0</v>
      </c>
      <c r="V83" s="82">
        <f>'AEO 2023 Table 38 Raw'!Y66</f>
        <v>0</v>
      </c>
      <c r="W83" s="82">
        <f>'AEO 2023 Table 38 Raw'!Z66</f>
        <v>0</v>
      </c>
      <c r="X83" s="82">
        <f>'AEO 2023 Table 38 Raw'!AA66</f>
        <v>0</v>
      </c>
      <c r="Y83" s="82">
        <f>'AEO 2023 Table 38 Raw'!AB66</f>
        <v>0</v>
      </c>
      <c r="Z83" s="82">
        <f>'AEO 2023 Table 38 Raw'!AC66</f>
        <v>0</v>
      </c>
      <c r="AA83" s="82">
        <f>'AEO 2023 Table 38 Raw'!AD66</f>
        <v>0</v>
      </c>
      <c r="AB83" s="82">
        <f>'AEO 2023 Table 38 Raw'!AE66</f>
        <v>0</v>
      </c>
      <c r="AC83" s="82">
        <f>'AEO 2023 Table 38 Raw'!AF66</f>
        <v>0</v>
      </c>
      <c r="AD83" s="82">
        <f>'AEO 2023 Table 38 Raw'!AG66</f>
        <v>0</v>
      </c>
      <c r="AE83" s="82">
        <f>'AEO 2023 Table 38 Raw'!AH66</f>
        <v>0</v>
      </c>
      <c r="AF83" s="95" t="str">
        <f>'AEO 2023 Table 38 Raw'!AI66</f>
        <v>- -</v>
      </c>
    </row>
    <row r="84" spans="1:33" ht="15" customHeight="1" x14ac:dyDescent="0.35">
      <c r="C84" s="82"/>
      <c r="D84" s="82"/>
      <c r="E84" s="82"/>
      <c r="F84" s="82"/>
      <c r="G84" s="82"/>
      <c r="H84" s="82"/>
      <c r="I84" s="82"/>
      <c r="J84" s="82"/>
      <c r="K84" s="82"/>
      <c r="L84" s="82"/>
      <c r="M84" s="82"/>
      <c r="N84" s="82"/>
      <c r="O84" s="82"/>
      <c r="P84" s="82"/>
      <c r="Q84" s="82"/>
      <c r="R84" s="82"/>
      <c r="S84" s="82"/>
      <c r="T84" s="82"/>
      <c r="U84" s="82"/>
      <c r="V84" s="82"/>
      <c r="W84" s="82"/>
      <c r="X84" s="82"/>
      <c r="Y84" s="82"/>
      <c r="Z84" s="82"/>
      <c r="AA84" s="82"/>
      <c r="AB84" s="82"/>
      <c r="AC84" s="82"/>
      <c r="AD84" s="82"/>
      <c r="AE84" s="82"/>
      <c r="AF84" s="95"/>
    </row>
    <row r="85" spans="1:33" ht="15" customHeight="1" x14ac:dyDescent="0.35">
      <c r="A85" s="77" t="s">
        <v>1382</v>
      </c>
      <c r="B85" s="34" t="s">
        <v>1132</v>
      </c>
      <c r="C85" s="82">
        <f>'AEO 2023 Table 38 Raw'!F67</f>
        <v>5096.734375</v>
      </c>
      <c r="D85" s="82">
        <f>'AEO 2023 Table 38 Raw'!G67</f>
        <v>5883.248047</v>
      </c>
      <c r="E85" s="82">
        <f>'AEO 2023 Table 38 Raw'!H67</f>
        <v>6758.341797</v>
      </c>
      <c r="F85" s="82">
        <f>'AEO 2023 Table 38 Raw'!I67</f>
        <v>7616.6220700000003</v>
      </c>
      <c r="G85" s="82">
        <f>'AEO 2023 Table 38 Raw'!J67</f>
        <v>8347.5722659999992</v>
      </c>
      <c r="H85" s="82">
        <f>'AEO 2023 Table 38 Raw'!K67</f>
        <v>9062.90625</v>
      </c>
      <c r="I85" s="82">
        <f>'AEO 2023 Table 38 Raw'!L67</f>
        <v>9728.625</v>
      </c>
      <c r="J85" s="82">
        <f>'AEO 2023 Table 38 Raw'!M67</f>
        <v>10437.728515999999</v>
      </c>
      <c r="K85" s="82">
        <f>'AEO 2023 Table 38 Raw'!N67</f>
        <v>10949.872069999999</v>
      </c>
      <c r="L85" s="82">
        <f>'AEO 2023 Table 38 Raw'!O67</f>
        <v>11443.998046999999</v>
      </c>
      <c r="M85" s="82">
        <f>'AEO 2023 Table 38 Raw'!P67</f>
        <v>11930.969727</v>
      </c>
      <c r="N85" s="82">
        <f>'AEO 2023 Table 38 Raw'!Q67</f>
        <v>12362.127930000001</v>
      </c>
      <c r="O85" s="82">
        <f>'AEO 2023 Table 38 Raw'!R67</f>
        <v>12822.669921999999</v>
      </c>
      <c r="P85" s="82">
        <f>'AEO 2023 Table 38 Raw'!S67</f>
        <v>13317.90625</v>
      </c>
      <c r="Q85" s="82">
        <f>'AEO 2023 Table 38 Raw'!T67</f>
        <v>13806.453125</v>
      </c>
      <c r="R85" s="82">
        <f>'AEO 2023 Table 38 Raw'!U67</f>
        <v>14236.765625</v>
      </c>
      <c r="S85" s="82">
        <f>'AEO 2023 Table 38 Raw'!V67</f>
        <v>14657.880859000001</v>
      </c>
      <c r="T85" s="82">
        <f>'AEO 2023 Table 38 Raw'!W67</f>
        <v>14995.985352</v>
      </c>
      <c r="U85" s="82">
        <f>'AEO 2023 Table 38 Raw'!X67</f>
        <v>15292.371094</v>
      </c>
      <c r="V85" s="82">
        <f>'AEO 2023 Table 38 Raw'!Y67</f>
        <v>15457.769531</v>
      </c>
      <c r="W85" s="82">
        <f>'AEO 2023 Table 38 Raw'!Z67</f>
        <v>15598.559569999999</v>
      </c>
      <c r="X85" s="82">
        <f>'AEO 2023 Table 38 Raw'!AA67</f>
        <v>15693.862305000001</v>
      </c>
      <c r="Y85" s="82">
        <f>'AEO 2023 Table 38 Raw'!AB67</f>
        <v>15780.880859000001</v>
      </c>
      <c r="Z85" s="82">
        <f>'AEO 2023 Table 38 Raw'!AC67</f>
        <v>15936.083984000001</v>
      </c>
      <c r="AA85" s="82">
        <f>'AEO 2023 Table 38 Raw'!AD67</f>
        <v>16077.176758</v>
      </c>
      <c r="AB85" s="82">
        <f>'AEO 2023 Table 38 Raw'!AE67</f>
        <v>16142.099609000001</v>
      </c>
      <c r="AC85" s="82">
        <f>'AEO 2023 Table 38 Raw'!AF67</f>
        <v>16184.816406</v>
      </c>
      <c r="AD85" s="82">
        <f>'AEO 2023 Table 38 Raw'!AG67</f>
        <v>16286.961914</v>
      </c>
      <c r="AE85" s="82">
        <f>'AEO 2023 Table 38 Raw'!AH67</f>
        <v>16437.083984000001</v>
      </c>
      <c r="AF85" s="95">
        <f>'AEO 2023 Table 38 Raw'!AI67</f>
        <v>4.2999999999999997E-2</v>
      </c>
    </row>
    <row r="86" spans="1:33" ht="15" customHeight="1" thickBot="1" x14ac:dyDescent="0.4"/>
    <row r="87" spans="1:33" ht="15" customHeight="1" x14ac:dyDescent="0.35">
      <c r="B87" s="102" t="s">
        <v>1383</v>
      </c>
      <c r="C87" s="103"/>
      <c r="D87" s="103"/>
      <c r="E87" s="103"/>
      <c r="F87" s="103"/>
      <c r="G87" s="103"/>
      <c r="H87" s="103"/>
      <c r="I87" s="103"/>
      <c r="J87" s="103"/>
      <c r="K87" s="103"/>
      <c r="L87" s="103"/>
      <c r="M87" s="103"/>
      <c r="N87" s="103"/>
      <c r="O87" s="103"/>
      <c r="P87" s="103"/>
      <c r="Q87" s="103"/>
      <c r="R87" s="103"/>
      <c r="S87" s="103"/>
      <c r="T87" s="103"/>
      <c r="U87" s="103"/>
      <c r="V87" s="103"/>
      <c r="W87" s="103"/>
      <c r="X87" s="103"/>
      <c r="Y87" s="103"/>
      <c r="Z87" s="103"/>
      <c r="AA87" s="103"/>
      <c r="AB87" s="103"/>
      <c r="AC87" s="103"/>
      <c r="AD87" s="103"/>
      <c r="AE87" s="103"/>
      <c r="AF87" s="103"/>
      <c r="AG87" s="83"/>
    </row>
    <row r="88" spans="1:33" ht="15" customHeight="1" x14ac:dyDescent="0.35">
      <c r="B88" s="84" t="s">
        <v>1384</v>
      </c>
    </row>
    <row r="89" spans="1:33" ht="15" customHeight="1" x14ac:dyDescent="0.35">
      <c r="B89" s="84" t="s">
        <v>1385</v>
      </c>
    </row>
    <row r="90" spans="1:33" ht="12" customHeight="1" x14ac:dyDescent="0.35">
      <c r="B90" s="84" t="s">
        <v>1386</v>
      </c>
    </row>
    <row r="91" spans="1:33" ht="15" customHeight="1" x14ac:dyDescent="0.35">
      <c r="B91" s="84" t="s">
        <v>1387</v>
      </c>
    </row>
    <row r="92" spans="1:33" ht="15" customHeight="1" x14ac:dyDescent="0.35">
      <c r="B92" s="84" t="s">
        <v>1388</v>
      </c>
    </row>
    <row r="93" spans="1:33" ht="15" customHeight="1" x14ac:dyDescent="0.35">
      <c r="B93" s="84" t="s">
        <v>1389</v>
      </c>
    </row>
    <row r="94" spans="1:33" ht="15" customHeight="1" x14ac:dyDescent="0.35">
      <c r="B94" s="84" t="s">
        <v>1390</v>
      </c>
    </row>
    <row r="95" spans="1:33" ht="12" customHeight="1" x14ac:dyDescent="0.35"/>
    <row r="96" spans="1:33" ht="15" customHeight="1" x14ac:dyDescent="0.35"/>
    <row r="97" ht="12" customHeight="1" x14ac:dyDescent="0.35"/>
    <row r="98" ht="15" customHeight="1" x14ac:dyDescent="0.35"/>
    <row r="99" ht="15" customHeight="1" x14ac:dyDescent="0.35"/>
    <row r="100" ht="15" customHeight="1" x14ac:dyDescent="0.35"/>
    <row r="101" ht="15" customHeight="1" x14ac:dyDescent="0.35"/>
    <row r="102" ht="15" customHeight="1" x14ac:dyDescent="0.35"/>
    <row r="103" ht="15" customHeight="1" x14ac:dyDescent="0.35"/>
    <row r="104" ht="15" customHeight="1" x14ac:dyDescent="0.35"/>
    <row r="105" ht="15" customHeight="1" x14ac:dyDescent="0.35"/>
    <row r="106" ht="15" customHeight="1" x14ac:dyDescent="0.35"/>
    <row r="107" ht="15" customHeight="1" x14ac:dyDescent="0.35"/>
    <row r="108" ht="15" customHeight="1" x14ac:dyDescent="0.35"/>
    <row r="109" ht="15" customHeight="1" x14ac:dyDescent="0.35"/>
    <row r="110" ht="15" customHeight="1" x14ac:dyDescent="0.35"/>
    <row r="111" ht="15" customHeight="1" x14ac:dyDescent="0.35"/>
    <row r="112" ht="15" customHeight="1" x14ac:dyDescent="0.35"/>
    <row r="113" spans="2:32" ht="12" customHeight="1" x14ac:dyDescent="0.35"/>
    <row r="114" spans="2:32" ht="15" customHeight="1" x14ac:dyDescent="0.35"/>
    <row r="115" spans="2:32" ht="15" customHeight="1" x14ac:dyDescent="0.35"/>
    <row r="116" spans="2:32" ht="15" customHeight="1" x14ac:dyDescent="0.35">
      <c r="B116" s="101"/>
      <c r="C116" s="101"/>
      <c r="D116" s="101"/>
      <c r="E116" s="101"/>
      <c r="F116" s="101"/>
      <c r="G116" s="101"/>
      <c r="H116" s="101"/>
      <c r="I116" s="101"/>
      <c r="J116" s="101"/>
      <c r="K116" s="101"/>
      <c r="L116" s="101"/>
      <c r="M116" s="101"/>
      <c r="N116" s="101"/>
      <c r="O116" s="101"/>
      <c r="P116" s="101"/>
      <c r="Q116" s="101"/>
      <c r="R116" s="101"/>
      <c r="S116" s="101"/>
      <c r="T116" s="101"/>
      <c r="U116" s="101"/>
      <c r="V116" s="101"/>
      <c r="W116" s="101"/>
      <c r="X116" s="101"/>
      <c r="Y116" s="101"/>
      <c r="Z116" s="101"/>
      <c r="AA116" s="101"/>
      <c r="AB116" s="101"/>
      <c r="AC116" s="101"/>
      <c r="AD116" s="101"/>
      <c r="AE116" s="101"/>
      <c r="AF116" s="101"/>
    </row>
    <row r="117" spans="2:32" ht="15" customHeight="1" x14ac:dyDescent="0.35"/>
    <row r="118" spans="2:32" ht="15" customHeight="1" x14ac:dyDescent="0.35"/>
    <row r="119" spans="2:32" ht="15" customHeight="1" x14ac:dyDescent="0.35"/>
    <row r="120" spans="2:32" ht="15" customHeight="1" x14ac:dyDescent="0.35"/>
    <row r="121" spans="2:32" ht="15" customHeight="1" x14ac:dyDescent="0.35"/>
    <row r="122" spans="2:32" ht="15" customHeight="1" x14ac:dyDescent="0.35"/>
    <row r="123" spans="2:32" ht="15" customHeight="1" x14ac:dyDescent="0.35"/>
    <row r="124" spans="2:32" ht="15" customHeight="1" x14ac:dyDescent="0.35"/>
    <row r="125" spans="2:32" ht="15" customHeight="1" x14ac:dyDescent="0.35"/>
    <row r="126" spans="2:32" ht="15" customHeight="1" x14ac:dyDescent="0.35"/>
    <row r="127" spans="2:32" ht="15" customHeight="1" x14ac:dyDescent="0.35"/>
    <row r="128" spans="2:32" ht="12" customHeight="1" x14ac:dyDescent="0.35"/>
    <row r="129" ht="12" customHeight="1" x14ac:dyDescent="0.35"/>
    <row r="130" ht="12" customHeight="1" x14ac:dyDescent="0.35"/>
    <row r="131" ht="12" customHeight="1" x14ac:dyDescent="0.35"/>
    <row r="132" ht="12" customHeight="1" x14ac:dyDescent="0.35"/>
    <row r="133" ht="12" customHeight="1" x14ac:dyDescent="0.35"/>
    <row r="134" ht="12" customHeight="1" x14ac:dyDescent="0.35"/>
    <row r="135" ht="12" customHeight="1" x14ac:dyDescent="0.35"/>
    <row r="136" ht="12" customHeight="1" x14ac:dyDescent="0.35"/>
    <row r="137" ht="12" customHeight="1" x14ac:dyDescent="0.35"/>
    <row r="138" ht="12" customHeight="1" x14ac:dyDescent="0.35"/>
    <row r="139" ht="12" customHeight="1" x14ac:dyDescent="0.35"/>
    <row r="140" ht="12" customHeight="1" x14ac:dyDescent="0.35"/>
    <row r="141" ht="12" customHeight="1" x14ac:dyDescent="0.35"/>
    <row r="142" ht="12" customHeight="1" x14ac:dyDescent="0.35"/>
    <row r="143" ht="12" customHeight="1" x14ac:dyDescent="0.35"/>
    <row r="144" ht="12" customHeight="1" x14ac:dyDescent="0.35"/>
    <row r="145" ht="12" customHeight="1" x14ac:dyDescent="0.35"/>
    <row r="146" ht="12" customHeight="1" x14ac:dyDescent="0.35"/>
    <row r="147" ht="12" customHeight="1" x14ac:dyDescent="0.35"/>
    <row r="148" ht="12" customHeight="1" x14ac:dyDescent="0.35"/>
    <row r="149" ht="12" customHeight="1" x14ac:dyDescent="0.35"/>
    <row r="150" ht="15" customHeight="1" x14ac:dyDescent="0.35"/>
    <row r="151" ht="15" customHeight="1" x14ac:dyDescent="0.35"/>
    <row r="152" ht="15" customHeight="1" x14ac:dyDescent="0.35"/>
    <row r="153" ht="15" customHeight="1" x14ac:dyDescent="0.35"/>
    <row r="154" ht="15" customHeight="1" x14ac:dyDescent="0.35"/>
    <row r="155" ht="15" customHeight="1" x14ac:dyDescent="0.35"/>
    <row r="156" ht="15" customHeight="1" x14ac:dyDescent="0.35"/>
    <row r="157" ht="15" customHeight="1" x14ac:dyDescent="0.35"/>
    <row r="158" ht="15" customHeight="1" x14ac:dyDescent="0.35"/>
    <row r="159" ht="15" customHeight="1" x14ac:dyDescent="0.35"/>
    <row r="160" ht="15" customHeight="1" x14ac:dyDescent="0.35"/>
    <row r="161" ht="15" customHeight="1" x14ac:dyDescent="0.35"/>
    <row r="162" ht="15" customHeight="1" x14ac:dyDescent="0.35"/>
    <row r="163" ht="12"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2"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2" customHeight="1" x14ac:dyDescent="0.35"/>
    <row r="182" ht="12" customHeight="1" x14ac:dyDescent="0.35"/>
    <row r="183" ht="15" customHeight="1" x14ac:dyDescent="0.35"/>
    <row r="184" ht="15" customHeight="1" x14ac:dyDescent="0.35"/>
    <row r="185" ht="15" customHeight="1" x14ac:dyDescent="0.35"/>
    <row r="186" ht="15" customHeight="1" x14ac:dyDescent="0.35"/>
    <row r="187" ht="15" customHeight="1" x14ac:dyDescent="0.35"/>
    <row r="188" ht="12" customHeight="1" x14ac:dyDescent="0.35"/>
    <row r="189" ht="15" customHeight="1" x14ac:dyDescent="0.35"/>
    <row r="190" ht="15" customHeight="1" x14ac:dyDescent="0.35"/>
    <row r="191" ht="15" customHeight="1" x14ac:dyDescent="0.35"/>
    <row r="192" ht="15" customHeight="1" x14ac:dyDescent="0.35"/>
    <row r="193" ht="15" customHeight="1" x14ac:dyDescent="0.35"/>
    <row r="194" ht="12" customHeight="1" x14ac:dyDescent="0.35"/>
    <row r="195" ht="15" customHeight="1" x14ac:dyDescent="0.35"/>
    <row r="196" ht="15" customHeight="1" x14ac:dyDescent="0.35"/>
    <row r="197" ht="15" customHeight="1" x14ac:dyDescent="0.35"/>
    <row r="198" ht="15" customHeight="1" x14ac:dyDescent="0.35"/>
    <row r="199" ht="15" customHeight="1" x14ac:dyDescent="0.35"/>
    <row r="200" ht="12" customHeight="1" x14ac:dyDescent="0.35"/>
    <row r="201" ht="15" customHeight="1" x14ac:dyDescent="0.35"/>
    <row r="202" ht="15" customHeight="1" x14ac:dyDescent="0.35"/>
    <row r="203" ht="15" customHeight="1" x14ac:dyDescent="0.35"/>
    <row r="204" ht="12" customHeight="1" x14ac:dyDescent="0.35"/>
    <row r="205" ht="15" customHeight="1" x14ac:dyDescent="0.35"/>
    <row r="206" ht="15" customHeight="1" x14ac:dyDescent="0.35"/>
    <row r="207" ht="15" customHeight="1" x14ac:dyDescent="0.35"/>
    <row r="208" ht="15" customHeight="1" x14ac:dyDescent="0.35"/>
    <row r="209" ht="12"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2" customHeight="1" x14ac:dyDescent="0.35"/>
    <row r="249" ht="15" customHeight="1" x14ac:dyDescent="0.35"/>
    <row r="250" ht="15" customHeight="1" x14ac:dyDescent="0.35"/>
    <row r="251" ht="15" customHeight="1" x14ac:dyDescent="0.35"/>
    <row r="252" ht="12" customHeight="1" x14ac:dyDescent="0.35"/>
    <row r="253" ht="15" customHeight="1" x14ac:dyDescent="0.35"/>
    <row r="254" ht="15" customHeight="1" x14ac:dyDescent="0.35"/>
    <row r="255" ht="12" customHeight="1" x14ac:dyDescent="0.35"/>
    <row r="256" ht="15" customHeight="1" x14ac:dyDescent="0.35"/>
    <row r="257" spans="2:32" ht="15" customHeight="1" x14ac:dyDescent="0.35"/>
    <row r="258" spans="2:32" ht="15" customHeight="1" x14ac:dyDescent="0.35">
      <c r="B258" s="101"/>
      <c r="C258" s="101"/>
      <c r="D258" s="101"/>
      <c r="E258" s="101"/>
      <c r="F258" s="101"/>
      <c r="G258" s="101"/>
      <c r="H258" s="101"/>
      <c r="I258" s="101"/>
      <c r="J258" s="101"/>
      <c r="K258" s="101"/>
      <c r="L258" s="101"/>
      <c r="M258" s="101"/>
      <c r="N258" s="101"/>
      <c r="O258" s="101"/>
      <c r="P258" s="101"/>
      <c r="Q258" s="101"/>
      <c r="R258" s="101"/>
      <c r="S258" s="101"/>
      <c r="T258" s="101"/>
      <c r="U258" s="101"/>
      <c r="V258" s="101"/>
      <c r="W258" s="101"/>
      <c r="X258" s="101"/>
      <c r="Y258" s="101"/>
      <c r="Z258" s="101"/>
      <c r="AA258" s="101"/>
      <c r="AB258" s="101"/>
      <c r="AC258" s="101"/>
      <c r="AD258" s="101"/>
      <c r="AE258" s="101"/>
      <c r="AF258" s="101"/>
    </row>
    <row r="259" spans="2:32" ht="15" customHeight="1" x14ac:dyDescent="0.35"/>
    <row r="260" spans="2:32" ht="15" customHeight="1" x14ac:dyDescent="0.35"/>
    <row r="261" spans="2:32" ht="15" customHeight="1" x14ac:dyDescent="0.35"/>
    <row r="262" spans="2:32" ht="15" customHeight="1" x14ac:dyDescent="0.35"/>
    <row r="263" spans="2:32" ht="15" customHeight="1" x14ac:dyDescent="0.35"/>
    <row r="264" spans="2:32" ht="15" customHeight="1" x14ac:dyDescent="0.35"/>
    <row r="265" spans="2:32" ht="15" customHeight="1" x14ac:dyDescent="0.35"/>
    <row r="266" spans="2:32" ht="15" customHeight="1" x14ac:dyDescent="0.35"/>
    <row r="267" spans="2:32" ht="12" customHeight="1" x14ac:dyDescent="0.35"/>
    <row r="268" spans="2:32" ht="12" customHeight="1" x14ac:dyDescent="0.35"/>
    <row r="269" spans="2:32" ht="12" customHeight="1" x14ac:dyDescent="0.35"/>
    <row r="270" spans="2:32" ht="12" customHeight="1" x14ac:dyDescent="0.35"/>
    <row r="271" spans="2:32" ht="12" customHeight="1" x14ac:dyDescent="0.35"/>
    <row r="272" spans="2:32" ht="12" customHeight="1" x14ac:dyDescent="0.35"/>
    <row r="273" ht="12" customHeight="1" x14ac:dyDescent="0.35"/>
    <row r="274" ht="12" customHeight="1" x14ac:dyDescent="0.35"/>
    <row r="275" ht="12" customHeight="1" x14ac:dyDescent="0.35"/>
    <row r="276" ht="12" customHeight="1" x14ac:dyDescent="0.35"/>
    <row r="277" ht="12" customHeight="1" x14ac:dyDescent="0.35"/>
    <row r="278" ht="12" customHeight="1" x14ac:dyDescent="0.35"/>
    <row r="279" ht="12" customHeight="1" x14ac:dyDescent="0.35"/>
    <row r="280" ht="12" customHeight="1" x14ac:dyDescent="0.35"/>
    <row r="281" ht="12" customHeight="1" x14ac:dyDescent="0.35"/>
    <row r="282" ht="12" customHeight="1" x14ac:dyDescent="0.35"/>
    <row r="283" ht="12" customHeight="1" x14ac:dyDescent="0.35"/>
    <row r="284" ht="12" customHeight="1" x14ac:dyDescent="0.35"/>
    <row r="285" ht="12" customHeight="1" x14ac:dyDescent="0.35"/>
    <row r="286" ht="12" customHeight="1" x14ac:dyDescent="0.35"/>
    <row r="287" ht="12" customHeight="1" x14ac:dyDescent="0.35"/>
    <row r="288" ht="12" customHeight="1" x14ac:dyDescent="0.35"/>
    <row r="289" ht="12" customHeight="1" x14ac:dyDescent="0.35"/>
    <row r="290" ht="12" customHeight="1" x14ac:dyDescent="0.35"/>
    <row r="291" ht="12" customHeight="1" x14ac:dyDescent="0.35"/>
    <row r="292" ht="12" customHeight="1" x14ac:dyDescent="0.35"/>
    <row r="293" ht="12" customHeight="1" x14ac:dyDescent="0.35"/>
    <row r="294" ht="12" customHeight="1" x14ac:dyDescent="0.35"/>
    <row r="295" ht="12" customHeight="1" x14ac:dyDescent="0.35"/>
    <row r="296" ht="12" customHeight="1" x14ac:dyDescent="0.35"/>
    <row r="297" ht="12" customHeight="1" x14ac:dyDescent="0.35"/>
    <row r="298" ht="12" customHeight="1" x14ac:dyDescent="0.35"/>
    <row r="299" ht="12"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2"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2" customHeight="1" x14ac:dyDescent="0.35"/>
    <row r="328" ht="15" customHeight="1" x14ac:dyDescent="0.35"/>
    <row r="329" ht="12"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spans="2:32" ht="15" customHeight="1" x14ac:dyDescent="0.35"/>
    <row r="338" spans="2:32" ht="15" customHeight="1" x14ac:dyDescent="0.35"/>
    <row r="339" spans="2:32" ht="15" customHeight="1" x14ac:dyDescent="0.35"/>
    <row r="340" spans="2:32" ht="15" customHeight="1" x14ac:dyDescent="0.35">
      <c r="B340" s="101"/>
      <c r="C340" s="101"/>
      <c r="D340" s="101"/>
      <c r="E340" s="101"/>
      <c r="F340" s="101"/>
      <c r="G340" s="101"/>
      <c r="H340" s="101"/>
      <c r="I340" s="101"/>
      <c r="J340" s="101"/>
      <c r="K340" s="101"/>
      <c r="L340" s="101"/>
      <c r="M340" s="101"/>
      <c r="N340" s="101"/>
      <c r="O340" s="101"/>
      <c r="P340" s="101"/>
      <c r="Q340" s="101"/>
      <c r="R340" s="101"/>
      <c r="S340" s="101"/>
      <c r="T340" s="101"/>
      <c r="U340" s="101"/>
      <c r="V340" s="101"/>
      <c r="W340" s="101"/>
      <c r="X340" s="101"/>
      <c r="Y340" s="101"/>
      <c r="Z340" s="101"/>
      <c r="AA340" s="101"/>
      <c r="AB340" s="101"/>
      <c r="AC340" s="101"/>
      <c r="AD340" s="101"/>
      <c r="AE340" s="101"/>
      <c r="AF340" s="101"/>
    </row>
    <row r="341" spans="2:32" ht="15" customHeight="1" x14ac:dyDescent="0.35"/>
    <row r="342" spans="2:32" ht="15" customHeight="1" x14ac:dyDescent="0.35"/>
    <row r="343" spans="2:32" ht="15" customHeight="1" x14ac:dyDescent="0.35"/>
    <row r="344" spans="2:32" ht="15" customHeight="1" x14ac:dyDescent="0.35"/>
    <row r="345" spans="2:32" ht="15" customHeight="1" x14ac:dyDescent="0.35"/>
    <row r="346" spans="2:32" ht="12" customHeight="1" x14ac:dyDescent="0.35"/>
    <row r="347" spans="2:32" ht="12" customHeight="1" x14ac:dyDescent="0.35"/>
    <row r="348" spans="2:32" ht="12" customHeight="1" x14ac:dyDescent="0.35"/>
    <row r="349" spans="2:32" ht="12" customHeight="1" x14ac:dyDescent="0.35"/>
    <row r="350" spans="2:32" ht="12" customHeight="1" x14ac:dyDescent="0.35"/>
    <row r="351" spans="2:32" ht="12" customHeight="1" x14ac:dyDescent="0.35"/>
    <row r="352" spans="2:32" ht="12" customHeight="1" x14ac:dyDescent="0.35"/>
    <row r="353" ht="12" customHeight="1" x14ac:dyDescent="0.35"/>
    <row r="354" ht="12" customHeight="1" x14ac:dyDescent="0.35"/>
    <row r="355" ht="12" customHeight="1" x14ac:dyDescent="0.35"/>
    <row r="356" ht="12" customHeight="1" x14ac:dyDescent="0.35"/>
    <row r="357" ht="12" customHeight="1" x14ac:dyDescent="0.35"/>
    <row r="358" ht="12" customHeight="1" x14ac:dyDescent="0.35"/>
    <row r="359" ht="12" customHeight="1" x14ac:dyDescent="0.35"/>
    <row r="360" ht="12" customHeight="1" x14ac:dyDescent="0.35"/>
    <row r="361" ht="12" customHeight="1" x14ac:dyDescent="0.35"/>
    <row r="362" ht="12" customHeight="1" x14ac:dyDescent="0.35"/>
    <row r="363" ht="12" customHeight="1" x14ac:dyDescent="0.35"/>
    <row r="364" ht="12" customHeight="1" x14ac:dyDescent="0.35"/>
    <row r="365" ht="12" customHeight="1" x14ac:dyDescent="0.35"/>
    <row r="366" ht="12" customHeight="1" x14ac:dyDescent="0.35"/>
    <row r="367" ht="12" customHeight="1" x14ac:dyDescent="0.35"/>
    <row r="368" ht="12" customHeight="1" x14ac:dyDescent="0.35"/>
    <row r="369" ht="12" customHeight="1" x14ac:dyDescent="0.35"/>
    <row r="370" ht="12" customHeight="1" x14ac:dyDescent="0.35"/>
    <row r="371" ht="12" customHeight="1" x14ac:dyDescent="0.35"/>
    <row r="372" ht="12" customHeight="1" x14ac:dyDescent="0.35"/>
    <row r="373" ht="12" customHeight="1" x14ac:dyDescent="0.35"/>
    <row r="374" ht="12"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2"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2" customHeight="1" x14ac:dyDescent="0.35"/>
    <row r="403" ht="15" customHeight="1" x14ac:dyDescent="0.35"/>
    <row r="404" ht="15" customHeight="1" x14ac:dyDescent="0.35"/>
    <row r="405" ht="12" customHeight="1" x14ac:dyDescent="0.35"/>
    <row r="406" ht="15" customHeight="1" x14ac:dyDescent="0.35"/>
    <row r="407" ht="15" customHeight="1" x14ac:dyDescent="0.35"/>
    <row r="408" ht="15" customHeight="1" x14ac:dyDescent="0.35"/>
    <row r="409" ht="15" customHeight="1" x14ac:dyDescent="0.35"/>
    <row r="410" ht="15" customHeight="1" x14ac:dyDescent="0.35"/>
    <row r="411" ht="12"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2" customHeight="1" x14ac:dyDescent="0.35"/>
    <row r="429" ht="15" customHeight="1" x14ac:dyDescent="0.35"/>
    <row r="430" ht="15" customHeight="1" x14ac:dyDescent="0.35"/>
    <row r="431" ht="12" customHeight="1" x14ac:dyDescent="0.35"/>
    <row r="432" ht="15" customHeight="1" x14ac:dyDescent="0.35"/>
    <row r="433" ht="15" customHeight="1" x14ac:dyDescent="0.35"/>
    <row r="434" ht="15" customHeight="1" x14ac:dyDescent="0.35"/>
    <row r="435" ht="12"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2" customHeight="1" x14ac:dyDescent="0.35"/>
    <row r="447" ht="15" customHeight="1" x14ac:dyDescent="0.35"/>
    <row r="448" ht="15" customHeight="1" x14ac:dyDescent="0.35"/>
    <row r="449" spans="2:32" ht="12" customHeight="1" x14ac:dyDescent="0.35"/>
    <row r="450" spans="2:32" ht="15" customHeight="1" x14ac:dyDescent="0.35"/>
    <row r="451" spans="2:32" ht="15" customHeight="1" x14ac:dyDescent="0.35"/>
    <row r="452" spans="2:32" ht="15" customHeight="1" x14ac:dyDescent="0.35">
      <c r="B452" s="101"/>
      <c r="C452" s="101"/>
      <c r="D452" s="101"/>
      <c r="E452" s="101"/>
      <c r="F452" s="101"/>
      <c r="G452" s="101"/>
      <c r="H452" s="101"/>
      <c r="I452" s="101"/>
      <c r="J452" s="101"/>
      <c r="K452" s="101"/>
      <c r="L452" s="101"/>
      <c r="M452" s="101"/>
      <c r="N452" s="101"/>
      <c r="O452" s="101"/>
      <c r="P452" s="101"/>
      <c r="Q452" s="101"/>
      <c r="R452" s="101"/>
      <c r="S452" s="101"/>
      <c r="T452" s="101"/>
      <c r="U452" s="101"/>
      <c r="V452" s="101"/>
      <c r="W452" s="101"/>
      <c r="X452" s="101"/>
      <c r="Y452" s="101"/>
      <c r="Z452" s="101"/>
      <c r="AA452" s="101"/>
      <c r="AB452" s="101"/>
      <c r="AC452" s="101"/>
      <c r="AD452" s="101"/>
      <c r="AE452" s="101"/>
      <c r="AF452" s="101"/>
    </row>
    <row r="453" spans="2:32" ht="15" customHeight="1" x14ac:dyDescent="0.35"/>
    <row r="454" spans="2:32" ht="15" customHeight="1" x14ac:dyDescent="0.35"/>
    <row r="455" spans="2:32" ht="15" customHeight="1" x14ac:dyDescent="0.35"/>
    <row r="456" spans="2:32" ht="15" customHeight="1" x14ac:dyDescent="0.35"/>
    <row r="457" spans="2:32" ht="15" customHeight="1" x14ac:dyDescent="0.35"/>
    <row r="458" spans="2:32" ht="15" customHeight="1" x14ac:dyDescent="0.35"/>
    <row r="459" spans="2:32" ht="15" customHeight="1" x14ac:dyDescent="0.35"/>
    <row r="460" spans="2:32" ht="12" customHeight="1" x14ac:dyDescent="0.35"/>
    <row r="461" spans="2:32" ht="12" customHeight="1" x14ac:dyDescent="0.35"/>
    <row r="462" spans="2:32" ht="12" customHeight="1" x14ac:dyDescent="0.35"/>
    <row r="463" spans="2:32" ht="12" customHeight="1" x14ac:dyDescent="0.35"/>
    <row r="464" spans="2:32" ht="12" customHeight="1" x14ac:dyDescent="0.35"/>
    <row r="465" ht="12" customHeight="1" x14ac:dyDescent="0.35"/>
    <row r="466" ht="12" customHeight="1" x14ac:dyDescent="0.35"/>
    <row r="467" ht="12" customHeight="1" x14ac:dyDescent="0.35"/>
    <row r="468" ht="12" customHeight="1" x14ac:dyDescent="0.35"/>
    <row r="469" ht="12" customHeight="1" x14ac:dyDescent="0.35"/>
    <row r="470" ht="12" customHeight="1" x14ac:dyDescent="0.35"/>
    <row r="471" ht="12" customHeight="1" x14ac:dyDescent="0.35"/>
    <row r="472" ht="12" customHeight="1" x14ac:dyDescent="0.35"/>
    <row r="473" ht="12" customHeight="1" x14ac:dyDescent="0.35"/>
    <row r="474" ht="12" customHeight="1" x14ac:dyDescent="0.35"/>
    <row r="475" ht="12" customHeight="1" x14ac:dyDescent="0.35"/>
    <row r="476" ht="12" customHeight="1" x14ac:dyDescent="0.35"/>
    <row r="477" ht="12" customHeight="1" x14ac:dyDescent="0.35"/>
    <row r="478" ht="12" customHeight="1" x14ac:dyDescent="0.35"/>
    <row r="479" ht="12" customHeight="1" x14ac:dyDescent="0.35"/>
    <row r="480" ht="12" customHeight="1" x14ac:dyDescent="0.35"/>
    <row r="481" ht="12" customHeight="1" x14ac:dyDescent="0.35"/>
    <row r="482" ht="12" customHeight="1" x14ac:dyDescent="0.35"/>
    <row r="483" ht="12" customHeight="1" x14ac:dyDescent="0.35"/>
    <row r="484" ht="12" customHeight="1" x14ac:dyDescent="0.35"/>
    <row r="485" ht="12" customHeight="1" x14ac:dyDescent="0.35"/>
    <row r="486" ht="12" customHeight="1" x14ac:dyDescent="0.35"/>
    <row r="487" ht="12" customHeight="1" x14ac:dyDescent="0.35"/>
    <row r="488" ht="12" customHeight="1" x14ac:dyDescent="0.35"/>
    <row r="489" ht="12" customHeight="1" x14ac:dyDescent="0.35"/>
    <row r="490" ht="12" customHeight="1" x14ac:dyDescent="0.35"/>
    <row r="491" ht="12" customHeight="1" x14ac:dyDescent="0.35"/>
    <row r="492" ht="12" customHeight="1" x14ac:dyDescent="0.35"/>
    <row r="493" ht="12" customHeight="1" x14ac:dyDescent="0.35"/>
    <row r="494" ht="12" customHeight="1" x14ac:dyDescent="0.35"/>
    <row r="495" ht="12" customHeight="1" x14ac:dyDescent="0.35"/>
    <row r="496" ht="12" customHeight="1" x14ac:dyDescent="0.35"/>
    <row r="497" ht="12" customHeight="1" x14ac:dyDescent="0.35"/>
    <row r="498" ht="12" customHeight="1" x14ac:dyDescent="0.35"/>
    <row r="499" ht="12"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2"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2" customHeight="1" x14ac:dyDescent="0.35"/>
    <row r="528" ht="15" customHeight="1" x14ac:dyDescent="0.35"/>
    <row r="529" ht="12" customHeight="1" x14ac:dyDescent="0.35"/>
    <row r="530" ht="15" customHeight="1" x14ac:dyDescent="0.35"/>
    <row r="531" ht="15" customHeight="1" x14ac:dyDescent="0.35"/>
    <row r="532" ht="15" customHeight="1" x14ac:dyDescent="0.35"/>
    <row r="533" ht="15" customHeight="1" x14ac:dyDescent="0.35"/>
    <row r="534" ht="15" customHeight="1" x14ac:dyDescent="0.35"/>
    <row r="535" ht="12"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spans="2:32" ht="15" customHeight="1" x14ac:dyDescent="0.35"/>
    <row r="546" spans="2:32" ht="15" customHeight="1" x14ac:dyDescent="0.35"/>
    <row r="547" spans="2:32" ht="15" customHeight="1" x14ac:dyDescent="0.35"/>
    <row r="548" spans="2:32" ht="15" customHeight="1" x14ac:dyDescent="0.35"/>
    <row r="549" spans="2:32" ht="15" customHeight="1" x14ac:dyDescent="0.35"/>
    <row r="550" spans="2:32" ht="15" customHeight="1" x14ac:dyDescent="0.35"/>
    <row r="551" spans="2:32" ht="15" customHeight="1" x14ac:dyDescent="0.35"/>
    <row r="552" spans="2:32" ht="12" customHeight="1" x14ac:dyDescent="0.35"/>
    <row r="553" spans="2:32" ht="15" customHeight="1" x14ac:dyDescent="0.35"/>
    <row r="554" spans="2:32" ht="12" customHeight="1" x14ac:dyDescent="0.35"/>
    <row r="555" spans="2:32" ht="15" customHeight="1" x14ac:dyDescent="0.35"/>
    <row r="556" spans="2:32" ht="15" customHeight="1" x14ac:dyDescent="0.35"/>
    <row r="557" spans="2:32" ht="15" customHeight="1" x14ac:dyDescent="0.35">
      <c r="B557" s="101"/>
      <c r="C557" s="101"/>
      <c r="D557" s="101"/>
      <c r="E557" s="101"/>
      <c r="F557" s="101"/>
      <c r="G557" s="101"/>
      <c r="H557" s="101"/>
      <c r="I557" s="101"/>
      <c r="J557" s="101"/>
      <c r="K557" s="101"/>
      <c r="L557" s="101"/>
      <c r="M557" s="101"/>
      <c r="N557" s="101"/>
      <c r="O557" s="101"/>
      <c r="P557" s="101"/>
      <c r="Q557" s="101"/>
      <c r="R557" s="101"/>
      <c r="S557" s="101"/>
      <c r="T557" s="101"/>
      <c r="U557" s="101"/>
      <c r="V557" s="101"/>
      <c r="W557" s="101"/>
      <c r="X557" s="101"/>
      <c r="Y557" s="101"/>
      <c r="Z557" s="101"/>
      <c r="AA557" s="101"/>
      <c r="AB557" s="101"/>
      <c r="AC557" s="101"/>
      <c r="AD557" s="101"/>
      <c r="AE557" s="101"/>
      <c r="AF557" s="101"/>
    </row>
    <row r="558" spans="2:32" ht="15" customHeight="1" x14ac:dyDescent="0.35"/>
    <row r="559" spans="2:32" ht="15" customHeight="1" x14ac:dyDescent="0.35"/>
    <row r="560" spans="2:32" ht="15" customHeight="1" x14ac:dyDescent="0.35"/>
    <row r="561" ht="15" customHeight="1" x14ac:dyDescent="0.35"/>
    <row r="562" ht="12" customHeight="1" x14ac:dyDescent="0.35"/>
    <row r="563" ht="12" customHeight="1" x14ac:dyDescent="0.35"/>
    <row r="564" ht="12" customHeight="1" x14ac:dyDescent="0.35"/>
    <row r="565" ht="12" customHeight="1" x14ac:dyDescent="0.35"/>
    <row r="566" ht="12" customHeight="1" x14ac:dyDescent="0.35"/>
    <row r="567" ht="12" customHeight="1" x14ac:dyDescent="0.35"/>
    <row r="568" ht="12" customHeight="1" x14ac:dyDescent="0.35"/>
    <row r="569" ht="12" customHeight="1" x14ac:dyDescent="0.35"/>
    <row r="570" ht="12" customHeight="1" x14ac:dyDescent="0.35"/>
    <row r="571" ht="12" customHeight="1" x14ac:dyDescent="0.35"/>
    <row r="572" ht="12" customHeight="1" x14ac:dyDescent="0.35"/>
    <row r="573" ht="12" customHeight="1" x14ac:dyDescent="0.35"/>
    <row r="574" ht="12"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2"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2" customHeight="1" x14ac:dyDescent="0.35"/>
    <row r="601" ht="15" customHeight="1" x14ac:dyDescent="0.35"/>
    <row r="602" ht="12" customHeight="1" x14ac:dyDescent="0.35"/>
    <row r="603" ht="15" customHeight="1" x14ac:dyDescent="0.35"/>
    <row r="604" ht="15" customHeight="1" x14ac:dyDescent="0.35"/>
    <row r="605" ht="15" customHeight="1" x14ac:dyDescent="0.35"/>
    <row r="606" ht="15" customHeight="1" x14ac:dyDescent="0.35"/>
    <row r="607" ht="12"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2" customHeight="1" x14ac:dyDescent="0.35"/>
    <row r="624" ht="15" customHeight="1" x14ac:dyDescent="0.35"/>
    <row r="625" spans="2:32" ht="12" customHeight="1" x14ac:dyDescent="0.35"/>
    <row r="626" spans="2:32" ht="15" customHeight="1" x14ac:dyDescent="0.35"/>
    <row r="627" spans="2:32" ht="12" customHeight="1" x14ac:dyDescent="0.35"/>
    <row r="628" spans="2:32" ht="15" customHeight="1" x14ac:dyDescent="0.35"/>
    <row r="629" spans="2:32" ht="15" customHeight="1" x14ac:dyDescent="0.35"/>
    <row r="630" spans="2:32" ht="12" customHeight="1" x14ac:dyDescent="0.35"/>
    <row r="631" spans="2:32" ht="15" customHeight="1" x14ac:dyDescent="0.35"/>
    <row r="632" spans="2:32" ht="12" customHeight="1" x14ac:dyDescent="0.35"/>
    <row r="633" spans="2:32" ht="12" customHeight="1" x14ac:dyDescent="0.35"/>
    <row r="634" spans="2:32" ht="15" customHeight="1" x14ac:dyDescent="0.35"/>
    <row r="635" spans="2:32" ht="12" customHeight="1" x14ac:dyDescent="0.35"/>
    <row r="636" spans="2:32" ht="15" customHeight="1" x14ac:dyDescent="0.35"/>
    <row r="637" spans="2:32" ht="15" customHeight="1" x14ac:dyDescent="0.35"/>
    <row r="638" spans="2:32" ht="15" customHeight="1" x14ac:dyDescent="0.35">
      <c r="B638" s="101"/>
      <c r="C638" s="101"/>
      <c r="D638" s="101"/>
      <c r="E638" s="101"/>
      <c r="F638" s="101"/>
      <c r="G638" s="101"/>
      <c r="H638" s="101"/>
      <c r="I638" s="101"/>
      <c r="J638" s="101"/>
      <c r="K638" s="101"/>
      <c r="L638" s="101"/>
      <c r="M638" s="101"/>
      <c r="N638" s="101"/>
      <c r="O638" s="101"/>
      <c r="P638" s="101"/>
      <c r="Q638" s="101"/>
      <c r="R638" s="101"/>
      <c r="S638" s="101"/>
      <c r="T638" s="101"/>
      <c r="U638" s="101"/>
      <c r="V638" s="101"/>
      <c r="W638" s="101"/>
      <c r="X638" s="101"/>
      <c r="Y638" s="101"/>
      <c r="Z638" s="101"/>
      <c r="AA638" s="101"/>
      <c r="AB638" s="101"/>
      <c r="AC638" s="101"/>
      <c r="AD638" s="101"/>
      <c r="AE638" s="101"/>
      <c r="AF638" s="101"/>
    </row>
    <row r="639" spans="2:32" ht="15" customHeight="1" x14ac:dyDescent="0.35"/>
    <row r="640" spans="2:32" ht="15" customHeight="1" x14ac:dyDescent="0.35"/>
    <row r="641" ht="15" customHeight="1" x14ac:dyDescent="0.35"/>
    <row r="642" ht="15" customHeight="1" x14ac:dyDescent="0.35"/>
    <row r="643" ht="12" customHeight="1" x14ac:dyDescent="0.35"/>
    <row r="644" ht="12" customHeight="1" x14ac:dyDescent="0.35"/>
    <row r="645" ht="12" customHeight="1" x14ac:dyDescent="0.35"/>
    <row r="646" ht="12" customHeight="1" x14ac:dyDescent="0.35"/>
    <row r="647" ht="12" customHeight="1" x14ac:dyDescent="0.35"/>
    <row r="648" ht="12" customHeight="1" x14ac:dyDescent="0.35"/>
    <row r="649" ht="12" customHeight="1" x14ac:dyDescent="0.35"/>
    <row r="650" ht="12" customHeight="1" x14ac:dyDescent="0.35"/>
    <row r="651" ht="12" customHeight="1" x14ac:dyDescent="0.35"/>
    <row r="652" ht="12" customHeight="1" x14ac:dyDescent="0.35"/>
    <row r="653" ht="12" customHeight="1" x14ac:dyDescent="0.35"/>
    <row r="654" ht="12" customHeight="1" x14ac:dyDescent="0.35"/>
    <row r="655" ht="12" customHeight="1" x14ac:dyDescent="0.35"/>
    <row r="656" ht="12" customHeight="1" x14ac:dyDescent="0.35"/>
    <row r="657" ht="12" customHeight="1" x14ac:dyDescent="0.35"/>
    <row r="658" ht="12" customHeight="1" x14ac:dyDescent="0.35"/>
    <row r="659" ht="12" customHeight="1" x14ac:dyDescent="0.35"/>
    <row r="660" ht="12" customHeight="1" x14ac:dyDescent="0.35"/>
    <row r="661" ht="12" customHeight="1" x14ac:dyDescent="0.35"/>
    <row r="662" ht="12" customHeight="1" x14ac:dyDescent="0.35"/>
    <row r="663" ht="12" customHeight="1" x14ac:dyDescent="0.35"/>
    <row r="664" ht="12" customHeight="1" x14ac:dyDescent="0.35"/>
    <row r="665" ht="12" customHeight="1" x14ac:dyDescent="0.35"/>
    <row r="666" ht="12" customHeight="1" x14ac:dyDescent="0.35"/>
    <row r="667" ht="12" customHeight="1" x14ac:dyDescent="0.35"/>
    <row r="668" ht="12" customHeight="1" x14ac:dyDescent="0.35"/>
    <row r="669" ht="12" customHeight="1" x14ac:dyDescent="0.35"/>
    <row r="670" ht="12" customHeight="1" x14ac:dyDescent="0.35"/>
    <row r="671" ht="12" customHeight="1" x14ac:dyDescent="0.35"/>
    <row r="672" ht="12" customHeight="1" x14ac:dyDescent="0.35"/>
    <row r="673" ht="12" customHeight="1" x14ac:dyDescent="0.35"/>
    <row r="674" ht="12"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2"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2" customHeight="1" x14ac:dyDescent="0.35"/>
    <row r="699" ht="15" customHeight="1" x14ac:dyDescent="0.35"/>
    <row r="700" ht="15" customHeight="1" x14ac:dyDescent="0.35"/>
    <row r="701" ht="15" customHeight="1" x14ac:dyDescent="0.35"/>
    <row r="702" ht="15" customHeight="1" x14ac:dyDescent="0.35"/>
    <row r="703" ht="12" customHeight="1" x14ac:dyDescent="0.35"/>
    <row r="704" ht="15" customHeight="1" x14ac:dyDescent="0.35"/>
    <row r="705" spans="2:32" ht="15" customHeight="1" x14ac:dyDescent="0.35"/>
    <row r="706" spans="2:32" ht="15" customHeight="1" x14ac:dyDescent="0.35"/>
    <row r="707" spans="2:32" ht="15" customHeight="1" x14ac:dyDescent="0.35"/>
    <row r="708" spans="2:32" ht="15" customHeight="1" x14ac:dyDescent="0.35"/>
    <row r="709" spans="2:32" ht="15" customHeight="1" x14ac:dyDescent="0.35"/>
    <row r="710" spans="2:32" ht="15" customHeight="1" x14ac:dyDescent="0.35">
      <c r="B710" s="101"/>
      <c r="C710" s="101"/>
      <c r="D710" s="101"/>
      <c r="E710" s="101"/>
      <c r="F710" s="101"/>
      <c r="G710" s="101"/>
      <c r="H710" s="101"/>
      <c r="I710" s="101"/>
      <c r="J710" s="101"/>
      <c r="K710" s="101"/>
      <c r="L710" s="101"/>
      <c r="M710" s="101"/>
      <c r="N710" s="101"/>
      <c r="O710" s="101"/>
      <c r="P710" s="101"/>
      <c r="Q710" s="101"/>
      <c r="R710" s="101"/>
      <c r="S710" s="101"/>
      <c r="T710" s="101"/>
      <c r="U710" s="101"/>
      <c r="V710" s="101"/>
      <c r="W710" s="101"/>
      <c r="X710" s="101"/>
      <c r="Y710" s="101"/>
      <c r="Z710" s="101"/>
      <c r="AA710" s="101"/>
      <c r="AB710" s="101"/>
      <c r="AC710" s="101"/>
      <c r="AD710" s="101"/>
      <c r="AE710" s="101"/>
      <c r="AF710" s="101"/>
    </row>
    <row r="711" spans="2:32" ht="15" customHeight="1" x14ac:dyDescent="0.35"/>
    <row r="712" spans="2:32" ht="15" customHeight="1" x14ac:dyDescent="0.35"/>
    <row r="713" spans="2:32" ht="15" customHeight="1" x14ac:dyDescent="0.35"/>
    <row r="714" spans="2:32" ht="15" customHeight="1" x14ac:dyDescent="0.35"/>
    <row r="715" spans="2:32" ht="15" customHeight="1" x14ac:dyDescent="0.35"/>
    <row r="716" spans="2:32" ht="12" customHeight="1" x14ac:dyDescent="0.35"/>
    <row r="717" spans="2:32" ht="12" customHeight="1" x14ac:dyDescent="0.35"/>
    <row r="718" spans="2:32" ht="12" customHeight="1" x14ac:dyDescent="0.35"/>
    <row r="719" spans="2:32" ht="12" customHeight="1" x14ac:dyDescent="0.35"/>
    <row r="720" spans="2:32" ht="12" customHeight="1" x14ac:dyDescent="0.35"/>
    <row r="721" ht="12" customHeight="1" x14ac:dyDescent="0.35"/>
    <row r="722" ht="12" customHeight="1" x14ac:dyDescent="0.35"/>
    <row r="723" ht="12" customHeight="1" x14ac:dyDescent="0.35"/>
    <row r="724" ht="12" customHeight="1" x14ac:dyDescent="0.35"/>
    <row r="725" ht="12" customHeight="1" x14ac:dyDescent="0.35"/>
    <row r="726" ht="12" customHeight="1" x14ac:dyDescent="0.35"/>
    <row r="727" ht="12" customHeight="1" x14ac:dyDescent="0.35"/>
    <row r="728" ht="12" customHeight="1" x14ac:dyDescent="0.35"/>
    <row r="729" ht="12" customHeight="1" x14ac:dyDescent="0.35"/>
    <row r="730" ht="12" customHeight="1" x14ac:dyDescent="0.35"/>
    <row r="731" ht="12" customHeight="1" x14ac:dyDescent="0.35"/>
    <row r="732" ht="12" customHeight="1" x14ac:dyDescent="0.35"/>
    <row r="733" ht="12" customHeight="1" x14ac:dyDescent="0.35"/>
    <row r="734" ht="12" customHeight="1" x14ac:dyDescent="0.35"/>
    <row r="735" ht="12" customHeight="1" x14ac:dyDescent="0.35"/>
    <row r="736" ht="12" customHeight="1" x14ac:dyDescent="0.35"/>
    <row r="737" ht="12" customHeight="1" x14ac:dyDescent="0.35"/>
    <row r="738" ht="12" customHeight="1" x14ac:dyDescent="0.35"/>
    <row r="739" ht="12" customHeight="1" x14ac:dyDescent="0.35"/>
    <row r="740" ht="12" customHeight="1" x14ac:dyDescent="0.35"/>
    <row r="741" ht="12" customHeight="1" x14ac:dyDescent="0.35"/>
    <row r="742" ht="12" customHeight="1" x14ac:dyDescent="0.35"/>
    <row r="743" ht="12" customHeight="1" x14ac:dyDescent="0.35"/>
    <row r="744" ht="12" customHeight="1" x14ac:dyDescent="0.35"/>
    <row r="745" ht="12" customHeight="1" x14ac:dyDescent="0.35"/>
    <row r="746" ht="12" customHeight="1" x14ac:dyDescent="0.35"/>
    <row r="747" ht="12" customHeight="1" x14ac:dyDescent="0.35"/>
    <row r="748" ht="12" customHeight="1" x14ac:dyDescent="0.35"/>
    <row r="749" ht="12"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2"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2" customHeight="1" x14ac:dyDescent="0.35"/>
    <row r="781" ht="15" customHeight="1" x14ac:dyDescent="0.35"/>
    <row r="782" ht="15" customHeight="1" x14ac:dyDescent="0.35"/>
    <row r="783" ht="15" customHeight="1" x14ac:dyDescent="0.35"/>
    <row r="784" ht="12"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2"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2" customHeight="1" x14ac:dyDescent="0.35"/>
    <row r="811" ht="15" customHeight="1" x14ac:dyDescent="0.35"/>
    <row r="812" ht="15" customHeight="1" x14ac:dyDescent="0.35"/>
    <row r="813" ht="15" customHeight="1" x14ac:dyDescent="0.35"/>
    <row r="814" ht="12"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2"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2"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2"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2"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2"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spans="2:32" ht="12" customHeight="1" x14ac:dyDescent="0.35"/>
    <row r="882" spans="2:32" ht="15" customHeight="1" x14ac:dyDescent="0.35"/>
    <row r="883" spans="2:32" ht="15" customHeight="1" x14ac:dyDescent="0.35"/>
    <row r="884" spans="2:32" ht="15" customHeight="1" x14ac:dyDescent="0.35"/>
    <row r="885" spans="2:32" ht="15" customHeight="1" x14ac:dyDescent="0.35"/>
    <row r="886" spans="2:32" ht="15" customHeight="1" x14ac:dyDescent="0.35">
      <c r="B886" s="101"/>
      <c r="C886" s="101"/>
      <c r="D886" s="101"/>
      <c r="E886" s="101"/>
      <c r="F886" s="101"/>
      <c r="G886" s="101"/>
      <c r="H886" s="101"/>
      <c r="I886" s="101"/>
      <c r="J886" s="101"/>
      <c r="K886" s="101"/>
      <c r="L886" s="101"/>
      <c r="M886" s="101"/>
      <c r="N886" s="101"/>
      <c r="O886" s="101"/>
      <c r="P886" s="101"/>
      <c r="Q886" s="101"/>
      <c r="R886" s="101"/>
      <c r="S886" s="101"/>
      <c r="T886" s="101"/>
      <c r="U886" s="101"/>
      <c r="V886" s="101"/>
      <c r="W886" s="101"/>
      <c r="X886" s="101"/>
      <c r="Y886" s="101"/>
      <c r="Z886" s="101"/>
      <c r="AA886" s="101"/>
      <c r="AB886" s="101"/>
      <c r="AC886" s="101"/>
      <c r="AD886" s="101"/>
      <c r="AE886" s="101"/>
      <c r="AF886" s="101"/>
    </row>
    <row r="887" spans="2:32" ht="15" customHeight="1" x14ac:dyDescent="0.35"/>
    <row r="888" spans="2:32" ht="15" customHeight="1" x14ac:dyDescent="0.35"/>
    <row r="889" spans="2:32" ht="12" customHeight="1" x14ac:dyDescent="0.35"/>
    <row r="890" spans="2:32" ht="12" customHeight="1" x14ac:dyDescent="0.35"/>
    <row r="891" spans="2:32" ht="12" customHeight="1" x14ac:dyDescent="0.35"/>
    <row r="892" spans="2:32" ht="12" customHeight="1" x14ac:dyDescent="0.35"/>
    <row r="893" spans="2:32" ht="12" customHeight="1" x14ac:dyDescent="0.35"/>
    <row r="894" spans="2:32" ht="12" customHeight="1" x14ac:dyDescent="0.35"/>
    <row r="895" spans="2:32" ht="12" customHeight="1" x14ac:dyDescent="0.35"/>
    <row r="896" spans="2:32" ht="12" customHeight="1" x14ac:dyDescent="0.35"/>
    <row r="897" ht="12" customHeight="1" x14ac:dyDescent="0.35"/>
    <row r="898" ht="12" customHeight="1" x14ac:dyDescent="0.35"/>
    <row r="899" ht="12"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2"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2" customHeight="1" x14ac:dyDescent="0.35"/>
    <row r="928" ht="15" customHeight="1" x14ac:dyDescent="0.35"/>
    <row r="929" ht="12" customHeight="1" x14ac:dyDescent="0.35"/>
    <row r="930" ht="15" customHeight="1" x14ac:dyDescent="0.35"/>
    <row r="931" ht="15" customHeight="1" x14ac:dyDescent="0.35"/>
    <row r="932" ht="15" customHeight="1" x14ac:dyDescent="0.35"/>
    <row r="933" ht="15" customHeight="1" x14ac:dyDescent="0.35"/>
    <row r="934" ht="15" customHeight="1" x14ac:dyDescent="0.35"/>
    <row r="935" ht="12"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2" customHeight="1" x14ac:dyDescent="0.35"/>
    <row r="953" ht="15" customHeight="1" x14ac:dyDescent="0.35"/>
    <row r="954" ht="12" customHeight="1" x14ac:dyDescent="0.35"/>
    <row r="955" ht="15" customHeight="1" x14ac:dyDescent="0.35"/>
    <row r="956" ht="12" customHeight="1" x14ac:dyDescent="0.35"/>
    <row r="957" ht="15" customHeight="1" x14ac:dyDescent="0.35"/>
    <row r="958" ht="15" customHeight="1" x14ac:dyDescent="0.35"/>
    <row r="959" ht="15" customHeight="1" x14ac:dyDescent="0.35"/>
    <row r="960" ht="15" customHeight="1" x14ac:dyDescent="0.35"/>
    <row r="961" spans="2:32" ht="15" customHeight="1" x14ac:dyDescent="0.35"/>
    <row r="962" spans="2:32" ht="15" customHeight="1" x14ac:dyDescent="0.35"/>
    <row r="963" spans="2:32" ht="15" customHeight="1" x14ac:dyDescent="0.35"/>
    <row r="964" spans="2:32" ht="15" customHeight="1" x14ac:dyDescent="0.35"/>
    <row r="965" spans="2:32" ht="15" customHeight="1" x14ac:dyDescent="0.35"/>
    <row r="966" spans="2:32" ht="15" customHeight="1" x14ac:dyDescent="0.35"/>
    <row r="967" spans="2:32" ht="15" customHeight="1" x14ac:dyDescent="0.35"/>
    <row r="968" spans="2:32" ht="15" customHeight="1" x14ac:dyDescent="0.35"/>
    <row r="969" spans="2:32" ht="15" customHeight="1" x14ac:dyDescent="0.35">
      <c r="B969" s="101"/>
      <c r="C969" s="101"/>
      <c r="D969" s="101"/>
      <c r="E969" s="101"/>
      <c r="F969" s="101"/>
      <c r="G969" s="101"/>
      <c r="H969" s="101"/>
      <c r="I969" s="101"/>
      <c r="J969" s="101"/>
      <c r="K969" s="101"/>
      <c r="L969" s="101"/>
      <c r="M969" s="101"/>
      <c r="N969" s="101"/>
      <c r="O969" s="101"/>
      <c r="P969" s="101"/>
      <c r="Q969" s="101"/>
      <c r="R969" s="101"/>
      <c r="S969" s="101"/>
      <c r="T969" s="101"/>
      <c r="U969" s="101"/>
      <c r="V969" s="101"/>
      <c r="W969" s="101"/>
      <c r="X969" s="101"/>
      <c r="Y969" s="101"/>
      <c r="Z969" s="101"/>
      <c r="AA969" s="101"/>
      <c r="AB969" s="101"/>
      <c r="AC969" s="101"/>
      <c r="AD969" s="101"/>
      <c r="AE969" s="101"/>
      <c r="AF969" s="101"/>
    </row>
    <row r="970" spans="2:32" ht="15" customHeight="1" x14ac:dyDescent="0.35"/>
    <row r="971" spans="2:32" ht="15" customHeight="1" x14ac:dyDescent="0.35"/>
    <row r="972" spans="2:32" ht="15" customHeight="1" x14ac:dyDescent="0.35"/>
    <row r="973" spans="2:32" ht="15" customHeight="1" x14ac:dyDescent="0.35"/>
    <row r="974" spans="2:32" ht="15" customHeight="1" x14ac:dyDescent="0.35"/>
    <row r="975" spans="2:32" ht="12" customHeight="1" x14ac:dyDescent="0.35"/>
    <row r="976" spans="2:32" ht="12" customHeight="1" x14ac:dyDescent="0.35"/>
    <row r="977" ht="12" customHeight="1" x14ac:dyDescent="0.35"/>
    <row r="978" ht="12" customHeight="1" x14ac:dyDescent="0.35"/>
    <row r="979" ht="12" customHeight="1" x14ac:dyDescent="0.35"/>
    <row r="980" ht="12" customHeight="1" x14ac:dyDescent="0.35"/>
    <row r="981" ht="12" customHeight="1" x14ac:dyDescent="0.35"/>
    <row r="982" ht="12" customHeight="1" x14ac:dyDescent="0.35"/>
    <row r="983" ht="12" customHeight="1" x14ac:dyDescent="0.35"/>
    <row r="984" ht="12" customHeight="1" x14ac:dyDescent="0.35"/>
    <row r="985" ht="12" customHeight="1" x14ac:dyDescent="0.35"/>
    <row r="986" ht="12" customHeight="1" x14ac:dyDescent="0.35"/>
    <row r="987" ht="12" customHeight="1" x14ac:dyDescent="0.35"/>
    <row r="988" ht="12" customHeight="1" x14ac:dyDescent="0.35"/>
    <row r="989" ht="12" customHeight="1" x14ac:dyDescent="0.35"/>
    <row r="990" ht="12" customHeight="1" x14ac:dyDescent="0.35"/>
    <row r="991" ht="12" customHeight="1" x14ac:dyDescent="0.35"/>
    <row r="992" ht="12" customHeight="1" x14ac:dyDescent="0.35"/>
    <row r="993" ht="12" customHeight="1" x14ac:dyDescent="0.35"/>
    <row r="994" ht="12" customHeight="1" x14ac:dyDescent="0.35"/>
    <row r="995" ht="12" customHeight="1" x14ac:dyDescent="0.35"/>
    <row r="996" ht="12" customHeight="1" x14ac:dyDescent="0.35"/>
    <row r="997" ht="12" customHeight="1" x14ac:dyDescent="0.35"/>
    <row r="998" ht="12" customHeight="1" x14ac:dyDescent="0.35"/>
    <row r="999" ht="12" customHeight="1" x14ac:dyDescent="0.35"/>
    <row r="1000" ht="15" customHeight="1" x14ac:dyDescent="0.35"/>
    <row r="1001" ht="15" customHeight="1" x14ac:dyDescent="0.35"/>
    <row r="1002" ht="15" customHeight="1" x14ac:dyDescent="0.35"/>
    <row r="1003" ht="15" customHeight="1" x14ac:dyDescent="0.35"/>
    <row r="1004" ht="15" customHeight="1" x14ac:dyDescent="0.35"/>
    <row r="1005" ht="15" customHeight="1" x14ac:dyDescent="0.35"/>
    <row r="1006" ht="15" customHeight="1" x14ac:dyDescent="0.35"/>
    <row r="1007" ht="15" customHeight="1" x14ac:dyDescent="0.35"/>
    <row r="1008" ht="15" customHeight="1" x14ac:dyDescent="0.35"/>
    <row r="1009" ht="15" customHeight="1" x14ac:dyDescent="0.35"/>
    <row r="1010" ht="12" customHeight="1" x14ac:dyDescent="0.35"/>
    <row r="1011" ht="15" customHeight="1" x14ac:dyDescent="0.35"/>
    <row r="1012" ht="15" customHeight="1" x14ac:dyDescent="0.35"/>
    <row r="1013" ht="15" customHeight="1" x14ac:dyDescent="0.35"/>
    <row r="1014" ht="15" customHeight="1" x14ac:dyDescent="0.35"/>
    <row r="1015" ht="15" customHeight="1" x14ac:dyDescent="0.35"/>
    <row r="1016" ht="15" customHeight="1" x14ac:dyDescent="0.35"/>
    <row r="1017" ht="15" customHeight="1" x14ac:dyDescent="0.35"/>
    <row r="1018" ht="15" customHeight="1" x14ac:dyDescent="0.35"/>
    <row r="1019" ht="15" customHeight="1" x14ac:dyDescent="0.35"/>
    <row r="1020" ht="15" customHeight="1" x14ac:dyDescent="0.35"/>
    <row r="1021" ht="15" customHeight="1" x14ac:dyDescent="0.35"/>
    <row r="1022" ht="15" customHeight="1" x14ac:dyDescent="0.35"/>
    <row r="1023" ht="15" customHeight="1" x14ac:dyDescent="0.35"/>
    <row r="1024" ht="15" customHeight="1" x14ac:dyDescent="0.35"/>
    <row r="1025" ht="15" customHeight="1" x14ac:dyDescent="0.35"/>
    <row r="1026" ht="15" customHeight="1" x14ac:dyDescent="0.35"/>
    <row r="1027" ht="12" customHeight="1" x14ac:dyDescent="0.35"/>
    <row r="1028" ht="15" customHeight="1" x14ac:dyDescent="0.35"/>
    <row r="1029" ht="15" customHeight="1" x14ac:dyDescent="0.35"/>
    <row r="1030" ht="12" customHeight="1" x14ac:dyDescent="0.35"/>
    <row r="1031" ht="15" customHeight="1" x14ac:dyDescent="0.35"/>
    <row r="1032" ht="15" customHeight="1" x14ac:dyDescent="0.35"/>
    <row r="1033" ht="15" customHeight="1" x14ac:dyDescent="0.35"/>
    <row r="1034" ht="15" customHeight="1" x14ac:dyDescent="0.35"/>
    <row r="1035" ht="15" customHeight="1" x14ac:dyDescent="0.35"/>
    <row r="1036" ht="12" customHeight="1" x14ac:dyDescent="0.35"/>
    <row r="1037" ht="15" customHeight="1" x14ac:dyDescent="0.35"/>
    <row r="1038" ht="15" customHeight="1" x14ac:dyDescent="0.35"/>
    <row r="1039" ht="15" customHeight="1" x14ac:dyDescent="0.35"/>
    <row r="1040" ht="15" customHeight="1" x14ac:dyDescent="0.35"/>
    <row r="1041" ht="15" customHeight="1" x14ac:dyDescent="0.35"/>
    <row r="1042" ht="15" customHeight="1" x14ac:dyDescent="0.35"/>
    <row r="1043" ht="15" customHeight="1" x14ac:dyDescent="0.35"/>
    <row r="1044" ht="15" customHeight="1" x14ac:dyDescent="0.35"/>
    <row r="1045" ht="15" customHeight="1" x14ac:dyDescent="0.35"/>
    <row r="1046" ht="15" customHeight="1" x14ac:dyDescent="0.35"/>
    <row r="1047" ht="15" customHeight="1" x14ac:dyDescent="0.35"/>
    <row r="1048" ht="15" customHeight="1" x14ac:dyDescent="0.35"/>
    <row r="1049" ht="15" customHeight="1" x14ac:dyDescent="0.35"/>
    <row r="1050" ht="15" customHeight="1" x14ac:dyDescent="0.35"/>
    <row r="1051" ht="15" customHeight="1" x14ac:dyDescent="0.35"/>
    <row r="1052" ht="15" customHeight="1" x14ac:dyDescent="0.35"/>
    <row r="1053" ht="12" customHeight="1" x14ac:dyDescent="0.35"/>
    <row r="1054" ht="15" customHeight="1" x14ac:dyDescent="0.35"/>
    <row r="1055" ht="15" customHeight="1" x14ac:dyDescent="0.35"/>
    <row r="1056" ht="12" customHeight="1" x14ac:dyDescent="0.35"/>
    <row r="1057" spans="2:32" ht="15" customHeight="1" x14ac:dyDescent="0.35"/>
    <row r="1058" spans="2:32" ht="12" customHeight="1" x14ac:dyDescent="0.35"/>
    <row r="1059" spans="2:32" ht="15" customHeight="1" x14ac:dyDescent="0.35"/>
    <row r="1060" spans="2:32" ht="15" customHeight="1" x14ac:dyDescent="0.35"/>
    <row r="1061" spans="2:32" ht="15" customHeight="1" x14ac:dyDescent="0.35"/>
    <row r="1062" spans="2:32" ht="15" customHeight="1" x14ac:dyDescent="0.35"/>
    <row r="1063" spans="2:32" ht="15" customHeight="1" x14ac:dyDescent="0.35"/>
    <row r="1064" spans="2:32" ht="15" customHeight="1" x14ac:dyDescent="0.35"/>
    <row r="1065" spans="2:32" ht="15" customHeight="1" x14ac:dyDescent="0.35"/>
    <row r="1066" spans="2:32" ht="15" customHeight="1" x14ac:dyDescent="0.35"/>
    <row r="1067" spans="2:32" ht="15" customHeight="1" x14ac:dyDescent="0.35"/>
    <row r="1068" spans="2:32" ht="15" customHeight="1" x14ac:dyDescent="0.35"/>
    <row r="1069" spans="2:32" ht="15" customHeight="1" x14ac:dyDescent="0.35"/>
    <row r="1070" spans="2:32" ht="15" customHeight="1" x14ac:dyDescent="0.35"/>
    <row r="1071" spans="2:32" ht="15" customHeight="1" x14ac:dyDescent="0.35">
      <c r="B1071" s="101"/>
      <c r="C1071" s="101"/>
      <c r="D1071" s="101"/>
      <c r="E1071" s="101"/>
      <c r="F1071" s="101"/>
      <c r="G1071" s="101"/>
      <c r="H1071" s="101"/>
      <c r="I1071" s="101"/>
      <c r="J1071" s="101"/>
      <c r="K1071" s="101"/>
      <c r="L1071" s="101"/>
      <c r="M1071" s="101"/>
      <c r="N1071" s="101"/>
      <c r="O1071" s="101"/>
      <c r="P1071" s="101"/>
      <c r="Q1071" s="101"/>
      <c r="R1071" s="101"/>
      <c r="S1071" s="101"/>
      <c r="T1071" s="101"/>
      <c r="U1071" s="101"/>
      <c r="V1071" s="101"/>
      <c r="W1071" s="101"/>
      <c r="X1071" s="101"/>
      <c r="Y1071" s="101"/>
      <c r="Z1071" s="101"/>
      <c r="AA1071" s="101"/>
      <c r="AB1071" s="101"/>
      <c r="AC1071" s="101"/>
      <c r="AD1071" s="101"/>
      <c r="AE1071" s="101"/>
      <c r="AF1071" s="101"/>
    </row>
    <row r="1072" spans="2:32" ht="15" customHeight="1" x14ac:dyDescent="0.35"/>
    <row r="1073" ht="15" customHeight="1" x14ac:dyDescent="0.35"/>
    <row r="1074" ht="15" customHeight="1" x14ac:dyDescent="0.35"/>
    <row r="1075" ht="15" customHeight="1" x14ac:dyDescent="0.35"/>
    <row r="1076" ht="15" customHeight="1" x14ac:dyDescent="0.35"/>
    <row r="1077" ht="12" customHeight="1" x14ac:dyDescent="0.35"/>
    <row r="1078" ht="12" customHeight="1" x14ac:dyDescent="0.35"/>
    <row r="1079" ht="12" customHeight="1" x14ac:dyDescent="0.35"/>
    <row r="1080" ht="12" customHeight="1" x14ac:dyDescent="0.35"/>
    <row r="1081" ht="12" customHeight="1" x14ac:dyDescent="0.35"/>
    <row r="1082" ht="12" customHeight="1" x14ac:dyDescent="0.35"/>
    <row r="1083" ht="12" customHeight="1" x14ac:dyDescent="0.35"/>
    <row r="1084" ht="12" customHeight="1" x14ac:dyDescent="0.35"/>
    <row r="1085" ht="12" customHeight="1" x14ac:dyDescent="0.35"/>
    <row r="1086" ht="12" customHeight="1" x14ac:dyDescent="0.35"/>
    <row r="1087" ht="12" customHeight="1" x14ac:dyDescent="0.35"/>
    <row r="1088" ht="12" customHeight="1" x14ac:dyDescent="0.35"/>
    <row r="1089" ht="12" customHeight="1" x14ac:dyDescent="0.35"/>
    <row r="1090" ht="12" customHeight="1" x14ac:dyDescent="0.35"/>
    <row r="1091" ht="12" customHeight="1" x14ac:dyDescent="0.35"/>
    <row r="1092" ht="12" customHeight="1" x14ac:dyDescent="0.35"/>
    <row r="1093" ht="12" customHeight="1" x14ac:dyDescent="0.35"/>
    <row r="1094" ht="12" customHeight="1" x14ac:dyDescent="0.35"/>
    <row r="1095" ht="12" customHeight="1" x14ac:dyDescent="0.35"/>
    <row r="1096" ht="12" customHeight="1" x14ac:dyDescent="0.35"/>
    <row r="1097" ht="12" customHeight="1" x14ac:dyDescent="0.35"/>
    <row r="1098" ht="12" customHeight="1" x14ac:dyDescent="0.35"/>
    <row r="1099" ht="12" customHeight="1" x14ac:dyDescent="0.35"/>
    <row r="1100" ht="15" customHeight="1" x14ac:dyDescent="0.35"/>
    <row r="1101" ht="15" customHeight="1" x14ac:dyDescent="0.35"/>
    <row r="1102" ht="15" customHeight="1" x14ac:dyDescent="0.35"/>
    <row r="1103" ht="15" customHeight="1" x14ac:dyDescent="0.35"/>
    <row r="1104" ht="15" customHeight="1" x14ac:dyDescent="0.35"/>
    <row r="1105" ht="15" customHeight="1" x14ac:dyDescent="0.35"/>
    <row r="1106" ht="15" customHeight="1" x14ac:dyDescent="0.35"/>
    <row r="1107" ht="15" customHeight="1" x14ac:dyDescent="0.35"/>
    <row r="1108" ht="15" customHeight="1" x14ac:dyDescent="0.35"/>
    <row r="1109" ht="15" customHeight="1" x14ac:dyDescent="0.35"/>
    <row r="1110" ht="12" customHeight="1" x14ac:dyDescent="0.35"/>
    <row r="1111" ht="15" customHeight="1" x14ac:dyDescent="0.35"/>
    <row r="1112" ht="15" customHeight="1" x14ac:dyDescent="0.35"/>
    <row r="1113" ht="15" customHeight="1" x14ac:dyDescent="0.35"/>
    <row r="1114" ht="15" customHeight="1" x14ac:dyDescent="0.35"/>
    <row r="1115" ht="15" customHeight="1" x14ac:dyDescent="0.35"/>
    <row r="1116" ht="15" customHeight="1" x14ac:dyDescent="0.35"/>
    <row r="1117" ht="15" customHeight="1" x14ac:dyDescent="0.35"/>
    <row r="1118" ht="15" customHeight="1" x14ac:dyDescent="0.35"/>
    <row r="1119" ht="15" customHeight="1" x14ac:dyDescent="0.35"/>
    <row r="1120" ht="15" customHeight="1" x14ac:dyDescent="0.35"/>
    <row r="1121" ht="15" customHeight="1" x14ac:dyDescent="0.35"/>
    <row r="1122" ht="15" customHeight="1" x14ac:dyDescent="0.35"/>
    <row r="1123" ht="15" customHeight="1" x14ac:dyDescent="0.35"/>
    <row r="1124" ht="15" customHeight="1" x14ac:dyDescent="0.35"/>
    <row r="1125" ht="15" customHeight="1" x14ac:dyDescent="0.35"/>
    <row r="1126" ht="15" customHeight="1" x14ac:dyDescent="0.35"/>
    <row r="1127" ht="12" customHeight="1" x14ac:dyDescent="0.35"/>
    <row r="1128" ht="15" customHeight="1" x14ac:dyDescent="0.35"/>
    <row r="1129" ht="12" customHeight="1" x14ac:dyDescent="0.35"/>
    <row r="1130" ht="15" customHeight="1" x14ac:dyDescent="0.35"/>
    <row r="1131" ht="15" customHeight="1" x14ac:dyDescent="0.35"/>
    <row r="1132" ht="15" customHeight="1" x14ac:dyDescent="0.35"/>
    <row r="1133" ht="15" customHeight="1" x14ac:dyDescent="0.35"/>
    <row r="1134" ht="15" customHeight="1" x14ac:dyDescent="0.35"/>
    <row r="1135" ht="12" customHeight="1" x14ac:dyDescent="0.35"/>
    <row r="1136" ht="15" customHeight="1" x14ac:dyDescent="0.35"/>
    <row r="1137" ht="15" customHeight="1" x14ac:dyDescent="0.35"/>
    <row r="1138" ht="15" customHeight="1" x14ac:dyDescent="0.35"/>
    <row r="1139" ht="15" customHeight="1" x14ac:dyDescent="0.35"/>
    <row r="1140" ht="15" customHeight="1" x14ac:dyDescent="0.35"/>
    <row r="1141" ht="15" customHeight="1" x14ac:dyDescent="0.35"/>
    <row r="1142" ht="15" customHeight="1" x14ac:dyDescent="0.35"/>
    <row r="1143" ht="15" customHeight="1" x14ac:dyDescent="0.35"/>
    <row r="1144" ht="15" customHeight="1" x14ac:dyDescent="0.35"/>
    <row r="1145" ht="15" customHeight="1" x14ac:dyDescent="0.35"/>
    <row r="1146" ht="15" customHeight="1" x14ac:dyDescent="0.35"/>
    <row r="1147" ht="15" customHeight="1" x14ac:dyDescent="0.35"/>
    <row r="1148" ht="15" customHeight="1" x14ac:dyDescent="0.35"/>
    <row r="1149" ht="15" customHeight="1" x14ac:dyDescent="0.35"/>
    <row r="1150" ht="15" customHeight="1" x14ac:dyDescent="0.35"/>
    <row r="1151" ht="15" customHeight="1" x14ac:dyDescent="0.35"/>
    <row r="1152" ht="12" customHeight="1" x14ac:dyDescent="0.35"/>
    <row r="1153" ht="15" customHeight="1" x14ac:dyDescent="0.35"/>
    <row r="1154" ht="12" customHeight="1" x14ac:dyDescent="0.35"/>
    <row r="1155" ht="15" customHeight="1" x14ac:dyDescent="0.35"/>
    <row r="1156" ht="12" customHeight="1" x14ac:dyDescent="0.35"/>
    <row r="1157" ht="15" customHeight="1" x14ac:dyDescent="0.35"/>
    <row r="1158" ht="15" customHeight="1" x14ac:dyDescent="0.35"/>
    <row r="1159" ht="15" customHeight="1" x14ac:dyDescent="0.35"/>
    <row r="1160" ht="15" customHeight="1" x14ac:dyDescent="0.35"/>
    <row r="1161" ht="15" customHeight="1" x14ac:dyDescent="0.35"/>
    <row r="1162" ht="15" customHeight="1" x14ac:dyDescent="0.35"/>
    <row r="1163" ht="15" customHeight="1" x14ac:dyDescent="0.35"/>
    <row r="1164" ht="15" customHeight="1" x14ac:dyDescent="0.35"/>
    <row r="1165" ht="15" customHeight="1" x14ac:dyDescent="0.35"/>
    <row r="1166" ht="15" customHeight="1" x14ac:dyDescent="0.35"/>
    <row r="1167" ht="15" customHeight="1" x14ac:dyDescent="0.35"/>
    <row r="1168" ht="15" customHeight="1" x14ac:dyDescent="0.35"/>
    <row r="1169" spans="2:32" ht="15" customHeight="1" x14ac:dyDescent="0.35">
      <c r="B1169" s="101"/>
      <c r="C1169" s="101"/>
      <c r="D1169" s="101"/>
      <c r="E1169" s="101"/>
      <c r="F1169" s="101"/>
      <c r="G1169" s="101"/>
      <c r="H1169" s="101"/>
      <c r="I1169" s="101"/>
      <c r="J1169" s="101"/>
      <c r="K1169" s="101"/>
      <c r="L1169" s="101"/>
      <c r="M1169" s="101"/>
      <c r="N1169" s="101"/>
      <c r="O1169" s="101"/>
      <c r="P1169" s="101"/>
      <c r="Q1169" s="101"/>
      <c r="R1169" s="101"/>
      <c r="S1169" s="101"/>
      <c r="T1169" s="101"/>
      <c r="U1169" s="101"/>
      <c r="V1169" s="101"/>
      <c r="W1169" s="101"/>
      <c r="X1169" s="101"/>
      <c r="Y1169" s="101"/>
      <c r="Z1169" s="101"/>
      <c r="AA1169" s="101"/>
      <c r="AB1169" s="101"/>
      <c r="AC1169" s="101"/>
      <c r="AD1169" s="101"/>
      <c r="AE1169" s="101"/>
      <c r="AF1169" s="101"/>
    </row>
    <row r="1170" spans="2:32" ht="15" customHeight="1" x14ac:dyDescent="0.35"/>
    <row r="1171" spans="2:32" ht="15" customHeight="1" x14ac:dyDescent="0.35"/>
    <row r="1172" spans="2:32" ht="15" customHeight="1" x14ac:dyDescent="0.35"/>
    <row r="1173" spans="2:32" ht="15" customHeight="1" x14ac:dyDescent="0.35"/>
    <row r="1174" spans="2:32" ht="15" customHeight="1" x14ac:dyDescent="0.35"/>
    <row r="1175" spans="2:32" ht="12" customHeight="1" x14ac:dyDescent="0.35"/>
    <row r="1176" spans="2:32" ht="12" customHeight="1" x14ac:dyDescent="0.35"/>
    <row r="1177" spans="2:32" ht="12" customHeight="1" x14ac:dyDescent="0.35"/>
    <row r="1178" spans="2:32" ht="12" customHeight="1" x14ac:dyDescent="0.35"/>
    <row r="1179" spans="2:32" ht="12" customHeight="1" x14ac:dyDescent="0.35"/>
    <row r="1180" spans="2:32" ht="12" customHeight="1" x14ac:dyDescent="0.35"/>
    <row r="1181" spans="2:32" ht="12" customHeight="1" x14ac:dyDescent="0.35"/>
    <row r="1182" spans="2:32" ht="12" customHeight="1" x14ac:dyDescent="0.35"/>
    <row r="1183" spans="2:32" ht="12" customHeight="1" x14ac:dyDescent="0.35"/>
    <row r="1184" spans="2:32" ht="12" customHeight="1" x14ac:dyDescent="0.35"/>
    <row r="1185" ht="12" customHeight="1" x14ac:dyDescent="0.35"/>
    <row r="1186" ht="12" customHeight="1" x14ac:dyDescent="0.35"/>
    <row r="1187" ht="12" customHeight="1" x14ac:dyDescent="0.35"/>
    <row r="1188" ht="12" customHeight="1" x14ac:dyDescent="0.35"/>
    <row r="1189" ht="12" customHeight="1" x14ac:dyDescent="0.35"/>
    <row r="1190" ht="12" customHeight="1" x14ac:dyDescent="0.35"/>
    <row r="1191" ht="12" customHeight="1" x14ac:dyDescent="0.35"/>
    <row r="1192" ht="12" customHeight="1" x14ac:dyDescent="0.35"/>
    <row r="1193" ht="12" customHeight="1" x14ac:dyDescent="0.35"/>
    <row r="1194" ht="12" customHeight="1" x14ac:dyDescent="0.35"/>
    <row r="1195" ht="12" customHeight="1" x14ac:dyDescent="0.35"/>
    <row r="1196" ht="12" customHeight="1" x14ac:dyDescent="0.35"/>
    <row r="1197" ht="12" customHeight="1" x14ac:dyDescent="0.35"/>
    <row r="1198" ht="12" customHeight="1" x14ac:dyDescent="0.35"/>
    <row r="1199" ht="12" customHeight="1" x14ac:dyDescent="0.35"/>
    <row r="1200" ht="15" customHeight="1" x14ac:dyDescent="0.35"/>
    <row r="1201" ht="15" customHeight="1" x14ac:dyDescent="0.35"/>
    <row r="1202" ht="15" customHeight="1" x14ac:dyDescent="0.35"/>
    <row r="1203" ht="15" customHeight="1" x14ac:dyDescent="0.35"/>
    <row r="1204" ht="15" customHeight="1" x14ac:dyDescent="0.35"/>
    <row r="1205" ht="15" customHeight="1" x14ac:dyDescent="0.35"/>
    <row r="1206" ht="15" customHeight="1" x14ac:dyDescent="0.35"/>
    <row r="1207" ht="15" customHeight="1" x14ac:dyDescent="0.35"/>
    <row r="1208" ht="15" customHeight="1" x14ac:dyDescent="0.35"/>
    <row r="1209" ht="15" customHeight="1" x14ac:dyDescent="0.35"/>
    <row r="1210" ht="12" customHeight="1" x14ac:dyDescent="0.35"/>
    <row r="1211" ht="15" customHeight="1" x14ac:dyDescent="0.35"/>
    <row r="1212" ht="15" customHeight="1" x14ac:dyDescent="0.35"/>
    <row r="1213" ht="15" customHeight="1" x14ac:dyDescent="0.35"/>
    <row r="1214" ht="15" customHeight="1" x14ac:dyDescent="0.35"/>
    <row r="1215" ht="15" customHeight="1" x14ac:dyDescent="0.35"/>
    <row r="1216" ht="15" customHeight="1" x14ac:dyDescent="0.35"/>
    <row r="1217" ht="15" customHeight="1" x14ac:dyDescent="0.35"/>
    <row r="1218" ht="15" customHeight="1" x14ac:dyDescent="0.35"/>
    <row r="1219" ht="15" customHeight="1" x14ac:dyDescent="0.35"/>
    <row r="1220" ht="15" customHeight="1" x14ac:dyDescent="0.35"/>
    <row r="1221" ht="15" customHeight="1" x14ac:dyDescent="0.35"/>
    <row r="1222" ht="15" customHeight="1" x14ac:dyDescent="0.35"/>
    <row r="1223" ht="15" customHeight="1" x14ac:dyDescent="0.35"/>
    <row r="1224" ht="15" customHeight="1" x14ac:dyDescent="0.35"/>
    <row r="1225" ht="15" customHeight="1" x14ac:dyDescent="0.35"/>
    <row r="1226" ht="15" customHeight="1" x14ac:dyDescent="0.35"/>
    <row r="1227" ht="12" customHeight="1" x14ac:dyDescent="0.35"/>
    <row r="1228" ht="15" customHeight="1" x14ac:dyDescent="0.35"/>
    <row r="1229" ht="12" customHeight="1" x14ac:dyDescent="0.35"/>
    <row r="1230" ht="15" customHeight="1" x14ac:dyDescent="0.35"/>
    <row r="1231" ht="15" customHeight="1" x14ac:dyDescent="0.35"/>
    <row r="1232" ht="15" customHeight="1" x14ac:dyDescent="0.35"/>
    <row r="1233" ht="15" customHeight="1" x14ac:dyDescent="0.35"/>
    <row r="1234" ht="15" customHeight="1" x14ac:dyDescent="0.35"/>
    <row r="1235" ht="12" customHeight="1" x14ac:dyDescent="0.35"/>
    <row r="1236" ht="15" customHeight="1" x14ac:dyDescent="0.35"/>
    <row r="1237" ht="15" customHeight="1" x14ac:dyDescent="0.35"/>
    <row r="1238" ht="15" customHeight="1" x14ac:dyDescent="0.35"/>
    <row r="1239" ht="15" customHeight="1" x14ac:dyDescent="0.35"/>
    <row r="1240" ht="15" customHeight="1" x14ac:dyDescent="0.35"/>
    <row r="1241" ht="15" customHeight="1" x14ac:dyDescent="0.35"/>
    <row r="1242" ht="15" customHeight="1" x14ac:dyDescent="0.35"/>
    <row r="1243" ht="15" customHeight="1" x14ac:dyDescent="0.35"/>
    <row r="1244" ht="15" customHeight="1" x14ac:dyDescent="0.35"/>
    <row r="1245" ht="15" customHeight="1" x14ac:dyDescent="0.35"/>
    <row r="1246" ht="15" customHeight="1" x14ac:dyDescent="0.35"/>
    <row r="1247" ht="15" customHeight="1" x14ac:dyDescent="0.35"/>
    <row r="1248" ht="15" customHeight="1" x14ac:dyDescent="0.35"/>
    <row r="1249" ht="15" customHeight="1" x14ac:dyDescent="0.35"/>
    <row r="1250" ht="15" customHeight="1" x14ac:dyDescent="0.35"/>
    <row r="1251" ht="15" customHeight="1" x14ac:dyDescent="0.35"/>
    <row r="1252" ht="12" customHeight="1" x14ac:dyDescent="0.35"/>
    <row r="1253" ht="15" customHeight="1" x14ac:dyDescent="0.35"/>
    <row r="1254" ht="12" customHeight="1" x14ac:dyDescent="0.35"/>
    <row r="1255" ht="15" customHeight="1" x14ac:dyDescent="0.35"/>
    <row r="1256" ht="12" customHeight="1" x14ac:dyDescent="0.35"/>
    <row r="1257" ht="15" customHeight="1" x14ac:dyDescent="0.35"/>
    <row r="1258" ht="15" customHeight="1" x14ac:dyDescent="0.35"/>
    <row r="1259" ht="15" customHeight="1" x14ac:dyDescent="0.35"/>
    <row r="1260" ht="15" customHeight="1" x14ac:dyDescent="0.35"/>
    <row r="1261" ht="15" customHeight="1" x14ac:dyDescent="0.35"/>
    <row r="1262" ht="15" customHeight="1" x14ac:dyDescent="0.35"/>
    <row r="1263" ht="15" customHeight="1" x14ac:dyDescent="0.35"/>
    <row r="1264" ht="15" customHeight="1" x14ac:dyDescent="0.35"/>
    <row r="1265" spans="2:32" ht="15" customHeight="1" x14ac:dyDescent="0.35"/>
    <row r="1266" spans="2:32" ht="15" customHeight="1" x14ac:dyDescent="0.35"/>
    <row r="1267" spans="2:32" ht="15" customHeight="1" x14ac:dyDescent="0.35"/>
    <row r="1268" spans="2:32" ht="15" customHeight="1" x14ac:dyDescent="0.35"/>
    <row r="1269" spans="2:32" ht="15" customHeight="1" x14ac:dyDescent="0.35">
      <c r="B1269" s="101"/>
      <c r="C1269" s="101"/>
      <c r="D1269" s="101"/>
      <c r="E1269" s="101"/>
      <c r="F1269" s="101"/>
      <c r="G1269" s="101"/>
      <c r="H1269" s="101"/>
      <c r="I1269" s="101"/>
      <c r="J1269" s="101"/>
      <c r="K1269" s="101"/>
      <c r="L1269" s="101"/>
      <c r="M1269" s="101"/>
      <c r="N1269" s="101"/>
      <c r="O1269" s="101"/>
      <c r="P1269" s="101"/>
      <c r="Q1269" s="101"/>
      <c r="R1269" s="101"/>
      <c r="S1269" s="101"/>
      <c r="T1269" s="101"/>
      <c r="U1269" s="101"/>
      <c r="V1269" s="101"/>
      <c r="W1269" s="101"/>
      <c r="X1269" s="101"/>
      <c r="Y1269" s="101"/>
      <c r="Z1269" s="101"/>
      <c r="AA1269" s="101"/>
      <c r="AB1269" s="101"/>
      <c r="AC1269" s="101"/>
      <c r="AD1269" s="101"/>
      <c r="AE1269" s="101"/>
      <c r="AF1269" s="101"/>
    </row>
    <row r="1270" spans="2:32" ht="15" customHeight="1" x14ac:dyDescent="0.35"/>
    <row r="1271" spans="2:32" ht="15" customHeight="1" x14ac:dyDescent="0.35"/>
    <row r="1272" spans="2:32" ht="15" customHeight="1" x14ac:dyDescent="0.35"/>
    <row r="1273" spans="2:32" ht="15" customHeight="1" x14ac:dyDescent="0.35"/>
    <row r="1274" spans="2:32" ht="15" customHeight="1" x14ac:dyDescent="0.35"/>
    <row r="1275" spans="2:32" ht="12" customHeight="1" x14ac:dyDescent="0.35"/>
    <row r="1276" spans="2:32" ht="12" customHeight="1" x14ac:dyDescent="0.35"/>
    <row r="1277" spans="2:32" ht="12" customHeight="1" x14ac:dyDescent="0.35"/>
    <row r="1278" spans="2:32" ht="12" customHeight="1" x14ac:dyDescent="0.35"/>
    <row r="1279" spans="2:32" ht="12" customHeight="1" x14ac:dyDescent="0.35"/>
    <row r="1280" spans="2:32" ht="12" customHeight="1" x14ac:dyDescent="0.35"/>
    <row r="1281" ht="12" customHeight="1" x14ac:dyDescent="0.35"/>
    <row r="1282" ht="12" customHeight="1" x14ac:dyDescent="0.35"/>
    <row r="1283" ht="12" customHeight="1" x14ac:dyDescent="0.35"/>
    <row r="1284" ht="12" customHeight="1" x14ac:dyDescent="0.35"/>
    <row r="1285" ht="12" customHeight="1" x14ac:dyDescent="0.35"/>
    <row r="1286" ht="12" customHeight="1" x14ac:dyDescent="0.35"/>
    <row r="1287" ht="12" customHeight="1" x14ac:dyDescent="0.35"/>
    <row r="1288" ht="12" customHeight="1" x14ac:dyDescent="0.35"/>
    <row r="1289" ht="12" customHeight="1" x14ac:dyDescent="0.35"/>
    <row r="1290" ht="12" customHeight="1" x14ac:dyDescent="0.35"/>
    <row r="1291" ht="12" customHeight="1" x14ac:dyDescent="0.35"/>
    <row r="1292" ht="12" customHeight="1" x14ac:dyDescent="0.35"/>
    <row r="1293" ht="12" customHeight="1" x14ac:dyDescent="0.35"/>
    <row r="1294" ht="12" customHeight="1" x14ac:dyDescent="0.35"/>
    <row r="1295" ht="12" customHeight="1" x14ac:dyDescent="0.35"/>
    <row r="1296" ht="12" customHeight="1" x14ac:dyDescent="0.35"/>
    <row r="1297" ht="12" customHeight="1" x14ac:dyDescent="0.35"/>
    <row r="1298" ht="12" customHeight="1" x14ac:dyDescent="0.35"/>
    <row r="1299" ht="12" customHeight="1" x14ac:dyDescent="0.35"/>
    <row r="1300" ht="15" customHeight="1" x14ac:dyDescent="0.35"/>
    <row r="1301" ht="15" customHeight="1" x14ac:dyDescent="0.35"/>
    <row r="1302" ht="15" customHeight="1" x14ac:dyDescent="0.35"/>
    <row r="1303" ht="15" customHeight="1" x14ac:dyDescent="0.35"/>
    <row r="1304" ht="15" customHeight="1" x14ac:dyDescent="0.35"/>
    <row r="1305" ht="15" customHeight="1" x14ac:dyDescent="0.35"/>
    <row r="1306" ht="12" customHeight="1" x14ac:dyDescent="0.35"/>
    <row r="1307" ht="15" customHeight="1" x14ac:dyDescent="0.35"/>
    <row r="1308" ht="15" customHeight="1" x14ac:dyDescent="0.35"/>
    <row r="1309" ht="15" customHeight="1" x14ac:dyDescent="0.35"/>
    <row r="1310" ht="15" customHeight="1" x14ac:dyDescent="0.35"/>
    <row r="1311" ht="12" customHeight="1" x14ac:dyDescent="0.35"/>
    <row r="1312" ht="15" customHeight="1" x14ac:dyDescent="0.35"/>
    <row r="1313" ht="15" customHeight="1" x14ac:dyDescent="0.35"/>
    <row r="1314" ht="15" customHeight="1" x14ac:dyDescent="0.35"/>
    <row r="1315" ht="12" customHeight="1" x14ac:dyDescent="0.35"/>
    <row r="1316" ht="15" customHeight="1" x14ac:dyDescent="0.35"/>
    <row r="1317" ht="15" customHeight="1" x14ac:dyDescent="0.35"/>
    <row r="1318" ht="15" customHeight="1" x14ac:dyDescent="0.35"/>
    <row r="1319" ht="15" customHeight="1" x14ac:dyDescent="0.35"/>
    <row r="1320" ht="15" customHeight="1" x14ac:dyDescent="0.35"/>
    <row r="1321" ht="15" customHeight="1" x14ac:dyDescent="0.35"/>
    <row r="1322" ht="15" customHeight="1" x14ac:dyDescent="0.35"/>
    <row r="1323" ht="15" customHeight="1" x14ac:dyDescent="0.35"/>
    <row r="1324" ht="15" customHeight="1" x14ac:dyDescent="0.35"/>
    <row r="1325" ht="15" customHeight="1" x14ac:dyDescent="0.35"/>
    <row r="1326" ht="15" customHeight="1" x14ac:dyDescent="0.35"/>
    <row r="1327" ht="15" customHeight="1" x14ac:dyDescent="0.35"/>
    <row r="1328" ht="15" customHeight="1" x14ac:dyDescent="0.35"/>
    <row r="1329" ht="15" customHeight="1" x14ac:dyDescent="0.35"/>
    <row r="1330" ht="15" customHeight="1" x14ac:dyDescent="0.35"/>
    <row r="1331" ht="12" customHeight="1" x14ac:dyDescent="0.35"/>
    <row r="1332" ht="15" customHeight="1" x14ac:dyDescent="0.35"/>
    <row r="1333" ht="15" customHeight="1" x14ac:dyDescent="0.35"/>
    <row r="1334" ht="15" customHeight="1" x14ac:dyDescent="0.35"/>
    <row r="1335" ht="15" customHeight="1" x14ac:dyDescent="0.35"/>
    <row r="1336" ht="15" customHeight="1" x14ac:dyDescent="0.35"/>
    <row r="1337" ht="15" customHeight="1" x14ac:dyDescent="0.35"/>
    <row r="1338" ht="15" customHeight="1" x14ac:dyDescent="0.35"/>
    <row r="1339" ht="15" customHeight="1" x14ac:dyDescent="0.35"/>
    <row r="1340" ht="15" customHeight="1" x14ac:dyDescent="0.35"/>
    <row r="1341" ht="15" customHeight="1" x14ac:dyDescent="0.35"/>
    <row r="1342" ht="15" customHeight="1" x14ac:dyDescent="0.35"/>
    <row r="1343" ht="15" customHeight="1" x14ac:dyDescent="0.35"/>
    <row r="1344" ht="15" customHeight="1" x14ac:dyDescent="0.35"/>
    <row r="1345" ht="15" customHeight="1" x14ac:dyDescent="0.35"/>
    <row r="1346" ht="15" customHeight="1" x14ac:dyDescent="0.35"/>
    <row r="1347" ht="15" customHeight="1" x14ac:dyDescent="0.35"/>
    <row r="1348" ht="15" customHeight="1" x14ac:dyDescent="0.35"/>
    <row r="1349" ht="15" customHeight="1" x14ac:dyDescent="0.35"/>
    <row r="1350" ht="15" customHeight="1" x14ac:dyDescent="0.35"/>
    <row r="1351" ht="15" customHeight="1" x14ac:dyDescent="0.35"/>
    <row r="1352" ht="15" customHeight="1" x14ac:dyDescent="0.35"/>
    <row r="1353" ht="15" customHeight="1" x14ac:dyDescent="0.35"/>
    <row r="1354" ht="15" customHeight="1" x14ac:dyDescent="0.35"/>
    <row r="1355" ht="15" customHeight="1" x14ac:dyDescent="0.35"/>
    <row r="1356" ht="15" customHeight="1" x14ac:dyDescent="0.35"/>
    <row r="1357" ht="15" customHeight="1" x14ac:dyDescent="0.35"/>
    <row r="1358" ht="15" customHeight="1" x14ac:dyDescent="0.35"/>
    <row r="1359" ht="15" customHeight="1" x14ac:dyDescent="0.35"/>
    <row r="1360" ht="15" customHeight="1" x14ac:dyDescent="0.35"/>
    <row r="1361" ht="15" customHeight="1" x14ac:dyDescent="0.35"/>
    <row r="1362" ht="12" customHeight="1" x14ac:dyDescent="0.35"/>
    <row r="1363" ht="15" customHeight="1" x14ac:dyDescent="0.35"/>
    <row r="1364" ht="15" customHeight="1" x14ac:dyDescent="0.35"/>
    <row r="1365" ht="15" customHeight="1" x14ac:dyDescent="0.35"/>
    <row r="1366" ht="15" customHeight="1" x14ac:dyDescent="0.35"/>
    <row r="1367" ht="15" customHeight="1" x14ac:dyDescent="0.35"/>
    <row r="1368" ht="15" customHeight="1" x14ac:dyDescent="0.35"/>
    <row r="1369" ht="15" customHeight="1" x14ac:dyDescent="0.35"/>
    <row r="1370" ht="15" customHeight="1" x14ac:dyDescent="0.35"/>
    <row r="1371" ht="15" customHeight="1" x14ac:dyDescent="0.35"/>
    <row r="1372" ht="15" customHeight="1" x14ac:dyDescent="0.35"/>
    <row r="1373" ht="15" customHeight="1" x14ac:dyDescent="0.35"/>
    <row r="1374" ht="15" customHeight="1" x14ac:dyDescent="0.35"/>
    <row r="1375" ht="15" customHeight="1" x14ac:dyDescent="0.35"/>
    <row r="1376" ht="15" customHeight="1" x14ac:dyDescent="0.35"/>
    <row r="1377" ht="15" customHeight="1" x14ac:dyDescent="0.35"/>
    <row r="1378" ht="12" customHeight="1" x14ac:dyDescent="0.35"/>
    <row r="1379" ht="15" customHeight="1" x14ac:dyDescent="0.35"/>
    <row r="1380" ht="15" customHeight="1" x14ac:dyDescent="0.35"/>
    <row r="1381" ht="15" customHeight="1" x14ac:dyDescent="0.35"/>
    <row r="1382" ht="15" customHeight="1" x14ac:dyDescent="0.35"/>
    <row r="1383" ht="15" customHeight="1" x14ac:dyDescent="0.35"/>
    <row r="1384" ht="15" customHeight="1" x14ac:dyDescent="0.35"/>
    <row r="1385" ht="15" customHeight="1" x14ac:dyDescent="0.35"/>
    <row r="1386" ht="15" customHeight="1" x14ac:dyDescent="0.35"/>
    <row r="1387" ht="15" customHeight="1" x14ac:dyDescent="0.35"/>
    <row r="1388" ht="15" customHeight="1" x14ac:dyDescent="0.35"/>
    <row r="1389" ht="15" customHeight="1" x14ac:dyDescent="0.35"/>
    <row r="1390" ht="15" customHeight="1" x14ac:dyDescent="0.35"/>
    <row r="1391" ht="15" customHeight="1" x14ac:dyDescent="0.35"/>
    <row r="1392" ht="15" customHeight="1" x14ac:dyDescent="0.35"/>
    <row r="1393" ht="15" customHeight="1" x14ac:dyDescent="0.35"/>
    <row r="1394" ht="15" customHeight="1" x14ac:dyDescent="0.35"/>
    <row r="1395" ht="15" customHeight="1" x14ac:dyDescent="0.35"/>
    <row r="1396" ht="15" customHeight="1" x14ac:dyDescent="0.35"/>
    <row r="1397" ht="12" customHeight="1" x14ac:dyDescent="0.35"/>
    <row r="1398" ht="15" customHeight="1" x14ac:dyDescent="0.35"/>
    <row r="1399" ht="15" customHeight="1" x14ac:dyDescent="0.35"/>
    <row r="1400" ht="15" customHeight="1" x14ac:dyDescent="0.35"/>
    <row r="1401" ht="15" customHeight="1" x14ac:dyDescent="0.35"/>
    <row r="1402" ht="15" customHeight="1" x14ac:dyDescent="0.35"/>
    <row r="1403" ht="15" customHeight="1" x14ac:dyDescent="0.35"/>
    <row r="1404" ht="15" customHeight="1" x14ac:dyDescent="0.35"/>
    <row r="1405" ht="15" customHeight="1" x14ac:dyDescent="0.35"/>
    <row r="1406" ht="15" customHeight="1" x14ac:dyDescent="0.35"/>
    <row r="1407" ht="15" customHeight="1" x14ac:dyDescent="0.35"/>
    <row r="1408" ht="15" customHeight="1" x14ac:dyDescent="0.35"/>
    <row r="1409" ht="15" customHeight="1" x14ac:dyDescent="0.35"/>
    <row r="1410" ht="15" customHeight="1" x14ac:dyDescent="0.35"/>
    <row r="1411" ht="15" customHeight="1" x14ac:dyDescent="0.35"/>
    <row r="1412" ht="15" customHeight="1" x14ac:dyDescent="0.35"/>
    <row r="1413" ht="15" customHeight="1" x14ac:dyDescent="0.35"/>
    <row r="1414" ht="15" customHeight="1" x14ac:dyDescent="0.35"/>
    <row r="1415" ht="15" customHeight="1" x14ac:dyDescent="0.35"/>
    <row r="1416" ht="15" customHeight="1" x14ac:dyDescent="0.35"/>
    <row r="1417" ht="15" customHeight="1" x14ac:dyDescent="0.35"/>
    <row r="1418" ht="15" customHeight="1" x14ac:dyDescent="0.35"/>
    <row r="1419" ht="15" customHeight="1" x14ac:dyDescent="0.35"/>
    <row r="1420" ht="15" customHeight="1" x14ac:dyDescent="0.35"/>
    <row r="1421" ht="15" customHeight="1" x14ac:dyDescent="0.35"/>
    <row r="1422" ht="15" customHeight="1" x14ac:dyDescent="0.35"/>
    <row r="1423" ht="15" customHeight="1" x14ac:dyDescent="0.35"/>
    <row r="1424" ht="15" customHeight="1" x14ac:dyDescent="0.35"/>
    <row r="1425" ht="15" customHeight="1" x14ac:dyDescent="0.35"/>
    <row r="1426" ht="15" customHeight="1" x14ac:dyDescent="0.35"/>
    <row r="1427" ht="15" customHeight="1" x14ac:dyDescent="0.35"/>
    <row r="1428" ht="15" customHeight="1" x14ac:dyDescent="0.35"/>
    <row r="1429" ht="15" customHeight="1" x14ac:dyDescent="0.35"/>
    <row r="1430" ht="15" customHeight="1" x14ac:dyDescent="0.35"/>
    <row r="1431" ht="15" customHeight="1" x14ac:dyDescent="0.35"/>
    <row r="1432" ht="15" customHeight="1" x14ac:dyDescent="0.35"/>
    <row r="1433" ht="15" customHeight="1" x14ac:dyDescent="0.35"/>
    <row r="1434" ht="15" customHeight="1" x14ac:dyDescent="0.35"/>
    <row r="1435" ht="15" customHeight="1" x14ac:dyDescent="0.35"/>
    <row r="1436" ht="15" customHeight="1" x14ac:dyDescent="0.35"/>
    <row r="1437" ht="15" customHeight="1" x14ac:dyDescent="0.35"/>
    <row r="1438" ht="15" customHeight="1" x14ac:dyDescent="0.35"/>
    <row r="1439" ht="15" customHeight="1" x14ac:dyDescent="0.35"/>
    <row r="1440" ht="15" customHeight="1" x14ac:dyDescent="0.35"/>
    <row r="1441" ht="15" customHeight="1" x14ac:dyDescent="0.35"/>
    <row r="1442" ht="15" customHeight="1" x14ac:dyDescent="0.35"/>
    <row r="1443" ht="15" customHeight="1" x14ac:dyDescent="0.35"/>
    <row r="1444" ht="15" customHeight="1" x14ac:dyDescent="0.35"/>
    <row r="1445" ht="15" customHeight="1" x14ac:dyDescent="0.35"/>
    <row r="1446" ht="15" customHeight="1" x14ac:dyDescent="0.35"/>
    <row r="1447" ht="15" customHeight="1" x14ac:dyDescent="0.35"/>
    <row r="1448" ht="15" customHeight="1" x14ac:dyDescent="0.35"/>
    <row r="1449" ht="15" customHeight="1" x14ac:dyDescent="0.35"/>
    <row r="1450" ht="15" customHeight="1" x14ac:dyDescent="0.35"/>
    <row r="1451" ht="15" customHeight="1" x14ac:dyDescent="0.35"/>
    <row r="1452" ht="12" customHeight="1" x14ac:dyDescent="0.35"/>
    <row r="1453" ht="15" customHeight="1" x14ac:dyDescent="0.35"/>
    <row r="1454" ht="15" customHeight="1" x14ac:dyDescent="0.35"/>
    <row r="1455" ht="15" customHeight="1" x14ac:dyDescent="0.35"/>
    <row r="1456" ht="15" customHeight="1" x14ac:dyDescent="0.35"/>
    <row r="1457" ht="15" customHeight="1" x14ac:dyDescent="0.35"/>
    <row r="1458" ht="15" customHeight="1" x14ac:dyDescent="0.35"/>
    <row r="1459" ht="15" customHeight="1" x14ac:dyDescent="0.35"/>
    <row r="1460" ht="15" customHeight="1" x14ac:dyDescent="0.35"/>
    <row r="1461" ht="15" customHeight="1" x14ac:dyDescent="0.35"/>
    <row r="1462" ht="15" customHeight="1" x14ac:dyDescent="0.35"/>
    <row r="1463" ht="15" customHeight="1" x14ac:dyDescent="0.35"/>
    <row r="1464" ht="12" customHeight="1" x14ac:dyDescent="0.35"/>
    <row r="1465" ht="15" customHeight="1" x14ac:dyDescent="0.35"/>
    <row r="1466" ht="15" customHeight="1" x14ac:dyDescent="0.35"/>
    <row r="1467" ht="15" customHeight="1" x14ac:dyDescent="0.35"/>
    <row r="1468" ht="15" customHeight="1" x14ac:dyDescent="0.35"/>
    <row r="1469" ht="15" customHeight="1" x14ac:dyDescent="0.35"/>
    <row r="1470" ht="15" customHeight="1" x14ac:dyDescent="0.35"/>
    <row r="1471" ht="15" customHeight="1" x14ac:dyDescent="0.35"/>
    <row r="1472" ht="15" customHeight="1" x14ac:dyDescent="0.35"/>
    <row r="1473" spans="2:32" ht="15" customHeight="1" x14ac:dyDescent="0.35"/>
    <row r="1474" spans="2:32" ht="15" customHeight="1" x14ac:dyDescent="0.35"/>
    <row r="1475" spans="2:32" ht="15" customHeight="1" x14ac:dyDescent="0.35"/>
    <row r="1476" spans="2:32" ht="15" customHeight="1" x14ac:dyDescent="0.35"/>
    <row r="1477" spans="2:32" ht="15" customHeight="1" x14ac:dyDescent="0.35"/>
    <row r="1478" spans="2:32" ht="15" customHeight="1" x14ac:dyDescent="0.35"/>
    <row r="1479" spans="2:32" ht="15" customHeight="1" x14ac:dyDescent="0.35"/>
    <row r="1480" spans="2:32" ht="15" customHeight="1" x14ac:dyDescent="0.35"/>
    <row r="1481" spans="2:32" ht="15" customHeight="1" x14ac:dyDescent="0.35"/>
    <row r="1482" spans="2:32" ht="15" customHeight="1" x14ac:dyDescent="0.35"/>
    <row r="1483" spans="2:32" ht="15" customHeight="1" x14ac:dyDescent="0.35"/>
    <row r="1484" spans="2:32" ht="15" customHeight="1" x14ac:dyDescent="0.35">
      <c r="B1484" s="101"/>
      <c r="C1484" s="101"/>
      <c r="D1484" s="101"/>
      <c r="E1484" s="101"/>
      <c r="F1484" s="101"/>
      <c r="G1484" s="101"/>
      <c r="H1484" s="101"/>
      <c r="I1484" s="101"/>
      <c r="J1484" s="101"/>
      <c r="K1484" s="101"/>
      <c r="L1484" s="101"/>
      <c r="M1484" s="101"/>
      <c r="N1484" s="101"/>
      <c r="O1484" s="101"/>
      <c r="P1484" s="101"/>
      <c r="Q1484" s="101"/>
      <c r="R1484" s="101"/>
      <c r="S1484" s="101"/>
      <c r="T1484" s="101"/>
      <c r="U1484" s="101"/>
      <c r="V1484" s="101"/>
      <c r="W1484" s="101"/>
      <c r="X1484" s="101"/>
      <c r="Y1484" s="101"/>
      <c r="Z1484" s="101"/>
      <c r="AA1484" s="101"/>
      <c r="AB1484" s="101"/>
      <c r="AC1484" s="101"/>
      <c r="AD1484" s="101"/>
      <c r="AE1484" s="101"/>
      <c r="AF1484" s="101"/>
    </row>
    <row r="1485" spans="2:32" ht="15" customHeight="1" x14ac:dyDescent="0.35"/>
    <row r="1486" spans="2:32" ht="15" customHeight="1" x14ac:dyDescent="0.35"/>
    <row r="1487" spans="2:32" ht="15" customHeight="1" x14ac:dyDescent="0.35"/>
    <row r="1488" spans="2:32" ht="15" customHeight="1" x14ac:dyDescent="0.35"/>
    <row r="1489" ht="15" customHeight="1" x14ac:dyDescent="0.35"/>
    <row r="1490" ht="15" customHeight="1" x14ac:dyDescent="0.35"/>
    <row r="1491" ht="15" customHeight="1" x14ac:dyDescent="0.35"/>
    <row r="1492" ht="15" customHeight="1" x14ac:dyDescent="0.35"/>
    <row r="1493" ht="15" customHeight="1" x14ac:dyDescent="0.35"/>
    <row r="1494" ht="12" customHeight="1" x14ac:dyDescent="0.35"/>
    <row r="1495" ht="12" customHeight="1" x14ac:dyDescent="0.35"/>
    <row r="1496" ht="12" customHeight="1" x14ac:dyDescent="0.35"/>
    <row r="1497" ht="12" customHeight="1" x14ac:dyDescent="0.35"/>
    <row r="1498" ht="12" customHeight="1" x14ac:dyDescent="0.35"/>
    <row r="1499" ht="12" customHeight="1" x14ac:dyDescent="0.35"/>
    <row r="1500" ht="12" customHeight="1" x14ac:dyDescent="0.35"/>
    <row r="1501" ht="12" customHeight="1" x14ac:dyDescent="0.35"/>
    <row r="1502" ht="12" customHeight="1" x14ac:dyDescent="0.35"/>
    <row r="1503" ht="12" customHeight="1" x14ac:dyDescent="0.35"/>
    <row r="1504" ht="12" customHeight="1" x14ac:dyDescent="0.35"/>
    <row r="1505" ht="12" customHeight="1" x14ac:dyDescent="0.35"/>
    <row r="1506" ht="12" customHeight="1" x14ac:dyDescent="0.35"/>
    <row r="1507" ht="12" customHeight="1" x14ac:dyDescent="0.35"/>
    <row r="1508" ht="12" customHeight="1" x14ac:dyDescent="0.35"/>
    <row r="1509" ht="12" customHeight="1" x14ac:dyDescent="0.35"/>
    <row r="1510" ht="12" customHeight="1" x14ac:dyDescent="0.35"/>
    <row r="1511" ht="12" customHeight="1" x14ac:dyDescent="0.35"/>
    <row r="1512" ht="12" customHeight="1" x14ac:dyDescent="0.35"/>
    <row r="1513" ht="12" customHeight="1" x14ac:dyDescent="0.35"/>
    <row r="1514" ht="12" customHeight="1" x14ac:dyDescent="0.35"/>
    <row r="1515" ht="12" customHeight="1" x14ac:dyDescent="0.35"/>
    <row r="1516" ht="12" customHeight="1" x14ac:dyDescent="0.35"/>
    <row r="1517" ht="12" customHeight="1" x14ac:dyDescent="0.35"/>
    <row r="1518" ht="12" customHeight="1" x14ac:dyDescent="0.35"/>
    <row r="1519" ht="12" customHeight="1" x14ac:dyDescent="0.35"/>
    <row r="1520" ht="12" customHeight="1" x14ac:dyDescent="0.35"/>
    <row r="1521" ht="12" customHeight="1" x14ac:dyDescent="0.35"/>
    <row r="1522" ht="12" customHeight="1" x14ac:dyDescent="0.35"/>
    <row r="1523" ht="12" customHeight="1" x14ac:dyDescent="0.35"/>
    <row r="1524" ht="12" customHeight="1" x14ac:dyDescent="0.35"/>
    <row r="1525" ht="15" customHeight="1" x14ac:dyDescent="0.35"/>
    <row r="1526" ht="15" customHeight="1" x14ac:dyDescent="0.35"/>
    <row r="1527" ht="15" customHeight="1" x14ac:dyDescent="0.35"/>
    <row r="1528" ht="15" customHeight="1" x14ac:dyDescent="0.35"/>
    <row r="1529" ht="15" customHeight="1" x14ac:dyDescent="0.35"/>
    <row r="1530" ht="15" customHeight="1" x14ac:dyDescent="0.35"/>
    <row r="1531" ht="15" customHeight="1" x14ac:dyDescent="0.35"/>
    <row r="1532" ht="15" customHeight="1" x14ac:dyDescent="0.35"/>
    <row r="1533" ht="15" customHeight="1" x14ac:dyDescent="0.35"/>
    <row r="1534" ht="15" customHeight="1" x14ac:dyDescent="0.35"/>
    <row r="1535" ht="15" customHeight="1" x14ac:dyDescent="0.35"/>
    <row r="1536" ht="15" customHeight="1" x14ac:dyDescent="0.35"/>
    <row r="1537" ht="15" customHeight="1" x14ac:dyDescent="0.35"/>
    <row r="1538" ht="15" customHeight="1" x14ac:dyDescent="0.35"/>
    <row r="1539" ht="15" customHeight="1" x14ac:dyDescent="0.35"/>
    <row r="1540" ht="15" customHeight="1" x14ac:dyDescent="0.35"/>
    <row r="1541" ht="15" customHeight="1" x14ac:dyDescent="0.35"/>
    <row r="1542" ht="15" customHeight="1" x14ac:dyDescent="0.35"/>
    <row r="1543" ht="15" customHeight="1" x14ac:dyDescent="0.35"/>
    <row r="1544" ht="15" customHeight="1" x14ac:dyDescent="0.35"/>
    <row r="1545" ht="15" customHeight="1" x14ac:dyDescent="0.35"/>
    <row r="1546" ht="15" customHeight="1" x14ac:dyDescent="0.35"/>
    <row r="1547" ht="15" customHeight="1" x14ac:dyDescent="0.35"/>
    <row r="1548" ht="15" customHeight="1" x14ac:dyDescent="0.35"/>
    <row r="1549" ht="15" customHeight="1" x14ac:dyDescent="0.35"/>
    <row r="1550" ht="15" customHeight="1" x14ac:dyDescent="0.35"/>
    <row r="1551" ht="15" customHeight="1" x14ac:dyDescent="0.35"/>
    <row r="1552" ht="15" customHeight="1" x14ac:dyDescent="0.35"/>
    <row r="1553" ht="15" customHeight="1" x14ac:dyDescent="0.35"/>
    <row r="1554" ht="15" customHeight="1" x14ac:dyDescent="0.35"/>
    <row r="1555" ht="15" customHeight="1" x14ac:dyDescent="0.35"/>
    <row r="1556" ht="15" customHeight="1" x14ac:dyDescent="0.35"/>
    <row r="1557" ht="15" customHeight="1" x14ac:dyDescent="0.35"/>
    <row r="1558" ht="15" customHeight="1" x14ac:dyDescent="0.35"/>
    <row r="1559" ht="15" customHeight="1" x14ac:dyDescent="0.35"/>
    <row r="1560" ht="15" customHeight="1" x14ac:dyDescent="0.35"/>
    <row r="1561" ht="15" customHeight="1" x14ac:dyDescent="0.35"/>
    <row r="1562" ht="15" customHeight="1" x14ac:dyDescent="0.35"/>
    <row r="1563" ht="15" customHeight="1" x14ac:dyDescent="0.35"/>
    <row r="1564" ht="15" customHeight="1" x14ac:dyDescent="0.35"/>
    <row r="1565" ht="15" customHeight="1" x14ac:dyDescent="0.35"/>
    <row r="1566" ht="15" customHeight="1" x14ac:dyDescent="0.35"/>
    <row r="1567" ht="15" customHeight="1" x14ac:dyDescent="0.35"/>
    <row r="1568" ht="15" customHeight="1" x14ac:dyDescent="0.35"/>
    <row r="1569" ht="15" customHeight="1" x14ac:dyDescent="0.35"/>
    <row r="1570" ht="15" customHeight="1" x14ac:dyDescent="0.35"/>
    <row r="1571" ht="15" customHeight="1" x14ac:dyDescent="0.35"/>
    <row r="1572" ht="15" customHeight="1" x14ac:dyDescent="0.35"/>
    <row r="1573" ht="15" customHeight="1" x14ac:dyDescent="0.35"/>
    <row r="1574" ht="15" customHeight="1" x14ac:dyDescent="0.35"/>
    <row r="1575" ht="15" customHeight="1" x14ac:dyDescent="0.35"/>
    <row r="1576" ht="15" customHeight="1" x14ac:dyDescent="0.35"/>
    <row r="1577" ht="15" customHeight="1" x14ac:dyDescent="0.35"/>
    <row r="1578" ht="15" customHeight="1" x14ac:dyDescent="0.35"/>
    <row r="1579" ht="15" customHeight="1" x14ac:dyDescent="0.35"/>
    <row r="1580" ht="15" customHeight="1" x14ac:dyDescent="0.35"/>
    <row r="1581" ht="15" customHeight="1" x14ac:dyDescent="0.35"/>
    <row r="1582" ht="15" customHeight="1" x14ac:dyDescent="0.35"/>
    <row r="1583" ht="15" customHeight="1" x14ac:dyDescent="0.35"/>
    <row r="1584" ht="12" customHeight="1" x14ac:dyDescent="0.35"/>
    <row r="1585" ht="12" customHeight="1" x14ac:dyDescent="0.35"/>
    <row r="1586" ht="15" customHeight="1" x14ac:dyDescent="0.35"/>
    <row r="1587" ht="15" customHeight="1" x14ac:dyDescent="0.35"/>
    <row r="1588" ht="15" customHeight="1" x14ac:dyDescent="0.35"/>
    <row r="1589" ht="15" customHeight="1" x14ac:dyDescent="0.35"/>
    <row r="1590" ht="15" customHeight="1" x14ac:dyDescent="0.35"/>
    <row r="1591" ht="15" customHeight="1" x14ac:dyDescent="0.35"/>
    <row r="1592" ht="15" customHeight="1" x14ac:dyDescent="0.35"/>
    <row r="1593" ht="15" customHeight="1" x14ac:dyDescent="0.35"/>
    <row r="1594" ht="15" customHeight="1" x14ac:dyDescent="0.35"/>
    <row r="1595" ht="15" customHeight="1" x14ac:dyDescent="0.35"/>
    <row r="1596" ht="15" customHeight="1" x14ac:dyDescent="0.35"/>
    <row r="1597" ht="15" customHeight="1" x14ac:dyDescent="0.35"/>
    <row r="1598" ht="15" customHeight="1" x14ac:dyDescent="0.35"/>
    <row r="1599" ht="15" customHeight="1" x14ac:dyDescent="0.35"/>
    <row r="1600" ht="15" customHeight="1" x14ac:dyDescent="0.35"/>
    <row r="1601" ht="15" customHeight="1" x14ac:dyDescent="0.35"/>
    <row r="1602" ht="15" customHeight="1" x14ac:dyDescent="0.35"/>
    <row r="1603" ht="15" customHeight="1" x14ac:dyDescent="0.35"/>
    <row r="1604" ht="15" customHeight="1" x14ac:dyDescent="0.35"/>
    <row r="1605" ht="15" customHeight="1" x14ac:dyDescent="0.35"/>
    <row r="1606" ht="15" customHeight="1" x14ac:dyDescent="0.35"/>
    <row r="1607" ht="15" customHeight="1" x14ac:dyDescent="0.35"/>
    <row r="1608" ht="15" customHeight="1" x14ac:dyDescent="0.35"/>
    <row r="1609" ht="15" customHeight="1" x14ac:dyDescent="0.35"/>
    <row r="1610" ht="15" customHeight="1" x14ac:dyDescent="0.35"/>
    <row r="1611" ht="15" customHeight="1" x14ac:dyDescent="0.35"/>
    <row r="1612" ht="15" customHeight="1" x14ac:dyDescent="0.35"/>
    <row r="1613" ht="15" customHeight="1" x14ac:dyDescent="0.35"/>
    <row r="1614" ht="15" customHeight="1" x14ac:dyDescent="0.35"/>
    <row r="1615" ht="15" customHeight="1" x14ac:dyDescent="0.35"/>
    <row r="1616" ht="15" customHeight="1" x14ac:dyDescent="0.35"/>
    <row r="1617" ht="15" customHeight="1" x14ac:dyDescent="0.35"/>
    <row r="1618" ht="15" customHeight="1" x14ac:dyDescent="0.35"/>
    <row r="1619" ht="15" customHeight="1" x14ac:dyDescent="0.35"/>
    <row r="1620" ht="15" customHeight="1" x14ac:dyDescent="0.35"/>
    <row r="1621" ht="15" customHeight="1" x14ac:dyDescent="0.35"/>
    <row r="1622" ht="15" customHeight="1" x14ac:dyDescent="0.35"/>
    <row r="1623" ht="15" customHeight="1" x14ac:dyDescent="0.35"/>
    <row r="1624" ht="15" customHeight="1" x14ac:dyDescent="0.35"/>
    <row r="1625" ht="15" customHeight="1" x14ac:dyDescent="0.35"/>
    <row r="1626" ht="15" customHeight="1" x14ac:dyDescent="0.35"/>
    <row r="1627" ht="15" customHeight="1" x14ac:dyDescent="0.35"/>
    <row r="1628" ht="15" customHeight="1" x14ac:dyDescent="0.35"/>
    <row r="1629" ht="15" customHeight="1" x14ac:dyDescent="0.35"/>
    <row r="1630" ht="15" customHeight="1" x14ac:dyDescent="0.35"/>
    <row r="1631" ht="15" customHeight="1" x14ac:dyDescent="0.35"/>
    <row r="1632" ht="15" customHeight="1" x14ac:dyDescent="0.35"/>
    <row r="1633" ht="15" customHeight="1" x14ac:dyDescent="0.35"/>
    <row r="1634" ht="15" customHeight="1" x14ac:dyDescent="0.35"/>
    <row r="1635" ht="15" customHeight="1" x14ac:dyDescent="0.35"/>
    <row r="1636" ht="15" customHeight="1" x14ac:dyDescent="0.35"/>
    <row r="1637" ht="15" customHeight="1" x14ac:dyDescent="0.35"/>
    <row r="1638" ht="15" customHeight="1" x14ac:dyDescent="0.35"/>
    <row r="1639" ht="15" customHeight="1" x14ac:dyDescent="0.35"/>
    <row r="1640" ht="12" customHeight="1" x14ac:dyDescent="0.35"/>
    <row r="1641" ht="12" customHeight="1" x14ac:dyDescent="0.35"/>
    <row r="1642" ht="15" customHeight="1" x14ac:dyDescent="0.35"/>
    <row r="1643" ht="15" customHeight="1" x14ac:dyDescent="0.35"/>
    <row r="1644" ht="15" customHeight="1" x14ac:dyDescent="0.35"/>
    <row r="1645" ht="15" customHeight="1" x14ac:dyDescent="0.35"/>
    <row r="1646" ht="15" customHeight="1" x14ac:dyDescent="0.35"/>
    <row r="1647" ht="15" customHeight="1" x14ac:dyDescent="0.35"/>
    <row r="1648" ht="15" customHeight="1" x14ac:dyDescent="0.35"/>
    <row r="1649" ht="15" customHeight="1" x14ac:dyDescent="0.35"/>
    <row r="1650" ht="15" customHeight="1" x14ac:dyDescent="0.35"/>
    <row r="1651" ht="15" customHeight="1" x14ac:dyDescent="0.35"/>
    <row r="1652" ht="15" customHeight="1" x14ac:dyDescent="0.35"/>
    <row r="1653" ht="15" customHeight="1" x14ac:dyDescent="0.35"/>
    <row r="1654" ht="15" customHeight="1" x14ac:dyDescent="0.35"/>
    <row r="1655" ht="15" customHeight="1" x14ac:dyDescent="0.35"/>
    <row r="1656" ht="15" customHeight="1" x14ac:dyDescent="0.35"/>
    <row r="1657" ht="15" customHeight="1" x14ac:dyDescent="0.35"/>
    <row r="1658" ht="15" customHeight="1" x14ac:dyDescent="0.35"/>
    <row r="1659" ht="15" customHeight="1" x14ac:dyDescent="0.35"/>
    <row r="1660" ht="15" customHeight="1" x14ac:dyDescent="0.35"/>
    <row r="1661" ht="15" customHeight="1" x14ac:dyDescent="0.35"/>
    <row r="1662" ht="15" customHeight="1" x14ac:dyDescent="0.35"/>
    <row r="1663" ht="15" customHeight="1" x14ac:dyDescent="0.35"/>
    <row r="1664" ht="15" customHeight="1" x14ac:dyDescent="0.35"/>
    <row r="1665" ht="15" customHeight="1" x14ac:dyDescent="0.35"/>
    <row r="1666" ht="15" customHeight="1" x14ac:dyDescent="0.35"/>
    <row r="1667" ht="15" customHeight="1" x14ac:dyDescent="0.35"/>
    <row r="1668" ht="15" customHeight="1" x14ac:dyDescent="0.35"/>
    <row r="1669" ht="15" customHeight="1" x14ac:dyDescent="0.35"/>
    <row r="1670" ht="15" customHeight="1" x14ac:dyDescent="0.35"/>
    <row r="1671" ht="15" customHeight="1" x14ac:dyDescent="0.35"/>
    <row r="1672" ht="15" customHeight="1" x14ac:dyDescent="0.35"/>
    <row r="1673" ht="15" customHeight="1" x14ac:dyDescent="0.35"/>
    <row r="1674" ht="15" customHeight="1" x14ac:dyDescent="0.35"/>
    <row r="1675" ht="15" customHeight="1" x14ac:dyDescent="0.35"/>
    <row r="1676" ht="15" customHeight="1" x14ac:dyDescent="0.35"/>
    <row r="1677" ht="15" customHeight="1" x14ac:dyDescent="0.35"/>
    <row r="1678" ht="15" customHeight="1" x14ac:dyDescent="0.35"/>
    <row r="1679" ht="15" customHeight="1" x14ac:dyDescent="0.35"/>
    <row r="1680" ht="15" customHeight="1" x14ac:dyDescent="0.35"/>
    <row r="1681" ht="15" customHeight="1" x14ac:dyDescent="0.35"/>
    <row r="1682" ht="15" customHeight="1" x14ac:dyDescent="0.35"/>
    <row r="1683" ht="15" customHeight="1" x14ac:dyDescent="0.35"/>
    <row r="1684" ht="15" customHeight="1" x14ac:dyDescent="0.35"/>
    <row r="1685" ht="15" customHeight="1" x14ac:dyDescent="0.35"/>
    <row r="1686" ht="15" customHeight="1" x14ac:dyDescent="0.35"/>
    <row r="1687" ht="15" customHeight="1" x14ac:dyDescent="0.35"/>
    <row r="1688" ht="15" customHeight="1" x14ac:dyDescent="0.35"/>
    <row r="1689" ht="15" customHeight="1" x14ac:dyDescent="0.35"/>
    <row r="1690" ht="15" customHeight="1" x14ac:dyDescent="0.35"/>
    <row r="1691" ht="15" customHeight="1" x14ac:dyDescent="0.35"/>
    <row r="1692" ht="15" customHeight="1" x14ac:dyDescent="0.35"/>
    <row r="1693" ht="15" customHeight="1" x14ac:dyDescent="0.35"/>
    <row r="1694" ht="15" customHeight="1" x14ac:dyDescent="0.35"/>
    <row r="1695" ht="15" customHeight="1" x14ac:dyDescent="0.35"/>
    <row r="1696" ht="12" customHeight="1" x14ac:dyDescent="0.35"/>
    <row r="1697" ht="12" customHeight="1" x14ac:dyDescent="0.35"/>
    <row r="1698" ht="15" customHeight="1" x14ac:dyDescent="0.35"/>
    <row r="1699" ht="15" customHeight="1" x14ac:dyDescent="0.35"/>
    <row r="1700" ht="15" customHeight="1" x14ac:dyDescent="0.35"/>
    <row r="1701" ht="15" customHeight="1" x14ac:dyDescent="0.35"/>
    <row r="1702" ht="15" customHeight="1" x14ac:dyDescent="0.35"/>
    <row r="1703" ht="15" customHeight="1" x14ac:dyDescent="0.35"/>
    <row r="1704" ht="15" customHeight="1" x14ac:dyDescent="0.35"/>
    <row r="1705" ht="15" customHeight="1" x14ac:dyDescent="0.35"/>
    <row r="1706" ht="15" customHeight="1" x14ac:dyDescent="0.35"/>
    <row r="1707" ht="15" customHeight="1" x14ac:dyDescent="0.35"/>
    <row r="1708" ht="15" customHeight="1" x14ac:dyDescent="0.35"/>
    <row r="1709" ht="15" customHeight="1" x14ac:dyDescent="0.35"/>
    <row r="1710" ht="15" customHeight="1" x14ac:dyDescent="0.35"/>
    <row r="1711" ht="15" customHeight="1" x14ac:dyDescent="0.35"/>
    <row r="1712" ht="15" customHeight="1" x14ac:dyDescent="0.35"/>
    <row r="1713" spans="2:32" ht="15" customHeight="1" x14ac:dyDescent="0.35">
      <c r="B1713" s="101"/>
      <c r="C1713" s="101"/>
      <c r="D1713" s="101"/>
      <c r="E1713" s="101"/>
      <c r="F1713" s="101"/>
      <c r="G1713" s="101"/>
      <c r="H1713" s="101"/>
      <c r="I1713" s="101"/>
      <c r="J1713" s="101"/>
      <c r="K1713" s="101"/>
      <c r="L1713" s="101"/>
      <c r="M1713" s="101"/>
      <c r="N1713" s="101"/>
      <c r="O1713" s="101"/>
      <c r="P1713" s="101"/>
      <c r="Q1713" s="101"/>
      <c r="R1713" s="101"/>
      <c r="S1713" s="101"/>
      <c r="T1713" s="101"/>
      <c r="U1713" s="101"/>
      <c r="V1713" s="101"/>
      <c r="W1713" s="101"/>
      <c r="X1713" s="101"/>
      <c r="Y1713" s="101"/>
      <c r="Z1713" s="101"/>
      <c r="AA1713" s="101"/>
      <c r="AB1713" s="101"/>
      <c r="AC1713" s="101"/>
      <c r="AD1713" s="101"/>
      <c r="AE1713" s="101"/>
      <c r="AF1713" s="101"/>
    </row>
    <row r="1714" spans="2:32" ht="12" customHeight="1" x14ac:dyDescent="0.35"/>
    <row r="1715" spans="2:32" ht="12" customHeight="1" x14ac:dyDescent="0.35"/>
    <row r="1716" spans="2:32" ht="12" customHeight="1" x14ac:dyDescent="0.35"/>
    <row r="1717" spans="2:32" ht="12" customHeight="1" x14ac:dyDescent="0.35"/>
    <row r="1718" spans="2:32" ht="12" customHeight="1" x14ac:dyDescent="0.35"/>
    <row r="1719" spans="2:32" ht="12" customHeight="1" x14ac:dyDescent="0.35"/>
    <row r="1720" spans="2:32" ht="12" customHeight="1" x14ac:dyDescent="0.35"/>
    <row r="1721" spans="2:32" ht="12" customHeight="1" x14ac:dyDescent="0.35"/>
    <row r="1722" spans="2:32" ht="12" customHeight="1" x14ac:dyDescent="0.35"/>
    <row r="1723" spans="2:32" ht="12" customHeight="1" x14ac:dyDescent="0.35"/>
    <row r="1724" spans="2:32" ht="12" customHeight="1" x14ac:dyDescent="0.35"/>
    <row r="1725" spans="2:32" ht="15" customHeight="1" x14ac:dyDescent="0.35"/>
    <row r="1726" spans="2:32" ht="15" customHeight="1" x14ac:dyDescent="0.35"/>
    <row r="1727" spans="2:32" ht="15" customHeight="1" x14ac:dyDescent="0.35"/>
    <row r="1728" spans="2:32" ht="15" customHeight="1" x14ac:dyDescent="0.35"/>
    <row r="1729" ht="15" customHeight="1" x14ac:dyDescent="0.35"/>
    <row r="1730" ht="15" customHeight="1" x14ac:dyDescent="0.35"/>
    <row r="1731" ht="12" customHeight="1" x14ac:dyDescent="0.35"/>
    <row r="1732" ht="15" customHeight="1" x14ac:dyDescent="0.35"/>
    <row r="1733" ht="15" customHeight="1" x14ac:dyDescent="0.35"/>
    <row r="1734" ht="15" customHeight="1" x14ac:dyDescent="0.35"/>
    <row r="1735" ht="15" customHeight="1" x14ac:dyDescent="0.35"/>
    <row r="1736" ht="15" customHeight="1" x14ac:dyDescent="0.35"/>
    <row r="1737" ht="15" customHeight="1" x14ac:dyDescent="0.35"/>
    <row r="1738" ht="15" customHeight="1" x14ac:dyDescent="0.35"/>
    <row r="1739" ht="15" customHeight="1" x14ac:dyDescent="0.35"/>
    <row r="1740" ht="15" customHeight="1" x14ac:dyDescent="0.35"/>
    <row r="1741" ht="15" customHeight="1" x14ac:dyDescent="0.35"/>
    <row r="1742" ht="15" customHeight="1" x14ac:dyDescent="0.35"/>
    <row r="1743" ht="15" customHeight="1" x14ac:dyDescent="0.35"/>
    <row r="1744" ht="15" customHeight="1" x14ac:dyDescent="0.35"/>
    <row r="1745" ht="15" customHeight="1" x14ac:dyDescent="0.35"/>
    <row r="1746" ht="15" customHeight="1" x14ac:dyDescent="0.35"/>
    <row r="1747" ht="15" customHeight="1" x14ac:dyDescent="0.35"/>
    <row r="1748" ht="15" customHeight="1" x14ac:dyDescent="0.35"/>
    <row r="1749" ht="15" customHeight="1" x14ac:dyDescent="0.35"/>
    <row r="1750" ht="15" customHeight="1" x14ac:dyDescent="0.35"/>
    <row r="1751" ht="15" customHeight="1" x14ac:dyDescent="0.35"/>
    <row r="1752" ht="15" customHeight="1" x14ac:dyDescent="0.35"/>
    <row r="1753" ht="15" customHeight="1" x14ac:dyDescent="0.35"/>
    <row r="1754" ht="15" customHeight="1" x14ac:dyDescent="0.35"/>
    <row r="1755" ht="15" customHeight="1" x14ac:dyDescent="0.35"/>
    <row r="1756" ht="15" customHeight="1" x14ac:dyDescent="0.35"/>
    <row r="1757" ht="15" customHeight="1" x14ac:dyDescent="0.35"/>
    <row r="1758" ht="15" customHeight="1" x14ac:dyDescent="0.35"/>
    <row r="1759" ht="15" customHeight="1" x14ac:dyDescent="0.35"/>
    <row r="1760" ht="15" customHeight="1" x14ac:dyDescent="0.35"/>
    <row r="1761" ht="15" customHeight="1" x14ac:dyDescent="0.35"/>
    <row r="1762" ht="15" customHeight="1" x14ac:dyDescent="0.35"/>
    <row r="1763" ht="15" customHeight="1" x14ac:dyDescent="0.35"/>
    <row r="1764" ht="15" customHeight="1" x14ac:dyDescent="0.35"/>
    <row r="1765" ht="15" customHeight="1" x14ac:dyDescent="0.35"/>
    <row r="1766" ht="15" customHeight="1" x14ac:dyDescent="0.35"/>
    <row r="1767" ht="12" customHeight="1" x14ac:dyDescent="0.35"/>
    <row r="1768" ht="15" customHeight="1" x14ac:dyDescent="0.35"/>
    <row r="1769" ht="15" customHeight="1" x14ac:dyDescent="0.35"/>
    <row r="1770" ht="15" customHeight="1" x14ac:dyDescent="0.35"/>
    <row r="1771" ht="15" customHeight="1" x14ac:dyDescent="0.35"/>
    <row r="1772" ht="15" customHeight="1" x14ac:dyDescent="0.35"/>
    <row r="1773" ht="15" customHeight="1" x14ac:dyDescent="0.35"/>
    <row r="1774" ht="15" customHeight="1" x14ac:dyDescent="0.35"/>
    <row r="1775" ht="15" customHeight="1" x14ac:dyDescent="0.35"/>
    <row r="1776" ht="15" customHeight="1" x14ac:dyDescent="0.35"/>
    <row r="1777" ht="15" customHeight="1" x14ac:dyDescent="0.35"/>
    <row r="1778" ht="15" customHeight="1" x14ac:dyDescent="0.35"/>
    <row r="1779" ht="15" customHeight="1" x14ac:dyDescent="0.35"/>
    <row r="1780" ht="15" customHeight="1" x14ac:dyDescent="0.35"/>
    <row r="1781" ht="15" customHeight="1" x14ac:dyDescent="0.35"/>
    <row r="1782" ht="15" customHeight="1" x14ac:dyDescent="0.35"/>
    <row r="1783" ht="15" customHeight="1" x14ac:dyDescent="0.35"/>
    <row r="1784" ht="15" customHeight="1" x14ac:dyDescent="0.35"/>
    <row r="1785" ht="15" customHeight="1" x14ac:dyDescent="0.35"/>
    <row r="1786" ht="15" customHeight="1" x14ac:dyDescent="0.35"/>
    <row r="1787" ht="15" customHeight="1" x14ac:dyDescent="0.35"/>
    <row r="1788" ht="15" customHeight="1" x14ac:dyDescent="0.35"/>
    <row r="1789" ht="15" customHeight="1" x14ac:dyDescent="0.35"/>
    <row r="1790" ht="15" customHeight="1" x14ac:dyDescent="0.35"/>
    <row r="1791" ht="15" customHeight="1" x14ac:dyDescent="0.35"/>
    <row r="1792" ht="15" customHeight="1" x14ac:dyDescent="0.35"/>
    <row r="1793" ht="15" customHeight="1" x14ac:dyDescent="0.35"/>
    <row r="1794" ht="15" customHeight="1" x14ac:dyDescent="0.35"/>
    <row r="1795" ht="15" customHeight="1" x14ac:dyDescent="0.35"/>
    <row r="1796" ht="15" customHeight="1" x14ac:dyDescent="0.35"/>
    <row r="1797" ht="15" customHeight="1" x14ac:dyDescent="0.35"/>
    <row r="1798" ht="15" customHeight="1" x14ac:dyDescent="0.35"/>
    <row r="1799" ht="15" customHeight="1" x14ac:dyDescent="0.35"/>
    <row r="1800" ht="15" customHeight="1" x14ac:dyDescent="0.35"/>
    <row r="1801" ht="15" customHeight="1" x14ac:dyDescent="0.35"/>
    <row r="1802" ht="15" customHeight="1" x14ac:dyDescent="0.35"/>
    <row r="1803" ht="15" customHeight="1" x14ac:dyDescent="0.35"/>
    <row r="1804" ht="15" customHeight="1" x14ac:dyDescent="0.35"/>
    <row r="1805" ht="15" customHeight="1" x14ac:dyDescent="0.35"/>
    <row r="1806" ht="15" customHeight="1" x14ac:dyDescent="0.35"/>
    <row r="1807" ht="15" customHeight="1" x14ac:dyDescent="0.35"/>
    <row r="1808" ht="15" customHeight="1" x14ac:dyDescent="0.35"/>
    <row r="1809" ht="15" customHeight="1" x14ac:dyDescent="0.35"/>
    <row r="1810" ht="15" customHeight="1" x14ac:dyDescent="0.35"/>
    <row r="1811" ht="15" customHeight="1" x14ac:dyDescent="0.35"/>
    <row r="1812" ht="15" customHeight="1" x14ac:dyDescent="0.35"/>
    <row r="1813" ht="12" customHeight="1" x14ac:dyDescent="0.35"/>
    <row r="1814" ht="15" customHeight="1" x14ac:dyDescent="0.35"/>
    <row r="1815" ht="15" customHeight="1" x14ac:dyDescent="0.35"/>
    <row r="1816" ht="15" customHeight="1" x14ac:dyDescent="0.35"/>
    <row r="1817" ht="15" customHeight="1" x14ac:dyDescent="0.35"/>
    <row r="1818" ht="15" customHeight="1" x14ac:dyDescent="0.35"/>
    <row r="1819" ht="15" customHeight="1" x14ac:dyDescent="0.35"/>
    <row r="1820" ht="15" customHeight="1" x14ac:dyDescent="0.35"/>
    <row r="1821" ht="15" customHeight="1" x14ac:dyDescent="0.35"/>
    <row r="1822" ht="15" customHeight="1" x14ac:dyDescent="0.35"/>
    <row r="1823" ht="15" customHeight="1" x14ac:dyDescent="0.35"/>
    <row r="1824" ht="15" customHeight="1" x14ac:dyDescent="0.35"/>
    <row r="1825" ht="15" customHeight="1" x14ac:dyDescent="0.35"/>
    <row r="1826" ht="15" customHeight="1" x14ac:dyDescent="0.35"/>
    <row r="1827" ht="15" customHeight="1" x14ac:dyDescent="0.35"/>
    <row r="1828" ht="15" customHeight="1" x14ac:dyDescent="0.35"/>
    <row r="1829" ht="15" customHeight="1" x14ac:dyDescent="0.35"/>
    <row r="1830" ht="15" customHeight="1" x14ac:dyDescent="0.35"/>
    <row r="1831" ht="15" customHeight="1" x14ac:dyDescent="0.35"/>
    <row r="1832" ht="15" customHeight="1" x14ac:dyDescent="0.35"/>
    <row r="1833" ht="15" customHeight="1" x14ac:dyDescent="0.35"/>
    <row r="1834" ht="15" customHeight="1" x14ac:dyDescent="0.35"/>
    <row r="1835" ht="15" customHeight="1" x14ac:dyDescent="0.35"/>
    <row r="1836" ht="15" customHeight="1" x14ac:dyDescent="0.35"/>
    <row r="1837" ht="15" customHeight="1" x14ac:dyDescent="0.35"/>
    <row r="1838" ht="15" customHeight="1" x14ac:dyDescent="0.35"/>
    <row r="1839" ht="15" customHeight="1" x14ac:dyDescent="0.35"/>
    <row r="1840" ht="15" customHeight="1" x14ac:dyDescent="0.35"/>
    <row r="1841" ht="15" customHeight="1" x14ac:dyDescent="0.35"/>
    <row r="1842" ht="15" customHeight="1" x14ac:dyDescent="0.35"/>
    <row r="1843" ht="15" customHeight="1" x14ac:dyDescent="0.35"/>
    <row r="1844" ht="15" customHeight="1" x14ac:dyDescent="0.35"/>
    <row r="1845" ht="15" customHeight="1" x14ac:dyDescent="0.35"/>
    <row r="1846" ht="15" customHeight="1" x14ac:dyDescent="0.35"/>
    <row r="1847" ht="15" customHeight="1" x14ac:dyDescent="0.35"/>
    <row r="1848" ht="15" customHeight="1" x14ac:dyDescent="0.35"/>
    <row r="1849" ht="12" customHeight="1" x14ac:dyDescent="0.35"/>
    <row r="1850" ht="15" customHeight="1" x14ac:dyDescent="0.35"/>
    <row r="1851" ht="15" customHeight="1" x14ac:dyDescent="0.35"/>
    <row r="1852" ht="15" customHeight="1" x14ac:dyDescent="0.35"/>
    <row r="1853" ht="15" customHeight="1" x14ac:dyDescent="0.35"/>
    <row r="1854" ht="15" customHeight="1" x14ac:dyDescent="0.35"/>
    <row r="1855" ht="15" customHeight="1" x14ac:dyDescent="0.35"/>
    <row r="1856" ht="15" customHeight="1" x14ac:dyDescent="0.35"/>
    <row r="1857" ht="15" customHeight="1" x14ac:dyDescent="0.35"/>
    <row r="1858" ht="15" customHeight="1" x14ac:dyDescent="0.35"/>
    <row r="1859" ht="15" customHeight="1" x14ac:dyDescent="0.35"/>
    <row r="1860" ht="15" customHeight="1" x14ac:dyDescent="0.35"/>
    <row r="1861" ht="15" customHeight="1" x14ac:dyDescent="0.35"/>
    <row r="1862" ht="15" customHeight="1" x14ac:dyDescent="0.35"/>
    <row r="1863" ht="15" customHeight="1" x14ac:dyDescent="0.35"/>
    <row r="1864" ht="15" customHeight="1" x14ac:dyDescent="0.35"/>
    <row r="1865" ht="15" customHeight="1" x14ac:dyDescent="0.35"/>
    <row r="1866" ht="15" customHeight="1" x14ac:dyDescent="0.35"/>
    <row r="1867" ht="15" customHeight="1" x14ac:dyDescent="0.35"/>
    <row r="1868" ht="15" customHeight="1" x14ac:dyDescent="0.35"/>
    <row r="1869" ht="15" customHeight="1" x14ac:dyDescent="0.35"/>
    <row r="1870" ht="15" customHeight="1" x14ac:dyDescent="0.35"/>
    <row r="1871" ht="15" customHeight="1" x14ac:dyDescent="0.35"/>
    <row r="1872" ht="15" customHeight="1" x14ac:dyDescent="0.35"/>
    <row r="1873" ht="15" customHeight="1" x14ac:dyDescent="0.35"/>
    <row r="1874" ht="15" customHeight="1" x14ac:dyDescent="0.35"/>
    <row r="1875" ht="15" customHeight="1" x14ac:dyDescent="0.35"/>
    <row r="1876" ht="15" customHeight="1" x14ac:dyDescent="0.35"/>
    <row r="1877" ht="15" customHeight="1" x14ac:dyDescent="0.35"/>
    <row r="1878" ht="15" customHeight="1" x14ac:dyDescent="0.35"/>
    <row r="1879" ht="15" customHeight="1" x14ac:dyDescent="0.35"/>
    <row r="1880" ht="15" customHeight="1" x14ac:dyDescent="0.35"/>
    <row r="1881" ht="15" customHeight="1" x14ac:dyDescent="0.35"/>
    <row r="1882" ht="15" customHeight="1" x14ac:dyDescent="0.35"/>
    <row r="1883" ht="15" customHeight="1" x14ac:dyDescent="0.35"/>
    <row r="1884" ht="15" customHeight="1" x14ac:dyDescent="0.35"/>
    <row r="1885" ht="12" customHeight="1" x14ac:dyDescent="0.35"/>
    <row r="1886" ht="15" customHeight="1" x14ac:dyDescent="0.35"/>
    <row r="1887" ht="12" customHeight="1" x14ac:dyDescent="0.35"/>
    <row r="1888" ht="15" customHeight="1" x14ac:dyDescent="0.35"/>
    <row r="1889" ht="15" customHeight="1" x14ac:dyDescent="0.35"/>
    <row r="1890" ht="15" customHeight="1" x14ac:dyDescent="0.35"/>
    <row r="1891" ht="15" customHeight="1" x14ac:dyDescent="0.35"/>
    <row r="1892" ht="15" customHeight="1" x14ac:dyDescent="0.35"/>
    <row r="1893" ht="15" customHeight="1" x14ac:dyDescent="0.35"/>
    <row r="1894" ht="15" customHeight="1" x14ac:dyDescent="0.35"/>
    <row r="1895" ht="15" customHeight="1" x14ac:dyDescent="0.35"/>
    <row r="1896" ht="15" customHeight="1" x14ac:dyDescent="0.35"/>
    <row r="1897" ht="15" customHeight="1" x14ac:dyDescent="0.35"/>
    <row r="1898" ht="15" customHeight="1" x14ac:dyDescent="0.35"/>
    <row r="1899" ht="15" customHeight="1" x14ac:dyDescent="0.35"/>
    <row r="1900" ht="15" customHeight="1" x14ac:dyDescent="0.35"/>
    <row r="1901" ht="15" customHeight="1" x14ac:dyDescent="0.35"/>
    <row r="1902" ht="15" customHeight="1" x14ac:dyDescent="0.35"/>
    <row r="1903" ht="15" customHeight="1" x14ac:dyDescent="0.35"/>
    <row r="1904" ht="15" customHeight="1" x14ac:dyDescent="0.35"/>
    <row r="1905" ht="15" customHeight="1" x14ac:dyDescent="0.35"/>
    <row r="1906" ht="15" customHeight="1" x14ac:dyDescent="0.35"/>
    <row r="1907" ht="15" customHeight="1" x14ac:dyDescent="0.35"/>
    <row r="1908" ht="15" customHeight="1" x14ac:dyDescent="0.35"/>
    <row r="1909" ht="15" customHeight="1" x14ac:dyDescent="0.35"/>
    <row r="1910" ht="15" customHeight="1" x14ac:dyDescent="0.35"/>
    <row r="1911" ht="15" customHeight="1" x14ac:dyDescent="0.35"/>
    <row r="1912" ht="15" customHeight="1" x14ac:dyDescent="0.35"/>
    <row r="1913" ht="15" customHeight="1" x14ac:dyDescent="0.35"/>
    <row r="1914" ht="15" customHeight="1" x14ac:dyDescent="0.35"/>
    <row r="1915" ht="15" customHeight="1" x14ac:dyDescent="0.35"/>
    <row r="1916" ht="15" customHeight="1" x14ac:dyDescent="0.35"/>
    <row r="1917" ht="15" customHeight="1" x14ac:dyDescent="0.35"/>
    <row r="1918" ht="15" customHeight="1" x14ac:dyDescent="0.35"/>
    <row r="1919" ht="15" customHeight="1" x14ac:dyDescent="0.35"/>
    <row r="1920" ht="15" customHeight="1" x14ac:dyDescent="0.35"/>
    <row r="1921" ht="15" customHeight="1" x14ac:dyDescent="0.35"/>
    <row r="1922" ht="15" customHeight="1" x14ac:dyDescent="0.35"/>
    <row r="1923" ht="12" customHeight="1" x14ac:dyDescent="0.35"/>
    <row r="1924" ht="15" customHeight="1" x14ac:dyDescent="0.35"/>
    <row r="1925" ht="15" customHeight="1" x14ac:dyDescent="0.35"/>
    <row r="1926" ht="15" customHeight="1" x14ac:dyDescent="0.35"/>
    <row r="1927" ht="15" customHeight="1" x14ac:dyDescent="0.35"/>
    <row r="1928" ht="15" customHeight="1" x14ac:dyDescent="0.35"/>
    <row r="1929" ht="15" customHeight="1" x14ac:dyDescent="0.35"/>
    <row r="1930" ht="15" customHeight="1" x14ac:dyDescent="0.35"/>
    <row r="1931" ht="15" customHeight="1" x14ac:dyDescent="0.35"/>
    <row r="1932" ht="15" customHeight="1" x14ac:dyDescent="0.35"/>
    <row r="1933" ht="15" customHeight="1" x14ac:dyDescent="0.35"/>
    <row r="1934" ht="15" customHeight="1" x14ac:dyDescent="0.35"/>
    <row r="1935" ht="15" customHeight="1" x14ac:dyDescent="0.35"/>
    <row r="1936" ht="15" customHeight="1" x14ac:dyDescent="0.35"/>
    <row r="1937" ht="15" customHeight="1" x14ac:dyDescent="0.35"/>
    <row r="1938" ht="15" customHeight="1" x14ac:dyDescent="0.35"/>
    <row r="1939" ht="15" customHeight="1" x14ac:dyDescent="0.35"/>
    <row r="1940" ht="15" customHeight="1" x14ac:dyDescent="0.35"/>
    <row r="1941" ht="15" customHeight="1" x14ac:dyDescent="0.35"/>
    <row r="1942" ht="15" customHeight="1" x14ac:dyDescent="0.35"/>
    <row r="1943" ht="15" customHeight="1" x14ac:dyDescent="0.35"/>
    <row r="1944" ht="15" customHeight="1" x14ac:dyDescent="0.35"/>
    <row r="1945" ht="15" customHeight="1" x14ac:dyDescent="0.35"/>
    <row r="1946" ht="15" customHeight="1" x14ac:dyDescent="0.35"/>
    <row r="1947" ht="15" customHeight="1" x14ac:dyDescent="0.35"/>
    <row r="1948" ht="15" customHeight="1" x14ac:dyDescent="0.35"/>
    <row r="1949" ht="15" customHeight="1" x14ac:dyDescent="0.35"/>
    <row r="1950" ht="15" customHeight="1" x14ac:dyDescent="0.35"/>
    <row r="1951" ht="15" customHeight="1" x14ac:dyDescent="0.35"/>
    <row r="1952" ht="15" customHeight="1" x14ac:dyDescent="0.35"/>
    <row r="1953" ht="15" customHeight="1" x14ac:dyDescent="0.35"/>
    <row r="1954" ht="15" customHeight="1" x14ac:dyDescent="0.35"/>
    <row r="1955" ht="15" customHeight="1" x14ac:dyDescent="0.35"/>
    <row r="1956" ht="15" customHeight="1" x14ac:dyDescent="0.35"/>
    <row r="1957" ht="15" customHeight="1" x14ac:dyDescent="0.35"/>
    <row r="1958" ht="15" customHeight="1" x14ac:dyDescent="0.35"/>
    <row r="1959" ht="12" customHeight="1" x14ac:dyDescent="0.35"/>
    <row r="1960" ht="12" customHeight="1" x14ac:dyDescent="0.35"/>
    <row r="1961" ht="12" customHeight="1" x14ac:dyDescent="0.35"/>
    <row r="1962" ht="15" customHeight="1" x14ac:dyDescent="0.35"/>
    <row r="1963" ht="15" customHeight="1" x14ac:dyDescent="0.35"/>
    <row r="1964" ht="15" customHeight="1" x14ac:dyDescent="0.35"/>
    <row r="1965" ht="15" customHeight="1" x14ac:dyDescent="0.35"/>
    <row r="1966" ht="15" customHeight="1" x14ac:dyDescent="0.35"/>
    <row r="1967" ht="15" customHeight="1" x14ac:dyDescent="0.35"/>
    <row r="1968" ht="15" customHeight="1" x14ac:dyDescent="0.35"/>
    <row r="1969" ht="15" customHeight="1" x14ac:dyDescent="0.35"/>
    <row r="1970" ht="12" customHeight="1" x14ac:dyDescent="0.35"/>
    <row r="1971" ht="15" customHeight="1" x14ac:dyDescent="0.35"/>
    <row r="1972" ht="15" customHeight="1" x14ac:dyDescent="0.35"/>
    <row r="1973" ht="15" customHeight="1" x14ac:dyDescent="0.35"/>
    <row r="1974" ht="15" customHeight="1" x14ac:dyDescent="0.35"/>
    <row r="1975" ht="15" customHeight="1" x14ac:dyDescent="0.35"/>
    <row r="1976" ht="15" customHeight="1" x14ac:dyDescent="0.35"/>
    <row r="1977" ht="15" customHeight="1" x14ac:dyDescent="0.35"/>
    <row r="1978" ht="15" customHeight="1" x14ac:dyDescent="0.35"/>
    <row r="1979" ht="12" customHeight="1" x14ac:dyDescent="0.35"/>
    <row r="1980" ht="15" customHeight="1" x14ac:dyDescent="0.35"/>
    <row r="1981" ht="15" customHeight="1" x14ac:dyDescent="0.35"/>
    <row r="1982" ht="15" customHeight="1" x14ac:dyDescent="0.35"/>
    <row r="1983" ht="15" customHeight="1" x14ac:dyDescent="0.35"/>
    <row r="1984" ht="15" customHeight="1" x14ac:dyDescent="0.35"/>
    <row r="1985" spans="2:32" ht="15" customHeight="1" x14ac:dyDescent="0.35"/>
    <row r="1986" spans="2:32" ht="15" customHeight="1" x14ac:dyDescent="0.35"/>
    <row r="1987" spans="2:32" ht="15" customHeight="1" x14ac:dyDescent="0.35"/>
    <row r="1988" spans="2:32" ht="15" customHeight="1" x14ac:dyDescent="0.35"/>
    <row r="1989" spans="2:32" ht="15" customHeight="1" x14ac:dyDescent="0.35"/>
    <row r="1990" spans="2:32" ht="15" customHeight="1" x14ac:dyDescent="0.35">
      <c r="B1990" s="101"/>
      <c r="C1990" s="101"/>
      <c r="D1990" s="101"/>
      <c r="E1990" s="101"/>
      <c r="F1990" s="101"/>
      <c r="G1990" s="101"/>
      <c r="H1990" s="101"/>
      <c r="I1990" s="101"/>
      <c r="J1990" s="101"/>
      <c r="K1990" s="101"/>
      <c r="L1990" s="101"/>
      <c r="M1990" s="101"/>
      <c r="N1990" s="101"/>
      <c r="O1990" s="101"/>
      <c r="P1990" s="101"/>
      <c r="Q1990" s="101"/>
      <c r="R1990" s="101"/>
      <c r="S1990" s="101"/>
      <c r="T1990" s="101"/>
      <c r="U1990" s="101"/>
      <c r="V1990" s="101"/>
      <c r="W1990" s="101"/>
      <c r="X1990" s="101"/>
      <c r="Y1990" s="101"/>
      <c r="Z1990" s="101"/>
      <c r="AA1990" s="101"/>
      <c r="AB1990" s="101"/>
      <c r="AC1990" s="101"/>
      <c r="AD1990" s="101"/>
      <c r="AE1990" s="101"/>
      <c r="AF1990" s="101"/>
    </row>
    <row r="1991" spans="2:32" ht="15" customHeight="1" x14ac:dyDescent="0.35"/>
    <row r="1992" spans="2:32" ht="15" customHeight="1" x14ac:dyDescent="0.35"/>
    <row r="1993" spans="2:32" ht="15" customHeight="1" x14ac:dyDescent="0.35"/>
    <row r="1994" spans="2:32" ht="15" customHeight="1" x14ac:dyDescent="0.35"/>
    <row r="1995" spans="2:32" ht="15" customHeight="1" x14ac:dyDescent="0.35"/>
    <row r="1996" spans="2:32" ht="15" customHeight="1" x14ac:dyDescent="0.35"/>
    <row r="1997" spans="2:32" ht="15" customHeight="1" x14ac:dyDescent="0.35"/>
    <row r="1998" spans="2:32" ht="12" customHeight="1" x14ac:dyDescent="0.35"/>
    <row r="1999" spans="2:32" ht="12" customHeight="1" x14ac:dyDescent="0.35"/>
    <row r="2000" spans="2:32" ht="12" customHeight="1" x14ac:dyDescent="0.35"/>
    <row r="2001" ht="12" customHeight="1" x14ac:dyDescent="0.35"/>
    <row r="2002" ht="12" customHeight="1" x14ac:dyDescent="0.35"/>
    <row r="2003" ht="12" customHeight="1" x14ac:dyDescent="0.35"/>
    <row r="2004" ht="12" customHeight="1" x14ac:dyDescent="0.35"/>
    <row r="2005" ht="12" customHeight="1" x14ac:dyDescent="0.35"/>
    <row r="2006" ht="12" customHeight="1" x14ac:dyDescent="0.35"/>
    <row r="2007" ht="12" customHeight="1" x14ac:dyDescent="0.35"/>
    <row r="2008" ht="12" customHeight="1" x14ac:dyDescent="0.35"/>
    <row r="2009" ht="12" customHeight="1" x14ac:dyDescent="0.35"/>
    <row r="2010" ht="12" customHeight="1" x14ac:dyDescent="0.35"/>
    <row r="2011" ht="12" customHeight="1" x14ac:dyDescent="0.35"/>
    <row r="2012" ht="12" customHeight="1" x14ac:dyDescent="0.35"/>
    <row r="2013" ht="12" customHeight="1" x14ac:dyDescent="0.35"/>
    <row r="2014" ht="12" customHeight="1" x14ac:dyDescent="0.35"/>
    <row r="2015" ht="12" customHeight="1" x14ac:dyDescent="0.35"/>
    <row r="2016" ht="12" customHeight="1" x14ac:dyDescent="0.35"/>
    <row r="2017" ht="12" customHeight="1" x14ac:dyDescent="0.35"/>
    <row r="2018" ht="12" customHeight="1" x14ac:dyDescent="0.35"/>
    <row r="2019" ht="12" customHeight="1" x14ac:dyDescent="0.35"/>
    <row r="2020" ht="12" customHeight="1" x14ac:dyDescent="0.35"/>
    <row r="2021" ht="12" customHeight="1" x14ac:dyDescent="0.35"/>
    <row r="2022" ht="12" customHeight="1" x14ac:dyDescent="0.35"/>
    <row r="2023" ht="12" customHeight="1" x14ac:dyDescent="0.35"/>
    <row r="2024" ht="12" customHeight="1" x14ac:dyDescent="0.35"/>
    <row r="2025" ht="12" customHeight="1" x14ac:dyDescent="0.35"/>
    <row r="2026" ht="12" customHeight="1" x14ac:dyDescent="0.35"/>
    <row r="2027" ht="12" customHeight="1" x14ac:dyDescent="0.35"/>
    <row r="2028" ht="12" customHeight="1" x14ac:dyDescent="0.35"/>
    <row r="2029" ht="12" customHeight="1" x14ac:dyDescent="0.35"/>
    <row r="2030" ht="12" customHeight="1" x14ac:dyDescent="0.35"/>
    <row r="2031" ht="12" customHeight="1" x14ac:dyDescent="0.35"/>
    <row r="2032" ht="12" customHeight="1" x14ac:dyDescent="0.35"/>
    <row r="2033" ht="12" customHeight="1" x14ac:dyDescent="0.35"/>
    <row r="2034" ht="12" customHeight="1" x14ac:dyDescent="0.35"/>
    <row r="2035" ht="12" customHeight="1" x14ac:dyDescent="0.35"/>
    <row r="2036" ht="12" customHeight="1" x14ac:dyDescent="0.35"/>
    <row r="2037" ht="12" customHeight="1" x14ac:dyDescent="0.35"/>
    <row r="2038" ht="12" customHeight="1" x14ac:dyDescent="0.35"/>
    <row r="2039" ht="12" customHeight="1" x14ac:dyDescent="0.35"/>
    <row r="2040" ht="12" customHeight="1" x14ac:dyDescent="0.35"/>
    <row r="2041" ht="12" customHeight="1" x14ac:dyDescent="0.35"/>
    <row r="2042" ht="12" customHeight="1" x14ac:dyDescent="0.35"/>
    <row r="2043" ht="12" customHeight="1" x14ac:dyDescent="0.35"/>
    <row r="2044" ht="12" customHeight="1" x14ac:dyDescent="0.35"/>
    <row r="2045" ht="12" customHeight="1" x14ac:dyDescent="0.35"/>
    <row r="2046" ht="12" customHeight="1" x14ac:dyDescent="0.35"/>
    <row r="2047" ht="12" customHeight="1" x14ac:dyDescent="0.35"/>
    <row r="2048" ht="12" customHeight="1" x14ac:dyDescent="0.35"/>
    <row r="2049" ht="12" customHeight="1" x14ac:dyDescent="0.35"/>
    <row r="2050" ht="15" customHeight="1" x14ac:dyDescent="0.35"/>
    <row r="2051" ht="15" customHeight="1" x14ac:dyDescent="0.35"/>
    <row r="2052" ht="15" customHeight="1" x14ac:dyDescent="0.35"/>
    <row r="2053" ht="15" customHeight="1" x14ac:dyDescent="0.35"/>
    <row r="2054" ht="15" customHeight="1" x14ac:dyDescent="0.35"/>
    <row r="2055" ht="15" customHeight="1" x14ac:dyDescent="0.35"/>
    <row r="2056" ht="15" customHeight="1" x14ac:dyDescent="0.35"/>
    <row r="2057" ht="15" customHeight="1" x14ac:dyDescent="0.35"/>
    <row r="2058" ht="15" customHeight="1" x14ac:dyDescent="0.35"/>
    <row r="2059" ht="15" customHeight="1" x14ac:dyDescent="0.35"/>
    <row r="2060" ht="15" customHeight="1" x14ac:dyDescent="0.35"/>
    <row r="2061" ht="15" customHeight="1" x14ac:dyDescent="0.35"/>
    <row r="2062" ht="15" customHeight="1" x14ac:dyDescent="0.35"/>
    <row r="2063" ht="15" customHeight="1" x14ac:dyDescent="0.35"/>
    <row r="2064" ht="15" customHeight="1" x14ac:dyDescent="0.35"/>
    <row r="2065" ht="15" customHeight="1" x14ac:dyDescent="0.35"/>
    <row r="2066" ht="15" customHeight="1" x14ac:dyDescent="0.35"/>
    <row r="2067" ht="15" customHeight="1" x14ac:dyDescent="0.35"/>
    <row r="2068" ht="15" customHeight="1" x14ac:dyDescent="0.35"/>
    <row r="2069" ht="15" customHeight="1" x14ac:dyDescent="0.35"/>
    <row r="2070" ht="15" customHeight="1" x14ac:dyDescent="0.35"/>
    <row r="2071" ht="15" customHeight="1" x14ac:dyDescent="0.35"/>
    <row r="2072" ht="15" customHeight="1" x14ac:dyDescent="0.35"/>
    <row r="2073" ht="15" customHeight="1" x14ac:dyDescent="0.35"/>
    <row r="2074" ht="15" customHeight="1" x14ac:dyDescent="0.35"/>
    <row r="2075" ht="15" customHeight="1" x14ac:dyDescent="0.35"/>
    <row r="2076" ht="15" customHeight="1" x14ac:dyDescent="0.35"/>
    <row r="2077" ht="15" customHeight="1" x14ac:dyDescent="0.35"/>
    <row r="2078" ht="15" customHeight="1" x14ac:dyDescent="0.35"/>
    <row r="2079" ht="15" customHeight="1" x14ac:dyDescent="0.35"/>
    <row r="2080" ht="15" customHeight="1" x14ac:dyDescent="0.35"/>
    <row r="2081" ht="15" customHeight="1" x14ac:dyDescent="0.35"/>
    <row r="2082" ht="15" customHeight="1" x14ac:dyDescent="0.35"/>
    <row r="2083" ht="15" customHeight="1" x14ac:dyDescent="0.35"/>
    <row r="2084" ht="15" customHeight="1" x14ac:dyDescent="0.35"/>
    <row r="2085" ht="15" customHeight="1" x14ac:dyDescent="0.35"/>
    <row r="2086" ht="15" customHeight="1" x14ac:dyDescent="0.35"/>
    <row r="2087" ht="15" customHeight="1" x14ac:dyDescent="0.35"/>
    <row r="2088" ht="15" customHeight="1" x14ac:dyDescent="0.35"/>
    <row r="2089" ht="15" customHeight="1" x14ac:dyDescent="0.35"/>
    <row r="2090" ht="15" customHeight="1" x14ac:dyDescent="0.35"/>
    <row r="2091" ht="15" customHeight="1" x14ac:dyDescent="0.35"/>
    <row r="2092" ht="15" customHeight="1" x14ac:dyDescent="0.35"/>
    <row r="2093" ht="15" customHeight="1" x14ac:dyDescent="0.35"/>
    <row r="2094" ht="15" customHeight="1" x14ac:dyDescent="0.35"/>
    <row r="2095" ht="15" customHeight="1" x14ac:dyDescent="0.35"/>
    <row r="2096" ht="15" customHeight="1" x14ac:dyDescent="0.35"/>
    <row r="2097" ht="15" customHeight="1" x14ac:dyDescent="0.35"/>
    <row r="2098" ht="15" customHeight="1" x14ac:dyDescent="0.35"/>
    <row r="2099" ht="15" customHeight="1" x14ac:dyDescent="0.35"/>
    <row r="2100" ht="15" customHeight="1" x14ac:dyDescent="0.35"/>
    <row r="2101" ht="15" customHeight="1" x14ac:dyDescent="0.35"/>
    <row r="2102" ht="15" customHeight="1" x14ac:dyDescent="0.35"/>
    <row r="2103" ht="15" customHeight="1" x14ac:dyDescent="0.35"/>
    <row r="2104" ht="15" customHeight="1" x14ac:dyDescent="0.35"/>
    <row r="2105" ht="15" customHeight="1" x14ac:dyDescent="0.35"/>
    <row r="2106" ht="15" customHeight="1" x14ac:dyDescent="0.35"/>
    <row r="2107" ht="15" customHeight="1" x14ac:dyDescent="0.35"/>
    <row r="2108" ht="15" customHeight="1" x14ac:dyDescent="0.35"/>
    <row r="2109" ht="15" customHeight="1" x14ac:dyDescent="0.35"/>
    <row r="2110" ht="15" customHeight="1" x14ac:dyDescent="0.35"/>
    <row r="2111" ht="15" customHeight="1" x14ac:dyDescent="0.35"/>
    <row r="2112" ht="15" customHeight="1" x14ac:dyDescent="0.35"/>
    <row r="2113" ht="15" customHeight="1" x14ac:dyDescent="0.35"/>
    <row r="2114" ht="15" customHeight="1" x14ac:dyDescent="0.35"/>
    <row r="2115" ht="15" customHeight="1" x14ac:dyDescent="0.35"/>
    <row r="2116" ht="15" customHeight="1" x14ac:dyDescent="0.35"/>
    <row r="2117" ht="15" customHeight="1" x14ac:dyDescent="0.35"/>
    <row r="2118" ht="15" customHeight="1" x14ac:dyDescent="0.35"/>
    <row r="2119" ht="15" customHeight="1" x14ac:dyDescent="0.35"/>
    <row r="2120" ht="15" customHeight="1" x14ac:dyDescent="0.35"/>
    <row r="2121" ht="15" customHeight="1" x14ac:dyDescent="0.35"/>
    <row r="2122" ht="15" customHeight="1" x14ac:dyDescent="0.35"/>
    <row r="2123" ht="15" customHeight="1" x14ac:dyDescent="0.35"/>
    <row r="2124" ht="15" customHeight="1" x14ac:dyDescent="0.35"/>
    <row r="2125" ht="15" customHeight="1" x14ac:dyDescent="0.35"/>
    <row r="2126" ht="15" customHeight="1" x14ac:dyDescent="0.35"/>
    <row r="2127" ht="15" customHeight="1" x14ac:dyDescent="0.35"/>
    <row r="2128" ht="15" customHeight="1" x14ac:dyDescent="0.35"/>
    <row r="2129" ht="15" customHeight="1" x14ac:dyDescent="0.35"/>
    <row r="2130" ht="15" customHeight="1" x14ac:dyDescent="0.35"/>
    <row r="2131" ht="15" customHeight="1" x14ac:dyDescent="0.35"/>
    <row r="2132" ht="15" customHeight="1" x14ac:dyDescent="0.35"/>
    <row r="2133" ht="15" customHeight="1" x14ac:dyDescent="0.35"/>
    <row r="2134" ht="15" customHeight="1" x14ac:dyDescent="0.35"/>
    <row r="2135" ht="15" customHeight="1" x14ac:dyDescent="0.35"/>
    <row r="2136" ht="15" customHeight="1" x14ac:dyDescent="0.35"/>
    <row r="2137" ht="15" customHeight="1" x14ac:dyDescent="0.35"/>
    <row r="2138" ht="15" customHeight="1" x14ac:dyDescent="0.35"/>
    <row r="2139" ht="15" customHeight="1" x14ac:dyDescent="0.35"/>
    <row r="2140" ht="15" customHeight="1" x14ac:dyDescent="0.35"/>
    <row r="2141" ht="15" customHeight="1" x14ac:dyDescent="0.35"/>
    <row r="2142" ht="15" customHeight="1" x14ac:dyDescent="0.35"/>
    <row r="2143" ht="15" customHeight="1" x14ac:dyDescent="0.35"/>
    <row r="2144" ht="12" customHeight="1" x14ac:dyDescent="0.35"/>
    <row r="2145" ht="15" customHeight="1" x14ac:dyDescent="0.35"/>
    <row r="2146" ht="15" customHeight="1" x14ac:dyDescent="0.35"/>
    <row r="2147" ht="15" customHeight="1" x14ac:dyDescent="0.35"/>
    <row r="2148" ht="15" customHeight="1" x14ac:dyDescent="0.35"/>
    <row r="2149" ht="15" customHeight="1" x14ac:dyDescent="0.35"/>
    <row r="2150" ht="15" customHeight="1" x14ac:dyDescent="0.35"/>
    <row r="2151" ht="15" customHeight="1" x14ac:dyDescent="0.35"/>
    <row r="2152" ht="15" customHeight="1" x14ac:dyDescent="0.35"/>
    <row r="2153" ht="15" customHeight="1" x14ac:dyDescent="0.35"/>
    <row r="2154" ht="15" customHeight="1" x14ac:dyDescent="0.35"/>
    <row r="2155" ht="15" customHeight="1" x14ac:dyDescent="0.35"/>
    <row r="2156" ht="15" customHeight="1" x14ac:dyDescent="0.35"/>
    <row r="2157" ht="15" customHeight="1" x14ac:dyDescent="0.35"/>
    <row r="2158" ht="15" customHeight="1" x14ac:dyDescent="0.35"/>
    <row r="2159" ht="15" customHeight="1" x14ac:dyDescent="0.35"/>
    <row r="2160" ht="15" customHeight="1" x14ac:dyDescent="0.35"/>
    <row r="2161" ht="15" customHeight="1" x14ac:dyDescent="0.35"/>
    <row r="2162" ht="15" customHeight="1" x14ac:dyDescent="0.35"/>
    <row r="2163" ht="15" customHeight="1" x14ac:dyDescent="0.35"/>
    <row r="2164" ht="15" customHeight="1" x14ac:dyDescent="0.35"/>
    <row r="2165" ht="15" customHeight="1" x14ac:dyDescent="0.35"/>
    <row r="2166" ht="15" customHeight="1" x14ac:dyDescent="0.35"/>
    <row r="2167" ht="15" customHeight="1" x14ac:dyDescent="0.35"/>
    <row r="2168" ht="15" customHeight="1" x14ac:dyDescent="0.35"/>
    <row r="2169" ht="15" customHeight="1" x14ac:dyDescent="0.35"/>
    <row r="2170" ht="15" customHeight="1" x14ac:dyDescent="0.35"/>
    <row r="2171" ht="15" customHeight="1" x14ac:dyDescent="0.35"/>
    <row r="2172" ht="15" customHeight="1" x14ac:dyDescent="0.35"/>
    <row r="2173" ht="15" customHeight="1" x14ac:dyDescent="0.35"/>
    <row r="2174" ht="15" customHeight="1" x14ac:dyDescent="0.35"/>
    <row r="2175" ht="15" customHeight="1" x14ac:dyDescent="0.35"/>
    <row r="2176" ht="15" customHeight="1" x14ac:dyDescent="0.35"/>
    <row r="2177" ht="15" customHeight="1" x14ac:dyDescent="0.35"/>
    <row r="2178" ht="15" customHeight="1" x14ac:dyDescent="0.35"/>
    <row r="2179" ht="15" customHeight="1" x14ac:dyDescent="0.35"/>
    <row r="2180" ht="15" customHeight="1" x14ac:dyDescent="0.35"/>
    <row r="2181" ht="15" customHeight="1" x14ac:dyDescent="0.35"/>
    <row r="2182" ht="15" customHeight="1" x14ac:dyDescent="0.35"/>
    <row r="2183" ht="15" customHeight="1" x14ac:dyDescent="0.35"/>
    <row r="2184" ht="15" customHeight="1" x14ac:dyDescent="0.35"/>
    <row r="2185" ht="15" customHeight="1" x14ac:dyDescent="0.35"/>
    <row r="2186" ht="15" customHeight="1" x14ac:dyDescent="0.35"/>
    <row r="2187" ht="15" customHeight="1" x14ac:dyDescent="0.35"/>
    <row r="2188" ht="15" customHeight="1" x14ac:dyDescent="0.35"/>
    <row r="2189" ht="15" customHeight="1" x14ac:dyDescent="0.35"/>
    <row r="2190" ht="15" customHeight="1" x14ac:dyDescent="0.35"/>
    <row r="2191" ht="15" customHeight="1" x14ac:dyDescent="0.35"/>
    <row r="2192" ht="15" customHeight="1" x14ac:dyDescent="0.35"/>
    <row r="2193" ht="15" customHeight="1" x14ac:dyDescent="0.35"/>
    <row r="2194" ht="15" customHeight="1" x14ac:dyDescent="0.35"/>
    <row r="2195" ht="15" customHeight="1" x14ac:dyDescent="0.35"/>
    <row r="2196" ht="15" customHeight="1" x14ac:dyDescent="0.35"/>
    <row r="2197" ht="15" customHeight="1" x14ac:dyDescent="0.35"/>
    <row r="2198" ht="15" customHeight="1" x14ac:dyDescent="0.35"/>
    <row r="2199" ht="15" customHeight="1" x14ac:dyDescent="0.35"/>
    <row r="2200" ht="15" customHeight="1" x14ac:dyDescent="0.35"/>
    <row r="2201" ht="15" customHeight="1" x14ac:dyDescent="0.35"/>
    <row r="2202" ht="15" customHeight="1" x14ac:dyDescent="0.35"/>
    <row r="2203" ht="15" customHeight="1" x14ac:dyDescent="0.35"/>
    <row r="2204" ht="15" customHeight="1" x14ac:dyDescent="0.35"/>
    <row r="2205" ht="15" customHeight="1" x14ac:dyDescent="0.35"/>
    <row r="2206" ht="15" customHeight="1" x14ac:dyDescent="0.35"/>
    <row r="2207" ht="15" customHeight="1" x14ac:dyDescent="0.35"/>
    <row r="2208" ht="15" customHeight="1" x14ac:dyDescent="0.35"/>
    <row r="2209" ht="15" customHeight="1" x14ac:dyDescent="0.35"/>
    <row r="2210" ht="15" customHeight="1" x14ac:dyDescent="0.35"/>
    <row r="2211" ht="15" customHeight="1" x14ac:dyDescent="0.35"/>
    <row r="2212" ht="15" customHeight="1" x14ac:dyDescent="0.35"/>
    <row r="2213" ht="15" customHeight="1" x14ac:dyDescent="0.35"/>
    <row r="2214" ht="15" customHeight="1" x14ac:dyDescent="0.35"/>
    <row r="2215" ht="15" customHeight="1" x14ac:dyDescent="0.35"/>
    <row r="2216" ht="15" customHeight="1" x14ac:dyDescent="0.35"/>
    <row r="2217" ht="15" customHeight="1" x14ac:dyDescent="0.35"/>
    <row r="2218" ht="15" customHeight="1" x14ac:dyDescent="0.35"/>
    <row r="2219" ht="15" customHeight="1" x14ac:dyDescent="0.35"/>
    <row r="2220" ht="15" customHeight="1" x14ac:dyDescent="0.35"/>
    <row r="2221" ht="15" customHeight="1" x14ac:dyDescent="0.35"/>
    <row r="2222" ht="15" customHeight="1" x14ac:dyDescent="0.35"/>
    <row r="2223" ht="15" customHeight="1" x14ac:dyDescent="0.35"/>
    <row r="2224" ht="15" customHeight="1" x14ac:dyDescent="0.35"/>
    <row r="2225" ht="15" customHeight="1" x14ac:dyDescent="0.35"/>
    <row r="2226" ht="15" customHeight="1" x14ac:dyDescent="0.35"/>
    <row r="2227" ht="15" customHeight="1" x14ac:dyDescent="0.35"/>
    <row r="2228" ht="15" customHeight="1" x14ac:dyDescent="0.35"/>
    <row r="2229" ht="15" customHeight="1" x14ac:dyDescent="0.35"/>
    <row r="2230" ht="15" customHeight="1" x14ac:dyDescent="0.35"/>
    <row r="2231" ht="15" customHeight="1" x14ac:dyDescent="0.35"/>
    <row r="2232" ht="15" customHeight="1" x14ac:dyDescent="0.35"/>
    <row r="2233" ht="15" customHeight="1" x14ac:dyDescent="0.35"/>
    <row r="2234" ht="12" customHeight="1" x14ac:dyDescent="0.35"/>
    <row r="2235" ht="15" customHeight="1" x14ac:dyDescent="0.35"/>
    <row r="2236" ht="15" customHeight="1" x14ac:dyDescent="0.35"/>
    <row r="2237" ht="15" customHeight="1" x14ac:dyDescent="0.35"/>
    <row r="2238" ht="15" customHeight="1" x14ac:dyDescent="0.35"/>
    <row r="2239" ht="15" customHeight="1" x14ac:dyDescent="0.35"/>
    <row r="2240" ht="15" customHeight="1" x14ac:dyDescent="0.35"/>
    <row r="2241" ht="15" customHeight="1" x14ac:dyDescent="0.35"/>
    <row r="2242" ht="15" customHeight="1" x14ac:dyDescent="0.35"/>
    <row r="2243" ht="15" customHeight="1" x14ac:dyDescent="0.35"/>
    <row r="2244" ht="15" customHeight="1" x14ac:dyDescent="0.35"/>
    <row r="2245" ht="15" customHeight="1" x14ac:dyDescent="0.35"/>
    <row r="2246" ht="15" customHeight="1" x14ac:dyDescent="0.35"/>
    <row r="2247" ht="15" customHeight="1" x14ac:dyDescent="0.35"/>
    <row r="2248" ht="15" customHeight="1" x14ac:dyDescent="0.35"/>
    <row r="2249" ht="15" customHeight="1" x14ac:dyDescent="0.35"/>
    <row r="2250" ht="15" customHeight="1" x14ac:dyDescent="0.35"/>
    <row r="2251" ht="15" customHeight="1" x14ac:dyDescent="0.35"/>
    <row r="2252" ht="15" customHeight="1" x14ac:dyDescent="0.35"/>
    <row r="2253" ht="15" customHeight="1" x14ac:dyDescent="0.35"/>
    <row r="2254" ht="15" customHeight="1" x14ac:dyDescent="0.35"/>
    <row r="2255" ht="15" customHeight="1" x14ac:dyDescent="0.35"/>
    <row r="2256" ht="15" customHeight="1" x14ac:dyDescent="0.35"/>
    <row r="2257" ht="15" customHeight="1" x14ac:dyDescent="0.35"/>
    <row r="2258" ht="15" customHeight="1" x14ac:dyDescent="0.35"/>
    <row r="2259" ht="15" customHeight="1" x14ac:dyDescent="0.35"/>
    <row r="2260" ht="15" customHeight="1" x14ac:dyDescent="0.35"/>
    <row r="2261" ht="15" customHeight="1" x14ac:dyDescent="0.35"/>
    <row r="2262" ht="15" customHeight="1" x14ac:dyDescent="0.35"/>
    <row r="2263" ht="15" customHeight="1" x14ac:dyDescent="0.35"/>
    <row r="2264" ht="15" customHeight="1" x14ac:dyDescent="0.35"/>
    <row r="2265" ht="15" customHeight="1" x14ac:dyDescent="0.35"/>
    <row r="2266" ht="15" customHeight="1" x14ac:dyDescent="0.35"/>
    <row r="2267" ht="15" customHeight="1" x14ac:dyDescent="0.35"/>
    <row r="2268" ht="15" customHeight="1" x14ac:dyDescent="0.35"/>
    <row r="2269" ht="15" customHeight="1" x14ac:dyDescent="0.35"/>
    <row r="2270" ht="15" customHeight="1" x14ac:dyDescent="0.35"/>
    <row r="2271" ht="15" customHeight="1" x14ac:dyDescent="0.35"/>
    <row r="2272" ht="15" customHeight="1" x14ac:dyDescent="0.35"/>
    <row r="2273" ht="15" customHeight="1" x14ac:dyDescent="0.35"/>
    <row r="2274" ht="15" customHeight="1" x14ac:dyDescent="0.35"/>
    <row r="2275" ht="15" customHeight="1" x14ac:dyDescent="0.35"/>
    <row r="2276" ht="15" customHeight="1" x14ac:dyDescent="0.35"/>
    <row r="2277" ht="15" customHeight="1" x14ac:dyDescent="0.35"/>
    <row r="2278" ht="15" customHeight="1" x14ac:dyDescent="0.35"/>
    <row r="2279" ht="15" customHeight="1" x14ac:dyDescent="0.35"/>
    <row r="2280" ht="15" customHeight="1" x14ac:dyDescent="0.35"/>
    <row r="2281" ht="15" customHeight="1" x14ac:dyDescent="0.35"/>
    <row r="2282" ht="15" customHeight="1" x14ac:dyDescent="0.35"/>
    <row r="2283" ht="15" customHeight="1" x14ac:dyDescent="0.35"/>
    <row r="2284" ht="15" customHeight="1" x14ac:dyDescent="0.35"/>
    <row r="2285" ht="15" customHeight="1" x14ac:dyDescent="0.35"/>
    <row r="2286" ht="15" customHeight="1" x14ac:dyDescent="0.35"/>
    <row r="2287" ht="15" customHeight="1" x14ac:dyDescent="0.35"/>
    <row r="2288" ht="15" customHeight="1" x14ac:dyDescent="0.35"/>
    <row r="2289" ht="15" customHeight="1" x14ac:dyDescent="0.35"/>
    <row r="2290" ht="15" customHeight="1" x14ac:dyDescent="0.35"/>
    <row r="2291" ht="15" customHeight="1" x14ac:dyDescent="0.35"/>
    <row r="2292" ht="15" customHeight="1" x14ac:dyDescent="0.35"/>
    <row r="2293" ht="15" customHeight="1" x14ac:dyDescent="0.35"/>
    <row r="2294" ht="15" customHeight="1" x14ac:dyDescent="0.35"/>
    <row r="2295" ht="15" customHeight="1" x14ac:dyDescent="0.35"/>
    <row r="2296" ht="15" customHeight="1" x14ac:dyDescent="0.35"/>
    <row r="2297" ht="15" customHeight="1" x14ac:dyDescent="0.35"/>
    <row r="2298" ht="15" customHeight="1" x14ac:dyDescent="0.35"/>
    <row r="2299" ht="15" customHeight="1" x14ac:dyDescent="0.35"/>
    <row r="2300" ht="15" customHeight="1" x14ac:dyDescent="0.35"/>
    <row r="2301" ht="15" customHeight="1" x14ac:dyDescent="0.35"/>
    <row r="2302" ht="15" customHeight="1" x14ac:dyDescent="0.35"/>
    <row r="2303" ht="15" customHeight="1" x14ac:dyDescent="0.35"/>
    <row r="2304" ht="15" customHeight="1" x14ac:dyDescent="0.35"/>
    <row r="2305" ht="15" customHeight="1" x14ac:dyDescent="0.35"/>
    <row r="2306" ht="15" customHeight="1" x14ac:dyDescent="0.35"/>
    <row r="2307" ht="15" customHeight="1" x14ac:dyDescent="0.35"/>
    <row r="2308" ht="15" customHeight="1" x14ac:dyDescent="0.35"/>
    <row r="2309" ht="15" customHeight="1" x14ac:dyDescent="0.35"/>
    <row r="2310" ht="15" customHeight="1" x14ac:dyDescent="0.35"/>
    <row r="2311" ht="15" customHeight="1" x14ac:dyDescent="0.35"/>
    <row r="2312" ht="15" customHeight="1" x14ac:dyDescent="0.35"/>
    <row r="2313" ht="15" customHeight="1" x14ac:dyDescent="0.35"/>
    <row r="2314" ht="15" customHeight="1" x14ac:dyDescent="0.35"/>
    <row r="2315" ht="15" customHeight="1" x14ac:dyDescent="0.35"/>
    <row r="2316" ht="15" customHeight="1" x14ac:dyDescent="0.35"/>
    <row r="2317" ht="15" customHeight="1" x14ac:dyDescent="0.35"/>
    <row r="2318" ht="15" customHeight="1" x14ac:dyDescent="0.35"/>
    <row r="2319" ht="15" customHeight="1" x14ac:dyDescent="0.35"/>
    <row r="2320" ht="15" customHeight="1" x14ac:dyDescent="0.35"/>
    <row r="2321" spans="2:32" ht="15" customHeight="1" x14ac:dyDescent="0.35"/>
    <row r="2322" spans="2:32" ht="15" customHeight="1" x14ac:dyDescent="0.35"/>
    <row r="2323" spans="2:32" ht="15" customHeight="1" x14ac:dyDescent="0.35"/>
    <row r="2324" spans="2:32" ht="15" customHeight="1" x14ac:dyDescent="0.35"/>
    <row r="2325" spans="2:32" ht="15" customHeight="1" x14ac:dyDescent="0.35">
      <c r="B2325" s="101"/>
      <c r="C2325" s="101"/>
      <c r="D2325" s="101"/>
      <c r="E2325" s="101"/>
      <c r="F2325" s="101"/>
      <c r="G2325" s="101"/>
      <c r="H2325" s="101"/>
      <c r="I2325" s="101"/>
      <c r="J2325" s="101"/>
      <c r="K2325" s="101"/>
      <c r="L2325" s="101"/>
      <c r="M2325" s="101"/>
      <c r="N2325" s="101"/>
      <c r="O2325" s="101"/>
      <c r="P2325" s="101"/>
      <c r="Q2325" s="101"/>
      <c r="R2325" s="101"/>
      <c r="S2325" s="101"/>
      <c r="T2325" s="101"/>
      <c r="U2325" s="101"/>
      <c r="V2325" s="101"/>
      <c r="W2325" s="101"/>
      <c r="X2325" s="101"/>
      <c r="Y2325" s="101"/>
      <c r="Z2325" s="101"/>
      <c r="AA2325" s="101"/>
      <c r="AB2325" s="101"/>
      <c r="AC2325" s="101"/>
      <c r="AD2325" s="101"/>
      <c r="AE2325" s="101"/>
      <c r="AF2325" s="101"/>
    </row>
    <row r="2326" spans="2:32" ht="15" customHeight="1" x14ac:dyDescent="0.35"/>
    <row r="2327" spans="2:32" ht="12" customHeight="1" x14ac:dyDescent="0.35"/>
    <row r="2328" spans="2:32" ht="12" customHeight="1" x14ac:dyDescent="0.35"/>
    <row r="2329" spans="2:32" ht="12" customHeight="1" x14ac:dyDescent="0.35"/>
    <row r="2330" spans="2:32" ht="12" customHeight="1" x14ac:dyDescent="0.35"/>
    <row r="2331" spans="2:32" ht="12" customHeight="1" x14ac:dyDescent="0.35"/>
    <row r="2332" spans="2:32" ht="12" customHeight="1" x14ac:dyDescent="0.35"/>
    <row r="2333" spans="2:32" ht="12" customHeight="1" x14ac:dyDescent="0.35"/>
    <row r="2334" spans="2:32" ht="12" customHeight="1" x14ac:dyDescent="0.35"/>
    <row r="2335" spans="2:32" ht="12" customHeight="1" x14ac:dyDescent="0.35"/>
    <row r="2336" spans="2:32" ht="12" customHeight="1" x14ac:dyDescent="0.35"/>
    <row r="2337" ht="12" customHeight="1" x14ac:dyDescent="0.35"/>
    <row r="2338" ht="12" customHeight="1" x14ac:dyDescent="0.35"/>
    <row r="2339" ht="12" customHeight="1" x14ac:dyDescent="0.35"/>
    <row r="2340" ht="12" customHeight="1" x14ac:dyDescent="0.35"/>
    <row r="2341" ht="12" customHeight="1" x14ac:dyDescent="0.35"/>
    <row r="2342" ht="12" customHeight="1" x14ac:dyDescent="0.35"/>
    <row r="2343" ht="12" customHeight="1" x14ac:dyDescent="0.35"/>
    <row r="2344" ht="12" customHeight="1" x14ac:dyDescent="0.35"/>
    <row r="2345" ht="12" customHeight="1" x14ac:dyDescent="0.35"/>
    <row r="2346" ht="12" customHeight="1" x14ac:dyDescent="0.35"/>
    <row r="2347" ht="12" customHeight="1" x14ac:dyDescent="0.35"/>
    <row r="2348" ht="12" customHeight="1" x14ac:dyDescent="0.35"/>
    <row r="2349" ht="12" customHeight="1" x14ac:dyDescent="0.35"/>
    <row r="2350" ht="15" customHeight="1" x14ac:dyDescent="0.35"/>
    <row r="2351" ht="15" customHeight="1" x14ac:dyDescent="0.35"/>
    <row r="2352" ht="15" customHeight="1" x14ac:dyDescent="0.35"/>
    <row r="2353" ht="15" customHeight="1" x14ac:dyDescent="0.35"/>
    <row r="2354" ht="15" customHeight="1" x14ac:dyDescent="0.35"/>
    <row r="2355" ht="15" customHeight="1" x14ac:dyDescent="0.35"/>
    <row r="2356" ht="15" customHeight="1" x14ac:dyDescent="0.35"/>
    <row r="2357" ht="15" customHeight="1" x14ac:dyDescent="0.35"/>
    <row r="2358" ht="15" customHeight="1" x14ac:dyDescent="0.35"/>
    <row r="2359" ht="15" customHeight="1" x14ac:dyDescent="0.35"/>
    <row r="2360" ht="15" customHeight="1" x14ac:dyDescent="0.35"/>
    <row r="2361" ht="15" customHeight="1" x14ac:dyDescent="0.35"/>
    <row r="2362" ht="15" customHeight="1" x14ac:dyDescent="0.35"/>
    <row r="2363" ht="15" customHeight="1" x14ac:dyDescent="0.35"/>
    <row r="2364" ht="15" customHeight="1" x14ac:dyDescent="0.35"/>
    <row r="2365" ht="15" customHeight="1" x14ac:dyDescent="0.35"/>
    <row r="2366" ht="15" customHeight="1" x14ac:dyDescent="0.35"/>
    <row r="2367" ht="15" customHeight="1" x14ac:dyDescent="0.35"/>
    <row r="2368" ht="15" customHeight="1" x14ac:dyDescent="0.35"/>
    <row r="2369" ht="15" customHeight="1" x14ac:dyDescent="0.35"/>
    <row r="2370" ht="15" customHeight="1" x14ac:dyDescent="0.35"/>
    <row r="2371" ht="15" customHeight="1" x14ac:dyDescent="0.35"/>
    <row r="2372" ht="12" customHeight="1" x14ac:dyDescent="0.35"/>
    <row r="2373" ht="15" customHeight="1" x14ac:dyDescent="0.35"/>
    <row r="2374" ht="15" customHeight="1" x14ac:dyDescent="0.35"/>
    <row r="2375" ht="15" customHeight="1" x14ac:dyDescent="0.35"/>
    <row r="2376" ht="15" customHeight="1" x14ac:dyDescent="0.35"/>
    <row r="2377" ht="15" customHeight="1" x14ac:dyDescent="0.35"/>
    <row r="2378" ht="15" customHeight="1" x14ac:dyDescent="0.35"/>
    <row r="2379" ht="15" customHeight="1" x14ac:dyDescent="0.35"/>
    <row r="2380" ht="15" customHeight="1" x14ac:dyDescent="0.35"/>
    <row r="2381" ht="15" customHeight="1" x14ac:dyDescent="0.35"/>
    <row r="2382" ht="15" customHeight="1" x14ac:dyDescent="0.35"/>
    <row r="2383" ht="15" customHeight="1" x14ac:dyDescent="0.35"/>
    <row r="2384" ht="15" customHeight="1" x14ac:dyDescent="0.35"/>
    <row r="2385" ht="15" customHeight="1" x14ac:dyDescent="0.35"/>
    <row r="2386" ht="15" customHeight="1" x14ac:dyDescent="0.35"/>
    <row r="2387" ht="15" customHeight="1" x14ac:dyDescent="0.35"/>
    <row r="2388" ht="15" customHeight="1" x14ac:dyDescent="0.35"/>
    <row r="2389" ht="15" customHeight="1" x14ac:dyDescent="0.35"/>
    <row r="2390" ht="12" customHeight="1" x14ac:dyDescent="0.35"/>
    <row r="2391" ht="15" customHeight="1" x14ac:dyDescent="0.35"/>
    <row r="2392" ht="15" customHeight="1" x14ac:dyDescent="0.35"/>
    <row r="2393" ht="15" customHeight="1" x14ac:dyDescent="0.35"/>
    <row r="2394" ht="15" customHeight="1" x14ac:dyDescent="0.35"/>
    <row r="2395" ht="15" customHeight="1" x14ac:dyDescent="0.35"/>
    <row r="2396" ht="15" customHeight="1" x14ac:dyDescent="0.35"/>
    <row r="2397" ht="15" customHeight="1" x14ac:dyDescent="0.35"/>
    <row r="2398" ht="15" customHeight="1" x14ac:dyDescent="0.35"/>
    <row r="2399" ht="15" customHeight="1" x14ac:dyDescent="0.35"/>
    <row r="2400" ht="15" customHeight="1" x14ac:dyDescent="0.35"/>
    <row r="2401" ht="15" customHeight="1" x14ac:dyDescent="0.35"/>
    <row r="2402" ht="15" customHeight="1" x14ac:dyDescent="0.35"/>
    <row r="2403" ht="15" customHeight="1" x14ac:dyDescent="0.35"/>
    <row r="2404" ht="15" customHeight="1" x14ac:dyDescent="0.35"/>
    <row r="2405" ht="15" customHeight="1" x14ac:dyDescent="0.35"/>
    <row r="2406" ht="15" customHeight="1" x14ac:dyDescent="0.35"/>
    <row r="2407" ht="15" customHeight="1" x14ac:dyDescent="0.35"/>
    <row r="2408" ht="12" customHeight="1" x14ac:dyDescent="0.35"/>
    <row r="2409" ht="15" customHeight="1" x14ac:dyDescent="0.35"/>
    <row r="2410" ht="15" customHeight="1" x14ac:dyDescent="0.35"/>
    <row r="2411" ht="15" customHeight="1" x14ac:dyDescent="0.35"/>
    <row r="2412" ht="15" customHeight="1" x14ac:dyDescent="0.35"/>
    <row r="2413" ht="15" customHeight="1" x14ac:dyDescent="0.35"/>
    <row r="2414" ht="15" customHeight="1" x14ac:dyDescent="0.35"/>
    <row r="2415" ht="15" customHeight="1" x14ac:dyDescent="0.35"/>
    <row r="2416" ht="15" customHeight="1" x14ac:dyDescent="0.35"/>
    <row r="2417" ht="15" customHeight="1" x14ac:dyDescent="0.35"/>
    <row r="2418" ht="15" customHeight="1" x14ac:dyDescent="0.35"/>
    <row r="2419" ht="15" customHeight="1" x14ac:dyDescent="0.35"/>
    <row r="2420" ht="15" customHeight="1" x14ac:dyDescent="0.35"/>
    <row r="2421" ht="15" customHeight="1" x14ac:dyDescent="0.35"/>
    <row r="2422" ht="15" customHeight="1" x14ac:dyDescent="0.35"/>
    <row r="2423" ht="15" customHeight="1" x14ac:dyDescent="0.35"/>
    <row r="2424" ht="15" customHeight="1" x14ac:dyDescent="0.35"/>
    <row r="2425" ht="15" customHeight="1" x14ac:dyDescent="0.35"/>
    <row r="2426" ht="12" customHeight="1" x14ac:dyDescent="0.35"/>
    <row r="2427" ht="15" customHeight="1" x14ac:dyDescent="0.35"/>
    <row r="2428" ht="15" customHeight="1" x14ac:dyDescent="0.35"/>
    <row r="2429" ht="15" customHeight="1" x14ac:dyDescent="0.35"/>
    <row r="2430" ht="15" customHeight="1" x14ac:dyDescent="0.35"/>
    <row r="2431" ht="15" customHeight="1" x14ac:dyDescent="0.35"/>
    <row r="2432" ht="15" customHeight="1" x14ac:dyDescent="0.35"/>
    <row r="2433" ht="15" customHeight="1" x14ac:dyDescent="0.35"/>
    <row r="2434" ht="15" customHeight="1" x14ac:dyDescent="0.35"/>
    <row r="2435" ht="15" customHeight="1" x14ac:dyDescent="0.35"/>
    <row r="2436" ht="15" customHeight="1" x14ac:dyDescent="0.35"/>
    <row r="2437" ht="15" customHeight="1" x14ac:dyDescent="0.35"/>
    <row r="2438" ht="15" customHeight="1" x14ac:dyDescent="0.35"/>
    <row r="2439" ht="15" customHeight="1" x14ac:dyDescent="0.35"/>
    <row r="2440" ht="15" customHeight="1" x14ac:dyDescent="0.35"/>
    <row r="2441" ht="15" customHeight="1" x14ac:dyDescent="0.35"/>
    <row r="2442" ht="15" customHeight="1" x14ac:dyDescent="0.35"/>
    <row r="2443" ht="15" customHeight="1" x14ac:dyDescent="0.35"/>
    <row r="2444" ht="12" customHeight="1" x14ac:dyDescent="0.35"/>
    <row r="2445" ht="15" customHeight="1" x14ac:dyDescent="0.35"/>
    <row r="2446" ht="15" customHeight="1" x14ac:dyDescent="0.35"/>
    <row r="2447" ht="15" customHeight="1" x14ac:dyDescent="0.35"/>
    <row r="2448" ht="15" customHeight="1" x14ac:dyDescent="0.35"/>
    <row r="2449" ht="15" customHeight="1" x14ac:dyDescent="0.35"/>
    <row r="2450" ht="15" customHeight="1" x14ac:dyDescent="0.35"/>
    <row r="2451" ht="15" customHeight="1" x14ac:dyDescent="0.35"/>
    <row r="2452" ht="15" customHeight="1" x14ac:dyDescent="0.35"/>
    <row r="2453" ht="15" customHeight="1" x14ac:dyDescent="0.35"/>
    <row r="2454" ht="15" customHeight="1" x14ac:dyDescent="0.35"/>
    <row r="2455" ht="15" customHeight="1" x14ac:dyDescent="0.35"/>
    <row r="2456" ht="15" customHeight="1" x14ac:dyDescent="0.35"/>
    <row r="2457" ht="15" customHeight="1" x14ac:dyDescent="0.35"/>
    <row r="2458" ht="15" customHeight="1" x14ac:dyDescent="0.35"/>
    <row r="2459" ht="15" customHeight="1" x14ac:dyDescent="0.35"/>
    <row r="2460" ht="15" customHeight="1" x14ac:dyDescent="0.35"/>
    <row r="2461" ht="15" customHeight="1" x14ac:dyDescent="0.35"/>
    <row r="2462" ht="12" customHeight="1" x14ac:dyDescent="0.35"/>
    <row r="2463" ht="12" customHeight="1" x14ac:dyDescent="0.35"/>
    <row r="2464" ht="15" customHeight="1" x14ac:dyDescent="0.35"/>
    <row r="2465" ht="15" customHeight="1" x14ac:dyDescent="0.35"/>
    <row r="2466" ht="15" customHeight="1" x14ac:dyDescent="0.35"/>
    <row r="2467" ht="15" customHeight="1" x14ac:dyDescent="0.35"/>
    <row r="2468" ht="15" customHeight="1" x14ac:dyDescent="0.35"/>
    <row r="2469" ht="15" customHeight="1" x14ac:dyDescent="0.35"/>
    <row r="2470" ht="15" customHeight="1" x14ac:dyDescent="0.35"/>
    <row r="2471" ht="15" customHeight="1" x14ac:dyDescent="0.35"/>
    <row r="2472" ht="15" customHeight="1" x14ac:dyDescent="0.35"/>
    <row r="2473" ht="15" customHeight="1" x14ac:dyDescent="0.35"/>
    <row r="2474" ht="15" customHeight="1" x14ac:dyDescent="0.35"/>
    <row r="2475" ht="15" customHeight="1" x14ac:dyDescent="0.35"/>
    <row r="2476" ht="15" customHeight="1" x14ac:dyDescent="0.35"/>
    <row r="2477" ht="15" customHeight="1" x14ac:dyDescent="0.35"/>
    <row r="2478" ht="15" customHeight="1" x14ac:dyDescent="0.35"/>
    <row r="2479" ht="15" customHeight="1" x14ac:dyDescent="0.35"/>
    <row r="2480" ht="15" customHeight="1" x14ac:dyDescent="0.35"/>
    <row r="2481" ht="12" customHeight="1" x14ac:dyDescent="0.35"/>
    <row r="2482" ht="15" customHeight="1" x14ac:dyDescent="0.35"/>
    <row r="2483" ht="15" customHeight="1" x14ac:dyDescent="0.35"/>
    <row r="2484" ht="15" customHeight="1" x14ac:dyDescent="0.35"/>
    <row r="2485" ht="15" customHeight="1" x14ac:dyDescent="0.35"/>
    <row r="2486" ht="15" customHeight="1" x14ac:dyDescent="0.35"/>
    <row r="2487" ht="15" customHeight="1" x14ac:dyDescent="0.35"/>
    <row r="2488" ht="15" customHeight="1" x14ac:dyDescent="0.35"/>
    <row r="2489" ht="15" customHeight="1" x14ac:dyDescent="0.35"/>
    <row r="2490" ht="15" customHeight="1" x14ac:dyDescent="0.35"/>
    <row r="2491" ht="15" customHeight="1" x14ac:dyDescent="0.35"/>
    <row r="2492" ht="15" customHeight="1" x14ac:dyDescent="0.35"/>
    <row r="2493" ht="15" customHeight="1" x14ac:dyDescent="0.35"/>
    <row r="2494" ht="15" customHeight="1" x14ac:dyDescent="0.35"/>
    <row r="2495" ht="15" customHeight="1" x14ac:dyDescent="0.35"/>
    <row r="2496" ht="15" customHeight="1" x14ac:dyDescent="0.35"/>
    <row r="2497" ht="15" customHeight="1" x14ac:dyDescent="0.35"/>
    <row r="2498" ht="15" customHeight="1" x14ac:dyDescent="0.35"/>
    <row r="2499" ht="12" customHeight="1" x14ac:dyDescent="0.35"/>
    <row r="2500" ht="15" customHeight="1" x14ac:dyDescent="0.35"/>
    <row r="2501" ht="15" customHeight="1" x14ac:dyDescent="0.35"/>
    <row r="2502" ht="15" customHeight="1" x14ac:dyDescent="0.35"/>
    <row r="2503" ht="15" customHeight="1" x14ac:dyDescent="0.35"/>
    <row r="2504" ht="15" customHeight="1" x14ac:dyDescent="0.35"/>
    <row r="2505" ht="15" customHeight="1" x14ac:dyDescent="0.35"/>
    <row r="2506" ht="15" customHeight="1" x14ac:dyDescent="0.35"/>
    <row r="2507" ht="15" customHeight="1" x14ac:dyDescent="0.35"/>
    <row r="2508" ht="15" customHeight="1" x14ac:dyDescent="0.35"/>
    <row r="2509" ht="15" customHeight="1" x14ac:dyDescent="0.35"/>
    <row r="2510" ht="15" customHeight="1" x14ac:dyDescent="0.35"/>
    <row r="2511" ht="15" customHeight="1" x14ac:dyDescent="0.35"/>
    <row r="2512" ht="15" customHeight="1" x14ac:dyDescent="0.35"/>
    <row r="2513" ht="15" customHeight="1" x14ac:dyDescent="0.35"/>
    <row r="2514" ht="15" customHeight="1" x14ac:dyDescent="0.35"/>
    <row r="2515" ht="15" customHeight="1" x14ac:dyDescent="0.35"/>
    <row r="2516" ht="15" customHeight="1" x14ac:dyDescent="0.35"/>
    <row r="2517" ht="12" customHeight="1" x14ac:dyDescent="0.35"/>
    <row r="2518" ht="12" customHeight="1" x14ac:dyDescent="0.35"/>
    <row r="2519" ht="15" customHeight="1" x14ac:dyDescent="0.35"/>
    <row r="2520" ht="15" customHeight="1" x14ac:dyDescent="0.35"/>
    <row r="2521" ht="15" customHeight="1" x14ac:dyDescent="0.35"/>
    <row r="2522" ht="15" customHeight="1" x14ac:dyDescent="0.35"/>
    <row r="2523" ht="15" customHeight="1" x14ac:dyDescent="0.35"/>
    <row r="2524" ht="15" customHeight="1" x14ac:dyDescent="0.35"/>
    <row r="2525" ht="15" customHeight="1" x14ac:dyDescent="0.35"/>
    <row r="2526" ht="15" customHeight="1" x14ac:dyDescent="0.35"/>
    <row r="2527" ht="15" customHeight="1" x14ac:dyDescent="0.35"/>
    <row r="2528" ht="15" customHeight="1" x14ac:dyDescent="0.35"/>
    <row r="2529" ht="15" customHeight="1" x14ac:dyDescent="0.35"/>
    <row r="2530" ht="15" customHeight="1" x14ac:dyDescent="0.35"/>
    <row r="2531" ht="15" customHeight="1" x14ac:dyDescent="0.35"/>
    <row r="2532" ht="15" customHeight="1" x14ac:dyDescent="0.35"/>
    <row r="2533" ht="15" customHeight="1" x14ac:dyDescent="0.35"/>
    <row r="2534" ht="15" customHeight="1" x14ac:dyDescent="0.35"/>
    <row r="2535" ht="15" customHeight="1" x14ac:dyDescent="0.35"/>
    <row r="2536" ht="12" customHeight="1" x14ac:dyDescent="0.35"/>
    <row r="2537" ht="15" customHeight="1" x14ac:dyDescent="0.35"/>
    <row r="2538" ht="15" customHeight="1" x14ac:dyDescent="0.35"/>
    <row r="2539" ht="15" customHeight="1" x14ac:dyDescent="0.35"/>
    <row r="2540" ht="15" customHeight="1" x14ac:dyDescent="0.35"/>
    <row r="2541" ht="15" customHeight="1" x14ac:dyDescent="0.35"/>
    <row r="2542" ht="15" customHeight="1" x14ac:dyDescent="0.35"/>
    <row r="2543" ht="15" customHeight="1" x14ac:dyDescent="0.35"/>
    <row r="2544" ht="15" customHeight="1" x14ac:dyDescent="0.35"/>
    <row r="2545" ht="15" customHeight="1" x14ac:dyDescent="0.35"/>
    <row r="2546" ht="15" customHeight="1" x14ac:dyDescent="0.35"/>
    <row r="2547" ht="15" customHeight="1" x14ac:dyDescent="0.35"/>
    <row r="2548" ht="15" customHeight="1" x14ac:dyDescent="0.35"/>
    <row r="2549" ht="15" customHeight="1" x14ac:dyDescent="0.35"/>
    <row r="2550" ht="15" customHeight="1" x14ac:dyDescent="0.35"/>
    <row r="2551" ht="15" customHeight="1" x14ac:dyDescent="0.35"/>
    <row r="2552" ht="15" customHeight="1" x14ac:dyDescent="0.35"/>
    <row r="2553" ht="15" customHeight="1" x14ac:dyDescent="0.35"/>
    <row r="2554" ht="12" customHeight="1" x14ac:dyDescent="0.35"/>
    <row r="2555" ht="15" customHeight="1" x14ac:dyDescent="0.35"/>
    <row r="2556" ht="15" customHeight="1" x14ac:dyDescent="0.35"/>
    <row r="2557" ht="15" customHeight="1" x14ac:dyDescent="0.35"/>
    <row r="2558" ht="15" customHeight="1" x14ac:dyDescent="0.35"/>
    <row r="2559" ht="15" customHeight="1" x14ac:dyDescent="0.35"/>
    <row r="2560" ht="15" customHeight="1" x14ac:dyDescent="0.35"/>
    <row r="2561" ht="15" customHeight="1" x14ac:dyDescent="0.35"/>
    <row r="2562" ht="15" customHeight="1" x14ac:dyDescent="0.35"/>
    <row r="2563" ht="15" customHeight="1" x14ac:dyDescent="0.35"/>
    <row r="2564" ht="15" customHeight="1" x14ac:dyDescent="0.35"/>
    <row r="2565" ht="15" customHeight="1" x14ac:dyDescent="0.35"/>
    <row r="2566" ht="15" customHeight="1" x14ac:dyDescent="0.35"/>
    <row r="2567" ht="15" customHeight="1" x14ac:dyDescent="0.35"/>
    <row r="2568" ht="15" customHeight="1" x14ac:dyDescent="0.35"/>
    <row r="2569" ht="15" customHeight="1" x14ac:dyDescent="0.35"/>
    <row r="2570" ht="15" customHeight="1" x14ac:dyDescent="0.35"/>
    <row r="2571" ht="15" customHeight="1" x14ac:dyDescent="0.35"/>
    <row r="2572" ht="12" customHeight="1" x14ac:dyDescent="0.35"/>
    <row r="2573" ht="15" customHeight="1" x14ac:dyDescent="0.35"/>
    <row r="2574" ht="15" customHeight="1" x14ac:dyDescent="0.35"/>
    <row r="2575" ht="15" customHeight="1" x14ac:dyDescent="0.35"/>
    <row r="2576" ht="15" customHeight="1" x14ac:dyDescent="0.35"/>
    <row r="2577" ht="15" customHeight="1" x14ac:dyDescent="0.35"/>
    <row r="2578" ht="15" customHeight="1" x14ac:dyDescent="0.35"/>
    <row r="2579" ht="15" customHeight="1" x14ac:dyDescent="0.35"/>
    <row r="2580" ht="15" customHeight="1" x14ac:dyDescent="0.35"/>
    <row r="2581" ht="15" customHeight="1" x14ac:dyDescent="0.35"/>
    <row r="2582" ht="15" customHeight="1" x14ac:dyDescent="0.35"/>
    <row r="2583" ht="15" customHeight="1" x14ac:dyDescent="0.35"/>
    <row r="2584" ht="15" customHeight="1" x14ac:dyDescent="0.35"/>
    <row r="2585" ht="15" customHeight="1" x14ac:dyDescent="0.35"/>
    <row r="2586" ht="15" customHeight="1" x14ac:dyDescent="0.35"/>
    <row r="2587" ht="15" customHeight="1" x14ac:dyDescent="0.35"/>
    <row r="2588" ht="15" customHeight="1" x14ac:dyDescent="0.35"/>
    <row r="2589" ht="15" customHeight="1" x14ac:dyDescent="0.35"/>
    <row r="2590" ht="12" customHeight="1" x14ac:dyDescent="0.35"/>
    <row r="2591" ht="15" customHeight="1" x14ac:dyDescent="0.35"/>
    <row r="2592" ht="15" customHeight="1" x14ac:dyDescent="0.35"/>
    <row r="2593" ht="15" customHeight="1" x14ac:dyDescent="0.35"/>
    <row r="2594" ht="15" customHeight="1" x14ac:dyDescent="0.35"/>
    <row r="2595" ht="15" customHeight="1" x14ac:dyDescent="0.35"/>
    <row r="2596" ht="15" customHeight="1" x14ac:dyDescent="0.35"/>
    <row r="2597" ht="15" customHeight="1" x14ac:dyDescent="0.35"/>
    <row r="2598" ht="15" customHeight="1" x14ac:dyDescent="0.35"/>
    <row r="2599" ht="15" customHeight="1" x14ac:dyDescent="0.35"/>
    <row r="2600" ht="15" customHeight="1" x14ac:dyDescent="0.35"/>
    <row r="2601" ht="15" customHeight="1" x14ac:dyDescent="0.35"/>
    <row r="2602" ht="15" customHeight="1" x14ac:dyDescent="0.35"/>
    <row r="2603" ht="15" customHeight="1" x14ac:dyDescent="0.35"/>
    <row r="2604" ht="15" customHeight="1" x14ac:dyDescent="0.35"/>
    <row r="2605" ht="15" customHeight="1" x14ac:dyDescent="0.35"/>
    <row r="2606" ht="15" customHeight="1" x14ac:dyDescent="0.35"/>
    <row r="2607" ht="15" customHeight="1" x14ac:dyDescent="0.35"/>
    <row r="2608" ht="12" customHeight="1" x14ac:dyDescent="0.35"/>
    <row r="2609" ht="15" customHeight="1" x14ac:dyDescent="0.35"/>
    <row r="2610" ht="15" customHeight="1" x14ac:dyDescent="0.35"/>
    <row r="2611" ht="15" customHeight="1" x14ac:dyDescent="0.35"/>
    <row r="2612" ht="15" customHeight="1" x14ac:dyDescent="0.35"/>
    <row r="2613" ht="15" customHeight="1" x14ac:dyDescent="0.35"/>
    <row r="2614" ht="15" customHeight="1" x14ac:dyDescent="0.35"/>
    <row r="2615" ht="15" customHeight="1" x14ac:dyDescent="0.35"/>
    <row r="2616" ht="15" customHeight="1" x14ac:dyDescent="0.35"/>
    <row r="2617" ht="15" customHeight="1" x14ac:dyDescent="0.35"/>
    <row r="2618" ht="15" customHeight="1" x14ac:dyDescent="0.35"/>
    <row r="2619" ht="15" customHeight="1" x14ac:dyDescent="0.35"/>
    <row r="2620" ht="15" customHeight="1" x14ac:dyDescent="0.35"/>
    <row r="2621" ht="15" customHeight="1" x14ac:dyDescent="0.35"/>
    <row r="2622" ht="15" customHeight="1" x14ac:dyDescent="0.35"/>
    <row r="2623" ht="15" customHeight="1" x14ac:dyDescent="0.35"/>
    <row r="2624" ht="15" customHeight="1" x14ac:dyDescent="0.35"/>
    <row r="2625" ht="15" customHeight="1" x14ac:dyDescent="0.35"/>
    <row r="2626" ht="12" customHeight="1" x14ac:dyDescent="0.35"/>
    <row r="2627" ht="15" customHeight="1" x14ac:dyDescent="0.35"/>
    <row r="2628" ht="15" customHeight="1" x14ac:dyDescent="0.35"/>
    <row r="2629" ht="15" customHeight="1" x14ac:dyDescent="0.35"/>
    <row r="2630" ht="15" customHeight="1" x14ac:dyDescent="0.35"/>
    <row r="2631" ht="15" customHeight="1" x14ac:dyDescent="0.35"/>
    <row r="2632" ht="15" customHeight="1" x14ac:dyDescent="0.35"/>
    <row r="2633" ht="15" customHeight="1" x14ac:dyDescent="0.35"/>
    <row r="2634" ht="15" customHeight="1" x14ac:dyDescent="0.35"/>
    <row r="2635" ht="15" customHeight="1" x14ac:dyDescent="0.35"/>
    <row r="2636" ht="15" customHeight="1" x14ac:dyDescent="0.35"/>
    <row r="2637" ht="15" customHeight="1" x14ac:dyDescent="0.35"/>
    <row r="2638" ht="15" customHeight="1" x14ac:dyDescent="0.35"/>
    <row r="2639" ht="15" customHeight="1" x14ac:dyDescent="0.35"/>
    <row r="2640" ht="15" customHeight="1" x14ac:dyDescent="0.35"/>
    <row r="2641" spans="2:32" ht="15" customHeight="1" x14ac:dyDescent="0.35"/>
    <row r="2642" spans="2:32" ht="15" customHeight="1" x14ac:dyDescent="0.35"/>
    <row r="2643" spans="2:32" ht="15" customHeight="1" x14ac:dyDescent="0.35"/>
    <row r="2644" spans="2:32" ht="15" customHeight="1" x14ac:dyDescent="0.35"/>
    <row r="2645" spans="2:32" ht="15" customHeight="1" x14ac:dyDescent="0.35">
      <c r="B2645" s="101"/>
      <c r="C2645" s="101"/>
      <c r="D2645" s="101"/>
      <c r="E2645" s="101"/>
      <c r="F2645" s="101"/>
      <c r="G2645" s="101"/>
      <c r="H2645" s="101"/>
      <c r="I2645" s="101"/>
      <c r="J2645" s="101"/>
      <c r="K2645" s="101"/>
      <c r="L2645" s="101"/>
      <c r="M2645" s="101"/>
      <c r="N2645" s="101"/>
      <c r="O2645" s="101"/>
      <c r="P2645" s="101"/>
      <c r="Q2645" s="101"/>
      <c r="R2645" s="101"/>
      <c r="S2645" s="101"/>
      <c r="T2645" s="101"/>
      <c r="U2645" s="101"/>
      <c r="V2645" s="101"/>
      <c r="W2645" s="101"/>
      <c r="X2645" s="101"/>
      <c r="Y2645" s="101"/>
      <c r="Z2645" s="101"/>
      <c r="AA2645" s="101"/>
      <c r="AB2645" s="101"/>
      <c r="AC2645" s="101"/>
      <c r="AD2645" s="101"/>
      <c r="AE2645" s="101"/>
      <c r="AF2645" s="101"/>
    </row>
    <row r="2646" spans="2:32" ht="15" customHeight="1" x14ac:dyDescent="0.35"/>
    <row r="2647" spans="2:32" ht="12" customHeight="1" x14ac:dyDescent="0.35"/>
    <row r="2648" spans="2:32" ht="12" customHeight="1" x14ac:dyDescent="0.35"/>
    <row r="2649" spans="2:32" ht="12" customHeight="1" x14ac:dyDescent="0.35"/>
    <row r="2650" spans="2:32" ht="12" customHeight="1" x14ac:dyDescent="0.35"/>
    <row r="2651" spans="2:32" ht="12" customHeight="1" x14ac:dyDescent="0.35"/>
    <row r="2652" spans="2:32" ht="12" customHeight="1" x14ac:dyDescent="0.35"/>
    <row r="2653" spans="2:32" ht="12" customHeight="1" x14ac:dyDescent="0.35"/>
    <row r="2654" spans="2:32" ht="12" customHeight="1" x14ac:dyDescent="0.35"/>
    <row r="2655" spans="2:32" ht="12" customHeight="1" x14ac:dyDescent="0.35"/>
    <row r="2656" spans="2:32" ht="12" customHeight="1" x14ac:dyDescent="0.35"/>
    <row r="2657" ht="12" customHeight="1" x14ac:dyDescent="0.35"/>
    <row r="2658" ht="12" customHeight="1" x14ac:dyDescent="0.35"/>
    <row r="2659" ht="12" customHeight="1" x14ac:dyDescent="0.35"/>
    <row r="2660" ht="12" customHeight="1" x14ac:dyDescent="0.35"/>
    <row r="2661" ht="12" customHeight="1" x14ac:dyDescent="0.35"/>
    <row r="2662" ht="12" customHeight="1" x14ac:dyDescent="0.35"/>
    <row r="2663" ht="12" customHeight="1" x14ac:dyDescent="0.35"/>
    <row r="2664" ht="12" customHeight="1" x14ac:dyDescent="0.35"/>
    <row r="2665" ht="12" customHeight="1" x14ac:dyDescent="0.35"/>
    <row r="2666" ht="12" customHeight="1" x14ac:dyDescent="0.35"/>
    <row r="2667" ht="12" customHeight="1" x14ac:dyDescent="0.35"/>
    <row r="2668" ht="12" customHeight="1" x14ac:dyDescent="0.35"/>
    <row r="2669" ht="12" customHeight="1" x14ac:dyDescent="0.35"/>
    <row r="2670" ht="12" customHeight="1" x14ac:dyDescent="0.35"/>
    <row r="2671" ht="12" customHeight="1" x14ac:dyDescent="0.35"/>
    <row r="2672" ht="12" customHeight="1" x14ac:dyDescent="0.35"/>
    <row r="2673" ht="12" customHeight="1" x14ac:dyDescent="0.35"/>
    <row r="2674" ht="12" customHeight="1" x14ac:dyDescent="0.35"/>
    <row r="2675" ht="15" customHeight="1" x14ac:dyDescent="0.35"/>
    <row r="2676" ht="15" customHeight="1" x14ac:dyDescent="0.35"/>
    <row r="2677" ht="15" customHeight="1" x14ac:dyDescent="0.35"/>
    <row r="2678" ht="15" customHeight="1" x14ac:dyDescent="0.35"/>
    <row r="2679" ht="15" customHeight="1" x14ac:dyDescent="0.35"/>
    <row r="2680" ht="15" customHeight="1" x14ac:dyDescent="0.35"/>
    <row r="2681" ht="15" customHeight="1" x14ac:dyDescent="0.35"/>
    <row r="2682" ht="15" customHeight="1" x14ac:dyDescent="0.35"/>
    <row r="2683" ht="15" customHeight="1" x14ac:dyDescent="0.35"/>
    <row r="2684" ht="15" customHeight="1" x14ac:dyDescent="0.35"/>
    <row r="2685" ht="15" customHeight="1" x14ac:dyDescent="0.35"/>
    <row r="2686" ht="15" customHeight="1" x14ac:dyDescent="0.35"/>
    <row r="2687" ht="15" customHeight="1" x14ac:dyDescent="0.35"/>
    <row r="2688" ht="15" customHeight="1" x14ac:dyDescent="0.35"/>
    <row r="2689" ht="15" customHeight="1" x14ac:dyDescent="0.35"/>
    <row r="2690" ht="15" customHeight="1" x14ac:dyDescent="0.35"/>
    <row r="2691" ht="15" customHeight="1" x14ac:dyDescent="0.35"/>
    <row r="2692" ht="15" customHeight="1" x14ac:dyDescent="0.35"/>
    <row r="2693" ht="15" customHeight="1" x14ac:dyDescent="0.35"/>
    <row r="2694" ht="15" customHeight="1" x14ac:dyDescent="0.35"/>
    <row r="2695" ht="15" customHeight="1" x14ac:dyDescent="0.35"/>
    <row r="2696" ht="15" customHeight="1" x14ac:dyDescent="0.35"/>
    <row r="2697" ht="12" customHeight="1" x14ac:dyDescent="0.35"/>
    <row r="2698" ht="15" customHeight="1" x14ac:dyDescent="0.35"/>
    <row r="2699" ht="15" customHeight="1" x14ac:dyDescent="0.35"/>
    <row r="2700" ht="15" customHeight="1" x14ac:dyDescent="0.35"/>
    <row r="2701" ht="15" customHeight="1" x14ac:dyDescent="0.35"/>
    <row r="2702" ht="15" customHeight="1" x14ac:dyDescent="0.35"/>
    <row r="2703" ht="15" customHeight="1" x14ac:dyDescent="0.35"/>
    <row r="2704" ht="15" customHeight="1" x14ac:dyDescent="0.35"/>
    <row r="2705" ht="15" customHeight="1" x14ac:dyDescent="0.35"/>
    <row r="2706" ht="15" customHeight="1" x14ac:dyDescent="0.35"/>
    <row r="2707" ht="15" customHeight="1" x14ac:dyDescent="0.35"/>
    <row r="2708" ht="15" customHeight="1" x14ac:dyDescent="0.35"/>
    <row r="2709" ht="15" customHeight="1" x14ac:dyDescent="0.35"/>
    <row r="2710" ht="15" customHeight="1" x14ac:dyDescent="0.35"/>
    <row r="2711" ht="15" customHeight="1" x14ac:dyDescent="0.35"/>
    <row r="2712" ht="15" customHeight="1" x14ac:dyDescent="0.35"/>
    <row r="2713" ht="15" customHeight="1" x14ac:dyDescent="0.35"/>
    <row r="2714" ht="15" customHeight="1" x14ac:dyDescent="0.35"/>
    <row r="2715" ht="12" customHeight="1" x14ac:dyDescent="0.35"/>
    <row r="2716" ht="15" customHeight="1" x14ac:dyDescent="0.35"/>
    <row r="2717" ht="15" customHeight="1" x14ac:dyDescent="0.35"/>
    <row r="2718" ht="15" customHeight="1" x14ac:dyDescent="0.35"/>
    <row r="2719" ht="15" customHeight="1" x14ac:dyDescent="0.35"/>
    <row r="2720" ht="15" customHeight="1" x14ac:dyDescent="0.35"/>
    <row r="2721" ht="15" customHeight="1" x14ac:dyDescent="0.35"/>
    <row r="2722" ht="15" customHeight="1" x14ac:dyDescent="0.35"/>
    <row r="2723" ht="15" customHeight="1" x14ac:dyDescent="0.35"/>
    <row r="2724" ht="15" customHeight="1" x14ac:dyDescent="0.35"/>
    <row r="2725" ht="15" customHeight="1" x14ac:dyDescent="0.35"/>
    <row r="2726" ht="15" customHeight="1" x14ac:dyDescent="0.35"/>
    <row r="2727" ht="15" customHeight="1" x14ac:dyDescent="0.35"/>
    <row r="2728" ht="15" customHeight="1" x14ac:dyDescent="0.35"/>
    <row r="2729" ht="15" customHeight="1" x14ac:dyDescent="0.35"/>
    <row r="2730" ht="15" customHeight="1" x14ac:dyDescent="0.35"/>
    <row r="2731" ht="15" customHeight="1" x14ac:dyDescent="0.35"/>
    <row r="2732" ht="15" customHeight="1" x14ac:dyDescent="0.35"/>
    <row r="2733" ht="12" customHeight="1" x14ac:dyDescent="0.35"/>
    <row r="2734" ht="15" customHeight="1" x14ac:dyDescent="0.35"/>
    <row r="2735" ht="15" customHeight="1" x14ac:dyDescent="0.35"/>
    <row r="2736" ht="15" customHeight="1" x14ac:dyDescent="0.35"/>
    <row r="2737" ht="15" customHeight="1" x14ac:dyDescent="0.35"/>
    <row r="2738" ht="15" customHeight="1" x14ac:dyDescent="0.35"/>
    <row r="2739" ht="15" customHeight="1" x14ac:dyDescent="0.35"/>
    <row r="2740" ht="15" customHeight="1" x14ac:dyDescent="0.35"/>
    <row r="2741" ht="15" customHeight="1" x14ac:dyDescent="0.35"/>
    <row r="2742" ht="15" customHeight="1" x14ac:dyDescent="0.35"/>
    <row r="2743" ht="15" customHeight="1" x14ac:dyDescent="0.35"/>
    <row r="2744" ht="15" customHeight="1" x14ac:dyDescent="0.35"/>
    <row r="2745" ht="15" customHeight="1" x14ac:dyDescent="0.35"/>
    <row r="2746" ht="15" customHeight="1" x14ac:dyDescent="0.35"/>
    <row r="2747" ht="15" customHeight="1" x14ac:dyDescent="0.35"/>
    <row r="2748" ht="15" customHeight="1" x14ac:dyDescent="0.35"/>
    <row r="2749" ht="15" customHeight="1" x14ac:dyDescent="0.35"/>
    <row r="2750" ht="15" customHeight="1" x14ac:dyDescent="0.35"/>
    <row r="2751" ht="12" customHeight="1" x14ac:dyDescent="0.35"/>
    <row r="2752" ht="15" customHeight="1" x14ac:dyDescent="0.35"/>
    <row r="2753" ht="15" customHeight="1" x14ac:dyDescent="0.35"/>
    <row r="2754" ht="15" customHeight="1" x14ac:dyDescent="0.35"/>
    <row r="2755" ht="15" customHeight="1" x14ac:dyDescent="0.35"/>
    <row r="2756" ht="15" customHeight="1" x14ac:dyDescent="0.35"/>
    <row r="2757" ht="15" customHeight="1" x14ac:dyDescent="0.35"/>
    <row r="2758" ht="15" customHeight="1" x14ac:dyDescent="0.35"/>
    <row r="2759" ht="15" customHeight="1" x14ac:dyDescent="0.35"/>
    <row r="2760" ht="15" customHeight="1" x14ac:dyDescent="0.35"/>
    <row r="2761" ht="15" customHeight="1" x14ac:dyDescent="0.35"/>
    <row r="2762" ht="15" customHeight="1" x14ac:dyDescent="0.35"/>
    <row r="2763" ht="15" customHeight="1" x14ac:dyDescent="0.35"/>
    <row r="2764" ht="15" customHeight="1" x14ac:dyDescent="0.35"/>
    <row r="2765" ht="15" customHeight="1" x14ac:dyDescent="0.35"/>
    <row r="2766" ht="15" customHeight="1" x14ac:dyDescent="0.35"/>
    <row r="2767" ht="15" customHeight="1" x14ac:dyDescent="0.35"/>
    <row r="2768" ht="15" customHeight="1" x14ac:dyDescent="0.35"/>
    <row r="2769" ht="15" customHeight="1" x14ac:dyDescent="0.35"/>
    <row r="2770" ht="15" customHeight="1" x14ac:dyDescent="0.35"/>
    <row r="2771" ht="15" customHeight="1" x14ac:dyDescent="0.35"/>
    <row r="2772" ht="15" customHeight="1" x14ac:dyDescent="0.35"/>
    <row r="2773" ht="15" customHeight="1" x14ac:dyDescent="0.35"/>
    <row r="2774" ht="15" customHeight="1" x14ac:dyDescent="0.35"/>
    <row r="2775" ht="15" customHeight="1" x14ac:dyDescent="0.35"/>
    <row r="2776" ht="15" customHeight="1" x14ac:dyDescent="0.35"/>
    <row r="2777" ht="15" customHeight="1" x14ac:dyDescent="0.35"/>
    <row r="2778" ht="15" customHeight="1" x14ac:dyDescent="0.35"/>
    <row r="2779" ht="15" customHeight="1" x14ac:dyDescent="0.35"/>
    <row r="2780" ht="15" customHeight="1" x14ac:dyDescent="0.35"/>
    <row r="2781" ht="15" customHeight="1" x14ac:dyDescent="0.35"/>
    <row r="2782" ht="15" customHeight="1" x14ac:dyDescent="0.35"/>
    <row r="2783" ht="15" customHeight="1" x14ac:dyDescent="0.35"/>
    <row r="2784" ht="15" customHeight="1" x14ac:dyDescent="0.35"/>
    <row r="2785" ht="15" customHeight="1" x14ac:dyDescent="0.35"/>
    <row r="2786" ht="12" customHeight="1" x14ac:dyDescent="0.35"/>
    <row r="2787" ht="15" customHeight="1" x14ac:dyDescent="0.35"/>
    <row r="2788" ht="15" customHeight="1" x14ac:dyDescent="0.35"/>
    <row r="2789" ht="15" customHeight="1" x14ac:dyDescent="0.35"/>
    <row r="2790" ht="15" customHeight="1" x14ac:dyDescent="0.35"/>
    <row r="2791" ht="15" customHeight="1" x14ac:dyDescent="0.35"/>
    <row r="2792" ht="15" customHeight="1" x14ac:dyDescent="0.35"/>
    <row r="2793" ht="15" customHeight="1" x14ac:dyDescent="0.35"/>
    <row r="2794" ht="15" customHeight="1" x14ac:dyDescent="0.35"/>
    <row r="2795" ht="15" customHeight="1" x14ac:dyDescent="0.35"/>
    <row r="2796" ht="15" customHeight="1" x14ac:dyDescent="0.35"/>
    <row r="2797" ht="15" customHeight="1" x14ac:dyDescent="0.35"/>
    <row r="2798" ht="15" customHeight="1" x14ac:dyDescent="0.35"/>
    <row r="2799" ht="15" customHeight="1" x14ac:dyDescent="0.35"/>
    <row r="2800" ht="15" customHeight="1" x14ac:dyDescent="0.35"/>
    <row r="2801" ht="15" customHeight="1" x14ac:dyDescent="0.35"/>
    <row r="2802" ht="15" customHeight="1" x14ac:dyDescent="0.35"/>
    <row r="2803" ht="15" customHeight="1" x14ac:dyDescent="0.35"/>
    <row r="2804" ht="12" customHeight="1" x14ac:dyDescent="0.35"/>
    <row r="2805" ht="15" customHeight="1" x14ac:dyDescent="0.35"/>
    <row r="2806" ht="15" customHeight="1" x14ac:dyDescent="0.35"/>
    <row r="2807" ht="15" customHeight="1" x14ac:dyDescent="0.35"/>
    <row r="2808" ht="15" customHeight="1" x14ac:dyDescent="0.35"/>
    <row r="2809" ht="15" customHeight="1" x14ac:dyDescent="0.35"/>
    <row r="2810" ht="15" customHeight="1" x14ac:dyDescent="0.35"/>
    <row r="2811" ht="15" customHeight="1" x14ac:dyDescent="0.35"/>
    <row r="2812" ht="15" customHeight="1" x14ac:dyDescent="0.35"/>
    <row r="2813" ht="15" customHeight="1" x14ac:dyDescent="0.35"/>
    <row r="2814" ht="15" customHeight="1" x14ac:dyDescent="0.35"/>
    <row r="2815" ht="15" customHeight="1" x14ac:dyDescent="0.35"/>
    <row r="2816" ht="15" customHeight="1" x14ac:dyDescent="0.35"/>
    <row r="2817" ht="15" customHeight="1" x14ac:dyDescent="0.35"/>
    <row r="2818" ht="15" customHeight="1" x14ac:dyDescent="0.35"/>
    <row r="2819" ht="15" customHeight="1" x14ac:dyDescent="0.35"/>
    <row r="2820" ht="15" customHeight="1" x14ac:dyDescent="0.35"/>
    <row r="2821" ht="15" customHeight="1" x14ac:dyDescent="0.35"/>
    <row r="2822" ht="15" customHeight="1" x14ac:dyDescent="0.35"/>
    <row r="2823" ht="15" customHeight="1" x14ac:dyDescent="0.35"/>
    <row r="2824" ht="15" customHeight="1" x14ac:dyDescent="0.35"/>
    <row r="2825" ht="15" customHeight="1" x14ac:dyDescent="0.35"/>
    <row r="2826" ht="15" customHeight="1" x14ac:dyDescent="0.35"/>
    <row r="2827" ht="15" customHeight="1" x14ac:dyDescent="0.35"/>
    <row r="2828" ht="15" customHeight="1" x14ac:dyDescent="0.35"/>
    <row r="2829" ht="15" customHeight="1" x14ac:dyDescent="0.35"/>
    <row r="2830" ht="15" customHeight="1" x14ac:dyDescent="0.35"/>
    <row r="2831" ht="15" customHeight="1" x14ac:dyDescent="0.35"/>
    <row r="2832" ht="15" customHeight="1" x14ac:dyDescent="0.35"/>
    <row r="2833" ht="15" customHeight="1" x14ac:dyDescent="0.35"/>
    <row r="2834" ht="15" customHeight="1" x14ac:dyDescent="0.35"/>
    <row r="2835" ht="15" customHeight="1" x14ac:dyDescent="0.35"/>
    <row r="2836" ht="15" customHeight="1" x14ac:dyDescent="0.35"/>
    <row r="2837" ht="15" customHeight="1" x14ac:dyDescent="0.35"/>
    <row r="2838" ht="15" customHeight="1" x14ac:dyDescent="0.35"/>
    <row r="2839" ht="12" customHeight="1" x14ac:dyDescent="0.35"/>
    <row r="2840" ht="15" customHeight="1" x14ac:dyDescent="0.35"/>
    <row r="2841" ht="15" customHeight="1" x14ac:dyDescent="0.35"/>
    <row r="2842" ht="15" customHeight="1" x14ac:dyDescent="0.35"/>
    <row r="2843" ht="15" customHeight="1" x14ac:dyDescent="0.35"/>
    <row r="2844" ht="15" customHeight="1" x14ac:dyDescent="0.35"/>
    <row r="2845" ht="15" customHeight="1" x14ac:dyDescent="0.35"/>
    <row r="2846" ht="15" customHeight="1" x14ac:dyDescent="0.35"/>
    <row r="2847" ht="15" customHeight="1" x14ac:dyDescent="0.35"/>
    <row r="2848" ht="15" customHeight="1" x14ac:dyDescent="0.35"/>
    <row r="2849" ht="15" customHeight="1" x14ac:dyDescent="0.35"/>
    <row r="2850" ht="15" customHeight="1" x14ac:dyDescent="0.35"/>
    <row r="2851" ht="15" customHeight="1" x14ac:dyDescent="0.35"/>
    <row r="2852" ht="15" customHeight="1" x14ac:dyDescent="0.35"/>
    <row r="2853" ht="15" customHeight="1" x14ac:dyDescent="0.35"/>
    <row r="2854" ht="15" customHeight="1" x14ac:dyDescent="0.35"/>
    <row r="2855" ht="15" customHeight="1" x14ac:dyDescent="0.35"/>
    <row r="2856" ht="15" customHeight="1" x14ac:dyDescent="0.35"/>
    <row r="2857" ht="12" customHeight="1" x14ac:dyDescent="0.35"/>
    <row r="2858" ht="15" customHeight="1" x14ac:dyDescent="0.35"/>
    <row r="2859" ht="15" customHeight="1" x14ac:dyDescent="0.35"/>
    <row r="2860" ht="15" customHeight="1" x14ac:dyDescent="0.35"/>
    <row r="2861" ht="15" customHeight="1" x14ac:dyDescent="0.35"/>
    <row r="2862" ht="15" customHeight="1" x14ac:dyDescent="0.35"/>
    <row r="2863" ht="15" customHeight="1" x14ac:dyDescent="0.35"/>
    <row r="2864" ht="15" customHeight="1" x14ac:dyDescent="0.35"/>
    <row r="2865" ht="15" customHeight="1" x14ac:dyDescent="0.35"/>
    <row r="2866" ht="15" customHeight="1" x14ac:dyDescent="0.35"/>
    <row r="2867" ht="15" customHeight="1" x14ac:dyDescent="0.35"/>
    <row r="2868" ht="15" customHeight="1" x14ac:dyDescent="0.35"/>
    <row r="2869" ht="15" customHeight="1" x14ac:dyDescent="0.35"/>
    <row r="2870" ht="15" customHeight="1" x14ac:dyDescent="0.35"/>
    <row r="2871" ht="15" customHeight="1" x14ac:dyDescent="0.35"/>
    <row r="2872" ht="15" customHeight="1" x14ac:dyDescent="0.35"/>
    <row r="2873" ht="15" customHeight="1" x14ac:dyDescent="0.35"/>
    <row r="2874" ht="15" customHeight="1" x14ac:dyDescent="0.35"/>
    <row r="2875" ht="12" customHeight="1" x14ac:dyDescent="0.35"/>
    <row r="2876" ht="15" customHeight="1" x14ac:dyDescent="0.35"/>
    <row r="2877" ht="15" customHeight="1" x14ac:dyDescent="0.35"/>
    <row r="2878" ht="15" customHeight="1" x14ac:dyDescent="0.35"/>
    <row r="2879" ht="15" customHeight="1" x14ac:dyDescent="0.35"/>
    <row r="2880" ht="15" customHeight="1" x14ac:dyDescent="0.35"/>
    <row r="2881" ht="15" customHeight="1" x14ac:dyDescent="0.35"/>
    <row r="2882" ht="15" customHeight="1" x14ac:dyDescent="0.35"/>
    <row r="2883" ht="15" customHeight="1" x14ac:dyDescent="0.35"/>
    <row r="2884" ht="15" customHeight="1" x14ac:dyDescent="0.35"/>
    <row r="2885" ht="15" customHeight="1" x14ac:dyDescent="0.35"/>
    <row r="2886" ht="15" customHeight="1" x14ac:dyDescent="0.35"/>
    <row r="2887" ht="15" customHeight="1" x14ac:dyDescent="0.35"/>
    <row r="2888" ht="15" customHeight="1" x14ac:dyDescent="0.35"/>
    <row r="2889" ht="15" customHeight="1" x14ac:dyDescent="0.35"/>
    <row r="2890" ht="15" customHeight="1" x14ac:dyDescent="0.35"/>
    <row r="2891" ht="15" customHeight="1" x14ac:dyDescent="0.35"/>
    <row r="2892" ht="15" customHeight="1" x14ac:dyDescent="0.35"/>
    <row r="2893" ht="12" customHeight="1" x14ac:dyDescent="0.35"/>
    <row r="2894" ht="15" customHeight="1" x14ac:dyDescent="0.35"/>
    <row r="2895" ht="15" customHeight="1" x14ac:dyDescent="0.35"/>
    <row r="2896" ht="15" customHeight="1" x14ac:dyDescent="0.35"/>
    <row r="2897" ht="15" customHeight="1" x14ac:dyDescent="0.35"/>
    <row r="2898" ht="15" customHeight="1" x14ac:dyDescent="0.35"/>
    <row r="2899" ht="15" customHeight="1" x14ac:dyDescent="0.35"/>
    <row r="2900" ht="15" customHeight="1" x14ac:dyDescent="0.35"/>
    <row r="2901" ht="15" customHeight="1" x14ac:dyDescent="0.35"/>
    <row r="2902" ht="15" customHeight="1" x14ac:dyDescent="0.35"/>
    <row r="2903" ht="15" customHeight="1" x14ac:dyDescent="0.35"/>
    <row r="2904" ht="15" customHeight="1" x14ac:dyDescent="0.35"/>
    <row r="2905" ht="15" customHeight="1" x14ac:dyDescent="0.35"/>
    <row r="2906" ht="15" customHeight="1" x14ac:dyDescent="0.35"/>
    <row r="2907" ht="15" customHeight="1" x14ac:dyDescent="0.35"/>
    <row r="2908" ht="15" customHeight="1" x14ac:dyDescent="0.35"/>
    <row r="2909" ht="15" customHeight="1" x14ac:dyDescent="0.35"/>
    <row r="2910" ht="15" customHeight="1" x14ac:dyDescent="0.35"/>
    <row r="2911" ht="12" customHeight="1" x14ac:dyDescent="0.35"/>
    <row r="2912" ht="15" customHeight="1" x14ac:dyDescent="0.35"/>
    <row r="2913" ht="15" customHeight="1" x14ac:dyDescent="0.35"/>
    <row r="2914" ht="15" customHeight="1" x14ac:dyDescent="0.35"/>
    <row r="2915" ht="15" customHeight="1" x14ac:dyDescent="0.35"/>
    <row r="2916" ht="15" customHeight="1" x14ac:dyDescent="0.35"/>
    <row r="2917" ht="15" customHeight="1" x14ac:dyDescent="0.35"/>
    <row r="2918" ht="15" customHeight="1" x14ac:dyDescent="0.35"/>
    <row r="2919" ht="15" customHeight="1" x14ac:dyDescent="0.35"/>
    <row r="2920" ht="15" customHeight="1" x14ac:dyDescent="0.35"/>
    <row r="2921" ht="15" customHeight="1" x14ac:dyDescent="0.35"/>
    <row r="2922" ht="15" customHeight="1" x14ac:dyDescent="0.35"/>
    <row r="2923" ht="15" customHeight="1" x14ac:dyDescent="0.35"/>
    <row r="2924" ht="15" customHeight="1" x14ac:dyDescent="0.35"/>
    <row r="2925" ht="15" customHeight="1" x14ac:dyDescent="0.35"/>
    <row r="2926" ht="15" customHeight="1" x14ac:dyDescent="0.35"/>
    <row r="2927" ht="15" customHeight="1" x14ac:dyDescent="0.35"/>
    <row r="2928" ht="15" customHeight="1" x14ac:dyDescent="0.35"/>
    <row r="2929" ht="12" customHeight="1" x14ac:dyDescent="0.35"/>
    <row r="2930" ht="15" customHeight="1" x14ac:dyDescent="0.35"/>
    <row r="2931" ht="15" customHeight="1" x14ac:dyDescent="0.35"/>
    <row r="2932" ht="15" customHeight="1" x14ac:dyDescent="0.35"/>
    <row r="2933" ht="15" customHeight="1" x14ac:dyDescent="0.35"/>
    <row r="2934" ht="15" customHeight="1" x14ac:dyDescent="0.35"/>
    <row r="2935" ht="15" customHeight="1" x14ac:dyDescent="0.35"/>
    <row r="2936" ht="15" customHeight="1" x14ac:dyDescent="0.35"/>
    <row r="2937" ht="15" customHeight="1" x14ac:dyDescent="0.35"/>
    <row r="2938" ht="15" customHeight="1" x14ac:dyDescent="0.35"/>
    <row r="2939" ht="15" customHeight="1" x14ac:dyDescent="0.35"/>
    <row r="2940" ht="15" customHeight="1" x14ac:dyDescent="0.35"/>
    <row r="2941" ht="15" customHeight="1" x14ac:dyDescent="0.35"/>
    <row r="2942" ht="15" customHeight="1" x14ac:dyDescent="0.35"/>
    <row r="2943" ht="15" customHeight="1" x14ac:dyDescent="0.35"/>
    <row r="2944" ht="15" customHeight="1" x14ac:dyDescent="0.35"/>
    <row r="2945" ht="15" customHeight="1" x14ac:dyDescent="0.35"/>
    <row r="2946" ht="15" customHeight="1" x14ac:dyDescent="0.35"/>
    <row r="2947" ht="12" customHeight="1" x14ac:dyDescent="0.35"/>
    <row r="2948" ht="15" customHeight="1" x14ac:dyDescent="0.35"/>
    <row r="2949" ht="15" customHeight="1" x14ac:dyDescent="0.35"/>
    <row r="2950" ht="15" customHeight="1" x14ac:dyDescent="0.35"/>
    <row r="2951" ht="15" customHeight="1" x14ac:dyDescent="0.35"/>
    <row r="2952" ht="15" customHeight="1" x14ac:dyDescent="0.35"/>
    <row r="2953" ht="15" customHeight="1" x14ac:dyDescent="0.35"/>
    <row r="2954" ht="15" customHeight="1" x14ac:dyDescent="0.35"/>
    <row r="2955" ht="15" customHeight="1" x14ac:dyDescent="0.35"/>
    <row r="2956" ht="15" customHeight="1" x14ac:dyDescent="0.35"/>
    <row r="2957" ht="15" customHeight="1" x14ac:dyDescent="0.35"/>
    <row r="2958" ht="15" customHeight="1" x14ac:dyDescent="0.35"/>
    <row r="2959" ht="15" customHeight="1" x14ac:dyDescent="0.35"/>
    <row r="2960" ht="15" customHeight="1" x14ac:dyDescent="0.35"/>
    <row r="2961" spans="2:32" ht="15" customHeight="1" x14ac:dyDescent="0.35"/>
    <row r="2962" spans="2:32" ht="15" customHeight="1" x14ac:dyDescent="0.35"/>
    <row r="2963" spans="2:32" ht="15" customHeight="1" x14ac:dyDescent="0.35"/>
    <row r="2964" spans="2:32" ht="15" customHeight="1" x14ac:dyDescent="0.35"/>
    <row r="2965" spans="2:32" ht="12" customHeight="1" x14ac:dyDescent="0.35"/>
    <row r="2966" spans="2:32" ht="15" customHeight="1" x14ac:dyDescent="0.35"/>
    <row r="2967" spans="2:32" ht="15" customHeight="1" x14ac:dyDescent="0.35"/>
    <row r="2968" spans="2:32" ht="15" customHeight="1" x14ac:dyDescent="0.35"/>
    <row r="2969" spans="2:32" ht="15" customHeight="1" x14ac:dyDescent="0.35"/>
    <row r="2970" spans="2:32" ht="15" customHeight="1" x14ac:dyDescent="0.35"/>
    <row r="2971" spans="2:32" ht="15" customHeight="1" x14ac:dyDescent="0.35">
      <c r="B2971" s="101"/>
      <c r="C2971" s="101"/>
      <c r="D2971" s="101"/>
      <c r="E2971" s="101"/>
      <c r="F2971" s="101"/>
      <c r="G2971" s="101"/>
      <c r="H2971" s="101"/>
      <c r="I2971" s="101"/>
      <c r="J2971" s="101"/>
      <c r="K2971" s="101"/>
      <c r="L2971" s="101"/>
      <c r="M2971" s="101"/>
      <c r="N2971" s="101"/>
      <c r="O2971" s="101"/>
      <c r="P2971" s="101"/>
      <c r="Q2971" s="101"/>
      <c r="R2971" s="101"/>
      <c r="S2971" s="101"/>
      <c r="T2971" s="101"/>
      <c r="U2971" s="101"/>
      <c r="V2971" s="101"/>
      <c r="W2971" s="101"/>
      <c r="X2971" s="101"/>
      <c r="Y2971" s="101"/>
      <c r="Z2971" s="101"/>
      <c r="AA2971" s="101"/>
      <c r="AB2971" s="101"/>
      <c r="AC2971" s="101"/>
      <c r="AD2971" s="101"/>
      <c r="AE2971" s="101"/>
      <c r="AF2971" s="101"/>
    </row>
    <row r="2972" spans="2:32" ht="15" customHeight="1" x14ac:dyDescent="0.35"/>
    <row r="2973" spans="2:32" ht="12" customHeight="1" x14ac:dyDescent="0.35"/>
    <row r="2974" spans="2:32" ht="12" customHeight="1" x14ac:dyDescent="0.35"/>
    <row r="2975" spans="2:32" ht="12" customHeight="1" x14ac:dyDescent="0.35"/>
    <row r="2976" spans="2:32" ht="12" customHeight="1" x14ac:dyDescent="0.35"/>
    <row r="2977" ht="12" customHeight="1" x14ac:dyDescent="0.35"/>
    <row r="2978" ht="12" customHeight="1" x14ac:dyDescent="0.35"/>
    <row r="2979" ht="12" customHeight="1" x14ac:dyDescent="0.35"/>
    <row r="2980" ht="12" customHeight="1" x14ac:dyDescent="0.35"/>
    <row r="2981" ht="12" customHeight="1" x14ac:dyDescent="0.35"/>
    <row r="2982" ht="12" customHeight="1" x14ac:dyDescent="0.35"/>
    <row r="2983" ht="12" customHeight="1" x14ac:dyDescent="0.35"/>
    <row r="2984" ht="12" customHeight="1" x14ac:dyDescent="0.35"/>
    <row r="2985" ht="12" customHeight="1" x14ac:dyDescent="0.35"/>
    <row r="2986" ht="12" customHeight="1" x14ac:dyDescent="0.35"/>
    <row r="2987" ht="12" customHeight="1" x14ac:dyDescent="0.35"/>
    <row r="2988" ht="12" customHeight="1" x14ac:dyDescent="0.35"/>
    <row r="2989" ht="12" customHeight="1" x14ac:dyDescent="0.35"/>
    <row r="2990" ht="12" customHeight="1" x14ac:dyDescent="0.35"/>
    <row r="2991" ht="12" customHeight="1" x14ac:dyDescent="0.35"/>
    <row r="2992" ht="12" customHeight="1" x14ac:dyDescent="0.35"/>
    <row r="2993" ht="12" customHeight="1" x14ac:dyDescent="0.35"/>
    <row r="2994" ht="12" customHeight="1" x14ac:dyDescent="0.35"/>
    <row r="2995" ht="12" customHeight="1" x14ac:dyDescent="0.35"/>
    <row r="2996" ht="12" customHeight="1" x14ac:dyDescent="0.35"/>
    <row r="2997" ht="12" customHeight="1" x14ac:dyDescent="0.35"/>
    <row r="2998" ht="12" customHeight="1" x14ac:dyDescent="0.35"/>
    <row r="2999" ht="12" customHeight="1" x14ac:dyDescent="0.35"/>
    <row r="3000" ht="15" customHeight="1" x14ac:dyDescent="0.35"/>
    <row r="3001" ht="15" customHeight="1" x14ac:dyDescent="0.35"/>
    <row r="3002" ht="15" customHeight="1" x14ac:dyDescent="0.35"/>
    <row r="3003" ht="15" customHeight="1" x14ac:dyDescent="0.35"/>
    <row r="3004" ht="15" customHeight="1" x14ac:dyDescent="0.35"/>
    <row r="3005" ht="15" customHeight="1" x14ac:dyDescent="0.35"/>
    <row r="3006" ht="15" customHeight="1" x14ac:dyDescent="0.35"/>
    <row r="3007" ht="15" customHeight="1" x14ac:dyDescent="0.35"/>
    <row r="3008" ht="15" customHeight="1" x14ac:dyDescent="0.35"/>
    <row r="3009" ht="15" customHeight="1" x14ac:dyDescent="0.35"/>
    <row r="3010" ht="15" customHeight="1" x14ac:dyDescent="0.35"/>
    <row r="3011" ht="15" customHeight="1" x14ac:dyDescent="0.35"/>
    <row r="3012" ht="15" customHeight="1" x14ac:dyDescent="0.35"/>
    <row r="3013" ht="15" customHeight="1" x14ac:dyDescent="0.35"/>
    <row r="3014" ht="15" customHeight="1" x14ac:dyDescent="0.35"/>
    <row r="3015" ht="15" customHeight="1" x14ac:dyDescent="0.35"/>
    <row r="3016" ht="15" customHeight="1" x14ac:dyDescent="0.35"/>
    <row r="3017" ht="15" customHeight="1" x14ac:dyDescent="0.35"/>
    <row r="3018" ht="15" customHeight="1" x14ac:dyDescent="0.35"/>
    <row r="3019" ht="15" customHeight="1" x14ac:dyDescent="0.35"/>
    <row r="3020" ht="15" customHeight="1" x14ac:dyDescent="0.35"/>
    <row r="3021" ht="15" customHeight="1" x14ac:dyDescent="0.35"/>
    <row r="3022" ht="12" customHeight="1" x14ac:dyDescent="0.35"/>
    <row r="3023" ht="15" customHeight="1" x14ac:dyDescent="0.35"/>
    <row r="3024" ht="15" customHeight="1" x14ac:dyDescent="0.35"/>
    <row r="3025" ht="15" customHeight="1" x14ac:dyDescent="0.35"/>
    <row r="3026" ht="15" customHeight="1" x14ac:dyDescent="0.35"/>
    <row r="3027" ht="15" customHeight="1" x14ac:dyDescent="0.35"/>
    <row r="3028" ht="15" customHeight="1" x14ac:dyDescent="0.35"/>
    <row r="3029" ht="15" customHeight="1" x14ac:dyDescent="0.35"/>
    <row r="3030" ht="15" customHeight="1" x14ac:dyDescent="0.35"/>
    <row r="3031" ht="15" customHeight="1" x14ac:dyDescent="0.35"/>
    <row r="3032" ht="15" customHeight="1" x14ac:dyDescent="0.35"/>
    <row r="3033" ht="15" customHeight="1" x14ac:dyDescent="0.35"/>
    <row r="3034" ht="15" customHeight="1" x14ac:dyDescent="0.35"/>
    <row r="3035" ht="15" customHeight="1" x14ac:dyDescent="0.35"/>
    <row r="3036" ht="15" customHeight="1" x14ac:dyDescent="0.35"/>
    <row r="3037" ht="15" customHeight="1" x14ac:dyDescent="0.35"/>
    <row r="3038" ht="15" customHeight="1" x14ac:dyDescent="0.35"/>
    <row r="3039" ht="15" customHeight="1" x14ac:dyDescent="0.35"/>
    <row r="3040" ht="12" customHeight="1" x14ac:dyDescent="0.35"/>
    <row r="3041" ht="15" customHeight="1" x14ac:dyDescent="0.35"/>
    <row r="3042" ht="15" customHeight="1" x14ac:dyDescent="0.35"/>
    <row r="3043" ht="15" customHeight="1" x14ac:dyDescent="0.35"/>
    <row r="3044" ht="15" customHeight="1" x14ac:dyDescent="0.35"/>
    <row r="3045" ht="15" customHeight="1" x14ac:dyDescent="0.35"/>
    <row r="3046" ht="15" customHeight="1" x14ac:dyDescent="0.35"/>
    <row r="3047" ht="15" customHeight="1" x14ac:dyDescent="0.35"/>
    <row r="3048" ht="15" customHeight="1" x14ac:dyDescent="0.35"/>
    <row r="3049" ht="15" customHeight="1" x14ac:dyDescent="0.35"/>
    <row r="3050" ht="15" customHeight="1" x14ac:dyDescent="0.35"/>
    <row r="3051" ht="15" customHeight="1" x14ac:dyDescent="0.35"/>
    <row r="3052" ht="15" customHeight="1" x14ac:dyDescent="0.35"/>
    <row r="3053" ht="15" customHeight="1" x14ac:dyDescent="0.35"/>
    <row r="3054" ht="15" customHeight="1" x14ac:dyDescent="0.35"/>
    <row r="3055" ht="15" customHeight="1" x14ac:dyDescent="0.35"/>
    <row r="3056" ht="15" customHeight="1" x14ac:dyDescent="0.35"/>
    <row r="3057" ht="15" customHeight="1" x14ac:dyDescent="0.35"/>
    <row r="3058" ht="12" customHeight="1" x14ac:dyDescent="0.35"/>
    <row r="3059" ht="15" customHeight="1" x14ac:dyDescent="0.35"/>
    <row r="3060" ht="15" customHeight="1" x14ac:dyDescent="0.35"/>
    <row r="3061" ht="15" customHeight="1" x14ac:dyDescent="0.35"/>
    <row r="3062" ht="15" customHeight="1" x14ac:dyDescent="0.35"/>
    <row r="3063" ht="15" customHeight="1" x14ac:dyDescent="0.35"/>
    <row r="3064" ht="15" customHeight="1" x14ac:dyDescent="0.35"/>
    <row r="3065" ht="15" customHeight="1" x14ac:dyDescent="0.35"/>
    <row r="3066" ht="15" customHeight="1" x14ac:dyDescent="0.35"/>
    <row r="3067" ht="15" customHeight="1" x14ac:dyDescent="0.35"/>
    <row r="3068" ht="15" customHeight="1" x14ac:dyDescent="0.35"/>
    <row r="3069" ht="15" customHeight="1" x14ac:dyDescent="0.35"/>
    <row r="3070" ht="15" customHeight="1" x14ac:dyDescent="0.35"/>
    <row r="3071" ht="15" customHeight="1" x14ac:dyDescent="0.35"/>
    <row r="3072" ht="15" customHeight="1" x14ac:dyDescent="0.35"/>
    <row r="3073" ht="15" customHeight="1" x14ac:dyDescent="0.35"/>
    <row r="3074" ht="15" customHeight="1" x14ac:dyDescent="0.35"/>
    <row r="3075" ht="15" customHeight="1" x14ac:dyDescent="0.35"/>
    <row r="3076" ht="12" customHeight="1" x14ac:dyDescent="0.35"/>
    <row r="3077" ht="15" customHeight="1" x14ac:dyDescent="0.35"/>
    <row r="3078" ht="15" customHeight="1" x14ac:dyDescent="0.35"/>
    <row r="3079" ht="15" customHeight="1" x14ac:dyDescent="0.35"/>
    <row r="3080" ht="15" customHeight="1" x14ac:dyDescent="0.35"/>
    <row r="3081" ht="15" customHeight="1" x14ac:dyDescent="0.35"/>
    <row r="3082" ht="15" customHeight="1" x14ac:dyDescent="0.35"/>
    <row r="3083" ht="15" customHeight="1" x14ac:dyDescent="0.35"/>
    <row r="3084" ht="15" customHeight="1" x14ac:dyDescent="0.35"/>
    <row r="3085" ht="15" customHeight="1" x14ac:dyDescent="0.35"/>
    <row r="3086" ht="15" customHeight="1" x14ac:dyDescent="0.35"/>
    <row r="3087" ht="15" customHeight="1" x14ac:dyDescent="0.35"/>
    <row r="3088" ht="15" customHeight="1" x14ac:dyDescent="0.35"/>
    <row r="3089" ht="15" customHeight="1" x14ac:dyDescent="0.35"/>
    <row r="3090" ht="15" customHeight="1" x14ac:dyDescent="0.35"/>
    <row r="3091" ht="15" customHeight="1" x14ac:dyDescent="0.35"/>
    <row r="3092" ht="15" customHeight="1" x14ac:dyDescent="0.35"/>
    <row r="3093" ht="15" customHeight="1" x14ac:dyDescent="0.35"/>
    <row r="3094" ht="15" customHeight="1" x14ac:dyDescent="0.35"/>
    <row r="3095" ht="15" customHeight="1" x14ac:dyDescent="0.35"/>
    <row r="3096" ht="15" customHeight="1" x14ac:dyDescent="0.35"/>
    <row r="3097" ht="15" customHeight="1" x14ac:dyDescent="0.35"/>
    <row r="3098" ht="15" customHeight="1" x14ac:dyDescent="0.35"/>
    <row r="3099" ht="15" customHeight="1" x14ac:dyDescent="0.35"/>
    <row r="3100" ht="15" customHeight="1" x14ac:dyDescent="0.35"/>
    <row r="3101" ht="15" customHeight="1" x14ac:dyDescent="0.35"/>
    <row r="3102" ht="15" customHeight="1" x14ac:dyDescent="0.35"/>
    <row r="3103" ht="15" customHeight="1" x14ac:dyDescent="0.35"/>
    <row r="3104" ht="15" customHeight="1" x14ac:dyDescent="0.35"/>
    <row r="3105" ht="15" customHeight="1" x14ac:dyDescent="0.35"/>
    <row r="3106" ht="15" customHeight="1" x14ac:dyDescent="0.35"/>
    <row r="3107" ht="15" customHeight="1" x14ac:dyDescent="0.35"/>
    <row r="3108" ht="15" customHeight="1" x14ac:dyDescent="0.35"/>
    <row r="3109" ht="15" customHeight="1" x14ac:dyDescent="0.35"/>
    <row r="3110" ht="15" customHeight="1" x14ac:dyDescent="0.35"/>
    <row r="3111" ht="12" customHeight="1" x14ac:dyDescent="0.35"/>
    <row r="3112" ht="15" customHeight="1" x14ac:dyDescent="0.35"/>
    <row r="3113" ht="15" customHeight="1" x14ac:dyDescent="0.35"/>
    <row r="3114" ht="15" customHeight="1" x14ac:dyDescent="0.35"/>
    <row r="3115" ht="15" customHeight="1" x14ac:dyDescent="0.35"/>
    <row r="3116" ht="15" customHeight="1" x14ac:dyDescent="0.35"/>
    <row r="3117" ht="15" customHeight="1" x14ac:dyDescent="0.35"/>
    <row r="3118" ht="15" customHeight="1" x14ac:dyDescent="0.35"/>
    <row r="3119" ht="15" customHeight="1" x14ac:dyDescent="0.35"/>
    <row r="3120" ht="15" customHeight="1" x14ac:dyDescent="0.35"/>
    <row r="3121" ht="15" customHeight="1" x14ac:dyDescent="0.35"/>
    <row r="3122" ht="15" customHeight="1" x14ac:dyDescent="0.35"/>
    <row r="3123" ht="15" customHeight="1" x14ac:dyDescent="0.35"/>
    <row r="3124" ht="15" customHeight="1" x14ac:dyDescent="0.35"/>
    <row r="3125" ht="15" customHeight="1" x14ac:dyDescent="0.35"/>
    <row r="3126" ht="15" customHeight="1" x14ac:dyDescent="0.35"/>
    <row r="3127" ht="15" customHeight="1" x14ac:dyDescent="0.35"/>
    <row r="3128" ht="15" customHeight="1" x14ac:dyDescent="0.35"/>
    <row r="3129" ht="12" customHeight="1" x14ac:dyDescent="0.35"/>
    <row r="3130" ht="15" customHeight="1" x14ac:dyDescent="0.35"/>
    <row r="3131" ht="15" customHeight="1" x14ac:dyDescent="0.35"/>
    <row r="3132" ht="15" customHeight="1" x14ac:dyDescent="0.35"/>
    <row r="3133" ht="15" customHeight="1" x14ac:dyDescent="0.35"/>
    <row r="3134" ht="15" customHeight="1" x14ac:dyDescent="0.35"/>
    <row r="3135" ht="15" customHeight="1" x14ac:dyDescent="0.35"/>
    <row r="3136" ht="15" customHeight="1" x14ac:dyDescent="0.35"/>
    <row r="3137" ht="15" customHeight="1" x14ac:dyDescent="0.35"/>
    <row r="3138" ht="15" customHeight="1" x14ac:dyDescent="0.35"/>
    <row r="3139" ht="15" customHeight="1" x14ac:dyDescent="0.35"/>
    <row r="3140" ht="15" customHeight="1" x14ac:dyDescent="0.35"/>
    <row r="3141" ht="15" customHeight="1" x14ac:dyDescent="0.35"/>
    <row r="3142" ht="15" customHeight="1" x14ac:dyDescent="0.35"/>
    <row r="3143" ht="15" customHeight="1" x14ac:dyDescent="0.35"/>
    <row r="3144" ht="15" customHeight="1" x14ac:dyDescent="0.35"/>
    <row r="3145" ht="15" customHeight="1" x14ac:dyDescent="0.35"/>
    <row r="3146" ht="15" customHeight="1" x14ac:dyDescent="0.35"/>
    <row r="3147" ht="12" customHeight="1" x14ac:dyDescent="0.35"/>
    <row r="3148" ht="15" customHeight="1" x14ac:dyDescent="0.35"/>
    <row r="3149" ht="15" customHeight="1" x14ac:dyDescent="0.35"/>
    <row r="3150" ht="15" customHeight="1" x14ac:dyDescent="0.35"/>
    <row r="3151" ht="15" customHeight="1" x14ac:dyDescent="0.35"/>
    <row r="3152" ht="15" customHeight="1" x14ac:dyDescent="0.35"/>
    <row r="3153" ht="15" customHeight="1" x14ac:dyDescent="0.35"/>
    <row r="3154" ht="15" customHeight="1" x14ac:dyDescent="0.35"/>
    <row r="3155" ht="15" customHeight="1" x14ac:dyDescent="0.35"/>
    <row r="3156" ht="15" customHeight="1" x14ac:dyDescent="0.35"/>
    <row r="3157" ht="15" customHeight="1" x14ac:dyDescent="0.35"/>
    <row r="3158" ht="15" customHeight="1" x14ac:dyDescent="0.35"/>
    <row r="3159" ht="15" customHeight="1" x14ac:dyDescent="0.35"/>
    <row r="3160" ht="15" customHeight="1" x14ac:dyDescent="0.35"/>
    <row r="3161" ht="15" customHeight="1" x14ac:dyDescent="0.35"/>
    <row r="3162" ht="15" customHeight="1" x14ac:dyDescent="0.35"/>
    <row r="3163" ht="15" customHeight="1" x14ac:dyDescent="0.35"/>
    <row r="3164" ht="15" customHeight="1" x14ac:dyDescent="0.35"/>
    <row r="3165" ht="12" customHeight="1" x14ac:dyDescent="0.35"/>
    <row r="3166" ht="12" customHeight="1" x14ac:dyDescent="0.35"/>
    <row r="3167" ht="15" customHeight="1" x14ac:dyDescent="0.35"/>
    <row r="3168" ht="15" customHeight="1" x14ac:dyDescent="0.35"/>
    <row r="3169" ht="15" customHeight="1" x14ac:dyDescent="0.35"/>
    <row r="3170" ht="15" customHeight="1" x14ac:dyDescent="0.35"/>
    <row r="3171" ht="15" customHeight="1" x14ac:dyDescent="0.35"/>
    <row r="3172" ht="15" customHeight="1" x14ac:dyDescent="0.35"/>
    <row r="3173" ht="15" customHeight="1" x14ac:dyDescent="0.35"/>
    <row r="3174" ht="15" customHeight="1" x14ac:dyDescent="0.35"/>
    <row r="3175" ht="15" customHeight="1" x14ac:dyDescent="0.35"/>
    <row r="3176" ht="15" customHeight="1" x14ac:dyDescent="0.35"/>
    <row r="3177" ht="15" customHeight="1" x14ac:dyDescent="0.35"/>
    <row r="3178" ht="15" customHeight="1" x14ac:dyDescent="0.35"/>
    <row r="3179" ht="15" customHeight="1" x14ac:dyDescent="0.35"/>
    <row r="3180" ht="15" customHeight="1" x14ac:dyDescent="0.35"/>
    <row r="3181" ht="15" customHeight="1" x14ac:dyDescent="0.35"/>
    <row r="3182" ht="15" customHeight="1" x14ac:dyDescent="0.35"/>
    <row r="3183" ht="15" customHeight="1" x14ac:dyDescent="0.35"/>
    <row r="3184" ht="12" customHeight="1" x14ac:dyDescent="0.35"/>
    <row r="3185" ht="15" customHeight="1" x14ac:dyDescent="0.35"/>
    <row r="3186" ht="15" customHeight="1" x14ac:dyDescent="0.35"/>
    <row r="3187" ht="15" customHeight="1" x14ac:dyDescent="0.35"/>
    <row r="3188" ht="15" customHeight="1" x14ac:dyDescent="0.35"/>
    <row r="3189" ht="15" customHeight="1" x14ac:dyDescent="0.35"/>
    <row r="3190" ht="15" customHeight="1" x14ac:dyDescent="0.35"/>
    <row r="3191" ht="15" customHeight="1" x14ac:dyDescent="0.35"/>
    <row r="3192" ht="15" customHeight="1" x14ac:dyDescent="0.35"/>
    <row r="3193" ht="15" customHeight="1" x14ac:dyDescent="0.35"/>
    <row r="3194" ht="15" customHeight="1" x14ac:dyDescent="0.35"/>
    <row r="3195" ht="15" customHeight="1" x14ac:dyDescent="0.35"/>
    <row r="3196" ht="15" customHeight="1" x14ac:dyDescent="0.35"/>
    <row r="3197" ht="15" customHeight="1" x14ac:dyDescent="0.35"/>
    <row r="3198" ht="15" customHeight="1" x14ac:dyDescent="0.35"/>
    <row r="3199" ht="15" customHeight="1" x14ac:dyDescent="0.35"/>
    <row r="3200" ht="15" customHeight="1" x14ac:dyDescent="0.35"/>
    <row r="3201" ht="15" customHeight="1" x14ac:dyDescent="0.35"/>
    <row r="3202" ht="12" customHeight="1" x14ac:dyDescent="0.35"/>
    <row r="3203" ht="15" customHeight="1" x14ac:dyDescent="0.35"/>
    <row r="3204" ht="15" customHeight="1" x14ac:dyDescent="0.35"/>
    <row r="3205" ht="15" customHeight="1" x14ac:dyDescent="0.35"/>
    <row r="3206" ht="15" customHeight="1" x14ac:dyDescent="0.35"/>
    <row r="3207" ht="15" customHeight="1" x14ac:dyDescent="0.35"/>
    <row r="3208" ht="15" customHeight="1" x14ac:dyDescent="0.35"/>
    <row r="3209" ht="15" customHeight="1" x14ac:dyDescent="0.35"/>
    <row r="3210" ht="15" customHeight="1" x14ac:dyDescent="0.35"/>
    <row r="3211" ht="15" customHeight="1" x14ac:dyDescent="0.35"/>
    <row r="3212" ht="15" customHeight="1" x14ac:dyDescent="0.35"/>
    <row r="3213" ht="15" customHeight="1" x14ac:dyDescent="0.35"/>
    <row r="3214" ht="15" customHeight="1" x14ac:dyDescent="0.35"/>
    <row r="3215" ht="15" customHeight="1" x14ac:dyDescent="0.35"/>
    <row r="3216" ht="15" customHeight="1" x14ac:dyDescent="0.35"/>
    <row r="3217" ht="15" customHeight="1" x14ac:dyDescent="0.35"/>
    <row r="3218" ht="15" customHeight="1" x14ac:dyDescent="0.35"/>
    <row r="3219" ht="15" customHeight="1" x14ac:dyDescent="0.35"/>
    <row r="3220" ht="12" customHeight="1" x14ac:dyDescent="0.35"/>
    <row r="3221" ht="15" customHeight="1" x14ac:dyDescent="0.35"/>
    <row r="3222" ht="15" customHeight="1" x14ac:dyDescent="0.35"/>
    <row r="3223" ht="15" customHeight="1" x14ac:dyDescent="0.35"/>
    <row r="3224" ht="15" customHeight="1" x14ac:dyDescent="0.35"/>
    <row r="3225" ht="15" customHeight="1" x14ac:dyDescent="0.35"/>
    <row r="3226" ht="15" customHeight="1" x14ac:dyDescent="0.35"/>
    <row r="3227" ht="15" customHeight="1" x14ac:dyDescent="0.35"/>
    <row r="3228" ht="15" customHeight="1" x14ac:dyDescent="0.35"/>
    <row r="3229" ht="15" customHeight="1" x14ac:dyDescent="0.35"/>
    <row r="3230" ht="15" customHeight="1" x14ac:dyDescent="0.35"/>
    <row r="3231" ht="15" customHeight="1" x14ac:dyDescent="0.35"/>
    <row r="3232" ht="15" customHeight="1" x14ac:dyDescent="0.35"/>
    <row r="3233" ht="15" customHeight="1" x14ac:dyDescent="0.35"/>
    <row r="3234" ht="15" customHeight="1" x14ac:dyDescent="0.35"/>
    <row r="3235" ht="15" customHeight="1" x14ac:dyDescent="0.35"/>
    <row r="3236" ht="15" customHeight="1" x14ac:dyDescent="0.35"/>
    <row r="3237" ht="15" customHeight="1" x14ac:dyDescent="0.35"/>
    <row r="3238" ht="12" customHeight="1" x14ac:dyDescent="0.35"/>
    <row r="3239" ht="15" customHeight="1" x14ac:dyDescent="0.35"/>
    <row r="3240" ht="15" customHeight="1" x14ac:dyDescent="0.35"/>
    <row r="3241" ht="15" customHeight="1" x14ac:dyDescent="0.35"/>
    <row r="3242" ht="15" customHeight="1" x14ac:dyDescent="0.35"/>
    <row r="3243" ht="15" customHeight="1" x14ac:dyDescent="0.35"/>
    <row r="3244" ht="15" customHeight="1" x14ac:dyDescent="0.35"/>
    <row r="3245" ht="15" customHeight="1" x14ac:dyDescent="0.35"/>
    <row r="3246" ht="15" customHeight="1" x14ac:dyDescent="0.35"/>
    <row r="3247" ht="15" customHeight="1" x14ac:dyDescent="0.35"/>
    <row r="3248" ht="15" customHeight="1" x14ac:dyDescent="0.35"/>
    <row r="3249" ht="15" customHeight="1" x14ac:dyDescent="0.35"/>
    <row r="3250" ht="15" customHeight="1" x14ac:dyDescent="0.35"/>
    <row r="3251" ht="15" customHeight="1" x14ac:dyDescent="0.35"/>
    <row r="3252" ht="15" customHeight="1" x14ac:dyDescent="0.35"/>
    <row r="3253" ht="15" customHeight="1" x14ac:dyDescent="0.35"/>
    <row r="3254" ht="15" customHeight="1" x14ac:dyDescent="0.35"/>
    <row r="3255" ht="15" customHeight="1" x14ac:dyDescent="0.35"/>
    <row r="3256" ht="12" customHeight="1" x14ac:dyDescent="0.35"/>
    <row r="3257" ht="15" customHeight="1" x14ac:dyDescent="0.35"/>
    <row r="3258" ht="15" customHeight="1" x14ac:dyDescent="0.35"/>
    <row r="3259" ht="15" customHeight="1" x14ac:dyDescent="0.35"/>
    <row r="3260" ht="15" customHeight="1" x14ac:dyDescent="0.35"/>
    <row r="3261" ht="15" customHeight="1" x14ac:dyDescent="0.35"/>
    <row r="3262" ht="15" customHeight="1" x14ac:dyDescent="0.35"/>
    <row r="3263" ht="15" customHeight="1" x14ac:dyDescent="0.35"/>
    <row r="3264" ht="15" customHeight="1" x14ac:dyDescent="0.35"/>
    <row r="3265" ht="15" customHeight="1" x14ac:dyDescent="0.35"/>
    <row r="3266" ht="15" customHeight="1" x14ac:dyDescent="0.35"/>
    <row r="3267" ht="15" customHeight="1" x14ac:dyDescent="0.35"/>
    <row r="3268" ht="15" customHeight="1" x14ac:dyDescent="0.35"/>
    <row r="3269" ht="15" customHeight="1" x14ac:dyDescent="0.35"/>
    <row r="3270" ht="15" customHeight="1" x14ac:dyDescent="0.35"/>
    <row r="3271" ht="15" customHeight="1" x14ac:dyDescent="0.35"/>
    <row r="3272" ht="15" customHeight="1" x14ac:dyDescent="0.35"/>
    <row r="3273" ht="15" customHeight="1" x14ac:dyDescent="0.35"/>
    <row r="3274" ht="12" customHeight="1" x14ac:dyDescent="0.35"/>
    <row r="3275" ht="15" customHeight="1" x14ac:dyDescent="0.35"/>
    <row r="3276" ht="15" customHeight="1" x14ac:dyDescent="0.35"/>
    <row r="3277" ht="15" customHeight="1" x14ac:dyDescent="0.35"/>
    <row r="3278" ht="15" customHeight="1" x14ac:dyDescent="0.35"/>
    <row r="3279" ht="15" customHeight="1" x14ac:dyDescent="0.35"/>
    <row r="3280" ht="15" customHeight="1" x14ac:dyDescent="0.35"/>
    <row r="3281" spans="2:32" ht="15" customHeight="1" x14ac:dyDescent="0.35"/>
    <row r="3282" spans="2:32" ht="15" customHeight="1" x14ac:dyDescent="0.35"/>
    <row r="3283" spans="2:32" ht="15" customHeight="1" x14ac:dyDescent="0.35"/>
    <row r="3284" spans="2:32" ht="15" customHeight="1" x14ac:dyDescent="0.35"/>
    <row r="3285" spans="2:32" ht="15" customHeight="1" x14ac:dyDescent="0.35"/>
    <row r="3286" spans="2:32" ht="15" customHeight="1" x14ac:dyDescent="0.35"/>
    <row r="3287" spans="2:32" ht="15" customHeight="1" x14ac:dyDescent="0.35"/>
    <row r="3288" spans="2:32" ht="15" customHeight="1" x14ac:dyDescent="0.35"/>
    <row r="3289" spans="2:32" ht="15" customHeight="1" x14ac:dyDescent="0.35"/>
    <row r="3290" spans="2:32" ht="15" customHeight="1" x14ac:dyDescent="0.35"/>
    <row r="3291" spans="2:32" ht="15" customHeight="1" x14ac:dyDescent="0.35"/>
    <row r="3292" spans="2:32" ht="15" customHeight="1" x14ac:dyDescent="0.35"/>
    <row r="3293" spans="2:32" ht="15" customHeight="1" x14ac:dyDescent="0.35">
      <c r="B3293" s="101"/>
      <c r="C3293" s="101"/>
      <c r="D3293" s="101"/>
      <c r="E3293" s="101"/>
      <c r="F3293" s="101"/>
      <c r="G3293" s="101"/>
      <c r="H3293" s="101"/>
      <c r="I3293" s="101"/>
      <c r="J3293" s="101"/>
      <c r="K3293" s="101"/>
      <c r="L3293" s="101"/>
      <c r="M3293" s="101"/>
      <c r="N3293" s="101"/>
      <c r="O3293" s="101"/>
      <c r="P3293" s="101"/>
      <c r="Q3293" s="101"/>
      <c r="R3293" s="101"/>
      <c r="S3293" s="101"/>
      <c r="T3293" s="101"/>
      <c r="U3293" s="101"/>
      <c r="V3293" s="101"/>
      <c r="W3293" s="101"/>
      <c r="X3293" s="101"/>
      <c r="Y3293" s="101"/>
      <c r="Z3293" s="101"/>
      <c r="AA3293" s="101"/>
      <c r="AB3293" s="101"/>
      <c r="AC3293" s="101"/>
      <c r="AD3293" s="101"/>
      <c r="AE3293" s="101"/>
      <c r="AF3293" s="101"/>
    </row>
    <row r="3294" spans="2:32" ht="12" customHeight="1" x14ac:dyDescent="0.35"/>
    <row r="3295" spans="2:32" ht="12" customHeight="1" x14ac:dyDescent="0.35"/>
    <row r="3296" spans="2:32" ht="12" customHeight="1" x14ac:dyDescent="0.35"/>
    <row r="3297" ht="12" customHeight="1" x14ac:dyDescent="0.35"/>
    <row r="3298" ht="12" customHeight="1" x14ac:dyDescent="0.35"/>
    <row r="3299" ht="12" customHeight="1" x14ac:dyDescent="0.35"/>
    <row r="3300" ht="12" customHeight="1" x14ac:dyDescent="0.35"/>
    <row r="3301" ht="12" customHeight="1" x14ac:dyDescent="0.35"/>
    <row r="3302" ht="12" customHeight="1" x14ac:dyDescent="0.35"/>
    <row r="3303" ht="12" customHeight="1" x14ac:dyDescent="0.35"/>
    <row r="3304" ht="12" customHeight="1" x14ac:dyDescent="0.35"/>
    <row r="3305" ht="12" customHeight="1" x14ac:dyDescent="0.35"/>
    <row r="3306" ht="12" customHeight="1" x14ac:dyDescent="0.35"/>
    <row r="3307" ht="12" customHeight="1" x14ac:dyDescent="0.35"/>
    <row r="3308" ht="12" customHeight="1" x14ac:dyDescent="0.35"/>
    <row r="3309" ht="12" customHeight="1" x14ac:dyDescent="0.35"/>
    <row r="3310" ht="12" customHeight="1" x14ac:dyDescent="0.35"/>
    <row r="3311" ht="12" customHeight="1" x14ac:dyDescent="0.35"/>
    <row r="3312" ht="12" customHeight="1" x14ac:dyDescent="0.35"/>
    <row r="3313" ht="12" customHeight="1" x14ac:dyDescent="0.35"/>
    <row r="3314" ht="12" customHeight="1" x14ac:dyDescent="0.35"/>
    <row r="3315" ht="12" customHeight="1" x14ac:dyDescent="0.35"/>
    <row r="3316" ht="12" customHeight="1" x14ac:dyDescent="0.35"/>
    <row r="3317" ht="12" customHeight="1" x14ac:dyDescent="0.35"/>
    <row r="3318" ht="12" customHeight="1" x14ac:dyDescent="0.35"/>
    <row r="3319" ht="12" customHeight="1" x14ac:dyDescent="0.35"/>
    <row r="3320" ht="12" customHeight="1" x14ac:dyDescent="0.35"/>
    <row r="3321" ht="12" customHeight="1" x14ac:dyDescent="0.35"/>
    <row r="3322" ht="12" customHeight="1" x14ac:dyDescent="0.35"/>
    <row r="3323" ht="12" customHeight="1" x14ac:dyDescent="0.35"/>
    <row r="3324" ht="12" customHeight="1" x14ac:dyDescent="0.35"/>
    <row r="3325" ht="15" customHeight="1" x14ac:dyDescent="0.35"/>
    <row r="3326" ht="15" customHeight="1" x14ac:dyDescent="0.35"/>
    <row r="3327" ht="15" customHeight="1" x14ac:dyDescent="0.35"/>
    <row r="3328" ht="15" customHeight="1" x14ac:dyDescent="0.35"/>
    <row r="3329" ht="15" customHeight="1" x14ac:dyDescent="0.35"/>
    <row r="3330" ht="15" customHeight="1" x14ac:dyDescent="0.35"/>
    <row r="3331" ht="15" customHeight="1" x14ac:dyDescent="0.35"/>
    <row r="3332" ht="15" customHeight="1" x14ac:dyDescent="0.35"/>
    <row r="3333" ht="15" customHeight="1" x14ac:dyDescent="0.35"/>
    <row r="3334" ht="15" customHeight="1" x14ac:dyDescent="0.35"/>
    <row r="3335" ht="12" customHeight="1" x14ac:dyDescent="0.35"/>
    <row r="3336" ht="15" customHeight="1" x14ac:dyDescent="0.35"/>
    <row r="3337" ht="15" customHeight="1" x14ac:dyDescent="0.35"/>
    <row r="3338" ht="15" customHeight="1" x14ac:dyDescent="0.35"/>
    <row r="3339" ht="15" customHeight="1" x14ac:dyDescent="0.35"/>
    <row r="3340" ht="15" customHeight="1" x14ac:dyDescent="0.35"/>
    <row r="3341" ht="15" customHeight="1" x14ac:dyDescent="0.35"/>
    <row r="3342" ht="15" customHeight="1" x14ac:dyDescent="0.35"/>
    <row r="3343" ht="15" customHeight="1" x14ac:dyDescent="0.35"/>
    <row r="3344" ht="15" customHeight="1" x14ac:dyDescent="0.35"/>
    <row r="3345" ht="15" customHeight="1" x14ac:dyDescent="0.35"/>
    <row r="3346" ht="15" customHeight="1" x14ac:dyDescent="0.35"/>
    <row r="3347" ht="15" customHeight="1" x14ac:dyDescent="0.35"/>
    <row r="3348" ht="15" customHeight="1" x14ac:dyDescent="0.35"/>
    <row r="3349" ht="15" customHeight="1" x14ac:dyDescent="0.35"/>
    <row r="3350" ht="15" customHeight="1" x14ac:dyDescent="0.35"/>
    <row r="3351" ht="15" customHeight="1" x14ac:dyDescent="0.35"/>
    <row r="3352" ht="12" customHeight="1" x14ac:dyDescent="0.35"/>
    <row r="3353" ht="15" customHeight="1" x14ac:dyDescent="0.35"/>
    <row r="3354" ht="15" customHeight="1" x14ac:dyDescent="0.35"/>
    <row r="3355" ht="12" customHeight="1" x14ac:dyDescent="0.35"/>
    <row r="3356" ht="15" customHeight="1" x14ac:dyDescent="0.35"/>
    <row r="3357" ht="15" customHeight="1" x14ac:dyDescent="0.35"/>
    <row r="3358" ht="15" customHeight="1" x14ac:dyDescent="0.35"/>
    <row r="3359" ht="15" customHeight="1" x14ac:dyDescent="0.35"/>
    <row r="3360" ht="15" customHeight="1" x14ac:dyDescent="0.35"/>
    <row r="3361" ht="12" customHeight="1" x14ac:dyDescent="0.35"/>
    <row r="3362" ht="15" customHeight="1" x14ac:dyDescent="0.35"/>
    <row r="3363" ht="15" customHeight="1" x14ac:dyDescent="0.35"/>
    <row r="3364" ht="15" customHeight="1" x14ac:dyDescent="0.35"/>
    <row r="3365" ht="15" customHeight="1" x14ac:dyDescent="0.35"/>
    <row r="3366" ht="15" customHeight="1" x14ac:dyDescent="0.35"/>
    <row r="3367" ht="15" customHeight="1" x14ac:dyDescent="0.35"/>
    <row r="3368" ht="15" customHeight="1" x14ac:dyDescent="0.35"/>
    <row r="3369" ht="15" customHeight="1" x14ac:dyDescent="0.35"/>
    <row r="3370" ht="15" customHeight="1" x14ac:dyDescent="0.35"/>
    <row r="3371" ht="15" customHeight="1" x14ac:dyDescent="0.35"/>
    <row r="3372" ht="15" customHeight="1" x14ac:dyDescent="0.35"/>
    <row r="3373" ht="15" customHeight="1" x14ac:dyDescent="0.35"/>
    <row r="3374" ht="15" customHeight="1" x14ac:dyDescent="0.35"/>
    <row r="3375" ht="15" customHeight="1" x14ac:dyDescent="0.35"/>
    <row r="3376" ht="15" customHeight="1" x14ac:dyDescent="0.35"/>
    <row r="3377" ht="15" customHeight="1" x14ac:dyDescent="0.35"/>
    <row r="3378" ht="12" customHeight="1" x14ac:dyDescent="0.35"/>
    <row r="3379" ht="15" customHeight="1" x14ac:dyDescent="0.35"/>
    <row r="3380" ht="15" customHeight="1" x14ac:dyDescent="0.35"/>
    <row r="3381" ht="12" customHeight="1" x14ac:dyDescent="0.35"/>
    <row r="3382" ht="15" customHeight="1" x14ac:dyDescent="0.35"/>
    <row r="3383" ht="15" customHeight="1" x14ac:dyDescent="0.35"/>
    <row r="3384" ht="15" customHeight="1" x14ac:dyDescent="0.35"/>
    <row r="3385" ht="12" customHeight="1" x14ac:dyDescent="0.35"/>
    <row r="3386" ht="15" customHeight="1" x14ac:dyDescent="0.35"/>
    <row r="3387" ht="15" customHeight="1" x14ac:dyDescent="0.35"/>
    <row r="3388" ht="15" customHeight="1" x14ac:dyDescent="0.35"/>
    <row r="3389" ht="15" customHeight="1" x14ac:dyDescent="0.35"/>
    <row r="3390" ht="15" customHeight="1" x14ac:dyDescent="0.35"/>
    <row r="3391" ht="15" customHeight="1" x14ac:dyDescent="0.35"/>
    <row r="3392" ht="15" customHeight="1" x14ac:dyDescent="0.35"/>
    <row r="3393" spans="2:32" ht="15" customHeight="1" x14ac:dyDescent="0.35"/>
    <row r="3394" spans="2:32" ht="15" customHeight="1" x14ac:dyDescent="0.35"/>
    <row r="3395" spans="2:32" ht="15" customHeight="1" x14ac:dyDescent="0.35"/>
    <row r="3396" spans="2:32" ht="12" customHeight="1" x14ac:dyDescent="0.35"/>
    <row r="3397" spans="2:32" ht="15" customHeight="1" x14ac:dyDescent="0.35"/>
    <row r="3398" spans="2:32" ht="15" customHeight="1" x14ac:dyDescent="0.35"/>
    <row r="3399" spans="2:32" ht="12" customHeight="1" x14ac:dyDescent="0.35"/>
    <row r="3400" spans="2:32" ht="15" customHeight="1" x14ac:dyDescent="0.35"/>
    <row r="3401" spans="2:32" ht="15" customHeight="1" x14ac:dyDescent="0.35"/>
    <row r="3402" spans="2:32" ht="15" customHeight="1" x14ac:dyDescent="0.35">
      <c r="B3402" s="101"/>
      <c r="C3402" s="101"/>
      <c r="D3402" s="101"/>
      <c r="E3402" s="101"/>
      <c r="F3402" s="101"/>
      <c r="G3402" s="101"/>
      <c r="H3402" s="101"/>
      <c r="I3402" s="101"/>
      <c r="J3402" s="101"/>
      <c r="K3402" s="101"/>
      <c r="L3402" s="101"/>
      <c r="M3402" s="101"/>
      <c r="N3402" s="101"/>
      <c r="O3402" s="101"/>
      <c r="P3402" s="101"/>
      <c r="Q3402" s="101"/>
      <c r="R3402" s="101"/>
      <c r="S3402" s="101"/>
      <c r="T3402" s="101"/>
      <c r="U3402" s="101"/>
      <c r="V3402" s="101"/>
      <c r="W3402" s="101"/>
      <c r="X3402" s="101"/>
      <c r="Y3402" s="101"/>
      <c r="Z3402" s="101"/>
      <c r="AA3402" s="101"/>
      <c r="AB3402" s="101"/>
      <c r="AC3402" s="101"/>
      <c r="AD3402" s="101"/>
      <c r="AE3402" s="101"/>
      <c r="AF3402" s="101"/>
    </row>
    <row r="3403" spans="2:32" ht="15" customHeight="1" x14ac:dyDescent="0.35"/>
    <row r="3404" spans="2:32" ht="15" customHeight="1" x14ac:dyDescent="0.35"/>
    <row r="3405" spans="2:32" ht="15" customHeight="1" x14ac:dyDescent="0.35"/>
    <row r="3406" spans="2:32" ht="15" customHeight="1" x14ac:dyDescent="0.35"/>
    <row r="3407" spans="2:32" ht="15" customHeight="1" x14ac:dyDescent="0.35"/>
    <row r="3408" spans="2:32" ht="15" customHeight="1" x14ac:dyDescent="0.35"/>
    <row r="3409" ht="15" customHeight="1" x14ac:dyDescent="0.35"/>
    <row r="3410" ht="12" customHeight="1" x14ac:dyDescent="0.35"/>
    <row r="3411" ht="12" customHeight="1" x14ac:dyDescent="0.35"/>
    <row r="3412" ht="12" customHeight="1" x14ac:dyDescent="0.35"/>
    <row r="3413" ht="12" customHeight="1" x14ac:dyDescent="0.35"/>
    <row r="3414" ht="12" customHeight="1" x14ac:dyDescent="0.35"/>
    <row r="3415" ht="12" customHeight="1" x14ac:dyDescent="0.35"/>
    <row r="3416" ht="12" customHeight="1" x14ac:dyDescent="0.35"/>
    <row r="3417" ht="12" customHeight="1" x14ac:dyDescent="0.35"/>
    <row r="3418" ht="12" customHeight="1" x14ac:dyDescent="0.35"/>
    <row r="3419" ht="12" customHeight="1" x14ac:dyDescent="0.35"/>
    <row r="3420" ht="12" customHeight="1" x14ac:dyDescent="0.35"/>
    <row r="3421" ht="12" customHeight="1" x14ac:dyDescent="0.35"/>
    <row r="3422" ht="12" customHeight="1" x14ac:dyDescent="0.35"/>
    <row r="3423" ht="12" customHeight="1" x14ac:dyDescent="0.35"/>
    <row r="3424" ht="12" customHeight="1" x14ac:dyDescent="0.35"/>
    <row r="3425" ht="12" customHeight="1" x14ac:dyDescent="0.35"/>
    <row r="3426" ht="12" customHeight="1" x14ac:dyDescent="0.35"/>
    <row r="3427" ht="12" customHeight="1" x14ac:dyDescent="0.35"/>
    <row r="3428" ht="12" customHeight="1" x14ac:dyDescent="0.35"/>
    <row r="3429" ht="12" customHeight="1" x14ac:dyDescent="0.35"/>
    <row r="3430" ht="12" customHeight="1" x14ac:dyDescent="0.35"/>
    <row r="3431" ht="12" customHeight="1" x14ac:dyDescent="0.35"/>
    <row r="3432" ht="12" customHeight="1" x14ac:dyDescent="0.35"/>
    <row r="3433" ht="12" customHeight="1" x14ac:dyDescent="0.35"/>
    <row r="3434" ht="12" customHeight="1" x14ac:dyDescent="0.35"/>
    <row r="3435" ht="12" customHeight="1" x14ac:dyDescent="0.35"/>
    <row r="3436" ht="12" customHeight="1" x14ac:dyDescent="0.35"/>
    <row r="3437" ht="12" customHeight="1" x14ac:dyDescent="0.35"/>
    <row r="3438" ht="12" customHeight="1" x14ac:dyDescent="0.35"/>
    <row r="3439" ht="12" customHeight="1" x14ac:dyDescent="0.35"/>
    <row r="3440" ht="12" customHeight="1" x14ac:dyDescent="0.35"/>
    <row r="3441" ht="12" customHeight="1" x14ac:dyDescent="0.35"/>
    <row r="3442" ht="12" customHeight="1" x14ac:dyDescent="0.35"/>
    <row r="3443" ht="12" customHeight="1" x14ac:dyDescent="0.35"/>
    <row r="3444" ht="12" customHeight="1" x14ac:dyDescent="0.35"/>
    <row r="3445" ht="12" customHeight="1" x14ac:dyDescent="0.35"/>
    <row r="3446" ht="12" customHeight="1" x14ac:dyDescent="0.35"/>
    <row r="3447" ht="12" customHeight="1" x14ac:dyDescent="0.35"/>
    <row r="3448" ht="12" customHeight="1" x14ac:dyDescent="0.35"/>
    <row r="3449" ht="12" customHeight="1" x14ac:dyDescent="0.35"/>
    <row r="3450" ht="15" customHeight="1" x14ac:dyDescent="0.35"/>
    <row r="3451" ht="15" customHeight="1" x14ac:dyDescent="0.35"/>
    <row r="3452" ht="15" customHeight="1" x14ac:dyDescent="0.35"/>
    <row r="3453" ht="15" customHeight="1" x14ac:dyDescent="0.35"/>
    <row r="3454" ht="15" customHeight="1" x14ac:dyDescent="0.35"/>
    <row r="3455" ht="15" customHeight="1" x14ac:dyDescent="0.35"/>
    <row r="3456" ht="15" customHeight="1" x14ac:dyDescent="0.35"/>
    <row r="3457" ht="15" customHeight="1" x14ac:dyDescent="0.35"/>
    <row r="3458" ht="15" customHeight="1" x14ac:dyDescent="0.35"/>
    <row r="3459" ht="15" customHeight="1" x14ac:dyDescent="0.35"/>
    <row r="3460" ht="12" customHeight="1" x14ac:dyDescent="0.35"/>
    <row r="3461" ht="15" customHeight="1" x14ac:dyDescent="0.35"/>
    <row r="3462" ht="15" customHeight="1" x14ac:dyDescent="0.35"/>
    <row r="3463" ht="15" customHeight="1" x14ac:dyDescent="0.35"/>
    <row r="3464" ht="15" customHeight="1" x14ac:dyDescent="0.35"/>
    <row r="3465" ht="15" customHeight="1" x14ac:dyDescent="0.35"/>
    <row r="3466" ht="15" customHeight="1" x14ac:dyDescent="0.35"/>
    <row r="3467" ht="15" customHeight="1" x14ac:dyDescent="0.35"/>
    <row r="3468" ht="15" customHeight="1" x14ac:dyDescent="0.35"/>
    <row r="3469" ht="15" customHeight="1" x14ac:dyDescent="0.35"/>
    <row r="3470" ht="15" customHeight="1" x14ac:dyDescent="0.35"/>
    <row r="3471" ht="15" customHeight="1" x14ac:dyDescent="0.35"/>
    <row r="3472" ht="15" customHeight="1" x14ac:dyDescent="0.35"/>
    <row r="3473" ht="15" customHeight="1" x14ac:dyDescent="0.35"/>
    <row r="3474" ht="15" customHeight="1" x14ac:dyDescent="0.35"/>
    <row r="3475" ht="15" customHeight="1" x14ac:dyDescent="0.35"/>
    <row r="3476" ht="15" customHeight="1" x14ac:dyDescent="0.35"/>
    <row r="3477" ht="12" customHeight="1" x14ac:dyDescent="0.35"/>
    <row r="3478" ht="15" customHeight="1" x14ac:dyDescent="0.35"/>
    <row r="3479" ht="15" customHeight="1" x14ac:dyDescent="0.35"/>
    <row r="3480" ht="12" customHeight="1" x14ac:dyDescent="0.35"/>
    <row r="3481" ht="15" customHeight="1" x14ac:dyDescent="0.35"/>
    <row r="3482" ht="15" customHeight="1" x14ac:dyDescent="0.35"/>
    <row r="3483" ht="15" customHeight="1" x14ac:dyDescent="0.35"/>
    <row r="3484" ht="15" customHeight="1" x14ac:dyDescent="0.35"/>
    <row r="3485" ht="15" customHeight="1" x14ac:dyDescent="0.35"/>
    <row r="3486" ht="12" customHeight="1" x14ac:dyDescent="0.35"/>
    <row r="3487" ht="15" customHeight="1" x14ac:dyDescent="0.35"/>
    <row r="3488" ht="15" customHeight="1" x14ac:dyDescent="0.35"/>
    <row r="3489" ht="15" customHeight="1" x14ac:dyDescent="0.35"/>
    <row r="3490" ht="15" customHeight="1" x14ac:dyDescent="0.35"/>
    <row r="3491" ht="15" customHeight="1" x14ac:dyDescent="0.35"/>
    <row r="3492" ht="15" customHeight="1" x14ac:dyDescent="0.35"/>
    <row r="3493" ht="15" customHeight="1" x14ac:dyDescent="0.35"/>
    <row r="3494" ht="15" customHeight="1" x14ac:dyDescent="0.35"/>
    <row r="3495" ht="15" customHeight="1" x14ac:dyDescent="0.35"/>
    <row r="3496" ht="15" customHeight="1" x14ac:dyDescent="0.35"/>
    <row r="3497" ht="15" customHeight="1" x14ac:dyDescent="0.35"/>
    <row r="3498" ht="15" customHeight="1" x14ac:dyDescent="0.35"/>
    <row r="3499" ht="15" customHeight="1" x14ac:dyDescent="0.35"/>
    <row r="3500" ht="15" customHeight="1" x14ac:dyDescent="0.35"/>
    <row r="3501" ht="15" customHeight="1" x14ac:dyDescent="0.35"/>
    <row r="3502" ht="15" customHeight="1" x14ac:dyDescent="0.35"/>
    <row r="3503" ht="12" customHeight="1" x14ac:dyDescent="0.35"/>
    <row r="3504" ht="15" customHeight="1" x14ac:dyDescent="0.35"/>
    <row r="3505" ht="15" customHeight="1" x14ac:dyDescent="0.35"/>
    <row r="3506" ht="12" customHeight="1" x14ac:dyDescent="0.35"/>
    <row r="3507" ht="15" customHeight="1" x14ac:dyDescent="0.35"/>
    <row r="3508" ht="15" customHeight="1" x14ac:dyDescent="0.35"/>
    <row r="3509" ht="15" customHeight="1" x14ac:dyDescent="0.35"/>
    <row r="3510" ht="12" customHeight="1" x14ac:dyDescent="0.35"/>
    <row r="3511" ht="15" customHeight="1" x14ac:dyDescent="0.35"/>
    <row r="3512" ht="15" customHeight="1" x14ac:dyDescent="0.35"/>
    <row r="3513" ht="15" customHeight="1" x14ac:dyDescent="0.35"/>
    <row r="3514" ht="15" customHeight="1" x14ac:dyDescent="0.35"/>
    <row r="3515" ht="15" customHeight="1" x14ac:dyDescent="0.35"/>
    <row r="3516" ht="15" customHeight="1" x14ac:dyDescent="0.35"/>
    <row r="3517" ht="15" customHeight="1" x14ac:dyDescent="0.35"/>
    <row r="3518" ht="15" customHeight="1" x14ac:dyDescent="0.35"/>
    <row r="3519" ht="15" customHeight="1" x14ac:dyDescent="0.35"/>
    <row r="3520" ht="15" customHeight="1" x14ac:dyDescent="0.35"/>
    <row r="3521" spans="2:32" ht="12" customHeight="1" x14ac:dyDescent="0.35"/>
    <row r="3522" spans="2:32" ht="15" customHeight="1" x14ac:dyDescent="0.35"/>
    <row r="3523" spans="2:32" ht="15" customHeight="1" x14ac:dyDescent="0.35"/>
    <row r="3524" spans="2:32" ht="12" customHeight="1" x14ac:dyDescent="0.35"/>
    <row r="3525" spans="2:32" ht="15" customHeight="1" x14ac:dyDescent="0.35"/>
    <row r="3526" spans="2:32" ht="15" customHeight="1" x14ac:dyDescent="0.35"/>
    <row r="3527" spans="2:32" ht="15" customHeight="1" x14ac:dyDescent="0.35">
      <c r="B3527" s="101"/>
      <c r="C3527" s="101"/>
      <c r="D3527" s="101"/>
      <c r="E3527" s="101"/>
      <c r="F3527" s="101"/>
      <c r="G3527" s="101"/>
      <c r="H3527" s="101"/>
      <c r="I3527" s="101"/>
      <c r="J3527" s="101"/>
      <c r="K3527" s="101"/>
      <c r="L3527" s="101"/>
      <c r="M3527" s="101"/>
      <c r="N3527" s="101"/>
      <c r="O3527" s="101"/>
      <c r="P3527" s="101"/>
      <c r="Q3527" s="101"/>
      <c r="R3527" s="101"/>
      <c r="S3527" s="101"/>
      <c r="T3527" s="101"/>
      <c r="U3527" s="101"/>
      <c r="V3527" s="101"/>
      <c r="W3527" s="101"/>
      <c r="X3527" s="101"/>
      <c r="Y3527" s="101"/>
      <c r="Z3527" s="101"/>
      <c r="AA3527" s="101"/>
      <c r="AB3527" s="101"/>
      <c r="AC3527" s="101"/>
      <c r="AD3527" s="101"/>
      <c r="AE3527" s="101"/>
      <c r="AF3527" s="101"/>
    </row>
    <row r="3528" spans="2:32" ht="15" customHeight="1" x14ac:dyDescent="0.35"/>
    <row r="3529" spans="2:32" ht="15" customHeight="1" x14ac:dyDescent="0.35"/>
    <row r="3530" spans="2:32" ht="15" customHeight="1" x14ac:dyDescent="0.35"/>
    <row r="3531" spans="2:32" ht="15" customHeight="1" x14ac:dyDescent="0.35"/>
    <row r="3532" spans="2:32" ht="15" customHeight="1" x14ac:dyDescent="0.35"/>
    <row r="3533" spans="2:32" ht="15" customHeight="1" x14ac:dyDescent="0.35"/>
    <row r="3534" spans="2:32" ht="15" customHeight="1" x14ac:dyDescent="0.35"/>
    <row r="3535" spans="2:32" ht="12" customHeight="1" x14ac:dyDescent="0.35"/>
    <row r="3536" spans="2:32" ht="12" customHeight="1" x14ac:dyDescent="0.35"/>
    <row r="3537" ht="12" customHeight="1" x14ac:dyDescent="0.35"/>
    <row r="3538" ht="12" customHeight="1" x14ac:dyDescent="0.35"/>
    <row r="3539" ht="12" customHeight="1" x14ac:dyDescent="0.35"/>
    <row r="3540" ht="12" customHeight="1" x14ac:dyDescent="0.35"/>
    <row r="3541" ht="12" customHeight="1" x14ac:dyDescent="0.35"/>
    <row r="3542" ht="12" customHeight="1" x14ac:dyDescent="0.35"/>
    <row r="3543" ht="12" customHeight="1" x14ac:dyDescent="0.35"/>
    <row r="3544" ht="12" customHeight="1" x14ac:dyDescent="0.35"/>
    <row r="3545" ht="12" customHeight="1" x14ac:dyDescent="0.35"/>
    <row r="3546" ht="12" customHeight="1" x14ac:dyDescent="0.35"/>
    <row r="3547" ht="12" customHeight="1" x14ac:dyDescent="0.35"/>
    <row r="3548" ht="12" customHeight="1" x14ac:dyDescent="0.35"/>
    <row r="3549" ht="12" customHeight="1" x14ac:dyDescent="0.35"/>
    <row r="3550" ht="12" customHeight="1" x14ac:dyDescent="0.35"/>
    <row r="3551" ht="12" customHeight="1" x14ac:dyDescent="0.35"/>
    <row r="3552" ht="12" customHeight="1" x14ac:dyDescent="0.35"/>
    <row r="3553" ht="12" customHeight="1" x14ac:dyDescent="0.35"/>
    <row r="3554" ht="12" customHeight="1" x14ac:dyDescent="0.35"/>
    <row r="3555" ht="12" customHeight="1" x14ac:dyDescent="0.35"/>
    <row r="3556" ht="12" customHeight="1" x14ac:dyDescent="0.35"/>
    <row r="3557" ht="12" customHeight="1" x14ac:dyDescent="0.35"/>
    <row r="3558" ht="12" customHeight="1" x14ac:dyDescent="0.35"/>
    <row r="3559" ht="12" customHeight="1" x14ac:dyDescent="0.35"/>
    <row r="3560" ht="12" customHeight="1" x14ac:dyDescent="0.35"/>
    <row r="3561" ht="12" customHeight="1" x14ac:dyDescent="0.35"/>
    <row r="3562" ht="12" customHeight="1" x14ac:dyDescent="0.35"/>
    <row r="3563" ht="12" customHeight="1" x14ac:dyDescent="0.35"/>
    <row r="3564" ht="12" customHeight="1" x14ac:dyDescent="0.35"/>
    <row r="3565" ht="12" customHeight="1" x14ac:dyDescent="0.35"/>
    <row r="3566" ht="12" customHeight="1" x14ac:dyDescent="0.35"/>
    <row r="3567" ht="12" customHeight="1" x14ac:dyDescent="0.35"/>
    <row r="3568" ht="12" customHeight="1" x14ac:dyDescent="0.35"/>
    <row r="3569" ht="12" customHeight="1" x14ac:dyDescent="0.35"/>
    <row r="3570" ht="12" customHeight="1" x14ac:dyDescent="0.35"/>
    <row r="3571" ht="12" customHeight="1" x14ac:dyDescent="0.35"/>
    <row r="3572" ht="12" customHeight="1" x14ac:dyDescent="0.35"/>
    <row r="3573" ht="12" customHeight="1" x14ac:dyDescent="0.35"/>
    <row r="3574" ht="12" customHeight="1" x14ac:dyDescent="0.35"/>
    <row r="3575" ht="15" customHeight="1" x14ac:dyDescent="0.35"/>
    <row r="3576" ht="15" customHeight="1" x14ac:dyDescent="0.35"/>
    <row r="3577" ht="15" customHeight="1" x14ac:dyDescent="0.35"/>
    <row r="3578" ht="15" customHeight="1" x14ac:dyDescent="0.35"/>
    <row r="3579" ht="15" customHeight="1" x14ac:dyDescent="0.35"/>
    <row r="3580" ht="15" customHeight="1" x14ac:dyDescent="0.35"/>
    <row r="3581" ht="15" customHeight="1" x14ac:dyDescent="0.35"/>
    <row r="3582" ht="15" customHeight="1" x14ac:dyDescent="0.35"/>
    <row r="3583" ht="15" customHeight="1" x14ac:dyDescent="0.35"/>
    <row r="3584" ht="15" customHeight="1" x14ac:dyDescent="0.35"/>
    <row r="3585" ht="12" customHeight="1" x14ac:dyDescent="0.35"/>
    <row r="3586" ht="15" customHeight="1" x14ac:dyDescent="0.35"/>
    <row r="3587" ht="15" customHeight="1" x14ac:dyDescent="0.35"/>
    <row r="3588" ht="15" customHeight="1" x14ac:dyDescent="0.35"/>
    <row r="3589" ht="15" customHeight="1" x14ac:dyDescent="0.35"/>
    <row r="3590" ht="15" customHeight="1" x14ac:dyDescent="0.35"/>
    <row r="3591" ht="15" customHeight="1" x14ac:dyDescent="0.35"/>
    <row r="3592" ht="15" customHeight="1" x14ac:dyDescent="0.35"/>
    <row r="3593" ht="15" customHeight="1" x14ac:dyDescent="0.35"/>
    <row r="3594" ht="15" customHeight="1" x14ac:dyDescent="0.35"/>
    <row r="3595" ht="15" customHeight="1" x14ac:dyDescent="0.35"/>
    <row r="3596" ht="15" customHeight="1" x14ac:dyDescent="0.35"/>
    <row r="3597" ht="15" customHeight="1" x14ac:dyDescent="0.35"/>
    <row r="3598" ht="15" customHeight="1" x14ac:dyDescent="0.35"/>
    <row r="3599" ht="15" customHeight="1" x14ac:dyDescent="0.35"/>
    <row r="3600" ht="15" customHeight="1" x14ac:dyDescent="0.35"/>
    <row r="3601" ht="15" customHeight="1" x14ac:dyDescent="0.35"/>
    <row r="3602" ht="12" customHeight="1" x14ac:dyDescent="0.35"/>
    <row r="3603" ht="15" customHeight="1" x14ac:dyDescent="0.35"/>
    <row r="3604" ht="15" customHeight="1" x14ac:dyDescent="0.35"/>
    <row r="3605" ht="12" customHeight="1" x14ac:dyDescent="0.35"/>
    <row r="3606" ht="15" customHeight="1" x14ac:dyDescent="0.35"/>
    <row r="3607" ht="15" customHeight="1" x14ac:dyDescent="0.35"/>
    <row r="3608" ht="15" customHeight="1" x14ac:dyDescent="0.35"/>
    <row r="3609" ht="15" customHeight="1" x14ac:dyDescent="0.35"/>
    <row r="3610" ht="15" customHeight="1" x14ac:dyDescent="0.35"/>
    <row r="3611" ht="12" customHeight="1" x14ac:dyDescent="0.35"/>
    <row r="3612" ht="15" customHeight="1" x14ac:dyDescent="0.35"/>
    <row r="3613" ht="15" customHeight="1" x14ac:dyDescent="0.35"/>
    <row r="3614" ht="15" customHeight="1" x14ac:dyDescent="0.35"/>
    <row r="3615" ht="15" customHeight="1" x14ac:dyDescent="0.35"/>
    <row r="3616" ht="15" customHeight="1" x14ac:dyDescent="0.35"/>
    <row r="3617" ht="15" customHeight="1" x14ac:dyDescent="0.35"/>
    <row r="3618" ht="15" customHeight="1" x14ac:dyDescent="0.35"/>
    <row r="3619" ht="15" customHeight="1" x14ac:dyDescent="0.35"/>
    <row r="3620" ht="15" customHeight="1" x14ac:dyDescent="0.35"/>
    <row r="3621" ht="15" customHeight="1" x14ac:dyDescent="0.35"/>
    <row r="3622" ht="15" customHeight="1" x14ac:dyDescent="0.35"/>
    <row r="3623" ht="15" customHeight="1" x14ac:dyDescent="0.35"/>
    <row r="3624" ht="15" customHeight="1" x14ac:dyDescent="0.35"/>
    <row r="3625" ht="15" customHeight="1" x14ac:dyDescent="0.35"/>
    <row r="3626" ht="15" customHeight="1" x14ac:dyDescent="0.35"/>
    <row r="3627" ht="15" customHeight="1" x14ac:dyDescent="0.35"/>
    <row r="3628" ht="12" customHeight="1" x14ac:dyDescent="0.35"/>
    <row r="3629" ht="15" customHeight="1" x14ac:dyDescent="0.35"/>
    <row r="3630" ht="15" customHeight="1" x14ac:dyDescent="0.35"/>
    <row r="3631" ht="12" customHeight="1" x14ac:dyDescent="0.35"/>
    <row r="3632" ht="15" customHeight="1" x14ac:dyDescent="0.35"/>
    <row r="3633" ht="15" customHeight="1" x14ac:dyDescent="0.35"/>
    <row r="3634" ht="15" customHeight="1" x14ac:dyDescent="0.35"/>
    <row r="3635" ht="12" customHeight="1" x14ac:dyDescent="0.35"/>
    <row r="3636" ht="15" customHeight="1" x14ac:dyDescent="0.35"/>
    <row r="3637" ht="15" customHeight="1" x14ac:dyDescent="0.35"/>
    <row r="3638" ht="15" customHeight="1" x14ac:dyDescent="0.35"/>
    <row r="3639" ht="15" customHeight="1" x14ac:dyDescent="0.35"/>
    <row r="3640" ht="15" customHeight="1" x14ac:dyDescent="0.35"/>
    <row r="3641" ht="15" customHeight="1" x14ac:dyDescent="0.35"/>
    <row r="3642" ht="15" customHeight="1" x14ac:dyDescent="0.35"/>
    <row r="3643" ht="15" customHeight="1" x14ac:dyDescent="0.35"/>
    <row r="3644" ht="15" customHeight="1" x14ac:dyDescent="0.35"/>
    <row r="3645" ht="15" customHeight="1" x14ac:dyDescent="0.35"/>
    <row r="3646" ht="12" customHeight="1" x14ac:dyDescent="0.35"/>
    <row r="3647" ht="15" customHeight="1" x14ac:dyDescent="0.35"/>
    <row r="3648" ht="15" customHeight="1" x14ac:dyDescent="0.35"/>
    <row r="3649" spans="2:32" ht="12" customHeight="1" x14ac:dyDescent="0.35"/>
    <row r="3650" spans="2:32" ht="15" customHeight="1" x14ac:dyDescent="0.35"/>
    <row r="3651" spans="2:32" ht="15" customHeight="1" x14ac:dyDescent="0.35"/>
    <row r="3652" spans="2:32" ht="15" customHeight="1" x14ac:dyDescent="0.35">
      <c r="B3652" s="101"/>
      <c r="C3652" s="101"/>
      <c r="D3652" s="101"/>
      <c r="E3652" s="101"/>
      <c r="F3652" s="101"/>
      <c r="G3652" s="101"/>
      <c r="H3652" s="101"/>
      <c r="I3652" s="101"/>
      <c r="J3652" s="101"/>
      <c r="K3652" s="101"/>
      <c r="L3652" s="101"/>
      <c r="M3652" s="101"/>
      <c r="N3652" s="101"/>
      <c r="O3652" s="101"/>
      <c r="P3652" s="101"/>
      <c r="Q3652" s="101"/>
      <c r="R3652" s="101"/>
      <c r="S3652" s="101"/>
      <c r="T3652" s="101"/>
      <c r="U3652" s="101"/>
      <c r="V3652" s="101"/>
      <c r="W3652" s="101"/>
      <c r="X3652" s="101"/>
      <c r="Y3652" s="101"/>
      <c r="Z3652" s="101"/>
      <c r="AA3652" s="101"/>
      <c r="AB3652" s="101"/>
      <c r="AC3652" s="101"/>
      <c r="AD3652" s="101"/>
      <c r="AE3652" s="101"/>
      <c r="AF3652" s="101"/>
    </row>
    <row r="3653" spans="2:32" ht="15" customHeight="1" x14ac:dyDescent="0.35"/>
    <row r="3654" spans="2:32" ht="15" customHeight="1" x14ac:dyDescent="0.35"/>
    <row r="3655" spans="2:32" ht="15" customHeight="1" x14ac:dyDescent="0.35"/>
    <row r="3656" spans="2:32" ht="15" customHeight="1" x14ac:dyDescent="0.35"/>
    <row r="3657" spans="2:32" ht="15" customHeight="1" x14ac:dyDescent="0.35"/>
    <row r="3658" spans="2:32" ht="15" customHeight="1" x14ac:dyDescent="0.35"/>
    <row r="3659" spans="2:32" ht="15" customHeight="1" x14ac:dyDescent="0.35"/>
    <row r="3660" spans="2:32" ht="12" customHeight="1" x14ac:dyDescent="0.35"/>
    <row r="3661" spans="2:32" ht="12" customHeight="1" x14ac:dyDescent="0.35"/>
    <row r="3662" spans="2:32" ht="12" customHeight="1" x14ac:dyDescent="0.35"/>
    <row r="3663" spans="2:32" ht="12" customHeight="1" x14ac:dyDescent="0.35"/>
    <row r="3664" spans="2:32" ht="12" customHeight="1" x14ac:dyDescent="0.35"/>
    <row r="3665" ht="12" customHeight="1" x14ac:dyDescent="0.35"/>
    <row r="3666" ht="12" customHeight="1" x14ac:dyDescent="0.35"/>
    <row r="3667" ht="12" customHeight="1" x14ac:dyDescent="0.35"/>
    <row r="3668" ht="12" customHeight="1" x14ac:dyDescent="0.35"/>
    <row r="3669" ht="12" customHeight="1" x14ac:dyDescent="0.35"/>
    <row r="3670" ht="12" customHeight="1" x14ac:dyDescent="0.35"/>
    <row r="3671" ht="12" customHeight="1" x14ac:dyDescent="0.35"/>
    <row r="3672" ht="12" customHeight="1" x14ac:dyDescent="0.35"/>
    <row r="3673" ht="12" customHeight="1" x14ac:dyDescent="0.35"/>
    <row r="3674" ht="12" customHeight="1" x14ac:dyDescent="0.35"/>
    <row r="3675" ht="12" customHeight="1" x14ac:dyDescent="0.35"/>
    <row r="3676" ht="12" customHeight="1" x14ac:dyDescent="0.35"/>
    <row r="3677" ht="12" customHeight="1" x14ac:dyDescent="0.35"/>
    <row r="3678" ht="12" customHeight="1" x14ac:dyDescent="0.35"/>
    <row r="3679" ht="12" customHeight="1" x14ac:dyDescent="0.35"/>
    <row r="3680" ht="12" customHeight="1" x14ac:dyDescent="0.35"/>
    <row r="3681" ht="12" customHeight="1" x14ac:dyDescent="0.35"/>
    <row r="3682" ht="12" customHeight="1" x14ac:dyDescent="0.35"/>
    <row r="3683" ht="12" customHeight="1" x14ac:dyDescent="0.35"/>
    <row r="3684" ht="12" customHeight="1" x14ac:dyDescent="0.35"/>
    <row r="3685" ht="12" customHeight="1" x14ac:dyDescent="0.35"/>
    <row r="3686" ht="12" customHeight="1" x14ac:dyDescent="0.35"/>
    <row r="3687" ht="12" customHeight="1" x14ac:dyDescent="0.35"/>
    <row r="3688" ht="12" customHeight="1" x14ac:dyDescent="0.35"/>
    <row r="3689" ht="12" customHeight="1" x14ac:dyDescent="0.35"/>
    <row r="3690" ht="12" customHeight="1" x14ac:dyDescent="0.35"/>
    <row r="3691" ht="12" customHeight="1" x14ac:dyDescent="0.35"/>
    <row r="3692" ht="12" customHeight="1" x14ac:dyDescent="0.35"/>
    <row r="3693" ht="12" customHeight="1" x14ac:dyDescent="0.35"/>
    <row r="3694" ht="12" customHeight="1" x14ac:dyDescent="0.35"/>
    <row r="3695" ht="12" customHeight="1" x14ac:dyDescent="0.35"/>
    <row r="3696" ht="12" customHeight="1" x14ac:dyDescent="0.35"/>
    <row r="3697" ht="12" customHeight="1" x14ac:dyDescent="0.35"/>
    <row r="3698" ht="12" customHeight="1" x14ac:dyDescent="0.35"/>
    <row r="3699" ht="12" customHeight="1" x14ac:dyDescent="0.35"/>
    <row r="3700" ht="15" customHeight="1" x14ac:dyDescent="0.35"/>
    <row r="3701" ht="15" customHeight="1" x14ac:dyDescent="0.35"/>
    <row r="3702" ht="15" customHeight="1" x14ac:dyDescent="0.35"/>
    <row r="3703" ht="15" customHeight="1" x14ac:dyDescent="0.35"/>
    <row r="3704" ht="15" customHeight="1" x14ac:dyDescent="0.35"/>
    <row r="3705" ht="15" customHeight="1" x14ac:dyDescent="0.35"/>
    <row r="3706" ht="15" customHeight="1" x14ac:dyDescent="0.35"/>
    <row r="3707" ht="15" customHeight="1" x14ac:dyDescent="0.35"/>
    <row r="3708" ht="15" customHeight="1" x14ac:dyDescent="0.35"/>
    <row r="3709" ht="15" customHeight="1" x14ac:dyDescent="0.35"/>
    <row r="3710" ht="12" customHeight="1" x14ac:dyDescent="0.35"/>
    <row r="3711" ht="15" customHeight="1" x14ac:dyDescent="0.35"/>
    <row r="3712" ht="15" customHeight="1" x14ac:dyDescent="0.35"/>
    <row r="3713" ht="15" customHeight="1" x14ac:dyDescent="0.35"/>
    <row r="3714" ht="15" customHeight="1" x14ac:dyDescent="0.35"/>
    <row r="3715" ht="15" customHeight="1" x14ac:dyDescent="0.35"/>
    <row r="3716" ht="15" customHeight="1" x14ac:dyDescent="0.35"/>
    <row r="3717" ht="15" customHeight="1" x14ac:dyDescent="0.35"/>
    <row r="3718" ht="15" customHeight="1" x14ac:dyDescent="0.35"/>
    <row r="3719" ht="15" customHeight="1" x14ac:dyDescent="0.35"/>
    <row r="3720" ht="15" customHeight="1" x14ac:dyDescent="0.35"/>
    <row r="3721" ht="15" customHeight="1" x14ac:dyDescent="0.35"/>
    <row r="3722" ht="15" customHeight="1" x14ac:dyDescent="0.35"/>
    <row r="3723" ht="15" customHeight="1" x14ac:dyDescent="0.35"/>
    <row r="3724" ht="15" customHeight="1" x14ac:dyDescent="0.35"/>
    <row r="3725" ht="15" customHeight="1" x14ac:dyDescent="0.35"/>
    <row r="3726" ht="15" customHeight="1" x14ac:dyDescent="0.35"/>
    <row r="3727" ht="12" customHeight="1" x14ac:dyDescent="0.35"/>
    <row r="3728" ht="15" customHeight="1" x14ac:dyDescent="0.35"/>
    <row r="3729" ht="15" customHeight="1" x14ac:dyDescent="0.35"/>
    <row r="3730" ht="12" customHeight="1" x14ac:dyDescent="0.35"/>
    <row r="3731" ht="15" customHeight="1" x14ac:dyDescent="0.35"/>
    <row r="3732" ht="15" customHeight="1" x14ac:dyDescent="0.35"/>
    <row r="3733" ht="15" customHeight="1" x14ac:dyDescent="0.35"/>
    <row r="3734" ht="15" customHeight="1" x14ac:dyDescent="0.35"/>
    <row r="3735" ht="15" customHeight="1" x14ac:dyDescent="0.35"/>
    <row r="3736" ht="12" customHeight="1" x14ac:dyDescent="0.35"/>
    <row r="3737" ht="15" customHeight="1" x14ac:dyDescent="0.35"/>
    <row r="3738" ht="15" customHeight="1" x14ac:dyDescent="0.35"/>
    <row r="3739" ht="15" customHeight="1" x14ac:dyDescent="0.35"/>
    <row r="3740" ht="15" customHeight="1" x14ac:dyDescent="0.35"/>
    <row r="3741" ht="15" customHeight="1" x14ac:dyDescent="0.35"/>
    <row r="3742" ht="15" customHeight="1" x14ac:dyDescent="0.35"/>
    <row r="3743" ht="15" customHeight="1" x14ac:dyDescent="0.35"/>
    <row r="3744" ht="15" customHeight="1" x14ac:dyDescent="0.35"/>
    <row r="3745" ht="15" customHeight="1" x14ac:dyDescent="0.35"/>
    <row r="3746" ht="15" customHeight="1" x14ac:dyDescent="0.35"/>
    <row r="3747" ht="15" customHeight="1" x14ac:dyDescent="0.35"/>
    <row r="3748" ht="15" customHeight="1" x14ac:dyDescent="0.35"/>
    <row r="3749" ht="15" customHeight="1" x14ac:dyDescent="0.35"/>
    <row r="3750" ht="15" customHeight="1" x14ac:dyDescent="0.35"/>
    <row r="3751" ht="15" customHeight="1" x14ac:dyDescent="0.35"/>
    <row r="3752" ht="15" customHeight="1" x14ac:dyDescent="0.35"/>
    <row r="3753" ht="12" customHeight="1" x14ac:dyDescent="0.35"/>
    <row r="3754" ht="15" customHeight="1" x14ac:dyDescent="0.35"/>
    <row r="3755" ht="15" customHeight="1" x14ac:dyDescent="0.35"/>
    <row r="3756" ht="12" customHeight="1" x14ac:dyDescent="0.35"/>
    <row r="3757" ht="15" customHeight="1" x14ac:dyDescent="0.35"/>
    <row r="3758" ht="15" customHeight="1" x14ac:dyDescent="0.35"/>
    <row r="3759" ht="15" customHeight="1" x14ac:dyDescent="0.35"/>
    <row r="3760" ht="12" customHeight="1" x14ac:dyDescent="0.35"/>
    <row r="3761" ht="15" customHeight="1" x14ac:dyDescent="0.35"/>
    <row r="3762" ht="15" customHeight="1" x14ac:dyDescent="0.35"/>
    <row r="3763" ht="15" customHeight="1" x14ac:dyDescent="0.35"/>
    <row r="3764" ht="15" customHeight="1" x14ac:dyDescent="0.35"/>
    <row r="3765" ht="15" customHeight="1" x14ac:dyDescent="0.35"/>
    <row r="3766" ht="15" customHeight="1" x14ac:dyDescent="0.35"/>
    <row r="3767" ht="15" customHeight="1" x14ac:dyDescent="0.35"/>
    <row r="3768" ht="15" customHeight="1" x14ac:dyDescent="0.35"/>
    <row r="3769" ht="15" customHeight="1" x14ac:dyDescent="0.35"/>
    <row r="3770" ht="15" customHeight="1" x14ac:dyDescent="0.35"/>
    <row r="3771" ht="12" customHeight="1" x14ac:dyDescent="0.35"/>
    <row r="3772" ht="15" customHeight="1" x14ac:dyDescent="0.35"/>
    <row r="3773" ht="15" customHeight="1" x14ac:dyDescent="0.35"/>
    <row r="3774" ht="12" customHeight="1" x14ac:dyDescent="0.35"/>
    <row r="3775" ht="15" customHeight="1" x14ac:dyDescent="0.35"/>
    <row r="3776" ht="15" customHeight="1" x14ac:dyDescent="0.35"/>
    <row r="3777" spans="2:32" ht="15" customHeight="1" x14ac:dyDescent="0.35">
      <c r="B3777" s="101"/>
      <c r="C3777" s="101"/>
      <c r="D3777" s="101"/>
      <c r="E3777" s="101"/>
      <c r="F3777" s="101"/>
      <c r="G3777" s="101"/>
      <c r="H3777" s="101"/>
      <c r="I3777" s="101"/>
      <c r="J3777" s="101"/>
      <c r="K3777" s="101"/>
      <c r="L3777" s="101"/>
      <c r="M3777" s="101"/>
      <c r="N3777" s="101"/>
      <c r="O3777" s="101"/>
      <c r="P3777" s="101"/>
      <c r="Q3777" s="101"/>
      <c r="R3777" s="101"/>
      <c r="S3777" s="101"/>
      <c r="T3777" s="101"/>
      <c r="U3777" s="101"/>
      <c r="V3777" s="101"/>
      <c r="W3777" s="101"/>
      <c r="X3777" s="101"/>
      <c r="Y3777" s="101"/>
      <c r="Z3777" s="101"/>
      <c r="AA3777" s="101"/>
      <c r="AB3777" s="101"/>
      <c r="AC3777" s="101"/>
      <c r="AD3777" s="101"/>
      <c r="AE3777" s="101"/>
      <c r="AF3777" s="101"/>
    </row>
    <row r="3778" spans="2:32" ht="15" customHeight="1" x14ac:dyDescent="0.35"/>
    <row r="3779" spans="2:32" ht="15" customHeight="1" x14ac:dyDescent="0.35"/>
    <row r="3780" spans="2:32" ht="15" customHeight="1" x14ac:dyDescent="0.35"/>
    <row r="3781" spans="2:32" ht="15" customHeight="1" x14ac:dyDescent="0.35"/>
    <row r="3782" spans="2:32" ht="15" customHeight="1" x14ac:dyDescent="0.35"/>
    <row r="3783" spans="2:32" ht="15" customHeight="1" x14ac:dyDescent="0.35"/>
    <row r="3784" spans="2:32" ht="15" customHeight="1" x14ac:dyDescent="0.35"/>
    <row r="3785" spans="2:32" ht="12" customHeight="1" x14ac:dyDescent="0.35"/>
    <row r="3786" spans="2:32" ht="12" customHeight="1" x14ac:dyDescent="0.35"/>
    <row r="3787" spans="2:32" ht="12" customHeight="1" x14ac:dyDescent="0.35"/>
    <row r="3788" spans="2:32" ht="12" customHeight="1" x14ac:dyDescent="0.35"/>
    <row r="3789" spans="2:32" ht="12" customHeight="1" x14ac:dyDescent="0.35"/>
    <row r="3790" spans="2:32" ht="12" customHeight="1" x14ac:dyDescent="0.35"/>
    <row r="3791" spans="2:32" ht="12" customHeight="1" x14ac:dyDescent="0.35"/>
    <row r="3792" spans="2:32" ht="12" customHeight="1" x14ac:dyDescent="0.35"/>
    <row r="3793" ht="12" customHeight="1" x14ac:dyDescent="0.35"/>
    <row r="3794" ht="12" customHeight="1" x14ac:dyDescent="0.35"/>
    <row r="3795" ht="12" customHeight="1" x14ac:dyDescent="0.35"/>
    <row r="3796" ht="12" customHeight="1" x14ac:dyDescent="0.35"/>
    <row r="3797" ht="12" customHeight="1" x14ac:dyDescent="0.35"/>
    <row r="3798" ht="12" customHeight="1" x14ac:dyDescent="0.35"/>
    <row r="3799" ht="12" customHeight="1" x14ac:dyDescent="0.35"/>
    <row r="3800" ht="12" customHeight="1" x14ac:dyDescent="0.35"/>
    <row r="3801" ht="12" customHeight="1" x14ac:dyDescent="0.35"/>
    <row r="3802" ht="12" customHeight="1" x14ac:dyDescent="0.35"/>
    <row r="3803" ht="12" customHeight="1" x14ac:dyDescent="0.35"/>
    <row r="3804" ht="12" customHeight="1" x14ac:dyDescent="0.35"/>
    <row r="3805" ht="12" customHeight="1" x14ac:dyDescent="0.35"/>
    <row r="3806" ht="12" customHeight="1" x14ac:dyDescent="0.35"/>
    <row r="3807" ht="12" customHeight="1" x14ac:dyDescent="0.35"/>
    <row r="3808" ht="12" customHeight="1" x14ac:dyDescent="0.35"/>
    <row r="3809" ht="12" customHeight="1" x14ac:dyDescent="0.35"/>
    <row r="3810" ht="12" customHeight="1" x14ac:dyDescent="0.35"/>
    <row r="3811" ht="12" customHeight="1" x14ac:dyDescent="0.35"/>
    <row r="3812" ht="12" customHeight="1" x14ac:dyDescent="0.35"/>
    <row r="3813" ht="12" customHeight="1" x14ac:dyDescent="0.35"/>
    <row r="3814" ht="12" customHeight="1" x14ac:dyDescent="0.35"/>
    <row r="3815" ht="12" customHeight="1" x14ac:dyDescent="0.35"/>
    <row r="3816" ht="12" customHeight="1" x14ac:dyDescent="0.35"/>
    <row r="3817" ht="12" customHeight="1" x14ac:dyDescent="0.35"/>
    <row r="3818" ht="12" customHeight="1" x14ac:dyDescent="0.35"/>
    <row r="3819" ht="12" customHeight="1" x14ac:dyDescent="0.35"/>
    <row r="3820" ht="12" customHeight="1" x14ac:dyDescent="0.35"/>
    <row r="3821" ht="12" customHeight="1" x14ac:dyDescent="0.35"/>
    <row r="3822" ht="12" customHeight="1" x14ac:dyDescent="0.35"/>
    <row r="3823" ht="12" customHeight="1" x14ac:dyDescent="0.35"/>
    <row r="3824" ht="12" customHeight="1" x14ac:dyDescent="0.35"/>
    <row r="3825" ht="15" customHeight="1" x14ac:dyDescent="0.35"/>
    <row r="3826" ht="15" customHeight="1" x14ac:dyDescent="0.35"/>
    <row r="3827" ht="15" customHeight="1" x14ac:dyDescent="0.35"/>
    <row r="3828" ht="15" customHeight="1" x14ac:dyDescent="0.35"/>
    <row r="3829" ht="15" customHeight="1" x14ac:dyDescent="0.35"/>
    <row r="3830" ht="15" customHeight="1" x14ac:dyDescent="0.35"/>
    <row r="3831" ht="15" customHeight="1" x14ac:dyDescent="0.35"/>
    <row r="3832" ht="15" customHeight="1" x14ac:dyDescent="0.35"/>
    <row r="3833" ht="15" customHeight="1" x14ac:dyDescent="0.35"/>
    <row r="3834" ht="15" customHeight="1" x14ac:dyDescent="0.35"/>
    <row r="3835" ht="12" customHeight="1" x14ac:dyDescent="0.35"/>
    <row r="3836" ht="15" customHeight="1" x14ac:dyDescent="0.35"/>
    <row r="3837" ht="15" customHeight="1" x14ac:dyDescent="0.35"/>
    <row r="3838" ht="15" customHeight="1" x14ac:dyDescent="0.35"/>
    <row r="3839" ht="15" customHeight="1" x14ac:dyDescent="0.35"/>
    <row r="3840" ht="15" customHeight="1" x14ac:dyDescent="0.35"/>
    <row r="3841" ht="15" customHeight="1" x14ac:dyDescent="0.35"/>
    <row r="3842" ht="15" customHeight="1" x14ac:dyDescent="0.35"/>
    <row r="3843" ht="15" customHeight="1" x14ac:dyDescent="0.35"/>
    <row r="3844" ht="15" customHeight="1" x14ac:dyDescent="0.35"/>
    <row r="3845" ht="15" customHeight="1" x14ac:dyDescent="0.35"/>
    <row r="3846" ht="15" customHeight="1" x14ac:dyDescent="0.35"/>
    <row r="3847" ht="15" customHeight="1" x14ac:dyDescent="0.35"/>
    <row r="3848" ht="15" customHeight="1" x14ac:dyDescent="0.35"/>
    <row r="3849" ht="15" customHeight="1" x14ac:dyDescent="0.35"/>
    <row r="3850" ht="15" customHeight="1" x14ac:dyDescent="0.35"/>
    <row r="3851" ht="15" customHeight="1" x14ac:dyDescent="0.35"/>
    <row r="3852" ht="12" customHeight="1" x14ac:dyDescent="0.35"/>
    <row r="3853" ht="15" customHeight="1" x14ac:dyDescent="0.35"/>
    <row r="3854" ht="15" customHeight="1" x14ac:dyDescent="0.35"/>
    <row r="3855" ht="12" customHeight="1" x14ac:dyDescent="0.35"/>
    <row r="3856" ht="15" customHeight="1" x14ac:dyDescent="0.35"/>
    <row r="3857" ht="15" customHeight="1" x14ac:dyDescent="0.35"/>
    <row r="3858" ht="15" customHeight="1" x14ac:dyDescent="0.35"/>
    <row r="3859" ht="15" customHeight="1" x14ac:dyDescent="0.35"/>
    <row r="3860" ht="15" customHeight="1" x14ac:dyDescent="0.35"/>
    <row r="3861" ht="12" customHeight="1" x14ac:dyDescent="0.35"/>
    <row r="3862" ht="15" customHeight="1" x14ac:dyDescent="0.35"/>
    <row r="3863" ht="15" customHeight="1" x14ac:dyDescent="0.35"/>
    <row r="3864" ht="15" customHeight="1" x14ac:dyDescent="0.35"/>
    <row r="3865" ht="15" customHeight="1" x14ac:dyDescent="0.35"/>
    <row r="3866" ht="15" customHeight="1" x14ac:dyDescent="0.35"/>
    <row r="3867" ht="15" customHeight="1" x14ac:dyDescent="0.35"/>
    <row r="3868" ht="15" customHeight="1" x14ac:dyDescent="0.35"/>
    <row r="3869" ht="15" customHeight="1" x14ac:dyDescent="0.35"/>
    <row r="3870" ht="15" customHeight="1" x14ac:dyDescent="0.35"/>
    <row r="3871" ht="15" customHeight="1" x14ac:dyDescent="0.35"/>
    <row r="3872" ht="15" customHeight="1" x14ac:dyDescent="0.35"/>
    <row r="3873" ht="15" customHeight="1" x14ac:dyDescent="0.35"/>
    <row r="3874" ht="15" customHeight="1" x14ac:dyDescent="0.35"/>
    <row r="3875" ht="15" customHeight="1" x14ac:dyDescent="0.35"/>
    <row r="3876" ht="15" customHeight="1" x14ac:dyDescent="0.35"/>
    <row r="3877" ht="15" customHeight="1" x14ac:dyDescent="0.35"/>
    <row r="3878" ht="12" customHeight="1" x14ac:dyDescent="0.35"/>
    <row r="3879" ht="15" customHeight="1" x14ac:dyDescent="0.35"/>
    <row r="3880" ht="15" customHeight="1" x14ac:dyDescent="0.35"/>
    <row r="3881" ht="12" customHeight="1" x14ac:dyDescent="0.35"/>
    <row r="3882" ht="15" customHeight="1" x14ac:dyDescent="0.35"/>
    <row r="3883" ht="15" customHeight="1" x14ac:dyDescent="0.35"/>
    <row r="3884" ht="15" customHeight="1" x14ac:dyDescent="0.35"/>
    <row r="3885" ht="12" customHeight="1" x14ac:dyDescent="0.35"/>
    <row r="3886" ht="15" customHeight="1" x14ac:dyDescent="0.35"/>
    <row r="3887" ht="15" customHeight="1" x14ac:dyDescent="0.35"/>
    <row r="3888" ht="15" customHeight="1" x14ac:dyDescent="0.35"/>
    <row r="3889" spans="2:32" ht="15" customHeight="1" x14ac:dyDescent="0.35"/>
    <row r="3890" spans="2:32" ht="15" customHeight="1" x14ac:dyDescent="0.35"/>
    <row r="3891" spans="2:32" ht="15" customHeight="1" x14ac:dyDescent="0.35"/>
    <row r="3892" spans="2:32" ht="15" customHeight="1" x14ac:dyDescent="0.35"/>
    <row r="3893" spans="2:32" ht="15" customHeight="1" x14ac:dyDescent="0.35"/>
    <row r="3894" spans="2:32" ht="15" customHeight="1" x14ac:dyDescent="0.35"/>
    <row r="3895" spans="2:32" ht="15" customHeight="1" x14ac:dyDescent="0.35"/>
    <row r="3896" spans="2:32" ht="12" customHeight="1" x14ac:dyDescent="0.35"/>
    <row r="3897" spans="2:32" ht="15" customHeight="1" x14ac:dyDescent="0.35"/>
    <row r="3898" spans="2:32" ht="15" customHeight="1" x14ac:dyDescent="0.35"/>
    <row r="3899" spans="2:32" ht="12" customHeight="1" x14ac:dyDescent="0.35"/>
    <row r="3900" spans="2:32" ht="15" customHeight="1" x14ac:dyDescent="0.35"/>
    <row r="3901" spans="2:32" ht="15" customHeight="1" x14ac:dyDescent="0.35"/>
    <row r="3902" spans="2:32" ht="15" customHeight="1" x14ac:dyDescent="0.35">
      <c r="B3902" s="101"/>
      <c r="C3902" s="101"/>
      <c r="D3902" s="101"/>
      <c r="E3902" s="101"/>
      <c r="F3902" s="101"/>
      <c r="G3902" s="101"/>
      <c r="H3902" s="101"/>
      <c r="I3902" s="101"/>
      <c r="J3902" s="101"/>
      <c r="K3902" s="101"/>
      <c r="L3902" s="101"/>
      <c r="M3902" s="101"/>
      <c r="N3902" s="101"/>
      <c r="O3902" s="101"/>
      <c r="P3902" s="101"/>
      <c r="Q3902" s="101"/>
      <c r="R3902" s="101"/>
      <c r="S3902" s="101"/>
      <c r="T3902" s="101"/>
      <c r="U3902" s="101"/>
      <c r="V3902" s="101"/>
      <c r="W3902" s="101"/>
      <c r="X3902" s="101"/>
      <c r="Y3902" s="101"/>
      <c r="Z3902" s="101"/>
      <c r="AA3902" s="101"/>
      <c r="AB3902" s="101"/>
      <c r="AC3902" s="101"/>
      <c r="AD3902" s="101"/>
      <c r="AE3902" s="101"/>
      <c r="AF3902" s="101"/>
    </row>
    <row r="3903" spans="2:32" ht="15" customHeight="1" x14ac:dyDescent="0.35"/>
    <row r="3904" spans="2:32" ht="15" customHeight="1" x14ac:dyDescent="0.35"/>
    <row r="3905" ht="15" customHeight="1" x14ac:dyDescent="0.35"/>
    <row r="3906" ht="15" customHeight="1" x14ac:dyDescent="0.35"/>
    <row r="3907" ht="15" customHeight="1" x14ac:dyDescent="0.35"/>
    <row r="3908" ht="15" customHeight="1" x14ac:dyDescent="0.35"/>
    <row r="3909" ht="15" customHeight="1" x14ac:dyDescent="0.35"/>
    <row r="3910" ht="12" customHeight="1" x14ac:dyDescent="0.35"/>
    <row r="3911" ht="12" customHeight="1" x14ac:dyDescent="0.35"/>
    <row r="3912" ht="12" customHeight="1" x14ac:dyDescent="0.35"/>
    <row r="3913" ht="12" customHeight="1" x14ac:dyDescent="0.35"/>
    <row r="3914" ht="12" customHeight="1" x14ac:dyDescent="0.35"/>
    <row r="3915" ht="12" customHeight="1" x14ac:dyDescent="0.35"/>
    <row r="3916" ht="12" customHeight="1" x14ac:dyDescent="0.35"/>
    <row r="3917" ht="12" customHeight="1" x14ac:dyDescent="0.35"/>
    <row r="3918" ht="12" customHeight="1" x14ac:dyDescent="0.35"/>
    <row r="3919" ht="12" customHeight="1" x14ac:dyDescent="0.35"/>
    <row r="3920" ht="12" customHeight="1" x14ac:dyDescent="0.35"/>
    <row r="3921" ht="12" customHeight="1" x14ac:dyDescent="0.35"/>
    <row r="3922" ht="12" customHeight="1" x14ac:dyDescent="0.35"/>
    <row r="3923" ht="12" customHeight="1" x14ac:dyDescent="0.35"/>
    <row r="3924" ht="12" customHeight="1" x14ac:dyDescent="0.35"/>
    <row r="3925" ht="12" customHeight="1" x14ac:dyDescent="0.35"/>
    <row r="3926" ht="12" customHeight="1" x14ac:dyDescent="0.35"/>
    <row r="3927" ht="12" customHeight="1" x14ac:dyDescent="0.35"/>
    <row r="3928" ht="12" customHeight="1" x14ac:dyDescent="0.35"/>
    <row r="3929" ht="12" customHeight="1" x14ac:dyDescent="0.35"/>
    <row r="3930" ht="12" customHeight="1" x14ac:dyDescent="0.35"/>
    <row r="3931" ht="12" customHeight="1" x14ac:dyDescent="0.35"/>
    <row r="3932" ht="12" customHeight="1" x14ac:dyDescent="0.35"/>
    <row r="3933" ht="12" customHeight="1" x14ac:dyDescent="0.35"/>
    <row r="3934" ht="12" customHeight="1" x14ac:dyDescent="0.35"/>
    <row r="3935" ht="12" customHeight="1" x14ac:dyDescent="0.35"/>
    <row r="3936" ht="12" customHeight="1" x14ac:dyDescent="0.35"/>
    <row r="3937" ht="12" customHeight="1" x14ac:dyDescent="0.35"/>
    <row r="3938" ht="12" customHeight="1" x14ac:dyDescent="0.35"/>
    <row r="3939" ht="12" customHeight="1" x14ac:dyDescent="0.35"/>
    <row r="3940" ht="12" customHeight="1" x14ac:dyDescent="0.35"/>
    <row r="3941" ht="12" customHeight="1" x14ac:dyDescent="0.35"/>
    <row r="3942" ht="12" customHeight="1" x14ac:dyDescent="0.35"/>
    <row r="3943" ht="12" customHeight="1" x14ac:dyDescent="0.35"/>
    <row r="3944" ht="12" customHeight="1" x14ac:dyDescent="0.35"/>
    <row r="3945" ht="12" customHeight="1" x14ac:dyDescent="0.35"/>
    <row r="3946" ht="12" customHeight="1" x14ac:dyDescent="0.35"/>
    <row r="3947" ht="12" customHeight="1" x14ac:dyDescent="0.35"/>
    <row r="3948" ht="12" customHeight="1" x14ac:dyDescent="0.35"/>
    <row r="3949" ht="12" customHeight="1" x14ac:dyDescent="0.35"/>
    <row r="3950" ht="15" customHeight="1" x14ac:dyDescent="0.35"/>
    <row r="3951" ht="15" customHeight="1" x14ac:dyDescent="0.35"/>
    <row r="3952" ht="15" customHeight="1" x14ac:dyDescent="0.35"/>
    <row r="3953" ht="15" customHeight="1" x14ac:dyDescent="0.35"/>
    <row r="3954" ht="15" customHeight="1" x14ac:dyDescent="0.35"/>
    <row r="3955" ht="15" customHeight="1" x14ac:dyDescent="0.35"/>
    <row r="3956" ht="15" customHeight="1" x14ac:dyDescent="0.35"/>
    <row r="3957" ht="15" customHeight="1" x14ac:dyDescent="0.35"/>
    <row r="3958" ht="15" customHeight="1" x14ac:dyDescent="0.35"/>
    <row r="3959" ht="15" customHeight="1" x14ac:dyDescent="0.35"/>
    <row r="3960" ht="12" customHeight="1" x14ac:dyDescent="0.35"/>
    <row r="3961" ht="15" customHeight="1" x14ac:dyDescent="0.35"/>
    <row r="3962" ht="15" customHeight="1" x14ac:dyDescent="0.35"/>
    <row r="3963" ht="15" customHeight="1" x14ac:dyDescent="0.35"/>
    <row r="3964" ht="15" customHeight="1" x14ac:dyDescent="0.35"/>
    <row r="3965" ht="15" customHeight="1" x14ac:dyDescent="0.35"/>
    <row r="3966" ht="15" customHeight="1" x14ac:dyDescent="0.35"/>
    <row r="3967" ht="15" customHeight="1" x14ac:dyDescent="0.35"/>
    <row r="3968" ht="15" customHeight="1" x14ac:dyDescent="0.35"/>
    <row r="3969" ht="15" customHeight="1" x14ac:dyDescent="0.35"/>
    <row r="3970" ht="15" customHeight="1" x14ac:dyDescent="0.35"/>
    <row r="3971" ht="15" customHeight="1" x14ac:dyDescent="0.35"/>
    <row r="3972" ht="15" customHeight="1" x14ac:dyDescent="0.35"/>
    <row r="3973" ht="15" customHeight="1" x14ac:dyDescent="0.35"/>
    <row r="3974" ht="15" customHeight="1" x14ac:dyDescent="0.35"/>
    <row r="3975" ht="15" customHeight="1" x14ac:dyDescent="0.35"/>
    <row r="3976" ht="15" customHeight="1" x14ac:dyDescent="0.35"/>
    <row r="3977" ht="12" customHeight="1" x14ac:dyDescent="0.35"/>
    <row r="3978" ht="15" customHeight="1" x14ac:dyDescent="0.35"/>
    <row r="3979" ht="15" customHeight="1" x14ac:dyDescent="0.35"/>
    <row r="3980" ht="12" customHeight="1" x14ac:dyDescent="0.35"/>
    <row r="3981" ht="15" customHeight="1" x14ac:dyDescent="0.35"/>
    <row r="3982" ht="15" customHeight="1" x14ac:dyDescent="0.35"/>
    <row r="3983" ht="15" customHeight="1" x14ac:dyDescent="0.35"/>
    <row r="3984" ht="15" customHeight="1" x14ac:dyDescent="0.35"/>
    <row r="3985" ht="15" customHeight="1" x14ac:dyDescent="0.35"/>
    <row r="3986" ht="12" customHeight="1" x14ac:dyDescent="0.35"/>
    <row r="3987" ht="15" customHeight="1" x14ac:dyDescent="0.35"/>
    <row r="3988" ht="15" customHeight="1" x14ac:dyDescent="0.35"/>
    <row r="3989" ht="15" customHeight="1" x14ac:dyDescent="0.35"/>
    <row r="3990" ht="15" customHeight="1" x14ac:dyDescent="0.35"/>
    <row r="3991" ht="15" customHeight="1" x14ac:dyDescent="0.35"/>
    <row r="3992" ht="15" customHeight="1" x14ac:dyDescent="0.35"/>
    <row r="3993" ht="15" customHeight="1" x14ac:dyDescent="0.35"/>
    <row r="3994" ht="15" customHeight="1" x14ac:dyDescent="0.35"/>
    <row r="3995" ht="15" customHeight="1" x14ac:dyDescent="0.35"/>
    <row r="3996" ht="15" customHeight="1" x14ac:dyDescent="0.35"/>
    <row r="3997" ht="15" customHeight="1" x14ac:dyDescent="0.35"/>
    <row r="3998" ht="15" customHeight="1" x14ac:dyDescent="0.35"/>
    <row r="3999" ht="15" customHeight="1" x14ac:dyDescent="0.35"/>
    <row r="4000" ht="15" customHeight="1" x14ac:dyDescent="0.35"/>
    <row r="4001" ht="15" customHeight="1" x14ac:dyDescent="0.35"/>
    <row r="4002" ht="15" customHeight="1" x14ac:dyDescent="0.35"/>
    <row r="4003" ht="12" customHeight="1" x14ac:dyDescent="0.35"/>
    <row r="4004" ht="15" customHeight="1" x14ac:dyDescent="0.35"/>
    <row r="4005" ht="15" customHeight="1" x14ac:dyDescent="0.35"/>
    <row r="4006" ht="12" customHeight="1" x14ac:dyDescent="0.35"/>
    <row r="4007" ht="15" customHeight="1" x14ac:dyDescent="0.35"/>
    <row r="4008" ht="15" customHeight="1" x14ac:dyDescent="0.35"/>
    <row r="4009" ht="15" customHeight="1" x14ac:dyDescent="0.35"/>
    <row r="4010" ht="12" customHeight="1" x14ac:dyDescent="0.35"/>
    <row r="4011" ht="15" customHeight="1" x14ac:dyDescent="0.35"/>
    <row r="4012" ht="15" customHeight="1" x14ac:dyDescent="0.35"/>
    <row r="4013" ht="15" customHeight="1" x14ac:dyDescent="0.35"/>
    <row r="4014" ht="15" customHeight="1" x14ac:dyDescent="0.35"/>
    <row r="4015" ht="15" customHeight="1" x14ac:dyDescent="0.35"/>
    <row r="4016" ht="15" customHeight="1" x14ac:dyDescent="0.35"/>
    <row r="4017" spans="2:32" ht="15" customHeight="1" x14ac:dyDescent="0.35"/>
    <row r="4018" spans="2:32" ht="15" customHeight="1" x14ac:dyDescent="0.35"/>
    <row r="4019" spans="2:32" ht="15" customHeight="1" x14ac:dyDescent="0.35"/>
    <row r="4020" spans="2:32" ht="15" customHeight="1" x14ac:dyDescent="0.35"/>
    <row r="4021" spans="2:32" ht="12" customHeight="1" x14ac:dyDescent="0.35"/>
    <row r="4022" spans="2:32" ht="15" customHeight="1" x14ac:dyDescent="0.35"/>
    <row r="4023" spans="2:32" ht="15" customHeight="1" x14ac:dyDescent="0.35"/>
    <row r="4024" spans="2:32" ht="12" customHeight="1" x14ac:dyDescent="0.35"/>
    <row r="4025" spans="2:32" ht="15" customHeight="1" x14ac:dyDescent="0.35"/>
    <row r="4026" spans="2:32" ht="15" customHeight="1" x14ac:dyDescent="0.35"/>
    <row r="4027" spans="2:32" ht="15" customHeight="1" x14ac:dyDescent="0.35">
      <c r="B4027" s="101"/>
      <c r="C4027" s="101"/>
      <c r="D4027" s="101"/>
      <c r="E4027" s="101"/>
      <c r="F4027" s="101"/>
      <c r="G4027" s="101"/>
      <c r="H4027" s="101"/>
      <c r="I4027" s="101"/>
      <c r="J4027" s="101"/>
      <c r="K4027" s="101"/>
      <c r="L4027" s="101"/>
      <c r="M4027" s="101"/>
      <c r="N4027" s="101"/>
      <c r="O4027" s="101"/>
      <c r="P4027" s="101"/>
      <c r="Q4027" s="101"/>
      <c r="R4027" s="101"/>
      <c r="S4027" s="101"/>
      <c r="T4027" s="101"/>
      <c r="U4027" s="101"/>
      <c r="V4027" s="101"/>
      <c r="W4027" s="101"/>
      <c r="X4027" s="101"/>
      <c r="Y4027" s="101"/>
      <c r="Z4027" s="101"/>
      <c r="AA4027" s="101"/>
      <c r="AB4027" s="101"/>
      <c r="AC4027" s="101"/>
      <c r="AD4027" s="101"/>
      <c r="AE4027" s="101"/>
      <c r="AF4027" s="101"/>
    </row>
    <row r="4028" spans="2:32" ht="15" customHeight="1" x14ac:dyDescent="0.35"/>
    <row r="4029" spans="2:32" ht="15" customHeight="1" x14ac:dyDescent="0.35"/>
    <row r="4030" spans="2:32" ht="15" customHeight="1" x14ac:dyDescent="0.35"/>
    <row r="4031" spans="2:32" ht="15" customHeight="1" x14ac:dyDescent="0.35"/>
    <row r="4032" spans="2:32" ht="15" customHeight="1" x14ac:dyDescent="0.35"/>
    <row r="4033" ht="15" customHeight="1" x14ac:dyDescent="0.35"/>
    <row r="4034" ht="15" customHeight="1" x14ac:dyDescent="0.35"/>
    <row r="4035" ht="12" customHeight="1" x14ac:dyDescent="0.35"/>
    <row r="4036" ht="12" customHeight="1" x14ac:dyDescent="0.35"/>
    <row r="4037" ht="12" customHeight="1" x14ac:dyDescent="0.35"/>
    <row r="4038" ht="12" customHeight="1" x14ac:dyDescent="0.35"/>
    <row r="4039" ht="12" customHeight="1" x14ac:dyDescent="0.35"/>
    <row r="4040" ht="12" customHeight="1" x14ac:dyDescent="0.35"/>
    <row r="4041" ht="12" customHeight="1" x14ac:dyDescent="0.35"/>
    <row r="4042" ht="12" customHeight="1" x14ac:dyDescent="0.35"/>
    <row r="4043" ht="12" customHeight="1" x14ac:dyDescent="0.35"/>
    <row r="4044" ht="12" customHeight="1" x14ac:dyDescent="0.35"/>
    <row r="4045" ht="12" customHeight="1" x14ac:dyDescent="0.35"/>
    <row r="4046" ht="12" customHeight="1" x14ac:dyDescent="0.35"/>
    <row r="4047" ht="12" customHeight="1" x14ac:dyDescent="0.35"/>
    <row r="4048" ht="12" customHeight="1" x14ac:dyDescent="0.35"/>
    <row r="4049" ht="12" customHeight="1" x14ac:dyDescent="0.35"/>
    <row r="4050" ht="12" customHeight="1" x14ac:dyDescent="0.35"/>
    <row r="4051" ht="12" customHeight="1" x14ac:dyDescent="0.35"/>
    <row r="4052" ht="12" customHeight="1" x14ac:dyDescent="0.35"/>
    <row r="4053" ht="12" customHeight="1" x14ac:dyDescent="0.35"/>
    <row r="4054" ht="12" customHeight="1" x14ac:dyDescent="0.35"/>
    <row r="4055" ht="12" customHeight="1" x14ac:dyDescent="0.35"/>
    <row r="4056" ht="12" customHeight="1" x14ac:dyDescent="0.35"/>
    <row r="4057" ht="12" customHeight="1" x14ac:dyDescent="0.35"/>
    <row r="4058" ht="12" customHeight="1" x14ac:dyDescent="0.35"/>
    <row r="4059" ht="12" customHeight="1" x14ac:dyDescent="0.35"/>
    <row r="4060" ht="12" customHeight="1" x14ac:dyDescent="0.35"/>
    <row r="4061" ht="12" customHeight="1" x14ac:dyDescent="0.35"/>
    <row r="4062" ht="12" customHeight="1" x14ac:dyDescent="0.35"/>
    <row r="4063" ht="12" customHeight="1" x14ac:dyDescent="0.35"/>
    <row r="4064" ht="12" customHeight="1" x14ac:dyDescent="0.35"/>
    <row r="4065" ht="12" customHeight="1" x14ac:dyDescent="0.35"/>
    <row r="4066" ht="12" customHeight="1" x14ac:dyDescent="0.35"/>
    <row r="4067" ht="12" customHeight="1" x14ac:dyDescent="0.35"/>
    <row r="4068" ht="12" customHeight="1" x14ac:dyDescent="0.35"/>
    <row r="4069" ht="12" customHeight="1" x14ac:dyDescent="0.35"/>
    <row r="4070" ht="12" customHeight="1" x14ac:dyDescent="0.35"/>
    <row r="4071" ht="12" customHeight="1" x14ac:dyDescent="0.35"/>
    <row r="4072" ht="12" customHeight="1" x14ac:dyDescent="0.35"/>
    <row r="4073" ht="12" customHeight="1" x14ac:dyDescent="0.35"/>
    <row r="4074" ht="12" customHeight="1" x14ac:dyDescent="0.35"/>
    <row r="4075" ht="15" customHeight="1" x14ac:dyDescent="0.35"/>
    <row r="4076" ht="15" customHeight="1" x14ac:dyDescent="0.35"/>
    <row r="4077" ht="15" customHeight="1" x14ac:dyDescent="0.35"/>
    <row r="4078" ht="15" customHeight="1" x14ac:dyDescent="0.35"/>
    <row r="4079" ht="15" customHeight="1" x14ac:dyDescent="0.35"/>
    <row r="4080" ht="15" customHeight="1" x14ac:dyDescent="0.35"/>
    <row r="4081" ht="15" customHeight="1" x14ac:dyDescent="0.35"/>
    <row r="4082" ht="15" customHeight="1" x14ac:dyDescent="0.35"/>
    <row r="4083" ht="15" customHeight="1" x14ac:dyDescent="0.35"/>
    <row r="4084" ht="15" customHeight="1" x14ac:dyDescent="0.35"/>
    <row r="4085" ht="12" customHeight="1" x14ac:dyDescent="0.35"/>
    <row r="4086" ht="15" customHeight="1" x14ac:dyDescent="0.35"/>
    <row r="4087" ht="15" customHeight="1" x14ac:dyDescent="0.35"/>
    <row r="4088" ht="15" customHeight="1" x14ac:dyDescent="0.35"/>
    <row r="4089" ht="15" customHeight="1" x14ac:dyDescent="0.35"/>
    <row r="4090" ht="15" customHeight="1" x14ac:dyDescent="0.35"/>
    <row r="4091" ht="15" customHeight="1" x14ac:dyDescent="0.35"/>
    <row r="4092" ht="15" customHeight="1" x14ac:dyDescent="0.35"/>
    <row r="4093" ht="15" customHeight="1" x14ac:dyDescent="0.35"/>
    <row r="4094" ht="15" customHeight="1" x14ac:dyDescent="0.35"/>
    <row r="4095" ht="15" customHeight="1" x14ac:dyDescent="0.35"/>
    <row r="4096" ht="15" customHeight="1" x14ac:dyDescent="0.35"/>
    <row r="4097" ht="15" customHeight="1" x14ac:dyDescent="0.35"/>
    <row r="4098" ht="15" customHeight="1" x14ac:dyDescent="0.35"/>
    <row r="4099" ht="15" customHeight="1" x14ac:dyDescent="0.35"/>
    <row r="4100" ht="15" customHeight="1" x14ac:dyDescent="0.35"/>
    <row r="4101" ht="15" customHeight="1" x14ac:dyDescent="0.35"/>
    <row r="4102" ht="12" customHeight="1" x14ac:dyDescent="0.35"/>
    <row r="4103" ht="15" customHeight="1" x14ac:dyDescent="0.35"/>
    <row r="4104" ht="15" customHeight="1" x14ac:dyDescent="0.35"/>
    <row r="4105" ht="12" customHeight="1" x14ac:dyDescent="0.35"/>
    <row r="4106" ht="15" customHeight="1" x14ac:dyDescent="0.35"/>
    <row r="4107" ht="15" customHeight="1" x14ac:dyDescent="0.35"/>
    <row r="4108" ht="15" customHeight="1" x14ac:dyDescent="0.35"/>
    <row r="4109" ht="15" customHeight="1" x14ac:dyDescent="0.35"/>
    <row r="4110" ht="15" customHeight="1" x14ac:dyDescent="0.35"/>
    <row r="4111" ht="12" customHeight="1" x14ac:dyDescent="0.35"/>
    <row r="4112" ht="15" customHeight="1" x14ac:dyDescent="0.35"/>
    <row r="4113" ht="15" customHeight="1" x14ac:dyDescent="0.35"/>
    <row r="4114" ht="15" customHeight="1" x14ac:dyDescent="0.35"/>
    <row r="4115" ht="15" customHeight="1" x14ac:dyDescent="0.35"/>
    <row r="4116" ht="15" customHeight="1" x14ac:dyDescent="0.35"/>
    <row r="4117" ht="15" customHeight="1" x14ac:dyDescent="0.35"/>
    <row r="4118" ht="15" customHeight="1" x14ac:dyDescent="0.35"/>
    <row r="4119" ht="15" customHeight="1" x14ac:dyDescent="0.35"/>
    <row r="4120" ht="15" customHeight="1" x14ac:dyDescent="0.35"/>
    <row r="4121" ht="15" customHeight="1" x14ac:dyDescent="0.35"/>
    <row r="4122" ht="15" customHeight="1" x14ac:dyDescent="0.35"/>
    <row r="4123" ht="15" customHeight="1" x14ac:dyDescent="0.35"/>
    <row r="4124" ht="15" customHeight="1" x14ac:dyDescent="0.35"/>
    <row r="4125" ht="15" customHeight="1" x14ac:dyDescent="0.35"/>
    <row r="4126" ht="15" customHeight="1" x14ac:dyDescent="0.35"/>
    <row r="4127" ht="15" customHeight="1" x14ac:dyDescent="0.35"/>
    <row r="4128" ht="12" customHeight="1" x14ac:dyDescent="0.35"/>
    <row r="4129" ht="15" customHeight="1" x14ac:dyDescent="0.35"/>
    <row r="4130" ht="15" customHeight="1" x14ac:dyDescent="0.35"/>
    <row r="4131" ht="12" customHeight="1" x14ac:dyDescent="0.35"/>
    <row r="4132" ht="15" customHeight="1" x14ac:dyDescent="0.35"/>
    <row r="4133" ht="15" customHeight="1" x14ac:dyDescent="0.35"/>
    <row r="4134" ht="15" customHeight="1" x14ac:dyDescent="0.35"/>
    <row r="4135" ht="12" customHeight="1" x14ac:dyDescent="0.35"/>
    <row r="4136" ht="15" customHeight="1" x14ac:dyDescent="0.35"/>
    <row r="4137" ht="15" customHeight="1" x14ac:dyDescent="0.35"/>
    <row r="4138" ht="15" customHeight="1" x14ac:dyDescent="0.35"/>
    <row r="4139" ht="15" customHeight="1" x14ac:dyDescent="0.35"/>
    <row r="4140" ht="15" customHeight="1" x14ac:dyDescent="0.35"/>
    <row r="4141" ht="15" customHeight="1" x14ac:dyDescent="0.35"/>
    <row r="4142" ht="15" customHeight="1" x14ac:dyDescent="0.35"/>
    <row r="4143" ht="15" customHeight="1" x14ac:dyDescent="0.35"/>
    <row r="4144" ht="15" customHeight="1" x14ac:dyDescent="0.35"/>
    <row r="4145" spans="2:32" ht="15" customHeight="1" x14ac:dyDescent="0.35"/>
    <row r="4146" spans="2:32" ht="12" customHeight="1" x14ac:dyDescent="0.35"/>
    <row r="4147" spans="2:32" ht="15" customHeight="1" x14ac:dyDescent="0.35"/>
    <row r="4148" spans="2:32" ht="15" customHeight="1" x14ac:dyDescent="0.35"/>
    <row r="4149" spans="2:32" ht="12" customHeight="1" x14ac:dyDescent="0.35"/>
    <row r="4150" spans="2:32" ht="15" customHeight="1" x14ac:dyDescent="0.35"/>
    <row r="4151" spans="2:32" ht="15" customHeight="1" x14ac:dyDescent="0.35"/>
    <row r="4152" spans="2:32" ht="15" customHeight="1" x14ac:dyDescent="0.35">
      <c r="B4152" s="101"/>
      <c r="C4152" s="101"/>
      <c r="D4152" s="101"/>
      <c r="E4152" s="101"/>
      <c r="F4152" s="101"/>
      <c r="G4152" s="101"/>
      <c r="H4152" s="101"/>
      <c r="I4152" s="101"/>
      <c r="J4152" s="101"/>
      <c r="K4152" s="101"/>
      <c r="L4152" s="101"/>
      <c r="M4152" s="101"/>
      <c r="N4152" s="101"/>
      <c r="O4152" s="101"/>
      <c r="P4152" s="101"/>
      <c r="Q4152" s="101"/>
      <c r="R4152" s="101"/>
      <c r="S4152" s="101"/>
      <c r="T4152" s="101"/>
      <c r="U4152" s="101"/>
      <c r="V4152" s="101"/>
      <c r="W4152" s="101"/>
      <c r="X4152" s="101"/>
      <c r="Y4152" s="101"/>
      <c r="Z4152" s="101"/>
      <c r="AA4152" s="101"/>
      <c r="AB4152" s="101"/>
      <c r="AC4152" s="101"/>
      <c r="AD4152" s="101"/>
      <c r="AE4152" s="101"/>
      <c r="AF4152" s="101"/>
    </row>
    <row r="4153" spans="2:32" ht="15" customHeight="1" x14ac:dyDescent="0.35"/>
    <row r="4154" spans="2:32" ht="15" customHeight="1" x14ac:dyDescent="0.35"/>
    <row r="4155" spans="2:32" ht="15" customHeight="1" x14ac:dyDescent="0.35"/>
    <row r="4156" spans="2:32" ht="15" customHeight="1" x14ac:dyDescent="0.35"/>
    <row r="4157" spans="2:32" ht="15" customHeight="1" x14ac:dyDescent="0.35"/>
    <row r="4158" spans="2:32" ht="15" customHeight="1" x14ac:dyDescent="0.35"/>
    <row r="4159" spans="2:32" ht="15" customHeight="1" x14ac:dyDescent="0.35"/>
    <row r="4160" spans="2:32" ht="12" customHeight="1" x14ac:dyDescent="0.35"/>
    <row r="4161" ht="12" customHeight="1" x14ac:dyDescent="0.35"/>
    <row r="4162" ht="12" customHeight="1" x14ac:dyDescent="0.35"/>
    <row r="4163" ht="12" customHeight="1" x14ac:dyDescent="0.35"/>
    <row r="4164" ht="12" customHeight="1" x14ac:dyDescent="0.35"/>
    <row r="4165" ht="12" customHeight="1" x14ac:dyDescent="0.35"/>
    <row r="4166" ht="12" customHeight="1" x14ac:dyDescent="0.35"/>
    <row r="4167" ht="12" customHeight="1" x14ac:dyDescent="0.35"/>
    <row r="4168" ht="12" customHeight="1" x14ac:dyDescent="0.35"/>
    <row r="4169" ht="12" customHeight="1" x14ac:dyDescent="0.35"/>
    <row r="4170" ht="12" customHeight="1" x14ac:dyDescent="0.35"/>
    <row r="4171" ht="12" customHeight="1" x14ac:dyDescent="0.35"/>
    <row r="4172" ht="12" customHeight="1" x14ac:dyDescent="0.35"/>
    <row r="4173" ht="12" customHeight="1" x14ac:dyDescent="0.35"/>
    <row r="4174" ht="12" customHeight="1" x14ac:dyDescent="0.35"/>
    <row r="4175" ht="12" customHeight="1" x14ac:dyDescent="0.35"/>
    <row r="4176" ht="12" customHeight="1" x14ac:dyDescent="0.35"/>
    <row r="4177" ht="12" customHeight="1" x14ac:dyDescent="0.35"/>
    <row r="4178" ht="12" customHeight="1" x14ac:dyDescent="0.35"/>
    <row r="4179" ht="12" customHeight="1" x14ac:dyDescent="0.35"/>
    <row r="4180" ht="12" customHeight="1" x14ac:dyDescent="0.35"/>
    <row r="4181" ht="12" customHeight="1" x14ac:dyDescent="0.35"/>
    <row r="4182" ht="12" customHeight="1" x14ac:dyDescent="0.35"/>
    <row r="4183" ht="12" customHeight="1" x14ac:dyDescent="0.35"/>
    <row r="4184" ht="12" customHeight="1" x14ac:dyDescent="0.35"/>
    <row r="4185" ht="12" customHeight="1" x14ac:dyDescent="0.35"/>
    <row r="4186" ht="12" customHeight="1" x14ac:dyDescent="0.35"/>
    <row r="4187" ht="12" customHeight="1" x14ac:dyDescent="0.35"/>
    <row r="4188" ht="12" customHeight="1" x14ac:dyDescent="0.35"/>
    <row r="4189" ht="12" customHeight="1" x14ac:dyDescent="0.35"/>
    <row r="4190" ht="12" customHeight="1" x14ac:dyDescent="0.35"/>
    <row r="4191" ht="12" customHeight="1" x14ac:dyDescent="0.35"/>
    <row r="4192" ht="12" customHeight="1" x14ac:dyDescent="0.35"/>
    <row r="4193" ht="12" customHeight="1" x14ac:dyDescent="0.35"/>
    <row r="4194" ht="12" customHeight="1" x14ac:dyDescent="0.35"/>
    <row r="4195" ht="12" customHeight="1" x14ac:dyDescent="0.35"/>
    <row r="4196" ht="12" customHeight="1" x14ac:dyDescent="0.35"/>
    <row r="4197" ht="12" customHeight="1" x14ac:dyDescent="0.35"/>
    <row r="4198" ht="12" customHeight="1" x14ac:dyDescent="0.35"/>
    <row r="4199" ht="12" customHeight="1" x14ac:dyDescent="0.35"/>
    <row r="4200" ht="15" customHeight="1" x14ac:dyDescent="0.35"/>
    <row r="4201" ht="15" customHeight="1" x14ac:dyDescent="0.35"/>
    <row r="4202" ht="15" customHeight="1" x14ac:dyDescent="0.35"/>
    <row r="4203" ht="15" customHeight="1" x14ac:dyDescent="0.35"/>
    <row r="4204" ht="15" customHeight="1" x14ac:dyDescent="0.35"/>
    <row r="4205" ht="15" customHeight="1" x14ac:dyDescent="0.35"/>
    <row r="4206" ht="15" customHeight="1" x14ac:dyDescent="0.35"/>
    <row r="4207" ht="15" customHeight="1" x14ac:dyDescent="0.35"/>
    <row r="4208" ht="15" customHeight="1" x14ac:dyDescent="0.35"/>
    <row r="4209" ht="15" customHeight="1" x14ac:dyDescent="0.35"/>
    <row r="4210" ht="12" customHeight="1" x14ac:dyDescent="0.35"/>
    <row r="4211" ht="15" customHeight="1" x14ac:dyDescent="0.35"/>
    <row r="4212" ht="15" customHeight="1" x14ac:dyDescent="0.35"/>
    <row r="4213" ht="15" customHeight="1" x14ac:dyDescent="0.35"/>
    <row r="4214" ht="15" customHeight="1" x14ac:dyDescent="0.35"/>
    <row r="4215" ht="15" customHeight="1" x14ac:dyDescent="0.35"/>
    <row r="4216" ht="15" customHeight="1" x14ac:dyDescent="0.35"/>
    <row r="4217" ht="15" customHeight="1" x14ac:dyDescent="0.35"/>
    <row r="4218" ht="15" customHeight="1" x14ac:dyDescent="0.35"/>
    <row r="4219" ht="15" customHeight="1" x14ac:dyDescent="0.35"/>
    <row r="4220" ht="15" customHeight="1" x14ac:dyDescent="0.35"/>
    <row r="4221" ht="15" customHeight="1" x14ac:dyDescent="0.35"/>
    <row r="4222" ht="15" customHeight="1" x14ac:dyDescent="0.35"/>
    <row r="4223" ht="15" customHeight="1" x14ac:dyDescent="0.35"/>
    <row r="4224" ht="15" customHeight="1" x14ac:dyDescent="0.35"/>
    <row r="4225" ht="15" customHeight="1" x14ac:dyDescent="0.35"/>
    <row r="4226" ht="15" customHeight="1" x14ac:dyDescent="0.35"/>
    <row r="4227" ht="12" customHeight="1" x14ac:dyDescent="0.35"/>
    <row r="4228" ht="15" customHeight="1" x14ac:dyDescent="0.35"/>
    <row r="4229" ht="15" customHeight="1" x14ac:dyDescent="0.35"/>
    <row r="4230" ht="12" customHeight="1" x14ac:dyDescent="0.35"/>
    <row r="4231" ht="15" customHeight="1" x14ac:dyDescent="0.35"/>
    <row r="4232" ht="15" customHeight="1" x14ac:dyDescent="0.35"/>
    <row r="4233" ht="15" customHeight="1" x14ac:dyDescent="0.35"/>
    <row r="4234" ht="15" customHeight="1" x14ac:dyDescent="0.35"/>
    <row r="4235" ht="15" customHeight="1" x14ac:dyDescent="0.35"/>
    <row r="4236" ht="12" customHeight="1" x14ac:dyDescent="0.35"/>
    <row r="4237" ht="15" customHeight="1" x14ac:dyDescent="0.35"/>
    <row r="4238" ht="15" customHeight="1" x14ac:dyDescent="0.35"/>
    <row r="4239" ht="15" customHeight="1" x14ac:dyDescent="0.35"/>
    <row r="4240" ht="15" customHeight="1" x14ac:dyDescent="0.35"/>
    <row r="4241" ht="15" customHeight="1" x14ac:dyDescent="0.35"/>
    <row r="4242" ht="15" customHeight="1" x14ac:dyDescent="0.35"/>
    <row r="4243" ht="15" customHeight="1" x14ac:dyDescent="0.35"/>
    <row r="4244" ht="15" customHeight="1" x14ac:dyDescent="0.35"/>
    <row r="4245" ht="15" customHeight="1" x14ac:dyDescent="0.35"/>
    <row r="4246" ht="15" customHeight="1" x14ac:dyDescent="0.35"/>
    <row r="4247" ht="15" customHeight="1" x14ac:dyDescent="0.35"/>
    <row r="4248" ht="15" customHeight="1" x14ac:dyDescent="0.35"/>
    <row r="4249" ht="15" customHeight="1" x14ac:dyDescent="0.35"/>
    <row r="4250" ht="15" customHeight="1" x14ac:dyDescent="0.35"/>
    <row r="4251" ht="15" customHeight="1" x14ac:dyDescent="0.35"/>
    <row r="4252" ht="15" customHeight="1" x14ac:dyDescent="0.35"/>
    <row r="4253" ht="12" customHeight="1" x14ac:dyDescent="0.35"/>
    <row r="4254" ht="15" customHeight="1" x14ac:dyDescent="0.35"/>
    <row r="4255" ht="15" customHeight="1" x14ac:dyDescent="0.35"/>
    <row r="4256" ht="12" customHeight="1" x14ac:dyDescent="0.35"/>
    <row r="4257" ht="15" customHeight="1" x14ac:dyDescent="0.35"/>
    <row r="4258" ht="15" customHeight="1" x14ac:dyDescent="0.35"/>
    <row r="4259" ht="15" customHeight="1" x14ac:dyDescent="0.35"/>
    <row r="4260" ht="12" customHeight="1" x14ac:dyDescent="0.35"/>
    <row r="4261" ht="15" customHeight="1" x14ac:dyDescent="0.35"/>
    <row r="4262" ht="15" customHeight="1" x14ac:dyDescent="0.35"/>
    <row r="4263" ht="15" customHeight="1" x14ac:dyDescent="0.35"/>
    <row r="4264" ht="15" customHeight="1" x14ac:dyDescent="0.35"/>
    <row r="4265" ht="15" customHeight="1" x14ac:dyDescent="0.35"/>
    <row r="4266" ht="15" customHeight="1" x14ac:dyDescent="0.35"/>
    <row r="4267" ht="15" customHeight="1" x14ac:dyDescent="0.35"/>
    <row r="4268" ht="15" customHeight="1" x14ac:dyDescent="0.35"/>
    <row r="4269" ht="15" customHeight="1" x14ac:dyDescent="0.35"/>
    <row r="4270" ht="15" customHeight="1" x14ac:dyDescent="0.35"/>
    <row r="4271" ht="12" customHeight="1" x14ac:dyDescent="0.35"/>
    <row r="4272" ht="15" customHeight="1" x14ac:dyDescent="0.35"/>
    <row r="4273" spans="2:32" ht="15" customHeight="1" x14ac:dyDescent="0.35"/>
    <row r="4274" spans="2:32" ht="12" customHeight="1" x14ac:dyDescent="0.35"/>
    <row r="4275" spans="2:32" ht="15" customHeight="1" x14ac:dyDescent="0.35"/>
    <row r="4276" spans="2:32" ht="15" customHeight="1" x14ac:dyDescent="0.35"/>
    <row r="4277" spans="2:32" ht="15" customHeight="1" x14ac:dyDescent="0.35">
      <c r="B4277" s="101"/>
      <c r="C4277" s="101"/>
      <c r="D4277" s="101"/>
      <c r="E4277" s="101"/>
      <c r="F4277" s="101"/>
      <c r="G4277" s="101"/>
      <c r="H4277" s="101"/>
      <c r="I4277" s="101"/>
      <c r="J4277" s="101"/>
      <c r="K4277" s="101"/>
      <c r="L4277" s="101"/>
      <c r="M4277" s="101"/>
      <c r="N4277" s="101"/>
      <c r="O4277" s="101"/>
      <c r="P4277" s="101"/>
      <c r="Q4277" s="101"/>
      <c r="R4277" s="101"/>
      <c r="S4277" s="101"/>
      <c r="T4277" s="101"/>
      <c r="U4277" s="101"/>
      <c r="V4277" s="101"/>
      <c r="W4277" s="101"/>
      <c r="X4277" s="101"/>
      <c r="Y4277" s="101"/>
      <c r="Z4277" s="101"/>
      <c r="AA4277" s="101"/>
      <c r="AB4277" s="101"/>
      <c r="AC4277" s="101"/>
      <c r="AD4277" s="101"/>
      <c r="AE4277" s="101"/>
      <c r="AF4277" s="101"/>
    </row>
    <row r="4278" spans="2:32" ht="15" customHeight="1" x14ac:dyDescent="0.35"/>
    <row r="4279" spans="2:32" ht="15" customHeight="1" x14ac:dyDescent="0.35"/>
    <row r="4280" spans="2:32" ht="15" customHeight="1" x14ac:dyDescent="0.35"/>
    <row r="4281" spans="2:32" ht="15" customHeight="1" x14ac:dyDescent="0.35"/>
    <row r="4282" spans="2:32" ht="15" customHeight="1" x14ac:dyDescent="0.35"/>
    <row r="4283" spans="2:32" ht="15" customHeight="1" x14ac:dyDescent="0.35"/>
    <row r="4284" spans="2:32" ht="15" customHeight="1" x14ac:dyDescent="0.35"/>
    <row r="4285" spans="2:32" ht="12" customHeight="1" x14ac:dyDescent="0.35"/>
    <row r="4286" spans="2:32" ht="12" customHeight="1" x14ac:dyDescent="0.35"/>
    <row r="4287" spans="2:32" ht="12" customHeight="1" x14ac:dyDescent="0.35"/>
    <row r="4288" spans="2:32" ht="12" customHeight="1" x14ac:dyDescent="0.35"/>
    <row r="4289" ht="12" customHeight="1" x14ac:dyDescent="0.35"/>
    <row r="4290" ht="12" customHeight="1" x14ac:dyDescent="0.35"/>
    <row r="4291" ht="12" customHeight="1" x14ac:dyDescent="0.35"/>
    <row r="4292" ht="12" customHeight="1" x14ac:dyDescent="0.35"/>
    <row r="4293" ht="12" customHeight="1" x14ac:dyDescent="0.35"/>
    <row r="4294" ht="12" customHeight="1" x14ac:dyDescent="0.35"/>
    <row r="4295" ht="12" customHeight="1" x14ac:dyDescent="0.35"/>
    <row r="4296" ht="12" customHeight="1" x14ac:dyDescent="0.35"/>
    <row r="4297" ht="12" customHeight="1" x14ac:dyDescent="0.35"/>
    <row r="4298" ht="12" customHeight="1" x14ac:dyDescent="0.35"/>
    <row r="4299" ht="12" customHeight="1" x14ac:dyDescent="0.35"/>
    <row r="4300" ht="12" customHeight="1" x14ac:dyDescent="0.35"/>
    <row r="4301" ht="12" customHeight="1" x14ac:dyDescent="0.35"/>
    <row r="4302" ht="12" customHeight="1" x14ac:dyDescent="0.35"/>
    <row r="4303" ht="12" customHeight="1" x14ac:dyDescent="0.35"/>
    <row r="4304" ht="12" customHeight="1" x14ac:dyDescent="0.35"/>
    <row r="4305" ht="12" customHeight="1" x14ac:dyDescent="0.35"/>
    <row r="4306" ht="12" customHeight="1" x14ac:dyDescent="0.35"/>
    <row r="4307" ht="12" customHeight="1" x14ac:dyDescent="0.35"/>
    <row r="4308" ht="12" customHeight="1" x14ac:dyDescent="0.35"/>
    <row r="4309" ht="12" customHeight="1" x14ac:dyDescent="0.35"/>
    <row r="4310" ht="12" customHeight="1" x14ac:dyDescent="0.35"/>
    <row r="4311" ht="12" customHeight="1" x14ac:dyDescent="0.35"/>
    <row r="4312" ht="12" customHeight="1" x14ac:dyDescent="0.35"/>
    <row r="4313" ht="12" customHeight="1" x14ac:dyDescent="0.35"/>
    <row r="4314" ht="12" customHeight="1" x14ac:dyDescent="0.35"/>
    <row r="4315" ht="12" customHeight="1" x14ac:dyDescent="0.35"/>
    <row r="4316" ht="12" customHeight="1" x14ac:dyDescent="0.35"/>
    <row r="4317" ht="12" customHeight="1" x14ac:dyDescent="0.35"/>
    <row r="4318" ht="12" customHeight="1" x14ac:dyDescent="0.35"/>
    <row r="4319" ht="12" customHeight="1" x14ac:dyDescent="0.35"/>
    <row r="4320" ht="12" customHeight="1" x14ac:dyDescent="0.35"/>
    <row r="4321" ht="12" customHeight="1" x14ac:dyDescent="0.35"/>
    <row r="4322" ht="12" customHeight="1" x14ac:dyDescent="0.35"/>
    <row r="4323" ht="12" customHeight="1" x14ac:dyDescent="0.35"/>
    <row r="4324" ht="12" customHeight="1" x14ac:dyDescent="0.35"/>
    <row r="4325" ht="15" customHeight="1" x14ac:dyDescent="0.35"/>
    <row r="4326" ht="15" customHeight="1" x14ac:dyDescent="0.35"/>
    <row r="4327" ht="15" customHeight="1" x14ac:dyDescent="0.35"/>
    <row r="4328" ht="15" customHeight="1" x14ac:dyDescent="0.35"/>
    <row r="4329" ht="15" customHeight="1" x14ac:dyDescent="0.35"/>
    <row r="4330" ht="15" customHeight="1" x14ac:dyDescent="0.35"/>
    <row r="4331" ht="15" customHeight="1" x14ac:dyDescent="0.35"/>
    <row r="4332" ht="15" customHeight="1" x14ac:dyDescent="0.35"/>
    <row r="4333" ht="15" customHeight="1" x14ac:dyDescent="0.35"/>
    <row r="4334" ht="15" customHeight="1" x14ac:dyDescent="0.35"/>
    <row r="4335" ht="12" customHeight="1" x14ac:dyDescent="0.35"/>
    <row r="4336" ht="15" customHeight="1" x14ac:dyDescent="0.35"/>
    <row r="4337" ht="15" customHeight="1" x14ac:dyDescent="0.35"/>
    <row r="4338" ht="15" customHeight="1" x14ac:dyDescent="0.35"/>
    <row r="4339" ht="15" customHeight="1" x14ac:dyDescent="0.35"/>
    <row r="4340" ht="15" customHeight="1" x14ac:dyDescent="0.35"/>
    <row r="4341" ht="15" customHeight="1" x14ac:dyDescent="0.35"/>
    <row r="4342" ht="15" customHeight="1" x14ac:dyDescent="0.35"/>
    <row r="4343" ht="15" customHeight="1" x14ac:dyDescent="0.35"/>
    <row r="4344" ht="15" customHeight="1" x14ac:dyDescent="0.35"/>
    <row r="4345" ht="15" customHeight="1" x14ac:dyDescent="0.35"/>
    <row r="4346" ht="15" customHeight="1" x14ac:dyDescent="0.35"/>
    <row r="4347" ht="15" customHeight="1" x14ac:dyDescent="0.35"/>
    <row r="4348" ht="15" customHeight="1" x14ac:dyDescent="0.35"/>
    <row r="4349" ht="15" customHeight="1" x14ac:dyDescent="0.35"/>
    <row r="4350" ht="15" customHeight="1" x14ac:dyDescent="0.35"/>
    <row r="4351" ht="15" customHeight="1" x14ac:dyDescent="0.35"/>
    <row r="4352" ht="12" customHeight="1" x14ac:dyDescent="0.35"/>
    <row r="4353" ht="15" customHeight="1" x14ac:dyDescent="0.35"/>
    <row r="4354" ht="15" customHeight="1" x14ac:dyDescent="0.35"/>
    <row r="4355" ht="12" customHeight="1" x14ac:dyDescent="0.35"/>
    <row r="4356" ht="15" customHeight="1" x14ac:dyDescent="0.35"/>
    <row r="4357" ht="15" customHeight="1" x14ac:dyDescent="0.35"/>
    <row r="4358" ht="15" customHeight="1" x14ac:dyDescent="0.35"/>
    <row r="4359" ht="15" customHeight="1" x14ac:dyDescent="0.35"/>
    <row r="4360" ht="15" customHeight="1" x14ac:dyDescent="0.35"/>
    <row r="4361" ht="12" customHeight="1" x14ac:dyDescent="0.35"/>
    <row r="4362" ht="15" customHeight="1" x14ac:dyDescent="0.35"/>
    <row r="4363" ht="15" customHeight="1" x14ac:dyDescent="0.35"/>
    <row r="4364" ht="15" customHeight="1" x14ac:dyDescent="0.35"/>
    <row r="4365" ht="15" customHeight="1" x14ac:dyDescent="0.35"/>
    <row r="4366" ht="15" customHeight="1" x14ac:dyDescent="0.35"/>
    <row r="4367" ht="15" customHeight="1" x14ac:dyDescent="0.35"/>
    <row r="4368" ht="15" customHeight="1" x14ac:dyDescent="0.35"/>
    <row r="4369" ht="15" customHeight="1" x14ac:dyDescent="0.35"/>
    <row r="4370" ht="15" customHeight="1" x14ac:dyDescent="0.35"/>
    <row r="4371" ht="15" customHeight="1" x14ac:dyDescent="0.35"/>
    <row r="4372" ht="15" customHeight="1" x14ac:dyDescent="0.35"/>
    <row r="4373" ht="15" customHeight="1" x14ac:dyDescent="0.35"/>
    <row r="4374" ht="15" customHeight="1" x14ac:dyDescent="0.35"/>
    <row r="4375" ht="15" customHeight="1" x14ac:dyDescent="0.35"/>
    <row r="4376" ht="15" customHeight="1" x14ac:dyDescent="0.35"/>
    <row r="4377" ht="15" customHeight="1" x14ac:dyDescent="0.35"/>
    <row r="4378" ht="12" customHeight="1" x14ac:dyDescent="0.35"/>
    <row r="4379" ht="15" customHeight="1" x14ac:dyDescent="0.35"/>
    <row r="4380" ht="15" customHeight="1" x14ac:dyDescent="0.35"/>
    <row r="4381" ht="12" customHeight="1" x14ac:dyDescent="0.35"/>
    <row r="4382" ht="15" customHeight="1" x14ac:dyDescent="0.35"/>
    <row r="4383" ht="15" customHeight="1" x14ac:dyDescent="0.35"/>
    <row r="4384" ht="15" customHeight="1" x14ac:dyDescent="0.35"/>
    <row r="4385" ht="12" customHeight="1" x14ac:dyDescent="0.35"/>
    <row r="4386" ht="15" customHeight="1" x14ac:dyDescent="0.35"/>
    <row r="4387" ht="15" customHeight="1" x14ac:dyDescent="0.35"/>
    <row r="4388" ht="15" customHeight="1" x14ac:dyDescent="0.35"/>
    <row r="4389" ht="15" customHeight="1" x14ac:dyDescent="0.35"/>
    <row r="4390" ht="15" customHeight="1" x14ac:dyDescent="0.35"/>
    <row r="4391" ht="15" customHeight="1" x14ac:dyDescent="0.35"/>
    <row r="4392" ht="15" customHeight="1" x14ac:dyDescent="0.35"/>
    <row r="4393" ht="15" customHeight="1" x14ac:dyDescent="0.35"/>
    <row r="4394" ht="15" customHeight="1" x14ac:dyDescent="0.35"/>
    <row r="4395" ht="15" customHeight="1" x14ac:dyDescent="0.35"/>
    <row r="4396" ht="12" customHeight="1" x14ac:dyDescent="0.35"/>
    <row r="4397" ht="15" customHeight="1" x14ac:dyDescent="0.35"/>
    <row r="4398" ht="15" customHeight="1" x14ac:dyDescent="0.35"/>
    <row r="4399" ht="12" customHeight="1" x14ac:dyDescent="0.35"/>
    <row r="4400" ht="15" customHeight="1" x14ac:dyDescent="0.35"/>
    <row r="4401" spans="2:32" ht="15" customHeight="1" x14ac:dyDescent="0.35"/>
    <row r="4402" spans="2:32" ht="15" customHeight="1" x14ac:dyDescent="0.35">
      <c r="B4402" s="101"/>
      <c r="C4402" s="101"/>
      <c r="D4402" s="101"/>
      <c r="E4402" s="101"/>
      <c r="F4402" s="101"/>
      <c r="G4402" s="101"/>
      <c r="H4402" s="101"/>
      <c r="I4402" s="101"/>
      <c r="J4402" s="101"/>
      <c r="K4402" s="101"/>
      <c r="L4402" s="101"/>
      <c r="M4402" s="101"/>
      <c r="N4402" s="101"/>
      <c r="O4402" s="101"/>
      <c r="P4402" s="101"/>
      <c r="Q4402" s="101"/>
      <c r="R4402" s="101"/>
      <c r="S4402" s="101"/>
      <c r="T4402" s="101"/>
      <c r="U4402" s="101"/>
      <c r="V4402" s="101"/>
      <c r="W4402" s="101"/>
      <c r="X4402" s="101"/>
      <c r="Y4402" s="101"/>
      <c r="Z4402" s="101"/>
      <c r="AA4402" s="101"/>
      <c r="AB4402" s="101"/>
      <c r="AC4402" s="101"/>
      <c r="AD4402" s="101"/>
      <c r="AE4402" s="101"/>
      <c r="AF4402" s="101"/>
    </row>
    <row r="4403" spans="2:32" ht="15" customHeight="1" x14ac:dyDescent="0.35"/>
    <row r="4404" spans="2:32" ht="15" customHeight="1" x14ac:dyDescent="0.35"/>
    <row r="4405" spans="2:32" ht="15" customHeight="1" x14ac:dyDescent="0.35"/>
    <row r="4406" spans="2:32" ht="15" customHeight="1" x14ac:dyDescent="0.35"/>
    <row r="4407" spans="2:32" ht="15" customHeight="1" x14ac:dyDescent="0.35"/>
    <row r="4408" spans="2:32" ht="15" customHeight="1" x14ac:dyDescent="0.35"/>
    <row r="4409" spans="2:32" ht="15" customHeight="1" x14ac:dyDescent="0.35"/>
  </sheetData>
  <mergeCells count="29">
    <mergeCell ref="B1169:AF1169"/>
    <mergeCell ref="B87:AF87"/>
    <mergeCell ref="B116:AF116"/>
    <mergeCell ref="B258:AF258"/>
    <mergeCell ref="B340:AF340"/>
    <mergeCell ref="B452:AF452"/>
    <mergeCell ref="B557:AF557"/>
    <mergeCell ref="B638:AF638"/>
    <mergeCell ref="B710:AF710"/>
    <mergeCell ref="B886:AF886"/>
    <mergeCell ref="B969:AF969"/>
    <mergeCell ref="B1071:AF1071"/>
    <mergeCell ref="B3777:AF3777"/>
    <mergeCell ref="B1269:AF1269"/>
    <mergeCell ref="B1484:AF1484"/>
    <mergeCell ref="B1713:AF1713"/>
    <mergeCell ref="B1990:AF1990"/>
    <mergeCell ref="B2325:AF2325"/>
    <mergeCell ref="B2645:AF2645"/>
    <mergeCell ref="B2971:AF2971"/>
    <mergeCell ref="B3293:AF3293"/>
    <mergeCell ref="B3402:AF3402"/>
    <mergeCell ref="B3527:AF3527"/>
    <mergeCell ref="B3652:AF3652"/>
    <mergeCell ref="B3902:AF3902"/>
    <mergeCell ref="B4027:AF4027"/>
    <mergeCell ref="B4152:AF4152"/>
    <mergeCell ref="B4277:AF4277"/>
    <mergeCell ref="B4402:AF440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topLeftCell="A40" workbookViewId="0"/>
    <sheetView workbookViewId="1"/>
  </sheetViews>
  <sheetFormatPr defaultColWidth="8.81640625" defaultRowHeight="14.5" x14ac:dyDescent="0.35"/>
  <cols>
    <col min="2" max="2" width="52.1796875" customWidth="1"/>
    <col min="3" max="3" width="17.453125" customWidth="1"/>
    <col min="4" max="4" width="22.54296875" customWidth="1"/>
    <col min="5" max="5" width="47.54296875" customWidth="1"/>
  </cols>
  <sheetData>
    <row r="1" spans="1:5" x14ac:dyDescent="0.35">
      <c r="A1" t="s">
        <v>92</v>
      </c>
      <c r="E1" s="2" t="s">
        <v>94</v>
      </c>
    </row>
    <row r="2" spans="1:5" x14ac:dyDescent="0.35">
      <c r="A2" t="s">
        <v>99</v>
      </c>
      <c r="E2" t="s">
        <v>95</v>
      </c>
    </row>
    <row r="3" spans="1:5" x14ac:dyDescent="0.35">
      <c r="A3" t="s">
        <v>133</v>
      </c>
      <c r="E3" t="s">
        <v>96</v>
      </c>
    </row>
    <row r="4" spans="1:5" x14ac:dyDescent="0.35">
      <c r="A4" t="s">
        <v>134</v>
      </c>
      <c r="E4" t="s">
        <v>97</v>
      </c>
    </row>
    <row r="5" spans="1:5" x14ac:dyDescent="0.35">
      <c r="E5" t="s">
        <v>98</v>
      </c>
    </row>
    <row r="6" spans="1:5" x14ac:dyDescent="0.35">
      <c r="A6" t="s">
        <v>100</v>
      </c>
    </row>
    <row r="7" spans="1:5" x14ac:dyDescent="0.35">
      <c r="A7" t="s">
        <v>101</v>
      </c>
    </row>
    <row r="8" spans="1:5" x14ac:dyDescent="0.35">
      <c r="A8" t="s">
        <v>102</v>
      </c>
    </row>
    <row r="9" spans="1:5" x14ac:dyDescent="0.35">
      <c r="A9" t="s">
        <v>104</v>
      </c>
    </row>
    <row r="10" spans="1:5" x14ac:dyDescent="0.35">
      <c r="A10" t="s">
        <v>105</v>
      </c>
    </row>
    <row r="11" spans="1:5" x14ac:dyDescent="0.35">
      <c r="A11" t="s">
        <v>106</v>
      </c>
    </row>
    <row r="13" spans="1:5" x14ac:dyDescent="0.35">
      <c r="A13" t="s">
        <v>107</v>
      </c>
      <c r="E13" s="2" t="s">
        <v>126</v>
      </c>
    </row>
    <row r="14" spans="1:5" x14ac:dyDescent="0.35">
      <c r="A14" t="s">
        <v>108</v>
      </c>
      <c r="E14" t="s">
        <v>103</v>
      </c>
    </row>
    <row r="15" spans="1:5" x14ac:dyDescent="0.35">
      <c r="A15" t="s">
        <v>109</v>
      </c>
    </row>
    <row r="16" spans="1:5" x14ac:dyDescent="0.35">
      <c r="E16" s="2" t="s">
        <v>127</v>
      </c>
    </row>
    <row r="17" spans="1:5" x14ac:dyDescent="0.35">
      <c r="A17" t="s">
        <v>115</v>
      </c>
      <c r="E17" t="s">
        <v>128</v>
      </c>
    </row>
    <row r="18" spans="1:5" x14ac:dyDescent="0.35">
      <c r="A18" t="s">
        <v>110</v>
      </c>
    </row>
    <row r="19" spans="1:5" x14ac:dyDescent="0.35">
      <c r="A19" t="s">
        <v>116</v>
      </c>
      <c r="E19" s="2" t="s">
        <v>129</v>
      </c>
    </row>
    <row r="20" spans="1:5" x14ac:dyDescent="0.35">
      <c r="A20" t="s">
        <v>118</v>
      </c>
      <c r="E20" t="s">
        <v>130</v>
      </c>
    </row>
    <row r="21" spans="1:5" x14ac:dyDescent="0.35">
      <c r="A21" t="s">
        <v>137</v>
      </c>
    </row>
    <row r="22" spans="1:5" x14ac:dyDescent="0.35">
      <c r="A22" t="s">
        <v>119</v>
      </c>
    </row>
    <row r="23" spans="1:5" x14ac:dyDescent="0.35">
      <c r="A23" t="s">
        <v>120</v>
      </c>
    </row>
    <row r="25" spans="1:5" ht="29" x14ac:dyDescent="0.35">
      <c r="B25" s="13" t="s">
        <v>111</v>
      </c>
      <c r="C25" s="3" t="s">
        <v>113</v>
      </c>
      <c r="D25" s="3" t="s">
        <v>53</v>
      </c>
      <c r="E25" s="3" t="s">
        <v>123</v>
      </c>
    </row>
    <row r="26" spans="1:5" x14ac:dyDescent="0.35">
      <c r="B26" t="s">
        <v>112</v>
      </c>
      <c r="C26">
        <v>500</v>
      </c>
      <c r="D26">
        <v>5900000</v>
      </c>
      <c r="E26">
        <v>1984</v>
      </c>
    </row>
    <row r="27" spans="1:5" x14ac:dyDescent="0.35">
      <c r="B27" t="s">
        <v>114</v>
      </c>
      <c r="C27">
        <v>500</v>
      </c>
      <c r="D27">
        <v>7050000</v>
      </c>
      <c r="E27">
        <v>1984</v>
      </c>
    </row>
    <row r="28" spans="1:5" x14ac:dyDescent="0.35">
      <c r="B28" t="s">
        <v>117</v>
      </c>
      <c r="C28">
        <v>500</v>
      </c>
      <c r="D28">
        <v>7050000</v>
      </c>
      <c r="E28">
        <v>1983</v>
      </c>
    </row>
    <row r="29" spans="1:5" x14ac:dyDescent="0.35">
      <c r="B29" t="s">
        <v>124</v>
      </c>
      <c r="C29">
        <v>1030</v>
      </c>
      <c r="D29">
        <v>6000000</v>
      </c>
      <c r="E29">
        <v>1999</v>
      </c>
    </row>
    <row r="30" spans="1:5" x14ac:dyDescent="0.35">
      <c r="B30" t="s">
        <v>121</v>
      </c>
      <c r="C30">
        <v>1800</v>
      </c>
      <c r="D30">
        <v>6000000</v>
      </c>
      <c r="E30">
        <v>2009</v>
      </c>
    </row>
    <row r="31" spans="1:5" x14ac:dyDescent="0.35">
      <c r="B31" t="s">
        <v>122</v>
      </c>
      <c r="C31">
        <v>2800</v>
      </c>
      <c r="D31">
        <v>22000000</v>
      </c>
      <c r="E31">
        <v>2014</v>
      </c>
    </row>
    <row r="33" spans="1:5" x14ac:dyDescent="0.35">
      <c r="A33" t="s">
        <v>125</v>
      </c>
    </row>
    <row r="34" spans="1:5" x14ac:dyDescent="0.35">
      <c r="A34" t="s">
        <v>138</v>
      </c>
    </row>
    <row r="35" spans="1:5" x14ac:dyDescent="0.35">
      <c r="A35" s="10">
        <v>10000000</v>
      </c>
    </row>
    <row r="37" spans="1:5" x14ac:dyDescent="0.35">
      <c r="A37" t="s">
        <v>136</v>
      </c>
    </row>
    <row r="42" spans="1:5" x14ac:dyDescent="0.35">
      <c r="A42" s="2" t="s">
        <v>139</v>
      </c>
      <c r="B42" s="15"/>
      <c r="E42" s="2" t="s">
        <v>141</v>
      </c>
    </row>
    <row r="43" spans="1:5" x14ac:dyDescent="0.35">
      <c r="A43" t="s">
        <v>140</v>
      </c>
      <c r="E43" t="s">
        <v>142</v>
      </c>
    </row>
    <row r="44" spans="1:5" x14ac:dyDescent="0.35">
      <c r="A44" t="s">
        <v>143</v>
      </c>
    </row>
    <row r="45" spans="1:5" x14ac:dyDescent="0.35">
      <c r="E45" s="2" t="s">
        <v>146</v>
      </c>
    </row>
    <row r="46" spans="1:5" x14ac:dyDescent="0.35">
      <c r="A46" t="s">
        <v>144</v>
      </c>
      <c r="E46" t="s">
        <v>147</v>
      </c>
    </row>
    <row r="47" spans="1:5" x14ac:dyDescent="0.35">
      <c r="A47" t="s">
        <v>145</v>
      </c>
      <c r="E47" t="s">
        <v>148</v>
      </c>
    </row>
    <row r="48" spans="1:5" x14ac:dyDescent="0.35">
      <c r="A48" t="s">
        <v>150</v>
      </c>
      <c r="E48" t="s">
        <v>149</v>
      </c>
    </row>
    <row r="49" spans="1:1" x14ac:dyDescent="0.35">
      <c r="A49" s="10">
        <v>30000</v>
      </c>
    </row>
    <row r="51" spans="1:1" x14ac:dyDescent="0.35">
      <c r="A51" t="s">
        <v>136</v>
      </c>
    </row>
    <row r="53" spans="1:1" x14ac:dyDescent="0.35">
      <c r="A53" t="s">
        <v>232</v>
      </c>
    </row>
    <row r="54" spans="1:1" x14ac:dyDescent="0.35">
      <c r="A54" t="s">
        <v>233</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topLeftCell="A13" workbookViewId="0">
      <selection activeCell="E10" sqref="E10"/>
    </sheetView>
    <sheetView workbookViewId="1"/>
  </sheetViews>
  <sheetFormatPr defaultColWidth="8.81640625" defaultRowHeight="14.5" x14ac:dyDescent="0.35"/>
  <cols>
    <col min="1" max="1" width="16.453125" customWidth="1"/>
    <col min="2" max="2" width="12.54296875" customWidth="1"/>
  </cols>
  <sheetData>
    <row r="1" spans="1:3" x14ac:dyDescent="0.35">
      <c r="A1" s="1" t="s">
        <v>51</v>
      </c>
    </row>
    <row r="2" spans="1:3" x14ac:dyDescent="0.35">
      <c r="A2" s="2" t="s">
        <v>52</v>
      </c>
      <c r="B2" s="2" t="s">
        <v>39</v>
      </c>
      <c r="C2" s="2" t="s">
        <v>53</v>
      </c>
    </row>
    <row r="3" spans="1:3" x14ac:dyDescent="0.35">
      <c r="A3" t="s">
        <v>54</v>
      </c>
      <c r="B3" t="s">
        <v>55</v>
      </c>
      <c r="C3">
        <v>8700</v>
      </c>
    </row>
    <row r="4" spans="1:3" x14ac:dyDescent="0.35">
      <c r="A4" t="s">
        <v>56</v>
      </c>
      <c r="B4" t="s">
        <v>57</v>
      </c>
      <c r="C4">
        <v>4600</v>
      </c>
    </row>
    <row r="5" spans="1:3" x14ac:dyDescent="0.35">
      <c r="A5" t="s">
        <v>58</v>
      </c>
      <c r="B5" t="s">
        <v>59</v>
      </c>
      <c r="C5">
        <v>10500</v>
      </c>
    </row>
    <row r="6" spans="1:3" x14ac:dyDescent="0.35">
      <c r="A6" t="s">
        <v>60</v>
      </c>
      <c r="B6" t="s">
        <v>61</v>
      </c>
      <c r="C6">
        <v>6500</v>
      </c>
    </row>
    <row r="7" spans="1:3" x14ac:dyDescent="0.35">
      <c r="A7" t="s">
        <v>62</v>
      </c>
      <c r="B7" t="s">
        <v>63</v>
      </c>
      <c r="C7">
        <v>3000</v>
      </c>
    </row>
    <row r="8" spans="1:3" x14ac:dyDescent="0.35">
      <c r="A8" t="s">
        <v>64</v>
      </c>
      <c r="B8" t="s">
        <v>65</v>
      </c>
      <c r="C8">
        <v>10000</v>
      </c>
    </row>
    <row r="9" spans="1:3" x14ac:dyDescent="0.35">
      <c r="A9" t="s">
        <v>66</v>
      </c>
      <c r="B9" t="s">
        <v>67</v>
      </c>
      <c r="C9">
        <v>13000</v>
      </c>
    </row>
    <row r="10" spans="1:3" x14ac:dyDescent="0.35">
      <c r="A10" t="s">
        <v>68</v>
      </c>
      <c r="B10" t="s">
        <v>69</v>
      </c>
      <c r="C10">
        <v>9000</v>
      </c>
    </row>
    <row r="11" spans="1:3" x14ac:dyDescent="0.35">
      <c r="A11" t="s">
        <v>70</v>
      </c>
      <c r="B11" t="s">
        <v>71</v>
      </c>
      <c r="C11">
        <v>19000</v>
      </c>
    </row>
    <row r="12" spans="1:3" x14ac:dyDescent="0.35">
      <c r="A12" t="s">
        <v>72</v>
      </c>
      <c r="B12" t="s">
        <v>73</v>
      </c>
      <c r="C12">
        <v>5500</v>
      </c>
    </row>
    <row r="14" spans="1:3" x14ac:dyDescent="0.35">
      <c r="A14" s="1" t="s">
        <v>1122</v>
      </c>
    </row>
    <row r="15" spans="1:3" x14ac:dyDescent="0.35">
      <c r="A15" t="s">
        <v>1123</v>
      </c>
    </row>
    <row r="16" spans="1:3" x14ac:dyDescent="0.35">
      <c r="A16" t="s">
        <v>1124</v>
      </c>
    </row>
    <row r="17" spans="1:3" x14ac:dyDescent="0.35">
      <c r="A17" t="s">
        <v>1125</v>
      </c>
    </row>
    <row r="19" spans="1:3" x14ac:dyDescent="0.35">
      <c r="A19" t="s">
        <v>1126</v>
      </c>
      <c r="B19" s="32">
        <v>29799</v>
      </c>
      <c r="C19" t="s">
        <v>1127</v>
      </c>
    </row>
    <row r="20" spans="1:3" x14ac:dyDescent="0.35">
      <c r="A20" t="s">
        <v>1128</v>
      </c>
      <c r="B20" s="32">
        <v>20338</v>
      </c>
      <c r="C20" t="s">
        <v>1129</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I8"/>
  <sheetViews>
    <sheetView workbookViewId="0">
      <selection activeCell="A23" sqref="A23"/>
    </sheetView>
    <sheetView workbookViewId="1">
      <selection activeCell="AE15" sqref="AE15"/>
    </sheetView>
  </sheetViews>
  <sheetFormatPr defaultColWidth="8.81640625" defaultRowHeight="14.5" x14ac:dyDescent="0.35"/>
  <cols>
    <col min="1" max="1" width="24.453125" customWidth="1"/>
  </cols>
  <sheetData>
    <row r="1" spans="1:35" x14ac:dyDescent="0.35">
      <c r="A1" s="1" t="s">
        <v>231</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5" x14ac:dyDescent="0.35">
      <c r="A2" t="s">
        <v>0</v>
      </c>
      <c r="B2" s="63">
        <v>0</v>
      </c>
      <c r="C2" s="63">
        <v>0</v>
      </c>
      <c r="D2" s="63">
        <v>0</v>
      </c>
      <c r="E2" s="63">
        <v>0</v>
      </c>
      <c r="F2" s="63">
        <v>0</v>
      </c>
      <c r="G2" s="63">
        <v>0</v>
      </c>
      <c r="H2" s="63">
        <v>0</v>
      </c>
      <c r="I2" s="63">
        <v>0</v>
      </c>
      <c r="J2" s="63">
        <v>0</v>
      </c>
      <c r="K2" s="63">
        <v>0</v>
      </c>
      <c r="L2" s="63">
        <v>0</v>
      </c>
      <c r="M2" s="63">
        <v>0</v>
      </c>
      <c r="N2" s="63">
        <v>0</v>
      </c>
      <c r="O2" s="63">
        <v>0</v>
      </c>
      <c r="P2" s="63">
        <v>0</v>
      </c>
      <c r="Q2" s="63">
        <v>0</v>
      </c>
      <c r="R2" s="63">
        <v>0</v>
      </c>
      <c r="S2" s="63">
        <v>0</v>
      </c>
      <c r="T2" s="63">
        <v>0</v>
      </c>
      <c r="U2" s="63">
        <v>0</v>
      </c>
      <c r="V2" s="63">
        <v>0</v>
      </c>
      <c r="W2" s="63">
        <v>0</v>
      </c>
      <c r="X2" s="63">
        <v>0</v>
      </c>
      <c r="Y2" s="63">
        <v>0</v>
      </c>
      <c r="Z2" s="63">
        <v>0</v>
      </c>
      <c r="AA2" s="63">
        <v>0</v>
      </c>
      <c r="AB2" s="63">
        <v>0</v>
      </c>
      <c r="AC2" s="63">
        <v>0</v>
      </c>
      <c r="AD2" s="63">
        <v>0</v>
      </c>
      <c r="AE2" s="63">
        <v>0</v>
      </c>
      <c r="AF2" s="4"/>
    </row>
    <row r="3" spans="1:35" x14ac:dyDescent="0.35">
      <c r="A3" t="s">
        <v>1</v>
      </c>
      <c r="B3" s="4">
        <f>SUMPRODUCT('LDV Shares'!C90:C105,'AEO 2022 Table 52'!C101:C116)*10^3*cpi_2021to2012</f>
        <v>38781.545917478448</v>
      </c>
      <c r="C3" s="4">
        <f>SUMPRODUCT('LDV Shares'!D90:D105,'AEO 2023 Table 52'!C123:C138)*10^3*cpi_2021to2012</f>
        <v>40644.487372398478</v>
      </c>
      <c r="D3" s="4">
        <f>SUMPRODUCT('LDV Shares'!E90:E105,'AEO 2023 Table 52'!D123:D138)*10^3*cpi_2021to2012</f>
        <v>41123.326280585075</v>
      </c>
      <c r="E3" s="4">
        <f>SUMPRODUCT('LDV Shares'!F90:F105,'AEO 2023 Table 52'!E123:E138)*10^3*cpi_2021to2012</f>
        <v>41440.504135664116</v>
      </c>
      <c r="F3" s="4">
        <f>SUMPRODUCT('LDV Shares'!G90:G105,'AEO 2023 Table 52'!F123:F138)*10^3*cpi_2021to2012</f>
        <v>42039.654693050667</v>
      </c>
      <c r="G3" s="4">
        <f>SUMPRODUCT('LDV Shares'!H90:H105,'AEO 2023 Table 52'!G123:G138)*10^3*cpi_2021to2012</f>
        <v>42407.349095804922</v>
      </c>
      <c r="H3" s="4">
        <f>SUMPRODUCT('LDV Shares'!I90:I105,'AEO 2023 Table 52'!H123:H138)*10^3*cpi_2021to2012</f>
        <v>42706.9008093632</v>
      </c>
      <c r="I3" s="4">
        <f>SUMPRODUCT('LDV Shares'!J90:J105,'AEO 2023 Table 52'!I123:I138)*10^3*cpi_2021to2012</f>
        <v>43242.066553425968</v>
      </c>
      <c r="J3" s="4">
        <f>SUMPRODUCT('LDV Shares'!K90:K105,'AEO 2023 Table 52'!J123:J138)*10^3*cpi_2021to2012</f>
        <v>43505.012543697027</v>
      </c>
      <c r="K3" s="4">
        <f>SUMPRODUCT('LDV Shares'!L90:L105,'AEO 2023 Table 52'!K123:K138)*10^3*cpi_2021to2012</f>
        <v>43751.071579878153</v>
      </c>
      <c r="L3" s="4">
        <f>SUMPRODUCT('LDV Shares'!M90:M105,'AEO 2023 Table 52'!L123:L138)*10^3*cpi_2021to2012</f>
        <v>44000.613798585218</v>
      </c>
      <c r="M3" s="4">
        <f>SUMPRODUCT('LDV Shares'!N90:N105,'AEO 2023 Table 52'!M123:M138)*10^3*cpi_2021to2012</f>
        <v>44248.154405675014</v>
      </c>
      <c r="N3" s="4">
        <f>SUMPRODUCT('LDV Shares'!O90:O105,'AEO 2023 Table 52'!N123:N138)*10^3*cpi_2021to2012</f>
        <v>44516.429540842713</v>
      </c>
      <c r="O3" s="4">
        <f>SUMPRODUCT('LDV Shares'!P90:P105,'AEO 2023 Table 52'!O123:O138)*10^3*cpi_2021to2012</f>
        <v>44732.77371270796</v>
      </c>
      <c r="P3" s="4">
        <f>SUMPRODUCT('LDV Shares'!Q90:Q105,'AEO 2023 Table 52'!P123:P138)*10^3*cpi_2021to2012</f>
        <v>44947.156209132969</v>
      </c>
      <c r="Q3" s="4">
        <f>SUMPRODUCT('LDV Shares'!R90:R105,'AEO 2023 Table 52'!Q123:Q138)*10^3*cpi_2021to2012</f>
        <v>45140.655103041267</v>
      </c>
      <c r="R3" s="4">
        <f>SUMPRODUCT('LDV Shares'!S90:S105,'AEO 2023 Table 52'!R123:R138)*10^3*cpi_2021to2012</f>
        <v>45327.648536814537</v>
      </c>
      <c r="S3" s="4">
        <f>SUMPRODUCT('LDV Shares'!T90:T105,'AEO 2023 Table 52'!S123:S138)*10^3*cpi_2021to2012</f>
        <v>45498.094943989876</v>
      </c>
      <c r="T3" s="4">
        <f>SUMPRODUCT('LDV Shares'!U90:U105,'AEO 2023 Table 52'!T123:T138)*10^3*cpi_2021to2012</f>
        <v>45672.75003422422</v>
      </c>
      <c r="U3" s="4">
        <f>SUMPRODUCT('LDV Shares'!V90:V105,'AEO 2023 Table 52'!U123:U138)*10^3*cpi_2021to2012</f>
        <v>45807.306700321016</v>
      </c>
      <c r="V3" s="4">
        <f>SUMPRODUCT('LDV Shares'!W90:W105,'AEO 2023 Table 52'!V123:V138)*10^3*cpi_2021to2012</f>
        <v>45933.577640215648</v>
      </c>
      <c r="W3" s="4">
        <f>SUMPRODUCT('LDV Shares'!X90:X105,'AEO 2023 Table 52'!W123:W138)*10^3*cpi_2021to2012</f>
        <v>46047.520446515446</v>
      </c>
      <c r="X3" s="4">
        <f>SUMPRODUCT('LDV Shares'!Y90:Y105,'AEO 2023 Table 52'!X123:X138)*10^3*cpi_2021to2012</f>
        <v>46153.858157954121</v>
      </c>
      <c r="Y3" s="4">
        <f>SUMPRODUCT('LDV Shares'!Z90:Z105,'AEO 2023 Table 52'!Y123:Y138)*10^3*cpi_2021to2012</f>
        <v>46232.850318135956</v>
      </c>
      <c r="Z3" s="4">
        <f>SUMPRODUCT('LDV Shares'!AA90:AA105,'AEO 2023 Table 52'!Z123:Z138)*10^3*cpi_2021to2012</f>
        <v>46315.709995402576</v>
      </c>
      <c r="AA3" s="4">
        <f>SUMPRODUCT('LDV Shares'!AB90:AB105,'AEO 2023 Table 52'!AA123:AA138)*10^3*cpi_2021to2012</f>
        <v>46378.464273832942</v>
      </c>
      <c r="AB3" s="4">
        <f>SUMPRODUCT('LDV Shares'!AC90:AC105,'AEO 2023 Table 52'!AB123:AB138)*10^3*cpi_2021to2012</f>
        <v>46458.665470456493</v>
      </c>
      <c r="AC3" s="4">
        <f>SUMPRODUCT('LDV Shares'!AD90:AD105,'AEO 2023 Table 52'!AC123:AC138)*10^3*cpi_2021to2012</f>
        <v>46525.378924334633</v>
      </c>
      <c r="AD3" s="4">
        <f>SUMPRODUCT('LDV Shares'!AE90:AE105,'AEO 2023 Table 52'!AD123:AD138)*10^3*cpi_2021to2012</f>
        <v>46644.597653421573</v>
      </c>
      <c r="AE3" s="4">
        <f>SUMPRODUCT('LDV Shares'!AF90:AF105,'AEO 2023 Table 52'!AE123:AE138)*10^3*cpi_2021to2012</f>
        <v>46694.277237660492</v>
      </c>
      <c r="AF3" s="4"/>
      <c r="AG3" s="4"/>
      <c r="AH3" s="4"/>
      <c r="AI3" s="4"/>
    </row>
    <row r="4" spans="1:35" x14ac:dyDescent="0.35">
      <c r="A4" t="s">
        <v>2</v>
      </c>
      <c r="B4" s="64">
        <f>'LDV Cost Calcs'!C152</f>
        <v>32945.748273028912</v>
      </c>
      <c r="C4" s="64">
        <f>'LDV Cost Calcs'!D152</f>
        <v>34900.015691306093</v>
      </c>
      <c r="D4" s="64">
        <f>'LDV Cost Calcs'!E152</f>
        <v>35181.834848398219</v>
      </c>
      <c r="E4" s="64">
        <f>'LDV Cost Calcs'!F152</f>
        <v>35375.960515006591</v>
      </c>
      <c r="F4" s="64">
        <f>'LDV Cost Calcs'!G152</f>
        <v>35920.578538841852</v>
      </c>
      <c r="G4" s="64">
        <f>'LDV Cost Calcs'!H152</f>
        <v>36126.641186292465</v>
      </c>
      <c r="H4" s="64">
        <f>'LDV Cost Calcs'!I152</f>
        <v>36253.082565780292</v>
      </c>
      <c r="I4" s="64">
        <f>'LDV Cost Calcs'!J152</f>
        <v>36613.849718589372</v>
      </c>
      <c r="J4" s="64">
        <f>'LDV Cost Calcs'!K152</f>
        <v>36661.168874409988</v>
      </c>
      <c r="K4" s="64">
        <f>'LDV Cost Calcs'!L152</f>
        <v>36691.67918368728</v>
      </c>
      <c r="L4" s="64">
        <f>'LDV Cost Calcs'!M152</f>
        <v>36731.5180776056</v>
      </c>
      <c r="M4" s="64">
        <f>'LDV Cost Calcs'!N152</f>
        <v>36766.025753860398</v>
      </c>
      <c r="N4" s="64">
        <f>'LDV Cost Calcs'!O152</f>
        <v>36826.288924803252</v>
      </c>
      <c r="O4" s="64">
        <f>'LDV Cost Calcs'!P152</f>
        <v>36844.269612111326</v>
      </c>
      <c r="P4" s="64">
        <f>'LDV Cost Calcs'!Q152</f>
        <v>36873.335802201684</v>
      </c>
      <c r="Q4" s="64">
        <f>'LDV Cost Calcs'!R152</f>
        <v>36883.366798339339</v>
      </c>
      <c r="R4" s="64">
        <f>'LDV Cost Calcs'!S152</f>
        <v>36914.553775298249</v>
      </c>
      <c r="S4" s="64">
        <f>'LDV Cost Calcs'!T152</f>
        <v>36942.88621713379</v>
      </c>
      <c r="T4" s="64">
        <f>'LDV Cost Calcs'!U152</f>
        <v>36986.571269770429</v>
      </c>
      <c r="U4" s="64">
        <f>'LDV Cost Calcs'!V152</f>
        <v>37002.259766053132</v>
      </c>
      <c r="V4" s="64">
        <f>'LDV Cost Calcs'!W152</f>
        <v>37022.091199052928</v>
      </c>
      <c r="W4" s="64">
        <f>'LDV Cost Calcs'!X152</f>
        <v>37038.907879061597</v>
      </c>
      <c r="X4" s="64">
        <f>'LDV Cost Calcs'!Y152</f>
        <v>37063.28948789648</v>
      </c>
      <c r="Y4" s="64">
        <f>'LDV Cost Calcs'!Z152</f>
        <v>37052.905536123886</v>
      </c>
      <c r="Z4" s="64">
        <f>'LDV Cost Calcs'!AA152</f>
        <v>37052.9595596906</v>
      </c>
      <c r="AA4" s="64">
        <f>'LDV Cost Calcs'!AB152</f>
        <v>36999.242978825867</v>
      </c>
      <c r="AB4" s="64">
        <f>'LDV Cost Calcs'!AC152</f>
        <v>37002.899113651139</v>
      </c>
      <c r="AC4" s="64">
        <f>'LDV Cost Calcs'!AD152</f>
        <v>36983.355362075097</v>
      </c>
      <c r="AD4" s="64">
        <f>'LDV Cost Calcs'!AE152</f>
        <v>37029.634555263328</v>
      </c>
      <c r="AE4" s="64">
        <f>'LDV Cost Calcs'!AF152</f>
        <v>36999.459382461864</v>
      </c>
      <c r="AF4" s="4"/>
      <c r="AG4" s="4"/>
      <c r="AH4" s="4"/>
      <c r="AI4" s="4"/>
    </row>
    <row r="5" spans="1:35" x14ac:dyDescent="0.35">
      <c r="A5" t="s">
        <v>3</v>
      </c>
      <c r="B5" s="65">
        <f>'LDV Cost Calcs'!C154</f>
        <v>36562.364135010241</v>
      </c>
      <c r="C5" s="65">
        <f>'LDV Cost Calcs'!D154</f>
        <v>38553.8401533383</v>
      </c>
      <c r="D5" s="65">
        <f>'LDV Cost Calcs'!E154</f>
        <v>38768.044874155901</v>
      </c>
      <c r="E5" s="65">
        <f>'LDV Cost Calcs'!F154</f>
        <v>38906.061252516643</v>
      </c>
      <c r="F5" s="65">
        <f>'LDV Cost Calcs'!G154</f>
        <v>39293.443013488519</v>
      </c>
      <c r="G5" s="65">
        <f>'LDV Cost Calcs'!H154</f>
        <v>39430.224785062317</v>
      </c>
      <c r="H5" s="65">
        <f>'LDV Cost Calcs'!I154</f>
        <v>39496.457949092328</v>
      </c>
      <c r="I5" s="65">
        <f>'LDV Cost Calcs'!J154</f>
        <v>39690.990159546789</v>
      </c>
      <c r="J5" s="65">
        <f>'LDV Cost Calcs'!K154</f>
        <v>39697.918286585009</v>
      </c>
      <c r="K5" s="65">
        <f>'LDV Cost Calcs'!L154</f>
        <v>39695.803002792076</v>
      </c>
      <c r="L5" s="65">
        <f>'LDV Cost Calcs'!M154</f>
        <v>39702.120653929902</v>
      </c>
      <c r="M5" s="65">
        <f>'LDV Cost Calcs'!N154</f>
        <v>39694.158192666153</v>
      </c>
      <c r="N5" s="65">
        <f>'LDV Cost Calcs'!O154</f>
        <v>39705.477000629122</v>
      </c>
      <c r="O5" s="65">
        <f>'LDV Cost Calcs'!P154</f>
        <v>39671.78022697971</v>
      </c>
      <c r="P5" s="65">
        <f>'LDV Cost Calcs'!Q154</f>
        <v>39642.570180807117</v>
      </c>
      <c r="Q5" s="65">
        <f>'LDV Cost Calcs'!R154</f>
        <v>39594.747187649991</v>
      </c>
      <c r="R5" s="65">
        <f>'LDV Cost Calcs'!S154</f>
        <v>39568.262684608031</v>
      </c>
      <c r="S5" s="65">
        <f>'LDV Cost Calcs'!T154</f>
        <v>39540.023396886507</v>
      </c>
      <c r="T5" s="65">
        <f>'LDV Cost Calcs'!U154</f>
        <v>39516.947210848863</v>
      </c>
      <c r="U5" s="65">
        <f>'LDV Cost Calcs'!V154</f>
        <v>39484.839703923266</v>
      </c>
      <c r="V5" s="65">
        <f>'LDV Cost Calcs'!W154</f>
        <v>39456.350611259426</v>
      </c>
      <c r="W5" s="65">
        <f>'LDV Cost Calcs'!X154</f>
        <v>39426.305565631897</v>
      </c>
      <c r="X5" s="65">
        <f>'LDV Cost Calcs'!Y154</f>
        <v>39407.581919788034</v>
      </c>
      <c r="Y5" s="65">
        <f>'LDV Cost Calcs'!Z154</f>
        <v>39360.32610417423</v>
      </c>
      <c r="Z5" s="65">
        <f>'LDV Cost Calcs'!AA154</f>
        <v>39321.128177474624</v>
      </c>
      <c r="AA5" s="65">
        <f>'LDV Cost Calcs'!AB154</f>
        <v>39225.049291363837</v>
      </c>
      <c r="AB5" s="65">
        <f>'LDV Cost Calcs'!AC154</f>
        <v>39190.583429819424</v>
      </c>
      <c r="AC5" s="65">
        <f>'LDV Cost Calcs'!AD154</f>
        <v>39130.29953915636</v>
      </c>
      <c r="AD5" s="65">
        <f>'LDV Cost Calcs'!AE154</f>
        <v>39114.469426334093</v>
      </c>
      <c r="AE5" s="65">
        <f>'LDV Cost Calcs'!AF154</f>
        <v>39046.837854270329</v>
      </c>
      <c r="AF5" s="4"/>
      <c r="AG5" s="4"/>
      <c r="AH5" s="4"/>
      <c r="AI5" s="4"/>
    </row>
    <row r="6" spans="1:35" x14ac:dyDescent="0.35">
      <c r="A6" t="s">
        <v>4</v>
      </c>
      <c r="B6" s="4">
        <f>'PHEV Price Calcs'!B254</f>
        <v>37390.062874445444</v>
      </c>
      <c r="C6" s="4">
        <f>'PHEV Price Calcs'!C254</f>
        <v>38411.03129719611</v>
      </c>
      <c r="D6" s="4">
        <f>'PHEV Price Calcs'!D254</f>
        <v>38651.630977784254</v>
      </c>
      <c r="E6" s="4">
        <f>'PHEV Price Calcs'!E254</f>
        <v>38883.163840482768</v>
      </c>
      <c r="F6" s="4">
        <f>'PHEV Price Calcs'!F254</f>
        <v>39349.935475454891</v>
      </c>
      <c r="G6" s="4">
        <f>'PHEV Price Calcs'!G254</f>
        <v>39597.563756120777</v>
      </c>
      <c r="H6" s="4">
        <f>'PHEV Price Calcs'!H254</f>
        <v>39837.465339661067</v>
      </c>
      <c r="I6" s="4">
        <f>'PHEV Price Calcs'!I254</f>
        <v>40185.955688407666</v>
      </c>
      <c r="J6" s="4">
        <f>'PHEV Price Calcs'!J254</f>
        <v>40345.717702140901</v>
      </c>
      <c r="K6" s="4">
        <f>'PHEV Price Calcs'!K254</f>
        <v>40534.98072182067</v>
      </c>
      <c r="L6" s="4">
        <f>'PHEV Price Calcs'!L254</f>
        <v>40691.480271395092</v>
      </c>
      <c r="M6" s="4">
        <f>'PHEV Price Calcs'!M254</f>
        <v>40831.769086388907</v>
      </c>
      <c r="N6" s="4">
        <f>'PHEV Price Calcs'!N254</f>
        <v>40891.255121826151</v>
      </c>
      <c r="O6" s="4">
        <f>'PHEV Price Calcs'!O254</f>
        <v>40900.981385132225</v>
      </c>
      <c r="P6" s="4">
        <f>'PHEV Price Calcs'!P254</f>
        <v>40905.588437359089</v>
      </c>
      <c r="Q6" s="4">
        <f>'PHEV Price Calcs'!Q254</f>
        <v>40960.894648637433</v>
      </c>
      <c r="R6" s="4">
        <f>'PHEV Price Calcs'!R254</f>
        <v>41015.535861672688</v>
      </c>
      <c r="S6" s="4">
        <f>'PHEV Price Calcs'!S254</f>
        <v>41057.175606488163</v>
      </c>
      <c r="T6" s="4">
        <f>'PHEV Price Calcs'!T254</f>
        <v>41106.058835140306</v>
      </c>
      <c r="U6" s="4">
        <f>'PHEV Price Calcs'!U254</f>
        <v>41159.086601231153</v>
      </c>
      <c r="V6" s="4">
        <f>'PHEV Price Calcs'!V254</f>
        <v>41206.651322949168</v>
      </c>
      <c r="W6" s="4">
        <f>'PHEV Price Calcs'!W254</f>
        <v>41244.890138520917</v>
      </c>
      <c r="X6" s="4">
        <f>'PHEV Price Calcs'!X254</f>
        <v>41275.409521393623</v>
      </c>
      <c r="Y6" s="4">
        <f>'PHEV Price Calcs'!Y254</f>
        <v>41301.235991484289</v>
      </c>
      <c r="Z6" s="4">
        <f>'PHEV Price Calcs'!Z254</f>
        <v>41328.472304769719</v>
      </c>
      <c r="AA6" s="4">
        <f>'PHEV Price Calcs'!AA254</f>
        <v>41339.419920971806</v>
      </c>
      <c r="AB6" s="4">
        <f>'PHEV Price Calcs'!AB254</f>
        <v>41359.227141142139</v>
      </c>
      <c r="AC6" s="4">
        <f>'PHEV Price Calcs'!AC254</f>
        <v>41369.977734182619</v>
      </c>
      <c r="AD6" s="4">
        <f>'PHEV Price Calcs'!AD254</f>
        <v>41424.528551144234</v>
      </c>
      <c r="AE6" s="4">
        <f>'PHEV Price Calcs'!AE254</f>
        <v>41417.314769444813</v>
      </c>
      <c r="AF6" s="4"/>
      <c r="AG6" s="4"/>
      <c r="AH6" s="4"/>
      <c r="AI6" s="4"/>
    </row>
    <row r="7" spans="1:35" x14ac:dyDescent="0.35">
      <c r="A7" t="s">
        <v>214</v>
      </c>
      <c r="B7" s="4">
        <f>INDEX('AEO 2022 Table 52'!139:139,MATCH(B$1,'AEO 2022 Table 52'!$1:$1,0))*10^3*cpi_2021to2012</f>
        <v>36517.781900822964</v>
      </c>
      <c r="C7" s="4">
        <f>INDEX('AEO 2023 Table 52'!145:145,MATCH(C$1,'AEO 2023 Table 52'!$1:$1,0))*10^3*cpi_2021to2012</f>
        <v>35562.421922869689</v>
      </c>
      <c r="D7" s="4">
        <f>INDEX('AEO 2023 Table 52'!145:145,MATCH(D$1,'AEO 2023 Table 52'!$1:$1,0))*10^3*cpi_2021to2012</f>
        <v>35735.836269860127</v>
      </c>
      <c r="E7" s="4">
        <f>INDEX('AEO 2023 Table 52'!145:145,MATCH(E$1,'AEO 2023 Table 52'!$1:$1,0))*10^3*cpi_2021to2012</f>
        <v>35863.302161206026</v>
      </c>
      <c r="F7" s="4">
        <f>INDEX('AEO 2023 Table 52'!145:145,MATCH(F$1,'AEO 2023 Table 52'!$1:$1,0))*10^3*cpi_2021to2012</f>
        <v>36172.892685994753</v>
      </c>
      <c r="G7" s="4">
        <f>INDEX('AEO 2023 Table 52'!145:145,MATCH(G$1,'AEO 2023 Table 52'!$1:$1,0))*10^3*cpi_2021to2012</f>
        <v>36268.847336760526</v>
      </c>
      <c r="H7" s="4">
        <f>INDEX('AEO 2023 Table 52'!145:145,MATCH(H$1,'AEO 2023 Table 52'!$1:$1,0))*10^3*cpi_2021to2012</f>
        <v>36382.795338022654</v>
      </c>
      <c r="I7" s="4">
        <f>INDEX('AEO 2023 Table 52'!145:145,MATCH(I$1,'AEO 2023 Table 52'!$1:$1,0))*10^3*cpi_2021to2012</f>
        <v>36753.50021507177</v>
      </c>
      <c r="J7" s="4">
        <f>INDEX('AEO 2023 Table 52'!145:145,MATCH(J$1,'AEO 2023 Table 52'!$1:$1,0))*10^3*cpi_2021to2012</f>
        <v>36831.170890024718</v>
      </c>
      <c r="K7" s="4">
        <f>INDEX('AEO 2023 Table 52'!145:145,MATCH(K$1,'AEO 2023 Table 52'!$1:$1,0))*10^3*cpi_2021to2012</f>
        <v>36896.176910152404</v>
      </c>
      <c r="L7" s="4">
        <f>INDEX('AEO 2023 Table 52'!145:145,MATCH(L$1,'AEO 2023 Table 52'!$1:$1,0))*10^3*cpi_2021to2012</f>
        <v>36958.051294217061</v>
      </c>
      <c r="M7" s="4">
        <f>INDEX('AEO 2023 Table 52'!145:145,MATCH(M$1,'AEO 2023 Table 52'!$1:$1,0))*10^3*cpi_2021to2012</f>
        <v>37015.823031686159</v>
      </c>
      <c r="N7" s="4">
        <f>INDEX('AEO 2023 Table 52'!145:145,MATCH(N$1,'AEO 2023 Table 52'!$1:$1,0))*10^3*cpi_2021to2012</f>
        <v>37083.072713149049</v>
      </c>
      <c r="O7" s="4">
        <f>INDEX('AEO 2023 Table 52'!145:145,MATCH(O$1,'AEO 2023 Table 52'!$1:$1,0))*10^3*cpi_2021to2012</f>
        <v>37138.172053393355</v>
      </c>
      <c r="P7" s="4">
        <f>INDEX('AEO 2023 Table 52'!145:145,MATCH(P$1,'AEO 2023 Table 52'!$1:$1,0))*10^3*cpi_2021to2012</f>
        <v>37201.02592103184</v>
      </c>
      <c r="Q7" s="4">
        <f>INDEX('AEO 2023 Table 52'!145:145,MATCH(Q$1,'AEO 2023 Table 52'!$1:$1,0))*10^3*cpi_2021to2012</f>
        <v>37264.373766977893</v>
      </c>
      <c r="R7" s="4">
        <f>INDEX('AEO 2023 Table 52'!145:145,MATCH(R$1,'AEO 2023 Table 52'!$1:$1,0))*10^3*cpi_2021to2012</f>
        <v>37338.895859785211</v>
      </c>
      <c r="S7" s="4">
        <f>INDEX('AEO 2023 Table 52'!145:145,MATCH(S$1,'AEO 2023 Table 52'!$1:$1,0))*10^3*cpi_2021to2012</f>
        <v>37410.433747448049</v>
      </c>
      <c r="T7" s="4">
        <f>INDEX('AEO 2023 Table 52'!145:145,MATCH(T$1,'AEO 2023 Table 52'!$1:$1,0))*10^3*cpi_2021to2012</f>
        <v>37509.821674546991</v>
      </c>
      <c r="U7" s="4">
        <f>INDEX('AEO 2023 Table 52'!145:145,MATCH(U$1,'AEO 2023 Table 52'!$1:$1,0))*10^3*cpi_2021to2012</f>
        <v>37569.965863578989</v>
      </c>
      <c r="V7" s="4">
        <f>INDEX('AEO 2023 Table 52'!145:145,MATCH(V$1,'AEO 2023 Table 52'!$1:$1,0))*10^3*cpi_2021to2012</f>
        <v>37636.533465217552</v>
      </c>
      <c r="W7" s="4">
        <f>INDEX('AEO 2023 Table 52'!145:145,MATCH(W$1,'AEO 2023 Table 52'!$1:$1,0))*10^3*cpi_2021to2012</f>
        <v>37699.720323378962</v>
      </c>
      <c r="X7" s="4">
        <f>INDEX('AEO 2023 Table 52'!145:145,MATCH(X$1,'AEO 2023 Table 52'!$1:$1,0))*10^3*cpi_2021to2012</f>
        <v>37759.990760726272</v>
      </c>
      <c r="Y7" s="4">
        <f>INDEX('AEO 2023 Table 52'!145:145,MATCH(Y$1,'AEO 2023 Table 52'!$1:$1,0))*10^3*cpi_2021to2012</f>
        <v>37798.470230468309</v>
      </c>
      <c r="Z7" s="4">
        <f>INDEX('AEO 2023 Table 52'!145:145,MATCH(Z$1,'AEO 2023 Table 52'!$1:$1,0))*10^3*cpi_2021to2012</f>
        <v>37842.476665047783</v>
      </c>
      <c r="AA7" s="4">
        <f>INDEX('AEO 2023 Table 52'!145:145,MATCH(AA$1,'AEO 2023 Table 52'!$1:$1,0))*10^3*cpi_2021to2012</f>
        <v>37876.544222186953</v>
      </c>
      <c r="AB7" s="4">
        <f>INDEX('AEO 2023 Table 52'!145:145,MATCH(AB$1,'AEO 2023 Table 52'!$1:$1,0))*10^3*cpi_2021to2012</f>
        <v>37920.315106218397</v>
      </c>
      <c r="AC7" s="4">
        <f>INDEX('AEO 2023 Table 52'!145:145,MATCH(AC$1,'AEO 2023 Table 52'!$1:$1,0))*10^3*cpi_2021to2012</f>
        <v>37961.612709495508</v>
      </c>
      <c r="AD7" s="4">
        <f>INDEX('AEO 2023 Table 52'!145:145,MATCH(AD$1,'AEO 2023 Table 52'!$1:$1,0))*10^3*cpi_2021to2012</f>
        <v>38074.24569474849</v>
      </c>
      <c r="AE7" s="4">
        <f>INDEX('AEO 2023 Table 52'!145:145,MATCH(AE$1,'AEO 2023 Table 52'!$1:$1,0))*10^3*cpi_2021to2012</f>
        <v>38093.20920847325</v>
      </c>
      <c r="AF7" s="4"/>
      <c r="AG7" s="4"/>
      <c r="AH7" s="4"/>
      <c r="AI7" s="4"/>
    </row>
    <row r="8" spans="1:35" x14ac:dyDescent="0.35">
      <c r="A8" t="s">
        <v>215</v>
      </c>
      <c r="B8" s="4">
        <f>'Hydrogen Vehicle Calcs'!B55*10^3*cpi_2021to2012</f>
        <v>67905.214675539057</v>
      </c>
      <c r="C8" s="4">
        <f>'Hydrogen Vehicle Calcs'!C55*10^3*cpi_2021to2012</f>
        <v>67443.680683242055</v>
      </c>
      <c r="D8" s="4">
        <f>'Hydrogen Vehicle Calcs'!D55*10^3*cpi_2021to2012</f>
        <v>66185.997485604894</v>
      </c>
      <c r="E8" s="4">
        <f>'Hydrogen Vehicle Calcs'!E55*10^3*cpi_2021to2012</f>
        <v>64848.041985213938</v>
      </c>
      <c r="F8" s="4">
        <f>'Hydrogen Vehicle Calcs'!F55*10^3*cpi_2021to2012</f>
        <v>63347.345453790833</v>
      </c>
      <c r="G8" s="4">
        <f>'Hydrogen Vehicle Calcs'!G55*10^3*cpi_2021to2012</f>
        <v>62152.099951459131</v>
      </c>
      <c r="H8" s="4">
        <f>'Hydrogen Vehicle Calcs'!H55*10^3*cpi_2021to2012</f>
        <v>60980.843809198894</v>
      </c>
      <c r="I8" s="4">
        <f>'Hydrogen Vehicle Calcs'!I55*10^3*cpi_2021to2012</f>
        <v>59787.911351281015</v>
      </c>
      <c r="J8" s="4">
        <f>'Hydrogen Vehicle Calcs'!J55*10^3*cpi_2021to2012</f>
        <v>58779.665572002494</v>
      </c>
      <c r="K8" s="4">
        <f>'Hydrogen Vehicle Calcs'!K55*10^3*cpi_2021to2012</f>
        <v>57812.50450848633</v>
      </c>
      <c r="L8" s="4">
        <f>'Hydrogen Vehicle Calcs'!L55*10^3*cpi_2021to2012</f>
        <v>56894.993221200471</v>
      </c>
      <c r="M8" s="4">
        <f>'Hydrogen Vehicle Calcs'!M55*10^3*cpi_2021to2012</f>
        <v>56017.950032909423</v>
      </c>
      <c r="N8" s="4">
        <f>'Hydrogen Vehicle Calcs'!N55*10^3*cpi_2021to2012</f>
        <v>55176.176079386692</v>
      </c>
      <c r="O8" s="4">
        <f>'Hydrogen Vehicle Calcs'!O55*10^3*cpi_2021to2012</f>
        <v>54346.703325988405</v>
      </c>
      <c r="P8" s="4">
        <f>'Hydrogen Vehicle Calcs'!P55*10^3*cpi_2021to2012</f>
        <v>53550.590587018232</v>
      </c>
      <c r="Q8" s="4">
        <f>'Hydrogen Vehicle Calcs'!Q55*10^3*cpi_2021to2012</f>
        <v>52794.771003935806</v>
      </c>
      <c r="R8" s="4">
        <f>'Hydrogen Vehicle Calcs'!R55*10^3*cpi_2021to2012</f>
        <v>52082.005152417631</v>
      </c>
      <c r="S8" s="4">
        <f>'Hydrogen Vehicle Calcs'!S55*10^3*cpi_2021to2012</f>
        <v>51405.604362005688</v>
      </c>
      <c r="T8" s="4">
        <f>'Hydrogen Vehicle Calcs'!T55*10^3*cpi_2021to2012</f>
        <v>50762.259819851519</v>
      </c>
      <c r="U8" s="4">
        <f>'Hydrogen Vehicle Calcs'!U55*10^3*cpi_2021to2012</f>
        <v>50152.471738320302</v>
      </c>
      <c r="V8" s="4">
        <f>'Hydrogen Vehicle Calcs'!V55*10^3*cpi_2021to2012</f>
        <v>49569.559041213572</v>
      </c>
      <c r="W8" s="4">
        <f>'Hydrogen Vehicle Calcs'!W55*10^3*cpi_2021to2012</f>
        <v>49014.580079819774</v>
      </c>
      <c r="X8" s="4">
        <f>'Hydrogen Vehicle Calcs'!X55*10^3*cpi_2021to2012</f>
        <v>48486.161947538807</v>
      </c>
      <c r="Y8" s="4">
        <f>'Hydrogen Vehicle Calcs'!Y55*10^3*cpi_2021to2012</f>
        <v>47984.938500483469</v>
      </c>
      <c r="Z8" s="4">
        <f>'Hydrogen Vehicle Calcs'!Z55*10^3*cpi_2021to2012</f>
        <v>47504.359578091244</v>
      </c>
      <c r="AA8" s="4">
        <f>'Hydrogen Vehicle Calcs'!AA55*10^3*cpi_2021to2012</f>
        <v>47047.293113744861</v>
      </c>
      <c r="AB8" s="4">
        <f>'Hydrogen Vehicle Calcs'!AB55*10^3*cpi_2021to2012</f>
        <v>46611.599373292105</v>
      </c>
      <c r="AC8" s="4">
        <f>'Hydrogen Vehicle Calcs'!AC55*10^3*cpi_2021to2012</f>
        <v>46196.087468159167</v>
      </c>
      <c r="AD8" s="4">
        <f>'Hydrogen Vehicle Calcs'!AD55*10^3*cpi_2021to2012</f>
        <v>45799.605007995538</v>
      </c>
      <c r="AE8" s="4">
        <f>'Hydrogen Vehicle Calcs'!AE55*10^3*cpi_2021to2012</f>
        <v>45407.249312327462</v>
      </c>
      <c r="AF8" s="4"/>
      <c r="AG8" s="4"/>
      <c r="AH8" s="4"/>
      <c r="AI8" s="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I8"/>
  <sheetViews>
    <sheetView workbookViewId="0">
      <selection activeCell="B2" sqref="B2"/>
    </sheetView>
    <sheetView workbookViewId="1">
      <selection activeCell="C8" sqref="C8"/>
    </sheetView>
  </sheetViews>
  <sheetFormatPr defaultColWidth="9" defaultRowHeight="14.5" x14ac:dyDescent="0.35"/>
  <cols>
    <col min="1" max="1" width="24.453125" customWidth="1"/>
  </cols>
  <sheetData>
    <row r="1" spans="1:35" x14ac:dyDescent="0.35">
      <c r="A1" s="1" t="s">
        <v>231</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5" x14ac:dyDescent="0.35">
      <c r="A2" t="s">
        <v>0</v>
      </c>
      <c r="B2" s="4">
        <v>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c r="AG2" s="4"/>
      <c r="AH2" s="4"/>
      <c r="AI2" s="4"/>
    </row>
    <row r="3" spans="1:35" x14ac:dyDescent="0.35">
      <c r="A3" t="s">
        <v>1</v>
      </c>
      <c r="B3" s="4">
        <f>B4*'BNVP-LDVs-psgr'!B3/'BNVP-LDVs-psgr'!$B4</f>
        <v>53854.325406927208</v>
      </c>
      <c r="C3" s="4">
        <f>$B3*'BNVP-LDVs-psgr'!C3/'BNVP-LDVs-psgr'!$B3</f>
        <v>56441.314990601881</v>
      </c>
      <c r="D3" s="4">
        <f>$B3*'BNVP-LDVs-psgr'!D3/'BNVP-LDVs-psgr'!$B3</f>
        <v>57106.258735594689</v>
      </c>
      <c r="E3" s="4">
        <f>$B3*'BNVP-LDVs-psgr'!E3/'BNVP-LDVs-psgr'!$B3</f>
        <v>57546.710476627515</v>
      </c>
      <c r="F3" s="4">
        <f>$B3*'BNVP-LDVs-psgr'!F3/'BNVP-LDVs-psgr'!$B3</f>
        <v>58378.726022214483</v>
      </c>
      <c r="G3" s="4">
        <f>$B3*'BNVP-LDVs-psgr'!G3/'BNVP-LDVs-psgr'!$B3</f>
        <v>58889.327999205525</v>
      </c>
      <c r="H3" s="4">
        <f>$B3*'BNVP-LDVs-psgr'!H3/'BNVP-LDVs-psgr'!$B3</f>
        <v>59305.303048072776</v>
      </c>
      <c r="I3" s="4">
        <f>$B3*'BNVP-LDVs-psgr'!I3/'BNVP-LDVs-psgr'!$B3</f>
        <v>60048.465535424963</v>
      </c>
      <c r="J3" s="4">
        <f>$B3*'BNVP-LDVs-psgr'!J3/'BNVP-LDVs-psgr'!$B3</f>
        <v>60413.60773358892</v>
      </c>
      <c r="K3" s="4">
        <f>$B3*'BNVP-LDVs-psgr'!K3/'BNVP-LDVs-psgr'!$B3</f>
        <v>60755.299718534807</v>
      </c>
      <c r="L3" s="4">
        <f>$B3*'BNVP-LDVs-psgr'!L3/'BNVP-LDVs-psgr'!$B3</f>
        <v>61101.828654684301</v>
      </c>
      <c r="M3" s="4">
        <f>$B3*'BNVP-LDVs-psgr'!M3/'BNVP-LDVs-psgr'!$B3</f>
        <v>61445.578035743245</v>
      </c>
      <c r="N3" s="4">
        <f>$B3*'BNVP-LDVs-psgr'!N3/'BNVP-LDVs-psgr'!$B3</f>
        <v>61818.12059654398</v>
      </c>
      <c r="O3" s="4">
        <f>$B3*'BNVP-LDVs-psgr'!O3/'BNVP-LDVs-psgr'!$B3</f>
        <v>62118.548781029334</v>
      </c>
      <c r="P3" s="4">
        <f>$B3*'BNVP-LDVs-psgr'!P3/'BNVP-LDVs-psgr'!$B3</f>
        <v>62416.252868137897</v>
      </c>
      <c r="Q3" s="4">
        <f>$B3*'BNVP-LDVs-psgr'!Q3/'BNVP-LDVs-psgr'!$B3</f>
        <v>62684.956762010304</v>
      </c>
      <c r="R3" s="4">
        <f>$B3*'BNVP-LDVs-psgr'!R3/'BNVP-LDVs-psgr'!$B3</f>
        <v>62944.626793030024</v>
      </c>
      <c r="S3" s="4">
        <f>$B3*'BNVP-LDVs-psgr'!S3/'BNVP-LDVs-psgr'!$B3</f>
        <v>63181.318654050578</v>
      </c>
      <c r="T3" s="4">
        <f>$B3*'BNVP-LDVs-psgr'!T3/'BNVP-LDVs-psgr'!$B3</f>
        <v>63423.85493879464</v>
      </c>
      <c r="U3" s="4">
        <f>$B3*'BNVP-LDVs-psgr'!U3/'BNVP-LDVs-psgr'!$B3</f>
        <v>63610.708203929251</v>
      </c>
      <c r="V3" s="4">
        <f>$B3*'BNVP-LDVs-psgr'!V3/'BNVP-LDVs-psgr'!$B3</f>
        <v>63786.055424511782</v>
      </c>
      <c r="W3" s="4">
        <f>$B3*'BNVP-LDVs-psgr'!W3/'BNVP-LDVs-psgr'!$B3</f>
        <v>63944.283076944856</v>
      </c>
      <c r="X3" s="4">
        <f>$B3*'BNVP-LDVs-psgr'!X3/'BNVP-LDVs-psgr'!$B3</f>
        <v>64091.949849358512</v>
      </c>
      <c r="Y3" s="4">
        <f>$B3*'BNVP-LDVs-psgr'!Y3/'BNVP-LDVs-psgr'!$B3</f>
        <v>64201.642988153973</v>
      </c>
      <c r="Z3" s="4">
        <f>$B3*'BNVP-LDVs-psgr'!Z3/'BNVP-LDVs-psgr'!$B3</f>
        <v>64316.706787625124</v>
      </c>
      <c r="AA3" s="4">
        <f>$B3*'BNVP-LDVs-psgr'!AA3/'BNVP-LDVs-psgr'!$B3</f>
        <v>64403.851053056344</v>
      </c>
      <c r="AB3" s="4">
        <f>$B3*'BNVP-LDVs-psgr'!AB3/'BNVP-LDVs-psgr'!$B3</f>
        <v>64515.223130646555</v>
      </c>
      <c r="AC3" s="4">
        <f>$B3*'BNVP-LDVs-psgr'!AC3/'BNVP-LDVs-psgr'!$B3</f>
        <v>64607.865338923097</v>
      </c>
      <c r="AD3" s="4">
        <f>$B3*'BNVP-LDVs-psgr'!AD3/'BNVP-LDVs-psgr'!$B3</f>
        <v>64773.419446655425</v>
      </c>
      <c r="AE3" s="4">
        <f>$B3*'BNVP-LDVs-psgr'!AE3/'BNVP-LDVs-psgr'!$B3</f>
        <v>64842.407426179925</v>
      </c>
      <c r="AF3" s="4"/>
      <c r="AG3" s="4"/>
      <c r="AH3" s="4"/>
      <c r="AI3" s="4"/>
    </row>
    <row r="4" spans="1:35" x14ac:dyDescent="0.35">
      <c r="A4" t="s">
        <v>2</v>
      </c>
      <c r="B4" s="4">
        <f>'CARB ACT ISOR'!E31</f>
        <v>45750.395098890658</v>
      </c>
      <c r="C4" s="4">
        <f t="shared" ref="C4:AE4" si="0">B4</f>
        <v>45750.395098890658</v>
      </c>
      <c r="D4" s="4">
        <f t="shared" si="0"/>
        <v>45750.395098890658</v>
      </c>
      <c r="E4" s="4">
        <f t="shared" si="0"/>
        <v>45750.395098890658</v>
      </c>
      <c r="F4" s="4">
        <f t="shared" si="0"/>
        <v>45750.395098890658</v>
      </c>
      <c r="G4" s="4">
        <f t="shared" si="0"/>
        <v>45750.395098890658</v>
      </c>
      <c r="H4" s="4">
        <f t="shared" si="0"/>
        <v>45750.395098890658</v>
      </c>
      <c r="I4" s="4">
        <f t="shared" si="0"/>
        <v>45750.395098890658</v>
      </c>
      <c r="J4" s="4">
        <f t="shared" si="0"/>
        <v>45750.395098890658</v>
      </c>
      <c r="K4" s="4">
        <f t="shared" si="0"/>
        <v>45750.395098890658</v>
      </c>
      <c r="L4" s="4">
        <f t="shared" si="0"/>
        <v>45750.395098890658</v>
      </c>
      <c r="M4" s="4">
        <f t="shared" si="0"/>
        <v>45750.395098890658</v>
      </c>
      <c r="N4" s="4">
        <f t="shared" si="0"/>
        <v>45750.395098890658</v>
      </c>
      <c r="O4" s="4">
        <f t="shared" si="0"/>
        <v>45750.395098890658</v>
      </c>
      <c r="P4" s="4">
        <f t="shared" si="0"/>
        <v>45750.395098890658</v>
      </c>
      <c r="Q4" s="4">
        <f t="shared" si="0"/>
        <v>45750.395098890658</v>
      </c>
      <c r="R4" s="4">
        <f t="shared" si="0"/>
        <v>45750.395098890658</v>
      </c>
      <c r="S4" s="4">
        <f t="shared" si="0"/>
        <v>45750.395098890658</v>
      </c>
      <c r="T4" s="4">
        <f t="shared" si="0"/>
        <v>45750.395098890658</v>
      </c>
      <c r="U4" s="4">
        <f t="shared" si="0"/>
        <v>45750.395098890658</v>
      </c>
      <c r="V4" s="4">
        <f t="shared" si="0"/>
        <v>45750.395098890658</v>
      </c>
      <c r="W4" s="4">
        <f t="shared" si="0"/>
        <v>45750.395098890658</v>
      </c>
      <c r="X4" s="4">
        <f t="shared" si="0"/>
        <v>45750.395098890658</v>
      </c>
      <c r="Y4" s="4">
        <f t="shared" si="0"/>
        <v>45750.395098890658</v>
      </c>
      <c r="Z4" s="4">
        <f t="shared" si="0"/>
        <v>45750.395098890658</v>
      </c>
      <c r="AA4" s="4">
        <f t="shared" si="0"/>
        <v>45750.395098890658</v>
      </c>
      <c r="AB4" s="4">
        <f t="shared" si="0"/>
        <v>45750.395098890658</v>
      </c>
      <c r="AC4" s="4">
        <f t="shared" si="0"/>
        <v>45750.395098890658</v>
      </c>
      <c r="AD4" s="4">
        <f t="shared" si="0"/>
        <v>45750.395098890658</v>
      </c>
      <c r="AE4" s="4">
        <f t="shared" si="0"/>
        <v>45750.395098890658</v>
      </c>
      <c r="AF4" s="4"/>
      <c r="AG4" s="4"/>
      <c r="AH4" s="4"/>
      <c r="AI4" s="4"/>
    </row>
    <row r="5" spans="1:35" x14ac:dyDescent="0.35">
      <c r="A5" t="s">
        <v>3</v>
      </c>
      <c r="B5" s="4">
        <f>'CARB ACT ISOR'!E30</f>
        <v>50833.772332100729</v>
      </c>
      <c r="C5" s="4">
        <f t="shared" ref="C5:AE5" si="1">B5</f>
        <v>50833.772332100729</v>
      </c>
      <c r="D5" s="4">
        <f t="shared" si="1"/>
        <v>50833.772332100729</v>
      </c>
      <c r="E5" s="4">
        <f t="shared" si="1"/>
        <v>50833.772332100729</v>
      </c>
      <c r="F5" s="4">
        <f t="shared" si="1"/>
        <v>50833.772332100729</v>
      </c>
      <c r="G5" s="4">
        <f t="shared" si="1"/>
        <v>50833.772332100729</v>
      </c>
      <c r="H5" s="4">
        <f t="shared" si="1"/>
        <v>50833.772332100729</v>
      </c>
      <c r="I5" s="4">
        <f t="shared" si="1"/>
        <v>50833.772332100729</v>
      </c>
      <c r="J5" s="4">
        <f t="shared" si="1"/>
        <v>50833.772332100729</v>
      </c>
      <c r="K5" s="4">
        <f t="shared" si="1"/>
        <v>50833.772332100729</v>
      </c>
      <c r="L5" s="4">
        <f t="shared" si="1"/>
        <v>50833.772332100729</v>
      </c>
      <c r="M5" s="4">
        <f t="shared" si="1"/>
        <v>50833.772332100729</v>
      </c>
      <c r="N5" s="4">
        <f t="shared" si="1"/>
        <v>50833.772332100729</v>
      </c>
      <c r="O5" s="4">
        <f t="shared" si="1"/>
        <v>50833.772332100729</v>
      </c>
      <c r="P5" s="4">
        <f t="shared" si="1"/>
        <v>50833.772332100729</v>
      </c>
      <c r="Q5" s="4">
        <f t="shared" si="1"/>
        <v>50833.772332100729</v>
      </c>
      <c r="R5" s="4">
        <f t="shared" si="1"/>
        <v>50833.772332100729</v>
      </c>
      <c r="S5" s="4">
        <f t="shared" si="1"/>
        <v>50833.772332100729</v>
      </c>
      <c r="T5" s="4">
        <f t="shared" si="1"/>
        <v>50833.772332100729</v>
      </c>
      <c r="U5" s="4">
        <f t="shared" si="1"/>
        <v>50833.772332100729</v>
      </c>
      <c r="V5" s="4">
        <f t="shared" si="1"/>
        <v>50833.772332100729</v>
      </c>
      <c r="W5" s="4">
        <f t="shared" si="1"/>
        <v>50833.772332100729</v>
      </c>
      <c r="X5" s="4">
        <f t="shared" si="1"/>
        <v>50833.772332100729</v>
      </c>
      <c r="Y5" s="4">
        <f t="shared" si="1"/>
        <v>50833.772332100729</v>
      </c>
      <c r="Z5" s="4">
        <f t="shared" si="1"/>
        <v>50833.772332100729</v>
      </c>
      <c r="AA5" s="4">
        <f t="shared" si="1"/>
        <v>50833.772332100729</v>
      </c>
      <c r="AB5" s="4">
        <f t="shared" si="1"/>
        <v>50833.772332100729</v>
      </c>
      <c r="AC5" s="4">
        <f t="shared" si="1"/>
        <v>50833.772332100729</v>
      </c>
      <c r="AD5" s="4">
        <f t="shared" si="1"/>
        <v>50833.772332100729</v>
      </c>
      <c r="AE5" s="4">
        <f t="shared" si="1"/>
        <v>50833.772332100729</v>
      </c>
      <c r="AF5" s="4"/>
      <c r="AG5" s="4"/>
      <c r="AH5" s="4"/>
      <c r="AI5" s="4"/>
    </row>
    <row r="6" spans="1:35" x14ac:dyDescent="0.35">
      <c r="A6" t="s">
        <v>4</v>
      </c>
      <c r="B6" s="4">
        <f>B4*'BNVP-LDVs-psgr'!B6/'BNVP-LDVs-psgr'!B4</f>
        <v>51922.030578939259</v>
      </c>
      <c r="C6" s="4">
        <f>$B6*'BNVP-LDVs-psgr'!C6/'BNVP-LDVs-psgr'!$B6</f>
        <v>53339.807110746646</v>
      </c>
      <c r="D6" s="4">
        <f>$B6*'BNVP-LDVs-psgr'!D6/'BNVP-LDVs-psgr'!$B6</f>
        <v>53673.917914858685</v>
      </c>
      <c r="E6" s="4">
        <f>$B6*'BNVP-LDVs-psgr'!E6/'BNVP-LDVs-psgr'!$B6</f>
        <v>53995.438004766795</v>
      </c>
      <c r="F6" s="4">
        <f>$B6*'BNVP-LDVs-psgr'!F6/'BNVP-LDVs-psgr'!$B6</f>
        <v>54643.624427608251</v>
      </c>
      <c r="G6" s="4">
        <f>$B6*'BNVP-LDVs-psgr'!G6/'BNVP-LDVs-psgr'!$B6</f>
        <v>54987.495557328439</v>
      </c>
      <c r="H6" s="4">
        <f>$B6*'BNVP-LDVs-psgr'!H6/'BNVP-LDVs-psgr'!$B6</f>
        <v>55320.636943004691</v>
      </c>
      <c r="I6" s="4">
        <f>$B6*'BNVP-LDVs-psgr'!I6/'BNVP-LDVs-psgr'!$B6</f>
        <v>55804.571046160556</v>
      </c>
      <c r="J6" s="4">
        <f>$B6*'BNVP-LDVs-psgr'!J6/'BNVP-LDVs-psgr'!$B6</f>
        <v>56026.425932852369</v>
      </c>
      <c r="K6" s="4">
        <f>$B6*'BNVP-LDVs-psgr'!K6/'BNVP-LDVs-psgr'!$B6</f>
        <v>56289.247643751165</v>
      </c>
      <c r="L6" s="4">
        <f>$B6*'BNVP-LDVs-psgr'!L6/'BNVP-LDVs-psgr'!$B6</f>
        <v>56506.572081687511</v>
      </c>
      <c r="M6" s="4">
        <f>$B6*'BNVP-LDVs-psgr'!M6/'BNVP-LDVs-psgr'!$B6</f>
        <v>56701.385344410599</v>
      </c>
      <c r="N6" s="4">
        <f>$B6*'BNVP-LDVs-psgr'!N6/'BNVP-LDVs-psgr'!$B6</f>
        <v>56783.991136258657</v>
      </c>
      <c r="O6" s="4">
        <f>$B6*'BNVP-LDVs-psgr'!O6/'BNVP-LDVs-psgr'!$B6</f>
        <v>56797.497594979861</v>
      </c>
      <c r="P6" s="4">
        <f>$B6*'BNVP-LDVs-psgr'!P6/'BNVP-LDVs-psgr'!$B6</f>
        <v>56803.895217455254</v>
      </c>
      <c r="Q6" s="4">
        <f>$B6*'BNVP-LDVs-psgr'!Q6/'BNVP-LDVs-psgr'!$B6</f>
        <v>56880.696660738249</v>
      </c>
      <c r="R6" s="4">
        <f>$B6*'BNVP-LDVs-psgr'!R6/'BNVP-LDVs-psgr'!$B6</f>
        <v>56956.574648523761</v>
      </c>
      <c r="S6" s="4">
        <f>$B6*'BNVP-LDVs-psgr'!S6/'BNVP-LDVs-psgr'!$B6</f>
        <v>57014.398036274368</v>
      </c>
      <c r="T6" s="4">
        <f>$B6*'BNVP-LDVs-psgr'!T6/'BNVP-LDVs-psgr'!$B6</f>
        <v>57082.280149802682</v>
      </c>
      <c r="U6" s="4">
        <f>$B6*'BNVP-LDVs-psgr'!U6/'BNVP-LDVs-psgr'!$B6</f>
        <v>57155.917610690274</v>
      </c>
      <c r="V6" s="4">
        <f>$B6*'BNVP-LDVs-psgr'!V6/'BNVP-LDVs-psgr'!$B6</f>
        <v>57221.968768288338</v>
      </c>
      <c r="W6" s="4">
        <f>$B6*'BNVP-LDVs-psgr'!W6/'BNVP-LDVs-psgr'!$B6</f>
        <v>57275.069426559116</v>
      </c>
      <c r="X6" s="4">
        <f>$B6*'BNVP-LDVs-psgr'!X6/'BNVP-LDVs-psgr'!$B6</f>
        <v>57317.45042859402</v>
      </c>
      <c r="Y6" s="4">
        <f>$B6*'BNVP-LDVs-psgr'!Y6/'BNVP-LDVs-psgr'!$B6</f>
        <v>57353.314577159275</v>
      </c>
      <c r="Z6" s="4">
        <f>$B6*'BNVP-LDVs-psgr'!Z6/'BNVP-LDVs-psgr'!$B6</f>
        <v>57391.13651653425</v>
      </c>
      <c r="AA6" s="4">
        <f>$B6*'BNVP-LDVs-psgr'!AA6/'BNVP-LDVs-psgr'!$B6</f>
        <v>57406.33901739979</v>
      </c>
      <c r="AB6" s="4">
        <f>$B6*'BNVP-LDVs-psgr'!AB6/'BNVP-LDVs-psgr'!$B6</f>
        <v>57433.84448308518</v>
      </c>
      <c r="AC6" s="4">
        <f>$B6*'BNVP-LDVs-psgr'!AC6/'BNVP-LDVs-psgr'!$B6</f>
        <v>57448.773386052373</v>
      </c>
      <c r="AD6" s="4">
        <f>$B6*'BNVP-LDVs-psgr'!AD6/'BNVP-LDVs-psgr'!$B6</f>
        <v>57524.525844557138</v>
      </c>
      <c r="AE6" s="4">
        <f>$B6*'BNVP-LDVs-psgr'!AE6/'BNVP-LDVs-psgr'!$B6</f>
        <v>57514.508364906324</v>
      </c>
      <c r="AF6" s="4"/>
      <c r="AG6" s="4"/>
      <c r="AH6" s="4"/>
      <c r="AI6" s="4"/>
    </row>
    <row r="7" spans="1:35" x14ac:dyDescent="0.35">
      <c r="A7" t="s">
        <v>214</v>
      </c>
      <c r="B7" s="4">
        <f>B4*'BNVP-LDVs-psgr'!B7/'BNVP-LDVs-psgr'!B4</f>
        <v>50710.73014497268</v>
      </c>
      <c r="C7" s="4">
        <f>$B7*'BNVP-LDVs-psgr'!C7/'BNVP-LDVs-psgr'!$B7</f>
        <v>49384.061341131564</v>
      </c>
      <c r="D7" s="4">
        <f>$B7*'BNVP-LDVs-psgr'!D7/'BNVP-LDVs-psgr'!$B7</f>
        <v>49624.874657158864</v>
      </c>
      <c r="E7" s="4">
        <f>$B7*'BNVP-LDVs-psgr'!E7/'BNVP-LDVs-psgr'!$B7</f>
        <v>49801.881257293702</v>
      </c>
      <c r="F7" s="4">
        <f>$B7*'BNVP-LDVs-psgr'!F7/'BNVP-LDVs-psgr'!$B7</f>
        <v>50231.796787230305</v>
      </c>
      <c r="G7" s="4">
        <f>$B7*'BNVP-LDVs-psgr'!G7/'BNVP-LDVs-psgr'!$B7</f>
        <v>50365.045033642236</v>
      </c>
      <c r="H7" s="4">
        <f>$B7*'BNVP-LDVs-psgr'!H7/'BNVP-LDVs-psgr'!$B7</f>
        <v>50523.279900104179</v>
      </c>
      <c r="I7" s="4">
        <f>$B7*'BNVP-LDVs-psgr'!I7/'BNVP-LDVs-psgr'!$B7</f>
        <v>51038.062397971036</v>
      </c>
      <c r="J7" s="4">
        <f>$B7*'BNVP-LDVs-psgr'!J7/'BNVP-LDVs-psgr'!$B7</f>
        <v>51145.920445001771</v>
      </c>
      <c r="K7" s="4">
        <f>$B7*'BNVP-LDVs-psgr'!K7/'BNVP-LDVs-psgr'!$B7</f>
        <v>51236.191610798385</v>
      </c>
      <c r="L7" s="4">
        <f>$B7*'BNVP-LDVs-psgr'!L7/'BNVP-LDVs-psgr'!$B7</f>
        <v>51322.114003393603</v>
      </c>
      <c r="M7" s="4">
        <f>$B7*'BNVP-LDVs-psgr'!M7/'BNVP-LDVs-psgr'!$B7</f>
        <v>51402.339220707137</v>
      </c>
      <c r="N7" s="4">
        <f>$B7*'BNVP-LDVs-psgr'!N7/'BNVP-LDVs-psgr'!$B7</f>
        <v>51495.726066005183</v>
      </c>
      <c r="O7" s="4">
        <f>$B7*'BNVP-LDVs-psgr'!O7/'BNVP-LDVs-psgr'!$B7</f>
        <v>51572.240236057558</v>
      </c>
      <c r="P7" s="4">
        <f>$B7*'BNVP-LDVs-psgr'!P7/'BNVP-LDVs-psgr'!$B7</f>
        <v>51659.522796894344</v>
      </c>
      <c r="Q7" s="4">
        <f>$B7*'BNVP-LDVs-psgr'!Q7/'BNVP-LDVs-psgr'!$B7</f>
        <v>51747.49132493254</v>
      </c>
      <c r="R7" s="4">
        <f>$B7*'BNVP-LDVs-psgr'!R7/'BNVP-LDVs-psgr'!$B7</f>
        <v>51850.977066439351</v>
      </c>
      <c r="S7" s="4">
        <f>$B7*'BNVP-LDVs-psgr'!S7/'BNVP-LDVs-psgr'!$B7</f>
        <v>51950.318765950673</v>
      </c>
      <c r="T7" s="4">
        <f>$B7*'BNVP-LDVs-psgr'!T7/'BNVP-LDVs-psgr'!$B7</f>
        <v>52088.334660904824</v>
      </c>
      <c r="U7" s="4">
        <f>$B7*'BNVP-LDVs-psgr'!U7/'BNVP-LDVs-psgr'!$B7</f>
        <v>52171.854403370926</v>
      </c>
      <c r="V7" s="4">
        <f>$B7*'BNVP-LDVs-psgr'!V7/'BNVP-LDVs-psgr'!$B7</f>
        <v>52264.294072687619</v>
      </c>
      <c r="W7" s="4">
        <f>$B7*'BNVP-LDVs-psgr'!W7/'BNVP-LDVs-psgr'!$B7</f>
        <v>52352.039043661876</v>
      </c>
      <c r="X7" s="4">
        <f>$B7*'BNVP-LDVs-psgr'!X7/'BNVP-LDVs-psgr'!$B7</f>
        <v>52435.734101930735</v>
      </c>
      <c r="Y7" s="4">
        <f>$B7*'BNVP-LDVs-psgr'!Y7/'BNVP-LDVs-psgr'!$B7</f>
        <v>52489.168946673213</v>
      </c>
      <c r="Z7" s="4">
        <f>$B7*'BNVP-LDVs-psgr'!Z7/'BNVP-LDVs-psgr'!$B7</f>
        <v>52550.278858405058</v>
      </c>
      <c r="AA7" s="4">
        <f>$B7*'BNVP-LDVs-psgr'!AA7/'BNVP-LDVs-psgr'!$B7</f>
        <v>52597.587062979881</v>
      </c>
      <c r="AB7" s="4">
        <f>$B7*'BNVP-LDVs-psgr'!AB7/'BNVP-LDVs-psgr'!$B7</f>
        <v>52658.369875428725</v>
      </c>
      <c r="AC7" s="4">
        <f>$B7*'BNVP-LDVs-psgr'!AC7/'BNVP-LDVs-psgr'!$B7</f>
        <v>52715.718145405997</v>
      </c>
      <c r="AD7" s="4">
        <f>$B7*'BNVP-LDVs-psgr'!AD7/'BNVP-LDVs-psgr'!$B7</f>
        <v>52872.126903640521</v>
      </c>
      <c r="AE7" s="4">
        <f>$B7*'BNVP-LDVs-psgr'!AE7/'BNVP-LDVs-psgr'!$B7</f>
        <v>52898.460749154692</v>
      </c>
      <c r="AF7" s="4"/>
      <c r="AG7" s="4"/>
      <c r="AH7" s="4"/>
      <c r="AI7" s="4"/>
    </row>
    <row r="8" spans="1:35" x14ac:dyDescent="0.35">
      <c r="A8" t="s">
        <v>215</v>
      </c>
      <c r="B8" s="4">
        <f>B5*'BNVP-LDVs-psgr'!B8/'BNVP-LDVs-psgr'!B5</f>
        <v>94410.695386993219</v>
      </c>
      <c r="C8" s="4">
        <f>$B8*'BNVP-LDVs-psgr'!C8/'BNVP-LDVs-psgr'!$B8</f>
        <v>93769.010571391103</v>
      </c>
      <c r="D8" s="4">
        <f>$B8*'BNVP-LDVs-psgr'!D8/'BNVP-LDVs-psgr'!$B8</f>
        <v>92020.415182468292</v>
      </c>
      <c r="E8" s="4">
        <f>$B8*'BNVP-LDVs-psgr'!E8/'BNVP-LDVs-psgr'!$B8</f>
        <v>90160.214757621317</v>
      </c>
      <c r="F8" s="4">
        <f>$B8*'BNVP-LDVs-psgr'!F8/'BNVP-LDVs-psgr'!$B8</f>
        <v>88073.750503388699</v>
      </c>
      <c r="G8" s="4">
        <f>$B8*'BNVP-LDVs-psgr'!G8/'BNVP-LDVs-psgr'!$B8</f>
        <v>86411.964150565924</v>
      </c>
      <c r="H8" s="4">
        <f>$B8*'BNVP-LDVs-psgr'!H8/'BNVP-LDVs-psgr'!$B8</f>
        <v>84783.530938250216</v>
      </c>
      <c r="I8" s="4">
        <f>$B8*'BNVP-LDVs-psgr'!I8/'BNVP-LDVs-psgr'!$B8</f>
        <v>83124.960481770788</v>
      </c>
      <c r="J8" s="4">
        <f>$B8*'BNVP-LDVs-psgr'!J8/'BNVP-LDVs-psgr'!$B8</f>
        <v>81723.165559281944</v>
      </c>
      <c r="K8" s="4">
        <f>$B8*'BNVP-LDVs-psgr'!K8/'BNVP-LDVs-psgr'!$B8</f>
        <v>80378.491972811753</v>
      </c>
      <c r="L8" s="4">
        <f>$B8*'BNVP-LDVs-psgr'!L8/'BNVP-LDVs-psgr'!$B8</f>
        <v>79102.84798770737</v>
      </c>
      <c r="M8" s="4">
        <f>$B8*'BNVP-LDVs-psgr'!M8/'BNVP-LDVs-psgr'!$B8</f>
        <v>77883.468037483748</v>
      </c>
      <c r="N8" s="4">
        <f>$B8*'BNVP-LDVs-psgr'!N8/'BNVP-LDVs-psgr'!$B8</f>
        <v>76713.123982311095</v>
      </c>
      <c r="O8" s="4">
        <f>$B8*'BNVP-LDVs-psgr'!O8/'BNVP-LDVs-psgr'!$B8</f>
        <v>75559.882661639669</v>
      </c>
      <c r="P8" s="4">
        <f>$B8*'BNVP-LDVs-psgr'!P8/'BNVP-LDVs-psgr'!$B8</f>
        <v>74453.022788627699</v>
      </c>
      <c r="Q8" s="4">
        <f>$B8*'BNVP-LDVs-psgr'!Q8/'BNVP-LDVs-psgr'!$B8</f>
        <v>73402.183721747846</v>
      </c>
      <c r="R8" s="4">
        <f>$B8*'BNVP-LDVs-psgr'!R8/'BNVP-LDVs-psgr'!$B8</f>
        <v>72411.203573736129</v>
      </c>
      <c r="S8" s="4">
        <f>$B8*'BNVP-LDVs-psgr'!S8/'BNVP-LDVs-psgr'!$B8</f>
        <v>71470.782881625317</v>
      </c>
      <c r="T8" s="4">
        <f>$B8*'BNVP-LDVs-psgr'!T8/'BNVP-LDVs-psgr'!$B8</f>
        <v>70576.321301783188</v>
      </c>
      <c r="U8" s="4">
        <f>$B8*'BNVP-LDVs-psgr'!U8/'BNVP-LDVs-psgr'!$B8</f>
        <v>69728.514294749286</v>
      </c>
      <c r="V8" s="4">
        <f>$B8*'BNVP-LDVs-psgr'!V8/'BNVP-LDVs-psgr'!$B8</f>
        <v>68918.072956087577</v>
      </c>
      <c r="W8" s="4">
        <f>$B8*'BNVP-LDVs-psgr'!W8/'BNVP-LDVs-psgr'!$B8</f>
        <v>68146.468743941354</v>
      </c>
      <c r="X8" s="4">
        <f>$B8*'BNVP-LDVs-psgr'!X8/'BNVP-LDVs-psgr'!$B8</f>
        <v>67411.792864303599</v>
      </c>
      <c r="Y8" s="4">
        <f>$B8*'BNVP-LDVs-psgr'!Y8/'BNVP-LDVs-psgr'!$B8</f>
        <v>66714.926586700822</v>
      </c>
      <c r="Z8" s="4">
        <f>$B8*'BNVP-LDVs-psgr'!Z8/'BNVP-LDVs-psgr'!$B8</f>
        <v>66046.763022706888</v>
      </c>
      <c r="AA8" s="4">
        <f>$B8*'BNVP-LDVs-psgr'!AA8/'BNVP-LDVs-psgr'!$B8</f>
        <v>65411.289547757988</v>
      </c>
      <c r="AB8" s="4">
        <f>$B8*'BNVP-LDVs-psgr'!AB8/'BNVP-LDVs-psgr'!$B8</f>
        <v>64805.531224064434</v>
      </c>
      <c r="AC8" s="4">
        <f>$B8*'BNVP-LDVs-psgr'!AC8/'BNVP-LDVs-psgr'!$B8</f>
        <v>64227.832322844326</v>
      </c>
      <c r="AD8" s="4">
        <f>$B8*'BNVP-LDVs-psgr'!AD8/'BNVP-LDVs-psgr'!$B8</f>
        <v>63676.590640572191</v>
      </c>
      <c r="AE8" s="4">
        <f>$B8*'BNVP-LDVs-psgr'!AE8/'BNVP-LDVs-psgr'!$B8</f>
        <v>63131.086525106752</v>
      </c>
      <c r="AF8" s="4"/>
      <c r="AG8" s="4"/>
      <c r="AH8" s="4"/>
      <c r="AI8"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I8"/>
  <sheetViews>
    <sheetView workbookViewId="0">
      <selection activeCell="G16" sqref="G16"/>
    </sheetView>
    <sheetView tabSelected="1" workbookViewId="1">
      <selection activeCell="K16" sqref="K16"/>
    </sheetView>
  </sheetViews>
  <sheetFormatPr defaultColWidth="8.81640625" defaultRowHeight="14.5" x14ac:dyDescent="0.35"/>
  <cols>
    <col min="1" max="1" width="24.453125" customWidth="1"/>
  </cols>
  <sheetData>
    <row r="1" spans="1:35" x14ac:dyDescent="0.35">
      <c r="A1" s="1" t="s">
        <v>231</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5" x14ac:dyDescent="0.35">
      <c r="A2" t="s">
        <v>0</v>
      </c>
      <c r="B2" s="9">
        <f>887308*cpi_2020to2012</f>
        <v>787140.3957018829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c r="AG2" s="4"/>
      <c r="AH2" s="4"/>
      <c r="AI2" s="4"/>
    </row>
    <row r="3" spans="1:35" x14ac:dyDescent="0.35">
      <c r="A3" t="s">
        <v>1</v>
      </c>
      <c r="B3" s="4">
        <f>'Freight HDVs'!P31</f>
        <v>543571.42857142817</v>
      </c>
      <c r="C3" s="4">
        <f>$B$3*'BNVP-LDVs-psgr'!C3/'BNVP-LDVs-psgr'!$B$3</f>
        <v>569682.86183276772</v>
      </c>
      <c r="D3" s="4">
        <f>$B$3*'BNVP-LDVs-psgr'!D3/'BNVP-LDVs-psgr'!$B$3</f>
        <v>576394.38256307645</v>
      </c>
      <c r="E3" s="4">
        <f>$B$3*'BNVP-LDVs-psgr'!E3/'BNVP-LDVs-psgr'!$B$3</f>
        <v>580840.02328517125</v>
      </c>
      <c r="F3" s="4">
        <f>$B$3*'BNVP-LDVs-psgr'!F3/'BNVP-LDVs-psgr'!$B$3</f>
        <v>589237.86088300659</v>
      </c>
      <c r="G3" s="4">
        <f>$B$3*'BNVP-LDVs-psgr'!G3/'BNVP-LDVs-psgr'!$B$3</f>
        <v>594391.55362666713</v>
      </c>
      <c r="H3" s="4">
        <f>$B$3*'BNVP-LDVs-psgr'!H3/'BNVP-LDVs-psgr'!$B$3</f>
        <v>598590.1421310131</v>
      </c>
      <c r="I3" s="4">
        <f>$B$3*'BNVP-LDVs-psgr'!I3/'BNVP-LDVs-psgr'!$B$3</f>
        <v>606091.1532727991</v>
      </c>
      <c r="J3" s="4">
        <f>$B$3*'BNVP-LDVs-psgr'!J3/'BNVP-LDVs-psgr'!$B$3</f>
        <v>609776.66719926568</v>
      </c>
      <c r="K3" s="4">
        <f>$B$3*'BNVP-LDVs-psgr'!K3/'BNVP-LDVs-psgr'!$B$3</f>
        <v>613225.48953591217</v>
      </c>
      <c r="L3" s="4">
        <f>$B$3*'BNVP-LDVs-psgr'!L3/'BNVP-LDVs-psgr'!$B$3</f>
        <v>616723.13299241895</v>
      </c>
      <c r="M3" s="4">
        <f>$B$3*'BNVP-LDVs-psgr'!M3/'BNVP-LDVs-psgr'!$B$3</f>
        <v>620192.72138148302</v>
      </c>
      <c r="N3" s="4">
        <f>$B$3*'BNVP-LDVs-psgr'!N3/'BNVP-LDVs-psgr'!$B$3</f>
        <v>623952.92987816327</v>
      </c>
      <c r="O3" s="4">
        <f>$B$3*'BNVP-LDVs-psgr'!O3/'BNVP-LDVs-psgr'!$B$3</f>
        <v>626985.26156535617</v>
      </c>
      <c r="P3" s="4">
        <f>$B$3*'BNVP-LDVs-psgr'!P3/'BNVP-LDVs-psgr'!$B$3</f>
        <v>629990.09794012096</v>
      </c>
      <c r="Q3" s="4">
        <f>$B$3*'BNVP-LDVs-psgr'!Q3/'BNVP-LDVs-psgr'!$B$3</f>
        <v>632702.2247442595</v>
      </c>
      <c r="R3" s="4">
        <f>$B$3*'BNVP-LDVs-psgr'!R3/'BNVP-LDVs-psgr'!$B$3</f>
        <v>635323.16946229374</v>
      </c>
      <c r="S3" s="4">
        <f>$B$3*'BNVP-LDVs-psgr'!S3/'BNVP-LDVs-psgr'!$B$3</f>
        <v>637712.1870955854</v>
      </c>
      <c r="T3" s="4">
        <f>$B$3*'BNVP-LDVs-psgr'!T3/'BNVP-LDVs-psgr'!$B$3</f>
        <v>640160.19463783153</v>
      </c>
      <c r="U3" s="4">
        <f>$B$3*'BNVP-LDVs-psgr'!U3/'BNVP-LDVs-psgr'!$B$3</f>
        <v>642046.17307122564</v>
      </c>
      <c r="V3" s="4">
        <f>$B$3*'BNVP-LDVs-psgr'!V3/'BNVP-LDVs-psgr'!$B$3</f>
        <v>643816.01678327436</v>
      </c>
      <c r="W3" s="4">
        <f>$B$3*'BNVP-LDVs-psgr'!W3/'BNVP-LDVs-psgr'!$B$3</f>
        <v>645413.06642455503</v>
      </c>
      <c r="X3" s="4">
        <f>$B$3*'BNVP-LDVs-psgr'!X3/'BNVP-LDVs-psgr'!$B$3</f>
        <v>646903.52123625157</v>
      </c>
      <c r="Y3" s="4">
        <f>$B$3*'BNVP-LDVs-psgr'!Y3/'BNVP-LDVs-psgr'!$B$3</f>
        <v>648010.69425734133</v>
      </c>
      <c r="Z3" s="4">
        <f>$B$3*'BNVP-LDVs-psgr'!Z3/'BNVP-LDVs-psgr'!$B$3</f>
        <v>649172.07532344479</v>
      </c>
      <c r="AA3" s="4">
        <f>$B$3*'BNVP-LDVs-psgr'!AA3/'BNVP-LDVs-psgr'!$B$3</f>
        <v>650051.65430794295</v>
      </c>
      <c r="AB3" s="4">
        <f>$B$3*'BNVP-LDVs-psgr'!AB3/'BNVP-LDVs-psgr'!$B$3</f>
        <v>651175.77347313985</v>
      </c>
      <c r="AC3" s="4">
        <f>$B$3*'BNVP-LDVs-psgr'!AC3/'BNVP-LDVs-psgr'!$B$3</f>
        <v>652110.84520820272</v>
      </c>
      <c r="AD3" s="4">
        <f>$B$3*'BNVP-LDVs-psgr'!AD3/'BNVP-LDVs-psgr'!$B$3</f>
        <v>653781.84344587359</v>
      </c>
      <c r="AE3" s="4">
        <f>$B$3*'BNVP-LDVs-psgr'!AE3/'BNVP-LDVs-psgr'!$B$3</f>
        <v>654478.16438761842</v>
      </c>
      <c r="AF3" s="4"/>
      <c r="AG3" s="4"/>
      <c r="AH3" s="4"/>
      <c r="AI3" s="4"/>
    </row>
    <row r="4" spans="1:35" x14ac:dyDescent="0.35">
      <c r="A4" t="s">
        <v>2</v>
      </c>
      <c r="B4" s="4">
        <f>B5</f>
        <v>425813.12231705768</v>
      </c>
      <c r="C4" s="4">
        <f t="shared" ref="C4:AE4" si="0">C5</f>
        <v>425813.12231705768</v>
      </c>
      <c r="D4" s="4">
        <f t="shared" si="0"/>
        <v>425813.12231705768</v>
      </c>
      <c r="E4" s="4">
        <f t="shared" si="0"/>
        <v>425813.12231705768</v>
      </c>
      <c r="F4" s="4">
        <f t="shared" si="0"/>
        <v>425813.12231705768</v>
      </c>
      <c r="G4" s="4">
        <f t="shared" si="0"/>
        <v>425813.12231705768</v>
      </c>
      <c r="H4" s="4">
        <f t="shared" si="0"/>
        <v>425813.12231705768</v>
      </c>
      <c r="I4" s="4">
        <f t="shared" si="0"/>
        <v>425813.12231705768</v>
      </c>
      <c r="J4" s="4">
        <f t="shared" si="0"/>
        <v>425813.12231705768</v>
      </c>
      <c r="K4" s="4">
        <f t="shared" si="0"/>
        <v>425813.12231705768</v>
      </c>
      <c r="L4" s="4">
        <f t="shared" si="0"/>
        <v>425813.12231705768</v>
      </c>
      <c r="M4" s="4">
        <f t="shared" si="0"/>
        <v>425813.12231705768</v>
      </c>
      <c r="N4" s="4">
        <f t="shared" si="0"/>
        <v>425813.12231705768</v>
      </c>
      <c r="O4" s="4">
        <f t="shared" si="0"/>
        <v>425813.12231705768</v>
      </c>
      <c r="P4" s="4">
        <f t="shared" si="0"/>
        <v>425813.12231705768</v>
      </c>
      <c r="Q4" s="4">
        <f t="shared" si="0"/>
        <v>425813.12231705768</v>
      </c>
      <c r="R4" s="4">
        <f t="shared" si="0"/>
        <v>425813.12231705768</v>
      </c>
      <c r="S4" s="4">
        <f t="shared" si="0"/>
        <v>425813.12231705768</v>
      </c>
      <c r="T4" s="4">
        <f t="shared" si="0"/>
        <v>425813.12231705768</v>
      </c>
      <c r="U4" s="4">
        <f t="shared" si="0"/>
        <v>425813.12231705768</v>
      </c>
      <c r="V4" s="4">
        <f t="shared" si="0"/>
        <v>425813.12231705768</v>
      </c>
      <c r="W4" s="4">
        <f t="shared" si="0"/>
        <v>425813.12231705768</v>
      </c>
      <c r="X4" s="4">
        <f t="shared" si="0"/>
        <v>425813.12231705768</v>
      </c>
      <c r="Y4" s="4">
        <f t="shared" si="0"/>
        <v>425813.12231705768</v>
      </c>
      <c r="Z4" s="4">
        <f t="shared" si="0"/>
        <v>425813.12231705768</v>
      </c>
      <c r="AA4" s="4">
        <f t="shared" si="0"/>
        <v>425813.12231705768</v>
      </c>
      <c r="AB4" s="4">
        <f t="shared" si="0"/>
        <v>425813.12231705768</v>
      </c>
      <c r="AC4" s="4">
        <f t="shared" si="0"/>
        <v>425813.12231705768</v>
      </c>
      <c r="AD4" s="4">
        <f t="shared" si="0"/>
        <v>425813.12231705768</v>
      </c>
      <c r="AE4" s="4">
        <f t="shared" si="0"/>
        <v>425813.12231705768</v>
      </c>
      <c r="AF4" s="4"/>
      <c r="AG4" s="4"/>
      <c r="AH4" s="4"/>
      <c r="AI4" s="4"/>
    </row>
    <row r="5" spans="1:35" x14ac:dyDescent="0.35">
      <c r="A5" t="s">
        <v>3</v>
      </c>
      <c r="B5" s="9">
        <f>480000*cpi_2020to2012</f>
        <v>425813.12231705768</v>
      </c>
      <c r="C5" s="4">
        <f>$B5*('BNVP-LDVs-frgt'!B$5/'BNVP-LDVs-frgt'!$B$5)</f>
        <v>425813.12231705768</v>
      </c>
      <c r="D5" s="4">
        <f>$B5*('BNVP-LDVs-frgt'!C$5/'BNVP-LDVs-frgt'!$B$5)</f>
        <v>425813.12231705768</v>
      </c>
      <c r="E5" s="4">
        <f>$B5*('BNVP-LDVs-frgt'!D$5/'BNVP-LDVs-frgt'!$B$5)</f>
        <v>425813.12231705768</v>
      </c>
      <c r="F5" s="4">
        <f>$B5*('BNVP-LDVs-frgt'!E$5/'BNVP-LDVs-frgt'!$B$5)</f>
        <v>425813.12231705768</v>
      </c>
      <c r="G5" s="4">
        <f>$B5*('BNVP-LDVs-frgt'!F$5/'BNVP-LDVs-frgt'!$B$5)</f>
        <v>425813.12231705768</v>
      </c>
      <c r="H5" s="4">
        <f>$B5*('BNVP-LDVs-frgt'!G$5/'BNVP-LDVs-frgt'!$B$5)</f>
        <v>425813.12231705768</v>
      </c>
      <c r="I5" s="4">
        <f>$B5*('BNVP-LDVs-frgt'!H$5/'BNVP-LDVs-frgt'!$B$5)</f>
        <v>425813.12231705768</v>
      </c>
      <c r="J5" s="4">
        <f>$B5*('BNVP-LDVs-frgt'!I$5/'BNVP-LDVs-frgt'!$B$5)</f>
        <v>425813.12231705768</v>
      </c>
      <c r="K5" s="4">
        <f>$B5*('BNVP-LDVs-frgt'!J$5/'BNVP-LDVs-frgt'!$B$5)</f>
        <v>425813.12231705768</v>
      </c>
      <c r="L5" s="4">
        <f>$B5*('BNVP-LDVs-frgt'!K$5/'BNVP-LDVs-frgt'!$B$5)</f>
        <v>425813.12231705768</v>
      </c>
      <c r="M5" s="4">
        <f>$B5*('BNVP-LDVs-frgt'!L$5/'BNVP-LDVs-frgt'!$B$5)</f>
        <v>425813.12231705768</v>
      </c>
      <c r="N5" s="4">
        <f>$B5*('BNVP-LDVs-frgt'!M$5/'BNVP-LDVs-frgt'!$B$5)</f>
        <v>425813.12231705768</v>
      </c>
      <c r="O5" s="4">
        <f>$B5*('BNVP-LDVs-frgt'!N$5/'BNVP-LDVs-frgt'!$B$5)</f>
        <v>425813.12231705768</v>
      </c>
      <c r="P5" s="4">
        <f>$B5*('BNVP-LDVs-frgt'!O$5/'BNVP-LDVs-frgt'!$B$5)</f>
        <v>425813.12231705768</v>
      </c>
      <c r="Q5" s="4">
        <f>$B5*('BNVP-LDVs-frgt'!P$5/'BNVP-LDVs-frgt'!$B$5)</f>
        <v>425813.12231705768</v>
      </c>
      <c r="R5" s="4">
        <f>$B5*('BNVP-LDVs-frgt'!Q$5/'BNVP-LDVs-frgt'!$B$5)</f>
        <v>425813.12231705768</v>
      </c>
      <c r="S5" s="4">
        <f>$B5*('BNVP-LDVs-frgt'!R$5/'BNVP-LDVs-frgt'!$B$5)</f>
        <v>425813.12231705768</v>
      </c>
      <c r="T5" s="4">
        <f>$B5*('BNVP-LDVs-frgt'!S$5/'BNVP-LDVs-frgt'!$B$5)</f>
        <v>425813.12231705768</v>
      </c>
      <c r="U5" s="4">
        <f>$B5*('BNVP-LDVs-frgt'!T$5/'BNVP-LDVs-frgt'!$B$5)</f>
        <v>425813.12231705768</v>
      </c>
      <c r="V5" s="4">
        <f>$B5*('BNVP-LDVs-frgt'!U$5/'BNVP-LDVs-frgt'!$B$5)</f>
        <v>425813.12231705768</v>
      </c>
      <c r="W5" s="4">
        <f>$B5*('BNVP-LDVs-frgt'!V$5/'BNVP-LDVs-frgt'!$B$5)</f>
        <v>425813.12231705768</v>
      </c>
      <c r="X5" s="4">
        <f>$B5*('BNVP-LDVs-frgt'!W$5/'BNVP-LDVs-frgt'!$B$5)</f>
        <v>425813.12231705768</v>
      </c>
      <c r="Y5" s="4">
        <f>$B5*('BNVP-LDVs-frgt'!X$5/'BNVP-LDVs-frgt'!$B$5)</f>
        <v>425813.12231705768</v>
      </c>
      <c r="Z5" s="4">
        <f>$B5*('BNVP-LDVs-frgt'!Y$5/'BNVP-LDVs-frgt'!$B$5)</f>
        <v>425813.12231705768</v>
      </c>
      <c r="AA5" s="4">
        <f>$B5*('BNVP-LDVs-frgt'!Z$5/'BNVP-LDVs-frgt'!$B$5)</f>
        <v>425813.12231705768</v>
      </c>
      <c r="AB5" s="4">
        <f>$B5*('BNVP-LDVs-frgt'!AA$5/'BNVP-LDVs-frgt'!$B$5)</f>
        <v>425813.12231705768</v>
      </c>
      <c r="AC5" s="4">
        <f>$B5*('BNVP-LDVs-frgt'!AB$5/'BNVP-LDVs-frgt'!$B$5)</f>
        <v>425813.12231705768</v>
      </c>
      <c r="AD5" s="4">
        <f>$B5*('BNVP-LDVs-frgt'!AC$5/'BNVP-LDVs-frgt'!$B$5)</f>
        <v>425813.12231705768</v>
      </c>
      <c r="AE5" s="4">
        <f>$B5*('BNVP-LDVs-frgt'!AD$5/'BNVP-LDVs-frgt'!$B$5)</f>
        <v>425813.12231705768</v>
      </c>
      <c r="AF5" s="4"/>
      <c r="AG5" s="4"/>
      <c r="AH5" s="4"/>
      <c r="AI5" s="4"/>
    </row>
    <row r="6" spans="1:35" x14ac:dyDescent="0.35">
      <c r="A6" t="s">
        <v>4</v>
      </c>
      <c r="B6" s="4">
        <f>'Freight HDVs'!P33</f>
        <v>616714.28571428731</v>
      </c>
      <c r="C6" s="4">
        <f>$B6*'BNVP-LDVs-psgr'!C6/'BNVP-LDVs-psgr'!$B6</f>
        <v>633554.20956485288</v>
      </c>
      <c r="D6" s="4">
        <f>$B6*'BNVP-LDVs-psgr'!D6/'BNVP-LDVs-psgr'!$B6</f>
        <v>637522.67735414929</v>
      </c>
      <c r="E6" s="4">
        <f>$B6*'BNVP-LDVs-psgr'!E6/'BNVP-LDVs-psgr'!$B6</f>
        <v>641341.59642144211</v>
      </c>
      <c r="F6" s="4">
        <f>$B6*'BNVP-LDVs-psgr'!F6/'BNVP-LDVs-psgr'!$B6</f>
        <v>649040.56008513423</v>
      </c>
      <c r="G6" s="4">
        <f>$B6*'BNVP-LDVs-psgr'!G6/'BNVP-LDVs-psgr'!$B6</f>
        <v>653124.95809073094</v>
      </c>
      <c r="H6" s="4">
        <f>$B6*'BNVP-LDVs-psgr'!H6/'BNVP-LDVs-psgr'!$B6</f>
        <v>657081.91141898802</v>
      </c>
      <c r="I6" s="4">
        <f>$B6*'BNVP-LDVs-psgr'!I6/'BNVP-LDVs-psgr'!$B6</f>
        <v>662829.93535859114</v>
      </c>
      <c r="J6" s="4">
        <f>$B6*'BNVP-LDVs-psgr'!J6/'BNVP-LDVs-psgr'!$B6</f>
        <v>665465.06107406865</v>
      </c>
      <c r="K6" s="4">
        <f>$B6*'BNVP-LDVs-psgr'!K6/'BNVP-LDVs-psgr'!$B6</f>
        <v>668586.77842410048</v>
      </c>
      <c r="L6" s="4">
        <f>$B6*'BNVP-LDVs-psgr'!L6/'BNVP-LDVs-psgr'!$B6</f>
        <v>671168.09282986901</v>
      </c>
      <c r="M6" s="4">
        <f>$B6*'BNVP-LDVs-psgr'!M6/'BNVP-LDVs-psgr'!$B6</f>
        <v>673482.02625713125</v>
      </c>
      <c r="N6" s="4">
        <f>$B6*'BNVP-LDVs-psgr'!N6/'BNVP-LDVs-psgr'!$B6</f>
        <v>674463.19304408855</v>
      </c>
      <c r="O6" s="4">
        <f>$B6*'BNVP-LDVs-psgr'!O6/'BNVP-LDVs-psgr'!$B6</f>
        <v>674623.61870444694</v>
      </c>
      <c r="P6" s="4">
        <f>$B6*'BNVP-LDVs-psgr'!P6/'BNVP-LDVs-psgr'!$B6</f>
        <v>674699.60774284147</v>
      </c>
      <c r="Q6" s="4">
        <f>$B6*'BNVP-LDVs-psgr'!Q6/'BNVP-LDVs-psgr'!$B6</f>
        <v>675611.83222073608</v>
      </c>
      <c r="R6" s="4">
        <f>$B6*'BNVP-LDVs-psgr'!R6/'BNVP-LDVs-psgr'!$B6</f>
        <v>676513.0881715687</v>
      </c>
      <c r="S6" s="4">
        <f>$B6*'BNVP-LDVs-psgr'!S6/'BNVP-LDVs-psgr'!$B6</f>
        <v>677199.89700544078</v>
      </c>
      <c r="T6" s="4">
        <f>$B6*'BNVP-LDVs-psgr'!T6/'BNVP-LDVs-psgr'!$B6</f>
        <v>678006.18036321003</v>
      </c>
      <c r="U6" s="4">
        <f>$B6*'BNVP-LDVs-psgr'!U6/'BNVP-LDVs-psgr'!$B6</f>
        <v>678880.82400843629</v>
      </c>
      <c r="V6" s="4">
        <f>$B6*'BNVP-LDVs-psgr'!V6/'BNVP-LDVs-psgr'!$B6</f>
        <v>679665.35982154857</v>
      </c>
      <c r="W6" s="4">
        <f>$B6*'BNVP-LDVs-psgr'!W6/'BNVP-LDVs-psgr'!$B6</f>
        <v>680296.07349301479</v>
      </c>
      <c r="X6" s="4">
        <f>$B6*'BNVP-LDVs-psgr'!X6/'BNVP-LDVs-psgr'!$B6</f>
        <v>680799.46230709576</v>
      </c>
      <c r="Y6" s="4">
        <f>$B6*'BNVP-LDVs-psgr'!Y6/'BNVP-LDVs-psgr'!$B6</f>
        <v>681225.44589284074</v>
      </c>
      <c r="Z6" s="4">
        <f>$B6*'BNVP-LDVs-psgr'!Z6/'BNVP-LDVs-psgr'!$B6</f>
        <v>681674.68352984916</v>
      </c>
      <c r="AA6" s="4">
        <f>$B6*'BNVP-LDVs-psgr'!AA6/'BNVP-LDVs-psgr'!$B6</f>
        <v>681855.25426943356</v>
      </c>
      <c r="AB6" s="4">
        <f>$B6*'BNVP-LDVs-psgr'!AB6/'BNVP-LDVs-psgr'!$B6</f>
        <v>682181.95593025594</v>
      </c>
      <c r="AC6" s="4">
        <f>$B6*'BNVP-LDVs-psgr'!AC6/'BNVP-LDVs-psgr'!$B6</f>
        <v>682359.27695617208</v>
      </c>
      <c r="AD6" s="4">
        <f>$B6*'BNVP-LDVs-psgr'!AD6/'BNVP-LDVs-psgr'!$B6</f>
        <v>683259.04190790746</v>
      </c>
      <c r="AE6" s="4">
        <f>$B6*'BNVP-LDVs-psgr'!AE6/'BNVP-LDVs-psgr'!$B6</f>
        <v>683140.05729311833</v>
      </c>
      <c r="AF6" s="4"/>
      <c r="AG6" s="4"/>
      <c r="AH6" s="4"/>
      <c r="AI6" s="4"/>
    </row>
    <row r="7" spans="1:35" x14ac:dyDescent="0.35">
      <c r="A7" t="s">
        <v>214</v>
      </c>
      <c r="B7" s="4">
        <f>$B$3*'BNVP-LDVs-psgr'!B3/'BNVP-LDVs-psgr'!B7</f>
        <v>577267.81910861691</v>
      </c>
      <c r="C7" s="4">
        <f>$B7*'BNVP-LDVs-psgr'!C7/'BNVP-LDVs-psgr'!$B7</f>
        <v>562165.62663606938</v>
      </c>
      <c r="D7" s="4">
        <f>$B7*'BNVP-LDVs-psgr'!D7/'BNVP-LDVs-psgr'!$B7</f>
        <v>564906.93557321106</v>
      </c>
      <c r="E7" s="4">
        <f>$B7*'BNVP-LDVs-psgr'!E7/'BNVP-LDVs-psgr'!$B7</f>
        <v>566921.89796352875</v>
      </c>
      <c r="F7" s="4">
        <f>$B7*'BNVP-LDVs-psgr'!F7/'BNVP-LDVs-psgr'!$B7</f>
        <v>571815.86024050508</v>
      </c>
      <c r="G7" s="4">
        <f>$B7*'BNVP-LDVs-psgr'!G7/'BNVP-LDVs-psgr'!$B7</f>
        <v>573332.69749341719</v>
      </c>
      <c r="H7" s="4">
        <f>$B7*'BNVP-LDVs-psgr'!H7/'BNVP-LDVs-psgr'!$B7</f>
        <v>575133.97103075904</v>
      </c>
      <c r="I7" s="4">
        <f>$B7*'BNVP-LDVs-psgr'!I7/'BNVP-LDVs-psgr'!$B7</f>
        <v>580994.02015664114</v>
      </c>
      <c r="J7" s="4">
        <f>$B7*'BNVP-LDVs-psgr'!J7/'BNVP-LDVs-psgr'!$B7</f>
        <v>582221.82696211885</v>
      </c>
      <c r="K7" s="4">
        <f>$B7*'BNVP-LDVs-psgr'!K7/'BNVP-LDVs-psgr'!$B7</f>
        <v>583249.43273428641</v>
      </c>
      <c r="L7" s="4">
        <f>$B7*'BNVP-LDVs-psgr'!L7/'BNVP-LDVs-psgr'!$B7</f>
        <v>584227.53405612195</v>
      </c>
      <c r="M7" s="4">
        <f>$B7*'BNVP-LDVs-psgr'!M7/'BNVP-LDVs-psgr'!$B7</f>
        <v>585140.78133344767</v>
      </c>
      <c r="N7" s="4">
        <f>$B7*'BNVP-LDVs-psgr'!N7/'BNVP-LDVs-psgr'!$B7</f>
        <v>586203.85457977082</v>
      </c>
      <c r="O7" s="4">
        <f>$B7*'BNVP-LDVs-psgr'!O7/'BNVP-LDVs-psgr'!$B7</f>
        <v>587074.85698795482</v>
      </c>
      <c r="P7" s="4">
        <f>$B7*'BNVP-LDVs-psgr'!P7/'BNVP-LDVs-psgr'!$B7</f>
        <v>588068.44184458035</v>
      </c>
      <c r="Q7" s="4">
        <f>$B7*'BNVP-LDVs-psgr'!Q7/'BNVP-LDVs-psgr'!$B7</f>
        <v>589069.83543890703</v>
      </c>
      <c r="R7" s="4">
        <f>$B7*'BNVP-LDVs-psgr'!R7/'BNVP-LDVs-psgr'!$B7</f>
        <v>590247.86991282785</v>
      </c>
      <c r="S7" s="4">
        <f>$B7*'BNVP-LDVs-psgr'!S7/'BNVP-LDVs-psgr'!$B7</f>
        <v>591378.7305030718</v>
      </c>
      <c r="T7" s="4">
        <f>$B7*'BNVP-LDVs-psgr'!T7/'BNVP-LDVs-psgr'!$B7</f>
        <v>592949.84049211629</v>
      </c>
      <c r="U7" s="4">
        <f>$B7*'BNVP-LDVs-psgr'!U7/'BNVP-LDVs-psgr'!$B7</f>
        <v>593900.59114090574</v>
      </c>
      <c r="V7" s="4">
        <f>$B7*'BNVP-LDVs-psgr'!V7/'BNVP-LDVs-psgr'!$B7</f>
        <v>594952.88216793328</v>
      </c>
      <c r="W7" s="4">
        <f>$B7*'BNVP-LDVs-psgr'!W7/'BNVP-LDVs-psgr'!$B7</f>
        <v>595951.73089062481</v>
      </c>
      <c r="X7" s="4">
        <f>$B7*'BNVP-LDVs-psgr'!X7/'BNVP-LDVs-psgr'!$B7</f>
        <v>596904.47725453845</v>
      </c>
      <c r="Y7" s="4">
        <f>$B7*'BNVP-LDVs-psgr'!Y7/'BNVP-LDVs-psgr'!$B7</f>
        <v>597512.75515155774</v>
      </c>
      <c r="Z7" s="4">
        <f>$B7*'BNVP-LDVs-psgr'!Z7/'BNVP-LDVs-psgr'!$B7</f>
        <v>598208.40251002635</v>
      </c>
      <c r="AA7" s="4">
        <f>$B7*'BNVP-LDVs-psgr'!AA7/'BNVP-LDVs-psgr'!$B7</f>
        <v>598746.9375301844</v>
      </c>
      <c r="AB7" s="4">
        <f>$B7*'BNVP-LDVs-psgr'!AB7/'BNVP-LDVs-psgr'!$B7</f>
        <v>599438.86133962916</v>
      </c>
      <c r="AC7" s="4">
        <f>$B7*'BNVP-LDVs-psgr'!AC7/'BNVP-LDVs-psgr'!$B7</f>
        <v>600091.68788432283</v>
      </c>
      <c r="AD7" s="4">
        <f>$B7*'BNVP-LDVs-psgr'!AD7/'BNVP-LDVs-psgr'!$B7</f>
        <v>601872.17383862485</v>
      </c>
      <c r="AE7" s="4">
        <f>$B7*'BNVP-LDVs-psgr'!AE7/'BNVP-LDVs-psgr'!$B7</f>
        <v>602171.94632317114</v>
      </c>
      <c r="AF7" s="4"/>
      <c r="AG7" s="4"/>
      <c r="AH7" s="4"/>
      <c r="AI7" s="4"/>
    </row>
    <row r="8" spans="1:35" x14ac:dyDescent="0.35">
      <c r="A8" t="s">
        <v>215</v>
      </c>
      <c r="B8" s="4">
        <f>B$5*'BNVP-LDVs-psgr'!B8/'BNVP-LDVs-psgr'!B$4</f>
        <v>877652.89903197088</v>
      </c>
      <c r="C8" s="4">
        <f>$B8*'BNVP-LDVs-psgr'!C8/'BNVP-LDVs-psgr'!$B8</f>
        <v>871687.72171419451</v>
      </c>
      <c r="D8" s="4">
        <f>$B8*'BNVP-LDVs-psgr'!D8/'BNVP-LDVs-psgr'!$B8</f>
        <v>855432.57386223332</v>
      </c>
      <c r="E8" s="4">
        <f>$B8*'BNVP-LDVs-psgr'!E8/'BNVP-LDVs-psgr'!$B8</f>
        <v>838139.93250464858</v>
      </c>
      <c r="F8" s="4">
        <f>$B8*'BNVP-LDVs-psgr'!F8/'BNVP-LDVs-psgr'!$B8</f>
        <v>818743.91604753316</v>
      </c>
      <c r="G8" s="4">
        <f>$B8*'BNVP-LDVs-psgr'!G8/'BNVP-LDVs-psgr'!$B8</f>
        <v>803295.7551781704</v>
      </c>
      <c r="H8" s="4">
        <f>$B8*'BNVP-LDVs-psgr'!H8/'BNVP-LDVs-psgr'!$B8</f>
        <v>788157.64901540475</v>
      </c>
      <c r="I8" s="4">
        <f>$B8*'BNVP-LDVs-psgr'!I8/'BNVP-LDVs-psgr'!$B8</f>
        <v>772739.38349568611</v>
      </c>
      <c r="J8" s="4">
        <f>$B8*'BNVP-LDVs-psgr'!J8/'BNVP-LDVs-psgr'!$B8</f>
        <v>759708.13346063835</v>
      </c>
      <c r="K8" s="4">
        <f>$B8*'BNVP-LDVs-psgr'!K8/'BNVP-LDVs-psgr'!$B8</f>
        <v>747207.89006575837</v>
      </c>
      <c r="L8" s="4">
        <f>$B8*'BNVP-LDVs-psgr'!L8/'BNVP-LDVs-psgr'!$B8</f>
        <v>735349.35394259589</v>
      </c>
      <c r="M8" s="4">
        <f>$B8*'BNVP-LDVs-psgr'!M8/'BNVP-LDVs-psgr'!$B8</f>
        <v>724013.85488765861</v>
      </c>
      <c r="N8" s="4">
        <f>$B8*'BNVP-LDVs-psgr'!N8/'BNVP-LDVs-psgr'!$B8</f>
        <v>713134.19926520239</v>
      </c>
      <c r="O8" s="4">
        <f>$B8*'BNVP-LDVs-psgr'!O8/'BNVP-LDVs-psgr'!$B8</f>
        <v>702413.5326688817</v>
      </c>
      <c r="P8" s="4">
        <f>$B8*'BNVP-LDVs-psgr'!P8/'BNVP-LDVs-psgr'!$B8</f>
        <v>692124.0334507142</v>
      </c>
      <c r="Q8" s="4">
        <f>$B8*'BNVP-LDVs-psgr'!Q8/'BNVP-LDVs-psgr'!$B8</f>
        <v>682355.31021779322</v>
      </c>
      <c r="R8" s="4">
        <f>$B8*'BNVP-LDVs-psgr'!R8/'BNVP-LDVs-psgr'!$B8</f>
        <v>673143.04251633701</v>
      </c>
      <c r="S8" s="4">
        <f>$B8*'BNVP-LDVs-psgr'!S8/'BNVP-LDVs-psgr'!$B8</f>
        <v>664400.7814477419</v>
      </c>
      <c r="T8" s="4">
        <f>$B8*'BNVP-LDVs-psgr'!T8/'BNVP-LDVs-psgr'!$B8</f>
        <v>656085.76167796564</v>
      </c>
      <c r="U8" s="4">
        <f>$B8*'BNVP-LDVs-psgr'!U8/'BNVP-LDVs-psgr'!$B8</f>
        <v>648204.44828976423</v>
      </c>
      <c r="V8" s="4">
        <f>$B8*'BNVP-LDVs-psgr'!V8/'BNVP-LDVs-psgr'!$B8</f>
        <v>640670.49053787824</v>
      </c>
      <c r="W8" s="4">
        <f>$B8*'BNVP-LDVs-psgr'!W8/'BNVP-LDVs-psgr'!$B8</f>
        <v>633497.56726981478</v>
      </c>
      <c r="X8" s="4">
        <f>$B8*'BNVP-LDVs-psgr'!X8/'BNVP-LDVs-psgr'!$B8</f>
        <v>626667.9341125763</v>
      </c>
      <c r="Y8" s="4">
        <f>$B8*'BNVP-LDVs-psgr'!Y8/'BNVP-LDVs-psgr'!$B8</f>
        <v>620189.78345105774</v>
      </c>
      <c r="Z8" s="4">
        <f>$B8*'BNVP-LDVs-psgr'!Z8/'BNVP-LDVs-psgr'!$B8</f>
        <v>613978.45658217825</v>
      </c>
      <c r="AA8" s="4">
        <f>$B8*'BNVP-LDVs-psgr'!AA8/'BNVP-LDVs-psgr'!$B8</f>
        <v>608071.02061572671</v>
      </c>
      <c r="AB8" s="4">
        <f>$B8*'BNVP-LDVs-psgr'!AB8/'BNVP-LDVs-psgr'!$B8</f>
        <v>602439.82018103916</v>
      </c>
      <c r="AC8" s="4">
        <f>$B8*'BNVP-LDVs-psgr'!AC8/'BNVP-LDVs-psgr'!$B8</f>
        <v>597069.46342913597</v>
      </c>
      <c r="AD8" s="4">
        <f>$B8*'BNVP-LDVs-psgr'!AD8/'BNVP-LDVs-psgr'!$B8</f>
        <v>591945.05608810019</v>
      </c>
      <c r="AE8" s="4">
        <f>$B8*'BNVP-LDVs-psgr'!AE8/'BNVP-LDVs-psgr'!$B8</f>
        <v>586873.98584113677</v>
      </c>
      <c r="AF8" s="4"/>
      <c r="AG8" s="4"/>
      <c r="AH8" s="4"/>
      <c r="AI8" s="4"/>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I8"/>
  <sheetViews>
    <sheetView workbookViewId="0">
      <selection activeCell="F8" sqref="F8"/>
    </sheetView>
    <sheetView topLeftCell="X1" workbookViewId="1">
      <selection activeCell="C3" sqref="C3:AE8"/>
    </sheetView>
  </sheetViews>
  <sheetFormatPr defaultColWidth="8.81640625" defaultRowHeight="14.5" x14ac:dyDescent="0.35"/>
  <cols>
    <col min="1" max="1" width="24.453125" customWidth="1"/>
  </cols>
  <sheetData>
    <row r="1" spans="1:35" x14ac:dyDescent="0.35">
      <c r="A1" s="1" t="s">
        <v>231</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5" x14ac:dyDescent="0.35">
      <c r="A2" t="s">
        <v>0</v>
      </c>
      <c r="B2" s="4">
        <f>'Freight HDVs'!N7*cpi_2020to2012</f>
        <v>212323.2637142548</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c r="AG2" s="4"/>
      <c r="AH2" s="4"/>
      <c r="AI2" s="4"/>
    </row>
    <row r="3" spans="1:35" x14ac:dyDescent="0.35">
      <c r="A3" t="s">
        <v>1</v>
      </c>
      <c r="B3" s="4">
        <f>'Freight HDVs'!P3*$B$4</f>
        <v>169081.01386656851</v>
      </c>
      <c r="C3" s="4">
        <f>$B$3*'BNVP-LDVs-psgr'!C3/'BNVP-LDVs-psgr'!$B$3</f>
        <v>177203.125105821</v>
      </c>
      <c r="D3" s="4">
        <f>$B$3*'BNVP-LDVs-psgr'!D3/'BNVP-LDVs-psgr'!$B$3</f>
        <v>179290.78216434125</v>
      </c>
      <c r="E3" s="4">
        <f>$B$3*'BNVP-LDVs-psgr'!E3/'BNVP-LDVs-psgr'!$B$3</f>
        <v>180673.62423636441</v>
      </c>
      <c r="F3" s="4">
        <f>$B$3*'BNVP-LDVs-psgr'!F3/'BNVP-LDVs-psgr'!$B$3</f>
        <v>183285.81983880897</v>
      </c>
      <c r="G3" s="4">
        <f>$B$3*'BNVP-LDVs-psgr'!G3/'BNVP-LDVs-psgr'!$B$3</f>
        <v>184888.90555754333</v>
      </c>
      <c r="H3" s="4">
        <f>$B$3*'BNVP-LDVs-psgr'!H3/'BNVP-LDVs-psgr'!$B$3</f>
        <v>186194.90061874266</v>
      </c>
      <c r="I3" s="4">
        <f>$B$3*'BNVP-LDVs-psgr'!I3/'BNVP-LDVs-psgr'!$B$3</f>
        <v>188528.13320274878</v>
      </c>
      <c r="J3" s="4">
        <f>$B$3*'BNVP-LDVs-psgr'!J3/'BNVP-LDVs-psgr'!$B$3</f>
        <v>189674.5334705922</v>
      </c>
      <c r="K3" s="4">
        <f>$B$3*'BNVP-LDVs-psgr'!K3/'BNVP-LDVs-psgr'!$B$3</f>
        <v>190747.30946041638</v>
      </c>
      <c r="L3" s="4">
        <f>$B$3*'BNVP-LDVs-psgr'!L3/'BNVP-LDVs-psgr'!$B$3</f>
        <v>191835.271539888</v>
      </c>
      <c r="M3" s="4">
        <f>$B$3*'BNVP-LDVs-psgr'!M3/'BNVP-LDVs-psgr'!$B$3</f>
        <v>192914.50692954854</v>
      </c>
      <c r="N3" s="4">
        <f>$B$3*'BNVP-LDVs-psgr'!N3/'BNVP-LDVs-psgr'!$B$3</f>
        <v>194084.14137232877</v>
      </c>
      <c r="O3" s="4">
        <f>$B$3*'BNVP-LDVs-psgr'!O3/'BNVP-LDVs-psgr'!$B$3</f>
        <v>195027.36555428724</v>
      </c>
      <c r="P3" s="4">
        <f>$B$3*'BNVP-LDVs-psgr'!P3/'BNVP-LDVs-psgr'!$B$3</f>
        <v>195962.03716144591</v>
      </c>
      <c r="Q3" s="4">
        <f>$B$3*'BNVP-LDVs-psgr'!Q3/'BNVP-LDVs-psgr'!$B$3</f>
        <v>196805.65977601858</v>
      </c>
      <c r="R3" s="4">
        <f>$B$3*'BNVP-LDVs-psgr'!R3/'BNVP-LDVs-psgr'!$B$3</f>
        <v>197620.91967917079</v>
      </c>
      <c r="S3" s="4">
        <f>$B$3*'BNVP-LDVs-psgr'!S3/'BNVP-LDVs-psgr'!$B$3</f>
        <v>198364.03733096435</v>
      </c>
      <c r="T3" s="4">
        <f>$B$3*'BNVP-LDVs-psgr'!T3/'BNVP-LDVs-psgr'!$B$3</f>
        <v>199125.50413263898</v>
      </c>
      <c r="U3" s="4">
        <f>$B$3*'BNVP-LDVs-psgr'!U3/'BNVP-LDVs-psgr'!$B$3</f>
        <v>199712.14855301773</v>
      </c>
      <c r="V3" s="4">
        <f>$B$3*'BNVP-LDVs-psgr'!V3/'BNVP-LDVs-psgr'!$B$3</f>
        <v>200262.66860151448</v>
      </c>
      <c r="W3" s="4">
        <f>$B$3*'BNVP-LDVs-psgr'!W3/'BNVP-LDVs-psgr'!$B$3</f>
        <v>200759.44006217172</v>
      </c>
      <c r="X3" s="4">
        <f>$B$3*'BNVP-LDVs-psgr'!X3/'BNVP-LDVs-psgr'!$B$3</f>
        <v>201223.05458905417</v>
      </c>
      <c r="Y3" s="4">
        <f>$B$3*'BNVP-LDVs-psgr'!Y3/'BNVP-LDVs-psgr'!$B$3</f>
        <v>201567.44711428962</v>
      </c>
      <c r="Z3" s="4">
        <f>$B$3*'BNVP-LDVs-psgr'!Z3/'BNVP-LDVs-psgr'!$B$3</f>
        <v>201928.70136317151</v>
      </c>
      <c r="AA3" s="4">
        <f>$B$3*'BNVP-LDVs-psgr'!AA3/'BNVP-LDVs-psgr'!$B$3</f>
        <v>202202.29945655461</v>
      </c>
      <c r="AB3" s="4">
        <f>$B$3*'BNVP-LDVs-psgr'!AB3/'BNVP-LDVs-psgr'!$B$3</f>
        <v>202551.96317721382</v>
      </c>
      <c r="AC3" s="4">
        <f>$B$3*'BNVP-LDVs-psgr'!AC3/'BNVP-LDVs-psgr'!$B$3</f>
        <v>202842.82260928131</v>
      </c>
      <c r="AD3" s="4">
        <f>$B$3*'BNVP-LDVs-psgr'!AD3/'BNVP-LDVs-psgr'!$B$3</f>
        <v>203362.59620543438</v>
      </c>
      <c r="AE3" s="4">
        <f>$B$3*'BNVP-LDVs-psgr'!AE3/'BNVP-LDVs-psgr'!$B$3</f>
        <v>203579.19083241135</v>
      </c>
      <c r="AF3" s="4"/>
      <c r="AG3" s="4"/>
      <c r="AH3" s="4"/>
      <c r="AI3" s="4"/>
    </row>
    <row r="4" spans="1:35" x14ac:dyDescent="0.35">
      <c r="A4" t="s">
        <v>2</v>
      </c>
      <c r="B4" s="4">
        <f>B5</f>
        <v>116533.07558411351</v>
      </c>
      <c r="C4" s="4">
        <f t="shared" ref="C4:AE4" si="0">C5</f>
        <v>116533.07558411351</v>
      </c>
      <c r="D4" s="4">
        <f t="shared" si="0"/>
        <v>116533.07558411351</v>
      </c>
      <c r="E4" s="4">
        <f t="shared" si="0"/>
        <v>116533.07558411351</v>
      </c>
      <c r="F4" s="4">
        <f t="shared" si="0"/>
        <v>116533.07558411351</v>
      </c>
      <c r="G4" s="4">
        <f t="shared" si="0"/>
        <v>116533.07558411351</v>
      </c>
      <c r="H4" s="4">
        <f t="shared" si="0"/>
        <v>116533.07558411351</v>
      </c>
      <c r="I4" s="4">
        <f t="shared" si="0"/>
        <v>116533.07558411351</v>
      </c>
      <c r="J4" s="4">
        <f t="shared" si="0"/>
        <v>116533.07558411351</v>
      </c>
      <c r="K4" s="4">
        <f t="shared" si="0"/>
        <v>116533.07558411351</v>
      </c>
      <c r="L4" s="4">
        <f t="shared" si="0"/>
        <v>116533.07558411351</v>
      </c>
      <c r="M4" s="4">
        <f t="shared" si="0"/>
        <v>116533.07558411351</v>
      </c>
      <c r="N4" s="4">
        <f t="shared" si="0"/>
        <v>116533.07558411351</v>
      </c>
      <c r="O4" s="4">
        <f t="shared" si="0"/>
        <v>116533.07558411351</v>
      </c>
      <c r="P4" s="4">
        <f t="shared" si="0"/>
        <v>116533.07558411351</v>
      </c>
      <c r="Q4" s="4">
        <f t="shared" si="0"/>
        <v>116533.07558411351</v>
      </c>
      <c r="R4" s="4">
        <f t="shared" si="0"/>
        <v>116533.07558411351</v>
      </c>
      <c r="S4" s="4">
        <f t="shared" si="0"/>
        <v>116533.07558411351</v>
      </c>
      <c r="T4" s="4">
        <f t="shared" si="0"/>
        <v>116533.07558411351</v>
      </c>
      <c r="U4" s="4">
        <f t="shared" si="0"/>
        <v>116533.07558411351</v>
      </c>
      <c r="V4" s="4">
        <f t="shared" si="0"/>
        <v>116533.07558411351</v>
      </c>
      <c r="W4" s="4">
        <f t="shared" si="0"/>
        <v>116533.07558411351</v>
      </c>
      <c r="X4" s="4">
        <f t="shared" si="0"/>
        <v>116533.07558411351</v>
      </c>
      <c r="Y4" s="4">
        <f t="shared" si="0"/>
        <v>116533.07558411351</v>
      </c>
      <c r="Z4" s="4">
        <f t="shared" si="0"/>
        <v>116533.07558411351</v>
      </c>
      <c r="AA4" s="4">
        <f t="shared" si="0"/>
        <v>116533.07558411351</v>
      </c>
      <c r="AB4" s="4">
        <f t="shared" si="0"/>
        <v>116533.07558411351</v>
      </c>
      <c r="AC4" s="4">
        <f t="shared" si="0"/>
        <v>116533.07558411351</v>
      </c>
      <c r="AD4" s="4">
        <f t="shared" si="0"/>
        <v>116533.07558411351</v>
      </c>
      <c r="AE4" s="4">
        <f t="shared" si="0"/>
        <v>116533.07558411351</v>
      </c>
      <c r="AF4" s="4"/>
      <c r="AG4" s="4"/>
      <c r="AH4" s="4"/>
      <c r="AI4" s="4"/>
    </row>
    <row r="5" spans="1:35" x14ac:dyDescent="0.35">
      <c r="A5" t="s">
        <v>3</v>
      </c>
      <c r="B5" s="4">
        <f>'Freight HDVs'!N8*cpi_2020to2012</f>
        <v>116533.07558411351</v>
      </c>
      <c r="C5" s="4">
        <f>$B5*('BNVP-LDVs-frgt'!B$5/'BNVP-LDVs-frgt'!$B$5)</f>
        <v>116533.07558411351</v>
      </c>
      <c r="D5" s="4">
        <f>$B5*('BNVP-LDVs-frgt'!C$5/'BNVP-LDVs-frgt'!$B$5)</f>
        <v>116533.07558411351</v>
      </c>
      <c r="E5" s="4">
        <f>$B5*('BNVP-LDVs-frgt'!D$5/'BNVP-LDVs-frgt'!$B$5)</f>
        <v>116533.07558411351</v>
      </c>
      <c r="F5" s="4">
        <f>$B5*('BNVP-LDVs-frgt'!E$5/'BNVP-LDVs-frgt'!$B$5)</f>
        <v>116533.07558411351</v>
      </c>
      <c r="G5" s="4">
        <f>$B5*('BNVP-LDVs-frgt'!F$5/'BNVP-LDVs-frgt'!$B$5)</f>
        <v>116533.07558411351</v>
      </c>
      <c r="H5" s="4">
        <f>$B5*('BNVP-LDVs-frgt'!G$5/'BNVP-LDVs-frgt'!$B$5)</f>
        <v>116533.07558411351</v>
      </c>
      <c r="I5" s="4">
        <f>$B5*('BNVP-LDVs-frgt'!H$5/'BNVP-LDVs-frgt'!$B$5)</f>
        <v>116533.07558411351</v>
      </c>
      <c r="J5" s="4">
        <f>$B5*('BNVP-LDVs-frgt'!I$5/'BNVP-LDVs-frgt'!$B$5)</f>
        <v>116533.07558411351</v>
      </c>
      <c r="K5" s="4">
        <f>$B5*('BNVP-LDVs-frgt'!J$5/'BNVP-LDVs-frgt'!$B$5)</f>
        <v>116533.07558411351</v>
      </c>
      <c r="L5" s="4">
        <f>$B5*('BNVP-LDVs-frgt'!K$5/'BNVP-LDVs-frgt'!$B$5)</f>
        <v>116533.07558411351</v>
      </c>
      <c r="M5" s="4">
        <f>$B5*('BNVP-LDVs-frgt'!L$5/'BNVP-LDVs-frgt'!$B$5)</f>
        <v>116533.07558411351</v>
      </c>
      <c r="N5" s="4">
        <f>$B5*('BNVP-LDVs-frgt'!M$5/'BNVP-LDVs-frgt'!$B$5)</f>
        <v>116533.07558411351</v>
      </c>
      <c r="O5" s="4">
        <f>$B5*('BNVP-LDVs-frgt'!N$5/'BNVP-LDVs-frgt'!$B$5)</f>
        <v>116533.07558411351</v>
      </c>
      <c r="P5" s="4">
        <f>$B5*('BNVP-LDVs-frgt'!O$5/'BNVP-LDVs-frgt'!$B$5)</f>
        <v>116533.07558411351</v>
      </c>
      <c r="Q5" s="4">
        <f>$B5*('BNVP-LDVs-frgt'!P$5/'BNVP-LDVs-frgt'!$B$5)</f>
        <v>116533.07558411351</v>
      </c>
      <c r="R5" s="4">
        <f>$B5*('BNVP-LDVs-frgt'!Q$5/'BNVP-LDVs-frgt'!$B$5)</f>
        <v>116533.07558411351</v>
      </c>
      <c r="S5" s="4">
        <f>$B5*('BNVP-LDVs-frgt'!R$5/'BNVP-LDVs-frgt'!$B$5)</f>
        <v>116533.07558411351</v>
      </c>
      <c r="T5" s="4">
        <f>$B5*('BNVP-LDVs-frgt'!S$5/'BNVP-LDVs-frgt'!$B$5)</f>
        <v>116533.07558411351</v>
      </c>
      <c r="U5" s="4">
        <f>$B5*('BNVP-LDVs-frgt'!T$5/'BNVP-LDVs-frgt'!$B$5)</f>
        <v>116533.07558411351</v>
      </c>
      <c r="V5" s="4">
        <f>$B5*('BNVP-LDVs-frgt'!U$5/'BNVP-LDVs-frgt'!$B$5)</f>
        <v>116533.07558411351</v>
      </c>
      <c r="W5" s="4">
        <f>$B5*('BNVP-LDVs-frgt'!V$5/'BNVP-LDVs-frgt'!$B$5)</f>
        <v>116533.07558411351</v>
      </c>
      <c r="X5" s="4">
        <f>$B5*('BNVP-LDVs-frgt'!W$5/'BNVP-LDVs-frgt'!$B$5)</f>
        <v>116533.07558411351</v>
      </c>
      <c r="Y5" s="4">
        <f>$B5*('BNVP-LDVs-frgt'!X$5/'BNVP-LDVs-frgt'!$B$5)</f>
        <v>116533.07558411351</v>
      </c>
      <c r="Z5" s="4">
        <f>$B5*('BNVP-LDVs-frgt'!Y$5/'BNVP-LDVs-frgt'!$B$5)</f>
        <v>116533.07558411351</v>
      </c>
      <c r="AA5" s="4">
        <f>$B5*('BNVP-LDVs-frgt'!Z$5/'BNVP-LDVs-frgt'!$B$5)</f>
        <v>116533.07558411351</v>
      </c>
      <c r="AB5" s="4">
        <f>$B5*('BNVP-LDVs-frgt'!AA$5/'BNVP-LDVs-frgt'!$B$5)</f>
        <v>116533.07558411351</v>
      </c>
      <c r="AC5" s="4">
        <f>$B5*('BNVP-LDVs-frgt'!AB$5/'BNVP-LDVs-frgt'!$B$5)</f>
        <v>116533.07558411351</v>
      </c>
      <c r="AD5" s="4">
        <f>$B5*('BNVP-LDVs-frgt'!AC$5/'BNVP-LDVs-frgt'!$B$5)</f>
        <v>116533.07558411351</v>
      </c>
      <c r="AE5" s="4">
        <f>$B5*('BNVP-LDVs-frgt'!AD$5/'BNVP-LDVs-frgt'!$B$5)</f>
        <v>116533.07558411351</v>
      </c>
    </row>
    <row r="6" spans="1:35" x14ac:dyDescent="0.35">
      <c r="A6" t="s">
        <v>4</v>
      </c>
      <c r="B6" s="4">
        <f>'Freight HDVs'!P5*$B$5</f>
        <v>292717.20094729948</v>
      </c>
      <c r="C6" s="4">
        <f>$B$6*'BNVP-LDVs-psgr'!C6/'BNVP-LDVs-psgr'!$B$6</f>
        <v>300710.10055719584</v>
      </c>
      <c r="D6" s="4">
        <f>$B$6*'BNVP-LDVs-psgr'!D6/'BNVP-LDVs-psgr'!$B$6</f>
        <v>302593.69367355586</v>
      </c>
      <c r="E6" s="4">
        <f>$B$6*'BNVP-LDVs-psgr'!E6/'BNVP-LDVs-psgr'!$B$6</f>
        <v>304406.30500090256</v>
      </c>
      <c r="F6" s="4">
        <f>$B$6*'BNVP-LDVs-psgr'!F6/'BNVP-LDVs-psgr'!$B$6</f>
        <v>308060.54027002852</v>
      </c>
      <c r="G6" s="4">
        <f>$B$6*'BNVP-LDVs-psgr'!G6/'BNVP-LDVs-psgr'!$B$6</f>
        <v>309999.15849154134</v>
      </c>
      <c r="H6" s="4">
        <f>$B$6*'BNVP-LDVs-psgr'!H6/'BNVP-LDVs-psgr'!$B$6</f>
        <v>311877.28638537624</v>
      </c>
      <c r="I6" s="4">
        <f>$B$6*'BNVP-LDVs-psgr'!I6/'BNVP-LDVs-psgr'!$B$6</f>
        <v>314605.5278377856</v>
      </c>
      <c r="J6" s="4">
        <f>$B$6*'BNVP-LDVs-psgr'!J6/'BNVP-LDVs-psgr'!$B$6</f>
        <v>315856.26361843222</v>
      </c>
      <c r="K6" s="4">
        <f>$B$6*'BNVP-LDVs-psgr'!K6/'BNVP-LDVs-psgr'!$B$6</f>
        <v>317337.95519914792</v>
      </c>
      <c r="L6" s="4">
        <f>$B$6*'BNVP-LDVs-psgr'!L6/'BNVP-LDVs-psgr'!$B$6</f>
        <v>318563.14998565486</v>
      </c>
      <c r="M6" s="4">
        <f>$B$6*'BNVP-LDVs-psgr'!M6/'BNVP-LDVs-psgr'!$B$6</f>
        <v>319661.43509384251</v>
      </c>
      <c r="N6" s="4">
        <f>$B$6*'BNVP-LDVs-psgr'!N6/'BNVP-LDVs-psgr'!$B$6</f>
        <v>320127.13599001674</v>
      </c>
      <c r="O6" s="4">
        <f>$B$6*'BNVP-LDVs-psgr'!O6/'BNVP-LDVs-psgr'!$B$6</f>
        <v>320203.28040785826</v>
      </c>
      <c r="P6" s="4">
        <f>$B$6*'BNVP-LDVs-psgr'!P6/'BNVP-LDVs-psgr'!$B$6</f>
        <v>320239.34783670946</v>
      </c>
      <c r="Q6" s="4">
        <f>$B$6*'BNVP-LDVs-psgr'!Q6/'BNVP-LDVs-psgr'!$B$6</f>
        <v>320672.3259628698</v>
      </c>
      <c r="R6" s="4">
        <f>$B$6*'BNVP-LDVs-psgr'!R6/'BNVP-LDVs-psgr'!$B$6</f>
        <v>321100.09798854822</v>
      </c>
      <c r="S6" s="4">
        <f>$B$6*'BNVP-LDVs-psgr'!S6/'BNVP-LDVs-psgr'!$B$6</f>
        <v>321426.08485814714</v>
      </c>
      <c r="T6" s="4">
        <f>$B$6*'BNVP-LDVs-psgr'!T6/'BNVP-LDVs-psgr'!$B$6</f>
        <v>321808.77910266799</v>
      </c>
      <c r="U6" s="4">
        <f>$B$6*'BNVP-LDVs-psgr'!U6/'BNVP-LDVs-psgr'!$B$6</f>
        <v>322223.91986653145</v>
      </c>
      <c r="V6" s="4">
        <f>$B$6*'BNVP-LDVs-psgr'!V6/'BNVP-LDVs-psgr'!$B$6</f>
        <v>322596.29185884097</v>
      </c>
      <c r="W6" s="4">
        <f>$B$6*'BNVP-LDVs-psgr'!W6/'BNVP-LDVs-psgr'!$B$6</f>
        <v>322895.65372670646</v>
      </c>
      <c r="X6" s="4">
        <f>$B$6*'BNVP-LDVs-psgr'!X6/'BNVP-LDVs-psgr'!$B$6</f>
        <v>323134.5821382241</v>
      </c>
      <c r="Y6" s="4">
        <f>$B$6*'BNVP-LDVs-psgr'!Y6/'BNVP-LDVs-psgr'!$B$6</f>
        <v>323336.77094065206</v>
      </c>
      <c r="Z6" s="4">
        <f>$B$6*'BNVP-LDVs-psgr'!Z6/'BNVP-LDVs-psgr'!$B$6</f>
        <v>323549.99704342178</v>
      </c>
      <c r="AA6" s="4">
        <f>$B$6*'BNVP-LDVs-psgr'!AA6/'BNVP-LDVs-psgr'!$B$6</f>
        <v>323635.70311945811</v>
      </c>
      <c r="AB6" s="4">
        <f>$B$6*'BNVP-LDVs-psgr'!AB6/'BNVP-LDVs-psgr'!$B$6</f>
        <v>323790.76875992725</v>
      </c>
      <c r="AC6" s="4">
        <f>$B$6*'BNVP-LDVs-psgr'!AC6/'BNVP-LDVs-psgr'!$B$6</f>
        <v>323874.93239222444</v>
      </c>
      <c r="AD6" s="4">
        <f>$B$6*'BNVP-LDVs-psgr'!AD6/'BNVP-LDVs-psgr'!$B$6</f>
        <v>324301.9967302549</v>
      </c>
      <c r="AE6" s="4">
        <f>$B$6*'BNVP-LDVs-psgr'!AE6/'BNVP-LDVs-psgr'!$B$6</f>
        <v>324245.5218857383</v>
      </c>
      <c r="AF6" s="4"/>
      <c r="AG6" s="4"/>
      <c r="AH6" s="4"/>
      <c r="AI6" s="4"/>
    </row>
    <row r="7" spans="1:35" x14ac:dyDescent="0.35">
      <c r="A7" t="s">
        <v>214</v>
      </c>
      <c r="B7" s="4">
        <f>B3*'BNVP-LDVs-psgr'!B7/'BNVP-LDVs-psgr'!$B$3</f>
        <v>159211.38371037974</v>
      </c>
      <c r="C7" s="4">
        <f>$B$7*'BNVP-LDVs-psgr'!C7/'BNVP-LDVs-psgr'!$B$7</f>
        <v>155046.1749787938</v>
      </c>
      <c r="D7" s="4">
        <f>$B$7*'BNVP-LDVs-psgr'!D7/'BNVP-LDVs-psgr'!$B$7</f>
        <v>155802.23234872287</v>
      </c>
      <c r="E7" s="4">
        <f>$B$7*'BNVP-LDVs-psgr'!E7/'BNVP-LDVs-psgr'!$B$7</f>
        <v>156357.9621844553</v>
      </c>
      <c r="F7" s="4">
        <f>$B$7*'BNVP-LDVs-psgr'!F7/'BNVP-LDVs-psgr'!$B$7</f>
        <v>157707.72477324292</v>
      </c>
      <c r="G7" s="4">
        <f>$B$7*'BNVP-LDVs-psgr'!G7/'BNVP-LDVs-psgr'!$B$7</f>
        <v>158126.07090289984</v>
      </c>
      <c r="H7" s="4">
        <f>$B$7*'BNVP-LDVs-psgr'!H7/'BNVP-LDVs-psgr'!$B$7</f>
        <v>158622.86501271863</v>
      </c>
      <c r="I7" s="4">
        <f>$B$7*'BNVP-LDVs-psgr'!I7/'BNVP-LDVs-psgr'!$B$7</f>
        <v>160239.0758927624</v>
      </c>
      <c r="J7" s="4">
        <f>$B$7*'BNVP-LDVs-psgr'!J7/'BNVP-LDVs-psgr'!$B$7</f>
        <v>160577.70696478541</v>
      </c>
      <c r="K7" s="4">
        <f>$B$7*'BNVP-LDVs-psgr'!K7/'BNVP-LDVs-psgr'!$B$7</f>
        <v>160861.12227303558</v>
      </c>
      <c r="L7" s="4">
        <f>$B$7*'BNVP-LDVs-psgr'!L7/'BNVP-LDVs-psgr'!$B$7</f>
        <v>161130.88417505674</v>
      </c>
      <c r="M7" s="4">
        <f>$B$7*'BNVP-LDVs-psgr'!M7/'BNVP-LDVs-psgr'!$B$7</f>
        <v>161382.75922833322</v>
      </c>
      <c r="N7" s="4">
        <f>$B$7*'BNVP-LDVs-psgr'!N7/'BNVP-LDVs-psgr'!$B$7</f>
        <v>161675.95652243143</v>
      </c>
      <c r="O7" s="4">
        <f>$B$7*'BNVP-LDVs-psgr'!O7/'BNVP-LDVs-psgr'!$B$7</f>
        <v>161916.18037353083</v>
      </c>
      <c r="P7" s="4">
        <f>$B$7*'BNVP-LDVs-psgr'!P7/'BNVP-LDVs-psgr'!$B$7</f>
        <v>162190.21265910202</v>
      </c>
      <c r="Q7" s="4">
        <f>$B$7*'BNVP-LDVs-psgr'!Q7/'BNVP-LDVs-psgr'!$B$7</f>
        <v>162466.39860696529</v>
      </c>
      <c r="R7" s="4">
        <f>$B$7*'BNVP-LDVs-psgr'!R7/'BNVP-LDVs-psgr'!$B$7</f>
        <v>162791.30239069095</v>
      </c>
      <c r="S7" s="4">
        <f>$B$7*'BNVP-LDVs-psgr'!S7/'BNVP-LDVs-psgr'!$B$7</f>
        <v>163103.19554218225</v>
      </c>
      <c r="T7" s="4">
        <f>$B$7*'BNVP-LDVs-psgr'!T7/'BNVP-LDVs-psgr'!$B$7</f>
        <v>163536.51017888452</v>
      </c>
      <c r="U7" s="4">
        <f>$B$7*'BNVP-LDVs-psgr'!U7/'BNVP-LDVs-psgr'!$B$7</f>
        <v>163798.72872172837</v>
      </c>
      <c r="V7" s="4">
        <f>$B$7*'BNVP-LDVs-psgr'!V7/'BNVP-LDVs-psgr'!$B$7</f>
        <v>164088.95226257594</v>
      </c>
      <c r="W7" s="4">
        <f>$B$7*'BNVP-LDVs-psgr'!W7/'BNVP-LDVs-psgr'!$B$7</f>
        <v>164364.43633078993</v>
      </c>
      <c r="X7" s="4">
        <f>$B$7*'BNVP-LDVs-psgr'!X7/'BNVP-LDVs-psgr'!$B$7</f>
        <v>164627.20529504292</v>
      </c>
      <c r="Y7" s="4">
        <f>$B$7*'BNVP-LDVs-psgr'!Y7/'BNVP-LDVs-psgr'!$B$7</f>
        <v>164794.96930761929</v>
      </c>
      <c r="Z7" s="4">
        <f>$B$7*'BNVP-LDVs-psgr'!Z7/'BNVP-LDVs-psgr'!$B$7</f>
        <v>164986.82995678432</v>
      </c>
      <c r="AA7" s="4">
        <f>$B$7*'BNVP-LDVs-psgr'!AA7/'BNVP-LDVs-psgr'!$B$7</f>
        <v>165135.35877286876</v>
      </c>
      <c r="AB7" s="4">
        <f>$B$7*'BNVP-LDVs-psgr'!AB7/'BNVP-LDVs-psgr'!$B$7</f>
        <v>165326.19246128388</v>
      </c>
      <c r="AC7" s="4">
        <f>$B$7*'BNVP-LDVs-psgr'!AC7/'BNVP-LDVs-psgr'!$B$7</f>
        <v>165506.24306182496</v>
      </c>
      <c r="AD7" s="4">
        <f>$B$7*'BNVP-LDVs-psgr'!AD7/'BNVP-LDVs-psgr'!$B$7</f>
        <v>165997.30392314069</v>
      </c>
      <c r="AE7" s="4">
        <f>$B$7*'BNVP-LDVs-psgr'!AE7/'BNVP-LDVs-psgr'!$B$7</f>
        <v>166079.98165171494</v>
      </c>
      <c r="AF7" s="4"/>
      <c r="AG7" s="4"/>
      <c r="AH7" s="4"/>
      <c r="AI7" s="4"/>
    </row>
    <row r="8" spans="1:35" x14ac:dyDescent="0.35">
      <c r="A8" t="s">
        <v>215</v>
      </c>
      <c r="B8" s="4">
        <f>'Freight HDVs'!P4*$B$5</f>
        <v>356070.43353086029</v>
      </c>
      <c r="C8" s="4">
        <f>$B$8*'BNVP-LDVs-psgr'!C8/'BNVP-LDVs-psgr'!$B$8</f>
        <v>353650.3158784582</v>
      </c>
      <c r="D8" s="4">
        <f>$B$8*'BNVP-LDVs-psgr'!D8/'BNVP-LDVs-psgr'!$B$8</f>
        <v>347055.47918488609</v>
      </c>
      <c r="E8" s="4">
        <f>$B$8*'BNVP-LDVs-psgr'!E8/'BNVP-LDVs-psgr'!$B$8</f>
        <v>340039.72351213626</v>
      </c>
      <c r="F8" s="4">
        <f>$B$8*'BNVP-LDVs-psgr'!F8/'BNVP-LDVs-psgr'!$B$8</f>
        <v>332170.61261843977</v>
      </c>
      <c r="G8" s="4">
        <f>$B$8*'BNVP-LDVs-psgr'!G8/'BNVP-LDVs-psgr'!$B$8</f>
        <v>325903.17666047101</v>
      </c>
      <c r="H8" s="4">
        <f>$B$8*'BNVP-LDVs-psgr'!H8/'BNVP-LDVs-psgr'!$B$8</f>
        <v>319761.5322471073</v>
      </c>
      <c r="I8" s="4">
        <f>$B$8*'BNVP-LDVs-psgr'!I8/'BNVP-LDVs-psgr'!$B$8</f>
        <v>313506.22505908861</v>
      </c>
      <c r="J8" s="4">
        <f>$B$8*'BNVP-LDVs-psgr'!J8/'BNVP-LDVs-psgr'!$B$8</f>
        <v>308219.3481461925</v>
      </c>
      <c r="K8" s="4">
        <f>$B$8*'BNVP-LDVs-psgr'!K8/'BNVP-LDVs-psgr'!$B$8</f>
        <v>303147.90465211245</v>
      </c>
      <c r="L8" s="4">
        <f>$B$8*'BNVP-LDVs-psgr'!L8/'BNVP-LDVs-psgr'!$B$8</f>
        <v>298336.80666215182</v>
      </c>
      <c r="M8" s="4">
        <f>$B$8*'BNVP-LDVs-psgr'!M8/'BNVP-LDVs-psgr'!$B$8</f>
        <v>293737.90877526277</v>
      </c>
      <c r="N8" s="4">
        <f>$B$8*'BNVP-LDVs-psgr'!N8/'BNVP-LDVs-psgr'!$B$8</f>
        <v>289323.95002411265</v>
      </c>
      <c r="O8" s="4">
        <f>$B$8*'BNVP-LDVs-psgr'!O8/'BNVP-LDVs-psgr'!$B$8</f>
        <v>284974.49432596349</v>
      </c>
      <c r="P8" s="4">
        <f>$B$8*'BNVP-LDVs-psgr'!P8/'BNVP-LDVs-psgr'!$B$8</f>
        <v>280799.96650127403</v>
      </c>
      <c r="Q8" s="4">
        <f>$B$8*'BNVP-LDVs-psgr'!Q8/'BNVP-LDVs-psgr'!$B$8</f>
        <v>276836.72144115326</v>
      </c>
      <c r="R8" s="4">
        <f>$B$8*'BNVP-LDVs-psgr'!R8/'BNVP-LDVs-psgr'!$B$8</f>
        <v>273099.23460794403</v>
      </c>
      <c r="S8" s="4">
        <f>$B$8*'BNVP-LDVs-psgr'!S8/'BNVP-LDVs-psgr'!$B$8</f>
        <v>269552.43302822154</v>
      </c>
      <c r="T8" s="4">
        <f>$B$8*'BNVP-LDVs-psgr'!T8/'BNVP-LDVs-psgr'!$B$8</f>
        <v>266178.96648181404</v>
      </c>
      <c r="U8" s="4">
        <f>$B$8*'BNVP-LDVs-psgr'!U8/'BNVP-LDVs-psgr'!$B$8</f>
        <v>262981.45790179941</v>
      </c>
      <c r="V8" s="4">
        <f>$B$8*'BNVP-LDVs-psgr'!V8/'BNVP-LDVs-psgr'!$B$8</f>
        <v>259924.87413630838</v>
      </c>
      <c r="W8" s="4">
        <f>$B$8*'BNVP-LDVs-psgr'!W8/'BNVP-LDVs-psgr'!$B$8</f>
        <v>257014.764797457</v>
      </c>
      <c r="X8" s="4">
        <f>$B$8*'BNVP-LDVs-psgr'!X8/'BNVP-LDVs-psgr'!$B$8</f>
        <v>254243.9308586221</v>
      </c>
      <c r="Y8" s="4">
        <f>$B$8*'BNVP-LDVs-psgr'!Y8/'BNVP-LDVs-psgr'!$B$8</f>
        <v>251615.69603245176</v>
      </c>
      <c r="Z8" s="4">
        <f>$B$8*'BNVP-LDVs-psgr'!Z8/'BNVP-LDVs-psgr'!$B$8</f>
        <v>249095.71364141407</v>
      </c>
      <c r="AA8" s="4">
        <f>$B$8*'BNVP-LDVs-psgr'!AA8/'BNVP-LDVs-psgr'!$B$8</f>
        <v>246699.02209290976</v>
      </c>
      <c r="AB8" s="4">
        <f>$B$8*'BNVP-LDVs-psgr'!AB8/'BNVP-LDVs-psgr'!$B$8</f>
        <v>244414.40139343971</v>
      </c>
      <c r="AC8" s="4">
        <f>$B$8*'BNVP-LDVs-psgr'!AC8/'BNVP-LDVs-psgr'!$B$8</f>
        <v>242235.60695320633</v>
      </c>
      <c r="AD8" s="4">
        <f>$B$8*'BNVP-LDVs-psgr'!AD8/'BNVP-LDVs-psgr'!$B$8</f>
        <v>240156.5960531981</v>
      </c>
      <c r="AE8" s="4">
        <f>$B$8*'BNVP-LDVs-psgr'!AE8/'BNVP-LDVs-psgr'!$B$8</f>
        <v>238099.22441653704</v>
      </c>
      <c r="AF8" s="4"/>
      <c r="AG8" s="4"/>
      <c r="AH8" s="4"/>
      <c r="AI8" s="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I8"/>
  <sheetViews>
    <sheetView workbookViewId="0">
      <selection activeCell="Q1" sqref="Q1"/>
    </sheetView>
    <sheetView workbookViewId="1">
      <selection activeCell="E13" sqref="E13"/>
    </sheetView>
  </sheetViews>
  <sheetFormatPr defaultColWidth="8.81640625" defaultRowHeight="14.5" x14ac:dyDescent="0.35"/>
  <cols>
    <col min="1" max="1" width="24.453125" customWidth="1"/>
    <col min="2" max="34" width="10" customWidth="1"/>
  </cols>
  <sheetData>
    <row r="1" spans="1:35" x14ac:dyDescent="0.35">
      <c r="A1" s="1" t="s">
        <v>231</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5" x14ac:dyDescent="0.3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c r="AG2" s="4"/>
      <c r="AH2" s="4"/>
    </row>
    <row r="3" spans="1:35"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x14ac:dyDescent="0.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5" x14ac:dyDescent="0.35">
      <c r="A5" t="s">
        <v>3</v>
      </c>
      <c r="B5">
        <f>AVERAGE('Passenger Aircraft'!C5:C10)</f>
        <v>64833333.333333336</v>
      </c>
      <c r="C5">
        <f>$B5</f>
        <v>64833333.333333336</v>
      </c>
      <c r="D5">
        <f t="shared" ref="D5:AE5" si="0">$B5</f>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row>
    <row r="6" spans="1:35"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5" x14ac:dyDescent="0.3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I7" s="4"/>
    </row>
    <row r="8" spans="1:35" x14ac:dyDescent="0.35">
      <c r="A8" t="s">
        <v>215</v>
      </c>
      <c r="B8" s="4">
        <f>B$5*('BNVP-HDVs-psgr'!B$8/'BNVP-HDVs-psgr'!B$5)</f>
        <v>133629425.61346871</v>
      </c>
      <c r="C8" s="4">
        <f>C$5*('BNVP-HDVs-psgr'!C$8/'BNVP-HDVs-psgr'!C$5)</f>
        <v>132721181.34111895</v>
      </c>
      <c r="D8" s="4">
        <f>D$5*('BNVP-HDVs-psgr'!D$8/'BNVP-HDVs-psgr'!D$5)</f>
        <v>130246209.66026947</v>
      </c>
      <c r="E8" s="4">
        <f>E$5*('BNVP-HDVs-psgr'!E$8/'BNVP-HDVs-psgr'!E$5)</f>
        <v>127613271.58816542</v>
      </c>
      <c r="F8" s="4">
        <f>F$5*('BNVP-HDVs-psgr'!F$8/'BNVP-HDVs-psgr'!F$5)</f>
        <v>124660078.42807618</v>
      </c>
      <c r="G8" s="4">
        <f>G$5*('BNVP-HDVs-psgr'!G$8/'BNVP-HDVs-psgr'!G$5)</f>
        <v>122307976.74182376</v>
      </c>
      <c r="H8" s="4">
        <f>H$5*('BNVP-HDVs-psgr'!H$8/'BNVP-HDVs-psgr'!H$5)</f>
        <v>120003083.27695024</v>
      </c>
      <c r="I8" s="4">
        <f>I$5*('BNVP-HDVs-psgr'!I$8/'BNVP-HDVs-psgr'!I$5)</f>
        <v>117655533.38834572</v>
      </c>
      <c r="J8" s="4">
        <f>J$5*('BNVP-HDVs-psgr'!J$8/'BNVP-HDVs-psgr'!J$5)</f>
        <v>115671425.0248576</v>
      </c>
      <c r="K8" s="4">
        <f>K$5*('BNVP-HDVs-psgr'!K$8/'BNVP-HDVs-psgr'!K$5)</f>
        <v>113768166.51944073</v>
      </c>
      <c r="L8" s="4">
        <f>L$5*('BNVP-HDVs-psgr'!L$8/'BNVP-HDVs-psgr'!L$5)</f>
        <v>111962612.89738512</v>
      </c>
      <c r="M8" s="4">
        <f>M$5*('BNVP-HDVs-psgr'!M$8/'BNVP-HDVs-psgr'!M$5)</f>
        <v>110236695.70458144</v>
      </c>
      <c r="N8" s="4">
        <f>N$5*('BNVP-HDVs-psgr'!N$8/'BNVP-HDVs-psgr'!N$5)</f>
        <v>108580184.19153942</v>
      </c>
      <c r="O8" s="4">
        <f>O$5*('BNVP-HDVs-psgr'!O$8/'BNVP-HDVs-psgr'!O$5)</f>
        <v>106947879.98444347</v>
      </c>
      <c r="P8" s="4">
        <f>P$5*('BNVP-HDVs-psgr'!P$8/'BNVP-HDVs-psgr'!P$5)</f>
        <v>105381224.33744393</v>
      </c>
      <c r="Q8" s="4">
        <f>Q$5*('BNVP-HDVs-psgr'!Q$8/'BNVP-HDVs-psgr'!Q$5)</f>
        <v>103893860.85236686</v>
      </c>
      <c r="R8" s="4">
        <f>R$5*('BNVP-HDVs-psgr'!R$8/'BNVP-HDVs-psgr'!R$5)</f>
        <v>102491222.01541789</v>
      </c>
      <c r="S8" s="4">
        <f>S$5*('BNVP-HDVs-psgr'!S$8/'BNVP-HDVs-psgr'!S$5)</f>
        <v>101160145.31476793</v>
      </c>
      <c r="T8" s="4">
        <f>T$5*('BNVP-HDVs-psgr'!T$8/'BNVP-HDVs-psgr'!T$5)</f>
        <v>99894119.398343101</v>
      </c>
      <c r="U8" s="4">
        <f>U$5*('BNVP-HDVs-psgr'!U$8/'BNVP-HDVs-psgr'!U$5)</f>
        <v>98694128.624875933</v>
      </c>
      <c r="V8" s="4">
        <f>V$5*('BNVP-HDVs-psgr'!V$8/'BNVP-HDVs-psgr'!V$5)</f>
        <v>97547025.427141264</v>
      </c>
      <c r="W8" s="4">
        <f>W$5*('BNVP-HDVs-psgr'!W$8/'BNVP-HDVs-psgr'!W$5)</f>
        <v>96454892.515214443</v>
      </c>
      <c r="X8" s="4">
        <f>X$5*('BNVP-HDVs-psgr'!X$8/'BNVP-HDVs-psgr'!X$5)</f>
        <v>95415028.171395734</v>
      </c>
      <c r="Y8" s="4">
        <f>Y$5*('BNVP-HDVs-psgr'!Y$8/'BNVP-HDVs-psgr'!Y$5)</f>
        <v>94428679.749495611</v>
      </c>
      <c r="Z8" s="4">
        <f>Z$5*('BNVP-HDVs-psgr'!Z$8/'BNVP-HDVs-psgr'!Z$5)</f>
        <v>93482957.308766082</v>
      </c>
      <c r="AA8" s="4">
        <f>AA$5*('BNVP-HDVs-psgr'!AA$8/'BNVP-HDVs-psgr'!AA$5)</f>
        <v>92583504.602672398</v>
      </c>
      <c r="AB8" s="4">
        <f>AB$5*('BNVP-HDVs-psgr'!AB$8/'BNVP-HDVs-psgr'!AB$5)</f>
        <v>91726110.887649521</v>
      </c>
      <c r="AC8" s="4">
        <f>AC$5*('BNVP-HDVs-psgr'!AC$8/'BNVP-HDVs-psgr'!AC$5)</f>
        <v>90908432.635930911</v>
      </c>
      <c r="AD8" s="4">
        <f>AD$5*('BNVP-HDVs-psgr'!AD$8/'BNVP-HDVs-psgr'!AD$5)</f>
        <v>90128202.079696968</v>
      </c>
      <c r="AE8" s="4">
        <f>AE$5*('BNVP-HDVs-psgr'!AE$8/'BNVP-HDVs-psgr'!AE$5)</f>
        <v>89356092.507570326</v>
      </c>
      <c r="AF8" s="4"/>
      <c r="AG8" s="4"/>
      <c r="AH8" s="4"/>
      <c r="AI8" s="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I8"/>
  <sheetViews>
    <sheetView workbookViewId="0">
      <selection activeCell="Q1" sqref="Q1"/>
    </sheetView>
    <sheetView workbookViewId="1">
      <selection activeCell="D8" sqref="D8"/>
    </sheetView>
  </sheetViews>
  <sheetFormatPr defaultColWidth="8.81640625" defaultRowHeight="14.5" x14ac:dyDescent="0.35"/>
  <cols>
    <col min="1" max="1" width="24.453125" customWidth="1"/>
    <col min="2" max="34" width="10.1796875" customWidth="1"/>
  </cols>
  <sheetData>
    <row r="1" spans="1:35" x14ac:dyDescent="0.35">
      <c r="A1" s="1" t="s">
        <v>231</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5" x14ac:dyDescent="0.3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c r="AG2" s="4"/>
      <c r="AH2" s="4"/>
    </row>
    <row r="3" spans="1:35"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x14ac:dyDescent="0.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5" x14ac:dyDescent="0.35">
      <c r="A5" t="s">
        <v>3</v>
      </c>
      <c r="B5">
        <f>AVERAGE('Passenger Aircraft'!C5:C10)</f>
        <v>64833333.333333336</v>
      </c>
      <c r="C5">
        <f>$B5</f>
        <v>64833333.333333336</v>
      </c>
      <c r="D5">
        <f t="shared" ref="D5:AE5" si="0">$B5</f>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row>
    <row r="6" spans="1:35"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5" x14ac:dyDescent="0.3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I7" s="4"/>
    </row>
    <row r="8" spans="1:35" x14ac:dyDescent="0.35">
      <c r="A8" t="s">
        <v>215</v>
      </c>
      <c r="B8" s="4">
        <f>B$5*('BNVP-HDVs-psgr'!B$8/'BNVP-HDVs-psgr'!B$5)</f>
        <v>133629425.61346871</v>
      </c>
      <c r="C8" s="4">
        <f>C$5*('BNVP-HDVs-psgr'!C$8/'BNVP-HDVs-psgr'!C$5)</f>
        <v>132721181.34111895</v>
      </c>
      <c r="D8" s="4">
        <f>D$5*('BNVP-HDVs-psgr'!D$8/'BNVP-HDVs-psgr'!D$5)</f>
        <v>130246209.66026947</v>
      </c>
      <c r="E8" s="4">
        <f>E$5*('BNVP-HDVs-psgr'!E$8/'BNVP-HDVs-psgr'!E$5)</f>
        <v>127613271.58816542</v>
      </c>
      <c r="F8" s="4">
        <f>F$5*('BNVP-HDVs-psgr'!F$8/'BNVP-HDVs-psgr'!F$5)</f>
        <v>124660078.42807618</v>
      </c>
      <c r="G8" s="4">
        <f>G$5*('BNVP-HDVs-psgr'!G$8/'BNVP-HDVs-psgr'!G$5)</f>
        <v>122307976.74182376</v>
      </c>
      <c r="H8" s="4">
        <f>H$5*('BNVP-HDVs-psgr'!H$8/'BNVP-HDVs-psgr'!H$5)</f>
        <v>120003083.27695024</v>
      </c>
      <c r="I8" s="4">
        <f>I$5*('BNVP-HDVs-psgr'!I$8/'BNVP-HDVs-psgr'!I$5)</f>
        <v>117655533.38834572</v>
      </c>
      <c r="J8" s="4">
        <f>J$5*('BNVP-HDVs-psgr'!J$8/'BNVP-HDVs-psgr'!J$5)</f>
        <v>115671425.0248576</v>
      </c>
      <c r="K8" s="4">
        <f>K$5*('BNVP-HDVs-psgr'!K$8/'BNVP-HDVs-psgr'!K$5)</f>
        <v>113768166.51944073</v>
      </c>
      <c r="L8" s="4">
        <f>L$5*('BNVP-HDVs-psgr'!L$8/'BNVP-HDVs-psgr'!L$5)</f>
        <v>111962612.89738512</v>
      </c>
      <c r="M8" s="4">
        <f>M$5*('BNVP-HDVs-psgr'!M$8/'BNVP-HDVs-psgr'!M$5)</f>
        <v>110236695.70458144</v>
      </c>
      <c r="N8" s="4">
        <f>N$5*('BNVP-HDVs-psgr'!N$8/'BNVP-HDVs-psgr'!N$5)</f>
        <v>108580184.19153942</v>
      </c>
      <c r="O8" s="4">
        <f>O$5*('BNVP-HDVs-psgr'!O$8/'BNVP-HDVs-psgr'!O$5)</f>
        <v>106947879.98444347</v>
      </c>
      <c r="P8" s="4">
        <f>P$5*('BNVP-HDVs-psgr'!P$8/'BNVP-HDVs-psgr'!P$5)</f>
        <v>105381224.33744393</v>
      </c>
      <c r="Q8" s="4">
        <f>Q$5*('BNVP-HDVs-psgr'!Q$8/'BNVP-HDVs-psgr'!Q$5)</f>
        <v>103893860.85236686</v>
      </c>
      <c r="R8" s="4">
        <f>R$5*('BNVP-HDVs-psgr'!R$8/'BNVP-HDVs-psgr'!R$5)</f>
        <v>102491222.01541789</v>
      </c>
      <c r="S8" s="4">
        <f>S$5*('BNVP-HDVs-psgr'!S$8/'BNVP-HDVs-psgr'!S$5)</f>
        <v>101160145.31476793</v>
      </c>
      <c r="T8" s="4">
        <f>T$5*('BNVP-HDVs-psgr'!T$8/'BNVP-HDVs-psgr'!T$5)</f>
        <v>99894119.398343101</v>
      </c>
      <c r="U8" s="4">
        <f>U$5*('BNVP-HDVs-psgr'!U$8/'BNVP-HDVs-psgr'!U$5)</f>
        <v>98694128.624875933</v>
      </c>
      <c r="V8" s="4">
        <f>V$5*('BNVP-HDVs-psgr'!V$8/'BNVP-HDVs-psgr'!V$5)</f>
        <v>97547025.427141264</v>
      </c>
      <c r="W8" s="4">
        <f>W$5*('BNVP-HDVs-psgr'!W$8/'BNVP-HDVs-psgr'!W$5)</f>
        <v>96454892.515214443</v>
      </c>
      <c r="X8" s="4">
        <f>X$5*('BNVP-HDVs-psgr'!X$8/'BNVP-HDVs-psgr'!X$5)</f>
        <v>95415028.171395734</v>
      </c>
      <c r="Y8" s="4">
        <f>Y$5*('BNVP-HDVs-psgr'!Y$8/'BNVP-HDVs-psgr'!Y$5)</f>
        <v>94428679.749495611</v>
      </c>
      <c r="Z8" s="4">
        <f>Z$5*('BNVP-HDVs-psgr'!Z$8/'BNVP-HDVs-psgr'!Z$5)</f>
        <v>93482957.308766082</v>
      </c>
      <c r="AA8" s="4">
        <f>AA$5*('BNVP-HDVs-psgr'!AA$8/'BNVP-HDVs-psgr'!AA$5)</f>
        <v>92583504.602672398</v>
      </c>
      <c r="AB8" s="4">
        <f>AB$5*('BNVP-HDVs-psgr'!AB$8/'BNVP-HDVs-psgr'!AB$5)</f>
        <v>91726110.887649521</v>
      </c>
      <c r="AC8" s="4">
        <f>AC$5*('BNVP-HDVs-psgr'!AC$8/'BNVP-HDVs-psgr'!AC$5)</f>
        <v>90908432.635930911</v>
      </c>
      <c r="AD8" s="4">
        <f>AD$5*('BNVP-HDVs-psgr'!AD$8/'BNVP-HDVs-psgr'!AD$5)</f>
        <v>90128202.079696968</v>
      </c>
      <c r="AE8" s="4">
        <f>AE$5*('BNVP-HDVs-psgr'!AE$8/'BNVP-HDVs-psgr'!AE$5)</f>
        <v>89356092.507570326</v>
      </c>
      <c r="AF8" s="4"/>
      <c r="AG8" s="4"/>
      <c r="AH8" s="4"/>
      <c r="AI8" s="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I8"/>
  <sheetViews>
    <sheetView workbookViewId="0">
      <selection activeCell="Q1" sqref="Q1"/>
    </sheetView>
    <sheetView workbookViewId="1">
      <selection activeCell="B3" sqref="B3"/>
    </sheetView>
  </sheetViews>
  <sheetFormatPr defaultColWidth="8.81640625" defaultRowHeight="14.5" x14ac:dyDescent="0.35"/>
  <cols>
    <col min="1" max="1" width="24.453125" customWidth="1"/>
  </cols>
  <sheetData>
    <row r="1" spans="1:35" x14ac:dyDescent="0.35">
      <c r="A1" s="1" t="s">
        <v>231</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5" x14ac:dyDescent="0.35">
      <c r="A2" t="s">
        <v>0</v>
      </c>
      <c r="B2" s="4">
        <f>'BNVP-rail-frgt'!B2/'BNVP-rail-frgt'!B5*'BNVP-rail-psgr'!B5</f>
        <v>4166666.666666667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c r="AG2" s="4"/>
      <c r="AH2" s="4"/>
    </row>
    <row r="3" spans="1:35"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x14ac:dyDescent="0.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5" x14ac:dyDescent="0.35">
      <c r="A5" t="s">
        <v>3</v>
      </c>
      <c r="B5" s="10">
        <f>2500000*cpi_2019to2012</f>
        <v>2245137.0390797043</v>
      </c>
      <c r="C5">
        <f>$B5</f>
        <v>2245137.0390797043</v>
      </c>
      <c r="D5">
        <f t="shared" ref="D5:AE5" si="0">$B5</f>
        <v>2245137.0390797043</v>
      </c>
      <c r="E5">
        <f t="shared" si="0"/>
        <v>2245137.0390797043</v>
      </c>
      <c r="F5">
        <f t="shared" si="0"/>
        <v>2245137.0390797043</v>
      </c>
      <c r="G5">
        <f t="shared" si="0"/>
        <v>2245137.0390797043</v>
      </c>
      <c r="H5">
        <f t="shared" si="0"/>
        <v>2245137.0390797043</v>
      </c>
      <c r="I5">
        <f t="shared" si="0"/>
        <v>2245137.0390797043</v>
      </c>
      <c r="J5">
        <f t="shared" si="0"/>
        <v>2245137.0390797043</v>
      </c>
      <c r="K5">
        <f t="shared" si="0"/>
        <v>2245137.0390797043</v>
      </c>
      <c r="L5">
        <f t="shared" si="0"/>
        <v>2245137.0390797043</v>
      </c>
      <c r="M5">
        <f t="shared" si="0"/>
        <v>2245137.0390797043</v>
      </c>
      <c r="N5">
        <f t="shared" si="0"/>
        <v>2245137.0390797043</v>
      </c>
      <c r="O5">
        <f t="shared" si="0"/>
        <v>2245137.0390797043</v>
      </c>
      <c r="P5">
        <f t="shared" si="0"/>
        <v>2245137.0390797043</v>
      </c>
      <c r="Q5">
        <f t="shared" si="0"/>
        <v>2245137.0390797043</v>
      </c>
      <c r="R5">
        <f t="shared" si="0"/>
        <v>2245137.0390797043</v>
      </c>
      <c r="S5">
        <f t="shared" si="0"/>
        <v>2245137.0390797043</v>
      </c>
      <c r="T5">
        <f t="shared" si="0"/>
        <v>2245137.0390797043</v>
      </c>
      <c r="U5">
        <f t="shared" si="0"/>
        <v>2245137.0390797043</v>
      </c>
      <c r="V5">
        <f t="shared" si="0"/>
        <v>2245137.0390797043</v>
      </c>
      <c r="W5">
        <f t="shared" si="0"/>
        <v>2245137.0390797043</v>
      </c>
      <c r="X5">
        <f t="shared" si="0"/>
        <v>2245137.0390797043</v>
      </c>
      <c r="Y5">
        <f t="shared" si="0"/>
        <v>2245137.0390797043</v>
      </c>
      <c r="Z5">
        <f t="shared" si="0"/>
        <v>2245137.0390797043</v>
      </c>
      <c r="AA5">
        <f t="shared" si="0"/>
        <v>2245137.0390797043</v>
      </c>
      <c r="AB5">
        <f t="shared" si="0"/>
        <v>2245137.0390797043</v>
      </c>
      <c r="AC5">
        <f t="shared" si="0"/>
        <v>2245137.0390797043</v>
      </c>
      <c r="AD5">
        <f t="shared" si="0"/>
        <v>2245137.0390797043</v>
      </c>
      <c r="AE5">
        <f t="shared" si="0"/>
        <v>2245137.0390797043</v>
      </c>
    </row>
    <row r="6" spans="1:35"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5" x14ac:dyDescent="0.3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I7" s="4"/>
    </row>
    <row r="8" spans="1:35" x14ac:dyDescent="0.35">
      <c r="A8" t="s">
        <v>215</v>
      </c>
      <c r="B8" s="4">
        <f>3300000*cpi_2019to2012</f>
        <v>2963580.8915852099</v>
      </c>
      <c r="C8" s="4">
        <f>$B$8*'BNVP-HDVs-frgt'!C8/'BNVP-HDVs-frgt'!$B$8</f>
        <v>2943438.2070075385</v>
      </c>
      <c r="D8" s="4">
        <f>$B$8*'BNVP-HDVs-frgt'!D8/'BNVP-HDVs-frgt'!$B$8</f>
        <v>2888549.2576095494</v>
      </c>
      <c r="E8" s="4">
        <f>$B$8*'BNVP-HDVs-frgt'!E8/'BNVP-HDVs-frgt'!$B$8</f>
        <v>2830156.9916591952</v>
      </c>
      <c r="F8" s="4">
        <f>$B$8*'BNVP-HDVs-frgt'!F8/'BNVP-HDVs-frgt'!$B$8</f>
        <v>2764662.2342117121</v>
      </c>
      <c r="G8" s="4">
        <f>$B$8*'BNVP-HDVs-frgt'!G8/'BNVP-HDVs-frgt'!$B$8</f>
        <v>2712498.2472721436</v>
      </c>
      <c r="H8" s="4">
        <f>$B$8*'BNVP-HDVs-frgt'!H8/'BNVP-HDVs-frgt'!$B$8</f>
        <v>2661381.22571585</v>
      </c>
      <c r="I8" s="4">
        <f>$B$8*'BNVP-HDVs-frgt'!I8/'BNVP-HDVs-frgt'!$B$8</f>
        <v>2609318.1867558882</v>
      </c>
      <c r="J8" s="4">
        <f>$B$8*'BNVP-HDVs-frgt'!J8/'BNVP-HDVs-frgt'!$B$8</f>
        <v>2565315.4111256446</v>
      </c>
      <c r="K8" s="4">
        <f>$B$8*'BNVP-HDVs-frgt'!K8/'BNVP-HDVs-frgt'!$B$8</f>
        <v>2523105.6918777609</v>
      </c>
      <c r="L8" s="4">
        <f>$B$8*'BNVP-HDVs-frgt'!L8/'BNVP-HDVs-frgt'!$B$8</f>
        <v>2483062.8331399388</v>
      </c>
      <c r="M8" s="4">
        <f>$B$8*'BNVP-HDVs-frgt'!M8/'BNVP-HDVs-frgt'!$B$8</f>
        <v>2444786.1198369381</v>
      </c>
      <c r="N8" s="4">
        <f>$B$8*'BNVP-HDVs-frgt'!N8/'BNVP-HDVs-frgt'!$B$8</f>
        <v>2408048.658426736</v>
      </c>
      <c r="O8" s="4">
        <f>$B$8*'BNVP-HDVs-frgt'!O8/'BNVP-HDVs-frgt'!$B$8</f>
        <v>2371848.057135548</v>
      </c>
      <c r="P8" s="4">
        <f>$B$8*'BNVP-HDVs-frgt'!P8/'BNVP-HDVs-frgt'!$B$8</f>
        <v>2337103.3838135819</v>
      </c>
      <c r="Q8" s="4">
        <f>$B$8*'BNVP-HDVs-frgt'!Q8/'BNVP-HDVs-frgt'!$B$8</f>
        <v>2304117.2209008858</v>
      </c>
      <c r="R8" s="4">
        <f>$B$8*'BNVP-HDVs-frgt'!R8/'BNVP-HDVs-frgt'!$B$8</f>
        <v>2273010.0479418305</v>
      </c>
      <c r="S8" s="4">
        <f>$B$8*'BNVP-HDVs-frgt'!S8/'BNVP-HDVs-frgt'!$B$8</f>
        <v>2243489.9519212809</v>
      </c>
      <c r="T8" s="4">
        <f>$B$8*'BNVP-HDVs-frgt'!T8/'BNVP-HDVs-frgt'!$B$8</f>
        <v>2215412.5266315769</v>
      </c>
      <c r="U8" s="4">
        <f>$B$8*'BNVP-HDVs-frgt'!U8/'BNVP-HDVs-frgt'!$B$8</f>
        <v>2188799.602793884</v>
      </c>
      <c r="V8" s="4">
        <f>$B$8*'BNVP-HDVs-frgt'!V8/'BNVP-HDVs-frgt'!$B$8</f>
        <v>2163359.5988286184</v>
      </c>
      <c r="W8" s="4">
        <f>$B$8*'BNVP-HDVs-frgt'!W8/'BNVP-HDVs-frgt'!$B$8</f>
        <v>2139138.7042614315</v>
      </c>
      <c r="X8" s="4">
        <f>$B$8*'BNVP-HDVs-frgt'!X8/'BNVP-HDVs-frgt'!$B$8</f>
        <v>2116077.0014588167</v>
      </c>
      <c r="Y8" s="4">
        <f>$B$8*'BNVP-HDVs-frgt'!Y8/'BNVP-HDVs-frgt'!$B$8</f>
        <v>2094202.1537434359</v>
      </c>
      <c r="Z8" s="4">
        <f>$B$8*'BNVP-HDVs-frgt'!Z8/'BNVP-HDVs-frgt'!$B$8</f>
        <v>2073228.2930744814</v>
      </c>
      <c r="AA8" s="4">
        <f>$B$8*'BNVP-HDVs-frgt'!AA8/'BNVP-HDVs-frgt'!$B$8</f>
        <v>2053280.5843985924</v>
      </c>
      <c r="AB8" s="4">
        <f>$B$8*'BNVP-HDVs-frgt'!AB8/'BNVP-HDVs-frgt'!$B$8</f>
        <v>2034265.6434995956</v>
      </c>
      <c r="AC8" s="4">
        <f>$B$8*'BNVP-HDVs-frgt'!AC8/'BNVP-HDVs-frgt'!$B$8</f>
        <v>2016131.4965395723</v>
      </c>
      <c r="AD8" s="4">
        <f>$B$8*'BNVP-HDVs-frgt'!AD8/'BNVP-HDVs-frgt'!$B$8</f>
        <v>1998827.8498549403</v>
      </c>
      <c r="AE8" s="4">
        <f>$B$8*'BNVP-HDVs-frgt'!AE8/'BNVP-HDVs-frgt'!$B$8</f>
        <v>1981704.3071646998</v>
      </c>
      <c r="AF8" s="4"/>
      <c r="AG8" s="4"/>
      <c r="AH8" s="4"/>
      <c r="AI8" s="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I8"/>
  <sheetViews>
    <sheetView workbookViewId="0">
      <selection activeCell="Q1" sqref="Q1"/>
    </sheetView>
    <sheetView workbookViewId="1">
      <selection activeCell="AE13" sqref="AE13"/>
    </sheetView>
  </sheetViews>
  <sheetFormatPr defaultColWidth="8.81640625" defaultRowHeight="14.5" x14ac:dyDescent="0.35"/>
  <cols>
    <col min="1" max="1" width="24.453125" customWidth="1"/>
  </cols>
  <sheetData>
    <row r="1" spans="1:35" x14ac:dyDescent="0.35">
      <c r="A1" s="1" t="s">
        <v>231</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5" x14ac:dyDescent="0.35">
      <c r="A2" t="s">
        <v>0</v>
      </c>
      <c r="B2" s="4">
        <f>5000000</f>
        <v>5000000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c r="AG2" s="4"/>
      <c r="AH2" s="4"/>
    </row>
    <row r="3" spans="1:35"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x14ac:dyDescent="0.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5" x14ac:dyDescent="0.35">
      <c r="A5" t="s">
        <v>3</v>
      </c>
      <c r="B5" s="10">
        <f>3000000*cpi_2019to2012</f>
        <v>2694164.446895645</v>
      </c>
      <c r="C5">
        <f>$B5</f>
        <v>2694164.446895645</v>
      </c>
      <c r="D5">
        <f t="shared" ref="D5:AE5" si="0">$B5</f>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row>
    <row r="6" spans="1:35"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5" x14ac:dyDescent="0.3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I7" s="4"/>
    </row>
    <row r="8" spans="1:35" x14ac:dyDescent="0.35">
      <c r="A8" t="s">
        <v>215</v>
      </c>
      <c r="B8" s="4">
        <f>9300000*cpi_2019to2012</f>
        <v>8351909.7853765003</v>
      </c>
      <c r="C8" s="4">
        <f>$B$8*('BNVP-HDVs-frgt'!C8/'BNVP-HDVs-frgt'!$B$8)</f>
        <v>8295144.0379303358</v>
      </c>
      <c r="D8" s="4">
        <f>$B$8*('BNVP-HDVs-frgt'!D8/'BNVP-HDVs-frgt'!$B$8)</f>
        <v>8140456.9987178221</v>
      </c>
      <c r="E8" s="4">
        <f>$B$8*('BNVP-HDVs-frgt'!E8/'BNVP-HDVs-frgt'!$B$8)</f>
        <v>7975896.9764940962</v>
      </c>
      <c r="F8" s="4">
        <f>$B$8*('BNVP-HDVs-frgt'!F8/'BNVP-HDVs-frgt'!$B$8)</f>
        <v>7791320.8418693701</v>
      </c>
      <c r="G8" s="4">
        <f>$B$8*('BNVP-HDVs-frgt'!G8/'BNVP-HDVs-frgt'!$B$8)</f>
        <v>7644313.2423124053</v>
      </c>
      <c r="H8" s="4">
        <f>$B$8*('BNVP-HDVs-frgt'!H8/'BNVP-HDVs-frgt'!$B$8)</f>
        <v>7500256.1815628503</v>
      </c>
      <c r="I8" s="4">
        <f>$B$8*('BNVP-HDVs-frgt'!I8/'BNVP-HDVs-frgt'!$B$8)</f>
        <v>7353533.0717665926</v>
      </c>
      <c r="J8" s="4">
        <f>$B$8*('BNVP-HDVs-frgt'!J8/'BNVP-HDVs-frgt'!$B$8)</f>
        <v>7229525.2495359071</v>
      </c>
      <c r="K8" s="4">
        <f>$B$8*('BNVP-HDVs-frgt'!K8/'BNVP-HDVs-frgt'!$B$8)</f>
        <v>7110570.5862009628</v>
      </c>
      <c r="L8" s="4">
        <f>$B$8*('BNVP-HDVs-frgt'!L8/'BNVP-HDVs-frgt'!$B$8)</f>
        <v>6997722.5297580101</v>
      </c>
      <c r="M8" s="4">
        <f>$B$8*('BNVP-HDVs-frgt'!M8/'BNVP-HDVs-frgt'!$B$8)</f>
        <v>6889851.7922677342</v>
      </c>
      <c r="N8" s="4">
        <f>$B$8*('BNVP-HDVs-frgt'!N8/'BNVP-HDVs-frgt'!$B$8)</f>
        <v>6786318.9464753475</v>
      </c>
      <c r="O8" s="4">
        <f>$B$8*('BNVP-HDVs-frgt'!O8/'BNVP-HDVs-frgt'!$B$8)</f>
        <v>6684299.0701092714</v>
      </c>
      <c r="P8" s="4">
        <f>$B$8*('BNVP-HDVs-frgt'!P8/'BNVP-HDVs-frgt'!$B$8)</f>
        <v>6586382.2634746404</v>
      </c>
      <c r="Q8" s="4">
        <f>$B$8*('BNVP-HDVs-frgt'!Q8/'BNVP-HDVs-frgt'!$B$8)</f>
        <v>6493421.2589024957</v>
      </c>
      <c r="R8" s="4">
        <f>$B$8*('BNVP-HDVs-frgt'!R8/'BNVP-HDVs-frgt'!$B$8)</f>
        <v>6405755.5896542501</v>
      </c>
      <c r="S8" s="4">
        <f>$B$8*('BNVP-HDVs-frgt'!S8/'BNVP-HDVs-frgt'!$B$8)</f>
        <v>6322562.5917781554</v>
      </c>
      <c r="T8" s="4">
        <f>$B$8*('BNVP-HDVs-frgt'!T8/'BNVP-HDVs-frgt'!$B$8)</f>
        <v>6243435.302325353</v>
      </c>
      <c r="U8" s="4">
        <f>$B$8*('BNVP-HDVs-frgt'!U8/'BNVP-HDVs-frgt'!$B$8)</f>
        <v>6168435.2442373093</v>
      </c>
      <c r="V8" s="4">
        <f>$B$8*('BNVP-HDVs-frgt'!V8/'BNVP-HDVs-frgt'!$B$8)</f>
        <v>6096740.6876079254</v>
      </c>
      <c r="W8" s="4">
        <f>$B$8*('BNVP-HDVs-frgt'!W8/'BNVP-HDVs-frgt'!$B$8)</f>
        <v>6028481.8029185794</v>
      </c>
      <c r="X8" s="4">
        <f>$B$8*('BNVP-HDVs-frgt'!X8/'BNVP-HDVs-frgt'!$B$8)</f>
        <v>5963489.7313839374</v>
      </c>
      <c r="Y8" s="4">
        <f>$B$8*('BNVP-HDVs-frgt'!Y8/'BNVP-HDVs-frgt'!$B$8)</f>
        <v>5901842.433276955</v>
      </c>
      <c r="Z8" s="4">
        <f>$B$8*('BNVP-HDVs-frgt'!Z8/'BNVP-HDVs-frgt'!$B$8)</f>
        <v>5842734.2804826293</v>
      </c>
      <c r="AA8" s="4">
        <f>$B$8*('BNVP-HDVs-frgt'!AA8/'BNVP-HDVs-frgt'!$B$8)</f>
        <v>5786518.01057785</v>
      </c>
      <c r="AB8" s="4">
        <f>$B$8*('BNVP-HDVs-frgt'!AB8/'BNVP-HDVs-frgt'!$B$8)</f>
        <v>5732930.449862496</v>
      </c>
      <c r="AC8" s="4">
        <f>$B$8*('BNVP-HDVs-frgt'!AC8/'BNVP-HDVs-frgt'!$B$8)</f>
        <v>5681825.1266115224</v>
      </c>
      <c r="AD8" s="4">
        <f>$B$8*('BNVP-HDVs-frgt'!AD8/'BNVP-HDVs-frgt'!$B$8)</f>
        <v>5633060.3041366497</v>
      </c>
      <c r="AE8" s="4">
        <f>$B$8*('BNVP-HDVs-frgt'!AE8/'BNVP-HDVs-frgt'!$B$8)</f>
        <v>5584803.0474641537</v>
      </c>
      <c r="AF8" s="4"/>
      <c r="AG8" s="4"/>
      <c r="AH8" s="4"/>
      <c r="AI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4391"/>
  <sheetViews>
    <sheetView topLeftCell="B40" workbookViewId="0">
      <selection activeCell="F51" sqref="F51"/>
    </sheetView>
    <sheetView topLeftCell="B1" workbookViewId="1"/>
  </sheetViews>
  <sheetFormatPr defaultRowHeight="14.5" x14ac:dyDescent="0.35"/>
  <cols>
    <col min="1" max="1" width="21.453125" hidden="1" customWidth="1"/>
    <col min="2" max="2" width="46.7265625" customWidth="1"/>
    <col min="3" max="4" width="5.36328125" customWidth="1"/>
  </cols>
  <sheetData>
    <row r="1" spans="1:35" ht="15" customHeight="1" thickBot="1" x14ac:dyDescent="0.4">
      <c r="B1" s="74" t="s">
        <v>1273</v>
      </c>
      <c r="C1" s="74"/>
      <c r="D1" s="74"/>
      <c r="E1" s="33">
        <v>2021</v>
      </c>
      <c r="F1" s="33">
        <v>2022</v>
      </c>
      <c r="G1" s="33">
        <v>2023</v>
      </c>
      <c r="H1" s="33">
        <v>2024</v>
      </c>
      <c r="I1" s="33">
        <v>2025</v>
      </c>
      <c r="J1" s="33">
        <v>2026</v>
      </c>
      <c r="K1" s="33">
        <v>2027</v>
      </c>
      <c r="L1" s="33">
        <v>2028</v>
      </c>
      <c r="M1" s="33">
        <v>2029</v>
      </c>
      <c r="N1" s="33">
        <v>2030</v>
      </c>
      <c r="O1" s="33">
        <v>2031</v>
      </c>
      <c r="P1" s="33">
        <v>2032</v>
      </c>
      <c r="Q1" s="33">
        <v>2033</v>
      </c>
      <c r="R1" s="33">
        <v>2034</v>
      </c>
      <c r="S1" s="33">
        <v>2035</v>
      </c>
      <c r="T1" s="33">
        <v>2036</v>
      </c>
      <c r="U1" s="33">
        <v>2037</v>
      </c>
      <c r="V1" s="33">
        <v>2038</v>
      </c>
      <c r="W1" s="33">
        <v>2039</v>
      </c>
      <c r="X1" s="33">
        <v>2040</v>
      </c>
      <c r="Y1" s="33">
        <v>2041</v>
      </c>
      <c r="Z1" s="33">
        <v>2042</v>
      </c>
      <c r="AA1" s="33">
        <v>2043</v>
      </c>
      <c r="AB1" s="33">
        <v>2044</v>
      </c>
      <c r="AC1" s="33">
        <v>2045</v>
      </c>
      <c r="AD1" s="33">
        <v>2046</v>
      </c>
      <c r="AE1" s="33">
        <v>2047</v>
      </c>
      <c r="AF1" s="33">
        <v>2048</v>
      </c>
      <c r="AG1" s="33">
        <v>2049</v>
      </c>
      <c r="AH1" s="33">
        <v>2050</v>
      </c>
    </row>
    <row r="2" spans="1:35" ht="15" customHeight="1" thickTop="1" x14ac:dyDescent="0.35"/>
    <row r="3" spans="1:35" ht="15" customHeight="1" x14ac:dyDescent="0.35">
      <c r="E3" s="75" t="s">
        <v>1274</v>
      </c>
      <c r="F3" s="75" t="s">
        <v>1275</v>
      </c>
      <c r="G3" s="76"/>
      <c r="H3" s="76"/>
      <c r="I3" s="76"/>
    </row>
    <row r="4" spans="1:35" ht="15" customHeight="1" x14ac:dyDescent="0.35">
      <c r="E4" s="75" t="s">
        <v>1276</v>
      </c>
      <c r="F4" s="75" t="s">
        <v>1277</v>
      </c>
      <c r="G4" s="76"/>
      <c r="H4" s="76"/>
      <c r="I4" s="75" t="s">
        <v>1278</v>
      </c>
    </row>
    <row r="5" spans="1:35" ht="15" customHeight="1" thickBot="1" x14ac:dyDescent="0.4">
      <c r="B5" s="33" t="s">
        <v>1289</v>
      </c>
      <c r="C5" s="33"/>
      <c r="D5" s="33"/>
      <c r="E5" s="33">
        <v>2021</v>
      </c>
      <c r="F5" s="33">
        <v>2022</v>
      </c>
      <c r="G5" s="33">
        <v>2023</v>
      </c>
      <c r="H5" s="33">
        <v>2024</v>
      </c>
      <c r="I5" s="33">
        <v>2025</v>
      </c>
      <c r="J5" s="33">
        <v>2026</v>
      </c>
      <c r="K5" s="33">
        <v>2027</v>
      </c>
      <c r="L5" s="33">
        <v>2028</v>
      </c>
      <c r="M5" s="33">
        <v>2029</v>
      </c>
      <c r="N5" s="33">
        <v>2030</v>
      </c>
      <c r="O5" s="33">
        <v>2031</v>
      </c>
      <c r="P5" s="33">
        <v>2032</v>
      </c>
      <c r="Q5" s="33">
        <v>2033</v>
      </c>
      <c r="R5" s="33">
        <v>2034</v>
      </c>
      <c r="S5" s="33">
        <v>2035</v>
      </c>
      <c r="T5" s="33">
        <v>2036</v>
      </c>
      <c r="U5" s="33">
        <v>2037</v>
      </c>
      <c r="V5" s="33">
        <v>2038</v>
      </c>
      <c r="W5" s="33">
        <v>2039</v>
      </c>
      <c r="X5" s="33">
        <v>2040</v>
      </c>
      <c r="Y5" s="33">
        <v>2041</v>
      </c>
      <c r="Z5" s="33">
        <v>2042</v>
      </c>
      <c r="AA5" s="33">
        <v>2043</v>
      </c>
      <c r="AB5" s="33">
        <v>2044</v>
      </c>
      <c r="AC5" s="33">
        <v>2045</v>
      </c>
      <c r="AD5" s="33">
        <v>2046</v>
      </c>
      <c r="AE5" s="33">
        <v>2047</v>
      </c>
      <c r="AF5" s="33">
        <v>2048</v>
      </c>
      <c r="AG5" s="33">
        <v>2049</v>
      </c>
      <c r="AH5" s="33">
        <v>2050</v>
      </c>
      <c r="AI5" s="80" t="s">
        <v>1290</v>
      </c>
    </row>
    <row r="6" spans="1:35" ht="15" customHeight="1" thickTop="1" x14ac:dyDescent="0.35">
      <c r="B6" s="34" t="s">
        <v>1291</v>
      </c>
      <c r="C6" s="34"/>
      <c r="D6" s="34"/>
    </row>
    <row r="7" spans="1:35" ht="15" customHeight="1" x14ac:dyDescent="0.35">
      <c r="B7" s="34" t="s">
        <v>1292</v>
      </c>
      <c r="C7" s="34"/>
      <c r="D7" s="34"/>
    </row>
    <row r="8" spans="1:35" ht="15" customHeight="1" x14ac:dyDescent="0.35">
      <c r="A8" s="77" t="s">
        <v>1293</v>
      </c>
      <c r="B8" s="81" t="s">
        <v>1294</v>
      </c>
      <c r="C8" s="81"/>
      <c r="D8" s="81"/>
      <c r="E8" s="82">
        <v>4708.5170900000003</v>
      </c>
      <c r="F8" s="82">
        <v>4027.0446780000002</v>
      </c>
      <c r="G8" s="82">
        <v>3831.8833009999998</v>
      </c>
      <c r="H8" s="82">
        <v>3672.6340329999998</v>
      </c>
      <c r="I8" s="82">
        <v>3461.185547</v>
      </c>
      <c r="J8" s="82">
        <v>3333.5041500000002</v>
      </c>
      <c r="K8" s="82">
        <v>3228.204346</v>
      </c>
      <c r="L8" s="82">
        <v>3174.7429200000001</v>
      </c>
      <c r="M8" s="82">
        <v>3117.6520999999998</v>
      </c>
      <c r="N8" s="82">
        <v>3060.680664</v>
      </c>
      <c r="O8" s="82">
        <v>2996.7514649999998</v>
      </c>
      <c r="P8" s="82">
        <v>3020.3459469999998</v>
      </c>
      <c r="Q8" s="82">
        <v>3005.4482419999999</v>
      </c>
      <c r="R8" s="82">
        <v>2916.3522950000001</v>
      </c>
      <c r="S8" s="82">
        <v>2828.9541020000001</v>
      </c>
      <c r="T8" s="82">
        <v>2771.4672850000002</v>
      </c>
      <c r="U8" s="82">
        <v>2742.8405760000001</v>
      </c>
      <c r="V8" s="82">
        <v>2741.3857419999999</v>
      </c>
      <c r="W8" s="82">
        <v>2738.3291020000001</v>
      </c>
      <c r="X8" s="82">
        <v>2743.7697750000002</v>
      </c>
      <c r="Y8" s="82">
        <v>2718.2727049999999</v>
      </c>
      <c r="Z8" s="82">
        <v>2685.4128420000002</v>
      </c>
      <c r="AA8" s="82">
        <v>2655.9782709999999</v>
      </c>
      <c r="AB8" s="82">
        <v>2617.857422</v>
      </c>
      <c r="AC8" s="82">
        <v>2571.8244629999999</v>
      </c>
      <c r="AD8" s="82">
        <v>2557.7060550000001</v>
      </c>
      <c r="AE8" s="82">
        <v>2528.2446289999998</v>
      </c>
      <c r="AF8" s="82">
        <v>2487.016846</v>
      </c>
      <c r="AG8" s="82">
        <v>2470.873047</v>
      </c>
      <c r="AH8" s="82">
        <v>2424.7546390000002</v>
      </c>
      <c r="AI8" s="88">
        <v>-2.3E-2</v>
      </c>
    </row>
    <row r="9" spans="1:35" ht="15" customHeight="1" x14ac:dyDescent="0.35">
      <c r="A9" s="77" t="s">
        <v>1295</v>
      </c>
      <c r="B9" s="81" t="s">
        <v>1296</v>
      </c>
      <c r="C9" s="81"/>
      <c r="D9" s="81"/>
      <c r="E9" s="82">
        <v>5.5604000000000001E-2</v>
      </c>
      <c r="F9" s="82">
        <v>5.2588000000000003E-2</v>
      </c>
      <c r="G9" s="82">
        <v>5.2776000000000003E-2</v>
      </c>
      <c r="H9" s="82">
        <v>4.7209000000000001E-2</v>
      </c>
      <c r="I9" s="82">
        <v>4.3952999999999999E-2</v>
      </c>
      <c r="J9" s="82">
        <v>4.3103000000000002E-2</v>
      </c>
      <c r="K9" s="82">
        <v>4.2452999999999998E-2</v>
      </c>
      <c r="L9" s="82">
        <v>4.2037999999999999E-2</v>
      </c>
      <c r="M9" s="82">
        <v>4.1436000000000001E-2</v>
      </c>
      <c r="N9" s="82">
        <v>4.163E-2</v>
      </c>
      <c r="O9" s="82">
        <v>4.0842000000000003E-2</v>
      </c>
      <c r="P9" s="82">
        <v>4.2139999999999997E-2</v>
      </c>
      <c r="Q9" s="82">
        <v>4.2788E-2</v>
      </c>
      <c r="R9" s="82">
        <v>4.2153999999999997E-2</v>
      </c>
      <c r="S9" s="82">
        <v>4.1222000000000002E-2</v>
      </c>
      <c r="T9" s="82">
        <v>4.0598000000000002E-2</v>
      </c>
      <c r="U9" s="82">
        <v>4.0149999999999998E-2</v>
      </c>
      <c r="V9" s="82">
        <v>4.0506E-2</v>
      </c>
      <c r="W9" s="82">
        <v>4.0439000000000003E-2</v>
      </c>
      <c r="X9" s="82">
        <v>4.0958000000000001E-2</v>
      </c>
      <c r="Y9" s="82">
        <v>4.0855000000000002E-2</v>
      </c>
      <c r="Z9" s="82">
        <v>4.0837999999999999E-2</v>
      </c>
      <c r="AA9" s="82">
        <v>4.0575E-2</v>
      </c>
      <c r="AB9" s="82">
        <v>3.9878999999999998E-2</v>
      </c>
      <c r="AC9" s="82">
        <v>3.9517999999999998E-2</v>
      </c>
      <c r="AD9" s="82">
        <v>3.9347E-2</v>
      </c>
      <c r="AE9" s="82">
        <v>3.9286000000000001E-2</v>
      </c>
      <c r="AF9" s="82">
        <v>3.9098000000000001E-2</v>
      </c>
      <c r="AG9" s="82">
        <v>3.8983999999999998E-2</v>
      </c>
      <c r="AH9" s="82">
        <v>3.8241999999999998E-2</v>
      </c>
      <c r="AI9" s="88">
        <v>-1.2999999999999999E-2</v>
      </c>
    </row>
    <row r="10" spans="1:35" ht="15" customHeight="1" x14ac:dyDescent="0.35">
      <c r="A10" s="77" t="s">
        <v>1297</v>
      </c>
      <c r="B10" s="81" t="s">
        <v>1298</v>
      </c>
      <c r="C10" s="81"/>
      <c r="D10" s="81"/>
      <c r="E10" s="82">
        <v>4708.5727539999998</v>
      </c>
      <c r="F10" s="82">
        <v>4027.0971679999998</v>
      </c>
      <c r="G10" s="82">
        <v>3831.9360350000002</v>
      </c>
      <c r="H10" s="82">
        <v>3672.6811520000001</v>
      </c>
      <c r="I10" s="82">
        <v>3461.2294919999999</v>
      </c>
      <c r="J10" s="82">
        <v>3333.5473630000001</v>
      </c>
      <c r="K10" s="82">
        <v>3228.2468260000001</v>
      </c>
      <c r="L10" s="82">
        <v>3174.7849120000001</v>
      </c>
      <c r="M10" s="82">
        <v>3117.6936040000001</v>
      </c>
      <c r="N10" s="82">
        <v>3060.7224120000001</v>
      </c>
      <c r="O10" s="82">
        <v>2996.7922359999998</v>
      </c>
      <c r="P10" s="82">
        <v>3020.3881839999999</v>
      </c>
      <c r="Q10" s="82">
        <v>3005.4909670000002</v>
      </c>
      <c r="R10" s="82">
        <v>2916.3945309999999</v>
      </c>
      <c r="S10" s="82">
        <v>2828.9953609999998</v>
      </c>
      <c r="T10" s="82">
        <v>2771.5078119999998</v>
      </c>
      <c r="U10" s="82">
        <v>2742.880615</v>
      </c>
      <c r="V10" s="82">
        <v>2741.4262699999999</v>
      </c>
      <c r="W10" s="82">
        <v>2738.3696289999998</v>
      </c>
      <c r="X10" s="82">
        <v>2743.8107909999999</v>
      </c>
      <c r="Y10" s="82">
        <v>2718.3134770000001</v>
      </c>
      <c r="Z10" s="82">
        <v>2685.4536130000001</v>
      </c>
      <c r="AA10" s="82">
        <v>2656.0187989999999</v>
      </c>
      <c r="AB10" s="82">
        <v>2617.8972170000002</v>
      </c>
      <c r="AC10" s="82">
        <v>2571.8640140000002</v>
      </c>
      <c r="AD10" s="82">
        <v>2557.7453609999998</v>
      </c>
      <c r="AE10" s="82">
        <v>2528.2839359999998</v>
      </c>
      <c r="AF10" s="82">
        <v>2487.0559079999998</v>
      </c>
      <c r="AG10" s="82">
        <v>2470.9121089999999</v>
      </c>
      <c r="AH10" s="82">
        <v>2424.7929690000001</v>
      </c>
      <c r="AI10" s="88">
        <v>-2.3E-2</v>
      </c>
    </row>
    <row r="11" spans="1:35" ht="15" customHeight="1" x14ac:dyDescent="0.35">
      <c r="B11" s="34" t="s">
        <v>1299</v>
      </c>
      <c r="C11" s="34"/>
      <c r="D11" s="34"/>
      <c r="E11" s="82"/>
      <c r="F11" s="82"/>
      <c r="G11" s="82"/>
      <c r="H11" s="82"/>
      <c r="I11" s="82"/>
      <c r="J11" s="82"/>
      <c r="K11" s="82"/>
      <c r="L11" s="82"/>
      <c r="M11" s="82"/>
      <c r="N11" s="82"/>
      <c r="O11" s="82"/>
      <c r="P11" s="82"/>
      <c r="Q11" s="82"/>
      <c r="R11" s="82"/>
      <c r="S11" s="82"/>
      <c r="T11" s="82"/>
      <c r="U11" s="82"/>
      <c r="V11" s="82"/>
      <c r="W11" s="82"/>
      <c r="X11" s="82"/>
      <c r="Y11" s="82"/>
      <c r="Z11" s="82"/>
      <c r="AA11" s="82"/>
      <c r="AB11" s="82"/>
      <c r="AC11" s="82"/>
      <c r="AD11" s="82"/>
      <c r="AE11" s="82"/>
      <c r="AF11" s="82"/>
      <c r="AG11" s="82"/>
      <c r="AH11" s="82"/>
      <c r="AI11" s="88"/>
    </row>
    <row r="12" spans="1:35" ht="15" customHeight="1" x14ac:dyDescent="0.35">
      <c r="A12" s="77" t="s">
        <v>1300</v>
      </c>
      <c r="B12" s="81" t="s">
        <v>1301</v>
      </c>
      <c r="C12" s="81"/>
      <c r="D12" s="81"/>
      <c r="E12" s="82">
        <v>70.343306999999996</v>
      </c>
      <c r="F12" s="82">
        <v>60.549362000000002</v>
      </c>
      <c r="G12" s="82">
        <v>58.041054000000003</v>
      </c>
      <c r="H12" s="82">
        <v>55.635876000000003</v>
      </c>
      <c r="I12" s="82">
        <v>52.402312999999999</v>
      </c>
      <c r="J12" s="82">
        <v>50.446724000000003</v>
      </c>
      <c r="K12" s="82">
        <v>48.850254</v>
      </c>
      <c r="L12" s="82">
        <v>48.098244000000001</v>
      </c>
      <c r="M12" s="82">
        <v>47.308959999999999</v>
      </c>
      <c r="N12" s="82">
        <v>46.542290000000001</v>
      </c>
      <c r="O12" s="82">
        <v>45.684764999999999</v>
      </c>
      <c r="P12" s="82">
        <v>46.060051000000001</v>
      </c>
      <c r="Q12" s="82">
        <v>46.024467000000001</v>
      </c>
      <c r="R12" s="82">
        <v>44.769226000000003</v>
      </c>
      <c r="S12" s="82">
        <v>43.527194999999999</v>
      </c>
      <c r="T12" s="82">
        <v>42.754539000000001</v>
      </c>
      <c r="U12" s="82">
        <v>42.415855000000001</v>
      </c>
      <c r="V12" s="82">
        <v>42.501331</v>
      </c>
      <c r="W12" s="82">
        <v>42.568268000000003</v>
      </c>
      <c r="X12" s="82">
        <v>42.744872999999998</v>
      </c>
      <c r="Y12" s="82">
        <v>42.494694000000003</v>
      </c>
      <c r="Z12" s="82">
        <v>42.101706999999998</v>
      </c>
      <c r="AA12" s="82">
        <v>41.768360000000001</v>
      </c>
      <c r="AB12" s="82">
        <v>41.300837999999999</v>
      </c>
      <c r="AC12" s="82">
        <v>40.689475999999999</v>
      </c>
      <c r="AD12" s="82">
        <v>40.579242999999998</v>
      </c>
      <c r="AE12" s="82">
        <v>40.234856000000001</v>
      </c>
      <c r="AF12" s="82">
        <v>39.691223000000001</v>
      </c>
      <c r="AG12" s="82">
        <v>39.541573</v>
      </c>
      <c r="AH12" s="82">
        <v>38.713805999999998</v>
      </c>
      <c r="AI12" s="88">
        <v>-0.02</v>
      </c>
    </row>
    <row r="13" spans="1:35" ht="15" customHeight="1" x14ac:dyDescent="0.35">
      <c r="A13" s="77" t="s">
        <v>1302</v>
      </c>
      <c r="B13" s="81" t="s">
        <v>1303</v>
      </c>
      <c r="C13" s="81"/>
      <c r="D13" s="81"/>
      <c r="E13" s="82">
        <v>1.8893880000000001</v>
      </c>
      <c r="F13" s="82">
        <v>1.8535779999999999</v>
      </c>
      <c r="G13" s="82">
        <v>2.0109530000000002</v>
      </c>
      <c r="H13" s="82">
        <v>2.1309040000000001</v>
      </c>
      <c r="I13" s="82">
        <v>2.194248</v>
      </c>
      <c r="J13" s="82">
        <v>2.2869069999999998</v>
      </c>
      <c r="K13" s="82">
        <v>2.3802180000000002</v>
      </c>
      <c r="L13" s="82">
        <v>2.5123880000000001</v>
      </c>
      <c r="M13" s="82">
        <v>2.6399349999999999</v>
      </c>
      <c r="N13" s="82">
        <v>2.764761</v>
      </c>
      <c r="O13" s="82">
        <v>2.882028</v>
      </c>
      <c r="P13" s="82">
        <v>3.07301</v>
      </c>
      <c r="Q13" s="82">
        <v>3.249978</v>
      </c>
      <c r="R13" s="82">
        <v>3.3300109999999998</v>
      </c>
      <c r="S13" s="82">
        <v>3.4044590000000001</v>
      </c>
      <c r="T13" s="82">
        <v>3.5091039999999998</v>
      </c>
      <c r="U13" s="82">
        <v>3.645464</v>
      </c>
      <c r="V13" s="82">
        <v>3.8190309999999998</v>
      </c>
      <c r="W13" s="82">
        <v>3.9951789999999998</v>
      </c>
      <c r="X13" s="82">
        <v>4.1799140000000001</v>
      </c>
      <c r="Y13" s="82">
        <v>4.331512</v>
      </c>
      <c r="Z13" s="82">
        <v>4.4636480000000001</v>
      </c>
      <c r="AA13" s="82">
        <v>4.6018280000000003</v>
      </c>
      <c r="AB13" s="82">
        <v>4.7243890000000004</v>
      </c>
      <c r="AC13" s="82">
        <v>4.825278</v>
      </c>
      <c r="AD13" s="82">
        <v>4.9845139999999999</v>
      </c>
      <c r="AE13" s="82">
        <v>5.1154820000000001</v>
      </c>
      <c r="AF13" s="82">
        <v>5.2185459999999999</v>
      </c>
      <c r="AG13" s="82">
        <v>5.3715929999999998</v>
      </c>
      <c r="AH13" s="82">
        <v>5.4546510000000001</v>
      </c>
      <c r="AI13" s="88">
        <v>3.6999999999999998E-2</v>
      </c>
    </row>
    <row r="14" spans="1:35" ht="15" customHeight="1" x14ac:dyDescent="0.35">
      <c r="A14" s="77" t="s">
        <v>1304</v>
      </c>
      <c r="B14" s="81" t="s">
        <v>1305</v>
      </c>
      <c r="C14" s="81"/>
      <c r="D14" s="81"/>
      <c r="E14" s="82">
        <v>23.375468999999999</v>
      </c>
      <c r="F14" s="82">
        <v>25.162935000000001</v>
      </c>
      <c r="G14" s="82">
        <v>26.887744999999999</v>
      </c>
      <c r="H14" s="82">
        <v>28.182168999999998</v>
      </c>
      <c r="I14" s="82">
        <v>27.906448000000001</v>
      </c>
      <c r="J14" s="82">
        <v>28.487347</v>
      </c>
      <c r="K14" s="82">
        <v>29.056843000000001</v>
      </c>
      <c r="L14" s="82">
        <v>30.245135999999999</v>
      </c>
      <c r="M14" s="82">
        <v>31.850908</v>
      </c>
      <c r="N14" s="82">
        <v>33.557735000000001</v>
      </c>
      <c r="O14" s="82">
        <v>35.134197</v>
      </c>
      <c r="P14" s="82">
        <v>38.987633000000002</v>
      </c>
      <c r="Q14" s="82">
        <v>41.828842000000002</v>
      </c>
      <c r="R14" s="82">
        <v>43.608128000000001</v>
      </c>
      <c r="S14" s="82">
        <v>45.457847999999998</v>
      </c>
      <c r="T14" s="82">
        <v>47.452530000000003</v>
      </c>
      <c r="U14" s="82">
        <v>49.824115999999997</v>
      </c>
      <c r="V14" s="82">
        <v>52.774906000000001</v>
      </c>
      <c r="W14" s="82">
        <v>55.452347000000003</v>
      </c>
      <c r="X14" s="82">
        <v>58.692047000000002</v>
      </c>
      <c r="Y14" s="82">
        <v>61.099415</v>
      </c>
      <c r="Z14" s="82">
        <v>63.306271000000002</v>
      </c>
      <c r="AA14" s="82">
        <v>65.701378000000005</v>
      </c>
      <c r="AB14" s="82">
        <v>67.526718000000002</v>
      </c>
      <c r="AC14" s="82">
        <v>68.845268000000004</v>
      </c>
      <c r="AD14" s="82">
        <v>71.151718000000002</v>
      </c>
      <c r="AE14" s="82">
        <v>72.830405999999996</v>
      </c>
      <c r="AF14" s="82">
        <v>74.054810000000003</v>
      </c>
      <c r="AG14" s="82">
        <v>76.022530000000003</v>
      </c>
      <c r="AH14" s="82">
        <v>76.511939999999996</v>
      </c>
      <c r="AI14" s="88">
        <v>4.2000000000000003E-2</v>
      </c>
    </row>
    <row r="15" spans="1:35" ht="15" customHeight="1" x14ac:dyDescent="0.35">
      <c r="A15" s="77" t="s">
        <v>1306</v>
      </c>
      <c r="B15" s="81" t="s">
        <v>1307</v>
      </c>
      <c r="C15" s="81"/>
      <c r="D15" s="81"/>
      <c r="E15" s="82">
        <v>147.401779</v>
      </c>
      <c r="F15" s="82">
        <v>155.99674999999999</v>
      </c>
      <c r="G15" s="82">
        <v>171.69786099999999</v>
      </c>
      <c r="H15" s="82">
        <v>181.12496899999999</v>
      </c>
      <c r="I15" s="82">
        <v>175.221497</v>
      </c>
      <c r="J15" s="82">
        <v>171.76187100000001</v>
      </c>
      <c r="K15" s="82">
        <v>168.80046100000001</v>
      </c>
      <c r="L15" s="82">
        <v>169.34013400000001</v>
      </c>
      <c r="M15" s="82">
        <v>172.23846399999999</v>
      </c>
      <c r="N15" s="82">
        <v>179.979996</v>
      </c>
      <c r="O15" s="82">
        <v>184.512665</v>
      </c>
      <c r="P15" s="82">
        <v>199.95791600000001</v>
      </c>
      <c r="Q15" s="82">
        <v>212.35974100000001</v>
      </c>
      <c r="R15" s="82">
        <v>218.05941799999999</v>
      </c>
      <c r="S15" s="82">
        <v>224.15055799999999</v>
      </c>
      <c r="T15" s="82">
        <v>230.91040000000001</v>
      </c>
      <c r="U15" s="82">
        <v>239.59773300000001</v>
      </c>
      <c r="V15" s="82">
        <v>251.35534699999999</v>
      </c>
      <c r="W15" s="82">
        <v>262.51718099999999</v>
      </c>
      <c r="X15" s="82">
        <v>275.64163200000002</v>
      </c>
      <c r="Y15" s="82">
        <v>286.47796599999998</v>
      </c>
      <c r="Z15" s="82">
        <v>296.271027</v>
      </c>
      <c r="AA15" s="82">
        <v>307.46560699999998</v>
      </c>
      <c r="AB15" s="82">
        <v>316.62567100000001</v>
      </c>
      <c r="AC15" s="82">
        <v>323.55627399999997</v>
      </c>
      <c r="AD15" s="82">
        <v>335.51574699999998</v>
      </c>
      <c r="AE15" s="82">
        <v>345.194458</v>
      </c>
      <c r="AF15" s="82">
        <v>353.00534099999999</v>
      </c>
      <c r="AG15" s="82">
        <v>364.805115</v>
      </c>
      <c r="AH15" s="82">
        <v>370.38699300000002</v>
      </c>
      <c r="AI15" s="88">
        <v>3.2000000000000001E-2</v>
      </c>
    </row>
    <row r="16" spans="1:35" ht="15" customHeight="1" x14ac:dyDescent="0.35">
      <c r="A16" s="77" t="s">
        <v>1308</v>
      </c>
      <c r="B16" s="81" t="s">
        <v>1309</v>
      </c>
      <c r="C16" s="81"/>
      <c r="D16" s="81"/>
      <c r="E16" s="82">
        <v>46.07452</v>
      </c>
      <c r="F16" s="82">
        <v>41.307822999999999</v>
      </c>
      <c r="G16" s="82">
        <v>35.311194999999998</v>
      </c>
      <c r="H16" s="82">
        <v>33.157207</v>
      </c>
      <c r="I16" s="82">
        <v>32.668339000000003</v>
      </c>
      <c r="J16" s="82">
        <v>31.887578999999999</v>
      </c>
      <c r="K16" s="82">
        <v>31.637594</v>
      </c>
      <c r="L16" s="82">
        <v>31.960208999999999</v>
      </c>
      <c r="M16" s="82">
        <v>32.534396999999998</v>
      </c>
      <c r="N16" s="82">
        <v>33.628281000000001</v>
      </c>
      <c r="O16" s="82">
        <v>34.726852000000001</v>
      </c>
      <c r="P16" s="82">
        <v>38.217216000000001</v>
      </c>
      <c r="Q16" s="82">
        <v>40.075108</v>
      </c>
      <c r="R16" s="82">
        <v>40.901299000000002</v>
      </c>
      <c r="S16" s="82">
        <v>41.703311999999997</v>
      </c>
      <c r="T16" s="82">
        <v>42.683684999999997</v>
      </c>
      <c r="U16" s="82">
        <v>44.039828999999997</v>
      </c>
      <c r="V16" s="82">
        <v>45.875613999999999</v>
      </c>
      <c r="W16" s="82">
        <v>47.390827000000002</v>
      </c>
      <c r="X16" s="82">
        <v>49.550097999999998</v>
      </c>
      <c r="Y16" s="82">
        <v>50.653801000000001</v>
      </c>
      <c r="Z16" s="82">
        <v>51.584178999999999</v>
      </c>
      <c r="AA16" s="82">
        <v>52.619587000000003</v>
      </c>
      <c r="AB16" s="82">
        <v>53.227955000000001</v>
      </c>
      <c r="AC16" s="82">
        <v>53.513435000000001</v>
      </c>
      <c r="AD16" s="82">
        <v>54.554977000000001</v>
      </c>
      <c r="AE16" s="82">
        <v>55.090519</v>
      </c>
      <c r="AF16" s="82">
        <v>55.306950000000001</v>
      </c>
      <c r="AG16" s="82">
        <v>56.102440000000001</v>
      </c>
      <c r="AH16" s="82">
        <v>55.769160999999997</v>
      </c>
      <c r="AI16" s="88">
        <v>7.0000000000000001E-3</v>
      </c>
    </row>
    <row r="17" spans="1:35" ht="15" customHeight="1" x14ac:dyDescent="0.35">
      <c r="A17" s="77" t="s">
        <v>1310</v>
      </c>
      <c r="B17" s="81" t="s">
        <v>1311</v>
      </c>
      <c r="C17" s="81"/>
      <c r="D17" s="81"/>
      <c r="E17" s="82">
        <v>2.0510920000000001</v>
      </c>
      <c r="F17" s="82">
        <v>1.9805189999999999</v>
      </c>
      <c r="G17" s="82">
        <v>2.0723379999999998</v>
      </c>
      <c r="H17" s="82">
        <v>2.2677040000000002</v>
      </c>
      <c r="I17" s="82">
        <v>2.410676</v>
      </c>
      <c r="J17" s="82">
        <v>2.6005690000000001</v>
      </c>
      <c r="K17" s="82">
        <v>2.7973720000000002</v>
      </c>
      <c r="L17" s="82">
        <v>3.04156</v>
      </c>
      <c r="M17" s="82">
        <v>3.288033</v>
      </c>
      <c r="N17" s="82">
        <v>3.5496409999999998</v>
      </c>
      <c r="O17" s="82">
        <v>3.8025120000000001</v>
      </c>
      <c r="P17" s="82">
        <v>4.2142350000000004</v>
      </c>
      <c r="Q17" s="82">
        <v>4.5525779999999996</v>
      </c>
      <c r="R17" s="82">
        <v>4.7596179999999997</v>
      </c>
      <c r="S17" s="82">
        <v>4.9583000000000004</v>
      </c>
      <c r="T17" s="82">
        <v>5.187163</v>
      </c>
      <c r="U17" s="82">
        <v>5.4601639999999998</v>
      </c>
      <c r="V17" s="82">
        <v>5.792198</v>
      </c>
      <c r="W17" s="82">
        <v>6.1139840000000003</v>
      </c>
      <c r="X17" s="82">
        <v>6.4750550000000002</v>
      </c>
      <c r="Y17" s="82">
        <v>6.7610460000000003</v>
      </c>
      <c r="Z17" s="82">
        <v>7.0202429999999998</v>
      </c>
      <c r="AA17" s="82">
        <v>7.2933370000000002</v>
      </c>
      <c r="AB17" s="82">
        <v>7.5284069999999996</v>
      </c>
      <c r="AC17" s="82">
        <v>7.7228120000000002</v>
      </c>
      <c r="AD17" s="82">
        <v>8.0182500000000001</v>
      </c>
      <c r="AE17" s="82">
        <v>8.2581500000000005</v>
      </c>
      <c r="AF17" s="82">
        <v>8.4514969999999998</v>
      </c>
      <c r="AG17" s="82">
        <v>8.7284670000000002</v>
      </c>
      <c r="AH17" s="82">
        <v>8.8705390000000008</v>
      </c>
      <c r="AI17" s="88">
        <v>5.1999999999999998E-2</v>
      </c>
    </row>
    <row r="18" spans="1:35" ht="15" customHeight="1" x14ac:dyDescent="0.35">
      <c r="A18" s="77" t="s">
        <v>1312</v>
      </c>
      <c r="B18" s="81" t="s">
        <v>1313</v>
      </c>
      <c r="C18" s="81"/>
      <c r="D18" s="81"/>
      <c r="E18" s="82">
        <v>0</v>
      </c>
      <c r="F18" s="82">
        <v>0</v>
      </c>
      <c r="G18" s="82">
        <v>0</v>
      </c>
      <c r="H18" s="82">
        <v>0</v>
      </c>
      <c r="I18" s="82">
        <v>0</v>
      </c>
      <c r="J18" s="82">
        <v>0</v>
      </c>
      <c r="K18" s="82">
        <v>0</v>
      </c>
      <c r="L18" s="82">
        <v>0</v>
      </c>
      <c r="M18" s="82">
        <v>0</v>
      </c>
      <c r="N18" s="82">
        <v>0</v>
      </c>
      <c r="O18" s="82">
        <v>0</v>
      </c>
      <c r="P18" s="82">
        <v>0</v>
      </c>
      <c r="Q18" s="82">
        <v>0</v>
      </c>
      <c r="R18" s="82">
        <v>0</v>
      </c>
      <c r="S18" s="82">
        <v>0</v>
      </c>
      <c r="T18" s="82">
        <v>0</v>
      </c>
      <c r="U18" s="82">
        <v>0</v>
      </c>
      <c r="V18" s="82">
        <v>0</v>
      </c>
      <c r="W18" s="82">
        <v>0</v>
      </c>
      <c r="X18" s="82">
        <v>0</v>
      </c>
      <c r="Y18" s="82">
        <v>0</v>
      </c>
      <c r="Z18" s="82">
        <v>0</v>
      </c>
      <c r="AA18" s="82">
        <v>0</v>
      </c>
      <c r="AB18" s="82">
        <v>0</v>
      </c>
      <c r="AC18" s="82">
        <v>0</v>
      </c>
      <c r="AD18" s="82">
        <v>0</v>
      </c>
      <c r="AE18" s="82">
        <v>0</v>
      </c>
      <c r="AF18" s="82">
        <v>0</v>
      </c>
      <c r="AG18" s="82">
        <v>0</v>
      </c>
      <c r="AH18" s="82">
        <v>0</v>
      </c>
      <c r="AI18" s="88" t="s">
        <v>11</v>
      </c>
    </row>
    <row r="19" spans="1:35" ht="15" customHeight="1" x14ac:dyDescent="0.35">
      <c r="A19" s="77" t="s">
        <v>1314</v>
      </c>
      <c r="B19" s="81" t="s">
        <v>1315</v>
      </c>
      <c r="C19" s="81"/>
      <c r="D19" s="81"/>
      <c r="E19" s="82">
        <v>332.48666400000002</v>
      </c>
      <c r="F19" s="82">
        <v>337.24652099999997</v>
      </c>
      <c r="G19" s="82">
        <v>365.72226000000001</v>
      </c>
      <c r="H19" s="82">
        <v>361.76470899999998</v>
      </c>
      <c r="I19" s="82">
        <v>343.107574</v>
      </c>
      <c r="J19" s="82">
        <v>337.52279700000003</v>
      </c>
      <c r="K19" s="82">
        <v>334.77813700000002</v>
      </c>
      <c r="L19" s="82">
        <v>336.788544</v>
      </c>
      <c r="M19" s="82">
        <v>337.88992300000001</v>
      </c>
      <c r="N19" s="82">
        <v>339.16201799999999</v>
      </c>
      <c r="O19" s="82">
        <v>338.979218</v>
      </c>
      <c r="P19" s="82">
        <v>350.40441900000002</v>
      </c>
      <c r="Q19" s="82">
        <v>355.52737400000001</v>
      </c>
      <c r="R19" s="82">
        <v>350.95867900000002</v>
      </c>
      <c r="S19" s="82">
        <v>346.27304099999998</v>
      </c>
      <c r="T19" s="82">
        <v>344.43457000000001</v>
      </c>
      <c r="U19" s="82">
        <v>346.00167800000003</v>
      </c>
      <c r="V19" s="82">
        <v>351.18691999999999</v>
      </c>
      <c r="W19" s="82">
        <v>355.50054899999998</v>
      </c>
      <c r="X19" s="82">
        <v>362.082581</v>
      </c>
      <c r="Y19" s="82">
        <v>366.14453099999997</v>
      </c>
      <c r="Z19" s="82">
        <v>367.11215199999998</v>
      </c>
      <c r="AA19" s="82">
        <v>368.55566399999998</v>
      </c>
      <c r="AB19" s="82">
        <v>368.23931900000002</v>
      </c>
      <c r="AC19" s="82">
        <v>366.31881700000002</v>
      </c>
      <c r="AD19" s="82">
        <v>369.05972300000002</v>
      </c>
      <c r="AE19" s="82">
        <v>369.16357399999998</v>
      </c>
      <c r="AF19" s="82">
        <v>367.36792000000003</v>
      </c>
      <c r="AG19" s="82">
        <v>369.24075299999998</v>
      </c>
      <c r="AH19" s="82">
        <v>365.604401</v>
      </c>
      <c r="AI19" s="88">
        <v>3.0000000000000001E-3</v>
      </c>
    </row>
    <row r="20" spans="1:35" ht="15" customHeight="1" x14ac:dyDescent="0.35">
      <c r="A20" s="77" t="s">
        <v>1316</v>
      </c>
      <c r="B20" s="81" t="s">
        <v>1317</v>
      </c>
      <c r="C20" s="81"/>
      <c r="D20" s="81"/>
      <c r="E20" s="82">
        <v>0.12579499999999999</v>
      </c>
      <c r="F20" s="82">
        <v>0.137188</v>
      </c>
      <c r="G20" s="82">
        <v>0.16456000000000001</v>
      </c>
      <c r="H20" s="82">
        <v>0.17819399999999999</v>
      </c>
      <c r="I20" s="82">
        <v>0.178977</v>
      </c>
      <c r="J20" s="82">
        <v>0.17513000000000001</v>
      </c>
      <c r="K20" s="82">
        <v>0.16991100000000001</v>
      </c>
      <c r="L20" s="82">
        <v>0.166769</v>
      </c>
      <c r="M20" s="82">
        <v>0.16133</v>
      </c>
      <c r="N20" s="82">
        <v>0.15781400000000001</v>
      </c>
      <c r="O20" s="82">
        <v>0.155445</v>
      </c>
      <c r="P20" s="82">
        <v>0.15307200000000001</v>
      </c>
      <c r="Q20" s="82">
        <v>0.154532</v>
      </c>
      <c r="R20" s="82">
        <v>0.15030399999999999</v>
      </c>
      <c r="S20" s="82">
        <v>0.14590400000000001</v>
      </c>
      <c r="T20" s="82">
        <v>0.14330499999999999</v>
      </c>
      <c r="U20" s="82">
        <v>0.141849</v>
      </c>
      <c r="V20" s="82">
        <v>0.142148</v>
      </c>
      <c r="W20" s="82">
        <v>0.14249500000000001</v>
      </c>
      <c r="X20" s="82">
        <v>0.142984</v>
      </c>
      <c r="Y20" s="82">
        <v>0.14338500000000001</v>
      </c>
      <c r="Z20" s="82">
        <v>0.14371200000000001</v>
      </c>
      <c r="AA20" s="82">
        <v>0.14466599999999999</v>
      </c>
      <c r="AB20" s="82">
        <v>0.14494299999999999</v>
      </c>
      <c r="AC20" s="82">
        <v>0.143982</v>
      </c>
      <c r="AD20" s="82">
        <v>0.14440600000000001</v>
      </c>
      <c r="AE20" s="82">
        <v>0.14402599999999999</v>
      </c>
      <c r="AF20" s="82">
        <v>0.142705</v>
      </c>
      <c r="AG20" s="82">
        <v>0.14289099999999999</v>
      </c>
      <c r="AH20" s="82">
        <v>0.14146400000000001</v>
      </c>
      <c r="AI20" s="88">
        <v>4.0000000000000001E-3</v>
      </c>
    </row>
    <row r="21" spans="1:35" ht="15" customHeight="1" x14ac:dyDescent="0.35">
      <c r="A21" s="77" t="s">
        <v>1318</v>
      </c>
      <c r="B21" s="81" t="s">
        <v>1319</v>
      </c>
      <c r="C21" s="81"/>
      <c r="D21" s="81"/>
      <c r="E21" s="82">
        <v>8.7209999999999996E-2</v>
      </c>
      <c r="F21" s="82">
        <v>8.3796999999999996E-2</v>
      </c>
      <c r="G21" s="82">
        <v>8.6701E-2</v>
      </c>
      <c r="H21" s="82">
        <v>8.2955000000000001E-2</v>
      </c>
      <c r="I21" s="82">
        <v>7.7557000000000001E-2</v>
      </c>
      <c r="J21" s="82">
        <v>7.4380000000000002E-2</v>
      </c>
      <c r="K21" s="82">
        <v>7.2463E-2</v>
      </c>
      <c r="L21" s="82">
        <v>7.1961999999999998E-2</v>
      </c>
      <c r="M21" s="82">
        <v>7.1042999999999995E-2</v>
      </c>
      <c r="N21" s="82">
        <v>7.0277999999999993E-2</v>
      </c>
      <c r="O21" s="82">
        <v>6.9926000000000002E-2</v>
      </c>
      <c r="P21" s="82">
        <v>6.8585999999999994E-2</v>
      </c>
      <c r="Q21" s="82">
        <v>7.0636000000000004E-2</v>
      </c>
      <c r="R21" s="82">
        <v>6.9625999999999993E-2</v>
      </c>
      <c r="S21" s="82">
        <v>6.8207000000000004E-2</v>
      </c>
      <c r="T21" s="82">
        <v>6.7854999999999999E-2</v>
      </c>
      <c r="U21" s="82">
        <v>6.7926E-2</v>
      </c>
      <c r="V21" s="82">
        <v>6.8939E-2</v>
      </c>
      <c r="W21" s="82">
        <v>6.9968000000000002E-2</v>
      </c>
      <c r="X21" s="82">
        <v>7.1117E-2</v>
      </c>
      <c r="Y21" s="82">
        <v>7.2262999999999994E-2</v>
      </c>
      <c r="Z21" s="82">
        <v>7.3052000000000006E-2</v>
      </c>
      <c r="AA21" s="82">
        <v>7.4276999999999996E-2</v>
      </c>
      <c r="AB21" s="82">
        <v>7.5227000000000002E-2</v>
      </c>
      <c r="AC21" s="82">
        <v>7.5635999999999995E-2</v>
      </c>
      <c r="AD21" s="82">
        <v>7.6905000000000001E-2</v>
      </c>
      <c r="AE21" s="82">
        <v>7.7802999999999997E-2</v>
      </c>
      <c r="AF21" s="82">
        <v>7.8106999999999996E-2</v>
      </c>
      <c r="AG21" s="82">
        <v>7.9106999999999997E-2</v>
      </c>
      <c r="AH21" s="82">
        <v>7.9021999999999995E-2</v>
      </c>
      <c r="AI21" s="88">
        <v>-3.0000000000000001E-3</v>
      </c>
    </row>
    <row r="22" spans="1:35" ht="15" customHeight="1" x14ac:dyDescent="0.35">
      <c r="A22" s="77" t="s">
        <v>1320</v>
      </c>
      <c r="B22" s="81" t="s">
        <v>1321</v>
      </c>
      <c r="C22" s="81"/>
      <c r="D22" s="81"/>
      <c r="E22" s="82">
        <v>5.824E-2</v>
      </c>
      <c r="F22" s="82">
        <v>8.3934999999999996E-2</v>
      </c>
      <c r="G22" s="82">
        <v>0.10223400000000001</v>
      </c>
      <c r="H22" s="82">
        <v>0.100122</v>
      </c>
      <c r="I22" s="82">
        <v>9.4562999999999994E-2</v>
      </c>
      <c r="J22" s="82">
        <v>9.1009000000000007E-2</v>
      </c>
      <c r="K22" s="82">
        <v>8.8827000000000003E-2</v>
      </c>
      <c r="L22" s="82">
        <v>8.8865E-2</v>
      </c>
      <c r="M22" s="82">
        <v>8.8482000000000005E-2</v>
      </c>
      <c r="N22" s="82">
        <v>8.7889999999999996E-2</v>
      </c>
      <c r="O22" s="82">
        <v>8.8635000000000005E-2</v>
      </c>
      <c r="P22" s="82">
        <v>8.9943999999999996E-2</v>
      </c>
      <c r="Q22" s="82">
        <v>9.5838000000000007E-2</v>
      </c>
      <c r="R22" s="82">
        <v>9.5838999999999994E-2</v>
      </c>
      <c r="S22" s="82">
        <v>9.5929E-2</v>
      </c>
      <c r="T22" s="82">
        <v>9.7351999999999994E-2</v>
      </c>
      <c r="U22" s="82">
        <v>9.8850999999999994E-2</v>
      </c>
      <c r="V22" s="82">
        <v>0.10141</v>
      </c>
      <c r="W22" s="82">
        <v>0.10506699999999999</v>
      </c>
      <c r="X22" s="82">
        <v>0.106972</v>
      </c>
      <c r="Y22" s="82">
        <v>0.110404</v>
      </c>
      <c r="Z22" s="82">
        <v>0.112637</v>
      </c>
      <c r="AA22" s="82">
        <v>0.114746</v>
      </c>
      <c r="AB22" s="82">
        <v>0.11737</v>
      </c>
      <c r="AC22" s="82">
        <v>0.119959</v>
      </c>
      <c r="AD22" s="82">
        <v>0.124351</v>
      </c>
      <c r="AE22" s="82">
        <v>0.128778</v>
      </c>
      <c r="AF22" s="82">
        <v>0.13200500000000001</v>
      </c>
      <c r="AG22" s="82">
        <v>0.13613600000000001</v>
      </c>
      <c r="AH22" s="82">
        <v>0.139824</v>
      </c>
      <c r="AI22" s="88">
        <v>3.1E-2</v>
      </c>
    </row>
    <row r="23" spans="1:35" ht="15" customHeight="1" x14ac:dyDescent="0.35">
      <c r="A23" s="77" t="s">
        <v>1322</v>
      </c>
      <c r="B23" s="81" t="s">
        <v>1323</v>
      </c>
      <c r="C23" s="81"/>
      <c r="D23" s="81"/>
      <c r="E23" s="82">
        <v>3.4324E-2</v>
      </c>
      <c r="F23" s="82">
        <v>3.1629999999999998E-2</v>
      </c>
      <c r="G23" s="82">
        <v>3.2663999999999999E-2</v>
      </c>
      <c r="H23" s="82">
        <v>3.1067000000000001E-2</v>
      </c>
      <c r="I23" s="82">
        <v>2.8989000000000001E-2</v>
      </c>
      <c r="J23" s="82">
        <v>2.7803999999999999E-2</v>
      </c>
      <c r="K23" s="82">
        <v>2.6821000000000001E-2</v>
      </c>
      <c r="L23" s="82">
        <v>2.6294000000000001E-2</v>
      </c>
      <c r="M23" s="82">
        <v>2.5703E-2</v>
      </c>
      <c r="N23" s="82">
        <v>2.5183000000000001E-2</v>
      </c>
      <c r="O23" s="82">
        <v>2.4774999999999998E-2</v>
      </c>
      <c r="P23" s="82">
        <v>2.5118999999999999E-2</v>
      </c>
      <c r="Q23" s="82">
        <v>2.5592E-2</v>
      </c>
      <c r="R23" s="82">
        <v>2.5024999999999999E-2</v>
      </c>
      <c r="S23" s="82">
        <v>2.4549000000000001E-2</v>
      </c>
      <c r="T23" s="82">
        <v>2.4303000000000002E-2</v>
      </c>
      <c r="U23" s="82">
        <v>2.4152E-2</v>
      </c>
      <c r="V23" s="82">
        <v>2.4312E-2</v>
      </c>
      <c r="W23" s="82">
        <v>2.4516E-2</v>
      </c>
      <c r="X23" s="82">
        <v>2.4691999999999999E-2</v>
      </c>
      <c r="Y23" s="82">
        <v>2.4847999999999999E-2</v>
      </c>
      <c r="Z23" s="82">
        <v>2.486E-2</v>
      </c>
      <c r="AA23" s="82">
        <v>2.4878999999999998E-2</v>
      </c>
      <c r="AB23" s="82">
        <v>2.4868999999999999E-2</v>
      </c>
      <c r="AC23" s="82">
        <v>2.4892000000000001E-2</v>
      </c>
      <c r="AD23" s="82">
        <v>2.5346E-2</v>
      </c>
      <c r="AE23" s="82">
        <v>2.5631000000000001E-2</v>
      </c>
      <c r="AF23" s="82">
        <v>2.5672E-2</v>
      </c>
      <c r="AG23" s="82">
        <v>2.5926000000000001E-2</v>
      </c>
      <c r="AH23" s="82">
        <v>2.5838E-2</v>
      </c>
      <c r="AI23" s="88">
        <v>-0.01</v>
      </c>
    </row>
    <row r="24" spans="1:35" ht="15" customHeight="1" x14ac:dyDescent="0.35">
      <c r="A24" s="77" t="s">
        <v>1324</v>
      </c>
      <c r="B24" s="81" t="s">
        <v>1325</v>
      </c>
      <c r="C24" s="81"/>
      <c r="D24" s="81"/>
      <c r="E24" s="82">
        <v>0</v>
      </c>
      <c r="F24" s="82">
        <v>0</v>
      </c>
      <c r="G24" s="82">
        <v>0</v>
      </c>
      <c r="H24" s="82">
        <v>0</v>
      </c>
      <c r="I24" s="82">
        <v>0</v>
      </c>
      <c r="J24" s="82">
        <v>0</v>
      </c>
      <c r="K24" s="82">
        <v>0</v>
      </c>
      <c r="L24" s="82">
        <v>0</v>
      </c>
      <c r="M24" s="82">
        <v>0</v>
      </c>
      <c r="N24" s="82">
        <v>0</v>
      </c>
      <c r="O24" s="82">
        <v>0</v>
      </c>
      <c r="P24" s="82">
        <v>0</v>
      </c>
      <c r="Q24" s="82">
        <v>0</v>
      </c>
      <c r="R24" s="82">
        <v>0</v>
      </c>
      <c r="S24" s="82">
        <v>0</v>
      </c>
      <c r="T24" s="82">
        <v>0</v>
      </c>
      <c r="U24" s="82">
        <v>0</v>
      </c>
      <c r="V24" s="82">
        <v>0</v>
      </c>
      <c r="W24" s="82">
        <v>0</v>
      </c>
      <c r="X24" s="82">
        <v>0</v>
      </c>
      <c r="Y24" s="82">
        <v>0</v>
      </c>
      <c r="Z24" s="82">
        <v>0</v>
      </c>
      <c r="AA24" s="82">
        <v>0</v>
      </c>
      <c r="AB24" s="82">
        <v>0</v>
      </c>
      <c r="AC24" s="82">
        <v>0</v>
      </c>
      <c r="AD24" s="82">
        <v>0</v>
      </c>
      <c r="AE24" s="82">
        <v>0</v>
      </c>
      <c r="AF24" s="82">
        <v>0</v>
      </c>
      <c r="AG24" s="82">
        <v>0</v>
      </c>
      <c r="AH24" s="82">
        <v>0</v>
      </c>
      <c r="AI24" s="88" t="s">
        <v>11</v>
      </c>
    </row>
    <row r="25" spans="1:35" ht="15" customHeight="1" x14ac:dyDescent="0.35">
      <c r="A25" s="77" t="s">
        <v>1326</v>
      </c>
      <c r="B25" s="81" t="s">
        <v>1327</v>
      </c>
      <c r="C25" s="81"/>
      <c r="D25" s="81"/>
      <c r="E25" s="82">
        <v>2.810565</v>
      </c>
      <c r="F25" s="82">
        <v>2.5792950000000001</v>
      </c>
      <c r="G25" s="82">
        <v>2.9005109999999998</v>
      </c>
      <c r="H25" s="82">
        <v>3.0991559999999998</v>
      </c>
      <c r="I25" s="82">
        <v>3.3652739999999999</v>
      </c>
      <c r="J25" s="82">
        <v>3.752151</v>
      </c>
      <c r="K25" s="82">
        <v>4.0850790000000003</v>
      </c>
      <c r="L25" s="82">
        <v>4.4954919999999996</v>
      </c>
      <c r="M25" s="82">
        <v>4.8712819999999999</v>
      </c>
      <c r="N25" s="82">
        <v>5.1944819999999998</v>
      </c>
      <c r="O25" s="82">
        <v>5.4509059999999998</v>
      </c>
      <c r="P25" s="82">
        <v>5.7987690000000001</v>
      </c>
      <c r="Q25" s="82">
        <v>6.1745089999999996</v>
      </c>
      <c r="R25" s="82">
        <v>6.1894619999999998</v>
      </c>
      <c r="S25" s="82">
        <v>6.1413770000000003</v>
      </c>
      <c r="T25" s="82">
        <v>6.0972109999999997</v>
      </c>
      <c r="U25" s="82">
        <v>6.0469020000000002</v>
      </c>
      <c r="V25" s="82">
        <v>6.2551769999999998</v>
      </c>
      <c r="W25" s="82">
        <v>6.4857379999999996</v>
      </c>
      <c r="X25" s="82">
        <v>6.689171</v>
      </c>
      <c r="Y25" s="82">
        <v>6.8860489999999999</v>
      </c>
      <c r="Z25" s="82">
        <v>7.0107549999999996</v>
      </c>
      <c r="AA25" s="82">
        <v>7.1375010000000003</v>
      </c>
      <c r="AB25" s="82">
        <v>7.2389099999999997</v>
      </c>
      <c r="AC25" s="82">
        <v>7.2781450000000003</v>
      </c>
      <c r="AD25" s="82">
        <v>7.3882669999999999</v>
      </c>
      <c r="AE25" s="82">
        <v>7.4550150000000004</v>
      </c>
      <c r="AF25" s="82">
        <v>7.4618539999999998</v>
      </c>
      <c r="AG25" s="82">
        <v>7.5268550000000003</v>
      </c>
      <c r="AH25" s="82">
        <v>7.5094289999999999</v>
      </c>
      <c r="AI25" s="88">
        <v>3.4000000000000002E-2</v>
      </c>
    </row>
    <row r="26" spans="1:35" ht="15" customHeight="1" x14ac:dyDescent="0.35">
      <c r="A26" s="77" t="s">
        <v>1328</v>
      </c>
      <c r="B26" s="81" t="s">
        <v>1329</v>
      </c>
      <c r="C26" s="81"/>
      <c r="D26" s="81"/>
      <c r="E26" s="82">
        <v>626.73834199999999</v>
      </c>
      <c r="F26" s="82">
        <v>627.01330600000006</v>
      </c>
      <c r="G26" s="82">
        <v>665.03002900000001</v>
      </c>
      <c r="H26" s="82">
        <v>667.75506600000006</v>
      </c>
      <c r="I26" s="82">
        <v>639.65643299999999</v>
      </c>
      <c r="J26" s="82">
        <v>629.11425799999995</v>
      </c>
      <c r="K26" s="82">
        <v>622.74401899999998</v>
      </c>
      <c r="L26" s="82">
        <v>626.83557099999996</v>
      </c>
      <c r="M26" s="82">
        <v>632.96844499999997</v>
      </c>
      <c r="N26" s="82">
        <v>644.72033699999997</v>
      </c>
      <c r="O26" s="82">
        <v>651.51196300000004</v>
      </c>
      <c r="P26" s="82">
        <v>687.04998799999998</v>
      </c>
      <c r="Q26" s="82">
        <v>710.13922100000002</v>
      </c>
      <c r="R26" s="82">
        <v>712.91662599999995</v>
      </c>
      <c r="S26" s="82">
        <v>715.95062299999995</v>
      </c>
      <c r="T26" s="82">
        <v>723.36199999999997</v>
      </c>
      <c r="U26" s="82">
        <v>737.36444100000006</v>
      </c>
      <c r="V26" s="82">
        <v>759.89739999999995</v>
      </c>
      <c r="W26" s="82">
        <v>780.36608899999999</v>
      </c>
      <c r="X26" s="82">
        <v>806.40118399999994</v>
      </c>
      <c r="Y26" s="82">
        <v>825.19988999999998</v>
      </c>
      <c r="Z26" s="82">
        <v>839.224243</v>
      </c>
      <c r="AA26" s="82">
        <v>855.501892</v>
      </c>
      <c r="AB26" s="82">
        <v>866.77459699999997</v>
      </c>
      <c r="AC26" s="82">
        <v>873.11395300000004</v>
      </c>
      <c r="AD26" s="82">
        <v>891.62335199999995</v>
      </c>
      <c r="AE26" s="82">
        <v>903.71875</v>
      </c>
      <c r="AF26" s="82">
        <v>910.93670699999996</v>
      </c>
      <c r="AG26" s="82">
        <v>927.72332800000004</v>
      </c>
      <c r="AH26" s="82">
        <v>929.20703100000003</v>
      </c>
      <c r="AI26" s="88">
        <v>1.4E-2</v>
      </c>
    </row>
    <row r="27" spans="1:35" ht="15" customHeight="1" x14ac:dyDescent="0.35">
      <c r="A27" s="77" t="s">
        <v>1330</v>
      </c>
      <c r="B27" s="81" t="s">
        <v>1153</v>
      </c>
      <c r="C27" s="81"/>
      <c r="D27" s="81"/>
      <c r="E27" s="82">
        <v>11.746987000000001</v>
      </c>
      <c r="F27" s="82">
        <v>13.472249</v>
      </c>
      <c r="G27" s="82">
        <v>14.788416</v>
      </c>
      <c r="H27" s="82">
        <v>15.384516</v>
      </c>
      <c r="I27" s="82">
        <v>15.598006</v>
      </c>
      <c r="J27" s="82">
        <v>15.876053000000001</v>
      </c>
      <c r="K27" s="82">
        <v>16.171009000000002</v>
      </c>
      <c r="L27" s="82">
        <v>16.488641999999999</v>
      </c>
      <c r="M27" s="82">
        <v>16.876179</v>
      </c>
      <c r="N27" s="82">
        <v>17.399279</v>
      </c>
      <c r="O27" s="82">
        <v>17.857938999999998</v>
      </c>
      <c r="P27" s="82">
        <v>18.531663999999999</v>
      </c>
      <c r="Q27" s="82">
        <v>19.112214999999999</v>
      </c>
      <c r="R27" s="82">
        <v>19.643305000000002</v>
      </c>
      <c r="S27" s="82">
        <v>20.196375</v>
      </c>
      <c r="T27" s="82">
        <v>20.697823</v>
      </c>
      <c r="U27" s="82">
        <v>21.187141</v>
      </c>
      <c r="V27" s="82">
        <v>21.703146</v>
      </c>
      <c r="W27" s="82">
        <v>22.177455999999999</v>
      </c>
      <c r="X27" s="82">
        <v>22.714169999999999</v>
      </c>
      <c r="Y27" s="82">
        <v>23.287618999999999</v>
      </c>
      <c r="Z27" s="82">
        <v>23.809956</v>
      </c>
      <c r="AA27" s="82">
        <v>24.362717</v>
      </c>
      <c r="AB27" s="82">
        <v>24.873922</v>
      </c>
      <c r="AC27" s="82">
        <v>25.344545</v>
      </c>
      <c r="AD27" s="82">
        <v>25.848886</v>
      </c>
      <c r="AE27" s="82">
        <v>26.332108999999999</v>
      </c>
      <c r="AF27" s="82">
        <v>26.808083</v>
      </c>
      <c r="AG27" s="82">
        <v>27.296935999999999</v>
      </c>
      <c r="AH27" s="82">
        <v>27.704445</v>
      </c>
      <c r="AI27" s="88">
        <v>0.03</v>
      </c>
    </row>
    <row r="28" spans="1:35" ht="12" customHeight="1" x14ac:dyDescent="0.35">
      <c r="A28" s="77" t="s">
        <v>1331</v>
      </c>
      <c r="B28" s="34" t="s">
        <v>1152</v>
      </c>
      <c r="C28" s="34"/>
      <c r="D28" s="34"/>
      <c r="E28" s="82">
        <v>5335.3110349999997</v>
      </c>
      <c r="F28" s="82">
        <v>4654.1103519999997</v>
      </c>
      <c r="G28" s="82">
        <v>4496.9658200000003</v>
      </c>
      <c r="H28" s="82">
        <v>4340.4360349999997</v>
      </c>
      <c r="I28" s="82">
        <v>4100.8857420000004</v>
      </c>
      <c r="J28" s="82">
        <v>3962.6616210000002</v>
      </c>
      <c r="K28" s="82">
        <v>3850.9907229999999</v>
      </c>
      <c r="L28" s="82">
        <v>3801.6206050000001</v>
      </c>
      <c r="M28" s="82">
        <v>3750.6621089999999</v>
      </c>
      <c r="N28" s="82">
        <v>3705.4428710000002</v>
      </c>
      <c r="O28" s="82">
        <v>3648.3041990000002</v>
      </c>
      <c r="P28" s="82">
        <v>3707.438232</v>
      </c>
      <c r="Q28" s="82">
        <v>3715.6301269999999</v>
      </c>
      <c r="R28" s="82">
        <v>3629.3110350000002</v>
      </c>
      <c r="S28" s="82">
        <v>3544.9460450000001</v>
      </c>
      <c r="T28" s="82">
        <v>3494.8698730000001</v>
      </c>
      <c r="U28" s="82">
        <v>3480.2451169999999</v>
      </c>
      <c r="V28" s="82">
        <v>3501.3237300000001</v>
      </c>
      <c r="W28" s="82">
        <v>3518.7358399999998</v>
      </c>
      <c r="X28" s="82">
        <v>3550.211914</v>
      </c>
      <c r="Y28" s="82">
        <v>3543.5134280000002</v>
      </c>
      <c r="Z28" s="82">
        <v>3524.6777339999999</v>
      </c>
      <c r="AA28" s="82">
        <v>3511.5207519999999</v>
      </c>
      <c r="AB28" s="82">
        <v>3484.671875</v>
      </c>
      <c r="AC28" s="82">
        <v>3444.9780270000001</v>
      </c>
      <c r="AD28" s="82">
        <v>3449.3686520000001</v>
      </c>
      <c r="AE28" s="82">
        <v>3432.0026859999998</v>
      </c>
      <c r="AF28" s="82">
        <v>3397.9926759999998</v>
      </c>
      <c r="AG28" s="82">
        <v>3398.6354980000001</v>
      </c>
      <c r="AH28" s="82">
        <v>3354</v>
      </c>
      <c r="AI28" s="88">
        <v>-1.6E-2</v>
      </c>
    </row>
    <row r="29" spans="1:35" ht="12" customHeight="1" x14ac:dyDescent="0.35">
      <c r="B29" s="34" t="s">
        <v>1332</v>
      </c>
      <c r="C29" s="34"/>
      <c r="D29" s="34"/>
      <c r="E29" s="82"/>
      <c r="F29" s="82"/>
      <c r="G29" s="82"/>
      <c r="H29" s="82"/>
      <c r="I29" s="82"/>
      <c r="J29" s="82"/>
      <c r="K29" s="82"/>
      <c r="L29" s="82"/>
      <c r="M29" s="82"/>
      <c r="N29" s="82"/>
      <c r="O29" s="82"/>
      <c r="P29" s="82"/>
      <c r="Q29" s="82"/>
      <c r="R29" s="82"/>
      <c r="S29" s="82"/>
      <c r="T29" s="82"/>
      <c r="U29" s="82"/>
      <c r="V29" s="82"/>
      <c r="W29" s="82"/>
      <c r="X29" s="82"/>
      <c r="Y29" s="82"/>
      <c r="Z29" s="82"/>
      <c r="AA29" s="82"/>
      <c r="AB29" s="82"/>
      <c r="AC29" s="82"/>
      <c r="AD29" s="82"/>
      <c r="AE29" s="82"/>
      <c r="AF29" s="82"/>
      <c r="AG29" s="82"/>
      <c r="AH29" s="82"/>
      <c r="AI29" s="88"/>
    </row>
    <row r="30" spans="1:35" ht="12" customHeight="1" x14ac:dyDescent="0.35">
      <c r="B30" s="34" t="s">
        <v>1333</v>
      </c>
      <c r="C30" s="34"/>
      <c r="D30" s="34"/>
      <c r="E30" s="82"/>
      <c r="F30" s="82"/>
      <c r="G30" s="82"/>
      <c r="H30" s="82"/>
      <c r="I30" s="82"/>
      <c r="J30" s="82"/>
      <c r="K30" s="82"/>
      <c r="L30" s="82"/>
      <c r="M30" s="82"/>
      <c r="N30" s="82"/>
      <c r="O30" s="82"/>
      <c r="P30" s="82"/>
      <c r="Q30" s="82"/>
      <c r="R30" s="82"/>
      <c r="S30" s="82"/>
      <c r="T30" s="82"/>
      <c r="U30" s="82"/>
      <c r="V30" s="82"/>
      <c r="W30" s="82"/>
      <c r="X30" s="82"/>
      <c r="Y30" s="82"/>
      <c r="Z30" s="82"/>
      <c r="AA30" s="82"/>
      <c r="AB30" s="82"/>
      <c r="AC30" s="82"/>
      <c r="AD30" s="82"/>
      <c r="AE30" s="82"/>
      <c r="AF30" s="82"/>
      <c r="AG30" s="82"/>
      <c r="AH30" s="82"/>
      <c r="AI30" s="88"/>
    </row>
    <row r="31" spans="1:35" ht="12" customHeight="1" x14ac:dyDescent="0.35">
      <c r="A31" s="77" t="s">
        <v>1334</v>
      </c>
      <c r="B31" s="81" t="s">
        <v>1294</v>
      </c>
      <c r="C31" s="81"/>
      <c r="D31" s="81"/>
      <c r="E31" s="82">
        <v>8724.5283199999994</v>
      </c>
      <c r="F31" s="82">
        <v>7939.5649409999996</v>
      </c>
      <c r="G31" s="82">
        <v>8116.8813479999999</v>
      </c>
      <c r="H31" s="82">
        <v>8314.5390619999998</v>
      </c>
      <c r="I31" s="82">
        <v>8323.5039059999999</v>
      </c>
      <c r="J31" s="82">
        <v>8322.1757809999999</v>
      </c>
      <c r="K31" s="82">
        <v>8213.2363280000009</v>
      </c>
      <c r="L31" s="82">
        <v>8182.4931640000004</v>
      </c>
      <c r="M31" s="82">
        <v>8148.5395509999998</v>
      </c>
      <c r="N31" s="82">
        <v>8039.1225590000004</v>
      </c>
      <c r="O31" s="82">
        <v>7956.1635740000002</v>
      </c>
      <c r="P31" s="82">
        <v>7892.4267579999996</v>
      </c>
      <c r="Q31" s="82">
        <v>7877.8208009999998</v>
      </c>
      <c r="R31" s="82">
        <v>7680.5063479999999</v>
      </c>
      <c r="S31" s="82">
        <v>7491.6279299999997</v>
      </c>
      <c r="T31" s="82">
        <v>7401.828125</v>
      </c>
      <c r="U31" s="82">
        <v>7379.4506840000004</v>
      </c>
      <c r="V31" s="82">
        <v>7421.5366210000002</v>
      </c>
      <c r="W31" s="82">
        <v>7516.1909180000002</v>
      </c>
      <c r="X31" s="82">
        <v>7545.408203</v>
      </c>
      <c r="Y31" s="82">
        <v>7531.5078119999998</v>
      </c>
      <c r="Z31" s="82">
        <v>7480.3242190000001</v>
      </c>
      <c r="AA31" s="82">
        <v>7421.3354490000002</v>
      </c>
      <c r="AB31" s="82">
        <v>7365.7758789999998</v>
      </c>
      <c r="AC31" s="82">
        <v>7297.7700199999999</v>
      </c>
      <c r="AD31" s="82">
        <v>7308.1538090000004</v>
      </c>
      <c r="AE31" s="82">
        <v>7296.1381840000004</v>
      </c>
      <c r="AF31" s="82">
        <v>7261.7114259999998</v>
      </c>
      <c r="AG31" s="82">
        <v>7295.6362300000001</v>
      </c>
      <c r="AH31" s="82">
        <v>7308.4360349999997</v>
      </c>
      <c r="AI31" s="88">
        <v>-6.0000000000000001E-3</v>
      </c>
    </row>
    <row r="32" spans="1:35" ht="12" customHeight="1" x14ac:dyDescent="0.35">
      <c r="A32" s="77" t="s">
        <v>1335</v>
      </c>
      <c r="B32" s="81" t="s">
        <v>1296</v>
      </c>
      <c r="C32" s="81"/>
      <c r="D32" s="81"/>
      <c r="E32" s="82">
        <v>46.418770000000002</v>
      </c>
      <c r="F32" s="82">
        <v>51.253639</v>
      </c>
      <c r="G32" s="82">
        <v>54.700763999999999</v>
      </c>
      <c r="H32" s="82">
        <v>52.197566999999999</v>
      </c>
      <c r="I32" s="82">
        <v>51.239521000000003</v>
      </c>
      <c r="J32" s="82">
        <v>51.580734</v>
      </c>
      <c r="K32" s="82">
        <v>51.742249000000001</v>
      </c>
      <c r="L32" s="82">
        <v>52.058838000000002</v>
      </c>
      <c r="M32" s="82">
        <v>51.945</v>
      </c>
      <c r="N32" s="82">
        <v>52.957183999999998</v>
      </c>
      <c r="O32" s="82">
        <v>52.219420999999997</v>
      </c>
      <c r="P32" s="82">
        <v>53.612389</v>
      </c>
      <c r="Q32" s="82">
        <v>54.034382000000001</v>
      </c>
      <c r="R32" s="82">
        <v>53.363276999999997</v>
      </c>
      <c r="S32" s="82">
        <v>52.099303999999997</v>
      </c>
      <c r="T32" s="82">
        <v>51.40202</v>
      </c>
      <c r="U32" s="82">
        <v>50.977820999999999</v>
      </c>
      <c r="V32" s="82">
        <v>51.689278000000002</v>
      </c>
      <c r="W32" s="82">
        <v>51.969776000000003</v>
      </c>
      <c r="X32" s="82">
        <v>53.049380999999997</v>
      </c>
      <c r="Y32" s="82">
        <v>53.070942000000002</v>
      </c>
      <c r="Z32" s="82">
        <v>53.386406000000001</v>
      </c>
      <c r="AA32" s="82">
        <v>53.157027999999997</v>
      </c>
      <c r="AB32" s="82">
        <v>52.364654999999999</v>
      </c>
      <c r="AC32" s="82">
        <v>52.270598999999997</v>
      </c>
      <c r="AD32" s="82">
        <v>52.341468999999996</v>
      </c>
      <c r="AE32" s="82">
        <v>52.742237000000003</v>
      </c>
      <c r="AF32" s="82">
        <v>53.071174999999997</v>
      </c>
      <c r="AG32" s="82">
        <v>53.468131999999997</v>
      </c>
      <c r="AH32" s="82">
        <v>53.209235999999997</v>
      </c>
      <c r="AI32" s="88">
        <v>5.0000000000000001E-3</v>
      </c>
    </row>
    <row r="33" spans="1:35" ht="12" customHeight="1" x14ac:dyDescent="0.35">
      <c r="A33" s="77" t="s">
        <v>1336</v>
      </c>
      <c r="B33" s="81" t="s">
        <v>1337</v>
      </c>
      <c r="C33" s="81"/>
      <c r="D33" s="81"/>
      <c r="E33" s="82">
        <v>8770.9472659999992</v>
      </c>
      <c r="F33" s="82">
        <v>7990.8183589999999</v>
      </c>
      <c r="G33" s="82">
        <v>8171.5820309999999</v>
      </c>
      <c r="H33" s="82">
        <v>8366.7363280000009</v>
      </c>
      <c r="I33" s="82">
        <v>8374.7431639999995</v>
      </c>
      <c r="J33" s="82">
        <v>8373.7568360000005</v>
      </c>
      <c r="K33" s="82">
        <v>8264.9785159999992</v>
      </c>
      <c r="L33" s="82">
        <v>8234.5517579999996</v>
      </c>
      <c r="M33" s="82">
        <v>8200.484375</v>
      </c>
      <c r="N33" s="82">
        <v>8092.0795900000003</v>
      </c>
      <c r="O33" s="82">
        <v>8008.3828119999998</v>
      </c>
      <c r="P33" s="82">
        <v>7946.0390619999998</v>
      </c>
      <c r="Q33" s="82">
        <v>7931.8549800000001</v>
      </c>
      <c r="R33" s="82">
        <v>7733.8696289999998</v>
      </c>
      <c r="S33" s="82">
        <v>7543.7270509999998</v>
      </c>
      <c r="T33" s="82">
        <v>7453.2299800000001</v>
      </c>
      <c r="U33" s="82">
        <v>7430.4287109999996</v>
      </c>
      <c r="V33" s="82">
        <v>7473.2260740000002</v>
      </c>
      <c r="W33" s="82">
        <v>7568.1606449999999</v>
      </c>
      <c r="X33" s="82">
        <v>7598.4575199999999</v>
      </c>
      <c r="Y33" s="82">
        <v>7584.5786129999997</v>
      </c>
      <c r="Z33" s="82">
        <v>7533.7104490000002</v>
      </c>
      <c r="AA33" s="82">
        <v>7474.4926759999998</v>
      </c>
      <c r="AB33" s="82">
        <v>7418.140625</v>
      </c>
      <c r="AC33" s="82">
        <v>7350.0405270000001</v>
      </c>
      <c r="AD33" s="82">
        <v>7360.4951170000004</v>
      </c>
      <c r="AE33" s="82">
        <v>7348.8803710000002</v>
      </c>
      <c r="AF33" s="82">
        <v>7314.7827150000003</v>
      </c>
      <c r="AG33" s="82">
        <v>7349.1044920000004</v>
      </c>
      <c r="AH33" s="82">
        <v>7361.6455079999996</v>
      </c>
      <c r="AI33" s="88">
        <v>-6.0000000000000001E-3</v>
      </c>
    </row>
    <row r="34" spans="1:35" ht="12" customHeight="1" x14ac:dyDescent="0.35">
      <c r="B34" s="34" t="s">
        <v>1338</v>
      </c>
      <c r="C34" s="34"/>
      <c r="D34" s="34"/>
      <c r="E34" s="82"/>
      <c r="F34" s="82"/>
      <c r="G34" s="82"/>
      <c r="H34" s="82"/>
      <c r="I34" s="82"/>
      <c r="J34" s="82"/>
      <c r="K34" s="82"/>
      <c r="L34" s="82"/>
      <c r="M34" s="82"/>
      <c r="N34" s="82"/>
      <c r="O34" s="82"/>
      <c r="P34" s="82"/>
      <c r="Q34" s="82"/>
      <c r="R34" s="82"/>
      <c r="S34" s="82"/>
      <c r="T34" s="82"/>
      <c r="U34" s="82"/>
      <c r="V34" s="82"/>
      <c r="W34" s="82"/>
      <c r="X34" s="82"/>
      <c r="Y34" s="82"/>
      <c r="Z34" s="82"/>
      <c r="AA34" s="82"/>
      <c r="AB34" s="82"/>
      <c r="AC34" s="82"/>
      <c r="AD34" s="82"/>
      <c r="AE34" s="82"/>
      <c r="AF34" s="82"/>
      <c r="AG34" s="82"/>
      <c r="AH34" s="82"/>
      <c r="AI34" s="88"/>
    </row>
    <row r="35" spans="1:35" ht="12" customHeight="1" x14ac:dyDescent="0.35">
      <c r="A35" s="77" t="s">
        <v>1339</v>
      </c>
      <c r="B35" s="81" t="s">
        <v>1301</v>
      </c>
      <c r="C35" s="81"/>
      <c r="D35" s="81"/>
      <c r="E35" s="82">
        <v>596.27099599999997</v>
      </c>
      <c r="F35" s="82">
        <v>546.36578399999996</v>
      </c>
      <c r="G35" s="82">
        <v>560.06811500000003</v>
      </c>
      <c r="H35" s="82">
        <v>574.928406</v>
      </c>
      <c r="I35" s="82">
        <v>576.18988000000002</v>
      </c>
      <c r="J35" s="82">
        <v>576.79669200000001</v>
      </c>
      <c r="K35" s="82">
        <v>569.94995100000006</v>
      </c>
      <c r="L35" s="82">
        <v>568.57684300000005</v>
      </c>
      <c r="M35" s="82">
        <v>566.88085899999999</v>
      </c>
      <c r="N35" s="82">
        <v>560.06951900000001</v>
      </c>
      <c r="O35" s="82">
        <v>554.92858899999999</v>
      </c>
      <c r="P35" s="82">
        <v>552.00311299999998</v>
      </c>
      <c r="Q35" s="82">
        <v>551.68054199999995</v>
      </c>
      <c r="R35" s="82">
        <v>538.38372800000002</v>
      </c>
      <c r="S35" s="82">
        <v>525.73877000000005</v>
      </c>
      <c r="T35" s="82">
        <v>519.98260500000004</v>
      </c>
      <c r="U35" s="82">
        <v>519.21203600000001</v>
      </c>
      <c r="V35" s="82">
        <v>522.88903800000003</v>
      </c>
      <c r="W35" s="82">
        <v>529.97515899999996</v>
      </c>
      <c r="X35" s="82">
        <v>532.82470699999999</v>
      </c>
      <c r="Y35" s="82">
        <v>532.42767300000003</v>
      </c>
      <c r="Z35" s="82">
        <v>529.45483400000001</v>
      </c>
      <c r="AA35" s="82">
        <v>525.90850799999998</v>
      </c>
      <c r="AB35" s="82">
        <v>522.56658900000002</v>
      </c>
      <c r="AC35" s="82">
        <v>518.38085899999999</v>
      </c>
      <c r="AD35" s="82">
        <v>519.85076900000001</v>
      </c>
      <c r="AE35" s="82">
        <v>519.60534700000005</v>
      </c>
      <c r="AF35" s="82">
        <v>517.68316700000003</v>
      </c>
      <c r="AG35" s="82">
        <v>520.55609100000004</v>
      </c>
      <c r="AH35" s="82">
        <v>521.65747099999999</v>
      </c>
      <c r="AI35" s="88">
        <v>-5.0000000000000001E-3</v>
      </c>
    </row>
    <row r="36" spans="1:35" ht="12" customHeight="1" x14ac:dyDescent="0.35">
      <c r="A36" s="77" t="s">
        <v>1340</v>
      </c>
      <c r="B36" s="81" t="s">
        <v>1303</v>
      </c>
      <c r="C36" s="81"/>
      <c r="D36" s="81"/>
      <c r="E36" s="82">
        <v>9.3778E-2</v>
      </c>
      <c r="F36" s="82">
        <v>8.4561999999999998E-2</v>
      </c>
      <c r="G36" s="82">
        <v>8.3866999999999997E-2</v>
      </c>
      <c r="H36" s="82">
        <v>8.2933999999999994E-2</v>
      </c>
      <c r="I36" s="82">
        <v>7.9842999999999997E-2</v>
      </c>
      <c r="J36" s="82">
        <v>7.6699000000000003E-2</v>
      </c>
      <c r="K36" s="82">
        <v>7.2664999999999993E-2</v>
      </c>
      <c r="L36" s="82">
        <v>6.9365999999999997E-2</v>
      </c>
      <c r="M36" s="82">
        <v>6.6087999999999994E-2</v>
      </c>
      <c r="N36" s="82">
        <v>6.2316000000000003E-2</v>
      </c>
      <c r="O36" s="82">
        <v>5.8749999999999997E-2</v>
      </c>
      <c r="P36" s="82">
        <v>5.5550000000000002E-2</v>
      </c>
      <c r="Q36" s="82">
        <v>5.2555999999999999E-2</v>
      </c>
      <c r="R36" s="82">
        <v>4.8385999999999998E-2</v>
      </c>
      <c r="S36" s="82">
        <v>4.4403999999999999E-2</v>
      </c>
      <c r="T36" s="82">
        <v>4.1073999999999999E-2</v>
      </c>
      <c r="U36" s="82">
        <v>3.8148000000000001E-2</v>
      </c>
      <c r="V36" s="82">
        <v>3.5541000000000003E-2</v>
      </c>
      <c r="W36" s="82">
        <v>3.3077000000000002E-2</v>
      </c>
      <c r="X36" s="82">
        <v>3.0315999999999999E-2</v>
      </c>
      <c r="Y36" s="82">
        <v>2.7324000000000001E-2</v>
      </c>
      <c r="Z36" s="82">
        <v>2.4208E-2</v>
      </c>
      <c r="AA36" s="82">
        <v>2.1094999999999999E-2</v>
      </c>
      <c r="AB36" s="82">
        <v>1.7999999999999999E-2</v>
      </c>
      <c r="AC36" s="82">
        <v>1.4900999999999999E-2</v>
      </c>
      <c r="AD36" s="82">
        <v>1.1975E-2</v>
      </c>
      <c r="AE36" s="82">
        <v>8.9910000000000007E-3</v>
      </c>
      <c r="AF36" s="82">
        <v>5.9810000000000002E-3</v>
      </c>
      <c r="AG36" s="82">
        <v>3.0119999999999999E-3</v>
      </c>
      <c r="AH36" s="82">
        <v>0</v>
      </c>
      <c r="AI36" s="88" t="s">
        <v>11</v>
      </c>
    </row>
    <row r="37" spans="1:35" ht="15" customHeight="1" x14ac:dyDescent="0.35">
      <c r="A37" s="77" t="s">
        <v>1341</v>
      </c>
      <c r="B37" s="81" t="s">
        <v>1305</v>
      </c>
      <c r="C37" s="81"/>
      <c r="D37" s="81"/>
      <c r="E37" s="82">
        <v>28.579189</v>
      </c>
      <c r="F37" s="82">
        <v>37.799796999999998</v>
      </c>
      <c r="G37" s="82">
        <v>46.339046000000003</v>
      </c>
      <c r="H37" s="82">
        <v>54.261100999999996</v>
      </c>
      <c r="I37" s="82">
        <v>58.176040999999998</v>
      </c>
      <c r="J37" s="82">
        <v>61.655929999999998</v>
      </c>
      <c r="K37" s="82">
        <v>64.917702000000006</v>
      </c>
      <c r="L37" s="82">
        <v>68.914390999999995</v>
      </c>
      <c r="M37" s="82">
        <v>73.443618999999998</v>
      </c>
      <c r="N37" s="82">
        <v>78.091064000000003</v>
      </c>
      <c r="O37" s="82">
        <v>80.645233000000005</v>
      </c>
      <c r="P37" s="82">
        <v>85.000327999999996</v>
      </c>
      <c r="Q37" s="82">
        <v>88.585280999999995</v>
      </c>
      <c r="R37" s="82">
        <v>89.981232000000006</v>
      </c>
      <c r="S37" s="82">
        <v>91.31456</v>
      </c>
      <c r="T37" s="82">
        <v>93.395668000000001</v>
      </c>
      <c r="U37" s="82">
        <v>96.163764999999998</v>
      </c>
      <c r="V37" s="82">
        <v>99.826248000000007</v>
      </c>
      <c r="W37" s="82">
        <v>103.860428</v>
      </c>
      <c r="X37" s="82">
        <v>107.462875</v>
      </c>
      <c r="Y37" s="82">
        <v>110.179092</v>
      </c>
      <c r="Z37" s="82">
        <v>112.399666</v>
      </c>
      <c r="AA37" s="82">
        <v>114.578751</v>
      </c>
      <c r="AB37" s="82">
        <v>116.570374</v>
      </c>
      <c r="AC37" s="82">
        <v>118.287209</v>
      </c>
      <c r="AD37" s="82">
        <v>121.47287799999999</v>
      </c>
      <c r="AE37" s="82">
        <v>124.279961</v>
      </c>
      <c r="AF37" s="82">
        <v>126.766396</v>
      </c>
      <c r="AG37" s="82">
        <v>130.59278900000001</v>
      </c>
      <c r="AH37" s="82">
        <v>133.894745</v>
      </c>
      <c r="AI37" s="88">
        <v>5.5E-2</v>
      </c>
    </row>
    <row r="38" spans="1:35" ht="15" customHeight="1" x14ac:dyDescent="0.35">
      <c r="A38" s="77" t="s">
        <v>1342</v>
      </c>
      <c r="B38" s="81" t="s">
        <v>1307</v>
      </c>
      <c r="C38" s="81"/>
      <c r="D38" s="81"/>
      <c r="E38" s="82">
        <v>116.33712800000001</v>
      </c>
      <c r="F38" s="82">
        <v>128.26812699999999</v>
      </c>
      <c r="G38" s="82">
        <v>155.00762900000001</v>
      </c>
      <c r="H38" s="82">
        <v>182.89810199999999</v>
      </c>
      <c r="I38" s="82">
        <v>195.789841</v>
      </c>
      <c r="J38" s="82">
        <v>205.34196499999999</v>
      </c>
      <c r="K38" s="82">
        <v>213.27427700000001</v>
      </c>
      <c r="L38" s="82">
        <v>223.44061300000001</v>
      </c>
      <c r="M38" s="82">
        <v>236.342468</v>
      </c>
      <c r="N38" s="82">
        <v>247.95652799999999</v>
      </c>
      <c r="O38" s="82">
        <v>258.85949699999998</v>
      </c>
      <c r="P38" s="82">
        <v>282.15914900000001</v>
      </c>
      <c r="Q38" s="82">
        <v>301.43454000000003</v>
      </c>
      <c r="R38" s="82">
        <v>312.80041499999999</v>
      </c>
      <c r="S38" s="82">
        <v>324.20504799999998</v>
      </c>
      <c r="T38" s="82">
        <v>337.032623</v>
      </c>
      <c r="U38" s="82">
        <v>352.85296599999998</v>
      </c>
      <c r="V38" s="82">
        <v>373.29519699999997</v>
      </c>
      <c r="W38" s="82">
        <v>393.44055200000003</v>
      </c>
      <c r="X38" s="82">
        <v>416.24755900000002</v>
      </c>
      <c r="Y38" s="82">
        <v>434.52276599999999</v>
      </c>
      <c r="Z38" s="82">
        <v>451.46810900000003</v>
      </c>
      <c r="AA38" s="82">
        <v>469.557098</v>
      </c>
      <c r="AB38" s="82">
        <v>484.46343999999999</v>
      </c>
      <c r="AC38" s="82">
        <v>496.07870500000001</v>
      </c>
      <c r="AD38" s="82">
        <v>515.07562299999995</v>
      </c>
      <c r="AE38" s="82">
        <v>530.70703100000003</v>
      </c>
      <c r="AF38" s="82">
        <v>543.75414999999998</v>
      </c>
      <c r="AG38" s="82">
        <v>562.824341</v>
      </c>
      <c r="AH38" s="82">
        <v>573.33343500000001</v>
      </c>
      <c r="AI38" s="88">
        <v>5.7000000000000002E-2</v>
      </c>
    </row>
    <row r="39" spans="1:35" ht="15" customHeight="1" x14ac:dyDescent="0.35">
      <c r="A39" s="77" t="s">
        <v>1343</v>
      </c>
      <c r="B39" s="81" t="s">
        <v>1309</v>
      </c>
      <c r="C39" s="81"/>
      <c r="D39" s="81"/>
      <c r="E39" s="82">
        <v>55.057670999999999</v>
      </c>
      <c r="F39" s="82">
        <v>53.127327000000001</v>
      </c>
      <c r="G39" s="82">
        <v>53.622996999999998</v>
      </c>
      <c r="H39" s="82">
        <v>53.152264000000002</v>
      </c>
      <c r="I39" s="82">
        <v>51.774372</v>
      </c>
      <c r="J39" s="82">
        <v>51.004989999999999</v>
      </c>
      <c r="K39" s="82">
        <v>50.355651999999999</v>
      </c>
      <c r="L39" s="82">
        <v>50.621254</v>
      </c>
      <c r="M39" s="82">
        <v>51.208556999999999</v>
      </c>
      <c r="N39" s="82">
        <v>52.072277</v>
      </c>
      <c r="O39" s="82">
        <v>53.217650999999996</v>
      </c>
      <c r="P39" s="82">
        <v>55.713206999999997</v>
      </c>
      <c r="Q39" s="82">
        <v>57.525776</v>
      </c>
      <c r="R39" s="82">
        <v>58.145057999999999</v>
      </c>
      <c r="S39" s="82">
        <v>58.647334999999998</v>
      </c>
      <c r="T39" s="82">
        <v>59.694374000000003</v>
      </c>
      <c r="U39" s="82">
        <v>61.187140999999997</v>
      </c>
      <c r="V39" s="82">
        <v>63.272671000000003</v>
      </c>
      <c r="W39" s="82">
        <v>65.542450000000002</v>
      </c>
      <c r="X39" s="82">
        <v>67.744652000000002</v>
      </c>
      <c r="Y39" s="82">
        <v>69.149833999999998</v>
      </c>
      <c r="Z39" s="82">
        <v>70.186065999999997</v>
      </c>
      <c r="AA39" s="82">
        <v>71.208481000000006</v>
      </c>
      <c r="AB39" s="82">
        <v>71.972328000000005</v>
      </c>
      <c r="AC39" s="82">
        <v>72.425597999999994</v>
      </c>
      <c r="AD39" s="82">
        <v>73.737701000000001</v>
      </c>
      <c r="AE39" s="82">
        <v>74.667357999999993</v>
      </c>
      <c r="AF39" s="82">
        <v>75.298148999999995</v>
      </c>
      <c r="AG39" s="82">
        <v>76.662216000000001</v>
      </c>
      <c r="AH39" s="82">
        <v>77.354256000000007</v>
      </c>
      <c r="AI39" s="88">
        <v>1.2E-2</v>
      </c>
    </row>
    <row r="40" spans="1:35" ht="15" customHeight="1" x14ac:dyDescent="0.35">
      <c r="A40" s="77" t="s">
        <v>1344</v>
      </c>
      <c r="B40" s="81" t="s">
        <v>1311</v>
      </c>
      <c r="C40" s="81"/>
      <c r="D40" s="81"/>
      <c r="E40" s="82">
        <v>36.218811000000002</v>
      </c>
      <c r="F40" s="82">
        <v>154.586761</v>
      </c>
      <c r="G40" s="82">
        <v>190.44366500000001</v>
      </c>
      <c r="H40" s="82">
        <v>194.14935299999999</v>
      </c>
      <c r="I40" s="82">
        <v>189.67103599999999</v>
      </c>
      <c r="J40" s="82">
        <v>186.11908</v>
      </c>
      <c r="K40" s="82">
        <v>182.59335300000001</v>
      </c>
      <c r="L40" s="82">
        <v>182.38986199999999</v>
      </c>
      <c r="M40" s="82">
        <v>183.34767199999999</v>
      </c>
      <c r="N40" s="82">
        <v>185.21614099999999</v>
      </c>
      <c r="O40" s="82">
        <v>188.22491500000001</v>
      </c>
      <c r="P40" s="82">
        <v>195.500427</v>
      </c>
      <c r="Q40" s="82">
        <v>201.602203</v>
      </c>
      <c r="R40" s="82">
        <v>202.48445100000001</v>
      </c>
      <c r="S40" s="82">
        <v>203.07191499999999</v>
      </c>
      <c r="T40" s="82">
        <v>205.48602299999999</v>
      </c>
      <c r="U40" s="82">
        <v>209.44358800000001</v>
      </c>
      <c r="V40" s="82">
        <v>215.51011700000001</v>
      </c>
      <c r="W40" s="82">
        <v>222.27899199999999</v>
      </c>
      <c r="X40" s="82">
        <v>228.56625399999999</v>
      </c>
      <c r="Y40" s="82">
        <v>232.799881</v>
      </c>
      <c r="Z40" s="82">
        <v>235.78497300000001</v>
      </c>
      <c r="AA40" s="82">
        <v>238.747772</v>
      </c>
      <c r="AB40" s="82">
        <v>241.03796399999999</v>
      </c>
      <c r="AC40" s="82">
        <v>242.18598900000001</v>
      </c>
      <c r="AD40" s="82">
        <v>246.25103799999999</v>
      </c>
      <c r="AE40" s="82">
        <v>249.15150499999999</v>
      </c>
      <c r="AF40" s="82">
        <v>250.96052599999999</v>
      </c>
      <c r="AG40" s="82">
        <v>255.18679800000001</v>
      </c>
      <c r="AH40" s="82">
        <v>257.30136099999999</v>
      </c>
      <c r="AI40" s="88">
        <v>7.0000000000000007E-2</v>
      </c>
    </row>
    <row r="41" spans="1:35" ht="15" customHeight="1" x14ac:dyDescent="0.35">
      <c r="A41" s="77" t="s">
        <v>1345</v>
      </c>
      <c r="B41" s="81" t="s">
        <v>1313</v>
      </c>
      <c r="C41" s="81"/>
      <c r="D41" s="81"/>
      <c r="E41" s="82">
        <v>0</v>
      </c>
      <c r="F41" s="82">
        <v>0</v>
      </c>
      <c r="G41" s="82">
        <v>0</v>
      </c>
      <c r="H41" s="82">
        <v>0</v>
      </c>
      <c r="I41" s="82">
        <v>0</v>
      </c>
      <c r="J41" s="82">
        <v>0</v>
      </c>
      <c r="K41" s="82">
        <v>0</v>
      </c>
      <c r="L41" s="82">
        <v>0</v>
      </c>
      <c r="M41" s="82">
        <v>0</v>
      </c>
      <c r="N41" s="82">
        <v>0</v>
      </c>
      <c r="O41" s="82">
        <v>0</v>
      </c>
      <c r="P41" s="82">
        <v>0</v>
      </c>
      <c r="Q41" s="82">
        <v>0</v>
      </c>
      <c r="R41" s="82">
        <v>0</v>
      </c>
      <c r="S41" s="82">
        <v>0</v>
      </c>
      <c r="T41" s="82">
        <v>0</v>
      </c>
      <c r="U41" s="82">
        <v>0</v>
      </c>
      <c r="V41" s="82">
        <v>0</v>
      </c>
      <c r="W41" s="82">
        <v>0</v>
      </c>
      <c r="X41" s="82">
        <v>0</v>
      </c>
      <c r="Y41" s="82">
        <v>0</v>
      </c>
      <c r="Z41" s="82">
        <v>0</v>
      </c>
      <c r="AA41" s="82">
        <v>0</v>
      </c>
      <c r="AB41" s="82">
        <v>0</v>
      </c>
      <c r="AC41" s="82">
        <v>0</v>
      </c>
      <c r="AD41" s="82">
        <v>0</v>
      </c>
      <c r="AE41" s="82">
        <v>0</v>
      </c>
      <c r="AF41" s="82">
        <v>0</v>
      </c>
      <c r="AG41" s="82">
        <v>0</v>
      </c>
      <c r="AH41" s="82">
        <v>0</v>
      </c>
      <c r="AI41" s="88" t="s">
        <v>11</v>
      </c>
    </row>
    <row r="42" spans="1:35" ht="15" customHeight="1" x14ac:dyDescent="0.35">
      <c r="A42" s="77" t="s">
        <v>1346</v>
      </c>
      <c r="B42" s="81" t="s">
        <v>1315</v>
      </c>
      <c r="C42" s="81"/>
      <c r="D42" s="81"/>
      <c r="E42" s="82">
        <v>458.01428199999998</v>
      </c>
      <c r="F42" s="82">
        <v>501.93493699999999</v>
      </c>
      <c r="G42" s="82">
        <v>547.27465800000004</v>
      </c>
      <c r="H42" s="82">
        <v>565.82757600000002</v>
      </c>
      <c r="I42" s="82">
        <v>565.51458700000001</v>
      </c>
      <c r="J42" s="82">
        <v>565.17663600000003</v>
      </c>
      <c r="K42" s="82">
        <v>560.31372099999999</v>
      </c>
      <c r="L42" s="82">
        <v>561.88214100000005</v>
      </c>
      <c r="M42" s="82">
        <v>563.16980000000001</v>
      </c>
      <c r="N42" s="82">
        <v>562.63098100000002</v>
      </c>
      <c r="O42" s="82">
        <v>562.89172399999995</v>
      </c>
      <c r="P42" s="82">
        <v>570.48767099999998</v>
      </c>
      <c r="Q42" s="82">
        <v>576.23821999999996</v>
      </c>
      <c r="R42" s="82">
        <v>567.89605700000004</v>
      </c>
      <c r="S42" s="82">
        <v>558.94799799999998</v>
      </c>
      <c r="T42" s="82">
        <v>556.03161599999999</v>
      </c>
      <c r="U42" s="82">
        <v>558.466858</v>
      </c>
      <c r="V42" s="82">
        <v>566.629639</v>
      </c>
      <c r="W42" s="82">
        <v>576.86871299999996</v>
      </c>
      <c r="X42" s="82">
        <v>585.97894299999996</v>
      </c>
      <c r="Y42" s="82">
        <v>589.79345699999999</v>
      </c>
      <c r="Z42" s="82">
        <v>590.86480700000004</v>
      </c>
      <c r="AA42" s="82">
        <v>591.52166699999998</v>
      </c>
      <c r="AB42" s="82">
        <v>591.03228799999999</v>
      </c>
      <c r="AC42" s="82">
        <v>588.61328100000003</v>
      </c>
      <c r="AD42" s="82">
        <v>593.19030799999996</v>
      </c>
      <c r="AE42" s="82">
        <v>595.053406</v>
      </c>
      <c r="AF42" s="82">
        <v>594.78008999999997</v>
      </c>
      <c r="AG42" s="82">
        <v>600.26403800000003</v>
      </c>
      <c r="AH42" s="82">
        <v>601.24218800000006</v>
      </c>
      <c r="AI42" s="88">
        <v>8.9999999999999993E-3</v>
      </c>
    </row>
    <row r="43" spans="1:35" ht="15" customHeight="1" x14ac:dyDescent="0.35">
      <c r="A43" s="77" t="s">
        <v>1347</v>
      </c>
      <c r="B43" s="81" t="s">
        <v>1317</v>
      </c>
      <c r="C43" s="81"/>
      <c r="D43" s="81"/>
      <c r="E43" s="82">
        <v>0.110323</v>
      </c>
      <c r="F43" s="82">
        <v>0.137763</v>
      </c>
      <c r="G43" s="82">
        <v>0.183253</v>
      </c>
      <c r="H43" s="82">
        <v>0.23328199999999999</v>
      </c>
      <c r="I43" s="82">
        <v>0.25928400000000001</v>
      </c>
      <c r="J43" s="82">
        <v>0.269482</v>
      </c>
      <c r="K43" s="82">
        <v>0.27029700000000001</v>
      </c>
      <c r="L43" s="82">
        <v>0.26854499999999998</v>
      </c>
      <c r="M43" s="82">
        <v>0.26186599999999999</v>
      </c>
      <c r="N43" s="82">
        <v>0.26164300000000001</v>
      </c>
      <c r="O43" s="82">
        <v>0.25868000000000002</v>
      </c>
      <c r="P43" s="82">
        <v>0.26290200000000002</v>
      </c>
      <c r="Q43" s="82">
        <v>0.26259500000000002</v>
      </c>
      <c r="R43" s="82">
        <v>0.25814100000000001</v>
      </c>
      <c r="S43" s="82">
        <v>0.25338300000000002</v>
      </c>
      <c r="T43" s="82">
        <v>0.25079400000000002</v>
      </c>
      <c r="U43" s="82">
        <v>0.25117600000000001</v>
      </c>
      <c r="V43" s="82">
        <v>0.25495699999999999</v>
      </c>
      <c r="W43" s="82">
        <v>0.25800600000000001</v>
      </c>
      <c r="X43" s="82">
        <v>0.26522499999999999</v>
      </c>
      <c r="Y43" s="82">
        <v>0.26688400000000001</v>
      </c>
      <c r="Z43" s="82">
        <v>0.27162900000000001</v>
      </c>
      <c r="AA43" s="82">
        <v>0.277702</v>
      </c>
      <c r="AB43" s="82">
        <v>0.28060000000000002</v>
      </c>
      <c r="AC43" s="82">
        <v>0.28139700000000001</v>
      </c>
      <c r="AD43" s="82">
        <v>0.28559200000000001</v>
      </c>
      <c r="AE43" s="82">
        <v>0.28731699999999999</v>
      </c>
      <c r="AF43" s="82">
        <v>0.28775299999999998</v>
      </c>
      <c r="AG43" s="82">
        <v>0.29196899999999998</v>
      </c>
      <c r="AH43" s="82">
        <v>0.29115400000000002</v>
      </c>
      <c r="AI43" s="88">
        <v>3.4000000000000002E-2</v>
      </c>
    </row>
    <row r="44" spans="1:35" ht="15" customHeight="1" x14ac:dyDescent="0.35">
      <c r="A44" s="77" t="s">
        <v>1348</v>
      </c>
      <c r="B44" s="81" t="s">
        <v>1319</v>
      </c>
      <c r="C44" s="81"/>
      <c r="D44" s="81"/>
      <c r="E44" s="82">
        <v>2.1523E-2</v>
      </c>
      <c r="F44" s="82">
        <v>2.2523000000000001E-2</v>
      </c>
      <c r="G44" s="82">
        <v>2.3244999999999998E-2</v>
      </c>
      <c r="H44" s="82">
        <v>2.4621000000000001E-2</v>
      </c>
      <c r="I44" s="82">
        <v>2.5132999999999999E-2</v>
      </c>
      <c r="J44" s="82">
        <v>2.5956E-2</v>
      </c>
      <c r="K44" s="82">
        <v>2.6793999999999998E-2</v>
      </c>
      <c r="L44" s="82">
        <v>2.7444E-2</v>
      </c>
      <c r="M44" s="82">
        <v>2.7904000000000002E-2</v>
      </c>
      <c r="N44" s="82">
        <v>2.8843000000000001E-2</v>
      </c>
      <c r="O44" s="82">
        <v>2.9156000000000001E-2</v>
      </c>
      <c r="P44" s="82">
        <v>3.0003999999999999E-2</v>
      </c>
      <c r="Q44" s="82">
        <v>3.0705E-2</v>
      </c>
      <c r="R44" s="82">
        <v>3.0901000000000001E-2</v>
      </c>
      <c r="S44" s="82">
        <v>3.1073E-2</v>
      </c>
      <c r="T44" s="82">
        <v>3.1642999999999998E-2</v>
      </c>
      <c r="U44" s="82">
        <v>3.2497999999999999E-2</v>
      </c>
      <c r="V44" s="82">
        <v>3.3938999999999997E-2</v>
      </c>
      <c r="W44" s="82">
        <v>3.4952999999999998E-2</v>
      </c>
      <c r="X44" s="82">
        <v>3.7253000000000001E-2</v>
      </c>
      <c r="Y44" s="82">
        <v>3.8560999999999998E-2</v>
      </c>
      <c r="Z44" s="82">
        <v>4.0196000000000003E-2</v>
      </c>
      <c r="AA44" s="82">
        <v>4.2286999999999998E-2</v>
      </c>
      <c r="AB44" s="82">
        <v>4.3834999999999999E-2</v>
      </c>
      <c r="AC44" s="82">
        <v>4.5184000000000002E-2</v>
      </c>
      <c r="AD44" s="82">
        <v>4.7343000000000003E-2</v>
      </c>
      <c r="AE44" s="82">
        <v>4.9064999999999998E-2</v>
      </c>
      <c r="AF44" s="82">
        <v>5.0527000000000002E-2</v>
      </c>
      <c r="AG44" s="82">
        <v>5.2706999999999997E-2</v>
      </c>
      <c r="AH44" s="82">
        <v>5.3215999999999999E-2</v>
      </c>
      <c r="AI44" s="88">
        <v>3.2000000000000001E-2</v>
      </c>
    </row>
    <row r="45" spans="1:35" ht="15" customHeight="1" x14ac:dyDescent="0.35">
      <c r="A45" s="77" t="s">
        <v>1349</v>
      </c>
      <c r="B45" s="81" t="s">
        <v>1321</v>
      </c>
      <c r="C45" s="81"/>
      <c r="D45" s="81"/>
      <c r="E45" s="82">
        <v>0.454287</v>
      </c>
      <c r="F45" s="82">
        <v>0.61953199999999997</v>
      </c>
      <c r="G45" s="82">
        <v>0.69791700000000001</v>
      </c>
      <c r="H45" s="82">
        <v>0.73194599999999999</v>
      </c>
      <c r="I45" s="82">
        <v>0.74988699999999997</v>
      </c>
      <c r="J45" s="82">
        <v>0.77173599999999998</v>
      </c>
      <c r="K45" s="82">
        <v>0.785443</v>
      </c>
      <c r="L45" s="82">
        <v>0.79760399999999998</v>
      </c>
      <c r="M45" s="82">
        <v>0.80721799999999999</v>
      </c>
      <c r="N45" s="82">
        <v>0.821994</v>
      </c>
      <c r="O45" s="82">
        <v>0.82895200000000002</v>
      </c>
      <c r="P45" s="82">
        <v>0.86267899999999997</v>
      </c>
      <c r="Q45" s="82">
        <v>0.88248800000000005</v>
      </c>
      <c r="R45" s="82">
        <v>0.88968400000000003</v>
      </c>
      <c r="S45" s="82">
        <v>0.89937299999999998</v>
      </c>
      <c r="T45" s="82">
        <v>0.91783199999999998</v>
      </c>
      <c r="U45" s="82">
        <v>0.94411299999999998</v>
      </c>
      <c r="V45" s="82">
        <v>0.98437600000000003</v>
      </c>
      <c r="W45" s="82">
        <v>1.0265660000000001</v>
      </c>
      <c r="X45" s="82">
        <v>1.076635</v>
      </c>
      <c r="Y45" s="82">
        <v>1.1149789999999999</v>
      </c>
      <c r="Z45" s="82">
        <v>1.1537139999999999</v>
      </c>
      <c r="AA45" s="82">
        <v>1.190774</v>
      </c>
      <c r="AB45" s="82">
        <v>1.2256609999999999</v>
      </c>
      <c r="AC45" s="82">
        <v>1.2712019999999999</v>
      </c>
      <c r="AD45" s="82">
        <v>1.3486309999999999</v>
      </c>
      <c r="AE45" s="82">
        <v>1.4238010000000001</v>
      </c>
      <c r="AF45" s="82">
        <v>1.489571</v>
      </c>
      <c r="AG45" s="82">
        <v>1.572449</v>
      </c>
      <c r="AH45" s="82">
        <v>1.6329180000000001</v>
      </c>
      <c r="AI45" s="88">
        <v>4.4999999999999998E-2</v>
      </c>
    </row>
    <row r="46" spans="1:35" ht="15" customHeight="1" x14ac:dyDescent="0.35">
      <c r="A46" s="77" t="s">
        <v>1350</v>
      </c>
      <c r="B46" s="81" t="s">
        <v>1323</v>
      </c>
      <c r="C46" s="81"/>
      <c r="D46" s="81"/>
      <c r="E46" s="82">
        <v>5.8349999999999999E-3</v>
      </c>
      <c r="F46" s="82">
        <v>5.803E-3</v>
      </c>
      <c r="G46" s="82">
        <v>6.4859999999999996E-3</v>
      </c>
      <c r="H46" s="82">
        <v>6.6709999999999998E-3</v>
      </c>
      <c r="I46" s="82">
        <v>6.7279999999999996E-3</v>
      </c>
      <c r="J46" s="82">
        <v>6.8190000000000004E-3</v>
      </c>
      <c r="K46" s="82">
        <v>6.8370000000000002E-3</v>
      </c>
      <c r="L46" s="82">
        <v>6.7780000000000002E-3</v>
      </c>
      <c r="M46" s="82">
        <v>6.7070000000000003E-3</v>
      </c>
      <c r="N46" s="82">
        <v>6.7419999999999997E-3</v>
      </c>
      <c r="O46" s="82">
        <v>6.6670000000000002E-3</v>
      </c>
      <c r="P46" s="82">
        <v>7.0340000000000003E-3</v>
      </c>
      <c r="Q46" s="82">
        <v>7.0559999999999998E-3</v>
      </c>
      <c r="R46" s="82">
        <v>7.0060000000000001E-3</v>
      </c>
      <c r="S46" s="82">
        <v>7.0140000000000003E-3</v>
      </c>
      <c r="T46" s="82">
        <v>7.0619999999999997E-3</v>
      </c>
      <c r="U46" s="82">
        <v>7.123E-3</v>
      </c>
      <c r="V46" s="82">
        <v>7.3049999999999999E-3</v>
      </c>
      <c r="W46" s="82">
        <v>7.45E-3</v>
      </c>
      <c r="X46" s="82">
        <v>7.7349999999999997E-3</v>
      </c>
      <c r="Y46" s="82">
        <v>7.8759999999999993E-3</v>
      </c>
      <c r="Z46" s="82">
        <v>8.0409999999999995E-3</v>
      </c>
      <c r="AA46" s="82">
        <v>8.1890000000000001E-3</v>
      </c>
      <c r="AB46" s="82">
        <v>8.2909999999999998E-3</v>
      </c>
      <c r="AC46" s="82">
        <v>8.4980000000000003E-3</v>
      </c>
      <c r="AD46" s="82">
        <v>8.9510000000000006E-3</v>
      </c>
      <c r="AE46" s="82">
        <v>9.3039999999999998E-3</v>
      </c>
      <c r="AF46" s="82">
        <v>9.5560000000000003E-3</v>
      </c>
      <c r="AG46" s="82">
        <v>9.92E-3</v>
      </c>
      <c r="AH46" s="82">
        <v>1.0041E-2</v>
      </c>
      <c r="AI46" s="88">
        <v>1.9E-2</v>
      </c>
    </row>
    <row r="47" spans="1:35" ht="15" customHeight="1" x14ac:dyDescent="0.35">
      <c r="A47" s="77" t="s">
        <v>1351</v>
      </c>
      <c r="B47" s="81" t="s">
        <v>1325</v>
      </c>
      <c r="C47" s="81"/>
      <c r="D47" s="81"/>
      <c r="E47" s="82">
        <v>0</v>
      </c>
      <c r="F47" s="82">
        <v>0</v>
      </c>
      <c r="G47" s="82">
        <v>0</v>
      </c>
      <c r="H47" s="82">
        <v>0</v>
      </c>
      <c r="I47" s="82">
        <v>0</v>
      </c>
      <c r="J47" s="82">
        <v>0</v>
      </c>
      <c r="K47" s="82">
        <v>0</v>
      </c>
      <c r="L47" s="82">
        <v>0</v>
      </c>
      <c r="M47" s="82">
        <v>0</v>
      </c>
      <c r="N47" s="82">
        <v>0</v>
      </c>
      <c r="O47" s="82">
        <v>0</v>
      </c>
      <c r="P47" s="82">
        <v>0</v>
      </c>
      <c r="Q47" s="82">
        <v>0</v>
      </c>
      <c r="R47" s="82">
        <v>0</v>
      </c>
      <c r="S47" s="82">
        <v>0</v>
      </c>
      <c r="T47" s="82">
        <v>0</v>
      </c>
      <c r="U47" s="82">
        <v>0</v>
      </c>
      <c r="V47" s="82">
        <v>0</v>
      </c>
      <c r="W47" s="82">
        <v>0</v>
      </c>
      <c r="X47" s="82">
        <v>0</v>
      </c>
      <c r="Y47" s="82">
        <v>0</v>
      </c>
      <c r="Z47" s="82">
        <v>0</v>
      </c>
      <c r="AA47" s="82">
        <v>0</v>
      </c>
      <c r="AB47" s="82">
        <v>0</v>
      </c>
      <c r="AC47" s="82">
        <v>0</v>
      </c>
      <c r="AD47" s="82">
        <v>0</v>
      </c>
      <c r="AE47" s="82">
        <v>0</v>
      </c>
      <c r="AF47" s="82">
        <v>0</v>
      </c>
      <c r="AG47" s="82">
        <v>0</v>
      </c>
      <c r="AH47" s="82">
        <v>0</v>
      </c>
      <c r="AI47" s="88" t="s">
        <v>11</v>
      </c>
    </row>
    <row r="48" spans="1:35" ht="15" customHeight="1" x14ac:dyDescent="0.35">
      <c r="A48" s="77" t="s">
        <v>1352</v>
      </c>
      <c r="B48" s="81" t="s">
        <v>1327</v>
      </c>
      <c r="C48" s="81"/>
      <c r="D48" s="81"/>
      <c r="E48" s="82">
        <v>6.3100000000000005E-4</v>
      </c>
      <c r="F48" s="82">
        <v>3.9240000000000004E-3</v>
      </c>
      <c r="G48" s="82">
        <v>7.607E-3</v>
      </c>
      <c r="H48" s="82">
        <v>1.1663E-2</v>
      </c>
      <c r="I48" s="82">
        <v>1.6934000000000001E-2</v>
      </c>
      <c r="J48" s="82">
        <v>2.146E-2</v>
      </c>
      <c r="K48" s="82">
        <v>2.5975000000000002E-2</v>
      </c>
      <c r="L48" s="82">
        <v>3.1001000000000001E-2</v>
      </c>
      <c r="M48" s="82">
        <v>3.6346000000000003E-2</v>
      </c>
      <c r="N48" s="82">
        <v>4.1800999999999998E-2</v>
      </c>
      <c r="O48" s="82">
        <v>4.7445000000000001E-2</v>
      </c>
      <c r="P48" s="82">
        <v>5.4151999999999999E-2</v>
      </c>
      <c r="Q48" s="82">
        <v>6.1150000000000003E-2</v>
      </c>
      <c r="R48" s="82">
        <v>6.6989000000000007E-2</v>
      </c>
      <c r="S48" s="82">
        <v>7.3028999999999997E-2</v>
      </c>
      <c r="T48" s="82">
        <v>8.0170000000000005E-2</v>
      </c>
      <c r="U48" s="82">
        <v>8.8482000000000005E-2</v>
      </c>
      <c r="V48" s="82">
        <v>9.8235000000000003E-2</v>
      </c>
      <c r="W48" s="82">
        <v>0.108999</v>
      </c>
      <c r="X48" s="82">
        <v>0.120353</v>
      </c>
      <c r="Y48" s="82">
        <v>0.13120999999999999</v>
      </c>
      <c r="Z48" s="82">
        <v>0.142038</v>
      </c>
      <c r="AA48" s="82">
        <v>0.153393</v>
      </c>
      <c r="AB48" s="82">
        <v>0.16478300000000001</v>
      </c>
      <c r="AC48" s="82">
        <v>0.176149</v>
      </c>
      <c r="AD48" s="82">
        <v>0.19006200000000001</v>
      </c>
      <c r="AE48" s="82">
        <v>0.20350299999999999</v>
      </c>
      <c r="AF48" s="82">
        <v>0.21637600000000001</v>
      </c>
      <c r="AG48" s="82">
        <v>0.232098</v>
      </c>
      <c r="AH48" s="82">
        <v>0.245919</v>
      </c>
      <c r="AI48" s="88">
        <v>0.22800000000000001</v>
      </c>
    </row>
    <row r="49" spans="1:35" ht="15" customHeight="1" x14ac:dyDescent="0.35">
      <c r="A49" s="77" t="s">
        <v>1353</v>
      </c>
      <c r="B49" s="81" t="s">
        <v>1354</v>
      </c>
      <c r="C49" s="81"/>
      <c r="D49" s="81"/>
      <c r="E49" s="82">
        <v>1291.1644289999999</v>
      </c>
      <c r="F49" s="82">
        <v>1422.9570309999999</v>
      </c>
      <c r="G49" s="82">
        <v>1553.7583010000001</v>
      </c>
      <c r="H49" s="82">
        <v>1626.3079829999999</v>
      </c>
      <c r="I49" s="82">
        <v>1638.2535399999999</v>
      </c>
      <c r="J49" s="82">
        <v>1647.267578</v>
      </c>
      <c r="K49" s="82">
        <v>1642.5926509999999</v>
      </c>
      <c r="L49" s="82">
        <v>1657.025879</v>
      </c>
      <c r="M49" s="82">
        <v>1675.599121</v>
      </c>
      <c r="N49" s="82">
        <v>1687.2597659999999</v>
      </c>
      <c r="O49" s="82">
        <v>1699.997437</v>
      </c>
      <c r="P49" s="82">
        <v>1742.1363530000001</v>
      </c>
      <c r="Q49" s="82">
        <v>1778.363159</v>
      </c>
      <c r="R49" s="82">
        <v>1770.9920649999999</v>
      </c>
      <c r="S49" s="82">
        <v>1763.234009</v>
      </c>
      <c r="T49" s="82">
        <v>1772.951538</v>
      </c>
      <c r="U49" s="82">
        <v>1798.687866</v>
      </c>
      <c r="V49" s="82">
        <v>1842.83728</v>
      </c>
      <c r="W49" s="82">
        <v>1893.4354249999999</v>
      </c>
      <c r="X49" s="82">
        <v>1940.3625489999999</v>
      </c>
      <c r="Y49" s="82">
        <v>1970.459595</v>
      </c>
      <c r="Z49" s="82">
        <v>1991.7983400000001</v>
      </c>
      <c r="AA49" s="82">
        <v>2013.2158199999999</v>
      </c>
      <c r="AB49" s="82">
        <v>2029.3842770000001</v>
      </c>
      <c r="AC49" s="82">
        <v>2037.769043</v>
      </c>
      <c r="AD49" s="82">
        <v>2071.470703</v>
      </c>
      <c r="AE49" s="82">
        <v>2095.4467770000001</v>
      </c>
      <c r="AF49" s="82">
        <v>2111.3022460000002</v>
      </c>
      <c r="AG49" s="82">
        <v>2148.2485350000002</v>
      </c>
      <c r="AH49" s="82">
        <v>2167.0166020000001</v>
      </c>
      <c r="AI49" s="88">
        <v>1.7999999999999999E-2</v>
      </c>
    </row>
    <row r="50" spans="1:35" ht="15" customHeight="1" x14ac:dyDescent="0.35">
      <c r="A50" s="77" t="s">
        <v>1355</v>
      </c>
      <c r="B50" s="81" t="s">
        <v>1150</v>
      </c>
      <c r="C50" s="81"/>
      <c r="D50" s="81"/>
      <c r="E50" s="82">
        <v>12.831943000000001</v>
      </c>
      <c r="F50" s="82">
        <v>15.115688</v>
      </c>
      <c r="G50" s="82">
        <v>15.97639</v>
      </c>
      <c r="H50" s="82">
        <v>16.274401000000001</v>
      </c>
      <c r="I50" s="82">
        <v>16.361270999999999</v>
      </c>
      <c r="J50" s="82">
        <v>16.438116000000001</v>
      </c>
      <c r="K50" s="82">
        <v>16.579166000000001</v>
      </c>
      <c r="L50" s="82">
        <v>16.751884</v>
      </c>
      <c r="M50" s="82">
        <v>16.966229999999999</v>
      </c>
      <c r="N50" s="82">
        <v>17.253309000000002</v>
      </c>
      <c r="O50" s="82">
        <v>17.510619999999999</v>
      </c>
      <c r="P50" s="82">
        <v>17.982088000000001</v>
      </c>
      <c r="Q50" s="82">
        <v>18.314347999999999</v>
      </c>
      <c r="R50" s="82">
        <v>18.632486</v>
      </c>
      <c r="S50" s="82">
        <v>18.945323999999999</v>
      </c>
      <c r="T50" s="82">
        <v>19.216526000000002</v>
      </c>
      <c r="U50" s="82">
        <v>19.489274999999999</v>
      </c>
      <c r="V50" s="82">
        <v>19.781286000000001</v>
      </c>
      <c r="W50" s="82">
        <v>20.011797000000001</v>
      </c>
      <c r="X50" s="82">
        <v>20.341745</v>
      </c>
      <c r="Y50" s="82">
        <v>20.622205999999998</v>
      </c>
      <c r="Z50" s="82">
        <v>20.910150999999999</v>
      </c>
      <c r="AA50" s="82">
        <v>21.219197999999999</v>
      </c>
      <c r="AB50" s="82">
        <v>21.480591</v>
      </c>
      <c r="AC50" s="82">
        <v>21.706543</v>
      </c>
      <c r="AD50" s="82">
        <v>21.962237999999999</v>
      </c>
      <c r="AE50" s="82">
        <v>22.187359000000001</v>
      </c>
      <c r="AF50" s="82">
        <v>22.398506000000001</v>
      </c>
      <c r="AG50" s="82">
        <v>22.619444000000001</v>
      </c>
      <c r="AH50" s="82">
        <v>22.742086</v>
      </c>
      <c r="AI50" s="88">
        <v>0.02</v>
      </c>
    </row>
    <row r="51" spans="1:35" ht="15" customHeight="1" x14ac:dyDescent="0.35">
      <c r="A51" s="77" t="s">
        <v>1356</v>
      </c>
      <c r="B51" s="34" t="s">
        <v>1149</v>
      </c>
      <c r="C51" s="34"/>
      <c r="D51" s="34"/>
      <c r="E51" s="82">
        <v>10062.111328000001</v>
      </c>
      <c r="F51" s="82">
        <v>9413.7753909999992</v>
      </c>
      <c r="G51" s="82">
        <v>9725.3398440000001</v>
      </c>
      <c r="H51" s="82">
        <v>9993.0439449999994</v>
      </c>
      <c r="I51" s="82">
        <v>10012.997069999999</v>
      </c>
      <c r="J51" s="82">
        <v>10021.024414</v>
      </c>
      <c r="K51" s="82">
        <v>9907.5712889999995</v>
      </c>
      <c r="L51" s="82">
        <v>9891.578125</v>
      </c>
      <c r="M51" s="82">
        <v>9876.0839840000008</v>
      </c>
      <c r="N51" s="82">
        <v>9779.3398440000001</v>
      </c>
      <c r="O51" s="82">
        <v>9708.3798829999996</v>
      </c>
      <c r="P51" s="82">
        <v>9688.1757809999999</v>
      </c>
      <c r="Q51" s="82">
        <v>9710.2177730000003</v>
      </c>
      <c r="R51" s="82">
        <v>9504.8613280000009</v>
      </c>
      <c r="S51" s="82">
        <v>9306.9609380000002</v>
      </c>
      <c r="T51" s="82">
        <v>9226.1816409999992</v>
      </c>
      <c r="U51" s="82">
        <v>9229.1162110000005</v>
      </c>
      <c r="V51" s="82">
        <v>9316.0634769999997</v>
      </c>
      <c r="W51" s="82">
        <v>9461.5957030000009</v>
      </c>
      <c r="X51" s="82">
        <v>9538.8203119999998</v>
      </c>
      <c r="Y51" s="82">
        <v>9555.0380860000005</v>
      </c>
      <c r="Z51" s="82">
        <v>9525.5087889999995</v>
      </c>
      <c r="AA51" s="82">
        <v>9487.7089840000008</v>
      </c>
      <c r="AB51" s="82">
        <v>9447.5253909999992</v>
      </c>
      <c r="AC51" s="82">
        <v>9387.8095699999994</v>
      </c>
      <c r="AD51" s="82">
        <v>9431.9658199999994</v>
      </c>
      <c r="AE51" s="82">
        <v>9444.3271480000003</v>
      </c>
      <c r="AF51" s="82">
        <v>9426.0849610000005</v>
      </c>
      <c r="AG51" s="82">
        <v>9497.3535159999992</v>
      </c>
      <c r="AH51" s="82">
        <v>9528.6621090000008</v>
      </c>
      <c r="AI51" s="88">
        <v>-2E-3</v>
      </c>
    </row>
    <row r="52" spans="1:35" ht="15" customHeight="1" x14ac:dyDescent="0.35">
      <c r="A52" s="77" t="s">
        <v>1357</v>
      </c>
      <c r="B52" s="81" t="s">
        <v>1148</v>
      </c>
      <c r="C52" s="81"/>
      <c r="D52" s="81"/>
      <c r="E52" s="82">
        <v>12.455999</v>
      </c>
      <c r="F52" s="82">
        <v>14.571984</v>
      </c>
      <c r="G52" s="82">
        <v>15.600765000000001</v>
      </c>
      <c r="H52" s="82">
        <v>16.004926999999999</v>
      </c>
      <c r="I52" s="82">
        <v>16.139498</v>
      </c>
      <c r="J52" s="82">
        <v>16.278839000000001</v>
      </c>
      <c r="K52" s="82">
        <v>16.464922000000001</v>
      </c>
      <c r="L52" s="82">
        <v>16.678802000000001</v>
      </c>
      <c r="M52" s="82">
        <v>16.941445999999999</v>
      </c>
      <c r="N52" s="82">
        <v>17.293423000000001</v>
      </c>
      <c r="O52" s="82">
        <v>17.605484000000001</v>
      </c>
      <c r="P52" s="82">
        <v>18.134191999999999</v>
      </c>
      <c r="Q52" s="82">
        <v>18.535164000000002</v>
      </c>
      <c r="R52" s="82">
        <v>18.911802000000002</v>
      </c>
      <c r="S52" s="82">
        <v>19.290403000000001</v>
      </c>
      <c r="T52" s="82">
        <v>19.623487000000001</v>
      </c>
      <c r="U52" s="82">
        <v>19.95421</v>
      </c>
      <c r="V52" s="82">
        <v>20.306281999999999</v>
      </c>
      <c r="W52" s="82">
        <v>20.598869000000001</v>
      </c>
      <c r="X52" s="82">
        <v>20.985233000000001</v>
      </c>
      <c r="Y52" s="82">
        <v>21.343271000000001</v>
      </c>
      <c r="Z52" s="82">
        <v>21.693348</v>
      </c>
      <c r="AA52" s="82">
        <v>22.068369000000001</v>
      </c>
      <c r="AB52" s="82">
        <v>22.394946999999998</v>
      </c>
      <c r="AC52" s="82">
        <v>22.683171999999999</v>
      </c>
      <c r="AD52" s="82">
        <v>23.003008000000001</v>
      </c>
      <c r="AE52" s="82">
        <v>23.292082000000001</v>
      </c>
      <c r="AF52" s="82">
        <v>23.56691</v>
      </c>
      <c r="AG52" s="82">
        <v>23.852163000000001</v>
      </c>
      <c r="AH52" s="82">
        <v>24.034039</v>
      </c>
      <c r="AI52" s="88">
        <v>2.3E-2</v>
      </c>
    </row>
    <row r="53" spans="1:35" ht="15" customHeight="1" x14ac:dyDescent="0.35">
      <c r="A53" s="77" t="s">
        <v>1358</v>
      </c>
      <c r="B53" s="81" t="s">
        <v>1147</v>
      </c>
      <c r="C53" s="81"/>
      <c r="D53" s="81"/>
      <c r="E53" s="82">
        <v>74.063698000000002</v>
      </c>
      <c r="F53" s="82">
        <v>70.525611999999995</v>
      </c>
      <c r="G53" s="82">
        <v>74.440796000000006</v>
      </c>
      <c r="H53" s="82">
        <v>77.914856</v>
      </c>
      <c r="I53" s="82">
        <v>79.591187000000005</v>
      </c>
      <c r="J53" s="82">
        <v>81.828643999999997</v>
      </c>
      <c r="K53" s="82">
        <v>83.563957000000002</v>
      </c>
      <c r="L53" s="82">
        <v>86.347922999999994</v>
      </c>
      <c r="M53" s="82">
        <v>89.081992999999997</v>
      </c>
      <c r="N53" s="82">
        <v>91.337913999999998</v>
      </c>
      <c r="O53" s="82">
        <v>93.610977000000005</v>
      </c>
      <c r="P53" s="82">
        <v>97.199439999999996</v>
      </c>
      <c r="Q53" s="82">
        <v>100.757164</v>
      </c>
      <c r="R53" s="82">
        <v>101.646019</v>
      </c>
      <c r="S53" s="82">
        <v>102.49258399999999</v>
      </c>
      <c r="T53" s="82">
        <v>104.427734</v>
      </c>
      <c r="U53" s="82">
        <v>107.304947</v>
      </c>
      <c r="V53" s="82">
        <v>111.214264</v>
      </c>
      <c r="W53" s="82">
        <v>115.60329400000001</v>
      </c>
      <c r="X53" s="82">
        <v>119.628677</v>
      </c>
      <c r="Y53" s="82">
        <v>122.810913</v>
      </c>
      <c r="Z53" s="82">
        <v>125.418648</v>
      </c>
      <c r="AA53" s="82">
        <v>128.010651</v>
      </c>
      <c r="AB53" s="82">
        <v>130.39082300000001</v>
      </c>
      <c r="AC53" s="82">
        <v>132.36084</v>
      </c>
      <c r="AD53" s="82">
        <v>135.846069</v>
      </c>
      <c r="AE53" s="82">
        <v>138.75170900000001</v>
      </c>
      <c r="AF53" s="82">
        <v>141.09641999999999</v>
      </c>
      <c r="AG53" s="82">
        <v>144.80079699999999</v>
      </c>
      <c r="AH53" s="82">
        <v>147.26542699999999</v>
      </c>
      <c r="AI53" s="88">
        <v>2.4E-2</v>
      </c>
    </row>
    <row r="54" spans="1:35" ht="15" customHeight="1" x14ac:dyDescent="0.35">
      <c r="A54" s="77" t="s">
        <v>1359</v>
      </c>
      <c r="B54" s="81" t="s">
        <v>1146</v>
      </c>
      <c r="C54" s="81"/>
      <c r="D54" s="81"/>
      <c r="E54" s="82">
        <v>0</v>
      </c>
      <c r="F54" s="82">
        <v>0</v>
      </c>
      <c r="G54" s="82">
        <v>0</v>
      </c>
      <c r="H54" s="82">
        <v>0</v>
      </c>
      <c r="I54" s="82">
        <v>0</v>
      </c>
      <c r="J54" s="82">
        <v>0</v>
      </c>
      <c r="K54" s="82">
        <v>0</v>
      </c>
      <c r="L54" s="82">
        <v>0</v>
      </c>
      <c r="M54" s="82">
        <v>0</v>
      </c>
      <c r="N54" s="82">
        <v>0</v>
      </c>
      <c r="O54" s="82">
        <v>0</v>
      </c>
      <c r="P54" s="82">
        <v>0</v>
      </c>
      <c r="Q54" s="82">
        <v>0</v>
      </c>
      <c r="R54" s="82">
        <v>0</v>
      </c>
      <c r="S54" s="82">
        <v>0</v>
      </c>
      <c r="T54" s="82">
        <v>0</v>
      </c>
      <c r="U54" s="82">
        <v>0</v>
      </c>
      <c r="V54" s="82">
        <v>0</v>
      </c>
      <c r="W54" s="82">
        <v>0</v>
      </c>
      <c r="X54" s="82">
        <v>0</v>
      </c>
      <c r="Y54" s="82">
        <v>0</v>
      </c>
      <c r="Z54" s="82">
        <v>0</v>
      </c>
      <c r="AA54" s="82">
        <v>0</v>
      </c>
      <c r="AB54" s="82">
        <v>0</v>
      </c>
      <c r="AC54" s="82">
        <v>0</v>
      </c>
      <c r="AD54" s="82">
        <v>0</v>
      </c>
      <c r="AE54" s="82">
        <v>0</v>
      </c>
      <c r="AF54" s="82">
        <v>0</v>
      </c>
      <c r="AG54" s="82">
        <v>0</v>
      </c>
      <c r="AH54" s="82">
        <v>0</v>
      </c>
      <c r="AI54" s="88" t="s">
        <v>11</v>
      </c>
    </row>
    <row r="55" spans="1:35" ht="15" customHeight="1" x14ac:dyDescent="0.35">
      <c r="B55" s="34" t="s">
        <v>1360</v>
      </c>
      <c r="C55" s="34"/>
      <c r="D55" s="34"/>
      <c r="E55" s="82"/>
      <c r="F55" s="82"/>
      <c r="G55" s="82"/>
      <c r="H55" s="82"/>
      <c r="I55" s="82"/>
      <c r="J55" s="82"/>
      <c r="K55" s="82"/>
      <c r="L55" s="82"/>
      <c r="M55" s="82"/>
      <c r="N55" s="82"/>
      <c r="O55" s="82"/>
      <c r="P55" s="82"/>
      <c r="Q55" s="82"/>
      <c r="R55" s="82"/>
      <c r="S55" s="82"/>
      <c r="T55" s="82"/>
      <c r="U55" s="82"/>
      <c r="V55" s="82"/>
      <c r="W55" s="82"/>
      <c r="X55" s="82"/>
      <c r="Y55" s="82"/>
      <c r="Z55" s="82"/>
      <c r="AA55" s="82"/>
      <c r="AB55" s="82"/>
      <c r="AC55" s="82"/>
      <c r="AD55" s="82"/>
      <c r="AE55" s="82"/>
      <c r="AF55" s="82"/>
      <c r="AG55" s="82"/>
      <c r="AH55" s="82"/>
      <c r="AI55" s="88"/>
    </row>
    <row r="56" spans="1:35" ht="15" customHeight="1" x14ac:dyDescent="0.35">
      <c r="A56" s="77" t="s">
        <v>1361</v>
      </c>
      <c r="B56" s="81" t="s">
        <v>1362</v>
      </c>
      <c r="C56" s="81"/>
      <c r="D56" s="81"/>
      <c r="E56" s="82">
        <v>13433.044921999999</v>
      </c>
      <c r="F56" s="82">
        <v>11966.610352</v>
      </c>
      <c r="G56" s="82">
        <v>11948.764648</v>
      </c>
      <c r="H56" s="82">
        <v>11987.172852</v>
      </c>
      <c r="I56" s="82">
        <v>11784.688477</v>
      </c>
      <c r="J56" s="82">
        <v>11655.679688</v>
      </c>
      <c r="K56" s="82">
        <v>11441.440430000001</v>
      </c>
      <c r="L56" s="82">
        <v>11357.236328000001</v>
      </c>
      <c r="M56" s="82">
        <v>11266.191406</v>
      </c>
      <c r="N56" s="82">
        <v>11099.802734000001</v>
      </c>
      <c r="O56" s="82">
        <v>10952.915039</v>
      </c>
      <c r="P56" s="82">
        <v>10912.773438</v>
      </c>
      <c r="Q56" s="82">
        <v>10883.269531</v>
      </c>
      <c r="R56" s="82">
        <v>10596.859375</v>
      </c>
      <c r="S56" s="82">
        <v>10320.581055000001</v>
      </c>
      <c r="T56" s="82">
        <v>10173.295898</v>
      </c>
      <c r="U56" s="82">
        <v>10122.291992</v>
      </c>
      <c r="V56" s="82">
        <v>10162.921875</v>
      </c>
      <c r="W56" s="82">
        <v>10254.520508</v>
      </c>
      <c r="X56" s="82">
        <v>10289.177734000001</v>
      </c>
      <c r="Y56" s="82">
        <v>10249.780273</v>
      </c>
      <c r="Z56" s="82">
        <v>10165.737305000001</v>
      </c>
      <c r="AA56" s="82">
        <v>10077.313477</v>
      </c>
      <c r="AB56" s="82">
        <v>9983.6328119999998</v>
      </c>
      <c r="AC56" s="82">
        <v>9869.5947269999997</v>
      </c>
      <c r="AD56" s="82">
        <v>9865.8603519999997</v>
      </c>
      <c r="AE56" s="82">
        <v>9824.3828119999998</v>
      </c>
      <c r="AF56" s="82">
        <v>9748.7285159999992</v>
      </c>
      <c r="AG56" s="82">
        <v>9766.5087889999995</v>
      </c>
      <c r="AH56" s="82">
        <v>9733.1904300000006</v>
      </c>
      <c r="AI56" s="88">
        <v>-1.0999999999999999E-2</v>
      </c>
    </row>
    <row r="57" spans="1:35" ht="15" customHeight="1" x14ac:dyDescent="0.35">
      <c r="A57" s="77" t="s">
        <v>1363</v>
      </c>
      <c r="B57" s="81" t="s">
        <v>1364</v>
      </c>
      <c r="C57" s="81"/>
      <c r="D57" s="81"/>
      <c r="E57" s="82">
        <v>46.474376999999997</v>
      </c>
      <c r="F57" s="82">
        <v>51.306229000000002</v>
      </c>
      <c r="G57" s="82">
        <v>54.753540000000001</v>
      </c>
      <c r="H57" s="82">
        <v>52.244777999999997</v>
      </c>
      <c r="I57" s="82">
        <v>51.283470000000001</v>
      </c>
      <c r="J57" s="82">
        <v>51.623837000000002</v>
      </c>
      <c r="K57" s="82">
        <v>51.784702000000003</v>
      </c>
      <c r="L57" s="82">
        <v>52.100876</v>
      </c>
      <c r="M57" s="82">
        <v>51.986438999999997</v>
      </c>
      <c r="N57" s="82">
        <v>52.998814000000003</v>
      </c>
      <c r="O57" s="82">
        <v>52.260264999999997</v>
      </c>
      <c r="P57" s="82">
        <v>53.654530000000001</v>
      </c>
      <c r="Q57" s="82">
        <v>54.077171</v>
      </c>
      <c r="R57" s="82">
        <v>53.405434</v>
      </c>
      <c r="S57" s="82">
        <v>52.140526000000001</v>
      </c>
      <c r="T57" s="82">
        <v>51.442619000000001</v>
      </c>
      <c r="U57" s="82">
        <v>51.017975</v>
      </c>
      <c r="V57" s="82">
        <v>51.729782</v>
      </c>
      <c r="W57" s="82">
        <v>52.010216</v>
      </c>
      <c r="X57" s="82">
        <v>53.090339999999998</v>
      </c>
      <c r="Y57" s="82">
        <v>53.111794000000003</v>
      </c>
      <c r="Z57" s="82">
        <v>53.427242</v>
      </c>
      <c r="AA57" s="82">
        <v>53.197605000000003</v>
      </c>
      <c r="AB57" s="82">
        <v>52.404533000000001</v>
      </c>
      <c r="AC57" s="82">
        <v>52.310116000000001</v>
      </c>
      <c r="AD57" s="82">
        <v>52.380814000000001</v>
      </c>
      <c r="AE57" s="82">
        <v>52.781520999999998</v>
      </c>
      <c r="AF57" s="82">
        <v>53.110270999999997</v>
      </c>
      <c r="AG57" s="82">
        <v>53.507114000000001</v>
      </c>
      <c r="AH57" s="82">
        <v>53.247481999999998</v>
      </c>
      <c r="AI57" s="88">
        <v>5.0000000000000001E-3</v>
      </c>
    </row>
    <row r="58" spans="1:35" ht="15" customHeight="1" x14ac:dyDescent="0.35">
      <c r="A58" s="77" t="s">
        <v>1365</v>
      </c>
      <c r="B58" s="81" t="s">
        <v>1366</v>
      </c>
      <c r="C58" s="81"/>
      <c r="D58" s="81"/>
      <c r="E58" s="82">
        <v>666.61431900000002</v>
      </c>
      <c r="F58" s="82">
        <v>606.91516100000001</v>
      </c>
      <c r="G58" s="82">
        <v>618.10919200000001</v>
      </c>
      <c r="H58" s="82">
        <v>630.56426999999996</v>
      </c>
      <c r="I58" s="82">
        <v>628.59216300000003</v>
      </c>
      <c r="J58" s="82">
        <v>627.243469</v>
      </c>
      <c r="K58" s="82">
        <v>618.80017099999998</v>
      </c>
      <c r="L58" s="82">
        <v>616.67511000000002</v>
      </c>
      <c r="M58" s="82">
        <v>614.18988000000002</v>
      </c>
      <c r="N58" s="82">
        <v>606.61181599999998</v>
      </c>
      <c r="O58" s="82">
        <v>600.61334199999999</v>
      </c>
      <c r="P58" s="82">
        <v>598.06311000000005</v>
      </c>
      <c r="Q58" s="82">
        <v>597.705017</v>
      </c>
      <c r="R58" s="82">
        <v>583.15295400000002</v>
      </c>
      <c r="S58" s="82">
        <v>569.26599099999999</v>
      </c>
      <c r="T58" s="82">
        <v>562.737122</v>
      </c>
      <c r="U58" s="82">
        <v>561.62786900000003</v>
      </c>
      <c r="V58" s="82">
        <v>565.39031999999997</v>
      </c>
      <c r="W58" s="82">
        <v>572.54345699999999</v>
      </c>
      <c r="X58" s="82">
        <v>575.56957999999997</v>
      </c>
      <c r="Y58" s="82">
        <v>574.92236300000002</v>
      </c>
      <c r="Z58" s="82">
        <v>571.55651899999998</v>
      </c>
      <c r="AA58" s="82">
        <v>567.67687999999998</v>
      </c>
      <c r="AB58" s="82">
        <v>563.86743200000001</v>
      </c>
      <c r="AC58" s="82">
        <v>559.07037400000002</v>
      </c>
      <c r="AD58" s="82">
        <v>560.43005400000004</v>
      </c>
      <c r="AE58" s="82">
        <v>559.84020999999996</v>
      </c>
      <c r="AF58" s="82">
        <v>557.37432899999999</v>
      </c>
      <c r="AG58" s="82">
        <v>560.09771699999999</v>
      </c>
      <c r="AH58" s="82">
        <v>560.37127699999996</v>
      </c>
      <c r="AI58" s="88">
        <v>-6.0000000000000001E-3</v>
      </c>
    </row>
    <row r="59" spans="1:35" ht="15" customHeight="1" x14ac:dyDescent="0.35">
      <c r="A59" s="77" t="s">
        <v>1367</v>
      </c>
      <c r="B59" s="81" t="s">
        <v>1368</v>
      </c>
      <c r="C59" s="81"/>
      <c r="D59" s="81"/>
      <c r="E59" s="82">
        <v>317.67672700000003</v>
      </c>
      <c r="F59" s="82">
        <v>349.16574100000003</v>
      </c>
      <c r="G59" s="82">
        <v>402.02710000000002</v>
      </c>
      <c r="H59" s="82">
        <v>448.68017600000002</v>
      </c>
      <c r="I59" s="82">
        <v>459.36792000000003</v>
      </c>
      <c r="J59" s="82">
        <v>469.61071800000002</v>
      </c>
      <c r="K59" s="82">
        <v>478.50216699999999</v>
      </c>
      <c r="L59" s="82">
        <v>494.52203400000002</v>
      </c>
      <c r="M59" s="82">
        <v>516.58148200000005</v>
      </c>
      <c r="N59" s="82">
        <v>542.41241500000001</v>
      </c>
      <c r="O59" s="82">
        <v>562.09228499999995</v>
      </c>
      <c r="P59" s="82">
        <v>609.23364300000003</v>
      </c>
      <c r="Q59" s="82">
        <v>647.51092500000004</v>
      </c>
      <c r="R59" s="82">
        <v>667.82763699999998</v>
      </c>
      <c r="S59" s="82">
        <v>688.57690400000001</v>
      </c>
      <c r="T59" s="82">
        <v>712.34136999999998</v>
      </c>
      <c r="U59" s="82">
        <v>742.12219200000004</v>
      </c>
      <c r="V59" s="82">
        <v>781.10626200000002</v>
      </c>
      <c r="W59" s="82">
        <v>819.298767</v>
      </c>
      <c r="X59" s="82">
        <v>862.25433299999997</v>
      </c>
      <c r="Y59" s="82">
        <v>896.63806199999999</v>
      </c>
      <c r="Z59" s="82">
        <v>927.93292199999996</v>
      </c>
      <c r="AA59" s="82">
        <v>961.92571999999996</v>
      </c>
      <c r="AB59" s="82">
        <v>989.92858899999999</v>
      </c>
      <c r="AC59" s="82">
        <v>1011.607666</v>
      </c>
      <c r="AD59" s="82">
        <v>1048.212524</v>
      </c>
      <c r="AE59" s="82">
        <v>1078.1363530000001</v>
      </c>
      <c r="AF59" s="82">
        <v>1102.805298</v>
      </c>
      <c r="AG59" s="82">
        <v>1139.619385</v>
      </c>
      <c r="AH59" s="82">
        <v>1159.5817870000001</v>
      </c>
      <c r="AI59" s="88">
        <v>4.5999999999999999E-2</v>
      </c>
    </row>
    <row r="60" spans="1:35" ht="15" customHeight="1" x14ac:dyDescent="0.35">
      <c r="A60" s="77" t="s">
        <v>1369</v>
      </c>
      <c r="B60" s="81" t="s">
        <v>1370</v>
      </c>
      <c r="C60" s="81"/>
      <c r="D60" s="81"/>
      <c r="E60" s="82">
        <v>139.402084</v>
      </c>
      <c r="F60" s="82">
        <v>251.00242600000001</v>
      </c>
      <c r="G60" s="82">
        <v>281.45022599999999</v>
      </c>
      <c r="H60" s="82">
        <v>282.72653200000002</v>
      </c>
      <c r="I60" s="82">
        <v>276.52441399999998</v>
      </c>
      <c r="J60" s="82">
        <v>271.612213</v>
      </c>
      <c r="K60" s="82">
        <v>267.38400300000001</v>
      </c>
      <c r="L60" s="82">
        <v>268.012878</v>
      </c>
      <c r="M60" s="82">
        <v>270.37866200000002</v>
      </c>
      <c r="N60" s="82">
        <v>274.466339</v>
      </c>
      <c r="O60" s="82">
        <v>279.971924</v>
      </c>
      <c r="P60" s="82">
        <v>293.645081</v>
      </c>
      <c r="Q60" s="82">
        <v>303.75567599999999</v>
      </c>
      <c r="R60" s="82">
        <v>306.29040500000002</v>
      </c>
      <c r="S60" s="82">
        <v>308.38085899999999</v>
      </c>
      <c r="T60" s="82">
        <v>313.05123900000001</v>
      </c>
      <c r="U60" s="82">
        <v>320.13070699999997</v>
      </c>
      <c r="V60" s="82">
        <v>330.45059199999997</v>
      </c>
      <c r="W60" s="82">
        <v>341.32626299999998</v>
      </c>
      <c r="X60" s="82">
        <v>352.33605999999997</v>
      </c>
      <c r="Y60" s="82">
        <v>359.36456299999998</v>
      </c>
      <c r="Z60" s="82">
        <v>364.57547</v>
      </c>
      <c r="AA60" s="82">
        <v>369.86917099999999</v>
      </c>
      <c r="AB60" s="82">
        <v>373.76666299999999</v>
      </c>
      <c r="AC60" s="82">
        <v>375.84780899999998</v>
      </c>
      <c r="AD60" s="82">
        <v>382.561981</v>
      </c>
      <c r="AE60" s="82">
        <v>387.16751099999999</v>
      </c>
      <c r="AF60" s="82">
        <v>390.01711999999998</v>
      </c>
      <c r="AG60" s="82">
        <v>396.67990099999997</v>
      </c>
      <c r="AH60" s="82">
        <v>399.29531900000001</v>
      </c>
      <c r="AI60" s="88">
        <v>3.6999999999999998E-2</v>
      </c>
    </row>
    <row r="61" spans="1:35" ht="15" customHeight="1" x14ac:dyDescent="0.35">
      <c r="A61" s="77" t="s">
        <v>1371</v>
      </c>
      <c r="B61" s="81" t="s">
        <v>1372</v>
      </c>
      <c r="C61" s="81"/>
      <c r="D61" s="81"/>
      <c r="E61" s="82">
        <v>790.50091599999996</v>
      </c>
      <c r="F61" s="82">
        <v>839.18139599999995</v>
      </c>
      <c r="G61" s="82">
        <v>912.99688700000002</v>
      </c>
      <c r="H61" s="82">
        <v>927.59228499999995</v>
      </c>
      <c r="I61" s="82">
        <v>908.62213099999997</v>
      </c>
      <c r="J61" s="82">
        <v>902.69940199999996</v>
      </c>
      <c r="K61" s="82">
        <v>895.091858</v>
      </c>
      <c r="L61" s="82">
        <v>898.67065400000001</v>
      </c>
      <c r="M61" s="82">
        <v>901.05969200000004</v>
      </c>
      <c r="N61" s="82">
        <v>901.79303000000004</v>
      </c>
      <c r="O61" s="82">
        <v>901.87097200000005</v>
      </c>
      <c r="P61" s="82">
        <v>920.89209000000005</v>
      </c>
      <c r="Q61" s="82">
        <v>931.76556400000004</v>
      </c>
      <c r="R61" s="82">
        <v>918.854736</v>
      </c>
      <c r="S61" s="82">
        <v>905.22100799999998</v>
      </c>
      <c r="T61" s="82">
        <v>900.46618699999999</v>
      </c>
      <c r="U61" s="82">
        <v>904.46850600000005</v>
      </c>
      <c r="V61" s="82">
        <v>917.81658900000002</v>
      </c>
      <c r="W61" s="82">
        <v>932.36926300000005</v>
      </c>
      <c r="X61" s="82">
        <v>948.06146200000001</v>
      </c>
      <c r="Y61" s="82">
        <v>955.93798800000002</v>
      </c>
      <c r="Z61" s="82">
        <v>957.97692900000004</v>
      </c>
      <c r="AA61" s="82">
        <v>960.07733199999996</v>
      </c>
      <c r="AB61" s="82">
        <v>959.27154499999995</v>
      </c>
      <c r="AC61" s="82">
        <v>954.93206799999996</v>
      </c>
      <c r="AD61" s="82">
        <v>962.25</v>
      </c>
      <c r="AE61" s="82">
        <v>964.21698000000004</v>
      </c>
      <c r="AF61" s="82">
        <v>962.14801</v>
      </c>
      <c r="AG61" s="82">
        <v>969.50476100000003</v>
      </c>
      <c r="AH61" s="82">
        <v>966.84655799999996</v>
      </c>
      <c r="AI61" s="88">
        <v>7.0000000000000001E-3</v>
      </c>
    </row>
    <row r="62" spans="1:35" ht="15" customHeight="1" x14ac:dyDescent="0.35">
      <c r="A62" s="77" t="s">
        <v>1373</v>
      </c>
      <c r="B62" s="81" t="s">
        <v>1374</v>
      </c>
      <c r="C62" s="81"/>
      <c r="D62" s="81"/>
      <c r="E62" s="82">
        <v>0.89753700000000003</v>
      </c>
      <c r="F62" s="82">
        <v>1.122171</v>
      </c>
      <c r="G62" s="82">
        <v>1.2970619999999999</v>
      </c>
      <c r="H62" s="82">
        <v>1.3888579999999999</v>
      </c>
      <c r="I62" s="82">
        <v>1.4211180000000001</v>
      </c>
      <c r="J62" s="82">
        <v>1.4423170000000001</v>
      </c>
      <c r="K62" s="82">
        <v>1.4473929999999999</v>
      </c>
      <c r="L62" s="82">
        <v>1.454261</v>
      </c>
      <c r="M62" s="82">
        <v>1.450253</v>
      </c>
      <c r="N62" s="82">
        <v>1.460388</v>
      </c>
      <c r="O62" s="82">
        <v>1.4622360000000001</v>
      </c>
      <c r="P62" s="82">
        <v>1.499341</v>
      </c>
      <c r="Q62" s="82">
        <v>1.529442</v>
      </c>
      <c r="R62" s="82">
        <v>1.526526</v>
      </c>
      <c r="S62" s="82">
        <v>1.525431</v>
      </c>
      <c r="T62" s="82">
        <v>1.5401469999999999</v>
      </c>
      <c r="U62" s="82">
        <v>1.567688</v>
      </c>
      <c r="V62" s="82">
        <v>1.617386</v>
      </c>
      <c r="W62" s="82">
        <v>1.6690210000000001</v>
      </c>
      <c r="X62" s="82">
        <v>1.732613</v>
      </c>
      <c r="Y62" s="82">
        <v>1.7791999999999999</v>
      </c>
      <c r="Z62" s="82">
        <v>1.827841</v>
      </c>
      <c r="AA62" s="82">
        <v>1.8775200000000001</v>
      </c>
      <c r="AB62" s="82">
        <v>1.9207970000000001</v>
      </c>
      <c r="AC62" s="82">
        <v>1.9707490000000001</v>
      </c>
      <c r="AD62" s="82">
        <v>2.0615239999999999</v>
      </c>
      <c r="AE62" s="82">
        <v>2.1457250000000001</v>
      </c>
      <c r="AF62" s="82">
        <v>2.2158959999999999</v>
      </c>
      <c r="AG62" s="82">
        <v>2.3111060000000001</v>
      </c>
      <c r="AH62" s="82">
        <v>2.3734769999999998</v>
      </c>
      <c r="AI62" s="88">
        <v>3.4000000000000002E-2</v>
      </c>
    </row>
    <row r="63" spans="1:35" ht="15" customHeight="1" x14ac:dyDescent="0.35">
      <c r="A63" s="77" t="s">
        <v>1375</v>
      </c>
      <c r="B63" s="81" t="s">
        <v>1376</v>
      </c>
      <c r="C63" s="81"/>
      <c r="D63" s="81"/>
      <c r="E63" s="82">
        <v>2.8111969999999999</v>
      </c>
      <c r="F63" s="82">
        <v>2.5832190000000002</v>
      </c>
      <c r="G63" s="82">
        <v>2.908118</v>
      </c>
      <c r="H63" s="82">
        <v>3.1108189999999998</v>
      </c>
      <c r="I63" s="82">
        <v>3.3822079999999999</v>
      </c>
      <c r="J63" s="82">
        <v>3.7736109999999998</v>
      </c>
      <c r="K63" s="82">
        <v>4.1110540000000002</v>
      </c>
      <c r="L63" s="82">
        <v>4.5264930000000003</v>
      </c>
      <c r="M63" s="82">
        <v>4.9076279999999999</v>
      </c>
      <c r="N63" s="82">
        <v>5.2362830000000002</v>
      </c>
      <c r="O63" s="82">
        <v>5.4983510000000004</v>
      </c>
      <c r="P63" s="82">
        <v>5.8529210000000003</v>
      </c>
      <c r="Q63" s="82">
        <v>6.2356590000000001</v>
      </c>
      <c r="R63" s="82">
        <v>6.2564510000000002</v>
      </c>
      <c r="S63" s="82">
        <v>6.2144060000000003</v>
      </c>
      <c r="T63" s="82">
        <v>6.1773809999999996</v>
      </c>
      <c r="U63" s="82">
        <v>6.1353840000000002</v>
      </c>
      <c r="V63" s="82">
        <v>6.3534119999999996</v>
      </c>
      <c r="W63" s="82">
        <v>6.5947370000000003</v>
      </c>
      <c r="X63" s="82">
        <v>6.8095239999999997</v>
      </c>
      <c r="Y63" s="82">
        <v>7.0172600000000003</v>
      </c>
      <c r="Z63" s="82">
        <v>7.1527919999999998</v>
      </c>
      <c r="AA63" s="82">
        <v>7.2908939999999998</v>
      </c>
      <c r="AB63" s="82">
        <v>7.4036929999999996</v>
      </c>
      <c r="AC63" s="82">
        <v>7.454294</v>
      </c>
      <c r="AD63" s="82">
        <v>7.5783290000000001</v>
      </c>
      <c r="AE63" s="82">
        <v>7.6585179999999999</v>
      </c>
      <c r="AF63" s="82">
        <v>7.678229</v>
      </c>
      <c r="AG63" s="82">
        <v>7.758953</v>
      </c>
      <c r="AH63" s="82">
        <v>7.7553479999999997</v>
      </c>
      <c r="AI63" s="88">
        <v>3.5999999999999997E-2</v>
      </c>
    </row>
    <row r="64" spans="1:35" ht="15" customHeight="1" x14ac:dyDescent="0.35">
      <c r="A64" s="77" t="s">
        <v>1377</v>
      </c>
      <c r="B64" s="34" t="s">
        <v>1135</v>
      </c>
      <c r="C64" s="34"/>
      <c r="D64" s="34"/>
      <c r="E64" s="82">
        <v>15397.421875</v>
      </c>
      <c r="F64" s="82">
        <v>14067.885742</v>
      </c>
      <c r="G64" s="82">
        <v>14222.305664</v>
      </c>
      <c r="H64" s="82">
        <v>14333.480469</v>
      </c>
      <c r="I64" s="82">
        <v>14113.882812</v>
      </c>
      <c r="J64" s="82">
        <v>13983.685546999999</v>
      </c>
      <c r="K64" s="82">
        <v>13758.5625</v>
      </c>
      <c r="L64" s="82">
        <v>13693.199219</v>
      </c>
      <c r="M64" s="82">
        <v>13626.746094</v>
      </c>
      <c r="N64" s="82">
        <v>13484.783203000001</v>
      </c>
      <c r="O64" s="82">
        <v>13356.683594</v>
      </c>
      <c r="P64" s="82">
        <v>13395.614258</v>
      </c>
      <c r="Q64" s="82">
        <v>13425.847656</v>
      </c>
      <c r="R64" s="82">
        <v>13134.171875</v>
      </c>
      <c r="S64" s="82">
        <v>12851.907227</v>
      </c>
      <c r="T64" s="82">
        <v>12721.051758</v>
      </c>
      <c r="U64" s="82">
        <v>12709.361328000001</v>
      </c>
      <c r="V64" s="82">
        <v>12817.386719</v>
      </c>
      <c r="W64" s="82">
        <v>12980.332031</v>
      </c>
      <c r="X64" s="82">
        <v>13089.032227</v>
      </c>
      <c r="Y64" s="82">
        <v>13098.551758</v>
      </c>
      <c r="Z64" s="82">
        <v>13050.186523</v>
      </c>
      <c r="AA64" s="82">
        <v>12999.229492</v>
      </c>
      <c r="AB64" s="82">
        <v>12932.197265999999</v>
      </c>
      <c r="AC64" s="82">
        <v>12832.787109000001</v>
      </c>
      <c r="AD64" s="82">
        <v>12881.333984000001</v>
      </c>
      <c r="AE64" s="82">
        <v>12876.330078000001</v>
      </c>
      <c r="AF64" s="82">
        <v>12824.078125</v>
      </c>
      <c r="AG64" s="82">
        <v>12895.989258</v>
      </c>
      <c r="AH64" s="82">
        <v>12882.662109000001</v>
      </c>
      <c r="AI64" s="88">
        <v>-6.0000000000000001E-3</v>
      </c>
    </row>
    <row r="65" spans="1:36" ht="15" customHeight="1" x14ac:dyDescent="0.35">
      <c r="A65" s="77" t="s">
        <v>1378</v>
      </c>
      <c r="B65" s="81" t="s">
        <v>1379</v>
      </c>
      <c r="C65" s="81"/>
      <c r="D65" s="81"/>
      <c r="E65" s="82">
        <v>4953.1132809999999</v>
      </c>
      <c r="F65" s="82">
        <v>4668.9975590000004</v>
      </c>
      <c r="G65" s="82">
        <v>4958.1450199999999</v>
      </c>
      <c r="H65" s="82">
        <v>5404.3681640000004</v>
      </c>
      <c r="I65" s="82">
        <v>5500.1508789999998</v>
      </c>
      <c r="J65" s="82">
        <v>5639.5771480000003</v>
      </c>
      <c r="K65" s="82">
        <v>5625.3178710000002</v>
      </c>
      <c r="L65" s="82">
        <v>5668.8452150000003</v>
      </c>
      <c r="M65" s="82">
        <v>5678.7172849999997</v>
      </c>
      <c r="N65" s="82">
        <v>5624.515625</v>
      </c>
      <c r="O65" s="82">
        <v>5562.1196289999998</v>
      </c>
      <c r="P65" s="82">
        <v>5547.9023440000001</v>
      </c>
      <c r="Q65" s="82">
        <v>5531.2270509999998</v>
      </c>
      <c r="R65" s="82">
        <v>5383.1025390000004</v>
      </c>
      <c r="S65" s="82">
        <v>5267.1528319999998</v>
      </c>
      <c r="T65" s="82">
        <v>5226.7104490000002</v>
      </c>
      <c r="U65" s="82">
        <v>5235.1162109999996</v>
      </c>
      <c r="V65" s="82">
        <v>5280.4731449999999</v>
      </c>
      <c r="W65" s="82">
        <v>5356.3334960000002</v>
      </c>
      <c r="X65" s="82">
        <v>5373.9345700000003</v>
      </c>
      <c r="Y65" s="82">
        <v>5357.4409180000002</v>
      </c>
      <c r="Z65" s="82">
        <v>5315.6723629999997</v>
      </c>
      <c r="AA65" s="82">
        <v>5287.2612300000001</v>
      </c>
      <c r="AB65" s="82">
        <v>5251.5776370000003</v>
      </c>
      <c r="AC65" s="82">
        <v>5206.2436520000001</v>
      </c>
      <c r="AD65" s="82">
        <v>5220.0102539999998</v>
      </c>
      <c r="AE65" s="82">
        <v>5220.5039059999999</v>
      </c>
      <c r="AF65" s="82">
        <v>5181.3950199999999</v>
      </c>
      <c r="AG65" s="82">
        <v>5202.6357420000004</v>
      </c>
      <c r="AH65" s="82">
        <v>5189.8833009999998</v>
      </c>
      <c r="AI65" s="88">
        <v>2E-3</v>
      </c>
    </row>
    <row r="66" spans="1:36" ht="15" customHeight="1" x14ac:dyDescent="0.35">
      <c r="A66" s="77" t="s">
        <v>1380</v>
      </c>
      <c r="B66" s="81" t="s">
        <v>1381</v>
      </c>
      <c r="C66" s="81"/>
      <c r="D66" s="81"/>
      <c r="E66" s="82">
        <v>0</v>
      </c>
      <c r="F66" s="82">
        <v>0</v>
      </c>
      <c r="G66" s="82">
        <v>0</v>
      </c>
      <c r="H66" s="82">
        <v>0</v>
      </c>
      <c r="I66" s="82">
        <v>0</v>
      </c>
      <c r="J66" s="82">
        <v>0</v>
      </c>
      <c r="K66" s="82">
        <v>0</v>
      </c>
      <c r="L66" s="82">
        <v>0</v>
      </c>
      <c r="M66" s="82">
        <v>0</v>
      </c>
      <c r="N66" s="82">
        <v>0</v>
      </c>
      <c r="O66" s="82">
        <v>0</v>
      </c>
      <c r="P66" s="82">
        <v>0</v>
      </c>
      <c r="Q66" s="82">
        <v>0</v>
      </c>
      <c r="R66" s="82">
        <v>0</v>
      </c>
      <c r="S66" s="82">
        <v>0</v>
      </c>
      <c r="T66" s="82">
        <v>0</v>
      </c>
      <c r="U66" s="82">
        <v>0</v>
      </c>
      <c r="V66" s="82">
        <v>0</v>
      </c>
      <c r="W66" s="82">
        <v>0</v>
      </c>
      <c r="X66" s="82">
        <v>0</v>
      </c>
      <c r="Y66" s="82">
        <v>0</v>
      </c>
      <c r="Z66" s="82">
        <v>0</v>
      </c>
      <c r="AA66" s="82">
        <v>0</v>
      </c>
      <c r="AB66" s="82">
        <v>0</v>
      </c>
      <c r="AC66" s="82">
        <v>0</v>
      </c>
      <c r="AD66" s="82">
        <v>0</v>
      </c>
      <c r="AE66" s="82">
        <v>0</v>
      </c>
      <c r="AF66" s="82">
        <v>0</v>
      </c>
      <c r="AG66" s="82">
        <v>0</v>
      </c>
      <c r="AH66" s="82">
        <v>0</v>
      </c>
      <c r="AI66" s="88" t="s">
        <v>11</v>
      </c>
    </row>
    <row r="67" spans="1:36" ht="15" customHeight="1" x14ac:dyDescent="0.35">
      <c r="A67" s="77" t="s">
        <v>1382</v>
      </c>
      <c r="B67" s="34" t="s">
        <v>1132</v>
      </c>
      <c r="C67" s="34"/>
      <c r="D67" s="34"/>
      <c r="E67" s="82">
        <v>6917.4902339999999</v>
      </c>
      <c r="F67" s="82">
        <v>6770.2744140000004</v>
      </c>
      <c r="G67" s="82">
        <v>7231.6865230000003</v>
      </c>
      <c r="H67" s="82">
        <v>7750.6748049999997</v>
      </c>
      <c r="I67" s="82">
        <v>7829.3447269999997</v>
      </c>
      <c r="J67" s="82">
        <v>7967.5820309999999</v>
      </c>
      <c r="K67" s="82">
        <v>7942.4384769999997</v>
      </c>
      <c r="L67" s="82">
        <v>8004.8066410000001</v>
      </c>
      <c r="M67" s="82">
        <v>8039.2714839999999</v>
      </c>
      <c r="N67" s="82">
        <v>8009.4941410000001</v>
      </c>
      <c r="O67" s="82">
        <v>7965.8896480000003</v>
      </c>
      <c r="P67" s="82">
        <v>8030.7421880000002</v>
      </c>
      <c r="Q67" s="82">
        <v>8073.8066410000001</v>
      </c>
      <c r="R67" s="82">
        <v>7920.4160160000001</v>
      </c>
      <c r="S67" s="82">
        <v>7798.4775390000004</v>
      </c>
      <c r="T67" s="82">
        <v>7774.4658200000003</v>
      </c>
      <c r="U67" s="82">
        <v>7822.1865230000003</v>
      </c>
      <c r="V67" s="82">
        <v>7934.9375</v>
      </c>
      <c r="W67" s="82">
        <v>8082.1455079999996</v>
      </c>
      <c r="X67" s="82">
        <v>8173.7871089999999</v>
      </c>
      <c r="Y67" s="82">
        <v>8206.2119139999995</v>
      </c>
      <c r="Z67" s="82">
        <v>8200.1220699999994</v>
      </c>
      <c r="AA67" s="82">
        <v>8209.1767579999996</v>
      </c>
      <c r="AB67" s="82">
        <v>8200.140625</v>
      </c>
      <c r="AC67" s="82">
        <v>8169.4365230000003</v>
      </c>
      <c r="AD67" s="82">
        <v>8235.4853519999997</v>
      </c>
      <c r="AE67" s="82">
        <v>8272.4511719999991</v>
      </c>
      <c r="AF67" s="82">
        <v>8256.7441409999992</v>
      </c>
      <c r="AG67" s="82">
        <v>8332.1142579999996</v>
      </c>
      <c r="AH67" s="82">
        <v>8339.3544920000004</v>
      </c>
      <c r="AI67" s="88">
        <v>6.0000000000000001E-3</v>
      </c>
    </row>
    <row r="68" spans="1:36" ht="15" customHeight="1" thickBot="1" x14ac:dyDescent="0.4"/>
    <row r="69" spans="1:36" ht="15" customHeight="1" x14ac:dyDescent="0.35">
      <c r="B69" s="102" t="s">
        <v>1383</v>
      </c>
      <c r="C69" s="102"/>
      <c r="D69" s="102"/>
      <c r="E69" s="103"/>
      <c r="F69" s="103"/>
      <c r="G69" s="103"/>
      <c r="H69" s="103"/>
      <c r="I69" s="103"/>
      <c r="J69" s="103"/>
      <c r="K69" s="103"/>
      <c r="L69" s="103"/>
      <c r="M69" s="103"/>
      <c r="N69" s="103"/>
      <c r="O69" s="103"/>
      <c r="P69" s="103"/>
      <c r="Q69" s="103"/>
      <c r="R69" s="103"/>
      <c r="S69" s="103"/>
      <c r="T69" s="103"/>
      <c r="U69" s="103"/>
      <c r="V69" s="103"/>
      <c r="W69" s="103"/>
      <c r="X69" s="103"/>
      <c r="Y69" s="103"/>
      <c r="Z69" s="103"/>
      <c r="AA69" s="103"/>
      <c r="AB69" s="103"/>
      <c r="AC69" s="103"/>
      <c r="AD69" s="103"/>
      <c r="AE69" s="103"/>
      <c r="AF69" s="103"/>
      <c r="AG69" s="103"/>
      <c r="AH69" s="103"/>
      <c r="AI69" s="103"/>
      <c r="AJ69" s="83"/>
    </row>
    <row r="70" spans="1:36" ht="15" customHeight="1" x14ac:dyDescent="0.35">
      <c r="B70" s="89" t="s">
        <v>1384</v>
      </c>
      <c r="C70" s="89"/>
      <c r="D70" s="89"/>
    </row>
    <row r="71" spans="1:36" ht="15" customHeight="1" x14ac:dyDescent="0.35">
      <c r="B71" s="89" t="s">
        <v>1385</v>
      </c>
      <c r="C71" s="89"/>
      <c r="D71" s="89"/>
    </row>
    <row r="72" spans="1:36" ht="12" customHeight="1" x14ac:dyDescent="0.35">
      <c r="B72" s="89" t="s">
        <v>1386</v>
      </c>
      <c r="C72" s="89"/>
      <c r="D72" s="89"/>
    </row>
    <row r="73" spans="1:36" ht="15" customHeight="1" x14ac:dyDescent="0.35">
      <c r="B73" s="89" t="s">
        <v>1387</v>
      </c>
      <c r="C73" s="89"/>
      <c r="D73" s="89"/>
    </row>
    <row r="74" spans="1:36" ht="15" customHeight="1" x14ac:dyDescent="0.35">
      <c r="B74" s="89" t="s">
        <v>1388</v>
      </c>
      <c r="C74" s="89"/>
      <c r="D74" s="89"/>
    </row>
    <row r="75" spans="1:36" ht="15" customHeight="1" x14ac:dyDescent="0.35">
      <c r="B75" s="89" t="s">
        <v>1389</v>
      </c>
      <c r="C75" s="89"/>
      <c r="D75" s="89"/>
    </row>
    <row r="76" spans="1:36" ht="15" customHeight="1" x14ac:dyDescent="0.35">
      <c r="B76" s="89" t="s">
        <v>1390</v>
      </c>
      <c r="C76" s="89"/>
      <c r="D76" s="89"/>
    </row>
    <row r="77" spans="1:36" ht="12" customHeight="1" x14ac:dyDescent="0.35"/>
    <row r="78" spans="1:36" ht="15" customHeight="1" x14ac:dyDescent="0.35"/>
    <row r="79" spans="1:36" ht="12" customHeight="1" x14ac:dyDescent="0.35"/>
    <row r="80" spans="1:36" ht="15" customHeight="1" x14ac:dyDescent="0.35"/>
    <row r="81" ht="15" customHeight="1" x14ac:dyDescent="0.35"/>
    <row r="82" ht="15" customHeight="1" x14ac:dyDescent="0.35"/>
    <row r="83" ht="15" customHeight="1" x14ac:dyDescent="0.35"/>
    <row r="84" ht="15" customHeight="1" x14ac:dyDescent="0.35"/>
    <row r="85" ht="15" customHeight="1" x14ac:dyDescent="0.35"/>
    <row r="86" ht="15" customHeight="1" x14ac:dyDescent="0.35"/>
    <row r="87" ht="15" customHeight="1" x14ac:dyDescent="0.35"/>
    <row r="88" ht="15" customHeight="1" x14ac:dyDescent="0.35"/>
    <row r="89" ht="15" customHeight="1" x14ac:dyDescent="0.35"/>
    <row r="90" ht="15" customHeight="1" x14ac:dyDescent="0.35"/>
    <row r="91" ht="15" customHeight="1" x14ac:dyDescent="0.35"/>
    <row r="92" ht="15" customHeight="1" x14ac:dyDescent="0.35"/>
    <row r="93" ht="15" customHeight="1" x14ac:dyDescent="0.35"/>
    <row r="94" ht="15" customHeight="1" x14ac:dyDescent="0.35"/>
    <row r="95" ht="12" customHeight="1" x14ac:dyDescent="0.35"/>
    <row r="96" ht="15" customHeight="1" x14ac:dyDescent="0.35"/>
    <row r="97" spans="2:35" ht="15" customHeight="1" x14ac:dyDescent="0.35"/>
    <row r="98" spans="2:35" ht="15" customHeight="1" x14ac:dyDescent="0.35">
      <c r="B98" s="101"/>
      <c r="C98" s="101"/>
      <c r="D98" s="101"/>
      <c r="E98" s="101"/>
      <c r="F98" s="101"/>
      <c r="G98" s="101"/>
      <c r="H98" s="101"/>
      <c r="I98" s="101"/>
      <c r="J98" s="101"/>
      <c r="K98" s="101"/>
      <c r="L98" s="101"/>
      <c r="M98" s="101"/>
      <c r="N98" s="101"/>
      <c r="O98" s="101"/>
      <c r="P98" s="101"/>
      <c r="Q98" s="101"/>
      <c r="R98" s="101"/>
      <c r="S98" s="101"/>
      <c r="T98" s="101"/>
      <c r="U98" s="101"/>
      <c r="V98" s="101"/>
      <c r="W98" s="101"/>
      <c r="X98" s="101"/>
      <c r="Y98" s="101"/>
      <c r="Z98" s="101"/>
      <c r="AA98" s="101"/>
      <c r="AB98" s="101"/>
      <c r="AC98" s="101"/>
      <c r="AD98" s="101"/>
      <c r="AE98" s="101"/>
      <c r="AF98" s="101"/>
      <c r="AG98" s="101"/>
      <c r="AH98" s="101"/>
      <c r="AI98" s="101"/>
    </row>
    <row r="99" spans="2:35" ht="15" customHeight="1" x14ac:dyDescent="0.35"/>
    <row r="100" spans="2:35" ht="15" customHeight="1" x14ac:dyDescent="0.35"/>
    <row r="101" spans="2:35" ht="15" customHeight="1" x14ac:dyDescent="0.35"/>
    <row r="102" spans="2:35" ht="15" customHeight="1" x14ac:dyDescent="0.35"/>
    <row r="103" spans="2:35" ht="15" customHeight="1" x14ac:dyDescent="0.35"/>
    <row r="104" spans="2:35" ht="15" customHeight="1" x14ac:dyDescent="0.35"/>
    <row r="105" spans="2:35" ht="15" customHeight="1" x14ac:dyDescent="0.35"/>
    <row r="106" spans="2:35" ht="15" customHeight="1" x14ac:dyDescent="0.35"/>
    <row r="107" spans="2:35" ht="15" customHeight="1" x14ac:dyDescent="0.35"/>
    <row r="108" spans="2:35" ht="15" customHeight="1" x14ac:dyDescent="0.35"/>
    <row r="109" spans="2:35" ht="15" customHeight="1" x14ac:dyDescent="0.35"/>
    <row r="110" spans="2:35" ht="12" customHeight="1" x14ac:dyDescent="0.35"/>
    <row r="111" spans="2:35" ht="12" customHeight="1" x14ac:dyDescent="0.35"/>
    <row r="112" spans="2:35" ht="12" customHeight="1" x14ac:dyDescent="0.35"/>
    <row r="113" ht="12" customHeight="1" x14ac:dyDescent="0.35"/>
    <row r="114" ht="12" customHeight="1" x14ac:dyDescent="0.35"/>
    <row r="115" ht="12" customHeight="1" x14ac:dyDescent="0.35"/>
    <row r="116" ht="12" customHeight="1" x14ac:dyDescent="0.35"/>
    <row r="117" ht="12" customHeight="1" x14ac:dyDescent="0.35"/>
    <row r="118" ht="12" customHeight="1" x14ac:dyDescent="0.35"/>
    <row r="119" ht="12" customHeight="1" x14ac:dyDescent="0.35"/>
    <row r="120" ht="12" customHeight="1" x14ac:dyDescent="0.35"/>
    <row r="121" ht="12" customHeight="1" x14ac:dyDescent="0.35"/>
    <row r="122" ht="12" customHeight="1" x14ac:dyDescent="0.35"/>
    <row r="123" ht="12" customHeight="1" x14ac:dyDescent="0.35"/>
    <row r="124" ht="12" customHeight="1" x14ac:dyDescent="0.35"/>
    <row r="125" ht="12" customHeight="1" x14ac:dyDescent="0.35"/>
    <row r="126" ht="12" customHeight="1" x14ac:dyDescent="0.35"/>
    <row r="127" ht="12" customHeight="1" x14ac:dyDescent="0.35"/>
    <row r="128" ht="12" customHeight="1" x14ac:dyDescent="0.35"/>
    <row r="129" ht="12" customHeight="1" x14ac:dyDescent="0.35"/>
    <row r="130" ht="12" customHeight="1" x14ac:dyDescent="0.35"/>
    <row r="131" ht="12" customHeight="1" x14ac:dyDescent="0.35"/>
    <row r="132" ht="15" customHeight="1" x14ac:dyDescent="0.35"/>
    <row r="133" ht="15" customHeight="1" x14ac:dyDescent="0.35"/>
    <row r="134" ht="15" customHeight="1" x14ac:dyDescent="0.35"/>
    <row r="135" ht="15" customHeight="1" x14ac:dyDescent="0.35"/>
    <row r="136" ht="15" customHeight="1" x14ac:dyDescent="0.35"/>
    <row r="137" ht="15" customHeight="1" x14ac:dyDescent="0.35"/>
    <row r="138" ht="15" customHeight="1" x14ac:dyDescent="0.35"/>
    <row r="139" ht="15" customHeight="1" x14ac:dyDescent="0.35"/>
    <row r="140" ht="15" customHeight="1" x14ac:dyDescent="0.35"/>
    <row r="141" ht="15" customHeight="1" x14ac:dyDescent="0.35"/>
    <row r="142" ht="15" customHeight="1" x14ac:dyDescent="0.35"/>
    <row r="143" ht="15" customHeight="1" x14ac:dyDescent="0.35"/>
    <row r="144" ht="15" customHeight="1" x14ac:dyDescent="0.35"/>
    <row r="145" ht="12" customHeight="1" x14ac:dyDescent="0.35"/>
    <row r="146" ht="15" customHeight="1" x14ac:dyDescent="0.35"/>
    <row r="147" ht="15" customHeight="1" x14ac:dyDescent="0.35"/>
    <row r="148" ht="15" customHeight="1" x14ac:dyDescent="0.35"/>
    <row r="149" ht="15" customHeight="1" x14ac:dyDescent="0.35"/>
    <row r="150" ht="15" customHeight="1" x14ac:dyDescent="0.35"/>
    <row r="151" ht="15" customHeight="1" x14ac:dyDescent="0.35"/>
    <row r="152" ht="15" customHeight="1" x14ac:dyDescent="0.35"/>
    <row r="153" ht="15" customHeight="1" x14ac:dyDescent="0.35"/>
    <row r="154" ht="12" customHeight="1" x14ac:dyDescent="0.35"/>
    <row r="155" ht="15" customHeight="1" x14ac:dyDescent="0.35"/>
    <row r="156" ht="15" customHeight="1" x14ac:dyDescent="0.35"/>
    <row r="157" ht="15" customHeight="1" x14ac:dyDescent="0.35"/>
    <row r="158" ht="15" customHeight="1" x14ac:dyDescent="0.35"/>
    <row r="159" ht="15" customHeight="1" x14ac:dyDescent="0.35"/>
    <row r="160" ht="15" customHeight="1" x14ac:dyDescent="0.35"/>
    <row r="161" ht="15" customHeight="1" x14ac:dyDescent="0.35"/>
    <row r="162" ht="15" customHeight="1" x14ac:dyDescent="0.35"/>
    <row r="163" ht="12" customHeight="1" x14ac:dyDescent="0.35"/>
    <row r="164" ht="12" customHeight="1" x14ac:dyDescent="0.35"/>
    <row r="165" ht="15" customHeight="1" x14ac:dyDescent="0.35"/>
    <row r="166" ht="15" customHeight="1" x14ac:dyDescent="0.35"/>
    <row r="167" ht="15" customHeight="1" x14ac:dyDescent="0.35"/>
    <row r="168" ht="15" customHeight="1" x14ac:dyDescent="0.35"/>
    <row r="169" ht="15" customHeight="1" x14ac:dyDescent="0.35"/>
    <row r="170" ht="12" customHeight="1" x14ac:dyDescent="0.35"/>
    <row r="171" ht="15" customHeight="1" x14ac:dyDescent="0.35"/>
    <row r="172" ht="15" customHeight="1" x14ac:dyDescent="0.35"/>
    <row r="173" ht="15" customHeight="1" x14ac:dyDescent="0.35"/>
    <row r="174" ht="15" customHeight="1" x14ac:dyDescent="0.35"/>
    <row r="175" ht="15" customHeight="1" x14ac:dyDescent="0.35"/>
    <row r="176" ht="12" customHeight="1" x14ac:dyDescent="0.35"/>
    <row r="177" ht="15" customHeight="1" x14ac:dyDescent="0.35"/>
    <row r="178" ht="15" customHeight="1" x14ac:dyDescent="0.35"/>
    <row r="179" ht="15" customHeight="1" x14ac:dyDescent="0.35"/>
    <row r="180" ht="15" customHeight="1" x14ac:dyDescent="0.35"/>
    <row r="181" ht="15" customHeight="1" x14ac:dyDescent="0.35"/>
    <row r="182" ht="12" customHeight="1" x14ac:dyDescent="0.35"/>
    <row r="183" ht="15" customHeight="1" x14ac:dyDescent="0.35"/>
    <row r="184" ht="15" customHeight="1" x14ac:dyDescent="0.35"/>
    <row r="185" ht="15" customHeight="1" x14ac:dyDescent="0.35"/>
    <row r="186" ht="12" customHeight="1" x14ac:dyDescent="0.35"/>
    <row r="187" ht="15" customHeight="1" x14ac:dyDescent="0.35"/>
    <row r="188" ht="15" customHeight="1" x14ac:dyDescent="0.35"/>
    <row r="189" ht="15" customHeight="1" x14ac:dyDescent="0.35"/>
    <row r="190" ht="15" customHeight="1" x14ac:dyDescent="0.35"/>
    <row r="191" ht="12" customHeight="1" x14ac:dyDescent="0.35"/>
    <row r="192" ht="15" customHeight="1" x14ac:dyDescent="0.35"/>
    <row r="193" ht="15" customHeight="1" x14ac:dyDescent="0.35"/>
    <row r="194" ht="15" customHeight="1" x14ac:dyDescent="0.35"/>
    <row r="195" ht="15" customHeight="1" x14ac:dyDescent="0.35"/>
    <row r="196" ht="15" customHeight="1" x14ac:dyDescent="0.35"/>
    <row r="197" ht="15" customHeight="1" x14ac:dyDescent="0.35"/>
    <row r="198" ht="15" customHeight="1" x14ac:dyDescent="0.35"/>
    <row r="199" ht="15" customHeight="1" x14ac:dyDescent="0.35"/>
    <row r="200" ht="15" customHeight="1" x14ac:dyDescent="0.35"/>
    <row r="201" ht="15" customHeight="1" x14ac:dyDescent="0.35"/>
    <row r="202" ht="15" customHeight="1" x14ac:dyDescent="0.35"/>
    <row r="203" ht="15" customHeight="1" x14ac:dyDescent="0.35"/>
    <row r="204" ht="15" customHeight="1" x14ac:dyDescent="0.35"/>
    <row r="205" ht="15" customHeight="1" x14ac:dyDescent="0.35"/>
    <row r="206" ht="15" customHeight="1" x14ac:dyDescent="0.35"/>
    <row r="207" ht="15" customHeight="1" x14ac:dyDescent="0.35"/>
    <row r="208" ht="15" customHeight="1" x14ac:dyDescent="0.35"/>
    <row r="209" ht="15"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spans="2:35" ht="15" customHeight="1" x14ac:dyDescent="0.35"/>
    <row r="226" spans="2:35" ht="15" customHeight="1" x14ac:dyDescent="0.35"/>
    <row r="227" spans="2:35" ht="15" customHeight="1" x14ac:dyDescent="0.35"/>
    <row r="228" spans="2:35" ht="15" customHeight="1" x14ac:dyDescent="0.35"/>
    <row r="229" spans="2:35" ht="15" customHeight="1" x14ac:dyDescent="0.35"/>
    <row r="230" spans="2:35" ht="12" customHeight="1" x14ac:dyDescent="0.35"/>
    <row r="231" spans="2:35" ht="15" customHeight="1" x14ac:dyDescent="0.35"/>
    <row r="232" spans="2:35" ht="15" customHeight="1" x14ac:dyDescent="0.35"/>
    <row r="233" spans="2:35" ht="15" customHeight="1" x14ac:dyDescent="0.35"/>
    <row r="234" spans="2:35" ht="12" customHeight="1" x14ac:dyDescent="0.35"/>
    <row r="235" spans="2:35" ht="15" customHeight="1" x14ac:dyDescent="0.35"/>
    <row r="236" spans="2:35" ht="15" customHeight="1" x14ac:dyDescent="0.35"/>
    <row r="237" spans="2:35" ht="12" customHeight="1" x14ac:dyDescent="0.35"/>
    <row r="238" spans="2:35" ht="15" customHeight="1" x14ac:dyDescent="0.35"/>
    <row r="239" spans="2:35" ht="15" customHeight="1" x14ac:dyDescent="0.35"/>
    <row r="240" spans="2:35" ht="15" customHeight="1" x14ac:dyDescent="0.35">
      <c r="B240" s="101"/>
      <c r="C240" s="101"/>
      <c r="D240" s="101"/>
      <c r="E240" s="101"/>
      <c r="F240" s="101"/>
      <c r="G240" s="101"/>
      <c r="H240" s="101"/>
      <c r="I240" s="101"/>
      <c r="J240" s="101"/>
      <c r="K240" s="101"/>
      <c r="L240" s="101"/>
      <c r="M240" s="101"/>
      <c r="N240" s="101"/>
      <c r="O240" s="101"/>
      <c r="P240" s="101"/>
      <c r="Q240" s="101"/>
      <c r="R240" s="101"/>
      <c r="S240" s="101"/>
      <c r="T240" s="101"/>
      <c r="U240" s="101"/>
      <c r="V240" s="101"/>
      <c r="W240" s="101"/>
      <c r="X240" s="101"/>
      <c r="Y240" s="101"/>
      <c r="Z240" s="101"/>
      <c r="AA240" s="101"/>
      <c r="AB240" s="101"/>
      <c r="AC240" s="101"/>
      <c r="AD240" s="101"/>
      <c r="AE240" s="101"/>
      <c r="AF240" s="101"/>
      <c r="AG240" s="101"/>
      <c r="AH240" s="101"/>
      <c r="AI240" s="101"/>
    </row>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2" customHeight="1" x14ac:dyDescent="0.35"/>
    <row r="250" ht="12" customHeight="1" x14ac:dyDescent="0.35"/>
    <row r="251" ht="12" customHeight="1" x14ac:dyDescent="0.35"/>
    <row r="252" ht="12" customHeight="1" x14ac:dyDescent="0.35"/>
    <row r="253" ht="12" customHeight="1" x14ac:dyDescent="0.35"/>
    <row r="254" ht="12" customHeight="1" x14ac:dyDescent="0.35"/>
    <row r="255" ht="12" customHeight="1" x14ac:dyDescent="0.35"/>
    <row r="256" ht="12" customHeight="1" x14ac:dyDescent="0.35"/>
    <row r="257" ht="12" customHeight="1" x14ac:dyDescent="0.35"/>
    <row r="258" ht="12" customHeight="1" x14ac:dyDescent="0.35"/>
    <row r="259" ht="12" customHeight="1" x14ac:dyDescent="0.35"/>
    <row r="260" ht="12" customHeight="1" x14ac:dyDescent="0.35"/>
    <row r="261" ht="12" customHeight="1" x14ac:dyDescent="0.35"/>
    <row r="262" ht="12" customHeight="1" x14ac:dyDescent="0.35"/>
    <row r="263" ht="12" customHeight="1" x14ac:dyDescent="0.35"/>
    <row r="264" ht="12" customHeight="1" x14ac:dyDescent="0.35"/>
    <row r="265" ht="12" customHeight="1" x14ac:dyDescent="0.35"/>
    <row r="266" ht="12" customHeight="1" x14ac:dyDescent="0.35"/>
    <row r="267" ht="12" customHeight="1" x14ac:dyDescent="0.35"/>
    <row r="268" ht="12" customHeight="1" x14ac:dyDescent="0.35"/>
    <row r="269" ht="12" customHeight="1" x14ac:dyDescent="0.35"/>
    <row r="270" ht="12" customHeight="1" x14ac:dyDescent="0.35"/>
    <row r="271" ht="12" customHeight="1" x14ac:dyDescent="0.35"/>
    <row r="272" ht="12" customHeight="1" x14ac:dyDescent="0.35"/>
    <row r="273" ht="12" customHeight="1" x14ac:dyDescent="0.35"/>
    <row r="274" ht="12" customHeight="1" x14ac:dyDescent="0.35"/>
    <row r="275" ht="12" customHeight="1" x14ac:dyDescent="0.35"/>
    <row r="276" ht="12" customHeight="1" x14ac:dyDescent="0.35"/>
    <row r="277" ht="12" customHeight="1" x14ac:dyDescent="0.35"/>
    <row r="278" ht="12" customHeight="1" x14ac:dyDescent="0.35"/>
    <row r="279" ht="12" customHeight="1" x14ac:dyDescent="0.35"/>
    <row r="280" ht="12" customHeight="1" x14ac:dyDescent="0.35"/>
    <row r="281" ht="12"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2"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2" customHeight="1" x14ac:dyDescent="0.35"/>
    <row r="310" ht="15" customHeight="1" x14ac:dyDescent="0.35"/>
    <row r="311" ht="12"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spans="2:35" ht="15" customHeight="1" x14ac:dyDescent="0.35"/>
    <row r="322" spans="2:35" ht="15" customHeight="1" x14ac:dyDescent="0.35">
      <c r="B322" s="101"/>
      <c r="C322" s="101"/>
      <c r="D322" s="101"/>
      <c r="E322" s="101"/>
      <c r="F322" s="101"/>
      <c r="G322" s="101"/>
      <c r="H322" s="101"/>
      <c r="I322" s="101"/>
      <c r="J322" s="101"/>
      <c r="K322" s="101"/>
      <c r="L322" s="101"/>
      <c r="M322" s="101"/>
      <c r="N322" s="101"/>
      <c r="O322" s="101"/>
      <c r="P322" s="101"/>
      <c r="Q322" s="101"/>
      <c r="R322" s="101"/>
      <c r="S322" s="101"/>
      <c r="T322" s="101"/>
      <c r="U322" s="101"/>
      <c r="V322" s="101"/>
      <c r="W322" s="101"/>
      <c r="X322" s="101"/>
      <c r="Y322" s="101"/>
      <c r="Z322" s="101"/>
      <c r="AA322" s="101"/>
      <c r="AB322" s="101"/>
      <c r="AC322" s="101"/>
      <c r="AD322" s="101"/>
      <c r="AE322" s="101"/>
      <c r="AF322" s="101"/>
      <c r="AG322" s="101"/>
      <c r="AH322" s="101"/>
      <c r="AI322" s="101"/>
    </row>
    <row r="323" spans="2:35" ht="15" customHeight="1" x14ac:dyDescent="0.35"/>
    <row r="324" spans="2:35" ht="15" customHeight="1" x14ac:dyDescent="0.35"/>
    <row r="325" spans="2:35" ht="15" customHeight="1" x14ac:dyDescent="0.35"/>
    <row r="326" spans="2:35" ht="15" customHeight="1" x14ac:dyDescent="0.35"/>
    <row r="327" spans="2:35" ht="15" customHeight="1" x14ac:dyDescent="0.35"/>
    <row r="328" spans="2:35" ht="12" customHeight="1" x14ac:dyDescent="0.35"/>
    <row r="329" spans="2:35" ht="12" customHeight="1" x14ac:dyDescent="0.35"/>
    <row r="330" spans="2:35" ht="12" customHeight="1" x14ac:dyDescent="0.35"/>
    <row r="331" spans="2:35" ht="12" customHeight="1" x14ac:dyDescent="0.35"/>
    <row r="332" spans="2:35" ht="12" customHeight="1" x14ac:dyDescent="0.35"/>
    <row r="333" spans="2:35" ht="12" customHeight="1" x14ac:dyDescent="0.35"/>
    <row r="334" spans="2:35" ht="12" customHeight="1" x14ac:dyDescent="0.35"/>
    <row r="335" spans="2:35" ht="12" customHeight="1" x14ac:dyDescent="0.35"/>
    <row r="336" spans="2:35" ht="12" customHeight="1" x14ac:dyDescent="0.35"/>
    <row r="337" ht="12" customHeight="1" x14ac:dyDescent="0.35"/>
    <row r="338" ht="12" customHeight="1" x14ac:dyDescent="0.35"/>
    <row r="339" ht="12" customHeight="1" x14ac:dyDescent="0.35"/>
    <row r="340" ht="12" customHeight="1" x14ac:dyDescent="0.35"/>
    <row r="341" ht="12" customHeight="1" x14ac:dyDescent="0.35"/>
    <row r="342" ht="12" customHeight="1" x14ac:dyDescent="0.35"/>
    <row r="343" ht="12" customHeight="1" x14ac:dyDescent="0.35"/>
    <row r="344" ht="12" customHeight="1" x14ac:dyDescent="0.35"/>
    <row r="345" ht="12" customHeight="1" x14ac:dyDescent="0.35"/>
    <row r="346" ht="12" customHeight="1" x14ac:dyDescent="0.35"/>
    <row r="347" ht="12" customHeight="1" x14ac:dyDescent="0.35"/>
    <row r="348" ht="12" customHeight="1" x14ac:dyDescent="0.35"/>
    <row r="349" ht="12" customHeight="1" x14ac:dyDescent="0.35"/>
    <row r="350" ht="12" customHeight="1" x14ac:dyDescent="0.35"/>
    <row r="351" ht="12" customHeight="1" x14ac:dyDescent="0.35"/>
    <row r="352" ht="12" customHeight="1" x14ac:dyDescent="0.35"/>
    <row r="353" ht="12" customHeight="1" x14ac:dyDescent="0.35"/>
    <row r="354" ht="12" customHeight="1" x14ac:dyDescent="0.35"/>
    <row r="355" ht="12" customHeight="1" x14ac:dyDescent="0.35"/>
    <row r="356" ht="12"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2"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2" customHeight="1" x14ac:dyDescent="0.35"/>
    <row r="385" ht="15" customHeight="1" x14ac:dyDescent="0.35"/>
    <row r="386" ht="15" customHeight="1" x14ac:dyDescent="0.35"/>
    <row r="387" ht="12" customHeight="1" x14ac:dyDescent="0.35"/>
    <row r="388" ht="15" customHeight="1" x14ac:dyDescent="0.35"/>
    <row r="389" ht="15" customHeight="1" x14ac:dyDescent="0.35"/>
    <row r="390" ht="15" customHeight="1" x14ac:dyDescent="0.35"/>
    <row r="391" ht="15" customHeight="1" x14ac:dyDescent="0.35"/>
    <row r="392" ht="15" customHeight="1" x14ac:dyDescent="0.35"/>
    <row r="393" ht="12"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2" customHeight="1" x14ac:dyDescent="0.35"/>
    <row r="411" ht="15" customHeight="1" x14ac:dyDescent="0.35"/>
    <row r="412" ht="15" customHeight="1" x14ac:dyDescent="0.35"/>
    <row r="413" ht="12" customHeight="1" x14ac:dyDescent="0.35"/>
    <row r="414" ht="15" customHeight="1" x14ac:dyDescent="0.35"/>
    <row r="415" ht="15" customHeight="1" x14ac:dyDescent="0.35"/>
    <row r="416" ht="15" customHeight="1" x14ac:dyDescent="0.35"/>
    <row r="417" ht="12"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2" customHeight="1" x14ac:dyDescent="0.35"/>
    <row r="429" ht="15" customHeight="1" x14ac:dyDescent="0.35"/>
    <row r="430" ht="15" customHeight="1" x14ac:dyDescent="0.35"/>
    <row r="431" ht="12" customHeight="1" x14ac:dyDescent="0.35"/>
    <row r="432" ht="15" customHeight="1" x14ac:dyDescent="0.35"/>
    <row r="433" spans="2:35" ht="15" customHeight="1" x14ac:dyDescent="0.35"/>
    <row r="434" spans="2:35" ht="15" customHeight="1" x14ac:dyDescent="0.35">
      <c r="B434" s="101"/>
      <c r="C434" s="101"/>
      <c r="D434" s="101"/>
      <c r="E434" s="101"/>
      <c r="F434" s="101"/>
      <c r="G434" s="101"/>
      <c r="H434" s="101"/>
      <c r="I434" s="101"/>
      <c r="J434" s="101"/>
      <c r="K434" s="101"/>
      <c r="L434" s="101"/>
      <c r="M434" s="101"/>
      <c r="N434" s="101"/>
      <c r="O434" s="101"/>
      <c r="P434" s="101"/>
      <c r="Q434" s="101"/>
      <c r="R434" s="101"/>
      <c r="S434" s="101"/>
      <c r="T434" s="101"/>
      <c r="U434" s="101"/>
      <c r="V434" s="101"/>
      <c r="W434" s="101"/>
      <c r="X434" s="101"/>
      <c r="Y434" s="101"/>
      <c r="Z434" s="101"/>
      <c r="AA434" s="101"/>
      <c r="AB434" s="101"/>
      <c r="AC434" s="101"/>
      <c r="AD434" s="101"/>
      <c r="AE434" s="101"/>
      <c r="AF434" s="101"/>
      <c r="AG434" s="101"/>
      <c r="AH434" s="101"/>
      <c r="AI434" s="101"/>
    </row>
    <row r="435" spans="2:35" ht="15" customHeight="1" x14ac:dyDescent="0.35"/>
    <row r="436" spans="2:35" ht="15" customHeight="1" x14ac:dyDescent="0.35"/>
    <row r="437" spans="2:35" ht="15" customHeight="1" x14ac:dyDescent="0.35"/>
    <row r="438" spans="2:35" ht="15" customHeight="1" x14ac:dyDescent="0.35"/>
    <row r="439" spans="2:35" ht="15" customHeight="1" x14ac:dyDescent="0.35"/>
    <row r="440" spans="2:35" ht="15" customHeight="1" x14ac:dyDescent="0.35"/>
    <row r="441" spans="2:35" ht="15" customHeight="1" x14ac:dyDescent="0.35"/>
    <row r="442" spans="2:35" ht="12" customHeight="1" x14ac:dyDescent="0.35"/>
    <row r="443" spans="2:35" ht="12" customHeight="1" x14ac:dyDescent="0.35"/>
    <row r="444" spans="2:35" ht="12" customHeight="1" x14ac:dyDescent="0.35"/>
    <row r="445" spans="2:35" ht="12" customHeight="1" x14ac:dyDescent="0.35"/>
    <row r="446" spans="2:35" ht="12" customHeight="1" x14ac:dyDescent="0.35"/>
    <row r="447" spans="2:35" ht="12" customHeight="1" x14ac:dyDescent="0.35"/>
    <row r="448" spans="2:35" ht="12" customHeight="1" x14ac:dyDescent="0.35"/>
    <row r="449" ht="12" customHeight="1" x14ac:dyDescent="0.35"/>
    <row r="450" ht="12" customHeight="1" x14ac:dyDescent="0.35"/>
    <row r="451" ht="12" customHeight="1" x14ac:dyDescent="0.35"/>
    <row r="452" ht="12" customHeight="1" x14ac:dyDescent="0.35"/>
    <row r="453" ht="12" customHeight="1" x14ac:dyDescent="0.35"/>
    <row r="454" ht="12" customHeight="1" x14ac:dyDescent="0.35"/>
    <row r="455" ht="12" customHeight="1" x14ac:dyDescent="0.35"/>
    <row r="456" ht="12" customHeight="1" x14ac:dyDescent="0.35"/>
    <row r="457" ht="12" customHeight="1" x14ac:dyDescent="0.35"/>
    <row r="458" ht="12" customHeight="1" x14ac:dyDescent="0.35"/>
    <row r="459" ht="12" customHeight="1" x14ac:dyDescent="0.35"/>
    <row r="460" ht="12" customHeight="1" x14ac:dyDescent="0.35"/>
    <row r="461" ht="12" customHeight="1" x14ac:dyDescent="0.35"/>
    <row r="462" ht="12" customHeight="1" x14ac:dyDescent="0.35"/>
    <row r="463" ht="12" customHeight="1" x14ac:dyDescent="0.35"/>
    <row r="464" ht="12" customHeight="1" x14ac:dyDescent="0.35"/>
    <row r="465" ht="12" customHeight="1" x14ac:dyDescent="0.35"/>
    <row r="466" ht="12" customHeight="1" x14ac:dyDescent="0.35"/>
    <row r="467" ht="12" customHeight="1" x14ac:dyDescent="0.35"/>
    <row r="468" ht="12" customHeight="1" x14ac:dyDescent="0.35"/>
    <row r="469" ht="12" customHeight="1" x14ac:dyDescent="0.35"/>
    <row r="470" ht="12" customHeight="1" x14ac:dyDescent="0.35"/>
    <row r="471" ht="12" customHeight="1" x14ac:dyDescent="0.35"/>
    <row r="472" ht="12" customHeight="1" x14ac:dyDescent="0.35"/>
    <row r="473" ht="12" customHeight="1" x14ac:dyDescent="0.35"/>
    <row r="474" ht="12" customHeight="1" x14ac:dyDescent="0.35"/>
    <row r="475" ht="12" customHeight="1" x14ac:dyDescent="0.35"/>
    <row r="476" ht="12" customHeight="1" x14ac:dyDescent="0.35"/>
    <row r="477" ht="12" customHeight="1" x14ac:dyDescent="0.35"/>
    <row r="478" ht="12" customHeight="1" x14ac:dyDescent="0.35"/>
    <row r="479" ht="12" customHeight="1" x14ac:dyDescent="0.35"/>
    <row r="480" ht="12" customHeight="1" x14ac:dyDescent="0.35"/>
    <row r="481" ht="12" customHeight="1" x14ac:dyDescent="0.35"/>
    <row r="482" ht="15" customHeight="1" x14ac:dyDescent="0.35"/>
    <row r="483" ht="15" customHeight="1" x14ac:dyDescent="0.35"/>
    <row r="484" ht="15" customHeight="1" x14ac:dyDescent="0.35"/>
    <row r="485" ht="15" customHeight="1" x14ac:dyDescent="0.35"/>
    <row r="486" ht="15" customHeight="1" x14ac:dyDescent="0.35"/>
    <row r="487" ht="15" customHeight="1" x14ac:dyDescent="0.35"/>
    <row r="488" ht="15" customHeight="1" x14ac:dyDescent="0.35"/>
    <row r="489" ht="15" customHeight="1" x14ac:dyDescent="0.35"/>
    <row r="490" ht="15" customHeight="1" x14ac:dyDescent="0.35"/>
    <row r="491" ht="15" customHeight="1" x14ac:dyDescent="0.35"/>
    <row r="492" ht="12" customHeight="1" x14ac:dyDescent="0.35"/>
    <row r="493" ht="15" customHeight="1" x14ac:dyDescent="0.35"/>
    <row r="494" ht="15" customHeight="1" x14ac:dyDescent="0.35"/>
    <row r="495" ht="15" customHeight="1" x14ac:dyDescent="0.35"/>
    <row r="496" ht="15" customHeight="1" x14ac:dyDescent="0.35"/>
    <row r="497" ht="15" customHeight="1" x14ac:dyDescent="0.35"/>
    <row r="498" ht="15" customHeight="1" x14ac:dyDescent="0.35"/>
    <row r="499" ht="15"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2" customHeight="1" x14ac:dyDescent="0.35"/>
    <row r="510" ht="15" customHeight="1" x14ac:dyDescent="0.35"/>
    <row r="511" ht="12" customHeight="1" x14ac:dyDescent="0.35"/>
    <row r="512" ht="15" customHeight="1" x14ac:dyDescent="0.35"/>
    <row r="513" ht="15" customHeight="1" x14ac:dyDescent="0.35"/>
    <row r="514" ht="15" customHeight="1" x14ac:dyDescent="0.35"/>
    <row r="515" ht="15" customHeight="1" x14ac:dyDescent="0.35"/>
    <row r="516" ht="15" customHeight="1" x14ac:dyDescent="0.35"/>
    <row r="517" ht="12"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5" customHeight="1" x14ac:dyDescent="0.35"/>
    <row r="528" ht="15" customHeight="1" x14ac:dyDescent="0.35"/>
    <row r="529" spans="2:35" ht="15" customHeight="1" x14ac:dyDescent="0.35"/>
    <row r="530" spans="2:35" ht="15" customHeight="1" x14ac:dyDescent="0.35"/>
    <row r="531" spans="2:35" ht="15" customHeight="1" x14ac:dyDescent="0.35"/>
    <row r="532" spans="2:35" ht="15" customHeight="1" x14ac:dyDescent="0.35"/>
    <row r="533" spans="2:35" ht="15" customHeight="1" x14ac:dyDescent="0.35"/>
    <row r="534" spans="2:35" ht="12" customHeight="1" x14ac:dyDescent="0.35"/>
    <row r="535" spans="2:35" ht="15" customHeight="1" x14ac:dyDescent="0.35"/>
    <row r="536" spans="2:35" ht="12" customHeight="1" x14ac:dyDescent="0.35"/>
    <row r="537" spans="2:35" ht="15" customHeight="1" x14ac:dyDescent="0.35"/>
    <row r="538" spans="2:35" ht="15" customHeight="1" x14ac:dyDescent="0.35"/>
    <row r="539" spans="2:35" ht="15" customHeight="1" x14ac:dyDescent="0.35">
      <c r="B539" s="101"/>
      <c r="C539" s="101"/>
      <c r="D539" s="101"/>
      <c r="E539" s="101"/>
      <c r="F539" s="101"/>
      <c r="G539" s="101"/>
      <c r="H539" s="101"/>
      <c r="I539" s="101"/>
      <c r="J539" s="101"/>
      <c r="K539" s="101"/>
      <c r="L539" s="101"/>
      <c r="M539" s="101"/>
      <c r="N539" s="101"/>
      <c r="O539" s="101"/>
      <c r="P539" s="101"/>
      <c r="Q539" s="101"/>
      <c r="R539" s="101"/>
      <c r="S539" s="101"/>
      <c r="T539" s="101"/>
      <c r="U539" s="101"/>
      <c r="V539" s="101"/>
      <c r="W539" s="101"/>
      <c r="X539" s="101"/>
      <c r="Y539" s="101"/>
      <c r="Z539" s="101"/>
      <c r="AA539" s="101"/>
      <c r="AB539" s="101"/>
      <c r="AC539" s="101"/>
      <c r="AD539" s="101"/>
      <c r="AE539" s="101"/>
      <c r="AF539" s="101"/>
      <c r="AG539" s="101"/>
      <c r="AH539" s="101"/>
      <c r="AI539" s="101"/>
    </row>
    <row r="540" spans="2:35" ht="15" customHeight="1" x14ac:dyDescent="0.35"/>
    <row r="541" spans="2:35" ht="15" customHeight="1" x14ac:dyDescent="0.35"/>
    <row r="542" spans="2:35" ht="15" customHeight="1" x14ac:dyDescent="0.35"/>
    <row r="543" spans="2:35" ht="15" customHeight="1" x14ac:dyDescent="0.35"/>
    <row r="544" spans="2:35" ht="12" customHeight="1" x14ac:dyDescent="0.35"/>
    <row r="545" ht="12" customHeight="1" x14ac:dyDescent="0.35"/>
    <row r="546" ht="12" customHeight="1" x14ac:dyDescent="0.35"/>
    <row r="547" ht="12" customHeight="1" x14ac:dyDescent="0.35"/>
    <row r="548" ht="12" customHeight="1" x14ac:dyDescent="0.35"/>
    <row r="549" ht="12" customHeight="1" x14ac:dyDescent="0.35"/>
    <row r="550" ht="12" customHeight="1" x14ac:dyDescent="0.35"/>
    <row r="551" ht="12" customHeight="1" x14ac:dyDescent="0.35"/>
    <row r="552" ht="12" customHeight="1" x14ac:dyDescent="0.35"/>
    <row r="553" ht="12" customHeight="1" x14ac:dyDescent="0.35"/>
    <row r="554" ht="12" customHeight="1" x14ac:dyDescent="0.35"/>
    <row r="555" ht="12" customHeight="1" x14ac:dyDescent="0.35"/>
    <row r="556" ht="12" customHeight="1" x14ac:dyDescent="0.35"/>
    <row r="557" ht="15" customHeight="1" x14ac:dyDescent="0.35"/>
    <row r="558" ht="15" customHeight="1" x14ac:dyDescent="0.35"/>
    <row r="559" ht="15" customHeight="1" x14ac:dyDescent="0.35"/>
    <row r="560" ht="15" customHeight="1" x14ac:dyDescent="0.35"/>
    <row r="561" ht="15" customHeight="1" x14ac:dyDescent="0.35"/>
    <row r="562" ht="15" customHeight="1" x14ac:dyDescent="0.35"/>
    <row r="563" ht="15" customHeight="1" x14ac:dyDescent="0.35"/>
    <row r="564" ht="15" customHeight="1" x14ac:dyDescent="0.35"/>
    <row r="565" ht="15" customHeight="1" x14ac:dyDescent="0.35"/>
    <row r="566" ht="12" customHeight="1" x14ac:dyDescent="0.35"/>
    <row r="567" ht="15" customHeight="1" x14ac:dyDescent="0.35"/>
    <row r="568" ht="15" customHeight="1" x14ac:dyDescent="0.35"/>
    <row r="569" ht="15" customHeight="1" x14ac:dyDescent="0.35"/>
    <row r="570" ht="15" customHeight="1" x14ac:dyDescent="0.35"/>
    <row r="571" ht="15" customHeight="1" x14ac:dyDescent="0.35"/>
    <row r="572" ht="15" customHeight="1" x14ac:dyDescent="0.35"/>
    <row r="573" ht="15" customHeight="1" x14ac:dyDescent="0.35"/>
    <row r="574" ht="15"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2" customHeight="1" x14ac:dyDescent="0.35"/>
    <row r="583" ht="15" customHeight="1" x14ac:dyDescent="0.35"/>
    <row r="584" ht="12" customHeight="1" x14ac:dyDescent="0.35"/>
    <row r="585" ht="15" customHeight="1" x14ac:dyDescent="0.35"/>
    <row r="586" ht="15" customHeight="1" x14ac:dyDescent="0.35"/>
    <row r="587" ht="15" customHeight="1" x14ac:dyDescent="0.35"/>
    <row r="588" ht="15" customHeight="1" x14ac:dyDescent="0.35"/>
    <row r="589" ht="12"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5" customHeight="1" x14ac:dyDescent="0.35"/>
    <row r="601" ht="15" customHeight="1" x14ac:dyDescent="0.35"/>
    <row r="602" ht="15" customHeight="1" x14ac:dyDescent="0.35"/>
    <row r="603" ht="15" customHeight="1" x14ac:dyDescent="0.35"/>
    <row r="604" ht="15" customHeight="1" x14ac:dyDescent="0.35"/>
    <row r="605" ht="12" customHeight="1" x14ac:dyDescent="0.35"/>
    <row r="606" ht="15" customHeight="1" x14ac:dyDescent="0.35"/>
    <row r="607" ht="12" customHeight="1" x14ac:dyDescent="0.35"/>
    <row r="608" ht="15" customHeight="1" x14ac:dyDescent="0.35"/>
    <row r="609" spans="2:35" ht="12" customHeight="1" x14ac:dyDescent="0.35"/>
    <row r="610" spans="2:35" ht="15" customHeight="1" x14ac:dyDescent="0.35"/>
    <row r="611" spans="2:35" ht="15" customHeight="1" x14ac:dyDescent="0.35"/>
    <row r="612" spans="2:35" ht="12" customHeight="1" x14ac:dyDescent="0.35"/>
    <row r="613" spans="2:35" ht="15" customHeight="1" x14ac:dyDescent="0.35"/>
    <row r="614" spans="2:35" ht="12" customHeight="1" x14ac:dyDescent="0.35"/>
    <row r="615" spans="2:35" ht="12" customHeight="1" x14ac:dyDescent="0.35"/>
    <row r="616" spans="2:35" ht="15" customHeight="1" x14ac:dyDescent="0.35"/>
    <row r="617" spans="2:35" ht="12" customHeight="1" x14ac:dyDescent="0.35"/>
    <row r="618" spans="2:35" ht="15" customHeight="1" x14ac:dyDescent="0.35"/>
    <row r="619" spans="2:35" ht="15" customHeight="1" x14ac:dyDescent="0.35"/>
    <row r="620" spans="2:35" ht="15" customHeight="1" x14ac:dyDescent="0.35">
      <c r="B620" s="101"/>
      <c r="C620" s="101"/>
      <c r="D620" s="101"/>
      <c r="E620" s="101"/>
      <c r="F620" s="101"/>
      <c r="G620" s="101"/>
      <c r="H620" s="101"/>
      <c r="I620" s="101"/>
      <c r="J620" s="101"/>
      <c r="K620" s="101"/>
      <c r="L620" s="101"/>
      <c r="M620" s="101"/>
      <c r="N620" s="101"/>
      <c r="O620" s="101"/>
      <c r="P620" s="101"/>
      <c r="Q620" s="101"/>
      <c r="R620" s="101"/>
      <c r="S620" s="101"/>
      <c r="T620" s="101"/>
      <c r="U620" s="101"/>
      <c r="V620" s="101"/>
      <c r="W620" s="101"/>
      <c r="X620" s="101"/>
      <c r="Y620" s="101"/>
      <c r="Z620" s="101"/>
      <c r="AA620" s="101"/>
      <c r="AB620" s="101"/>
      <c r="AC620" s="101"/>
      <c r="AD620" s="101"/>
      <c r="AE620" s="101"/>
      <c r="AF620" s="101"/>
      <c r="AG620" s="101"/>
      <c r="AH620" s="101"/>
      <c r="AI620" s="101"/>
    </row>
    <row r="621" spans="2:35" ht="15" customHeight="1" x14ac:dyDescent="0.35"/>
    <row r="622" spans="2:35" ht="15" customHeight="1" x14ac:dyDescent="0.35"/>
    <row r="623" spans="2:35" ht="15" customHeight="1" x14ac:dyDescent="0.35"/>
    <row r="624" spans="2:35" ht="15" customHeight="1" x14ac:dyDescent="0.35"/>
    <row r="625" ht="12" customHeight="1" x14ac:dyDescent="0.35"/>
    <row r="626" ht="12" customHeight="1" x14ac:dyDescent="0.35"/>
    <row r="627" ht="12" customHeight="1" x14ac:dyDescent="0.35"/>
    <row r="628" ht="12" customHeight="1" x14ac:dyDescent="0.35"/>
    <row r="629" ht="12" customHeight="1" x14ac:dyDescent="0.35"/>
    <row r="630" ht="12" customHeight="1" x14ac:dyDescent="0.35"/>
    <row r="631" ht="12" customHeight="1" x14ac:dyDescent="0.35"/>
    <row r="632" ht="12" customHeight="1" x14ac:dyDescent="0.35"/>
    <row r="633" ht="12" customHeight="1" x14ac:dyDescent="0.35"/>
    <row r="634" ht="12" customHeight="1" x14ac:dyDescent="0.35"/>
    <row r="635" ht="12" customHeight="1" x14ac:dyDescent="0.35"/>
    <row r="636" ht="12" customHeight="1" x14ac:dyDescent="0.35"/>
    <row r="637" ht="12" customHeight="1" x14ac:dyDescent="0.35"/>
    <row r="638" ht="12" customHeight="1" x14ac:dyDescent="0.35"/>
    <row r="639" ht="12" customHeight="1" x14ac:dyDescent="0.35"/>
    <row r="640" ht="12" customHeight="1" x14ac:dyDescent="0.35"/>
    <row r="641" ht="12" customHeight="1" x14ac:dyDescent="0.35"/>
    <row r="642" ht="12" customHeight="1" x14ac:dyDescent="0.35"/>
    <row r="643" ht="12" customHeight="1" x14ac:dyDescent="0.35"/>
    <row r="644" ht="12" customHeight="1" x14ac:dyDescent="0.35"/>
    <row r="645" ht="12" customHeight="1" x14ac:dyDescent="0.35"/>
    <row r="646" ht="12" customHeight="1" x14ac:dyDescent="0.35"/>
    <row r="647" ht="12" customHeight="1" x14ac:dyDescent="0.35"/>
    <row r="648" ht="12" customHeight="1" x14ac:dyDescent="0.35"/>
    <row r="649" ht="12" customHeight="1" x14ac:dyDescent="0.35"/>
    <row r="650" ht="12" customHeight="1" x14ac:dyDescent="0.35"/>
    <row r="651" ht="12" customHeight="1" x14ac:dyDescent="0.35"/>
    <row r="652" ht="12" customHeight="1" x14ac:dyDescent="0.35"/>
    <row r="653" ht="12" customHeight="1" x14ac:dyDescent="0.35"/>
    <row r="654" ht="12" customHeight="1" x14ac:dyDescent="0.35"/>
    <row r="655" ht="12" customHeight="1" x14ac:dyDescent="0.35"/>
    <row r="656" ht="12" customHeight="1" x14ac:dyDescent="0.35"/>
    <row r="657" ht="15" customHeight="1" x14ac:dyDescent="0.35"/>
    <row r="658" ht="15" customHeight="1" x14ac:dyDescent="0.35"/>
    <row r="659" ht="15" customHeight="1" x14ac:dyDescent="0.35"/>
    <row r="660" ht="15" customHeight="1" x14ac:dyDescent="0.35"/>
    <row r="661" ht="15" customHeight="1" x14ac:dyDescent="0.35"/>
    <row r="662" ht="15" customHeight="1" x14ac:dyDescent="0.35"/>
    <row r="663" ht="15" customHeight="1" x14ac:dyDescent="0.35"/>
    <row r="664" ht="12" customHeight="1" x14ac:dyDescent="0.35"/>
    <row r="665" ht="15" customHeight="1" x14ac:dyDescent="0.35"/>
    <row r="666" ht="15" customHeight="1" x14ac:dyDescent="0.35"/>
    <row r="667" ht="15" customHeight="1" x14ac:dyDescent="0.35"/>
    <row r="668" ht="15" customHeight="1" x14ac:dyDescent="0.35"/>
    <row r="669" ht="15" customHeight="1" x14ac:dyDescent="0.35"/>
    <row r="670" ht="15" customHeight="1" x14ac:dyDescent="0.35"/>
    <row r="671" ht="15" customHeight="1" x14ac:dyDescent="0.35"/>
    <row r="672" ht="15" customHeight="1" x14ac:dyDescent="0.35"/>
    <row r="673" ht="15" customHeight="1" x14ac:dyDescent="0.35"/>
    <row r="674" ht="15" customHeight="1" x14ac:dyDescent="0.35"/>
    <row r="675" ht="15" customHeight="1" x14ac:dyDescent="0.35"/>
    <row r="676" ht="15" customHeight="1" x14ac:dyDescent="0.35"/>
    <row r="677" ht="15" customHeight="1" x14ac:dyDescent="0.35"/>
    <row r="678" ht="15" customHeight="1" x14ac:dyDescent="0.35"/>
    <row r="679" ht="15" customHeight="1" x14ac:dyDescent="0.35"/>
    <row r="680" ht="12" customHeight="1" x14ac:dyDescent="0.35"/>
    <row r="681" ht="15" customHeight="1" x14ac:dyDescent="0.35"/>
    <row r="682" ht="15" customHeight="1" x14ac:dyDescent="0.35"/>
    <row r="683" ht="15" customHeight="1" x14ac:dyDescent="0.35"/>
    <row r="684" ht="15" customHeight="1" x14ac:dyDescent="0.35"/>
    <row r="685" ht="12" customHeight="1" x14ac:dyDescent="0.35"/>
    <row r="686" ht="15" customHeight="1" x14ac:dyDescent="0.35"/>
    <row r="687" ht="15" customHeight="1" x14ac:dyDescent="0.35"/>
    <row r="688" ht="15" customHeight="1" x14ac:dyDescent="0.35"/>
    <row r="689" spans="2:35" ht="15" customHeight="1" x14ac:dyDescent="0.35"/>
    <row r="690" spans="2:35" ht="15" customHeight="1" x14ac:dyDescent="0.35"/>
    <row r="691" spans="2:35" ht="15" customHeight="1" x14ac:dyDescent="0.35"/>
    <row r="692" spans="2:35" ht="15" customHeight="1" x14ac:dyDescent="0.35">
      <c r="B692" s="101"/>
      <c r="C692" s="101"/>
      <c r="D692" s="101"/>
      <c r="E692" s="101"/>
      <c r="F692" s="101"/>
      <c r="G692" s="101"/>
      <c r="H692" s="101"/>
      <c r="I692" s="101"/>
      <c r="J692" s="101"/>
      <c r="K692" s="101"/>
      <c r="L692" s="101"/>
      <c r="M692" s="101"/>
      <c r="N692" s="101"/>
      <c r="O692" s="101"/>
      <c r="P692" s="101"/>
      <c r="Q692" s="101"/>
      <c r="R692" s="101"/>
      <c r="S692" s="101"/>
      <c r="T692" s="101"/>
      <c r="U692" s="101"/>
      <c r="V692" s="101"/>
      <c r="W692" s="101"/>
      <c r="X692" s="101"/>
      <c r="Y692" s="101"/>
      <c r="Z692" s="101"/>
      <c r="AA692" s="101"/>
      <c r="AB692" s="101"/>
      <c r="AC692" s="101"/>
      <c r="AD692" s="101"/>
      <c r="AE692" s="101"/>
      <c r="AF692" s="101"/>
      <c r="AG692" s="101"/>
      <c r="AH692" s="101"/>
      <c r="AI692" s="101"/>
    </row>
    <row r="693" spans="2:35" ht="15" customHeight="1" x14ac:dyDescent="0.35"/>
    <row r="694" spans="2:35" ht="15" customHeight="1" x14ac:dyDescent="0.35"/>
    <row r="695" spans="2:35" ht="15" customHeight="1" x14ac:dyDescent="0.35"/>
    <row r="696" spans="2:35" ht="15" customHeight="1" x14ac:dyDescent="0.35"/>
    <row r="697" spans="2:35" ht="15" customHeight="1" x14ac:dyDescent="0.35"/>
    <row r="698" spans="2:35" ht="12" customHeight="1" x14ac:dyDescent="0.35"/>
    <row r="699" spans="2:35" ht="12" customHeight="1" x14ac:dyDescent="0.35"/>
    <row r="700" spans="2:35" ht="12" customHeight="1" x14ac:dyDescent="0.35"/>
    <row r="701" spans="2:35" ht="12" customHeight="1" x14ac:dyDescent="0.35"/>
    <row r="702" spans="2:35" ht="12" customHeight="1" x14ac:dyDescent="0.35"/>
    <row r="703" spans="2:35" ht="12" customHeight="1" x14ac:dyDescent="0.35"/>
    <row r="704" spans="2:35" ht="12" customHeight="1" x14ac:dyDescent="0.35"/>
    <row r="705" ht="12" customHeight="1" x14ac:dyDescent="0.35"/>
    <row r="706" ht="12" customHeight="1" x14ac:dyDescent="0.35"/>
    <row r="707" ht="12" customHeight="1" x14ac:dyDescent="0.35"/>
    <row r="708" ht="12" customHeight="1" x14ac:dyDescent="0.35"/>
    <row r="709" ht="12" customHeight="1" x14ac:dyDescent="0.35"/>
    <row r="710" ht="12" customHeight="1" x14ac:dyDescent="0.35"/>
    <row r="711" ht="12" customHeight="1" x14ac:dyDescent="0.35"/>
    <row r="712" ht="12" customHeight="1" x14ac:dyDescent="0.35"/>
    <row r="713" ht="12" customHeight="1" x14ac:dyDescent="0.35"/>
    <row r="714" ht="12" customHeight="1" x14ac:dyDescent="0.35"/>
    <row r="715" ht="12" customHeight="1" x14ac:dyDescent="0.35"/>
    <row r="716" ht="12" customHeight="1" x14ac:dyDescent="0.35"/>
    <row r="717" ht="12" customHeight="1" x14ac:dyDescent="0.35"/>
    <row r="718" ht="12" customHeight="1" x14ac:dyDescent="0.35"/>
    <row r="719" ht="12" customHeight="1" x14ac:dyDescent="0.35"/>
    <row r="720" ht="12" customHeight="1" x14ac:dyDescent="0.35"/>
    <row r="721" ht="12" customHeight="1" x14ac:dyDescent="0.35"/>
    <row r="722" ht="12" customHeight="1" x14ac:dyDescent="0.35"/>
    <row r="723" ht="12" customHeight="1" x14ac:dyDescent="0.35"/>
    <row r="724" ht="12" customHeight="1" x14ac:dyDescent="0.35"/>
    <row r="725" ht="12" customHeight="1" x14ac:dyDescent="0.35"/>
    <row r="726" ht="12" customHeight="1" x14ac:dyDescent="0.35"/>
    <row r="727" ht="12" customHeight="1" x14ac:dyDescent="0.35"/>
    <row r="728" ht="12" customHeight="1" x14ac:dyDescent="0.35"/>
    <row r="729" ht="12" customHeight="1" x14ac:dyDescent="0.35"/>
    <row r="730" ht="12" customHeight="1" x14ac:dyDescent="0.35"/>
    <row r="731" ht="12" customHeight="1" x14ac:dyDescent="0.35"/>
    <row r="732" ht="15" customHeight="1" x14ac:dyDescent="0.35"/>
    <row r="733" ht="15" customHeight="1" x14ac:dyDescent="0.35"/>
    <row r="734" ht="15" customHeight="1" x14ac:dyDescent="0.35"/>
    <row r="735" ht="15" customHeight="1" x14ac:dyDescent="0.35"/>
    <row r="736" ht="15" customHeight="1" x14ac:dyDescent="0.35"/>
    <row r="737" ht="15" customHeight="1" x14ac:dyDescent="0.35"/>
    <row r="738" ht="15" customHeight="1" x14ac:dyDescent="0.35"/>
    <row r="739" ht="15" customHeight="1" x14ac:dyDescent="0.35"/>
    <row r="740" ht="15" customHeight="1" x14ac:dyDescent="0.35"/>
    <row r="741" ht="15" customHeight="1" x14ac:dyDescent="0.35"/>
    <row r="742" ht="15" customHeight="1" x14ac:dyDescent="0.35"/>
    <row r="743" ht="15" customHeight="1" x14ac:dyDescent="0.35"/>
    <row r="744" ht="15" customHeight="1" x14ac:dyDescent="0.35"/>
    <row r="745" ht="15" customHeight="1" x14ac:dyDescent="0.35"/>
    <row r="746" ht="15" customHeight="1" x14ac:dyDescent="0.35"/>
    <row r="747" ht="15" customHeight="1" x14ac:dyDescent="0.35"/>
    <row r="748" ht="15" customHeight="1" x14ac:dyDescent="0.35"/>
    <row r="749" ht="15" customHeight="1" x14ac:dyDescent="0.35"/>
    <row r="750" ht="12"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2" customHeight="1" x14ac:dyDescent="0.35"/>
    <row r="763" ht="15" customHeight="1" x14ac:dyDescent="0.35"/>
    <row r="764" ht="15" customHeight="1" x14ac:dyDescent="0.35"/>
    <row r="765" ht="15" customHeight="1" x14ac:dyDescent="0.35"/>
    <row r="766" ht="12" customHeight="1" x14ac:dyDescent="0.35"/>
    <row r="767" ht="15" customHeight="1" x14ac:dyDescent="0.35"/>
    <row r="768" ht="15"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2" customHeight="1" x14ac:dyDescent="0.35"/>
    <row r="779" ht="15" customHeight="1" x14ac:dyDescent="0.35"/>
    <row r="780" ht="15" customHeight="1" x14ac:dyDescent="0.35"/>
    <row r="781" ht="15" customHeight="1" x14ac:dyDescent="0.35"/>
    <row r="782" ht="15" customHeight="1" x14ac:dyDescent="0.35"/>
    <row r="783" ht="15" customHeight="1" x14ac:dyDescent="0.35"/>
    <row r="784" ht="15"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2" customHeight="1" x14ac:dyDescent="0.35"/>
    <row r="793" ht="15" customHeight="1" x14ac:dyDescent="0.35"/>
    <row r="794" ht="15" customHeight="1" x14ac:dyDescent="0.35"/>
    <row r="795" ht="15" customHeight="1" x14ac:dyDescent="0.35"/>
    <row r="796" ht="12"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2" customHeight="1" x14ac:dyDescent="0.35"/>
    <row r="808" ht="15" customHeight="1" x14ac:dyDescent="0.35"/>
    <row r="809" ht="15" customHeight="1" x14ac:dyDescent="0.35"/>
    <row r="810" ht="15" customHeight="1" x14ac:dyDescent="0.35"/>
    <row r="811" ht="15" customHeight="1" x14ac:dyDescent="0.35"/>
    <row r="812" ht="15" customHeight="1" x14ac:dyDescent="0.35"/>
    <row r="813" ht="15" customHeight="1" x14ac:dyDescent="0.35"/>
    <row r="814" ht="15" customHeight="1" x14ac:dyDescent="0.35"/>
    <row r="815" ht="15" customHeight="1" x14ac:dyDescent="0.35"/>
    <row r="816" ht="15" customHeight="1" x14ac:dyDescent="0.35"/>
    <row r="817" ht="12"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5" customHeight="1" x14ac:dyDescent="0.35"/>
    <row r="826" ht="15" customHeight="1" x14ac:dyDescent="0.35"/>
    <row r="827" ht="15" customHeight="1" x14ac:dyDescent="0.35"/>
    <row r="828" ht="15" customHeight="1" x14ac:dyDescent="0.35"/>
    <row r="829" ht="12" customHeight="1" x14ac:dyDescent="0.35"/>
    <row r="830" ht="15" customHeight="1" x14ac:dyDescent="0.35"/>
    <row r="831" ht="15" customHeight="1" x14ac:dyDescent="0.35"/>
    <row r="832" ht="15" customHeight="1" x14ac:dyDescent="0.35"/>
    <row r="833" ht="15" customHeight="1" x14ac:dyDescent="0.35"/>
    <row r="834" ht="15" customHeight="1" x14ac:dyDescent="0.35"/>
    <row r="835" ht="15" customHeight="1" x14ac:dyDescent="0.35"/>
    <row r="836" ht="15" customHeight="1" x14ac:dyDescent="0.35"/>
    <row r="837" ht="15" customHeight="1" x14ac:dyDescent="0.35"/>
    <row r="838" ht="15" customHeight="1" x14ac:dyDescent="0.35"/>
    <row r="839" ht="15" customHeight="1" x14ac:dyDescent="0.35"/>
    <row r="840" ht="12"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5" customHeight="1" x14ac:dyDescent="0.35"/>
    <row r="848" ht="15" customHeight="1" x14ac:dyDescent="0.35"/>
    <row r="849" ht="15" customHeight="1" x14ac:dyDescent="0.35"/>
    <row r="850" ht="15" customHeight="1" x14ac:dyDescent="0.35"/>
    <row r="851" ht="15" customHeight="1" x14ac:dyDescent="0.35"/>
    <row r="852" ht="12" customHeight="1" x14ac:dyDescent="0.35"/>
    <row r="853" ht="15" customHeight="1" x14ac:dyDescent="0.35"/>
    <row r="854" ht="15" customHeight="1" x14ac:dyDescent="0.35"/>
    <row r="855" ht="15" customHeight="1" x14ac:dyDescent="0.35"/>
    <row r="856" ht="15" customHeight="1" x14ac:dyDescent="0.35"/>
    <row r="857" ht="15" customHeight="1" x14ac:dyDescent="0.35"/>
    <row r="858" ht="15" customHeight="1" x14ac:dyDescent="0.35"/>
    <row r="859" ht="15" customHeight="1" x14ac:dyDescent="0.35"/>
    <row r="860" ht="15" customHeight="1" x14ac:dyDescent="0.35"/>
    <row r="861" ht="15" customHeight="1" x14ac:dyDescent="0.35"/>
    <row r="862" ht="15" customHeight="1" x14ac:dyDescent="0.35"/>
    <row r="863" ht="12" customHeight="1" x14ac:dyDescent="0.35"/>
    <row r="864" ht="15" customHeight="1" x14ac:dyDescent="0.35"/>
    <row r="865" spans="2:35" ht="15" customHeight="1" x14ac:dyDescent="0.35"/>
    <row r="866" spans="2:35" ht="15" customHeight="1" x14ac:dyDescent="0.35"/>
    <row r="867" spans="2:35" ht="15" customHeight="1" x14ac:dyDescent="0.35"/>
    <row r="868" spans="2:35" ht="15" customHeight="1" x14ac:dyDescent="0.35">
      <c r="B868" s="101"/>
      <c r="C868" s="101"/>
      <c r="D868" s="101"/>
      <c r="E868" s="101"/>
      <c r="F868" s="101"/>
      <c r="G868" s="101"/>
      <c r="H868" s="101"/>
      <c r="I868" s="101"/>
      <c r="J868" s="101"/>
      <c r="K868" s="101"/>
      <c r="L868" s="101"/>
      <c r="M868" s="101"/>
      <c r="N868" s="101"/>
      <c r="O868" s="101"/>
      <c r="P868" s="101"/>
      <c r="Q868" s="101"/>
      <c r="R868" s="101"/>
      <c r="S868" s="101"/>
      <c r="T868" s="101"/>
      <c r="U868" s="101"/>
      <c r="V868" s="101"/>
      <c r="W868" s="101"/>
      <c r="X868" s="101"/>
      <c r="Y868" s="101"/>
      <c r="Z868" s="101"/>
      <c r="AA868" s="101"/>
      <c r="AB868" s="101"/>
      <c r="AC868" s="101"/>
      <c r="AD868" s="101"/>
      <c r="AE868" s="101"/>
      <c r="AF868" s="101"/>
      <c r="AG868" s="101"/>
      <c r="AH868" s="101"/>
      <c r="AI868" s="101"/>
    </row>
    <row r="869" spans="2:35" ht="15" customHeight="1" x14ac:dyDescent="0.35"/>
    <row r="870" spans="2:35" ht="15" customHeight="1" x14ac:dyDescent="0.35"/>
    <row r="871" spans="2:35" ht="12" customHeight="1" x14ac:dyDescent="0.35"/>
    <row r="872" spans="2:35" ht="12" customHeight="1" x14ac:dyDescent="0.35"/>
    <row r="873" spans="2:35" ht="12" customHeight="1" x14ac:dyDescent="0.35"/>
    <row r="874" spans="2:35" ht="12" customHeight="1" x14ac:dyDescent="0.35"/>
    <row r="875" spans="2:35" ht="12" customHeight="1" x14ac:dyDescent="0.35"/>
    <row r="876" spans="2:35" ht="12" customHeight="1" x14ac:dyDescent="0.35"/>
    <row r="877" spans="2:35" ht="12" customHeight="1" x14ac:dyDescent="0.35"/>
    <row r="878" spans="2:35" ht="12" customHeight="1" x14ac:dyDescent="0.35"/>
    <row r="879" spans="2:35" ht="12" customHeight="1" x14ac:dyDescent="0.35"/>
    <row r="880" spans="2:35" ht="12" customHeight="1" x14ac:dyDescent="0.35"/>
    <row r="881" ht="12" customHeight="1" x14ac:dyDescent="0.35"/>
    <row r="882" ht="15" customHeight="1" x14ac:dyDescent="0.35"/>
    <row r="883" ht="15" customHeight="1" x14ac:dyDescent="0.35"/>
    <row r="884" ht="15" customHeight="1" x14ac:dyDescent="0.35"/>
    <row r="885" ht="15" customHeight="1" x14ac:dyDescent="0.35"/>
    <row r="886" ht="15" customHeight="1" x14ac:dyDescent="0.35"/>
    <row r="887" ht="15" customHeight="1" x14ac:dyDescent="0.35"/>
    <row r="888" ht="15" customHeight="1" x14ac:dyDescent="0.35"/>
    <row r="889" ht="15" customHeight="1" x14ac:dyDescent="0.35"/>
    <row r="890" ht="15" customHeight="1" x14ac:dyDescent="0.35"/>
    <row r="891" ht="15" customHeight="1" x14ac:dyDescent="0.35"/>
    <row r="892" ht="12" customHeight="1" x14ac:dyDescent="0.35"/>
    <row r="893" ht="15" customHeight="1" x14ac:dyDescent="0.35"/>
    <row r="894" ht="15" customHeight="1" x14ac:dyDescent="0.35"/>
    <row r="895" ht="15" customHeight="1" x14ac:dyDescent="0.35"/>
    <row r="896" ht="15" customHeight="1" x14ac:dyDescent="0.35"/>
    <row r="897" ht="15" customHeight="1" x14ac:dyDescent="0.35"/>
    <row r="898" ht="15" customHeight="1" x14ac:dyDescent="0.35"/>
    <row r="899" ht="15"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2" customHeight="1" x14ac:dyDescent="0.35"/>
    <row r="910" ht="15" customHeight="1" x14ac:dyDescent="0.35"/>
    <row r="911" ht="12" customHeight="1" x14ac:dyDescent="0.35"/>
    <row r="912" ht="15" customHeight="1" x14ac:dyDescent="0.35"/>
    <row r="913" ht="15" customHeight="1" x14ac:dyDescent="0.35"/>
    <row r="914" ht="15" customHeight="1" x14ac:dyDescent="0.35"/>
    <row r="915" ht="15" customHeight="1" x14ac:dyDescent="0.35"/>
    <row r="916" ht="15" customHeight="1" x14ac:dyDescent="0.35"/>
    <row r="917" ht="12"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5" customHeight="1" x14ac:dyDescent="0.35"/>
    <row r="928" ht="15" customHeight="1" x14ac:dyDescent="0.35"/>
    <row r="929" ht="15" customHeight="1" x14ac:dyDescent="0.35"/>
    <row r="930" ht="15" customHeight="1" x14ac:dyDescent="0.35"/>
    <row r="931" ht="15" customHeight="1" x14ac:dyDescent="0.35"/>
    <row r="932" ht="15" customHeight="1" x14ac:dyDescent="0.35"/>
    <row r="933" ht="15" customHeight="1" x14ac:dyDescent="0.35"/>
    <row r="934" ht="12" customHeight="1" x14ac:dyDescent="0.35"/>
    <row r="935" ht="15" customHeight="1" x14ac:dyDescent="0.35"/>
    <row r="936" ht="12" customHeight="1" x14ac:dyDescent="0.35"/>
    <row r="937" ht="15" customHeight="1" x14ac:dyDescent="0.35"/>
    <row r="938" ht="12"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spans="2:35" ht="15" customHeight="1" x14ac:dyDescent="0.35"/>
    <row r="946" spans="2:35" ht="15" customHeight="1" x14ac:dyDescent="0.35"/>
    <row r="947" spans="2:35" ht="15" customHeight="1" x14ac:dyDescent="0.35"/>
    <row r="948" spans="2:35" ht="15" customHeight="1" x14ac:dyDescent="0.35"/>
    <row r="949" spans="2:35" ht="15" customHeight="1" x14ac:dyDescent="0.35"/>
    <row r="950" spans="2:35" ht="15" customHeight="1" x14ac:dyDescent="0.35"/>
    <row r="951" spans="2:35" ht="15" customHeight="1" x14ac:dyDescent="0.35">
      <c r="B951" s="101"/>
      <c r="C951" s="101"/>
      <c r="D951" s="101"/>
      <c r="E951" s="101"/>
      <c r="F951" s="101"/>
      <c r="G951" s="101"/>
      <c r="H951" s="101"/>
      <c r="I951" s="101"/>
      <c r="J951" s="101"/>
      <c r="K951" s="101"/>
      <c r="L951" s="101"/>
      <c r="M951" s="101"/>
      <c r="N951" s="101"/>
      <c r="O951" s="101"/>
      <c r="P951" s="101"/>
      <c r="Q951" s="101"/>
      <c r="R951" s="101"/>
      <c r="S951" s="101"/>
      <c r="T951" s="101"/>
      <c r="U951" s="101"/>
      <c r="V951" s="101"/>
      <c r="W951" s="101"/>
      <c r="X951" s="101"/>
      <c r="Y951" s="101"/>
      <c r="Z951" s="101"/>
      <c r="AA951" s="101"/>
      <c r="AB951" s="101"/>
      <c r="AC951" s="101"/>
      <c r="AD951" s="101"/>
      <c r="AE951" s="101"/>
      <c r="AF951" s="101"/>
      <c r="AG951" s="101"/>
      <c r="AH951" s="101"/>
      <c r="AI951" s="101"/>
    </row>
    <row r="952" spans="2:35" ht="15" customHeight="1" x14ac:dyDescent="0.35"/>
    <row r="953" spans="2:35" ht="15" customHeight="1" x14ac:dyDescent="0.35"/>
    <row r="954" spans="2:35" ht="15" customHeight="1" x14ac:dyDescent="0.35"/>
    <row r="955" spans="2:35" ht="15" customHeight="1" x14ac:dyDescent="0.35"/>
    <row r="956" spans="2:35" ht="15" customHeight="1" x14ac:dyDescent="0.35"/>
    <row r="957" spans="2:35" ht="12" customHeight="1" x14ac:dyDescent="0.35"/>
    <row r="958" spans="2:35" ht="12" customHeight="1" x14ac:dyDescent="0.35"/>
    <row r="959" spans="2:35" ht="12" customHeight="1" x14ac:dyDescent="0.35"/>
    <row r="960" spans="2:35" ht="12" customHeight="1" x14ac:dyDescent="0.35"/>
    <row r="961" ht="12" customHeight="1" x14ac:dyDescent="0.35"/>
    <row r="962" ht="12" customHeight="1" x14ac:dyDescent="0.35"/>
    <row r="963" ht="12" customHeight="1" x14ac:dyDescent="0.35"/>
    <row r="964" ht="12" customHeight="1" x14ac:dyDescent="0.35"/>
    <row r="965" ht="12" customHeight="1" x14ac:dyDescent="0.35"/>
    <row r="966" ht="12" customHeight="1" x14ac:dyDescent="0.35"/>
    <row r="967" ht="12" customHeight="1" x14ac:dyDescent="0.35"/>
    <row r="968" ht="12" customHeight="1" x14ac:dyDescent="0.35"/>
    <row r="969" ht="12" customHeight="1" x14ac:dyDescent="0.35"/>
    <row r="970" ht="12" customHeight="1" x14ac:dyDescent="0.35"/>
    <row r="971" ht="12" customHeight="1" x14ac:dyDescent="0.35"/>
    <row r="972" ht="12" customHeight="1" x14ac:dyDescent="0.35"/>
    <row r="973" ht="12" customHeight="1" x14ac:dyDescent="0.35"/>
    <row r="974" ht="12" customHeight="1" x14ac:dyDescent="0.35"/>
    <row r="975" ht="12" customHeight="1" x14ac:dyDescent="0.35"/>
    <row r="976" ht="12" customHeight="1" x14ac:dyDescent="0.35"/>
    <row r="977" ht="12" customHeight="1" x14ac:dyDescent="0.35"/>
    <row r="978" ht="12" customHeight="1" x14ac:dyDescent="0.35"/>
    <row r="979" ht="12" customHeight="1" x14ac:dyDescent="0.35"/>
    <row r="980" ht="12" customHeight="1" x14ac:dyDescent="0.35"/>
    <row r="981" ht="12" customHeight="1" x14ac:dyDescent="0.35"/>
    <row r="982" ht="15" customHeight="1" x14ac:dyDescent="0.35"/>
    <row r="983" ht="15" customHeight="1" x14ac:dyDescent="0.35"/>
    <row r="984" ht="15" customHeight="1" x14ac:dyDescent="0.35"/>
    <row r="985" ht="15" customHeight="1" x14ac:dyDescent="0.35"/>
    <row r="986" ht="15" customHeight="1" x14ac:dyDescent="0.35"/>
    <row r="987" ht="15" customHeight="1" x14ac:dyDescent="0.35"/>
    <row r="988" ht="15" customHeight="1" x14ac:dyDescent="0.35"/>
    <row r="989" ht="15" customHeight="1" x14ac:dyDescent="0.35"/>
    <row r="990" ht="15" customHeight="1" x14ac:dyDescent="0.35"/>
    <row r="991" ht="15" customHeight="1" x14ac:dyDescent="0.35"/>
    <row r="992" ht="12" customHeight="1" x14ac:dyDescent="0.35"/>
    <row r="993" ht="15" customHeight="1" x14ac:dyDescent="0.35"/>
    <row r="994" ht="15" customHeight="1" x14ac:dyDescent="0.35"/>
    <row r="995" ht="15" customHeight="1" x14ac:dyDescent="0.35"/>
    <row r="996" ht="15" customHeight="1" x14ac:dyDescent="0.35"/>
    <row r="997" ht="15" customHeight="1" x14ac:dyDescent="0.35"/>
    <row r="998" ht="15" customHeight="1" x14ac:dyDescent="0.35"/>
    <row r="999" ht="15" customHeight="1" x14ac:dyDescent="0.35"/>
    <row r="1000" ht="15" customHeight="1" x14ac:dyDescent="0.35"/>
    <row r="1001" ht="15" customHeight="1" x14ac:dyDescent="0.35"/>
    <row r="1002" ht="15" customHeight="1" x14ac:dyDescent="0.35"/>
    <row r="1003" ht="15" customHeight="1" x14ac:dyDescent="0.35"/>
    <row r="1004" ht="15" customHeight="1" x14ac:dyDescent="0.35"/>
    <row r="1005" ht="15" customHeight="1" x14ac:dyDescent="0.35"/>
    <row r="1006" ht="15" customHeight="1" x14ac:dyDescent="0.35"/>
    <row r="1007" ht="15" customHeight="1" x14ac:dyDescent="0.35"/>
    <row r="1008" ht="15" customHeight="1" x14ac:dyDescent="0.35"/>
    <row r="1009" ht="12" customHeight="1" x14ac:dyDescent="0.35"/>
    <row r="1010" ht="15" customHeight="1" x14ac:dyDescent="0.35"/>
    <row r="1011" ht="15" customHeight="1" x14ac:dyDescent="0.35"/>
    <row r="1012" ht="12" customHeight="1" x14ac:dyDescent="0.35"/>
    <row r="1013" ht="15" customHeight="1" x14ac:dyDescent="0.35"/>
    <row r="1014" ht="15" customHeight="1" x14ac:dyDescent="0.35"/>
    <row r="1015" ht="15" customHeight="1" x14ac:dyDescent="0.35"/>
    <row r="1016" ht="15" customHeight="1" x14ac:dyDescent="0.35"/>
    <row r="1017" ht="15" customHeight="1" x14ac:dyDescent="0.35"/>
    <row r="1018" ht="12" customHeight="1" x14ac:dyDescent="0.35"/>
    <row r="1019" ht="15" customHeight="1" x14ac:dyDescent="0.35"/>
    <row r="1020" ht="15" customHeight="1" x14ac:dyDescent="0.35"/>
    <row r="1021" ht="15" customHeight="1" x14ac:dyDescent="0.35"/>
    <row r="1022" ht="15" customHeight="1" x14ac:dyDescent="0.35"/>
    <row r="1023" ht="15" customHeight="1" x14ac:dyDescent="0.35"/>
    <row r="1024" ht="15" customHeight="1" x14ac:dyDescent="0.35"/>
    <row r="1025" ht="15" customHeight="1" x14ac:dyDescent="0.35"/>
    <row r="1026" ht="15" customHeight="1" x14ac:dyDescent="0.35"/>
    <row r="1027" ht="15" customHeight="1" x14ac:dyDescent="0.35"/>
    <row r="1028" ht="15" customHeight="1" x14ac:dyDescent="0.35"/>
    <row r="1029" ht="15" customHeight="1" x14ac:dyDescent="0.35"/>
    <row r="1030" ht="15" customHeight="1" x14ac:dyDescent="0.35"/>
    <row r="1031" ht="15" customHeight="1" x14ac:dyDescent="0.35"/>
    <row r="1032" ht="15" customHeight="1" x14ac:dyDescent="0.35"/>
    <row r="1033" ht="15" customHeight="1" x14ac:dyDescent="0.35"/>
    <row r="1034" ht="15" customHeight="1" x14ac:dyDescent="0.35"/>
    <row r="1035" ht="12" customHeight="1" x14ac:dyDescent="0.35"/>
    <row r="1036" ht="15" customHeight="1" x14ac:dyDescent="0.35"/>
    <row r="1037" ht="15" customHeight="1" x14ac:dyDescent="0.35"/>
    <row r="1038" ht="12" customHeight="1" x14ac:dyDescent="0.35"/>
    <row r="1039" ht="15" customHeight="1" x14ac:dyDescent="0.35"/>
    <row r="1040" ht="12" customHeight="1" x14ac:dyDescent="0.35"/>
    <row r="1041" spans="2:35" ht="15" customHeight="1" x14ac:dyDescent="0.35"/>
    <row r="1042" spans="2:35" ht="15" customHeight="1" x14ac:dyDescent="0.35"/>
    <row r="1043" spans="2:35" ht="15" customHeight="1" x14ac:dyDescent="0.35"/>
    <row r="1044" spans="2:35" ht="15" customHeight="1" x14ac:dyDescent="0.35"/>
    <row r="1045" spans="2:35" ht="15" customHeight="1" x14ac:dyDescent="0.35"/>
    <row r="1046" spans="2:35" ht="15" customHeight="1" x14ac:dyDescent="0.35"/>
    <row r="1047" spans="2:35" ht="15" customHeight="1" x14ac:dyDescent="0.35"/>
    <row r="1048" spans="2:35" ht="15" customHeight="1" x14ac:dyDescent="0.35"/>
    <row r="1049" spans="2:35" ht="15" customHeight="1" x14ac:dyDescent="0.35"/>
    <row r="1050" spans="2:35" ht="15" customHeight="1" x14ac:dyDescent="0.35"/>
    <row r="1051" spans="2:35" ht="15" customHeight="1" x14ac:dyDescent="0.35"/>
    <row r="1052" spans="2:35" ht="15" customHeight="1" x14ac:dyDescent="0.35"/>
    <row r="1053" spans="2:35" ht="15" customHeight="1" x14ac:dyDescent="0.35">
      <c r="B1053" s="101"/>
      <c r="C1053" s="101"/>
      <c r="D1053" s="101"/>
      <c r="E1053" s="101"/>
      <c r="F1053" s="101"/>
      <c r="G1053" s="101"/>
      <c r="H1053" s="101"/>
      <c r="I1053" s="101"/>
      <c r="J1053" s="101"/>
      <c r="K1053" s="101"/>
      <c r="L1053" s="101"/>
      <c r="M1053" s="101"/>
      <c r="N1053" s="101"/>
      <c r="O1053" s="101"/>
      <c r="P1053" s="101"/>
      <c r="Q1053" s="101"/>
      <c r="R1053" s="101"/>
      <c r="S1053" s="101"/>
      <c r="T1053" s="101"/>
      <c r="U1053" s="101"/>
      <c r="V1053" s="101"/>
      <c r="W1053" s="101"/>
      <c r="X1053" s="101"/>
      <c r="Y1053" s="101"/>
      <c r="Z1053" s="101"/>
      <c r="AA1053" s="101"/>
      <c r="AB1053" s="101"/>
      <c r="AC1053" s="101"/>
      <c r="AD1053" s="101"/>
      <c r="AE1053" s="101"/>
      <c r="AF1053" s="101"/>
      <c r="AG1053" s="101"/>
      <c r="AH1053" s="101"/>
      <c r="AI1053" s="101"/>
    </row>
    <row r="1054" spans="2:35" ht="15" customHeight="1" x14ac:dyDescent="0.35"/>
    <row r="1055" spans="2:35" ht="15" customHeight="1" x14ac:dyDescent="0.35"/>
    <row r="1056" spans="2:35" ht="15" customHeight="1" x14ac:dyDescent="0.35"/>
    <row r="1057" ht="15" customHeight="1" x14ac:dyDescent="0.35"/>
    <row r="1058" ht="15" customHeight="1" x14ac:dyDescent="0.35"/>
    <row r="1059" ht="12" customHeight="1" x14ac:dyDescent="0.35"/>
    <row r="1060" ht="12" customHeight="1" x14ac:dyDescent="0.35"/>
    <row r="1061" ht="12" customHeight="1" x14ac:dyDescent="0.35"/>
    <row r="1062" ht="12" customHeight="1" x14ac:dyDescent="0.35"/>
    <row r="1063" ht="12" customHeight="1" x14ac:dyDescent="0.35"/>
    <row r="1064" ht="12" customHeight="1" x14ac:dyDescent="0.35"/>
    <row r="1065" ht="12" customHeight="1" x14ac:dyDescent="0.35"/>
    <row r="1066" ht="12" customHeight="1" x14ac:dyDescent="0.35"/>
    <row r="1067" ht="12" customHeight="1" x14ac:dyDescent="0.35"/>
    <row r="1068" ht="12" customHeight="1" x14ac:dyDescent="0.35"/>
    <row r="1069" ht="12" customHeight="1" x14ac:dyDescent="0.35"/>
    <row r="1070" ht="12" customHeight="1" x14ac:dyDescent="0.35"/>
    <row r="1071" ht="12" customHeight="1" x14ac:dyDescent="0.35"/>
    <row r="1072" ht="12" customHeight="1" x14ac:dyDescent="0.35"/>
    <row r="1073" ht="12" customHeight="1" x14ac:dyDescent="0.35"/>
    <row r="1074" ht="12" customHeight="1" x14ac:dyDescent="0.35"/>
    <row r="1075" ht="12" customHeight="1" x14ac:dyDescent="0.35"/>
    <row r="1076" ht="12" customHeight="1" x14ac:dyDescent="0.35"/>
    <row r="1077" ht="12" customHeight="1" x14ac:dyDescent="0.35"/>
    <row r="1078" ht="12" customHeight="1" x14ac:dyDescent="0.35"/>
    <row r="1079" ht="12" customHeight="1" x14ac:dyDescent="0.35"/>
    <row r="1080" ht="12" customHeight="1" x14ac:dyDescent="0.35"/>
    <row r="1081" ht="12" customHeight="1" x14ac:dyDescent="0.35"/>
    <row r="1082" ht="15" customHeight="1" x14ac:dyDescent="0.35"/>
    <row r="1083" ht="15" customHeight="1" x14ac:dyDescent="0.35"/>
    <row r="1084" ht="15" customHeight="1" x14ac:dyDescent="0.35"/>
    <row r="1085" ht="15" customHeight="1" x14ac:dyDescent="0.35"/>
    <row r="1086" ht="15" customHeight="1" x14ac:dyDescent="0.35"/>
    <row r="1087" ht="15" customHeight="1" x14ac:dyDescent="0.35"/>
    <row r="1088" ht="15" customHeight="1" x14ac:dyDescent="0.35"/>
    <row r="1089" ht="15" customHeight="1" x14ac:dyDescent="0.35"/>
    <row r="1090" ht="15" customHeight="1" x14ac:dyDescent="0.35"/>
    <row r="1091" ht="15" customHeight="1" x14ac:dyDescent="0.35"/>
    <row r="1092" ht="12" customHeight="1" x14ac:dyDescent="0.35"/>
    <row r="1093" ht="15" customHeight="1" x14ac:dyDescent="0.35"/>
    <row r="1094" ht="15" customHeight="1" x14ac:dyDescent="0.35"/>
    <row r="1095" ht="15" customHeight="1" x14ac:dyDescent="0.35"/>
    <row r="1096" ht="15" customHeight="1" x14ac:dyDescent="0.35"/>
    <row r="1097" ht="15" customHeight="1" x14ac:dyDescent="0.35"/>
    <row r="1098" ht="15" customHeight="1" x14ac:dyDescent="0.35"/>
    <row r="1099" ht="15" customHeight="1" x14ac:dyDescent="0.35"/>
    <row r="1100" ht="15" customHeight="1" x14ac:dyDescent="0.35"/>
    <row r="1101" ht="15" customHeight="1" x14ac:dyDescent="0.35"/>
    <row r="1102" ht="15" customHeight="1" x14ac:dyDescent="0.35"/>
    <row r="1103" ht="15" customHeight="1" x14ac:dyDescent="0.35"/>
    <row r="1104" ht="15" customHeight="1" x14ac:dyDescent="0.35"/>
    <row r="1105" ht="15" customHeight="1" x14ac:dyDescent="0.35"/>
    <row r="1106" ht="15" customHeight="1" x14ac:dyDescent="0.35"/>
    <row r="1107" ht="15" customHeight="1" x14ac:dyDescent="0.35"/>
    <row r="1108" ht="15" customHeight="1" x14ac:dyDescent="0.35"/>
    <row r="1109" ht="12" customHeight="1" x14ac:dyDescent="0.35"/>
    <row r="1110" ht="15" customHeight="1" x14ac:dyDescent="0.35"/>
    <row r="1111" ht="12" customHeight="1" x14ac:dyDescent="0.35"/>
    <row r="1112" ht="15" customHeight="1" x14ac:dyDescent="0.35"/>
    <row r="1113" ht="15" customHeight="1" x14ac:dyDescent="0.35"/>
    <row r="1114" ht="15" customHeight="1" x14ac:dyDescent="0.35"/>
    <row r="1115" ht="15" customHeight="1" x14ac:dyDescent="0.35"/>
    <row r="1116" ht="15" customHeight="1" x14ac:dyDescent="0.35"/>
    <row r="1117" ht="12" customHeight="1" x14ac:dyDescent="0.35"/>
    <row r="1118" ht="15" customHeight="1" x14ac:dyDescent="0.35"/>
    <row r="1119" ht="15" customHeight="1" x14ac:dyDescent="0.35"/>
    <row r="1120" ht="15" customHeight="1" x14ac:dyDescent="0.35"/>
    <row r="1121" ht="15" customHeight="1" x14ac:dyDescent="0.35"/>
    <row r="1122" ht="15" customHeight="1" x14ac:dyDescent="0.35"/>
    <row r="1123" ht="15" customHeight="1" x14ac:dyDescent="0.35"/>
    <row r="1124" ht="15" customHeight="1" x14ac:dyDescent="0.35"/>
    <row r="1125" ht="15" customHeight="1" x14ac:dyDescent="0.35"/>
    <row r="1126" ht="15" customHeight="1" x14ac:dyDescent="0.35"/>
    <row r="1127" ht="15" customHeight="1" x14ac:dyDescent="0.35"/>
    <row r="1128" ht="15" customHeight="1" x14ac:dyDescent="0.35"/>
    <row r="1129" ht="15" customHeight="1" x14ac:dyDescent="0.35"/>
    <row r="1130" ht="15" customHeight="1" x14ac:dyDescent="0.35"/>
    <row r="1131" ht="15" customHeight="1" x14ac:dyDescent="0.35"/>
    <row r="1132" ht="15" customHeight="1" x14ac:dyDescent="0.35"/>
    <row r="1133" ht="15" customHeight="1" x14ac:dyDescent="0.35"/>
    <row r="1134" ht="12" customHeight="1" x14ac:dyDescent="0.35"/>
    <row r="1135" ht="15" customHeight="1" x14ac:dyDescent="0.35"/>
    <row r="1136" ht="12" customHeight="1" x14ac:dyDescent="0.35"/>
    <row r="1137" spans="2:35" ht="15" customHeight="1" x14ac:dyDescent="0.35"/>
    <row r="1138" spans="2:35" ht="12" customHeight="1" x14ac:dyDescent="0.35"/>
    <row r="1139" spans="2:35" ht="15" customHeight="1" x14ac:dyDescent="0.35"/>
    <row r="1140" spans="2:35" ht="15" customHeight="1" x14ac:dyDescent="0.35"/>
    <row r="1141" spans="2:35" ht="15" customHeight="1" x14ac:dyDescent="0.35"/>
    <row r="1142" spans="2:35" ht="15" customHeight="1" x14ac:dyDescent="0.35"/>
    <row r="1143" spans="2:35" ht="15" customHeight="1" x14ac:dyDescent="0.35"/>
    <row r="1144" spans="2:35" ht="15" customHeight="1" x14ac:dyDescent="0.35"/>
    <row r="1145" spans="2:35" ht="15" customHeight="1" x14ac:dyDescent="0.35"/>
    <row r="1146" spans="2:35" ht="15" customHeight="1" x14ac:dyDescent="0.35"/>
    <row r="1147" spans="2:35" ht="15" customHeight="1" x14ac:dyDescent="0.35"/>
    <row r="1148" spans="2:35" ht="15" customHeight="1" x14ac:dyDescent="0.35"/>
    <row r="1149" spans="2:35" ht="15" customHeight="1" x14ac:dyDescent="0.35"/>
    <row r="1150" spans="2:35" ht="15" customHeight="1" x14ac:dyDescent="0.35"/>
    <row r="1151" spans="2:35" ht="15" customHeight="1" x14ac:dyDescent="0.35">
      <c r="B1151" s="101"/>
      <c r="C1151" s="101"/>
      <c r="D1151" s="101"/>
      <c r="E1151" s="101"/>
      <c r="F1151" s="101"/>
      <c r="G1151" s="101"/>
      <c r="H1151" s="101"/>
      <c r="I1151" s="101"/>
      <c r="J1151" s="101"/>
      <c r="K1151" s="101"/>
      <c r="L1151" s="101"/>
      <c r="M1151" s="101"/>
      <c r="N1151" s="101"/>
      <c r="O1151" s="101"/>
      <c r="P1151" s="101"/>
      <c r="Q1151" s="101"/>
      <c r="R1151" s="101"/>
      <c r="S1151" s="101"/>
      <c r="T1151" s="101"/>
      <c r="U1151" s="101"/>
      <c r="V1151" s="101"/>
      <c r="W1151" s="101"/>
      <c r="X1151" s="101"/>
      <c r="Y1151" s="101"/>
      <c r="Z1151" s="101"/>
      <c r="AA1151" s="101"/>
      <c r="AB1151" s="101"/>
      <c r="AC1151" s="101"/>
      <c r="AD1151" s="101"/>
      <c r="AE1151" s="101"/>
      <c r="AF1151" s="101"/>
      <c r="AG1151" s="101"/>
      <c r="AH1151" s="101"/>
      <c r="AI1151" s="101"/>
    </row>
    <row r="1152" spans="2:35" ht="15" customHeight="1" x14ac:dyDescent="0.35"/>
    <row r="1153" ht="15" customHeight="1" x14ac:dyDescent="0.35"/>
    <row r="1154" ht="15" customHeight="1" x14ac:dyDescent="0.35"/>
    <row r="1155" ht="15" customHeight="1" x14ac:dyDescent="0.35"/>
    <row r="1156" ht="15" customHeight="1" x14ac:dyDescent="0.35"/>
    <row r="1157" ht="12" customHeight="1" x14ac:dyDescent="0.35"/>
    <row r="1158" ht="12" customHeight="1" x14ac:dyDescent="0.35"/>
    <row r="1159" ht="12" customHeight="1" x14ac:dyDescent="0.35"/>
    <row r="1160" ht="12" customHeight="1" x14ac:dyDescent="0.35"/>
    <row r="1161" ht="12" customHeight="1" x14ac:dyDescent="0.35"/>
    <row r="1162" ht="12" customHeight="1" x14ac:dyDescent="0.35"/>
    <row r="1163" ht="12" customHeight="1" x14ac:dyDescent="0.35"/>
    <row r="1164" ht="12" customHeight="1" x14ac:dyDescent="0.35"/>
    <row r="1165" ht="12" customHeight="1" x14ac:dyDescent="0.35"/>
    <row r="1166" ht="12" customHeight="1" x14ac:dyDescent="0.35"/>
    <row r="1167" ht="12" customHeight="1" x14ac:dyDescent="0.35"/>
    <row r="1168" ht="12" customHeight="1" x14ac:dyDescent="0.35"/>
    <row r="1169" ht="12" customHeight="1" x14ac:dyDescent="0.35"/>
    <row r="1170" ht="12" customHeight="1" x14ac:dyDescent="0.35"/>
    <row r="1171" ht="12" customHeight="1" x14ac:dyDescent="0.35"/>
    <row r="1172" ht="12" customHeight="1" x14ac:dyDescent="0.35"/>
    <row r="1173" ht="12" customHeight="1" x14ac:dyDescent="0.35"/>
    <row r="1174" ht="12" customHeight="1" x14ac:dyDescent="0.35"/>
    <row r="1175" ht="12" customHeight="1" x14ac:dyDescent="0.35"/>
    <row r="1176" ht="12" customHeight="1" x14ac:dyDescent="0.35"/>
    <row r="1177" ht="12" customHeight="1" x14ac:dyDescent="0.35"/>
    <row r="1178" ht="12" customHeight="1" x14ac:dyDescent="0.35"/>
    <row r="1179" ht="12" customHeight="1" x14ac:dyDescent="0.35"/>
    <row r="1180" ht="12" customHeight="1" x14ac:dyDescent="0.35"/>
    <row r="1181" ht="12" customHeight="1" x14ac:dyDescent="0.35"/>
    <row r="1182" ht="15" customHeight="1" x14ac:dyDescent="0.35"/>
    <row r="1183" ht="15" customHeight="1" x14ac:dyDescent="0.35"/>
    <row r="1184" ht="15" customHeight="1" x14ac:dyDescent="0.35"/>
    <row r="1185" ht="15" customHeight="1" x14ac:dyDescent="0.35"/>
    <row r="1186" ht="15" customHeight="1" x14ac:dyDescent="0.35"/>
    <row r="1187" ht="15" customHeight="1" x14ac:dyDescent="0.35"/>
    <row r="1188" ht="15" customHeight="1" x14ac:dyDescent="0.35"/>
    <row r="1189" ht="15" customHeight="1" x14ac:dyDescent="0.35"/>
    <row r="1190" ht="15" customHeight="1" x14ac:dyDescent="0.35"/>
    <row r="1191" ht="15" customHeight="1" x14ac:dyDescent="0.35"/>
    <row r="1192" ht="12" customHeight="1" x14ac:dyDescent="0.35"/>
    <row r="1193" ht="15" customHeight="1" x14ac:dyDescent="0.35"/>
    <row r="1194" ht="15" customHeight="1" x14ac:dyDescent="0.35"/>
    <row r="1195" ht="15" customHeight="1" x14ac:dyDescent="0.35"/>
    <row r="1196" ht="15" customHeight="1" x14ac:dyDescent="0.35"/>
    <row r="1197" ht="15" customHeight="1" x14ac:dyDescent="0.35"/>
    <row r="1198" ht="15" customHeight="1" x14ac:dyDescent="0.35"/>
    <row r="1199" ht="15" customHeight="1" x14ac:dyDescent="0.35"/>
    <row r="1200" ht="15" customHeight="1" x14ac:dyDescent="0.35"/>
    <row r="1201" ht="15" customHeight="1" x14ac:dyDescent="0.35"/>
    <row r="1202" ht="15" customHeight="1" x14ac:dyDescent="0.35"/>
    <row r="1203" ht="15" customHeight="1" x14ac:dyDescent="0.35"/>
    <row r="1204" ht="15" customHeight="1" x14ac:dyDescent="0.35"/>
    <row r="1205" ht="15" customHeight="1" x14ac:dyDescent="0.35"/>
    <row r="1206" ht="15" customHeight="1" x14ac:dyDescent="0.35"/>
    <row r="1207" ht="15" customHeight="1" x14ac:dyDescent="0.35"/>
    <row r="1208" ht="15" customHeight="1" x14ac:dyDescent="0.35"/>
    <row r="1209" ht="12" customHeight="1" x14ac:dyDescent="0.35"/>
    <row r="1210" ht="15" customHeight="1" x14ac:dyDescent="0.35"/>
    <row r="1211" ht="12" customHeight="1" x14ac:dyDescent="0.35"/>
    <row r="1212" ht="15" customHeight="1" x14ac:dyDescent="0.35"/>
    <row r="1213" ht="15" customHeight="1" x14ac:dyDescent="0.35"/>
    <row r="1214" ht="15" customHeight="1" x14ac:dyDescent="0.35"/>
    <row r="1215" ht="15" customHeight="1" x14ac:dyDescent="0.35"/>
    <row r="1216" ht="15" customHeight="1" x14ac:dyDescent="0.35"/>
    <row r="1217" ht="12" customHeight="1" x14ac:dyDescent="0.35"/>
    <row r="1218" ht="15" customHeight="1" x14ac:dyDescent="0.35"/>
    <row r="1219" ht="15" customHeight="1" x14ac:dyDescent="0.35"/>
    <row r="1220" ht="15" customHeight="1" x14ac:dyDescent="0.35"/>
    <row r="1221" ht="15" customHeight="1" x14ac:dyDescent="0.35"/>
    <row r="1222" ht="15" customHeight="1" x14ac:dyDescent="0.35"/>
    <row r="1223" ht="15" customHeight="1" x14ac:dyDescent="0.35"/>
    <row r="1224" ht="15" customHeight="1" x14ac:dyDescent="0.35"/>
    <row r="1225" ht="15" customHeight="1" x14ac:dyDescent="0.35"/>
    <row r="1226" ht="15" customHeight="1" x14ac:dyDescent="0.35"/>
    <row r="1227" ht="15" customHeight="1" x14ac:dyDescent="0.35"/>
    <row r="1228" ht="15" customHeight="1" x14ac:dyDescent="0.35"/>
    <row r="1229" ht="15" customHeight="1" x14ac:dyDescent="0.35"/>
    <row r="1230" ht="15" customHeight="1" x14ac:dyDescent="0.35"/>
    <row r="1231" ht="15" customHeight="1" x14ac:dyDescent="0.35"/>
    <row r="1232" ht="15" customHeight="1" x14ac:dyDescent="0.35"/>
    <row r="1233" ht="15" customHeight="1" x14ac:dyDescent="0.35"/>
    <row r="1234" ht="12" customHeight="1" x14ac:dyDescent="0.35"/>
    <row r="1235" ht="15" customHeight="1" x14ac:dyDescent="0.35"/>
    <row r="1236" ht="12" customHeight="1" x14ac:dyDescent="0.35"/>
    <row r="1237" ht="15" customHeight="1" x14ac:dyDescent="0.35"/>
    <row r="1238" ht="12" customHeight="1" x14ac:dyDescent="0.35"/>
    <row r="1239" ht="15" customHeight="1" x14ac:dyDescent="0.35"/>
    <row r="1240" ht="15" customHeight="1" x14ac:dyDescent="0.35"/>
    <row r="1241" ht="15" customHeight="1" x14ac:dyDescent="0.35"/>
    <row r="1242" ht="15" customHeight="1" x14ac:dyDescent="0.35"/>
    <row r="1243" ht="15" customHeight="1" x14ac:dyDescent="0.35"/>
    <row r="1244" ht="15" customHeight="1" x14ac:dyDescent="0.35"/>
    <row r="1245" ht="15" customHeight="1" x14ac:dyDescent="0.35"/>
    <row r="1246" ht="15" customHeight="1" x14ac:dyDescent="0.35"/>
    <row r="1247" ht="15" customHeight="1" x14ac:dyDescent="0.35"/>
    <row r="1248" ht="15" customHeight="1" x14ac:dyDescent="0.35"/>
    <row r="1249" spans="2:35" ht="15" customHeight="1" x14ac:dyDescent="0.35"/>
    <row r="1250" spans="2:35" ht="15" customHeight="1" x14ac:dyDescent="0.35"/>
    <row r="1251" spans="2:35" ht="15" customHeight="1" x14ac:dyDescent="0.35">
      <c r="B1251" s="101"/>
      <c r="C1251" s="101"/>
      <c r="D1251" s="101"/>
      <c r="E1251" s="101"/>
      <c r="F1251" s="101"/>
      <c r="G1251" s="101"/>
      <c r="H1251" s="101"/>
      <c r="I1251" s="101"/>
      <c r="J1251" s="101"/>
      <c r="K1251" s="101"/>
      <c r="L1251" s="101"/>
      <c r="M1251" s="101"/>
      <c r="N1251" s="101"/>
      <c r="O1251" s="101"/>
      <c r="P1251" s="101"/>
      <c r="Q1251" s="101"/>
      <c r="R1251" s="101"/>
      <c r="S1251" s="101"/>
      <c r="T1251" s="101"/>
      <c r="U1251" s="101"/>
      <c r="V1251" s="101"/>
      <c r="W1251" s="101"/>
      <c r="X1251" s="101"/>
      <c r="Y1251" s="101"/>
      <c r="Z1251" s="101"/>
      <c r="AA1251" s="101"/>
      <c r="AB1251" s="101"/>
      <c r="AC1251" s="101"/>
      <c r="AD1251" s="101"/>
      <c r="AE1251" s="101"/>
      <c r="AF1251" s="101"/>
      <c r="AG1251" s="101"/>
      <c r="AH1251" s="101"/>
      <c r="AI1251" s="101"/>
    </row>
    <row r="1252" spans="2:35" ht="15" customHeight="1" x14ac:dyDescent="0.35"/>
    <row r="1253" spans="2:35" ht="15" customHeight="1" x14ac:dyDescent="0.35"/>
    <row r="1254" spans="2:35" ht="15" customHeight="1" x14ac:dyDescent="0.35"/>
    <row r="1255" spans="2:35" ht="15" customHeight="1" x14ac:dyDescent="0.35"/>
    <row r="1256" spans="2:35" ht="15" customHeight="1" x14ac:dyDescent="0.35"/>
    <row r="1257" spans="2:35" ht="12" customHeight="1" x14ac:dyDescent="0.35"/>
    <row r="1258" spans="2:35" ht="12" customHeight="1" x14ac:dyDescent="0.35"/>
    <row r="1259" spans="2:35" ht="12" customHeight="1" x14ac:dyDescent="0.35"/>
    <row r="1260" spans="2:35" ht="12" customHeight="1" x14ac:dyDescent="0.35"/>
    <row r="1261" spans="2:35" ht="12" customHeight="1" x14ac:dyDescent="0.35"/>
    <row r="1262" spans="2:35" ht="12" customHeight="1" x14ac:dyDescent="0.35"/>
    <row r="1263" spans="2:35" ht="12" customHeight="1" x14ac:dyDescent="0.35"/>
    <row r="1264" spans="2:35" ht="12" customHeight="1" x14ac:dyDescent="0.35"/>
    <row r="1265" ht="12" customHeight="1" x14ac:dyDescent="0.35"/>
    <row r="1266" ht="12" customHeight="1" x14ac:dyDescent="0.35"/>
    <row r="1267" ht="12" customHeight="1" x14ac:dyDescent="0.35"/>
    <row r="1268" ht="12" customHeight="1" x14ac:dyDescent="0.35"/>
    <row r="1269" ht="12" customHeight="1" x14ac:dyDescent="0.35"/>
    <row r="1270" ht="12" customHeight="1" x14ac:dyDescent="0.35"/>
    <row r="1271" ht="12" customHeight="1" x14ac:dyDescent="0.35"/>
    <row r="1272" ht="12" customHeight="1" x14ac:dyDescent="0.35"/>
    <row r="1273" ht="12" customHeight="1" x14ac:dyDescent="0.35"/>
    <row r="1274" ht="12" customHeight="1" x14ac:dyDescent="0.35"/>
    <row r="1275" ht="12" customHeight="1" x14ac:dyDescent="0.35"/>
    <row r="1276" ht="12" customHeight="1" x14ac:dyDescent="0.35"/>
    <row r="1277" ht="12" customHeight="1" x14ac:dyDescent="0.35"/>
    <row r="1278" ht="12" customHeight="1" x14ac:dyDescent="0.35"/>
    <row r="1279" ht="12" customHeight="1" x14ac:dyDescent="0.35"/>
    <row r="1280" ht="12" customHeight="1" x14ac:dyDescent="0.35"/>
    <row r="1281" ht="12" customHeight="1" x14ac:dyDescent="0.35"/>
    <row r="1282" ht="15" customHeight="1" x14ac:dyDescent="0.35"/>
    <row r="1283" ht="15" customHeight="1" x14ac:dyDescent="0.35"/>
    <row r="1284" ht="15" customHeight="1" x14ac:dyDescent="0.35"/>
    <row r="1285" ht="15" customHeight="1" x14ac:dyDescent="0.35"/>
    <row r="1286" ht="15" customHeight="1" x14ac:dyDescent="0.35"/>
    <row r="1287" ht="15" customHeight="1" x14ac:dyDescent="0.35"/>
    <row r="1288" ht="12" customHeight="1" x14ac:dyDescent="0.35"/>
    <row r="1289" ht="15" customHeight="1" x14ac:dyDescent="0.35"/>
    <row r="1290" ht="15" customHeight="1" x14ac:dyDescent="0.35"/>
    <row r="1291" ht="15" customHeight="1" x14ac:dyDescent="0.35"/>
    <row r="1292" ht="15" customHeight="1" x14ac:dyDescent="0.35"/>
    <row r="1293" ht="12" customHeight="1" x14ac:dyDescent="0.35"/>
    <row r="1294" ht="15" customHeight="1" x14ac:dyDescent="0.35"/>
    <row r="1295" ht="15" customHeight="1" x14ac:dyDescent="0.35"/>
    <row r="1296" ht="15" customHeight="1" x14ac:dyDescent="0.35"/>
    <row r="1297" ht="12" customHeight="1" x14ac:dyDescent="0.35"/>
    <row r="1298" ht="15" customHeight="1" x14ac:dyDescent="0.35"/>
    <row r="1299" ht="15" customHeight="1" x14ac:dyDescent="0.35"/>
    <row r="1300" ht="15" customHeight="1" x14ac:dyDescent="0.35"/>
    <row r="1301" ht="15" customHeight="1" x14ac:dyDescent="0.35"/>
    <row r="1302" ht="15" customHeight="1" x14ac:dyDescent="0.35"/>
    <row r="1303" ht="15" customHeight="1" x14ac:dyDescent="0.35"/>
    <row r="1304" ht="15" customHeight="1" x14ac:dyDescent="0.35"/>
    <row r="1305" ht="15" customHeight="1" x14ac:dyDescent="0.35"/>
    <row r="1306" ht="15" customHeight="1" x14ac:dyDescent="0.35"/>
    <row r="1307" ht="15" customHeight="1" x14ac:dyDescent="0.35"/>
    <row r="1308" ht="15" customHeight="1" x14ac:dyDescent="0.35"/>
    <row r="1309" ht="15" customHeight="1" x14ac:dyDescent="0.35"/>
    <row r="1310" ht="15" customHeight="1" x14ac:dyDescent="0.35"/>
    <row r="1311" ht="15" customHeight="1" x14ac:dyDescent="0.35"/>
    <row r="1312" ht="15" customHeight="1" x14ac:dyDescent="0.35"/>
    <row r="1313" ht="12" customHeight="1" x14ac:dyDescent="0.35"/>
    <row r="1314" ht="15" customHeight="1" x14ac:dyDescent="0.35"/>
    <row r="1315" ht="15" customHeight="1" x14ac:dyDescent="0.35"/>
    <row r="1316" ht="15" customHeight="1" x14ac:dyDescent="0.35"/>
    <row r="1317" ht="15" customHeight="1" x14ac:dyDescent="0.35"/>
    <row r="1318" ht="15" customHeight="1" x14ac:dyDescent="0.35"/>
    <row r="1319" ht="15" customHeight="1" x14ac:dyDescent="0.35"/>
    <row r="1320" ht="15" customHeight="1" x14ac:dyDescent="0.35"/>
    <row r="1321" ht="15" customHeight="1" x14ac:dyDescent="0.35"/>
    <row r="1322" ht="15" customHeight="1" x14ac:dyDescent="0.35"/>
    <row r="1323" ht="15" customHeight="1" x14ac:dyDescent="0.35"/>
    <row r="1324" ht="15" customHeight="1" x14ac:dyDescent="0.35"/>
    <row r="1325" ht="15" customHeight="1" x14ac:dyDescent="0.35"/>
    <row r="1326" ht="15" customHeight="1" x14ac:dyDescent="0.35"/>
    <row r="1327" ht="15" customHeight="1" x14ac:dyDescent="0.35"/>
    <row r="1328" ht="15" customHeight="1" x14ac:dyDescent="0.35"/>
    <row r="1329" ht="15" customHeight="1" x14ac:dyDescent="0.35"/>
    <row r="1330" ht="15" customHeight="1" x14ac:dyDescent="0.35"/>
    <row r="1331" ht="15" customHeight="1" x14ac:dyDescent="0.35"/>
    <row r="1332" ht="15" customHeight="1" x14ac:dyDescent="0.35"/>
    <row r="1333" ht="15" customHeight="1" x14ac:dyDescent="0.35"/>
    <row r="1334" ht="15" customHeight="1" x14ac:dyDescent="0.35"/>
    <row r="1335" ht="15" customHeight="1" x14ac:dyDescent="0.35"/>
    <row r="1336" ht="15" customHeight="1" x14ac:dyDescent="0.35"/>
    <row r="1337" ht="15" customHeight="1" x14ac:dyDescent="0.35"/>
    <row r="1338" ht="15" customHeight="1" x14ac:dyDescent="0.35"/>
    <row r="1339" ht="15" customHeight="1" x14ac:dyDescent="0.35"/>
    <row r="1340" ht="15" customHeight="1" x14ac:dyDescent="0.35"/>
    <row r="1341" ht="15" customHeight="1" x14ac:dyDescent="0.35"/>
    <row r="1342" ht="15" customHeight="1" x14ac:dyDescent="0.35"/>
    <row r="1343" ht="15" customHeight="1" x14ac:dyDescent="0.35"/>
    <row r="1344" ht="12" customHeight="1" x14ac:dyDescent="0.35"/>
    <row r="1345" ht="15" customHeight="1" x14ac:dyDescent="0.35"/>
    <row r="1346" ht="15" customHeight="1" x14ac:dyDescent="0.35"/>
    <row r="1347" ht="15" customHeight="1" x14ac:dyDescent="0.35"/>
    <row r="1348" ht="15" customHeight="1" x14ac:dyDescent="0.35"/>
    <row r="1349" ht="15" customHeight="1" x14ac:dyDescent="0.35"/>
    <row r="1350" ht="15" customHeight="1" x14ac:dyDescent="0.35"/>
    <row r="1351" ht="15" customHeight="1" x14ac:dyDescent="0.35"/>
    <row r="1352" ht="15" customHeight="1" x14ac:dyDescent="0.35"/>
    <row r="1353" ht="15" customHeight="1" x14ac:dyDescent="0.35"/>
    <row r="1354" ht="15" customHeight="1" x14ac:dyDescent="0.35"/>
    <row r="1355" ht="15" customHeight="1" x14ac:dyDescent="0.35"/>
    <row r="1356" ht="15" customHeight="1" x14ac:dyDescent="0.35"/>
    <row r="1357" ht="15" customHeight="1" x14ac:dyDescent="0.35"/>
    <row r="1358" ht="15" customHeight="1" x14ac:dyDescent="0.35"/>
    <row r="1359" ht="15" customHeight="1" x14ac:dyDescent="0.35"/>
    <row r="1360" ht="12" customHeight="1" x14ac:dyDescent="0.35"/>
    <row r="1361" ht="15" customHeight="1" x14ac:dyDescent="0.35"/>
    <row r="1362" ht="15" customHeight="1" x14ac:dyDescent="0.35"/>
    <row r="1363" ht="15" customHeight="1" x14ac:dyDescent="0.35"/>
    <row r="1364" ht="15" customHeight="1" x14ac:dyDescent="0.35"/>
    <row r="1365" ht="15" customHeight="1" x14ac:dyDescent="0.35"/>
    <row r="1366" ht="15" customHeight="1" x14ac:dyDescent="0.35"/>
    <row r="1367" ht="15" customHeight="1" x14ac:dyDescent="0.35"/>
    <row r="1368" ht="15" customHeight="1" x14ac:dyDescent="0.35"/>
    <row r="1369" ht="15" customHeight="1" x14ac:dyDescent="0.35"/>
    <row r="1370" ht="15" customHeight="1" x14ac:dyDescent="0.35"/>
    <row r="1371" ht="15" customHeight="1" x14ac:dyDescent="0.35"/>
    <row r="1372" ht="15" customHeight="1" x14ac:dyDescent="0.35"/>
    <row r="1373" ht="15" customHeight="1" x14ac:dyDescent="0.35"/>
    <row r="1374" ht="15" customHeight="1" x14ac:dyDescent="0.35"/>
    <row r="1375" ht="15" customHeight="1" x14ac:dyDescent="0.35"/>
    <row r="1376" ht="15" customHeight="1" x14ac:dyDescent="0.35"/>
    <row r="1377" ht="15" customHeight="1" x14ac:dyDescent="0.35"/>
    <row r="1378" ht="15" customHeight="1" x14ac:dyDescent="0.35"/>
    <row r="1379" ht="12" customHeight="1" x14ac:dyDescent="0.35"/>
    <row r="1380" ht="15" customHeight="1" x14ac:dyDescent="0.35"/>
    <row r="1381" ht="15" customHeight="1" x14ac:dyDescent="0.35"/>
    <row r="1382" ht="15" customHeight="1" x14ac:dyDescent="0.35"/>
    <row r="1383" ht="15" customHeight="1" x14ac:dyDescent="0.35"/>
    <row r="1384" ht="15" customHeight="1" x14ac:dyDescent="0.35"/>
    <row r="1385" ht="15" customHeight="1" x14ac:dyDescent="0.35"/>
    <row r="1386" ht="15" customHeight="1" x14ac:dyDescent="0.35"/>
    <row r="1387" ht="15" customHeight="1" x14ac:dyDescent="0.35"/>
    <row r="1388" ht="15" customHeight="1" x14ac:dyDescent="0.35"/>
    <row r="1389" ht="15" customHeight="1" x14ac:dyDescent="0.35"/>
    <row r="1390" ht="15" customHeight="1" x14ac:dyDescent="0.35"/>
    <row r="1391" ht="15" customHeight="1" x14ac:dyDescent="0.35"/>
    <row r="1392" ht="15" customHeight="1" x14ac:dyDescent="0.35"/>
    <row r="1393" ht="15" customHeight="1" x14ac:dyDescent="0.35"/>
    <row r="1394" ht="15" customHeight="1" x14ac:dyDescent="0.35"/>
    <row r="1395" ht="15" customHeight="1" x14ac:dyDescent="0.35"/>
    <row r="1396" ht="15" customHeight="1" x14ac:dyDescent="0.35"/>
    <row r="1397" ht="15" customHeight="1" x14ac:dyDescent="0.35"/>
    <row r="1398" ht="15" customHeight="1" x14ac:dyDescent="0.35"/>
    <row r="1399" ht="15" customHeight="1" x14ac:dyDescent="0.35"/>
    <row r="1400" ht="15" customHeight="1" x14ac:dyDescent="0.35"/>
    <row r="1401" ht="15" customHeight="1" x14ac:dyDescent="0.35"/>
    <row r="1402" ht="15" customHeight="1" x14ac:dyDescent="0.35"/>
    <row r="1403" ht="15" customHeight="1" x14ac:dyDescent="0.35"/>
    <row r="1404" ht="15" customHeight="1" x14ac:dyDescent="0.35"/>
    <row r="1405" ht="15" customHeight="1" x14ac:dyDescent="0.35"/>
    <row r="1406" ht="15" customHeight="1" x14ac:dyDescent="0.35"/>
    <row r="1407" ht="15" customHeight="1" x14ac:dyDescent="0.35"/>
    <row r="1408" ht="15" customHeight="1" x14ac:dyDescent="0.35"/>
    <row r="1409" ht="15" customHeight="1" x14ac:dyDescent="0.35"/>
    <row r="1410" ht="15" customHeight="1" x14ac:dyDescent="0.35"/>
    <row r="1411" ht="15" customHeight="1" x14ac:dyDescent="0.35"/>
    <row r="1412" ht="15" customHeight="1" x14ac:dyDescent="0.35"/>
    <row r="1413" ht="15" customHeight="1" x14ac:dyDescent="0.35"/>
    <row r="1414" ht="15" customHeight="1" x14ac:dyDescent="0.35"/>
    <row r="1415" ht="15" customHeight="1" x14ac:dyDescent="0.35"/>
    <row r="1416" ht="15" customHeight="1" x14ac:dyDescent="0.35"/>
    <row r="1417" ht="15" customHeight="1" x14ac:dyDescent="0.35"/>
    <row r="1418" ht="15" customHeight="1" x14ac:dyDescent="0.35"/>
    <row r="1419" ht="15" customHeight="1" x14ac:dyDescent="0.35"/>
    <row r="1420" ht="15" customHeight="1" x14ac:dyDescent="0.35"/>
    <row r="1421" ht="15" customHeight="1" x14ac:dyDescent="0.35"/>
    <row r="1422" ht="15" customHeight="1" x14ac:dyDescent="0.35"/>
    <row r="1423" ht="15" customHeight="1" x14ac:dyDescent="0.35"/>
    <row r="1424" ht="15" customHeight="1" x14ac:dyDescent="0.35"/>
    <row r="1425" ht="15" customHeight="1" x14ac:dyDescent="0.35"/>
    <row r="1426" ht="15" customHeight="1" x14ac:dyDescent="0.35"/>
    <row r="1427" ht="15" customHeight="1" x14ac:dyDescent="0.35"/>
    <row r="1428" ht="15" customHeight="1" x14ac:dyDescent="0.35"/>
    <row r="1429" ht="15" customHeight="1" x14ac:dyDescent="0.35"/>
    <row r="1430" ht="15" customHeight="1" x14ac:dyDescent="0.35"/>
    <row r="1431" ht="15" customHeight="1" x14ac:dyDescent="0.35"/>
    <row r="1432" ht="15" customHeight="1" x14ac:dyDescent="0.35"/>
    <row r="1433" ht="15" customHeight="1" x14ac:dyDescent="0.35"/>
    <row r="1434" ht="12" customHeight="1" x14ac:dyDescent="0.35"/>
    <row r="1435" ht="15" customHeight="1" x14ac:dyDescent="0.35"/>
    <row r="1436" ht="15" customHeight="1" x14ac:dyDescent="0.35"/>
    <row r="1437" ht="15" customHeight="1" x14ac:dyDescent="0.35"/>
    <row r="1438" ht="15" customHeight="1" x14ac:dyDescent="0.35"/>
    <row r="1439" ht="15" customHeight="1" x14ac:dyDescent="0.35"/>
    <row r="1440" ht="15" customHeight="1" x14ac:dyDescent="0.35"/>
    <row r="1441" ht="15" customHeight="1" x14ac:dyDescent="0.35"/>
    <row r="1442" ht="15" customHeight="1" x14ac:dyDescent="0.35"/>
    <row r="1443" ht="15" customHeight="1" x14ac:dyDescent="0.35"/>
    <row r="1444" ht="15" customHeight="1" x14ac:dyDescent="0.35"/>
    <row r="1445" ht="15" customHeight="1" x14ac:dyDescent="0.35"/>
    <row r="1446" ht="12" customHeight="1" x14ac:dyDescent="0.35"/>
    <row r="1447" ht="15" customHeight="1" x14ac:dyDescent="0.35"/>
    <row r="1448" ht="15" customHeight="1" x14ac:dyDescent="0.35"/>
    <row r="1449" ht="15" customHeight="1" x14ac:dyDescent="0.35"/>
    <row r="1450" ht="15" customHeight="1" x14ac:dyDescent="0.35"/>
    <row r="1451" ht="15" customHeight="1" x14ac:dyDescent="0.35"/>
    <row r="1452" ht="15" customHeight="1" x14ac:dyDescent="0.35"/>
    <row r="1453" ht="15" customHeight="1" x14ac:dyDescent="0.35"/>
    <row r="1454" ht="15" customHeight="1" x14ac:dyDescent="0.35"/>
    <row r="1455" ht="15" customHeight="1" x14ac:dyDescent="0.35"/>
    <row r="1456" ht="15" customHeight="1" x14ac:dyDescent="0.35"/>
    <row r="1457" spans="2:35" ht="15" customHeight="1" x14ac:dyDescent="0.35"/>
    <row r="1458" spans="2:35" ht="15" customHeight="1" x14ac:dyDescent="0.35"/>
    <row r="1459" spans="2:35" ht="15" customHeight="1" x14ac:dyDescent="0.35"/>
    <row r="1460" spans="2:35" ht="15" customHeight="1" x14ac:dyDescent="0.35"/>
    <row r="1461" spans="2:35" ht="15" customHeight="1" x14ac:dyDescent="0.35"/>
    <row r="1462" spans="2:35" ht="15" customHeight="1" x14ac:dyDescent="0.35"/>
    <row r="1463" spans="2:35" ht="15" customHeight="1" x14ac:dyDescent="0.35"/>
    <row r="1464" spans="2:35" ht="15" customHeight="1" x14ac:dyDescent="0.35"/>
    <row r="1465" spans="2:35" ht="15" customHeight="1" x14ac:dyDescent="0.35"/>
    <row r="1466" spans="2:35" ht="15" customHeight="1" x14ac:dyDescent="0.35">
      <c r="B1466" s="101"/>
      <c r="C1466" s="101"/>
      <c r="D1466" s="101"/>
      <c r="E1466" s="101"/>
      <c r="F1466" s="101"/>
      <c r="G1466" s="101"/>
      <c r="H1466" s="101"/>
      <c r="I1466" s="101"/>
      <c r="J1466" s="101"/>
      <c r="K1466" s="101"/>
      <c r="L1466" s="101"/>
      <c r="M1466" s="101"/>
      <c r="N1466" s="101"/>
      <c r="O1466" s="101"/>
      <c r="P1466" s="101"/>
      <c r="Q1466" s="101"/>
      <c r="R1466" s="101"/>
      <c r="S1466" s="101"/>
      <c r="T1466" s="101"/>
      <c r="U1466" s="101"/>
      <c r="V1466" s="101"/>
      <c r="W1466" s="101"/>
      <c r="X1466" s="101"/>
      <c r="Y1466" s="101"/>
      <c r="Z1466" s="101"/>
      <c r="AA1466" s="101"/>
      <c r="AB1466" s="101"/>
      <c r="AC1466" s="101"/>
      <c r="AD1466" s="101"/>
      <c r="AE1466" s="101"/>
      <c r="AF1466" s="101"/>
      <c r="AG1466" s="101"/>
      <c r="AH1466" s="101"/>
      <c r="AI1466" s="101"/>
    </row>
    <row r="1467" spans="2:35" ht="15" customHeight="1" x14ac:dyDescent="0.35"/>
    <row r="1468" spans="2:35" ht="15" customHeight="1" x14ac:dyDescent="0.35"/>
    <row r="1469" spans="2:35" ht="15" customHeight="1" x14ac:dyDescent="0.35"/>
    <row r="1470" spans="2:35" ht="15" customHeight="1" x14ac:dyDescent="0.35"/>
    <row r="1471" spans="2:35" ht="15" customHeight="1" x14ac:dyDescent="0.35"/>
    <row r="1472" spans="2:35" ht="15" customHeight="1" x14ac:dyDescent="0.35"/>
    <row r="1473" ht="15" customHeight="1" x14ac:dyDescent="0.35"/>
    <row r="1474" ht="15" customHeight="1" x14ac:dyDescent="0.35"/>
    <row r="1475" ht="15" customHeight="1" x14ac:dyDescent="0.35"/>
    <row r="1476" ht="12" customHeight="1" x14ac:dyDescent="0.35"/>
    <row r="1477" ht="12" customHeight="1" x14ac:dyDescent="0.35"/>
    <row r="1478" ht="12" customHeight="1" x14ac:dyDescent="0.35"/>
    <row r="1479" ht="12" customHeight="1" x14ac:dyDescent="0.35"/>
    <row r="1480" ht="12" customHeight="1" x14ac:dyDescent="0.35"/>
    <row r="1481" ht="12" customHeight="1" x14ac:dyDescent="0.35"/>
    <row r="1482" ht="12" customHeight="1" x14ac:dyDescent="0.35"/>
    <row r="1483" ht="12" customHeight="1" x14ac:dyDescent="0.35"/>
    <row r="1484" ht="12" customHeight="1" x14ac:dyDescent="0.35"/>
    <row r="1485" ht="12" customHeight="1" x14ac:dyDescent="0.35"/>
    <row r="1486" ht="12" customHeight="1" x14ac:dyDescent="0.35"/>
    <row r="1487" ht="12" customHeight="1" x14ac:dyDescent="0.35"/>
    <row r="1488" ht="12" customHeight="1" x14ac:dyDescent="0.35"/>
    <row r="1489" ht="12" customHeight="1" x14ac:dyDescent="0.35"/>
    <row r="1490" ht="12" customHeight="1" x14ac:dyDescent="0.35"/>
    <row r="1491" ht="12" customHeight="1" x14ac:dyDescent="0.35"/>
    <row r="1492" ht="12" customHeight="1" x14ac:dyDescent="0.35"/>
    <row r="1493" ht="12" customHeight="1" x14ac:dyDescent="0.35"/>
    <row r="1494" ht="12" customHeight="1" x14ac:dyDescent="0.35"/>
    <row r="1495" ht="12" customHeight="1" x14ac:dyDescent="0.35"/>
    <row r="1496" ht="12" customHeight="1" x14ac:dyDescent="0.35"/>
    <row r="1497" ht="12" customHeight="1" x14ac:dyDescent="0.35"/>
    <row r="1498" ht="12" customHeight="1" x14ac:dyDescent="0.35"/>
    <row r="1499" ht="12" customHeight="1" x14ac:dyDescent="0.35"/>
    <row r="1500" ht="12" customHeight="1" x14ac:dyDescent="0.35"/>
    <row r="1501" ht="12" customHeight="1" x14ac:dyDescent="0.35"/>
    <row r="1502" ht="12" customHeight="1" x14ac:dyDescent="0.35"/>
    <row r="1503" ht="12" customHeight="1" x14ac:dyDescent="0.35"/>
    <row r="1504" ht="12" customHeight="1" x14ac:dyDescent="0.35"/>
    <row r="1505" ht="12" customHeight="1" x14ac:dyDescent="0.35"/>
    <row r="1506" ht="12" customHeight="1" x14ac:dyDescent="0.35"/>
    <row r="1507" ht="15" customHeight="1" x14ac:dyDescent="0.35"/>
    <row r="1508" ht="15" customHeight="1" x14ac:dyDescent="0.35"/>
    <row r="1509" ht="15" customHeight="1" x14ac:dyDescent="0.35"/>
    <row r="1510" ht="15" customHeight="1" x14ac:dyDescent="0.35"/>
    <row r="1511" ht="15" customHeight="1" x14ac:dyDescent="0.35"/>
    <row r="1512" ht="15" customHeight="1" x14ac:dyDescent="0.35"/>
    <row r="1513" ht="15" customHeight="1" x14ac:dyDescent="0.35"/>
    <row r="1514" ht="15" customHeight="1" x14ac:dyDescent="0.35"/>
    <row r="1515" ht="15" customHeight="1" x14ac:dyDescent="0.35"/>
    <row r="1516" ht="15" customHeight="1" x14ac:dyDescent="0.35"/>
    <row r="1517" ht="15" customHeight="1" x14ac:dyDescent="0.35"/>
    <row r="1518" ht="15" customHeight="1" x14ac:dyDescent="0.35"/>
    <row r="1519" ht="15" customHeight="1" x14ac:dyDescent="0.35"/>
    <row r="1520" ht="15" customHeight="1" x14ac:dyDescent="0.35"/>
    <row r="1521" ht="15" customHeight="1" x14ac:dyDescent="0.35"/>
    <row r="1522" ht="15" customHeight="1" x14ac:dyDescent="0.35"/>
    <row r="1523" ht="15" customHeight="1" x14ac:dyDescent="0.35"/>
    <row r="1524" ht="15" customHeight="1" x14ac:dyDescent="0.35"/>
    <row r="1525" ht="15" customHeight="1" x14ac:dyDescent="0.35"/>
    <row r="1526" ht="15" customHeight="1" x14ac:dyDescent="0.35"/>
    <row r="1527" ht="15" customHeight="1" x14ac:dyDescent="0.35"/>
    <row r="1528" ht="15" customHeight="1" x14ac:dyDescent="0.35"/>
    <row r="1529" ht="15" customHeight="1" x14ac:dyDescent="0.35"/>
    <row r="1530" ht="15" customHeight="1" x14ac:dyDescent="0.35"/>
    <row r="1531" ht="15" customHeight="1" x14ac:dyDescent="0.35"/>
    <row r="1532" ht="15" customHeight="1" x14ac:dyDescent="0.35"/>
    <row r="1533" ht="15" customHeight="1" x14ac:dyDescent="0.35"/>
    <row r="1534" ht="15" customHeight="1" x14ac:dyDescent="0.35"/>
    <row r="1535" ht="15" customHeight="1" x14ac:dyDescent="0.35"/>
    <row r="1536" ht="15" customHeight="1" x14ac:dyDescent="0.35"/>
    <row r="1537" ht="15" customHeight="1" x14ac:dyDescent="0.35"/>
    <row r="1538" ht="15" customHeight="1" x14ac:dyDescent="0.35"/>
    <row r="1539" ht="15" customHeight="1" x14ac:dyDescent="0.35"/>
    <row r="1540" ht="15" customHeight="1" x14ac:dyDescent="0.35"/>
    <row r="1541" ht="15" customHeight="1" x14ac:dyDescent="0.35"/>
    <row r="1542" ht="15" customHeight="1" x14ac:dyDescent="0.35"/>
    <row r="1543" ht="15" customHeight="1" x14ac:dyDescent="0.35"/>
    <row r="1544" ht="15" customHeight="1" x14ac:dyDescent="0.35"/>
    <row r="1545" ht="15" customHeight="1" x14ac:dyDescent="0.35"/>
    <row r="1546" ht="15" customHeight="1" x14ac:dyDescent="0.35"/>
    <row r="1547" ht="15" customHeight="1" x14ac:dyDescent="0.35"/>
    <row r="1548" ht="15" customHeight="1" x14ac:dyDescent="0.35"/>
    <row r="1549" ht="15" customHeight="1" x14ac:dyDescent="0.35"/>
    <row r="1550" ht="15" customHeight="1" x14ac:dyDescent="0.35"/>
    <row r="1551" ht="15" customHeight="1" x14ac:dyDescent="0.35"/>
    <row r="1552" ht="15" customHeight="1" x14ac:dyDescent="0.35"/>
    <row r="1553" ht="15" customHeight="1" x14ac:dyDescent="0.35"/>
    <row r="1554" ht="15" customHeight="1" x14ac:dyDescent="0.35"/>
    <row r="1555" ht="15" customHeight="1" x14ac:dyDescent="0.35"/>
    <row r="1556" ht="15" customHeight="1" x14ac:dyDescent="0.35"/>
    <row r="1557" ht="15" customHeight="1" x14ac:dyDescent="0.35"/>
    <row r="1558" ht="15" customHeight="1" x14ac:dyDescent="0.35"/>
    <row r="1559" ht="15" customHeight="1" x14ac:dyDescent="0.35"/>
    <row r="1560" ht="15" customHeight="1" x14ac:dyDescent="0.35"/>
    <row r="1561" ht="15" customHeight="1" x14ac:dyDescent="0.35"/>
    <row r="1562" ht="15" customHeight="1" x14ac:dyDescent="0.35"/>
    <row r="1563" ht="15" customHeight="1" x14ac:dyDescent="0.35"/>
    <row r="1564" ht="15" customHeight="1" x14ac:dyDescent="0.35"/>
    <row r="1565" ht="15" customHeight="1" x14ac:dyDescent="0.35"/>
    <row r="1566" ht="12" customHeight="1" x14ac:dyDescent="0.35"/>
    <row r="1567" ht="12" customHeight="1" x14ac:dyDescent="0.35"/>
    <row r="1568" ht="15" customHeight="1" x14ac:dyDescent="0.35"/>
    <row r="1569" ht="15" customHeight="1" x14ac:dyDescent="0.35"/>
    <row r="1570" ht="15" customHeight="1" x14ac:dyDescent="0.35"/>
    <row r="1571" ht="15" customHeight="1" x14ac:dyDescent="0.35"/>
    <row r="1572" ht="15" customHeight="1" x14ac:dyDescent="0.35"/>
    <row r="1573" ht="15" customHeight="1" x14ac:dyDescent="0.35"/>
    <row r="1574" ht="15" customHeight="1" x14ac:dyDescent="0.35"/>
    <row r="1575" ht="15" customHeight="1" x14ac:dyDescent="0.35"/>
    <row r="1576" ht="15" customHeight="1" x14ac:dyDescent="0.35"/>
    <row r="1577" ht="15" customHeight="1" x14ac:dyDescent="0.35"/>
    <row r="1578" ht="15" customHeight="1" x14ac:dyDescent="0.35"/>
    <row r="1579" ht="15" customHeight="1" x14ac:dyDescent="0.35"/>
    <row r="1580" ht="15" customHeight="1" x14ac:dyDescent="0.35"/>
    <row r="1581" ht="15" customHeight="1" x14ac:dyDescent="0.35"/>
    <row r="1582" ht="15" customHeight="1" x14ac:dyDescent="0.35"/>
    <row r="1583" ht="15" customHeight="1" x14ac:dyDescent="0.35"/>
    <row r="1584" ht="15" customHeight="1" x14ac:dyDescent="0.35"/>
    <row r="1585" ht="15" customHeight="1" x14ac:dyDescent="0.35"/>
    <row r="1586" ht="15" customHeight="1" x14ac:dyDescent="0.35"/>
    <row r="1587" ht="15" customHeight="1" x14ac:dyDescent="0.35"/>
    <row r="1588" ht="15" customHeight="1" x14ac:dyDescent="0.35"/>
    <row r="1589" ht="15" customHeight="1" x14ac:dyDescent="0.35"/>
    <row r="1590" ht="15" customHeight="1" x14ac:dyDescent="0.35"/>
    <row r="1591" ht="15" customHeight="1" x14ac:dyDescent="0.35"/>
    <row r="1592" ht="15" customHeight="1" x14ac:dyDescent="0.35"/>
    <row r="1593" ht="15" customHeight="1" x14ac:dyDescent="0.35"/>
    <row r="1594" ht="15" customHeight="1" x14ac:dyDescent="0.35"/>
    <row r="1595" ht="15" customHeight="1" x14ac:dyDescent="0.35"/>
    <row r="1596" ht="15" customHeight="1" x14ac:dyDescent="0.35"/>
    <row r="1597" ht="15" customHeight="1" x14ac:dyDescent="0.35"/>
    <row r="1598" ht="15" customHeight="1" x14ac:dyDescent="0.35"/>
    <row r="1599" ht="15" customHeight="1" x14ac:dyDescent="0.35"/>
    <row r="1600" ht="15" customHeight="1" x14ac:dyDescent="0.35"/>
    <row r="1601" ht="15" customHeight="1" x14ac:dyDescent="0.35"/>
    <row r="1602" ht="15" customHeight="1" x14ac:dyDescent="0.35"/>
    <row r="1603" ht="15" customHeight="1" x14ac:dyDescent="0.35"/>
    <row r="1604" ht="15" customHeight="1" x14ac:dyDescent="0.35"/>
    <row r="1605" ht="15" customHeight="1" x14ac:dyDescent="0.35"/>
    <row r="1606" ht="15" customHeight="1" x14ac:dyDescent="0.35"/>
    <row r="1607" ht="15" customHeight="1" x14ac:dyDescent="0.35"/>
    <row r="1608" ht="15" customHeight="1" x14ac:dyDescent="0.35"/>
    <row r="1609" ht="15" customHeight="1" x14ac:dyDescent="0.35"/>
    <row r="1610" ht="15" customHeight="1" x14ac:dyDescent="0.35"/>
    <row r="1611" ht="15" customHeight="1" x14ac:dyDescent="0.35"/>
    <row r="1612" ht="15" customHeight="1" x14ac:dyDescent="0.35"/>
    <row r="1613" ht="15" customHeight="1" x14ac:dyDescent="0.35"/>
    <row r="1614" ht="15" customHeight="1" x14ac:dyDescent="0.35"/>
    <row r="1615" ht="15" customHeight="1" x14ac:dyDescent="0.35"/>
    <row r="1616" ht="15" customHeight="1" x14ac:dyDescent="0.35"/>
    <row r="1617" ht="15" customHeight="1" x14ac:dyDescent="0.35"/>
    <row r="1618" ht="15" customHeight="1" x14ac:dyDescent="0.35"/>
    <row r="1619" ht="15" customHeight="1" x14ac:dyDescent="0.35"/>
    <row r="1620" ht="15" customHeight="1" x14ac:dyDescent="0.35"/>
    <row r="1621" ht="15" customHeight="1" x14ac:dyDescent="0.35"/>
    <row r="1622" ht="12" customHeight="1" x14ac:dyDescent="0.35"/>
    <row r="1623" ht="12" customHeight="1" x14ac:dyDescent="0.35"/>
    <row r="1624" ht="15" customHeight="1" x14ac:dyDescent="0.35"/>
    <row r="1625" ht="15" customHeight="1" x14ac:dyDescent="0.35"/>
    <row r="1626" ht="15" customHeight="1" x14ac:dyDescent="0.35"/>
    <row r="1627" ht="15" customHeight="1" x14ac:dyDescent="0.35"/>
    <row r="1628" ht="15" customHeight="1" x14ac:dyDescent="0.35"/>
    <row r="1629" ht="15" customHeight="1" x14ac:dyDescent="0.35"/>
    <row r="1630" ht="15" customHeight="1" x14ac:dyDescent="0.35"/>
    <row r="1631" ht="15" customHeight="1" x14ac:dyDescent="0.35"/>
    <row r="1632" ht="15" customHeight="1" x14ac:dyDescent="0.35"/>
    <row r="1633" ht="15" customHeight="1" x14ac:dyDescent="0.35"/>
    <row r="1634" ht="15" customHeight="1" x14ac:dyDescent="0.35"/>
    <row r="1635" ht="15" customHeight="1" x14ac:dyDescent="0.35"/>
    <row r="1636" ht="15" customHeight="1" x14ac:dyDescent="0.35"/>
    <row r="1637" ht="15" customHeight="1" x14ac:dyDescent="0.35"/>
    <row r="1638" ht="15" customHeight="1" x14ac:dyDescent="0.35"/>
    <row r="1639" ht="15" customHeight="1" x14ac:dyDescent="0.35"/>
    <row r="1640" ht="15" customHeight="1" x14ac:dyDescent="0.35"/>
    <row r="1641" ht="15" customHeight="1" x14ac:dyDescent="0.35"/>
    <row r="1642" ht="15" customHeight="1" x14ac:dyDescent="0.35"/>
    <row r="1643" ht="15" customHeight="1" x14ac:dyDescent="0.35"/>
    <row r="1644" ht="15" customHeight="1" x14ac:dyDescent="0.35"/>
    <row r="1645" ht="15" customHeight="1" x14ac:dyDescent="0.35"/>
    <row r="1646" ht="15" customHeight="1" x14ac:dyDescent="0.35"/>
    <row r="1647" ht="15" customHeight="1" x14ac:dyDescent="0.35"/>
    <row r="1648" ht="15" customHeight="1" x14ac:dyDescent="0.35"/>
    <row r="1649" ht="15" customHeight="1" x14ac:dyDescent="0.35"/>
    <row r="1650" ht="15" customHeight="1" x14ac:dyDescent="0.35"/>
    <row r="1651" ht="15" customHeight="1" x14ac:dyDescent="0.35"/>
    <row r="1652" ht="15" customHeight="1" x14ac:dyDescent="0.35"/>
    <row r="1653" ht="15" customHeight="1" x14ac:dyDescent="0.35"/>
    <row r="1654" ht="15" customHeight="1" x14ac:dyDescent="0.35"/>
    <row r="1655" ht="15" customHeight="1" x14ac:dyDescent="0.35"/>
    <row r="1656" ht="15" customHeight="1" x14ac:dyDescent="0.35"/>
    <row r="1657" ht="15" customHeight="1" x14ac:dyDescent="0.35"/>
    <row r="1658" ht="15" customHeight="1" x14ac:dyDescent="0.35"/>
    <row r="1659" ht="15" customHeight="1" x14ac:dyDescent="0.35"/>
    <row r="1660" ht="15" customHeight="1" x14ac:dyDescent="0.35"/>
    <row r="1661" ht="15" customHeight="1" x14ac:dyDescent="0.35"/>
    <row r="1662" ht="15" customHeight="1" x14ac:dyDescent="0.35"/>
    <row r="1663" ht="15" customHeight="1" x14ac:dyDescent="0.35"/>
    <row r="1664" ht="15" customHeight="1" x14ac:dyDescent="0.35"/>
    <row r="1665" ht="15" customHeight="1" x14ac:dyDescent="0.35"/>
    <row r="1666" ht="15" customHeight="1" x14ac:dyDescent="0.35"/>
    <row r="1667" ht="15" customHeight="1" x14ac:dyDescent="0.35"/>
    <row r="1668" ht="15" customHeight="1" x14ac:dyDescent="0.35"/>
    <row r="1669" ht="15" customHeight="1" x14ac:dyDescent="0.35"/>
    <row r="1670" ht="15" customHeight="1" x14ac:dyDescent="0.35"/>
    <row r="1671" ht="15" customHeight="1" x14ac:dyDescent="0.35"/>
    <row r="1672" ht="15" customHeight="1" x14ac:dyDescent="0.35"/>
    <row r="1673" ht="15" customHeight="1" x14ac:dyDescent="0.35"/>
    <row r="1674" ht="15" customHeight="1" x14ac:dyDescent="0.35"/>
    <row r="1675" ht="15" customHeight="1" x14ac:dyDescent="0.35"/>
    <row r="1676" ht="15" customHeight="1" x14ac:dyDescent="0.35"/>
    <row r="1677" ht="15" customHeight="1" x14ac:dyDescent="0.35"/>
    <row r="1678" ht="12" customHeight="1" x14ac:dyDescent="0.35"/>
    <row r="1679" ht="12" customHeight="1" x14ac:dyDescent="0.35"/>
    <row r="1680" ht="15" customHeight="1" x14ac:dyDescent="0.35"/>
    <row r="1681" spans="2:35" ht="15" customHeight="1" x14ac:dyDescent="0.35"/>
    <row r="1682" spans="2:35" ht="15" customHeight="1" x14ac:dyDescent="0.35"/>
    <row r="1683" spans="2:35" ht="15" customHeight="1" x14ac:dyDescent="0.35"/>
    <row r="1684" spans="2:35" ht="15" customHeight="1" x14ac:dyDescent="0.35"/>
    <row r="1685" spans="2:35" ht="15" customHeight="1" x14ac:dyDescent="0.35"/>
    <row r="1686" spans="2:35" ht="15" customHeight="1" x14ac:dyDescent="0.35"/>
    <row r="1687" spans="2:35" ht="15" customHeight="1" x14ac:dyDescent="0.35"/>
    <row r="1688" spans="2:35" ht="15" customHeight="1" x14ac:dyDescent="0.35"/>
    <row r="1689" spans="2:35" ht="15" customHeight="1" x14ac:dyDescent="0.35"/>
    <row r="1690" spans="2:35" ht="15" customHeight="1" x14ac:dyDescent="0.35"/>
    <row r="1691" spans="2:35" ht="15" customHeight="1" x14ac:dyDescent="0.35"/>
    <row r="1692" spans="2:35" ht="15" customHeight="1" x14ac:dyDescent="0.35"/>
    <row r="1693" spans="2:35" ht="15" customHeight="1" x14ac:dyDescent="0.35"/>
    <row r="1694" spans="2:35" ht="15" customHeight="1" x14ac:dyDescent="0.35"/>
    <row r="1695" spans="2:35" ht="15" customHeight="1" x14ac:dyDescent="0.35">
      <c r="B1695" s="101"/>
      <c r="C1695" s="101"/>
      <c r="D1695" s="101"/>
      <c r="E1695" s="101"/>
      <c r="F1695" s="101"/>
      <c r="G1695" s="101"/>
      <c r="H1695" s="101"/>
      <c r="I1695" s="101"/>
      <c r="J1695" s="101"/>
      <c r="K1695" s="101"/>
      <c r="L1695" s="101"/>
      <c r="M1695" s="101"/>
      <c r="N1695" s="101"/>
      <c r="O1695" s="101"/>
      <c r="P1695" s="101"/>
      <c r="Q1695" s="101"/>
      <c r="R1695" s="101"/>
      <c r="S1695" s="101"/>
      <c r="T1695" s="101"/>
      <c r="U1695" s="101"/>
      <c r="V1695" s="101"/>
      <c r="W1695" s="101"/>
      <c r="X1695" s="101"/>
      <c r="Y1695" s="101"/>
      <c r="Z1695" s="101"/>
      <c r="AA1695" s="101"/>
      <c r="AB1695" s="101"/>
      <c r="AC1695" s="101"/>
      <c r="AD1695" s="101"/>
      <c r="AE1695" s="101"/>
      <c r="AF1695" s="101"/>
      <c r="AG1695" s="101"/>
      <c r="AH1695" s="101"/>
      <c r="AI1695" s="101"/>
    </row>
    <row r="1696" spans="2:35" ht="12" customHeight="1" x14ac:dyDescent="0.35"/>
    <row r="1697" ht="12" customHeight="1" x14ac:dyDescent="0.35"/>
    <row r="1698" ht="12" customHeight="1" x14ac:dyDescent="0.35"/>
    <row r="1699" ht="12" customHeight="1" x14ac:dyDescent="0.35"/>
    <row r="1700" ht="12" customHeight="1" x14ac:dyDescent="0.35"/>
    <row r="1701" ht="12" customHeight="1" x14ac:dyDescent="0.35"/>
    <row r="1702" ht="12" customHeight="1" x14ac:dyDescent="0.35"/>
    <row r="1703" ht="12" customHeight="1" x14ac:dyDescent="0.35"/>
    <row r="1704" ht="12" customHeight="1" x14ac:dyDescent="0.35"/>
    <row r="1705" ht="12" customHeight="1" x14ac:dyDescent="0.35"/>
    <row r="1706" ht="12" customHeight="1" x14ac:dyDescent="0.35"/>
    <row r="1707" ht="15" customHeight="1" x14ac:dyDescent="0.35"/>
    <row r="1708" ht="15" customHeight="1" x14ac:dyDescent="0.35"/>
    <row r="1709" ht="15" customHeight="1" x14ac:dyDescent="0.35"/>
    <row r="1710" ht="15" customHeight="1" x14ac:dyDescent="0.35"/>
    <row r="1711" ht="15" customHeight="1" x14ac:dyDescent="0.35"/>
    <row r="1712" ht="15" customHeight="1" x14ac:dyDescent="0.35"/>
    <row r="1713" ht="12" customHeight="1" x14ac:dyDescent="0.35"/>
    <row r="1714" ht="15" customHeight="1" x14ac:dyDescent="0.35"/>
    <row r="1715" ht="15" customHeight="1" x14ac:dyDescent="0.35"/>
    <row r="1716" ht="15" customHeight="1" x14ac:dyDescent="0.35"/>
    <row r="1717" ht="15" customHeight="1" x14ac:dyDescent="0.35"/>
    <row r="1718" ht="15" customHeight="1" x14ac:dyDescent="0.35"/>
    <row r="1719" ht="15" customHeight="1" x14ac:dyDescent="0.35"/>
    <row r="1720" ht="15" customHeight="1" x14ac:dyDescent="0.35"/>
    <row r="1721" ht="15" customHeight="1" x14ac:dyDescent="0.35"/>
    <row r="1722" ht="15" customHeight="1" x14ac:dyDescent="0.35"/>
    <row r="1723" ht="15" customHeight="1" x14ac:dyDescent="0.35"/>
    <row r="1724" ht="15" customHeight="1" x14ac:dyDescent="0.35"/>
    <row r="1725" ht="15" customHeight="1" x14ac:dyDescent="0.35"/>
    <row r="1726" ht="15" customHeight="1" x14ac:dyDescent="0.35"/>
    <row r="1727" ht="15" customHeight="1" x14ac:dyDescent="0.35"/>
    <row r="1728" ht="15" customHeight="1" x14ac:dyDescent="0.35"/>
    <row r="1729" ht="15" customHeight="1" x14ac:dyDescent="0.35"/>
    <row r="1730" ht="15" customHeight="1" x14ac:dyDescent="0.35"/>
    <row r="1731" ht="15" customHeight="1" x14ac:dyDescent="0.35"/>
    <row r="1732" ht="15" customHeight="1" x14ac:dyDescent="0.35"/>
    <row r="1733" ht="15" customHeight="1" x14ac:dyDescent="0.35"/>
    <row r="1734" ht="15" customHeight="1" x14ac:dyDescent="0.35"/>
    <row r="1735" ht="15" customHeight="1" x14ac:dyDescent="0.35"/>
    <row r="1736" ht="15" customHeight="1" x14ac:dyDescent="0.35"/>
    <row r="1737" ht="15" customHeight="1" x14ac:dyDescent="0.35"/>
    <row r="1738" ht="15" customHeight="1" x14ac:dyDescent="0.35"/>
    <row r="1739" ht="15" customHeight="1" x14ac:dyDescent="0.35"/>
    <row r="1740" ht="15" customHeight="1" x14ac:dyDescent="0.35"/>
    <row r="1741" ht="15" customHeight="1" x14ac:dyDescent="0.35"/>
    <row r="1742" ht="15" customHeight="1" x14ac:dyDescent="0.35"/>
    <row r="1743" ht="15" customHeight="1" x14ac:dyDescent="0.35"/>
    <row r="1744" ht="15" customHeight="1" x14ac:dyDescent="0.35"/>
    <row r="1745" ht="15" customHeight="1" x14ac:dyDescent="0.35"/>
    <row r="1746" ht="15" customHeight="1" x14ac:dyDescent="0.35"/>
    <row r="1747" ht="15" customHeight="1" x14ac:dyDescent="0.35"/>
    <row r="1748" ht="15" customHeight="1" x14ac:dyDescent="0.35"/>
    <row r="1749" ht="12" customHeight="1" x14ac:dyDescent="0.35"/>
    <row r="1750" ht="15" customHeight="1" x14ac:dyDescent="0.35"/>
    <row r="1751" ht="15" customHeight="1" x14ac:dyDescent="0.35"/>
    <row r="1752" ht="15" customHeight="1" x14ac:dyDescent="0.35"/>
    <row r="1753" ht="15" customHeight="1" x14ac:dyDescent="0.35"/>
    <row r="1754" ht="15" customHeight="1" x14ac:dyDescent="0.35"/>
    <row r="1755" ht="15" customHeight="1" x14ac:dyDescent="0.35"/>
    <row r="1756" ht="15" customHeight="1" x14ac:dyDescent="0.35"/>
    <row r="1757" ht="15" customHeight="1" x14ac:dyDescent="0.35"/>
    <row r="1758" ht="15" customHeight="1" x14ac:dyDescent="0.35"/>
    <row r="1759" ht="15" customHeight="1" x14ac:dyDescent="0.35"/>
    <row r="1760" ht="15" customHeight="1" x14ac:dyDescent="0.35"/>
    <row r="1761" ht="15" customHeight="1" x14ac:dyDescent="0.35"/>
    <row r="1762" ht="15" customHeight="1" x14ac:dyDescent="0.35"/>
    <row r="1763" ht="15" customHeight="1" x14ac:dyDescent="0.35"/>
    <row r="1764" ht="15" customHeight="1" x14ac:dyDescent="0.35"/>
    <row r="1765" ht="15" customHeight="1" x14ac:dyDescent="0.35"/>
    <row r="1766" ht="15" customHeight="1" x14ac:dyDescent="0.35"/>
    <row r="1767" ht="15" customHeight="1" x14ac:dyDescent="0.35"/>
    <row r="1768" ht="15" customHeight="1" x14ac:dyDescent="0.35"/>
    <row r="1769" ht="15" customHeight="1" x14ac:dyDescent="0.35"/>
    <row r="1770" ht="15" customHeight="1" x14ac:dyDescent="0.35"/>
    <row r="1771" ht="15" customHeight="1" x14ac:dyDescent="0.35"/>
    <row r="1772" ht="15" customHeight="1" x14ac:dyDescent="0.35"/>
    <row r="1773" ht="15" customHeight="1" x14ac:dyDescent="0.35"/>
    <row r="1774" ht="15" customHeight="1" x14ac:dyDescent="0.35"/>
    <row r="1775" ht="15" customHeight="1" x14ac:dyDescent="0.35"/>
    <row r="1776" ht="15" customHeight="1" x14ac:dyDescent="0.35"/>
    <row r="1777" ht="15" customHeight="1" x14ac:dyDescent="0.35"/>
    <row r="1778" ht="15" customHeight="1" x14ac:dyDescent="0.35"/>
    <row r="1779" ht="15" customHeight="1" x14ac:dyDescent="0.35"/>
    <row r="1780" ht="15" customHeight="1" x14ac:dyDescent="0.35"/>
    <row r="1781" ht="15" customHeight="1" x14ac:dyDescent="0.35"/>
    <row r="1782" ht="15" customHeight="1" x14ac:dyDescent="0.35"/>
    <row r="1783" ht="15" customHeight="1" x14ac:dyDescent="0.35"/>
    <row r="1784" ht="15" customHeight="1" x14ac:dyDescent="0.35"/>
    <row r="1785" ht="15" customHeight="1" x14ac:dyDescent="0.35"/>
    <row r="1786" ht="15" customHeight="1" x14ac:dyDescent="0.35"/>
    <row r="1787" ht="15" customHeight="1" x14ac:dyDescent="0.35"/>
    <row r="1788" ht="15" customHeight="1" x14ac:dyDescent="0.35"/>
    <row r="1789" ht="15" customHeight="1" x14ac:dyDescent="0.35"/>
    <row r="1790" ht="15" customHeight="1" x14ac:dyDescent="0.35"/>
    <row r="1791" ht="15" customHeight="1" x14ac:dyDescent="0.35"/>
    <row r="1792" ht="15" customHeight="1" x14ac:dyDescent="0.35"/>
    <row r="1793" ht="15" customHeight="1" x14ac:dyDescent="0.35"/>
    <row r="1794" ht="15" customHeight="1" x14ac:dyDescent="0.35"/>
    <row r="1795" ht="12" customHeight="1" x14ac:dyDescent="0.35"/>
    <row r="1796" ht="15" customHeight="1" x14ac:dyDescent="0.35"/>
    <row r="1797" ht="15" customHeight="1" x14ac:dyDescent="0.35"/>
    <row r="1798" ht="15" customHeight="1" x14ac:dyDescent="0.35"/>
    <row r="1799" ht="15" customHeight="1" x14ac:dyDescent="0.35"/>
    <row r="1800" ht="15" customHeight="1" x14ac:dyDescent="0.35"/>
    <row r="1801" ht="15" customHeight="1" x14ac:dyDescent="0.35"/>
    <row r="1802" ht="15" customHeight="1" x14ac:dyDescent="0.35"/>
    <row r="1803" ht="15" customHeight="1" x14ac:dyDescent="0.35"/>
    <row r="1804" ht="15" customHeight="1" x14ac:dyDescent="0.35"/>
    <row r="1805" ht="15" customHeight="1" x14ac:dyDescent="0.35"/>
    <row r="1806" ht="15" customHeight="1" x14ac:dyDescent="0.35"/>
    <row r="1807" ht="15" customHeight="1" x14ac:dyDescent="0.35"/>
    <row r="1808" ht="15" customHeight="1" x14ac:dyDescent="0.35"/>
    <row r="1809" ht="15" customHeight="1" x14ac:dyDescent="0.35"/>
    <row r="1810" ht="15" customHeight="1" x14ac:dyDescent="0.35"/>
    <row r="1811" ht="15" customHeight="1" x14ac:dyDescent="0.35"/>
    <row r="1812" ht="15" customHeight="1" x14ac:dyDescent="0.35"/>
    <row r="1813" ht="15" customHeight="1" x14ac:dyDescent="0.35"/>
    <row r="1814" ht="15" customHeight="1" x14ac:dyDescent="0.35"/>
    <row r="1815" ht="15" customHeight="1" x14ac:dyDescent="0.35"/>
    <row r="1816" ht="15" customHeight="1" x14ac:dyDescent="0.35"/>
    <row r="1817" ht="15" customHeight="1" x14ac:dyDescent="0.35"/>
    <row r="1818" ht="15" customHeight="1" x14ac:dyDescent="0.35"/>
    <row r="1819" ht="15" customHeight="1" x14ac:dyDescent="0.35"/>
    <row r="1820" ht="15" customHeight="1" x14ac:dyDescent="0.35"/>
    <row r="1821" ht="15" customHeight="1" x14ac:dyDescent="0.35"/>
    <row r="1822" ht="15" customHeight="1" x14ac:dyDescent="0.35"/>
    <row r="1823" ht="15" customHeight="1" x14ac:dyDescent="0.35"/>
    <row r="1824" ht="15" customHeight="1" x14ac:dyDescent="0.35"/>
    <row r="1825" ht="15" customHeight="1" x14ac:dyDescent="0.35"/>
    <row r="1826" ht="15" customHeight="1" x14ac:dyDescent="0.35"/>
    <row r="1827" ht="15" customHeight="1" x14ac:dyDescent="0.35"/>
    <row r="1828" ht="15" customHeight="1" x14ac:dyDescent="0.35"/>
    <row r="1829" ht="15" customHeight="1" x14ac:dyDescent="0.35"/>
    <row r="1830" ht="15" customHeight="1" x14ac:dyDescent="0.35"/>
    <row r="1831" ht="12" customHeight="1" x14ac:dyDescent="0.35"/>
    <row r="1832" ht="15" customHeight="1" x14ac:dyDescent="0.35"/>
    <row r="1833" ht="15" customHeight="1" x14ac:dyDescent="0.35"/>
    <row r="1834" ht="15" customHeight="1" x14ac:dyDescent="0.35"/>
    <row r="1835" ht="15" customHeight="1" x14ac:dyDescent="0.35"/>
    <row r="1836" ht="15" customHeight="1" x14ac:dyDescent="0.35"/>
    <row r="1837" ht="15" customHeight="1" x14ac:dyDescent="0.35"/>
    <row r="1838" ht="15" customHeight="1" x14ac:dyDescent="0.35"/>
    <row r="1839" ht="15" customHeight="1" x14ac:dyDescent="0.35"/>
    <row r="1840" ht="15" customHeight="1" x14ac:dyDescent="0.35"/>
    <row r="1841" ht="15" customHeight="1" x14ac:dyDescent="0.35"/>
    <row r="1842" ht="15" customHeight="1" x14ac:dyDescent="0.35"/>
    <row r="1843" ht="15" customHeight="1" x14ac:dyDescent="0.35"/>
    <row r="1844" ht="15" customHeight="1" x14ac:dyDescent="0.35"/>
    <row r="1845" ht="15" customHeight="1" x14ac:dyDescent="0.35"/>
    <row r="1846" ht="15" customHeight="1" x14ac:dyDescent="0.35"/>
    <row r="1847" ht="15" customHeight="1" x14ac:dyDescent="0.35"/>
    <row r="1848" ht="15" customHeight="1" x14ac:dyDescent="0.35"/>
    <row r="1849" ht="15" customHeight="1" x14ac:dyDescent="0.35"/>
    <row r="1850" ht="15" customHeight="1" x14ac:dyDescent="0.35"/>
    <row r="1851" ht="15" customHeight="1" x14ac:dyDescent="0.35"/>
    <row r="1852" ht="15" customHeight="1" x14ac:dyDescent="0.35"/>
    <row r="1853" ht="15" customHeight="1" x14ac:dyDescent="0.35"/>
    <row r="1854" ht="15" customHeight="1" x14ac:dyDescent="0.35"/>
    <row r="1855" ht="15" customHeight="1" x14ac:dyDescent="0.35"/>
    <row r="1856" ht="15" customHeight="1" x14ac:dyDescent="0.35"/>
    <row r="1857" ht="15" customHeight="1" x14ac:dyDescent="0.35"/>
    <row r="1858" ht="15" customHeight="1" x14ac:dyDescent="0.35"/>
    <row r="1859" ht="15" customHeight="1" x14ac:dyDescent="0.35"/>
    <row r="1860" ht="15" customHeight="1" x14ac:dyDescent="0.35"/>
    <row r="1861" ht="15" customHeight="1" x14ac:dyDescent="0.35"/>
    <row r="1862" ht="15" customHeight="1" x14ac:dyDescent="0.35"/>
    <row r="1863" ht="15" customHeight="1" x14ac:dyDescent="0.35"/>
    <row r="1864" ht="15" customHeight="1" x14ac:dyDescent="0.35"/>
    <row r="1865" ht="15" customHeight="1" x14ac:dyDescent="0.35"/>
    <row r="1866" ht="15" customHeight="1" x14ac:dyDescent="0.35"/>
    <row r="1867" ht="12" customHeight="1" x14ac:dyDescent="0.35"/>
    <row r="1868" ht="15" customHeight="1" x14ac:dyDescent="0.35"/>
    <row r="1869" ht="12" customHeight="1" x14ac:dyDescent="0.35"/>
    <row r="1870" ht="15" customHeight="1" x14ac:dyDescent="0.35"/>
    <row r="1871" ht="15" customHeight="1" x14ac:dyDescent="0.35"/>
    <row r="1872" ht="15" customHeight="1" x14ac:dyDescent="0.35"/>
    <row r="1873" ht="15" customHeight="1" x14ac:dyDescent="0.35"/>
    <row r="1874" ht="15" customHeight="1" x14ac:dyDescent="0.35"/>
    <row r="1875" ht="15" customHeight="1" x14ac:dyDescent="0.35"/>
    <row r="1876" ht="15" customHeight="1" x14ac:dyDescent="0.35"/>
    <row r="1877" ht="15" customHeight="1" x14ac:dyDescent="0.35"/>
    <row r="1878" ht="15" customHeight="1" x14ac:dyDescent="0.35"/>
    <row r="1879" ht="15" customHeight="1" x14ac:dyDescent="0.35"/>
    <row r="1880" ht="15" customHeight="1" x14ac:dyDescent="0.35"/>
    <row r="1881" ht="15" customHeight="1" x14ac:dyDescent="0.35"/>
    <row r="1882" ht="15" customHeight="1" x14ac:dyDescent="0.35"/>
    <row r="1883" ht="15" customHeight="1" x14ac:dyDescent="0.35"/>
    <row r="1884" ht="15" customHeight="1" x14ac:dyDescent="0.35"/>
    <row r="1885" ht="15" customHeight="1" x14ac:dyDescent="0.35"/>
    <row r="1886" ht="15" customHeight="1" x14ac:dyDescent="0.35"/>
    <row r="1887" ht="15" customHeight="1" x14ac:dyDescent="0.35"/>
    <row r="1888" ht="15" customHeight="1" x14ac:dyDescent="0.35"/>
    <row r="1889" ht="15" customHeight="1" x14ac:dyDescent="0.35"/>
    <row r="1890" ht="15" customHeight="1" x14ac:dyDescent="0.35"/>
    <row r="1891" ht="15" customHeight="1" x14ac:dyDescent="0.35"/>
    <row r="1892" ht="15" customHeight="1" x14ac:dyDescent="0.35"/>
    <row r="1893" ht="15" customHeight="1" x14ac:dyDescent="0.35"/>
    <row r="1894" ht="15" customHeight="1" x14ac:dyDescent="0.35"/>
    <row r="1895" ht="15" customHeight="1" x14ac:dyDescent="0.35"/>
    <row r="1896" ht="15" customHeight="1" x14ac:dyDescent="0.35"/>
    <row r="1897" ht="15" customHeight="1" x14ac:dyDescent="0.35"/>
    <row r="1898" ht="15" customHeight="1" x14ac:dyDescent="0.35"/>
    <row r="1899" ht="15" customHeight="1" x14ac:dyDescent="0.35"/>
    <row r="1900" ht="15" customHeight="1" x14ac:dyDescent="0.35"/>
    <row r="1901" ht="15" customHeight="1" x14ac:dyDescent="0.35"/>
    <row r="1902" ht="15" customHeight="1" x14ac:dyDescent="0.35"/>
    <row r="1903" ht="15" customHeight="1" x14ac:dyDescent="0.35"/>
    <row r="1904" ht="15" customHeight="1" x14ac:dyDescent="0.35"/>
    <row r="1905" ht="12" customHeight="1" x14ac:dyDescent="0.35"/>
    <row r="1906" ht="15" customHeight="1" x14ac:dyDescent="0.35"/>
    <row r="1907" ht="15" customHeight="1" x14ac:dyDescent="0.35"/>
    <row r="1908" ht="15" customHeight="1" x14ac:dyDescent="0.35"/>
    <row r="1909" ht="15" customHeight="1" x14ac:dyDescent="0.35"/>
    <row r="1910" ht="15" customHeight="1" x14ac:dyDescent="0.35"/>
    <row r="1911" ht="15" customHeight="1" x14ac:dyDescent="0.35"/>
    <row r="1912" ht="15" customHeight="1" x14ac:dyDescent="0.35"/>
    <row r="1913" ht="15" customHeight="1" x14ac:dyDescent="0.35"/>
    <row r="1914" ht="15" customHeight="1" x14ac:dyDescent="0.35"/>
    <row r="1915" ht="15" customHeight="1" x14ac:dyDescent="0.35"/>
    <row r="1916" ht="15" customHeight="1" x14ac:dyDescent="0.35"/>
    <row r="1917" ht="15" customHeight="1" x14ac:dyDescent="0.35"/>
    <row r="1918" ht="15" customHeight="1" x14ac:dyDescent="0.35"/>
    <row r="1919" ht="15" customHeight="1" x14ac:dyDescent="0.35"/>
    <row r="1920" ht="15" customHeight="1" x14ac:dyDescent="0.35"/>
    <row r="1921" ht="15" customHeight="1" x14ac:dyDescent="0.35"/>
    <row r="1922" ht="15" customHeight="1" x14ac:dyDescent="0.35"/>
    <row r="1923" ht="15" customHeight="1" x14ac:dyDescent="0.35"/>
    <row r="1924" ht="15" customHeight="1" x14ac:dyDescent="0.35"/>
    <row r="1925" ht="15" customHeight="1" x14ac:dyDescent="0.35"/>
    <row r="1926" ht="15" customHeight="1" x14ac:dyDescent="0.35"/>
    <row r="1927" ht="15" customHeight="1" x14ac:dyDescent="0.35"/>
    <row r="1928" ht="15" customHeight="1" x14ac:dyDescent="0.35"/>
    <row r="1929" ht="15" customHeight="1" x14ac:dyDescent="0.35"/>
    <row r="1930" ht="15" customHeight="1" x14ac:dyDescent="0.35"/>
    <row r="1931" ht="15" customHeight="1" x14ac:dyDescent="0.35"/>
    <row r="1932" ht="15" customHeight="1" x14ac:dyDescent="0.35"/>
    <row r="1933" ht="15" customHeight="1" x14ac:dyDescent="0.35"/>
    <row r="1934" ht="15" customHeight="1" x14ac:dyDescent="0.35"/>
    <row r="1935" ht="15" customHeight="1" x14ac:dyDescent="0.35"/>
    <row r="1936" ht="15" customHeight="1" x14ac:dyDescent="0.35"/>
    <row r="1937" ht="15" customHeight="1" x14ac:dyDescent="0.35"/>
    <row r="1938" ht="15" customHeight="1" x14ac:dyDescent="0.35"/>
    <row r="1939" ht="15" customHeight="1" x14ac:dyDescent="0.35"/>
    <row r="1940" ht="15" customHeight="1" x14ac:dyDescent="0.35"/>
    <row r="1941" ht="12" customHeight="1" x14ac:dyDescent="0.35"/>
    <row r="1942" ht="12" customHeight="1" x14ac:dyDescent="0.35"/>
    <row r="1943" ht="12" customHeight="1" x14ac:dyDescent="0.35"/>
    <row r="1944" ht="15" customHeight="1" x14ac:dyDescent="0.35"/>
    <row r="1945" ht="15" customHeight="1" x14ac:dyDescent="0.35"/>
    <row r="1946" ht="15" customHeight="1" x14ac:dyDescent="0.35"/>
    <row r="1947" ht="15" customHeight="1" x14ac:dyDescent="0.35"/>
    <row r="1948" ht="15" customHeight="1" x14ac:dyDescent="0.35"/>
    <row r="1949" ht="15" customHeight="1" x14ac:dyDescent="0.35"/>
    <row r="1950" ht="15" customHeight="1" x14ac:dyDescent="0.35"/>
    <row r="1951" ht="15" customHeight="1" x14ac:dyDescent="0.35"/>
    <row r="1952" ht="12" customHeight="1" x14ac:dyDescent="0.35"/>
    <row r="1953" ht="15" customHeight="1" x14ac:dyDescent="0.35"/>
    <row r="1954" ht="15" customHeight="1" x14ac:dyDescent="0.35"/>
    <row r="1955" ht="15" customHeight="1" x14ac:dyDescent="0.35"/>
    <row r="1956" ht="15" customHeight="1" x14ac:dyDescent="0.35"/>
    <row r="1957" ht="15" customHeight="1" x14ac:dyDescent="0.35"/>
    <row r="1958" ht="15" customHeight="1" x14ac:dyDescent="0.35"/>
    <row r="1959" ht="15" customHeight="1" x14ac:dyDescent="0.35"/>
    <row r="1960" ht="15" customHeight="1" x14ac:dyDescent="0.35"/>
    <row r="1961" ht="12" customHeight="1" x14ac:dyDescent="0.35"/>
    <row r="1962" ht="15" customHeight="1" x14ac:dyDescent="0.35"/>
    <row r="1963" ht="15" customHeight="1" x14ac:dyDescent="0.35"/>
    <row r="1964" ht="15" customHeight="1" x14ac:dyDescent="0.35"/>
    <row r="1965" ht="15" customHeight="1" x14ac:dyDescent="0.35"/>
    <row r="1966" ht="15" customHeight="1" x14ac:dyDescent="0.35"/>
    <row r="1967" ht="15" customHeight="1" x14ac:dyDescent="0.35"/>
    <row r="1968" ht="15" customHeight="1" x14ac:dyDescent="0.35"/>
    <row r="1969" spans="2:35" ht="15" customHeight="1" x14ac:dyDescent="0.35"/>
    <row r="1970" spans="2:35" ht="15" customHeight="1" x14ac:dyDescent="0.35"/>
    <row r="1971" spans="2:35" ht="15" customHeight="1" x14ac:dyDescent="0.35"/>
    <row r="1972" spans="2:35" ht="15" customHeight="1" x14ac:dyDescent="0.35">
      <c r="B1972" s="101"/>
      <c r="C1972" s="101"/>
      <c r="D1972" s="101"/>
      <c r="E1972" s="101"/>
      <c r="F1972" s="101"/>
      <c r="G1972" s="101"/>
      <c r="H1972" s="101"/>
      <c r="I1972" s="101"/>
      <c r="J1972" s="101"/>
      <c r="K1972" s="101"/>
      <c r="L1972" s="101"/>
      <c r="M1972" s="101"/>
      <c r="N1972" s="101"/>
      <c r="O1972" s="101"/>
      <c r="P1972" s="101"/>
      <c r="Q1972" s="101"/>
      <c r="R1972" s="101"/>
      <c r="S1972" s="101"/>
      <c r="T1972" s="101"/>
      <c r="U1972" s="101"/>
      <c r="V1972" s="101"/>
      <c r="W1972" s="101"/>
      <c r="X1972" s="101"/>
      <c r="Y1972" s="101"/>
      <c r="Z1972" s="101"/>
      <c r="AA1972" s="101"/>
      <c r="AB1972" s="101"/>
      <c r="AC1972" s="101"/>
      <c r="AD1972" s="101"/>
      <c r="AE1972" s="101"/>
      <c r="AF1972" s="101"/>
      <c r="AG1972" s="101"/>
      <c r="AH1972" s="101"/>
      <c r="AI1972" s="101"/>
    </row>
    <row r="1973" spans="2:35" ht="15" customHeight="1" x14ac:dyDescent="0.35"/>
    <row r="1974" spans="2:35" ht="15" customHeight="1" x14ac:dyDescent="0.35"/>
    <row r="1975" spans="2:35" ht="15" customHeight="1" x14ac:dyDescent="0.35"/>
    <row r="1976" spans="2:35" ht="15" customHeight="1" x14ac:dyDescent="0.35"/>
    <row r="1977" spans="2:35" ht="15" customHeight="1" x14ac:dyDescent="0.35"/>
    <row r="1978" spans="2:35" ht="15" customHeight="1" x14ac:dyDescent="0.35"/>
    <row r="1979" spans="2:35" ht="15" customHeight="1" x14ac:dyDescent="0.35"/>
    <row r="1980" spans="2:35" ht="12" customHeight="1" x14ac:dyDescent="0.35"/>
    <row r="1981" spans="2:35" ht="12" customHeight="1" x14ac:dyDescent="0.35"/>
    <row r="1982" spans="2:35" ht="12" customHeight="1" x14ac:dyDescent="0.35"/>
    <row r="1983" spans="2:35" ht="12" customHeight="1" x14ac:dyDescent="0.35"/>
    <row r="1984" spans="2:35" ht="12" customHeight="1" x14ac:dyDescent="0.35"/>
    <row r="1985" ht="12" customHeight="1" x14ac:dyDescent="0.35"/>
    <row r="1986" ht="12" customHeight="1" x14ac:dyDescent="0.35"/>
    <row r="1987" ht="12" customHeight="1" x14ac:dyDescent="0.35"/>
    <row r="1988" ht="12" customHeight="1" x14ac:dyDescent="0.35"/>
    <row r="1989" ht="12" customHeight="1" x14ac:dyDescent="0.35"/>
    <row r="1990" ht="12" customHeight="1" x14ac:dyDescent="0.35"/>
    <row r="1991" ht="12" customHeight="1" x14ac:dyDescent="0.35"/>
    <row r="1992" ht="12" customHeight="1" x14ac:dyDescent="0.35"/>
    <row r="1993" ht="12" customHeight="1" x14ac:dyDescent="0.35"/>
    <row r="1994" ht="12" customHeight="1" x14ac:dyDescent="0.35"/>
    <row r="1995" ht="12" customHeight="1" x14ac:dyDescent="0.35"/>
    <row r="1996" ht="12" customHeight="1" x14ac:dyDescent="0.35"/>
    <row r="1997" ht="12" customHeight="1" x14ac:dyDescent="0.35"/>
    <row r="1998" ht="12" customHeight="1" x14ac:dyDescent="0.35"/>
    <row r="1999" ht="12" customHeight="1" x14ac:dyDescent="0.35"/>
    <row r="2000" ht="12" customHeight="1" x14ac:dyDescent="0.35"/>
    <row r="2001" ht="12" customHeight="1" x14ac:dyDescent="0.35"/>
    <row r="2002" ht="12" customHeight="1" x14ac:dyDescent="0.35"/>
    <row r="2003" ht="12" customHeight="1" x14ac:dyDescent="0.35"/>
    <row r="2004" ht="12" customHeight="1" x14ac:dyDescent="0.35"/>
    <row r="2005" ht="12" customHeight="1" x14ac:dyDescent="0.35"/>
    <row r="2006" ht="12" customHeight="1" x14ac:dyDescent="0.35"/>
    <row r="2007" ht="12" customHeight="1" x14ac:dyDescent="0.35"/>
    <row r="2008" ht="12" customHeight="1" x14ac:dyDescent="0.35"/>
    <row r="2009" ht="12" customHeight="1" x14ac:dyDescent="0.35"/>
    <row r="2010" ht="12" customHeight="1" x14ac:dyDescent="0.35"/>
    <row r="2011" ht="12" customHeight="1" x14ac:dyDescent="0.35"/>
    <row r="2012" ht="12" customHeight="1" x14ac:dyDescent="0.35"/>
    <row r="2013" ht="12" customHeight="1" x14ac:dyDescent="0.35"/>
    <row r="2014" ht="12" customHeight="1" x14ac:dyDescent="0.35"/>
    <row r="2015" ht="12" customHeight="1" x14ac:dyDescent="0.35"/>
    <row r="2016" ht="12" customHeight="1" x14ac:dyDescent="0.35"/>
    <row r="2017" ht="12" customHeight="1" x14ac:dyDescent="0.35"/>
    <row r="2018" ht="12" customHeight="1" x14ac:dyDescent="0.35"/>
    <row r="2019" ht="12" customHeight="1" x14ac:dyDescent="0.35"/>
    <row r="2020" ht="12" customHeight="1" x14ac:dyDescent="0.35"/>
    <row r="2021" ht="12" customHeight="1" x14ac:dyDescent="0.35"/>
    <row r="2022" ht="12" customHeight="1" x14ac:dyDescent="0.35"/>
    <row r="2023" ht="12" customHeight="1" x14ac:dyDescent="0.35"/>
    <row r="2024" ht="12" customHeight="1" x14ac:dyDescent="0.35"/>
    <row r="2025" ht="12" customHeight="1" x14ac:dyDescent="0.35"/>
    <row r="2026" ht="12" customHeight="1" x14ac:dyDescent="0.35"/>
    <row r="2027" ht="12" customHeight="1" x14ac:dyDescent="0.35"/>
    <row r="2028" ht="12" customHeight="1" x14ac:dyDescent="0.35"/>
    <row r="2029" ht="12" customHeight="1" x14ac:dyDescent="0.35"/>
    <row r="2030" ht="12" customHeight="1" x14ac:dyDescent="0.35"/>
    <row r="2031" ht="12" customHeight="1" x14ac:dyDescent="0.35"/>
    <row r="2032" ht="15" customHeight="1" x14ac:dyDescent="0.35"/>
    <row r="2033" ht="15" customHeight="1" x14ac:dyDescent="0.35"/>
    <row r="2034" ht="15" customHeight="1" x14ac:dyDescent="0.35"/>
    <row r="2035" ht="15" customHeight="1" x14ac:dyDescent="0.35"/>
    <row r="2036" ht="15" customHeight="1" x14ac:dyDescent="0.35"/>
    <row r="2037" ht="15" customHeight="1" x14ac:dyDescent="0.35"/>
    <row r="2038" ht="15" customHeight="1" x14ac:dyDescent="0.35"/>
    <row r="2039" ht="15" customHeight="1" x14ac:dyDescent="0.35"/>
    <row r="2040" ht="15" customHeight="1" x14ac:dyDescent="0.35"/>
    <row r="2041" ht="15" customHeight="1" x14ac:dyDescent="0.35"/>
    <row r="2042" ht="15" customHeight="1" x14ac:dyDescent="0.35"/>
    <row r="2043" ht="15" customHeight="1" x14ac:dyDescent="0.35"/>
    <row r="2044" ht="15" customHeight="1" x14ac:dyDescent="0.35"/>
    <row r="2045" ht="15" customHeight="1" x14ac:dyDescent="0.35"/>
    <row r="2046" ht="15" customHeight="1" x14ac:dyDescent="0.35"/>
    <row r="2047" ht="15" customHeight="1" x14ac:dyDescent="0.35"/>
    <row r="2048" ht="15" customHeight="1" x14ac:dyDescent="0.35"/>
    <row r="2049" ht="15" customHeight="1" x14ac:dyDescent="0.35"/>
    <row r="2050" ht="15" customHeight="1" x14ac:dyDescent="0.35"/>
    <row r="2051" ht="15" customHeight="1" x14ac:dyDescent="0.35"/>
    <row r="2052" ht="15" customHeight="1" x14ac:dyDescent="0.35"/>
    <row r="2053" ht="15" customHeight="1" x14ac:dyDescent="0.35"/>
    <row r="2054" ht="15" customHeight="1" x14ac:dyDescent="0.35"/>
    <row r="2055" ht="15" customHeight="1" x14ac:dyDescent="0.35"/>
    <row r="2056" ht="15" customHeight="1" x14ac:dyDescent="0.35"/>
    <row r="2057" ht="15" customHeight="1" x14ac:dyDescent="0.35"/>
    <row r="2058" ht="15" customHeight="1" x14ac:dyDescent="0.35"/>
    <row r="2059" ht="15" customHeight="1" x14ac:dyDescent="0.35"/>
    <row r="2060" ht="15" customHeight="1" x14ac:dyDescent="0.35"/>
    <row r="2061" ht="15" customHeight="1" x14ac:dyDescent="0.35"/>
    <row r="2062" ht="15" customHeight="1" x14ac:dyDescent="0.35"/>
    <row r="2063" ht="15" customHeight="1" x14ac:dyDescent="0.35"/>
    <row r="2064" ht="15" customHeight="1" x14ac:dyDescent="0.35"/>
    <row r="2065" ht="15" customHeight="1" x14ac:dyDescent="0.35"/>
    <row r="2066" ht="15" customHeight="1" x14ac:dyDescent="0.35"/>
    <row r="2067" ht="15" customHeight="1" x14ac:dyDescent="0.35"/>
    <row r="2068" ht="15" customHeight="1" x14ac:dyDescent="0.35"/>
    <row r="2069" ht="15" customHeight="1" x14ac:dyDescent="0.35"/>
    <row r="2070" ht="15" customHeight="1" x14ac:dyDescent="0.35"/>
    <row r="2071" ht="15" customHeight="1" x14ac:dyDescent="0.35"/>
    <row r="2072" ht="15" customHeight="1" x14ac:dyDescent="0.35"/>
    <row r="2073" ht="15" customHeight="1" x14ac:dyDescent="0.35"/>
    <row r="2074" ht="15" customHeight="1" x14ac:dyDescent="0.35"/>
    <row r="2075" ht="15" customHeight="1" x14ac:dyDescent="0.35"/>
    <row r="2076" ht="15" customHeight="1" x14ac:dyDescent="0.35"/>
    <row r="2077" ht="15" customHeight="1" x14ac:dyDescent="0.35"/>
    <row r="2078" ht="15" customHeight="1" x14ac:dyDescent="0.35"/>
    <row r="2079" ht="15" customHeight="1" x14ac:dyDescent="0.35"/>
    <row r="2080" ht="15" customHeight="1" x14ac:dyDescent="0.35"/>
    <row r="2081" ht="15" customHeight="1" x14ac:dyDescent="0.35"/>
    <row r="2082" ht="15" customHeight="1" x14ac:dyDescent="0.35"/>
    <row r="2083" ht="15" customHeight="1" x14ac:dyDescent="0.35"/>
    <row r="2084" ht="15" customHeight="1" x14ac:dyDescent="0.35"/>
    <row r="2085" ht="15" customHeight="1" x14ac:dyDescent="0.35"/>
    <row r="2086" ht="15" customHeight="1" x14ac:dyDescent="0.35"/>
    <row r="2087" ht="15" customHeight="1" x14ac:dyDescent="0.35"/>
    <row r="2088" ht="15" customHeight="1" x14ac:dyDescent="0.35"/>
    <row r="2089" ht="15" customHeight="1" x14ac:dyDescent="0.35"/>
    <row r="2090" ht="15" customHeight="1" x14ac:dyDescent="0.35"/>
    <row r="2091" ht="15" customHeight="1" x14ac:dyDescent="0.35"/>
    <row r="2092" ht="15" customHeight="1" x14ac:dyDescent="0.35"/>
    <row r="2093" ht="15" customHeight="1" x14ac:dyDescent="0.35"/>
    <row r="2094" ht="15" customHeight="1" x14ac:dyDescent="0.35"/>
    <row r="2095" ht="15" customHeight="1" x14ac:dyDescent="0.35"/>
    <row r="2096" ht="15" customHeight="1" x14ac:dyDescent="0.35"/>
    <row r="2097" ht="15" customHeight="1" x14ac:dyDescent="0.35"/>
    <row r="2098" ht="15" customHeight="1" x14ac:dyDescent="0.35"/>
    <row r="2099" ht="15" customHeight="1" x14ac:dyDescent="0.35"/>
    <row r="2100" ht="15" customHeight="1" x14ac:dyDescent="0.35"/>
    <row r="2101" ht="15" customHeight="1" x14ac:dyDescent="0.35"/>
    <row r="2102" ht="15" customHeight="1" x14ac:dyDescent="0.35"/>
    <row r="2103" ht="15" customHeight="1" x14ac:dyDescent="0.35"/>
    <row r="2104" ht="15" customHeight="1" x14ac:dyDescent="0.35"/>
    <row r="2105" ht="15" customHeight="1" x14ac:dyDescent="0.35"/>
    <row r="2106" ht="15" customHeight="1" x14ac:dyDescent="0.35"/>
    <row r="2107" ht="15" customHeight="1" x14ac:dyDescent="0.35"/>
    <row r="2108" ht="15" customHeight="1" x14ac:dyDescent="0.35"/>
    <row r="2109" ht="15" customHeight="1" x14ac:dyDescent="0.35"/>
    <row r="2110" ht="15" customHeight="1" x14ac:dyDescent="0.35"/>
    <row r="2111" ht="15" customHeight="1" x14ac:dyDescent="0.35"/>
    <row r="2112" ht="15" customHeight="1" x14ac:dyDescent="0.35"/>
    <row r="2113" ht="15" customHeight="1" x14ac:dyDescent="0.35"/>
    <row r="2114" ht="15" customHeight="1" x14ac:dyDescent="0.35"/>
    <row r="2115" ht="15" customHeight="1" x14ac:dyDescent="0.35"/>
    <row r="2116" ht="15" customHeight="1" x14ac:dyDescent="0.35"/>
    <row r="2117" ht="15" customHeight="1" x14ac:dyDescent="0.35"/>
    <row r="2118" ht="15" customHeight="1" x14ac:dyDescent="0.35"/>
    <row r="2119" ht="15" customHeight="1" x14ac:dyDescent="0.35"/>
    <row r="2120" ht="15" customHeight="1" x14ac:dyDescent="0.35"/>
    <row r="2121" ht="15" customHeight="1" x14ac:dyDescent="0.35"/>
    <row r="2122" ht="15" customHeight="1" x14ac:dyDescent="0.35"/>
    <row r="2123" ht="15" customHeight="1" x14ac:dyDescent="0.35"/>
    <row r="2124" ht="15" customHeight="1" x14ac:dyDescent="0.35"/>
    <row r="2125" ht="15" customHeight="1" x14ac:dyDescent="0.35"/>
    <row r="2126" ht="12" customHeight="1" x14ac:dyDescent="0.35"/>
    <row r="2127" ht="15" customHeight="1" x14ac:dyDescent="0.35"/>
    <row r="2128" ht="15" customHeight="1" x14ac:dyDescent="0.35"/>
    <row r="2129" ht="15" customHeight="1" x14ac:dyDescent="0.35"/>
    <row r="2130" ht="15" customHeight="1" x14ac:dyDescent="0.35"/>
    <row r="2131" ht="15" customHeight="1" x14ac:dyDescent="0.35"/>
    <row r="2132" ht="15" customHeight="1" x14ac:dyDescent="0.35"/>
    <row r="2133" ht="15" customHeight="1" x14ac:dyDescent="0.35"/>
    <row r="2134" ht="15" customHeight="1" x14ac:dyDescent="0.35"/>
    <row r="2135" ht="15" customHeight="1" x14ac:dyDescent="0.35"/>
    <row r="2136" ht="15" customHeight="1" x14ac:dyDescent="0.35"/>
    <row r="2137" ht="15" customHeight="1" x14ac:dyDescent="0.35"/>
    <row r="2138" ht="15" customHeight="1" x14ac:dyDescent="0.35"/>
    <row r="2139" ht="15" customHeight="1" x14ac:dyDescent="0.35"/>
    <row r="2140" ht="15" customHeight="1" x14ac:dyDescent="0.35"/>
    <row r="2141" ht="15" customHeight="1" x14ac:dyDescent="0.35"/>
    <row r="2142" ht="15" customHeight="1" x14ac:dyDescent="0.35"/>
    <row r="2143" ht="15" customHeight="1" x14ac:dyDescent="0.35"/>
    <row r="2144" ht="15" customHeight="1" x14ac:dyDescent="0.35"/>
    <row r="2145" ht="15" customHeight="1" x14ac:dyDescent="0.35"/>
    <row r="2146" ht="15" customHeight="1" x14ac:dyDescent="0.35"/>
    <row r="2147" ht="15" customHeight="1" x14ac:dyDescent="0.35"/>
    <row r="2148" ht="15" customHeight="1" x14ac:dyDescent="0.35"/>
    <row r="2149" ht="15" customHeight="1" x14ac:dyDescent="0.35"/>
    <row r="2150" ht="15" customHeight="1" x14ac:dyDescent="0.35"/>
    <row r="2151" ht="15" customHeight="1" x14ac:dyDescent="0.35"/>
    <row r="2152" ht="15" customHeight="1" x14ac:dyDescent="0.35"/>
    <row r="2153" ht="15" customHeight="1" x14ac:dyDescent="0.35"/>
    <row r="2154" ht="15" customHeight="1" x14ac:dyDescent="0.35"/>
    <row r="2155" ht="15" customHeight="1" x14ac:dyDescent="0.35"/>
    <row r="2156" ht="15" customHeight="1" x14ac:dyDescent="0.35"/>
    <row r="2157" ht="15" customHeight="1" x14ac:dyDescent="0.35"/>
    <row r="2158" ht="15" customHeight="1" x14ac:dyDescent="0.35"/>
    <row r="2159" ht="15" customHeight="1" x14ac:dyDescent="0.35"/>
    <row r="2160" ht="15" customHeight="1" x14ac:dyDescent="0.35"/>
    <row r="2161" ht="15" customHeight="1" x14ac:dyDescent="0.35"/>
    <row r="2162" ht="15" customHeight="1" x14ac:dyDescent="0.35"/>
    <row r="2163" ht="15" customHeight="1" x14ac:dyDescent="0.35"/>
    <row r="2164" ht="15" customHeight="1" x14ac:dyDescent="0.35"/>
    <row r="2165" ht="15" customHeight="1" x14ac:dyDescent="0.35"/>
    <row r="2166" ht="15" customHeight="1" x14ac:dyDescent="0.35"/>
    <row r="2167" ht="15" customHeight="1" x14ac:dyDescent="0.35"/>
    <row r="2168" ht="15" customHeight="1" x14ac:dyDescent="0.35"/>
    <row r="2169" ht="15" customHeight="1" x14ac:dyDescent="0.35"/>
    <row r="2170" ht="15" customHeight="1" x14ac:dyDescent="0.35"/>
    <row r="2171" ht="15" customHeight="1" x14ac:dyDescent="0.35"/>
    <row r="2172" ht="15" customHeight="1" x14ac:dyDescent="0.35"/>
    <row r="2173" ht="15" customHeight="1" x14ac:dyDescent="0.35"/>
    <row r="2174" ht="15" customHeight="1" x14ac:dyDescent="0.35"/>
    <row r="2175" ht="15" customHeight="1" x14ac:dyDescent="0.35"/>
    <row r="2176" ht="15" customHeight="1" x14ac:dyDescent="0.35"/>
    <row r="2177" ht="15" customHeight="1" x14ac:dyDescent="0.35"/>
    <row r="2178" ht="15" customHeight="1" x14ac:dyDescent="0.35"/>
    <row r="2179" ht="15" customHeight="1" x14ac:dyDescent="0.35"/>
    <row r="2180" ht="15" customHeight="1" x14ac:dyDescent="0.35"/>
    <row r="2181" ht="15" customHeight="1" x14ac:dyDescent="0.35"/>
    <row r="2182" ht="15" customHeight="1" x14ac:dyDescent="0.35"/>
    <row r="2183" ht="15" customHeight="1" x14ac:dyDescent="0.35"/>
    <row r="2184" ht="15" customHeight="1" x14ac:dyDescent="0.35"/>
    <row r="2185" ht="15" customHeight="1" x14ac:dyDescent="0.35"/>
    <row r="2186" ht="15" customHeight="1" x14ac:dyDescent="0.35"/>
    <row r="2187" ht="15" customHeight="1" x14ac:dyDescent="0.35"/>
    <row r="2188" ht="15" customHeight="1" x14ac:dyDescent="0.35"/>
    <row r="2189" ht="15" customHeight="1" x14ac:dyDescent="0.35"/>
    <row r="2190" ht="15" customHeight="1" x14ac:dyDescent="0.35"/>
    <row r="2191" ht="15" customHeight="1" x14ac:dyDescent="0.35"/>
    <row r="2192" ht="15" customHeight="1" x14ac:dyDescent="0.35"/>
    <row r="2193" ht="15" customHeight="1" x14ac:dyDescent="0.35"/>
    <row r="2194" ht="15" customHeight="1" x14ac:dyDescent="0.35"/>
    <row r="2195" ht="15" customHeight="1" x14ac:dyDescent="0.35"/>
    <row r="2196" ht="15" customHeight="1" x14ac:dyDescent="0.35"/>
    <row r="2197" ht="15" customHeight="1" x14ac:dyDescent="0.35"/>
    <row r="2198" ht="15" customHeight="1" x14ac:dyDescent="0.35"/>
    <row r="2199" ht="15" customHeight="1" x14ac:dyDescent="0.35"/>
    <row r="2200" ht="15" customHeight="1" x14ac:dyDescent="0.35"/>
    <row r="2201" ht="15" customHeight="1" x14ac:dyDescent="0.35"/>
    <row r="2202" ht="15" customHeight="1" x14ac:dyDescent="0.35"/>
    <row r="2203" ht="15" customHeight="1" x14ac:dyDescent="0.35"/>
    <row r="2204" ht="15" customHeight="1" x14ac:dyDescent="0.35"/>
    <row r="2205" ht="15" customHeight="1" x14ac:dyDescent="0.35"/>
    <row r="2206" ht="15" customHeight="1" x14ac:dyDescent="0.35"/>
    <row r="2207" ht="15" customHeight="1" x14ac:dyDescent="0.35"/>
    <row r="2208" ht="15" customHeight="1" x14ac:dyDescent="0.35"/>
    <row r="2209" ht="15" customHeight="1" x14ac:dyDescent="0.35"/>
    <row r="2210" ht="15" customHeight="1" x14ac:dyDescent="0.35"/>
    <row r="2211" ht="15" customHeight="1" x14ac:dyDescent="0.35"/>
    <row r="2212" ht="15" customHeight="1" x14ac:dyDescent="0.35"/>
    <row r="2213" ht="15" customHeight="1" x14ac:dyDescent="0.35"/>
    <row r="2214" ht="15" customHeight="1" x14ac:dyDescent="0.35"/>
    <row r="2215" ht="15" customHeight="1" x14ac:dyDescent="0.35"/>
    <row r="2216" ht="12" customHeight="1" x14ac:dyDescent="0.35"/>
    <row r="2217" ht="15" customHeight="1" x14ac:dyDescent="0.35"/>
    <row r="2218" ht="15" customHeight="1" x14ac:dyDescent="0.35"/>
    <row r="2219" ht="15" customHeight="1" x14ac:dyDescent="0.35"/>
    <row r="2220" ht="15" customHeight="1" x14ac:dyDescent="0.35"/>
    <row r="2221" ht="15" customHeight="1" x14ac:dyDescent="0.35"/>
    <row r="2222" ht="15" customHeight="1" x14ac:dyDescent="0.35"/>
    <row r="2223" ht="15" customHeight="1" x14ac:dyDescent="0.35"/>
    <row r="2224" ht="15" customHeight="1" x14ac:dyDescent="0.35"/>
    <row r="2225" ht="15" customHeight="1" x14ac:dyDescent="0.35"/>
    <row r="2226" ht="15" customHeight="1" x14ac:dyDescent="0.35"/>
    <row r="2227" ht="15" customHeight="1" x14ac:dyDescent="0.35"/>
    <row r="2228" ht="15" customHeight="1" x14ac:dyDescent="0.35"/>
    <row r="2229" ht="15" customHeight="1" x14ac:dyDescent="0.35"/>
    <row r="2230" ht="15" customHeight="1" x14ac:dyDescent="0.35"/>
    <row r="2231" ht="15" customHeight="1" x14ac:dyDescent="0.35"/>
    <row r="2232" ht="15" customHeight="1" x14ac:dyDescent="0.35"/>
    <row r="2233" ht="15" customHeight="1" x14ac:dyDescent="0.35"/>
    <row r="2234" ht="15" customHeight="1" x14ac:dyDescent="0.35"/>
    <row r="2235" ht="15" customHeight="1" x14ac:dyDescent="0.35"/>
    <row r="2236" ht="15" customHeight="1" x14ac:dyDescent="0.35"/>
    <row r="2237" ht="15" customHeight="1" x14ac:dyDescent="0.35"/>
    <row r="2238" ht="15" customHeight="1" x14ac:dyDescent="0.35"/>
    <row r="2239" ht="15" customHeight="1" x14ac:dyDescent="0.35"/>
    <row r="2240" ht="15" customHeight="1" x14ac:dyDescent="0.35"/>
    <row r="2241" ht="15" customHeight="1" x14ac:dyDescent="0.35"/>
    <row r="2242" ht="15" customHeight="1" x14ac:dyDescent="0.35"/>
    <row r="2243" ht="15" customHeight="1" x14ac:dyDescent="0.35"/>
    <row r="2244" ht="15" customHeight="1" x14ac:dyDescent="0.35"/>
    <row r="2245" ht="15" customHeight="1" x14ac:dyDescent="0.35"/>
    <row r="2246" ht="15" customHeight="1" x14ac:dyDescent="0.35"/>
    <row r="2247" ht="15" customHeight="1" x14ac:dyDescent="0.35"/>
    <row r="2248" ht="15" customHeight="1" x14ac:dyDescent="0.35"/>
    <row r="2249" ht="15" customHeight="1" x14ac:dyDescent="0.35"/>
    <row r="2250" ht="15" customHeight="1" x14ac:dyDescent="0.35"/>
    <row r="2251" ht="15" customHeight="1" x14ac:dyDescent="0.35"/>
    <row r="2252" ht="15" customHeight="1" x14ac:dyDescent="0.35"/>
    <row r="2253" ht="15" customHeight="1" x14ac:dyDescent="0.35"/>
    <row r="2254" ht="15" customHeight="1" x14ac:dyDescent="0.35"/>
    <row r="2255" ht="15" customHeight="1" x14ac:dyDescent="0.35"/>
    <row r="2256" ht="15" customHeight="1" x14ac:dyDescent="0.35"/>
    <row r="2257" ht="15" customHeight="1" x14ac:dyDescent="0.35"/>
    <row r="2258" ht="15" customHeight="1" x14ac:dyDescent="0.35"/>
    <row r="2259" ht="15" customHeight="1" x14ac:dyDescent="0.35"/>
    <row r="2260" ht="15" customHeight="1" x14ac:dyDescent="0.35"/>
    <row r="2261" ht="15" customHeight="1" x14ac:dyDescent="0.35"/>
    <row r="2262" ht="15" customHeight="1" x14ac:dyDescent="0.35"/>
    <row r="2263" ht="15" customHeight="1" x14ac:dyDescent="0.35"/>
    <row r="2264" ht="15" customHeight="1" x14ac:dyDescent="0.35"/>
    <row r="2265" ht="15" customHeight="1" x14ac:dyDescent="0.35"/>
    <row r="2266" ht="15" customHeight="1" x14ac:dyDescent="0.35"/>
    <row r="2267" ht="15" customHeight="1" x14ac:dyDescent="0.35"/>
    <row r="2268" ht="15" customHeight="1" x14ac:dyDescent="0.35"/>
    <row r="2269" ht="15" customHeight="1" x14ac:dyDescent="0.35"/>
    <row r="2270" ht="15" customHeight="1" x14ac:dyDescent="0.35"/>
    <row r="2271" ht="15" customHeight="1" x14ac:dyDescent="0.35"/>
    <row r="2272" ht="15" customHeight="1" x14ac:dyDescent="0.35"/>
    <row r="2273" ht="15" customHeight="1" x14ac:dyDescent="0.35"/>
    <row r="2274" ht="15" customHeight="1" x14ac:dyDescent="0.35"/>
    <row r="2275" ht="15" customHeight="1" x14ac:dyDescent="0.35"/>
    <row r="2276" ht="15" customHeight="1" x14ac:dyDescent="0.35"/>
    <row r="2277" ht="15" customHeight="1" x14ac:dyDescent="0.35"/>
    <row r="2278" ht="15" customHeight="1" x14ac:dyDescent="0.35"/>
    <row r="2279" ht="15" customHeight="1" x14ac:dyDescent="0.35"/>
    <row r="2280" ht="15" customHeight="1" x14ac:dyDescent="0.35"/>
    <row r="2281" ht="15" customHeight="1" x14ac:dyDescent="0.35"/>
    <row r="2282" ht="15" customHeight="1" x14ac:dyDescent="0.35"/>
    <row r="2283" ht="15" customHeight="1" x14ac:dyDescent="0.35"/>
    <row r="2284" ht="15" customHeight="1" x14ac:dyDescent="0.35"/>
    <row r="2285" ht="15" customHeight="1" x14ac:dyDescent="0.35"/>
    <row r="2286" ht="15" customHeight="1" x14ac:dyDescent="0.35"/>
    <row r="2287" ht="15" customHeight="1" x14ac:dyDescent="0.35"/>
    <row r="2288" ht="15" customHeight="1" x14ac:dyDescent="0.35"/>
    <row r="2289" ht="15" customHeight="1" x14ac:dyDescent="0.35"/>
    <row r="2290" ht="15" customHeight="1" x14ac:dyDescent="0.35"/>
    <row r="2291" ht="15" customHeight="1" x14ac:dyDescent="0.35"/>
    <row r="2292" ht="15" customHeight="1" x14ac:dyDescent="0.35"/>
    <row r="2293" ht="15" customHeight="1" x14ac:dyDescent="0.35"/>
    <row r="2294" ht="15" customHeight="1" x14ac:dyDescent="0.35"/>
    <row r="2295" ht="15" customHeight="1" x14ac:dyDescent="0.35"/>
    <row r="2296" ht="15" customHeight="1" x14ac:dyDescent="0.35"/>
    <row r="2297" ht="15" customHeight="1" x14ac:dyDescent="0.35"/>
    <row r="2298" ht="15" customHeight="1" x14ac:dyDescent="0.35"/>
    <row r="2299" ht="15" customHeight="1" x14ac:dyDescent="0.35"/>
    <row r="2300" ht="15" customHeight="1" x14ac:dyDescent="0.35"/>
    <row r="2301" ht="15" customHeight="1" x14ac:dyDescent="0.35"/>
    <row r="2302" ht="15" customHeight="1" x14ac:dyDescent="0.35"/>
    <row r="2303" ht="15" customHeight="1" x14ac:dyDescent="0.35"/>
    <row r="2304" ht="15" customHeight="1" x14ac:dyDescent="0.35"/>
    <row r="2305" spans="2:35" ht="15" customHeight="1" x14ac:dyDescent="0.35"/>
    <row r="2306" spans="2:35" ht="15" customHeight="1" x14ac:dyDescent="0.35"/>
    <row r="2307" spans="2:35" ht="15" customHeight="1" x14ac:dyDescent="0.35">
      <c r="B2307" s="101"/>
      <c r="C2307" s="101"/>
      <c r="D2307" s="101"/>
      <c r="E2307" s="101"/>
      <c r="F2307" s="101"/>
      <c r="G2307" s="101"/>
      <c r="H2307" s="101"/>
      <c r="I2307" s="101"/>
      <c r="J2307" s="101"/>
      <c r="K2307" s="101"/>
      <c r="L2307" s="101"/>
      <c r="M2307" s="101"/>
      <c r="N2307" s="101"/>
      <c r="O2307" s="101"/>
      <c r="P2307" s="101"/>
      <c r="Q2307" s="101"/>
      <c r="R2307" s="101"/>
      <c r="S2307" s="101"/>
      <c r="T2307" s="101"/>
      <c r="U2307" s="101"/>
      <c r="V2307" s="101"/>
      <c r="W2307" s="101"/>
      <c r="X2307" s="101"/>
      <c r="Y2307" s="101"/>
      <c r="Z2307" s="101"/>
      <c r="AA2307" s="101"/>
      <c r="AB2307" s="101"/>
      <c r="AC2307" s="101"/>
      <c r="AD2307" s="101"/>
      <c r="AE2307" s="101"/>
      <c r="AF2307" s="101"/>
      <c r="AG2307" s="101"/>
      <c r="AH2307" s="101"/>
      <c r="AI2307" s="101"/>
    </row>
    <row r="2308" spans="2:35" ht="15" customHeight="1" x14ac:dyDescent="0.35"/>
    <row r="2309" spans="2:35" ht="12" customHeight="1" x14ac:dyDescent="0.35"/>
    <row r="2310" spans="2:35" ht="12" customHeight="1" x14ac:dyDescent="0.35"/>
    <row r="2311" spans="2:35" ht="12" customHeight="1" x14ac:dyDescent="0.35"/>
    <row r="2312" spans="2:35" ht="12" customHeight="1" x14ac:dyDescent="0.35"/>
    <row r="2313" spans="2:35" ht="12" customHeight="1" x14ac:dyDescent="0.35"/>
    <row r="2314" spans="2:35" ht="12" customHeight="1" x14ac:dyDescent="0.35"/>
    <row r="2315" spans="2:35" ht="12" customHeight="1" x14ac:dyDescent="0.35"/>
    <row r="2316" spans="2:35" ht="12" customHeight="1" x14ac:dyDescent="0.35"/>
    <row r="2317" spans="2:35" ht="12" customHeight="1" x14ac:dyDescent="0.35"/>
    <row r="2318" spans="2:35" ht="12" customHeight="1" x14ac:dyDescent="0.35"/>
    <row r="2319" spans="2:35" ht="12" customHeight="1" x14ac:dyDescent="0.35"/>
    <row r="2320" spans="2:35" ht="12" customHeight="1" x14ac:dyDescent="0.35"/>
    <row r="2321" ht="12" customHeight="1" x14ac:dyDescent="0.35"/>
    <row r="2322" ht="12" customHeight="1" x14ac:dyDescent="0.35"/>
    <row r="2323" ht="12" customHeight="1" x14ac:dyDescent="0.35"/>
    <row r="2324" ht="12" customHeight="1" x14ac:dyDescent="0.35"/>
    <row r="2325" ht="12" customHeight="1" x14ac:dyDescent="0.35"/>
    <row r="2326" ht="12" customHeight="1" x14ac:dyDescent="0.35"/>
    <row r="2327" ht="12" customHeight="1" x14ac:dyDescent="0.35"/>
    <row r="2328" ht="12" customHeight="1" x14ac:dyDescent="0.35"/>
    <row r="2329" ht="12" customHeight="1" x14ac:dyDescent="0.35"/>
    <row r="2330" ht="12" customHeight="1" x14ac:dyDescent="0.35"/>
    <row r="2331" ht="12" customHeight="1" x14ac:dyDescent="0.35"/>
    <row r="2332" ht="15" customHeight="1" x14ac:dyDescent="0.35"/>
    <row r="2333" ht="15" customHeight="1" x14ac:dyDescent="0.35"/>
    <row r="2334" ht="15" customHeight="1" x14ac:dyDescent="0.35"/>
    <row r="2335" ht="15" customHeight="1" x14ac:dyDescent="0.35"/>
    <row r="2336" ht="15" customHeight="1" x14ac:dyDescent="0.35"/>
    <row r="2337" ht="15" customHeight="1" x14ac:dyDescent="0.35"/>
    <row r="2338" ht="15" customHeight="1" x14ac:dyDescent="0.35"/>
    <row r="2339" ht="15" customHeight="1" x14ac:dyDescent="0.35"/>
    <row r="2340" ht="15" customHeight="1" x14ac:dyDescent="0.35"/>
    <row r="2341" ht="15" customHeight="1" x14ac:dyDescent="0.35"/>
    <row r="2342" ht="15" customHeight="1" x14ac:dyDescent="0.35"/>
    <row r="2343" ht="15" customHeight="1" x14ac:dyDescent="0.35"/>
    <row r="2344" ht="15" customHeight="1" x14ac:dyDescent="0.35"/>
    <row r="2345" ht="15" customHeight="1" x14ac:dyDescent="0.35"/>
    <row r="2346" ht="15" customHeight="1" x14ac:dyDescent="0.35"/>
    <row r="2347" ht="15" customHeight="1" x14ac:dyDescent="0.35"/>
    <row r="2348" ht="15" customHeight="1" x14ac:dyDescent="0.35"/>
    <row r="2349" ht="15" customHeight="1" x14ac:dyDescent="0.35"/>
    <row r="2350" ht="15" customHeight="1" x14ac:dyDescent="0.35"/>
    <row r="2351" ht="15" customHeight="1" x14ac:dyDescent="0.35"/>
    <row r="2352" ht="15" customHeight="1" x14ac:dyDescent="0.35"/>
    <row r="2353" ht="15" customHeight="1" x14ac:dyDescent="0.35"/>
    <row r="2354" ht="12" customHeight="1" x14ac:dyDescent="0.35"/>
    <row r="2355" ht="15" customHeight="1" x14ac:dyDescent="0.35"/>
    <row r="2356" ht="15" customHeight="1" x14ac:dyDescent="0.35"/>
    <row r="2357" ht="15" customHeight="1" x14ac:dyDescent="0.35"/>
    <row r="2358" ht="15" customHeight="1" x14ac:dyDescent="0.35"/>
    <row r="2359" ht="15" customHeight="1" x14ac:dyDescent="0.35"/>
    <row r="2360" ht="15" customHeight="1" x14ac:dyDescent="0.35"/>
    <row r="2361" ht="15" customHeight="1" x14ac:dyDescent="0.35"/>
    <row r="2362" ht="15" customHeight="1" x14ac:dyDescent="0.35"/>
    <row r="2363" ht="15" customHeight="1" x14ac:dyDescent="0.35"/>
    <row r="2364" ht="15" customHeight="1" x14ac:dyDescent="0.35"/>
    <row r="2365" ht="15" customHeight="1" x14ac:dyDescent="0.35"/>
    <row r="2366" ht="15" customHeight="1" x14ac:dyDescent="0.35"/>
    <row r="2367" ht="15" customHeight="1" x14ac:dyDescent="0.35"/>
    <row r="2368" ht="15" customHeight="1" x14ac:dyDescent="0.35"/>
    <row r="2369" ht="15" customHeight="1" x14ac:dyDescent="0.35"/>
    <row r="2370" ht="15" customHeight="1" x14ac:dyDescent="0.35"/>
    <row r="2371" ht="15" customHeight="1" x14ac:dyDescent="0.35"/>
    <row r="2372" ht="12" customHeight="1" x14ac:dyDescent="0.35"/>
    <row r="2373" ht="15" customHeight="1" x14ac:dyDescent="0.35"/>
    <row r="2374" ht="15" customHeight="1" x14ac:dyDescent="0.35"/>
    <row r="2375" ht="15" customHeight="1" x14ac:dyDescent="0.35"/>
    <row r="2376" ht="15" customHeight="1" x14ac:dyDescent="0.35"/>
    <row r="2377" ht="15" customHeight="1" x14ac:dyDescent="0.35"/>
    <row r="2378" ht="15" customHeight="1" x14ac:dyDescent="0.35"/>
    <row r="2379" ht="15" customHeight="1" x14ac:dyDescent="0.35"/>
    <row r="2380" ht="15" customHeight="1" x14ac:dyDescent="0.35"/>
    <row r="2381" ht="15" customHeight="1" x14ac:dyDescent="0.35"/>
    <row r="2382" ht="15" customHeight="1" x14ac:dyDescent="0.35"/>
    <row r="2383" ht="15" customHeight="1" x14ac:dyDescent="0.35"/>
    <row r="2384" ht="15" customHeight="1" x14ac:dyDescent="0.35"/>
    <row r="2385" ht="15" customHeight="1" x14ac:dyDescent="0.35"/>
    <row r="2386" ht="15" customHeight="1" x14ac:dyDescent="0.35"/>
    <row r="2387" ht="15" customHeight="1" x14ac:dyDescent="0.35"/>
    <row r="2388" ht="15" customHeight="1" x14ac:dyDescent="0.35"/>
    <row r="2389" ht="15" customHeight="1" x14ac:dyDescent="0.35"/>
    <row r="2390" ht="12" customHeight="1" x14ac:dyDescent="0.35"/>
    <row r="2391" ht="15" customHeight="1" x14ac:dyDescent="0.35"/>
    <row r="2392" ht="15" customHeight="1" x14ac:dyDescent="0.35"/>
    <row r="2393" ht="15" customHeight="1" x14ac:dyDescent="0.35"/>
    <row r="2394" ht="15" customHeight="1" x14ac:dyDescent="0.35"/>
    <row r="2395" ht="15" customHeight="1" x14ac:dyDescent="0.35"/>
    <row r="2396" ht="15" customHeight="1" x14ac:dyDescent="0.35"/>
    <row r="2397" ht="15" customHeight="1" x14ac:dyDescent="0.35"/>
    <row r="2398" ht="15" customHeight="1" x14ac:dyDescent="0.35"/>
    <row r="2399" ht="15" customHeight="1" x14ac:dyDescent="0.35"/>
    <row r="2400" ht="15" customHeight="1" x14ac:dyDescent="0.35"/>
    <row r="2401" ht="15" customHeight="1" x14ac:dyDescent="0.35"/>
    <row r="2402" ht="15" customHeight="1" x14ac:dyDescent="0.35"/>
    <row r="2403" ht="15" customHeight="1" x14ac:dyDescent="0.35"/>
    <row r="2404" ht="15" customHeight="1" x14ac:dyDescent="0.35"/>
    <row r="2405" ht="15" customHeight="1" x14ac:dyDescent="0.35"/>
    <row r="2406" ht="15" customHeight="1" x14ac:dyDescent="0.35"/>
    <row r="2407" ht="15" customHeight="1" x14ac:dyDescent="0.35"/>
    <row r="2408" ht="12" customHeight="1" x14ac:dyDescent="0.35"/>
    <row r="2409" ht="15" customHeight="1" x14ac:dyDescent="0.35"/>
    <row r="2410" ht="15" customHeight="1" x14ac:dyDescent="0.35"/>
    <row r="2411" ht="15" customHeight="1" x14ac:dyDescent="0.35"/>
    <row r="2412" ht="15" customHeight="1" x14ac:dyDescent="0.35"/>
    <row r="2413" ht="15" customHeight="1" x14ac:dyDescent="0.35"/>
    <row r="2414" ht="15" customHeight="1" x14ac:dyDescent="0.35"/>
    <row r="2415" ht="15" customHeight="1" x14ac:dyDescent="0.35"/>
    <row r="2416" ht="15" customHeight="1" x14ac:dyDescent="0.35"/>
    <row r="2417" ht="15" customHeight="1" x14ac:dyDescent="0.35"/>
    <row r="2418" ht="15" customHeight="1" x14ac:dyDescent="0.35"/>
    <row r="2419" ht="15" customHeight="1" x14ac:dyDescent="0.35"/>
    <row r="2420" ht="15" customHeight="1" x14ac:dyDescent="0.35"/>
    <row r="2421" ht="15" customHeight="1" x14ac:dyDescent="0.35"/>
    <row r="2422" ht="15" customHeight="1" x14ac:dyDescent="0.35"/>
    <row r="2423" ht="15" customHeight="1" x14ac:dyDescent="0.35"/>
    <row r="2424" ht="15" customHeight="1" x14ac:dyDescent="0.35"/>
    <row r="2425" ht="15" customHeight="1" x14ac:dyDescent="0.35"/>
    <row r="2426" ht="12" customHeight="1" x14ac:dyDescent="0.35"/>
    <row r="2427" ht="15" customHeight="1" x14ac:dyDescent="0.35"/>
    <row r="2428" ht="15" customHeight="1" x14ac:dyDescent="0.35"/>
    <row r="2429" ht="15" customHeight="1" x14ac:dyDescent="0.35"/>
    <row r="2430" ht="15" customHeight="1" x14ac:dyDescent="0.35"/>
    <row r="2431" ht="15" customHeight="1" x14ac:dyDescent="0.35"/>
    <row r="2432" ht="15" customHeight="1" x14ac:dyDescent="0.35"/>
    <row r="2433" ht="15" customHeight="1" x14ac:dyDescent="0.35"/>
    <row r="2434" ht="15" customHeight="1" x14ac:dyDescent="0.35"/>
    <row r="2435" ht="15" customHeight="1" x14ac:dyDescent="0.35"/>
    <row r="2436" ht="15" customHeight="1" x14ac:dyDescent="0.35"/>
    <row r="2437" ht="15" customHeight="1" x14ac:dyDescent="0.35"/>
    <row r="2438" ht="15" customHeight="1" x14ac:dyDescent="0.35"/>
    <row r="2439" ht="15" customHeight="1" x14ac:dyDescent="0.35"/>
    <row r="2440" ht="15" customHeight="1" x14ac:dyDescent="0.35"/>
    <row r="2441" ht="15" customHeight="1" x14ac:dyDescent="0.35"/>
    <row r="2442" ht="15" customHeight="1" x14ac:dyDescent="0.35"/>
    <row r="2443" ht="15" customHeight="1" x14ac:dyDescent="0.35"/>
    <row r="2444" ht="12" customHeight="1" x14ac:dyDescent="0.35"/>
    <row r="2445" ht="12" customHeight="1" x14ac:dyDescent="0.35"/>
    <row r="2446" ht="15" customHeight="1" x14ac:dyDescent="0.35"/>
    <row r="2447" ht="15" customHeight="1" x14ac:dyDescent="0.35"/>
    <row r="2448" ht="15" customHeight="1" x14ac:dyDescent="0.35"/>
    <row r="2449" ht="15" customHeight="1" x14ac:dyDescent="0.35"/>
    <row r="2450" ht="15" customHeight="1" x14ac:dyDescent="0.35"/>
    <row r="2451" ht="15" customHeight="1" x14ac:dyDescent="0.35"/>
    <row r="2452" ht="15" customHeight="1" x14ac:dyDescent="0.35"/>
    <row r="2453" ht="15" customHeight="1" x14ac:dyDescent="0.35"/>
    <row r="2454" ht="15" customHeight="1" x14ac:dyDescent="0.35"/>
    <row r="2455" ht="15" customHeight="1" x14ac:dyDescent="0.35"/>
    <row r="2456" ht="15" customHeight="1" x14ac:dyDescent="0.35"/>
    <row r="2457" ht="15" customHeight="1" x14ac:dyDescent="0.35"/>
    <row r="2458" ht="15" customHeight="1" x14ac:dyDescent="0.35"/>
    <row r="2459" ht="15" customHeight="1" x14ac:dyDescent="0.35"/>
    <row r="2460" ht="15" customHeight="1" x14ac:dyDescent="0.35"/>
    <row r="2461" ht="15" customHeight="1" x14ac:dyDescent="0.35"/>
    <row r="2462" ht="15" customHeight="1" x14ac:dyDescent="0.35"/>
    <row r="2463" ht="12" customHeight="1" x14ac:dyDescent="0.35"/>
    <row r="2464" ht="15" customHeight="1" x14ac:dyDescent="0.35"/>
    <row r="2465" ht="15" customHeight="1" x14ac:dyDescent="0.35"/>
    <row r="2466" ht="15" customHeight="1" x14ac:dyDescent="0.35"/>
    <row r="2467" ht="15" customHeight="1" x14ac:dyDescent="0.35"/>
    <row r="2468" ht="15" customHeight="1" x14ac:dyDescent="0.35"/>
    <row r="2469" ht="15" customHeight="1" x14ac:dyDescent="0.35"/>
    <row r="2470" ht="15" customHeight="1" x14ac:dyDescent="0.35"/>
    <row r="2471" ht="15" customHeight="1" x14ac:dyDescent="0.35"/>
    <row r="2472" ht="15" customHeight="1" x14ac:dyDescent="0.35"/>
    <row r="2473" ht="15" customHeight="1" x14ac:dyDescent="0.35"/>
    <row r="2474" ht="15" customHeight="1" x14ac:dyDescent="0.35"/>
    <row r="2475" ht="15" customHeight="1" x14ac:dyDescent="0.35"/>
    <row r="2476" ht="15" customHeight="1" x14ac:dyDescent="0.35"/>
    <row r="2477" ht="15" customHeight="1" x14ac:dyDescent="0.35"/>
    <row r="2478" ht="15" customHeight="1" x14ac:dyDescent="0.35"/>
    <row r="2479" ht="15" customHeight="1" x14ac:dyDescent="0.35"/>
    <row r="2480" ht="15" customHeight="1" x14ac:dyDescent="0.35"/>
    <row r="2481" ht="12" customHeight="1" x14ac:dyDescent="0.35"/>
    <row r="2482" ht="15" customHeight="1" x14ac:dyDescent="0.35"/>
    <row r="2483" ht="15" customHeight="1" x14ac:dyDescent="0.35"/>
    <row r="2484" ht="15" customHeight="1" x14ac:dyDescent="0.35"/>
    <row r="2485" ht="15" customHeight="1" x14ac:dyDescent="0.35"/>
    <row r="2486" ht="15" customHeight="1" x14ac:dyDescent="0.35"/>
    <row r="2487" ht="15" customHeight="1" x14ac:dyDescent="0.35"/>
    <row r="2488" ht="15" customHeight="1" x14ac:dyDescent="0.35"/>
    <row r="2489" ht="15" customHeight="1" x14ac:dyDescent="0.35"/>
    <row r="2490" ht="15" customHeight="1" x14ac:dyDescent="0.35"/>
    <row r="2491" ht="15" customHeight="1" x14ac:dyDescent="0.35"/>
    <row r="2492" ht="15" customHeight="1" x14ac:dyDescent="0.35"/>
    <row r="2493" ht="15" customHeight="1" x14ac:dyDescent="0.35"/>
    <row r="2494" ht="15" customHeight="1" x14ac:dyDescent="0.35"/>
    <row r="2495" ht="15" customHeight="1" x14ac:dyDescent="0.35"/>
    <row r="2496" ht="15" customHeight="1" x14ac:dyDescent="0.35"/>
    <row r="2497" ht="15" customHeight="1" x14ac:dyDescent="0.35"/>
    <row r="2498" ht="15" customHeight="1" x14ac:dyDescent="0.35"/>
    <row r="2499" ht="12" customHeight="1" x14ac:dyDescent="0.35"/>
    <row r="2500" ht="12" customHeight="1" x14ac:dyDescent="0.35"/>
    <row r="2501" ht="15" customHeight="1" x14ac:dyDescent="0.35"/>
    <row r="2502" ht="15" customHeight="1" x14ac:dyDescent="0.35"/>
    <row r="2503" ht="15" customHeight="1" x14ac:dyDescent="0.35"/>
    <row r="2504" ht="15" customHeight="1" x14ac:dyDescent="0.35"/>
    <row r="2505" ht="15" customHeight="1" x14ac:dyDescent="0.35"/>
    <row r="2506" ht="15" customHeight="1" x14ac:dyDescent="0.35"/>
    <row r="2507" ht="15" customHeight="1" x14ac:dyDescent="0.35"/>
    <row r="2508" ht="15" customHeight="1" x14ac:dyDescent="0.35"/>
    <row r="2509" ht="15" customHeight="1" x14ac:dyDescent="0.35"/>
    <row r="2510" ht="15" customHeight="1" x14ac:dyDescent="0.35"/>
    <row r="2511" ht="15" customHeight="1" x14ac:dyDescent="0.35"/>
    <row r="2512" ht="15" customHeight="1" x14ac:dyDescent="0.35"/>
    <row r="2513" ht="15" customHeight="1" x14ac:dyDescent="0.35"/>
    <row r="2514" ht="15" customHeight="1" x14ac:dyDescent="0.35"/>
    <row r="2515" ht="15" customHeight="1" x14ac:dyDescent="0.35"/>
    <row r="2516" ht="15" customHeight="1" x14ac:dyDescent="0.35"/>
    <row r="2517" ht="15" customHeight="1" x14ac:dyDescent="0.35"/>
    <row r="2518" ht="12" customHeight="1" x14ac:dyDescent="0.35"/>
    <row r="2519" ht="15" customHeight="1" x14ac:dyDescent="0.35"/>
    <row r="2520" ht="15" customHeight="1" x14ac:dyDescent="0.35"/>
    <row r="2521" ht="15" customHeight="1" x14ac:dyDescent="0.35"/>
    <row r="2522" ht="15" customHeight="1" x14ac:dyDescent="0.35"/>
    <row r="2523" ht="15" customHeight="1" x14ac:dyDescent="0.35"/>
    <row r="2524" ht="15" customHeight="1" x14ac:dyDescent="0.35"/>
    <row r="2525" ht="15" customHeight="1" x14ac:dyDescent="0.35"/>
    <row r="2526" ht="15" customHeight="1" x14ac:dyDescent="0.35"/>
    <row r="2527" ht="15" customHeight="1" x14ac:dyDescent="0.35"/>
    <row r="2528" ht="15" customHeight="1" x14ac:dyDescent="0.35"/>
    <row r="2529" ht="15" customHeight="1" x14ac:dyDescent="0.35"/>
    <row r="2530" ht="15" customHeight="1" x14ac:dyDescent="0.35"/>
    <row r="2531" ht="15" customHeight="1" x14ac:dyDescent="0.35"/>
    <row r="2532" ht="15" customHeight="1" x14ac:dyDescent="0.35"/>
    <row r="2533" ht="15" customHeight="1" x14ac:dyDescent="0.35"/>
    <row r="2534" ht="15" customHeight="1" x14ac:dyDescent="0.35"/>
    <row r="2535" ht="15" customHeight="1" x14ac:dyDescent="0.35"/>
    <row r="2536" ht="12" customHeight="1" x14ac:dyDescent="0.35"/>
    <row r="2537" ht="15" customHeight="1" x14ac:dyDescent="0.35"/>
    <row r="2538" ht="15" customHeight="1" x14ac:dyDescent="0.35"/>
    <row r="2539" ht="15" customHeight="1" x14ac:dyDescent="0.35"/>
    <row r="2540" ht="15" customHeight="1" x14ac:dyDescent="0.35"/>
    <row r="2541" ht="15" customHeight="1" x14ac:dyDescent="0.35"/>
    <row r="2542" ht="15" customHeight="1" x14ac:dyDescent="0.35"/>
    <row r="2543" ht="15" customHeight="1" x14ac:dyDescent="0.35"/>
    <row r="2544" ht="15" customHeight="1" x14ac:dyDescent="0.35"/>
    <row r="2545" ht="15" customHeight="1" x14ac:dyDescent="0.35"/>
    <row r="2546" ht="15" customHeight="1" x14ac:dyDescent="0.35"/>
    <row r="2547" ht="15" customHeight="1" x14ac:dyDescent="0.35"/>
    <row r="2548" ht="15" customHeight="1" x14ac:dyDescent="0.35"/>
    <row r="2549" ht="15" customHeight="1" x14ac:dyDescent="0.35"/>
    <row r="2550" ht="15" customHeight="1" x14ac:dyDescent="0.35"/>
    <row r="2551" ht="15" customHeight="1" x14ac:dyDescent="0.35"/>
    <row r="2552" ht="15" customHeight="1" x14ac:dyDescent="0.35"/>
    <row r="2553" ht="15" customHeight="1" x14ac:dyDescent="0.35"/>
    <row r="2554" ht="12" customHeight="1" x14ac:dyDescent="0.35"/>
    <row r="2555" ht="15" customHeight="1" x14ac:dyDescent="0.35"/>
    <row r="2556" ht="15" customHeight="1" x14ac:dyDescent="0.35"/>
    <row r="2557" ht="15" customHeight="1" x14ac:dyDescent="0.35"/>
    <row r="2558" ht="15" customHeight="1" x14ac:dyDescent="0.35"/>
    <row r="2559" ht="15" customHeight="1" x14ac:dyDescent="0.35"/>
    <row r="2560" ht="15" customHeight="1" x14ac:dyDescent="0.35"/>
    <row r="2561" ht="15" customHeight="1" x14ac:dyDescent="0.35"/>
    <row r="2562" ht="15" customHeight="1" x14ac:dyDescent="0.35"/>
    <row r="2563" ht="15" customHeight="1" x14ac:dyDescent="0.35"/>
    <row r="2564" ht="15" customHeight="1" x14ac:dyDescent="0.35"/>
    <row r="2565" ht="15" customHeight="1" x14ac:dyDescent="0.35"/>
    <row r="2566" ht="15" customHeight="1" x14ac:dyDescent="0.35"/>
    <row r="2567" ht="15" customHeight="1" x14ac:dyDescent="0.35"/>
    <row r="2568" ht="15" customHeight="1" x14ac:dyDescent="0.35"/>
    <row r="2569" ht="15" customHeight="1" x14ac:dyDescent="0.35"/>
    <row r="2570" ht="15" customHeight="1" x14ac:dyDescent="0.35"/>
    <row r="2571" ht="15" customHeight="1" x14ac:dyDescent="0.35"/>
    <row r="2572" ht="12" customHeight="1" x14ac:dyDescent="0.35"/>
    <row r="2573" ht="15" customHeight="1" x14ac:dyDescent="0.35"/>
    <row r="2574" ht="15" customHeight="1" x14ac:dyDescent="0.35"/>
    <row r="2575" ht="15" customHeight="1" x14ac:dyDescent="0.35"/>
    <row r="2576" ht="15" customHeight="1" x14ac:dyDescent="0.35"/>
    <row r="2577" ht="15" customHeight="1" x14ac:dyDescent="0.35"/>
    <row r="2578" ht="15" customHeight="1" x14ac:dyDescent="0.35"/>
    <row r="2579" ht="15" customHeight="1" x14ac:dyDescent="0.35"/>
    <row r="2580" ht="15" customHeight="1" x14ac:dyDescent="0.35"/>
    <row r="2581" ht="15" customHeight="1" x14ac:dyDescent="0.35"/>
    <row r="2582" ht="15" customHeight="1" x14ac:dyDescent="0.35"/>
    <row r="2583" ht="15" customHeight="1" x14ac:dyDescent="0.35"/>
    <row r="2584" ht="15" customHeight="1" x14ac:dyDescent="0.35"/>
    <row r="2585" ht="15" customHeight="1" x14ac:dyDescent="0.35"/>
    <row r="2586" ht="15" customHeight="1" x14ac:dyDescent="0.35"/>
    <row r="2587" ht="15" customHeight="1" x14ac:dyDescent="0.35"/>
    <row r="2588" ht="15" customHeight="1" x14ac:dyDescent="0.35"/>
    <row r="2589" ht="15" customHeight="1" x14ac:dyDescent="0.35"/>
    <row r="2590" ht="12" customHeight="1" x14ac:dyDescent="0.35"/>
    <row r="2591" ht="15" customHeight="1" x14ac:dyDescent="0.35"/>
    <row r="2592" ht="15" customHeight="1" x14ac:dyDescent="0.35"/>
    <row r="2593" ht="15" customHeight="1" x14ac:dyDescent="0.35"/>
    <row r="2594" ht="15" customHeight="1" x14ac:dyDescent="0.35"/>
    <row r="2595" ht="15" customHeight="1" x14ac:dyDescent="0.35"/>
    <row r="2596" ht="15" customHeight="1" x14ac:dyDescent="0.35"/>
    <row r="2597" ht="15" customHeight="1" x14ac:dyDescent="0.35"/>
    <row r="2598" ht="15" customHeight="1" x14ac:dyDescent="0.35"/>
    <row r="2599" ht="15" customHeight="1" x14ac:dyDescent="0.35"/>
    <row r="2600" ht="15" customHeight="1" x14ac:dyDescent="0.35"/>
    <row r="2601" ht="15" customHeight="1" x14ac:dyDescent="0.35"/>
    <row r="2602" ht="15" customHeight="1" x14ac:dyDescent="0.35"/>
    <row r="2603" ht="15" customHeight="1" x14ac:dyDescent="0.35"/>
    <row r="2604" ht="15" customHeight="1" x14ac:dyDescent="0.35"/>
    <row r="2605" ht="15" customHeight="1" x14ac:dyDescent="0.35"/>
    <row r="2606" ht="15" customHeight="1" x14ac:dyDescent="0.35"/>
    <row r="2607" ht="15" customHeight="1" x14ac:dyDescent="0.35"/>
    <row r="2608" ht="12" customHeight="1" x14ac:dyDescent="0.35"/>
    <row r="2609" ht="15" customHeight="1" x14ac:dyDescent="0.35"/>
    <row r="2610" ht="15" customHeight="1" x14ac:dyDescent="0.35"/>
    <row r="2611" ht="15" customHeight="1" x14ac:dyDescent="0.35"/>
    <row r="2612" ht="15" customHeight="1" x14ac:dyDescent="0.35"/>
    <row r="2613" ht="15" customHeight="1" x14ac:dyDescent="0.35"/>
    <row r="2614" ht="15" customHeight="1" x14ac:dyDescent="0.35"/>
    <row r="2615" ht="15" customHeight="1" x14ac:dyDescent="0.35"/>
    <row r="2616" ht="15" customHeight="1" x14ac:dyDescent="0.35"/>
    <row r="2617" ht="15" customHeight="1" x14ac:dyDescent="0.35"/>
    <row r="2618" ht="15" customHeight="1" x14ac:dyDescent="0.35"/>
    <row r="2619" ht="15" customHeight="1" x14ac:dyDescent="0.35"/>
    <row r="2620" ht="15" customHeight="1" x14ac:dyDescent="0.35"/>
    <row r="2621" ht="15" customHeight="1" x14ac:dyDescent="0.35"/>
    <row r="2622" ht="15" customHeight="1" x14ac:dyDescent="0.35"/>
    <row r="2623" ht="15" customHeight="1" x14ac:dyDescent="0.35"/>
    <row r="2624" ht="15" customHeight="1" x14ac:dyDescent="0.35"/>
    <row r="2625" spans="2:35" ht="15" customHeight="1" x14ac:dyDescent="0.35"/>
    <row r="2626" spans="2:35" ht="15" customHeight="1" x14ac:dyDescent="0.35"/>
    <row r="2627" spans="2:35" ht="15" customHeight="1" x14ac:dyDescent="0.35">
      <c r="B2627" s="101"/>
      <c r="C2627" s="101"/>
      <c r="D2627" s="101"/>
      <c r="E2627" s="101"/>
      <c r="F2627" s="101"/>
      <c r="G2627" s="101"/>
      <c r="H2627" s="101"/>
      <c r="I2627" s="101"/>
      <c r="J2627" s="101"/>
      <c r="K2627" s="101"/>
      <c r="L2627" s="101"/>
      <c r="M2627" s="101"/>
      <c r="N2627" s="101"/>
      <c r="O2627" s="101"/>
      <c r="P2627" s="101"/>
      <c r="Q2627" s="101"/>
      <c r="R2627" s="101"/>
      <c r="S2627" s="101"/>
      <c r="T2627" s="101"/>
      <c r="U2627" s="101"/>
      <c r="V2627" s="101"/>
      <c r="W2627" s="101"/>
      <c r="X2627" s="101"/>
      <c r="Y2627" s="101"/>
      <c r="Z2627" s="101"/>
      <c r="AA2627" s="101"/>
      <c r="AB2627" s="101"/>
      <c r="AC2627" s="101"/>
      <c r="AD2627" s="101"/>
      <c r="AE2627" s="101"/>
      <c r="AF2627" s="101"/>
      <c r="AG2627" s="101"/>
      <c r="AH2627" s="101"/>
      <c r="AI2627" s="101"/>
    </row>
    <row r="2628" spans="2:35" ht="15" customHeight="1" x14ac:dyDescent="0.35"/>
    <row r="2629" spans="2:35" ht="12" customHeight="1" x14ac:dyDescent="0.35"/>
    <row r="2630" spans="2:35" ht="12" customHeight="1" x14ac:dyDescent="0.35"/>
    <row r="2631" spans="2:35" ht="12" customHeight="1" x14ac:dyDescent="0.35"/>
    <row r="2632" spans="2:35" ht="12" customHeight="1" x14ac:dyDescent="0.35"/>
    <row r="2633" spans="2:35" ht="12" customHeight="1" x14ac:dyDescent="0.35"/>
    <row r="2634" spans="2:35" ht="12" customHeight="1" x14ac:dyDescent="0.35"/>
    <row r="2635" spans="2:35" ht="12" customHeight="1" x14ac:dyDescent="0.35"/>
    <row r="2636" spans="2:35" ht="12" customHeight="1" x14ac:dyDescent="0.35"/>
    <row r="2637" spans="2:35" ht="12" customHeight="1" x14ac:dyDescent="0.35"/>
    <row r="2638" spans="2:35" ht="12" customHeight="1" x14ac:dyDescent="0.35"/>
    <row r="2639" spans="2:35" ht="12" customHeight="1" x14ac:dyDescent="0.35"/>
    <row r="2640" spans="2:35" ht="12" customHeight="1" x14ac:dyDescent="0.35"/>
    <row r="2641" ht="12" customHeight="1" x14ac:dyDescent="0.35"/>
    <row r="2642" ht="12" customHeight="1" x14ac:dyDescent="0.35"/>
    <row r="2643" ht="12" customHeight="1" x14ac:dyDescent="0.35"/>
    <row r="2644" ht="12" customHeight="1" x14ac:dyDescent="0.35"/>
    <row r="2645" ht="12" customHeight="1" x14ac:dyDescent="0.35"/>
    <row r="2646" ht="12" customHeight="1" x14ac:dyDescent="0.35"/>
    <row r="2647" ht="12" customHeight="1" x14ac:dyDescent="0.35"/>
    <row r="2648" ht="12" customHeight="1" x14ac:dyDescent="0.35"/>
    <row r="2649" ht="12" customHeight="1" x14ac:dyDescent="0.35"/>
    <row r="2650" ht="12" customHeight="1" x14ac:dyDescent="0.35"/>
    <row r="2651" ht="12" customHeight="1" x14ac:dyDescent="0.35"/>
    <row r="2652" ht="12" customHeight="1" x14ac:dyDescent="0.35"/>
    <row r="2653" ht="12" customHeight="1" x14ac:dyDescent="0.35"/>
    <row r="2654" ht="12" customHeight="1" x14ac:dyDescent="0.35"/>
    <row r="2655" ht="12" customHeight="1" x14ac:dyDescent="0.35"/>
    <row r="2656" ht="12" customHeight="1" x14ac:dyDescent="0.35"/>
    <row r="2657" ht="15" customHeight="1" x14ac:dyDescent="0.35"/>
    <row r="2658" ht="15" customHeight="1" x14ac:dyDescent="0.35"/>
    <row r="2659" ht="15" customHeight="1" x14ac:dyDescent="0.35"/>
    <row r="2660" ht="15" customHeight="1" x14ac:dyDescent="0.35"/>
    <row r="2661" ht="15" customHeight="1" x14ac:dyDescent="0.35"/>
    <row r="2662" ht="15" customHeight="1" x14ac:dyDescent="0.35"/>
    <row r="2663" ht="15" customHeight="1" x14ac:dyDescent="0.35"/>
    <row r="2664" ht="15" customHeight="1" x14ac:dyDescent="0.35"/>
    <row r="2665" ht="15" customHeight="1" x14ac:dyDescent="0.35"/>
    <row r="2666" ht="15" customHeight="1" x14ac:dyDescent="0.35"/>
    <row r="2667" ht="15" customHeight="1" x14ac:dyDescent="0.35"/>
    <row r="2668" ht="15" customHeight="1" x14ac:dyDescent="0.35"/>
    <row r="2669" ht="15" customHeight="1" x14ac:dyDescent="0.35"/>
    <row r="2670" ht="15" customHeight="1" x14ac:dyDescent="0.35"/>
    <row r="2671" ht="15" customHeight="1" x14ac:dyDescent="0.35"/>
    <row r="2672" ht="15" customHeight="1" x14ac:dyDescent="0.35"/>
    <row r="2673" ht="15" customHeight="1" x14ac:dyDescent="0.35"/>
    <row r="2674" ht="15" customHeight="1" x14ac:dyDescent="0.35"/>
    <row r="2675" ht="15" customHeight="1" x14ac:dyDescent="0.35"/>
    <row r="2676" ht="15" customHeight="1" x14ac:dyDescent="0.35"/>
    <row r="2677" ht="15" customHeight="1" x14ac:dyDescent="0.35"/>
    <row r="2678" ht="15" customHeight="1" x14ac:dyDescent="0.35"/>
    <row r="2679" ht="12" customHeight="1" x14ac:dyDescent="0.35"/>
    <row r="2680" ht="15" customHeight="1" x14ac:dyDescent="0.35"/>
    <row r="2681" ht="15" customHeight="1" x14ac:dyDescent="0.35"/>
    <row r="2682" ht="15" customHeight="1" x14ac:dyDescent="0.35"/>
    <row r="2683" ht="15" customHeight="1" x14ac:dyDescent="0.35"/>
    <row r="2684" ht="15" customHeight="1" x14ac:dyDescent="0.35"/>
    <row r="2685" ht="15" customHeight="1" x14ac:dyDescent="0.35"/>
    <row r="2686" ht="15" customHeight="1" x14ac:dyDescent="0.35"/>
    <row r="2687" ht="15" customHeight="1" x14ac:dyDescent="0.35"/>
    <row r="2688" ht="15" customHeight="1" x14ac:dyDescent="0.35"/>
    <row r="2689" ht="15" customHeight="1" x14ac:dyDescent="0.35"/>
    <row r="2690" ht="15" customHeight="1" x14ac:dyDescent="0.35"/>
    <row r="2691" ht="15" customHeight="1" x14ac:dyDescent="0.35"/>
    <row r="2692" ht="15" customHeight="1" x14ac:dyDescent="0.35"/>
    <row r="2693" ht="15" customHeight="1" x14ac:dyDescent="0.35"/>
    <row r="2694" ht="15" customHeight="1" x14ac:dyDescent="0.35"/>
    <row r="2695" ht="15" customHeight="1" x14ac:dyDescent="0.35"/>
    <row r="2696" ht="15" customHeight="1" x14ac:dyDescent="0.35"/>
    <row r="2697" ht="12" customHeight="1" x14ac:dyDescent="0.35"/>
    <row r="2698" ht="15" customHeight="1" x14ac:dyDescent="0.35"/>
    <row r="2699" ht="15" customHeight="1" x14ac:dyDescent="0.35"/>
    <row r="2700" ht="15" customHeight="1" x14ac:dyDescent="0.35"/>
    <row r="2701" ht="15" customHeight="1" x14ac:dyDescent="0.35"/>
    <row r="2702" ht="15" customHeight="1" x14ac:dyDescent="0.35"/>
    <row r="2703" ht="15" customHeight="1" x14ac:dyDescent="0.35"/>
    <row r="2704" ht="15" customHeight="1" x14ac:dyDescent="0.35"/>
    <row r="2705" ht="15" customHeight="1" x14ac:dyDescent="0.35"/>
    <row r="2706" ht="15" customHeight="1" x14ac:dyDescent="0.35"/>
    <row r="2707" ht="15" customHeight="1" x14ac:dyDescent="0.35"/>
    <row r="2708" ht="15" customHeight="1" x14ac:dyDescent="0.35"/>
    <row r="2709" ht="15" customHeight="1" x14ac:dyDescent="0.35"/>
    <row r="2710" ht="15" customHeight="1" x14ac:dyDescent="0.35"/>
    <row r="2711" ht="15" customHeight="1" x14ac:dyDescent="0.35"/>
    <row r="2712" ht="15" customHeight="1" x14ac:dyDescent="0.35"/>
    <row r="2713" ht="15" customHeight="1" x14ac:dyDescent="0.35"/>
    <row r="2714" ht="15" customHeight="1" x14ac:dyDescent="0.35"/>
    <row r="2715" ht="12" customHeight="1" x14ac:dyDescent="0.35"/>
    <row r="2716" ht="15" customHeight="1" x14ac:dyDescent="0.35"/>
    <row r="2717" ht="15" customHeight="1" x14ac:dyDescent="0.35"/>
    <row r="2718" ht="15" customHeight="1" x14ac:dyDescent="0.35"/>
    <row r="2719" ht="15" customHeight="1" x14ac:dyDescent="0.35"/>
    <row r="2720" ht="15" customHeight="1" x14ac:dyDescent="0.35"/>
    <row r="2721" ht="15" customHeight="1" x14ac:dyDescent="0.35"/>
    <row r="2722" ht="15" customHeight="1" x14ac:dyDescent="0.35"/>
    <row r="2723" ht="15" customHeight="1" x14ac:dyDescent="0.35"/>
    <row r="2724" ht="15" customHeight="1" x14ac:dyDescent="0.35"/>
    <row r="2725" ht="15" customHeight="1" x14ac:dyDescent="0.35"/>
    <row r="2726" ht="15" customHeight="1" x14ac:dyDescent="0.35"/>
    <row r="2727" ht="15" customHeight="1" x14ac:dyDescent="0.35"/>
    <row r="2728" ht="15" customHeight="1" x14ac:dyDescent="0.35"/>
    <row r="2729" ht="15" customHeight="1" x14ac:dyDescent="0.35"/>
    <row r="2730" ht="15" customHeight="1" x14ac:dyDescent="0.35"/>
    <row r="2731" ht="15" customHeight="1" x14ac:dyDescent="0.35"/>
    <row r="2732" ht="15" customHeight="1" x14ac:dyDescent="0.35"/>
    <row r="2733" ht="12" customHeight="1" x14ac:dyDescent="0.35"/>
    <row r="2734" ht="15" customHeight="1" x14ac:dyDescent="0.35"/>
    <row r="2735" ht="15" customHeight="1" x14ac:dyDescent="0.35"/>
    <row r="2736" ht="15" customHeight="1" x14ac:dyDescent="0.35"/>
    <row r="2737" ht="15" customHeight="1" x14ac:dyDescent="0.35"/>
    <row r="2738" ht="15" customHeight="1" x14ac:dyDescent="0.35"/>
    <row r="2739" ht="15" customHeight="1" x14ac:dyDescent="0.35"/>
    <row r="2740" ht="15" customHeight="1" x14ac:dyDescent="0.35"/>
    <row r="2741" ht="15" customHeight="1" x14ac:dyDescent="0.35"/>
    <row r="2742" ht="15" customHeight="1" x14ac:dyDescent="0.35"/>
    <row r="2743" ht="15" customHeight="1" x14ac:dyDescent="0.35"/>
    <row r="2744" ht="15" customHeight="1" x14ac:dyDescent="0.35"/>
    <row r="2745" ht="15" customHeight="1" x14ac:dyDescent="0.35"/>
    <row r="2746" ht="15" customHeight="1" x14ac:dyDescent="0.35"/>
    <row r="2747" ht="15" customHeight="1" x14ac:dyDescent="0.35"/>
    <row r="2748" ht="15" customHeight="1" x14ac:dyDescent="0.35"/>
    <row r="2749" ht="15" customHeight="1" x14ac:dyDescent="0.35"/>
    <row r="2750" ht="15" customHeight="1" x14ac:dyDescent="0.35"/>
    <row r="2751" ht="15" customHeight="1" x14ac:dyDescent="0.35"/>
    <row r="2752" ht="15" customHeight="1" x14ac:dyDescent="0.35"/>
    <row r="2753" ht="15" customHeight="1" x14ac:dyDescent="0.35"/>
    <row r="2754" ht="15" customHeight="1" x14ac:dyDescent="0.35"/>
    <row r="2755" ht="15" customHeight="1" x14ac:dyDescent="0.35"/>
    <row r="2756" ht="15" customHeight="1" x14ac:dyDescent="0.35"/>
    <row r="2757" ht="15" customHeight="1" x14ac:dyDescent="0.35"/>
    <row r="2758" ht="15" customHeight="1" x14ac:dyDescent="0.35"/>
    <row r="2759" ht="15" customHeight="1" x14ac:dyDescent="0.35"/>
    <row r="2760" ht="15" customHeight="1" x14ac:dyDescent="0.35"/>
    <row r="2761" ht="15" customHeight="1" x14ac:dyDescent="0.35"/>
    <row r="2762" ht="15" customHeight="1" x14ac:dyDescent="0.35"/>
    <row r="2763" ht="15" customHeight="1" x14ac:dyDescent="0.35"/>
    <row r="2764" ht="15" customHeight="1" x14ac:dyDescent="0.35"/>
    <row r="2765" ht="15" customHeight="1" x14ac:dyDescent="0.35"/>
    <row r="2766" ht="15" customHeight="1" x14ac:dyDescent="0.35"/>
    <row r="2767" ht="15" customHeight="1" x14ac:dyDescent="0.35"/>
    <row r="2768" ht="12" customHeight="1" x14ac:dyDescent="0.35"/>
    <row r="2769" ht="15" customHeight="1" x14ac:dyDescent="0.35"/>
    <row r="2770" ht="15" customHeight="1" x14ac:dyDescent="0.35"/>
    <row r="2771" ht="15" customHeight="1" x14ac:dyDescent="0.35"/>
    <row r="2772" ht="15" customHeight="1" x14ac:dyDescent="0.35"/>
    <row r="2773" ht="15" customHeight="1" x14ac:dyDescent="0.35"/>
    <row r="2774" ht="15" customHeight="1" x14ac:dyDescent="0.35"/>
    <row r="2775" ht="15" customHeight="1" x14ac:dyDescent="0.35"/>
    <row r="2776" ht="15" customHeight="1" x14ac:dyDescent="0.35"/>
    <row r="2777" ht="15" customHeight="1" x14ac:dyDescent="0.35"/>
    <row r="2778" ht="15" customHeight="1" x14ac:dyDescent="0.35"/>
    <row r="2779" ht="15" customHeight="1" x14ac:dyDescent="0.35"/>
    <row r="2780" ht="15" customHeight="1" x14ac:dyDescent="0.35"/>
    <row r="2781" ht="15" customHeight="1" x14ac:dyDescent="0.35"/>
    <row r="2782" ht="15" customHeight="1" x14ac:dyDescent="0.35"/>
    <row r="2783" ht="15" customHeight="1" x14ac:dyDescent="0.35"/>
    <row r="2784" ht="15" customHeight="1" x14ac:dyDescent="0.35"/>
    <row r="2785" ht="15" customHeight="1" x14ac:dyDescent="0.35"/>
    <row r="2786" ht="12" customHeight="1" x14ac:dyDescent="0.35"/>
    <row r="2787" ht="15" customHeight="1" x14ac:dyDescent="0.35"/>
    <row r="2788" ht="15" customHeight="1" x14ac:dyDescent="0.35"/>
    <row r="2789" ht="15" customHeight="1" x14ac:dyDescent="0.35"/>
    <row r="2790" ht="15" customHeight="1" x14ac:dyDescent="0.35"/>
    <row r="2791" ht="15" customHeight="1" x14ac:dyDescent="0.35"/>
    <row r="2792" ht="15" customHeight="1" x14ac:dyDescent="0.35"/>
    <row r="2793" ht="15" customHeight="1" x14ac:dyDescent="0.35"/>
    <row r="2794" ht="15" customHeight="1" x14ac:dyDescent="0.35"/>
    <row r="2795" ht="15" customHeight="1" x14ac:dyDescent="0.35"/>
    <row r="2796" ht="15" customHeight="1" x14ac:dyDescent="0.35"/>
    <row r="2797" ht="15" customHeight="1" x14ac:dyDescent="0.35"/>
    <row r="2798" ht="15" customHeight="1" x14ac:dyDescent="0.35"/>
    <row r="2799" ht="15" customHeight="1" x14ac:dyDescent="0.35"/>
    <row r="2800" ht="15" customHeight="1" x14ac:dyDescent="0.35"/>
    <row r="2801" ht="15" customHeight="1" x14ac:dyDescent="0.35"/>
    <row r="2802" ht="15" customHeight="1" x14ac:dyDescent="0.35"/>
    <row r="2803" ht="15" customHeight="1" x14ac:dyDescent="0.35"/>
    <row r="2804" ht="15" customHeight="1" x14ac:dyDescent="0.35"/>
    <row r="2805" ht="15" customHeight="1" x14ac:dyDescent="0.35"/>
    <row r="2806" ht="15" customHeight="1" x14ac:dyDescent="0.35"/>
    <row r="2807" ht="15" customHeight="1" x14ac:dyDescent="0.35"/>
    <row r="2808" ht="15" customHeight="1" x14ac:dyDescent="0.35"/>
    <row r="2809" ht="15" customHeight="1" x14ac:dyDescent="0.35"/>
    <row r="2810" ht="15" customHeight="1" x14ac:dyDescent="0.35"/>
    <row r="2811" ht="15" customHeight="1" x14ac:dyDescent="0.35"/>
    <row r="2812" ht="15" customHeight="1" x14ac:dyDescent="0.35"/>
    <row r="2813" ht="15" customHeight="1" x14ac:dyDescent="0.35"/>
    <row r="2814" ht="15" customHeight="1" x14ac:dyDescent="0.35"/>
    <row r="2815" ht="15" customHeight="1" x14ac:dyDescent="0.35"/>
    <row r="2816" ht="15" customHeight="1" x14ac:dyDescent="0.35"/>
    <row r="2817" ht="15" customHeight="1" x14ac:dyDescent="0.35"/>
    <row r="2818" ht="15" customHeight="1" x14ac:dyDescent="0.35"/>
    <row r="2819" ht="15" customHeight="1" x14ac:dyDescent="0.35"/>
    <row r="2820" ht="15" customHeight="1" x14ac:dyDescent="0.35"/>
    <row r="2821" ht="12" customHeight="1" x14ac:dyDescent="0.35"/>
    <row r="2822" ht="15" customHeight="1" x14ac:dyDescent="0.35"/>
    <row r="2823" ht="15" customHeight="1" x14ac:dyDescent="0.35"/>
    <row r="2824" ht="15" customHeight="1" x14ac:dyDescent="0.35"/>
    <row r="2825" ht="15" customHeight="1" x14ac:dyDescent="0.35"/>
    <row r="2826" ht="15" customHeight="1" x14ac:dyDescent="0.35"/>
    <row r="2827" ht="15" customHeight="1" x14ac:dyDescent="0.35"/>
    <row r="2828" ht="15" customHeight="1" x14ac:dyDescent="0.35"/>
    <row r="2829" ht="15" customHeight="1" x14ac:dyDescent="0.35"/>
    <row r="2830" ht="15" customHeight="1" x14ac:dyDescent="0.35"/>
    <row r="2831" ht="15" customHeight="1" x14ac:dyDescent="0.35"/>
    <row r="2832" ht="15" customHeight="1" x14ac:dyDescent="0.35"/>
    <row r="2833" ht="15" customHeight="1" x14ac:dyDescent="0.35"/>
    <row r="2834" ht="15" customHeight="1" x14ac:dyDescent="0.35"/>
    <row r="2835" ht="15" customHeight="1" x14ac:dyDescent="0.35"/>
    <row r="2836" ht="15" customHeight="1" x14ac:dyDescent="0.35"/>
    <row r="2837" ht="15" customHeight="1" x14ac:dyDescent="0.35"/>
    <row r="2838" ht="15" customHeight="1" x14ac:dyDescent="0.35"/>
    <row r="2839" ht="12" customHeight="1" x14ac:dyDescent="0.35"/>
    <row r="2840" ht="15" customHeight="1" x14ac:dyDescent="0.35"/>
    <row r="2841" ht="15" customHeight="1" x14ac:dyDescent="0.35"/>
    <row r="2842" ht="15" customHeight="1" x14ac:dyDescent="0.35"/>
    <row r="2843" ht="15" customHeight="1" x14ac:dyDescent="0.35"/>
    <row r="2844" ht="15" customHeight="1" x14ac:dyDescent="0.35"/>
    <row r="2845" ht="15" customHeight="1" x14ac:dyDescent="0.35"/>
    <row r="2846" ht="15" customHeight="1" x14ac:dyDescent="0.35"/>
    <row r="2847" ht="15" customHeight="1" x14ac:dyDescent="0.35"/>
    <row r="2848" ht="15" customHeight="1" x14ac:dyDescent="0.35"/>
    <row r="2849" ht="15" customHeight="1" x14ac:dyDescent="0.35"/>
    <row r="2850" ht="15" customHeight="1" x14ac:dyDescent="0.35"/>
    <row r="2851" ht="15" customHeight="1" x14ac:dyDescent="0.35"/>
    <row r="2852" ht="15" customHeight="1" x14ac:dyDescent="0.35"/>
    <row r="2853" ht="15" customHeight="1" x14ac:dyDescent="0.35"/>
    <row r="2854" ht="15" customHeight="1" x14ac:dyDescent="0.35"/>
    <row r="2855" ht="15" customHeight="1" x14ac:dyDescent="0.35"/>
    <row r="2856" ht="15" customHeight="1" x14ac:dyDescent="0.35"/>
    <row r="2857" ht="12" customHeight="1" x14ac:dyDescent="0.35"/>
    <row r="2858" ht="15" customHeight="1" x14ac:dyDescent="0.35"/>
    <row r="2859" ht="15" customHeight="1" x14ac:dyDescent="0.35"/>
    <row r="2860" ht="15" customHeight="1" x14ac:dyDescent="0.35"/>
    <row r="2861" ht="15" customHeight="1" x14ac:dyDescent="0.35"/>
    <row r="2862" ht="15" customHeight="1" x14ac:dyDescent="0.35"/>
    <row r="2863" ht="15" customHeight="1" x14ac:dyDescent="0.35"/>
    <row r="2864" ht="15" customHeight="1" x14ac:dyDescent="0.35"/>
    <row r="2865" ht="15" customHeight="1" x14ac:dyDescent="0.35"/>
    <row r="2866" ht="15" customHeight="1" x14ac:dyDescent="0.35"/>
    <row r="2867" ht="15" customHeight="1" x14ac:dyDescent="0.35"/>
    <row r="2868" ht="15" customHeight="1" x14ac:dyDescent="0.35"/>
    <row r="2869" ht="15" customHeight="1" x14ac:dyDescent="0.35"/>
    <row r="2870" ht="15" customHeight="1" x14ac:dyDescent="0.35"/>
    <row r="2871" ht="15" customHeight="1" x14ac:dyDescent="0.35"/>
    <row r="2872" ht="15" customHeight="1" x14ac:dyDescent="0.35"/>
    <row r="2873" ht="15" customHeight="1" x14ac:dyDescent="0.35"/>
    <row r="2874" ht="15" customHeight="1" x14ac:dyDescent="0.35"/>
    <row r="2875" ht="12" customHeight="1" x14ac:dyDescent="0.35"/>
    <row r="2876" ht="15" customHeight="1" x14ac:dyDescent="0.35"/>
    <row r="2877" ht="15" customHeight="1" x14ac:dyDescent="0.35"/>
    <row r="2878" ht="15" customHeight="1" x14ac:dyDescent="0.35"/>
    <row r="2879" ht="15" customHeight="1" x14ac:dyDescent="0.35"/>
    <row r="2880" ht="15" customHeight="1" x14ac:dyDescent="0.35"/>
    <row r="2881" ht="15" customHeight="1" x14ac:dyDescent="0.35"/>
    <row r="2882" ht="15" customHeight="1" x14ac:dyDescent="0.35"/>
    <row r="2883" ht="15" customHeight="1" x14ac:dyDescent="0.35"/>
    <row r="2884" ht="15" customHeight="1" x14ac:dyDescent="0.35"/>
    <row r="2885" ht="15" customHeight="1" x14ac:dyDescent="0.35"/>
    <row r="2886" ht="15" customHeight="1" x14ac:dyDescent="0.35"/>
    <row r="2887" ht="15" customHeight="1" x14ac:dyDescent="0.35"/>
    <row r="2888" ht="15" customHeight="1" x14ac:dyDescent="0.35"/>
    <row r="2889" ht="15" customHeight="1" x14ac:dyDescent="0.35"/>
    <row r="2890" ht="15" customHeight="1" x14ac:dyDescent="0.35"/>
    <row r="2891" ht="15" customHeight="1" x14ac:dyDescent="0.35"/>
    <row r="2892" ht="15" customHeight="1" x14ac:dyDescent="0.35"/>
    <row r="2893" ht="12" customHeight="1" x14ac:dyDescent="0.35"/>
    <row r="2894" ht="15" customHeight="1" x14ac:dyDescent="0.35"/>
    <row r="2895" ht="15" customHeight="1" x14ac:dyDescent="0.35"/>
    <row r="2896" ht="15" customHeight="1" x14ac:dyDescent="0.35"/>
    <row r="2897" ht="15" customHeight="1" x14ac:dyDescent="0.35"/>
    <row r="2898" ht="15" customHeight="1" x14ac:dyDescent="0.35"/>
    <row r="2899" ht="15" customHeight="1" x14ac:dyDescent="0.35"/>
    <row r="2900" ht="15" customHeight="1" x14ac:dyDescent="0.35"/>
    <row r="2901" ht="15" customHeight="1" x14ac:dyDescent="0.35"/>
    <row r="2902" ht="15" customHeight="1" x14ac:dyDescent="0.35"/>
    <row r="2903" ht="15" customHeight="1" x14ac:dyDescent="0.35"/>
    <row r="2904" ht="15" customHeight="1" x14ac:dyDescent="0.35"/>
    <row r="2905" ht="15" customHeight="1" x14ac:dyDescent="0.35"/>
    <row r="2906" ht="15" customHeight="1" x14ac:dyDescent="0.35"/>
    <row r="2907" ht="15" customHeight="1" x14ac:dyDescent="0.35"/>
    <row r="2908" ht="15" customHeight="1" x14ac:dyDescent="0.35"/>
    <row r="2909" ht="15" customHeight="1" x14ac:dyDescent="0.35"/>
    <row r="2910" ht="15" customHeight="1" x14ac:dyDescent="0.35"/>
    <row r="2911" ht="12" customHeight="1" x14ac:dyDescent="0.35"/>
    <row r="2912" ht="15" customHeight="1" x14ac:dyDescent="0.35"/>
    <row r="2913" ht="15" customHeight="1" x14ac:dyDescent="0.35"/>
    <row r="2914" ht="15" customHeight="1" x14ac:dyDescent="0.35"/>
    <row r="2915" ht="15" customHeight="1" x14ac:dyDescent="0.35"/>
    <row r="2916" ht="15" customHeight="1" x14ac:dyDescent="0.35"/>
    <row r="2917" ht="15" customHeight="1" x14ac:dyDescent="0.35"/>
    <row r="2918" ht="15" customHeight="1" x14ac:dyDescent="0.35"/>
    <row r="2919" ht="15" customHeight="1" x14ac:dyDescent="0.35"/>
    <row r="2920" ht="15" customHeight="1" x14ac:dyDescent="0.35"/>
    <row r="2921" ht="15" customHeight="1" x14ac:dyDescent="0.35"/>
    <row r="2922" ht="15" customHeight="1" x14ac:dyDescent="0.35"/>
    <row r="2923" ht="15" customHeight="1" x14ac:dyDescent="0.35"/>
    <row r="2924" ht="15" customHeight="1" x14ac:dyDescent="0.35"/>
    <row r="2925" ht="15" customHeight="1" x14ac:dyDescent="0.35"/>
    <row r="2926" ht="15" customHeight="1" x14ac:dyDescent="0.35"/>
    <row r="2927" ht="15" customHeight="1" x14ac:dyDescent="0.35"/>
    <row r="2928" ht="15" customHeight="1" x14ac:dyDescent="0.35"/>
    <row r="2929" ht="12" customHeight="1" x14ac:dyDescent="0.35"/>
    <row r="2930" ht="15" customHeight="1" x14ac:dyDescent="0.35"/>
    <row r="2931" ht="15" customHeight="1" x14ac:dyDescent="0.35"/>
    <row r="2932" ht="15" customHeight="1" x14ac:dyDescent="0.35"/>
    <row r="2933" ht="15" customHeight="1" x14ac:dyDescent="0.35"/>
    <row r="2934" ht="15" customHeight="1" x14ac:dyDescent="0.35"/>
    <row r="2935" ht="15" customHeight="1" x14ac:dyDescent="0.35"/>
    <row r="2936" ht="15" customHeight="1" x14ac:dyDescent="0.35"/>
    <row r="2937" ht="15" customHeight="1" x14ac:dyDescent="0.35"/>
    <row r="2938" ht="15" customHeight="1" x14ac:dyDescent="0.35"/>
    <row r="2939" ht="15" customHeight="1" x14ac:dyDescent="0.35"/>
    <row r="2940" ht="15" customHeight="1" x14ac:dyDescent="0.35"/>
    <row r="2941" ht="15" customHeight="1" x14ac:dyDescent="0.35"/>
    <row r="2942" ht="15" customHeight="1" x14ac:dyDescent="0.35"/>
    <row r="2943" ht="15" customHeight="1" x14ac:dyDescent="0.35"/>
    <row r="2944" ht="15" customHeight="1" x14ac:dyDescent="0.35"/>
    <row r="2945" spans="2:35" ht="15" customHeight="1" x14ac:dyDescent="0.35"/>
    <row r="2946" spans="2:35" ht="15" customHeight="1" x14ac:dyDescent="0.35"/>
    <row r="2947" spans="2:35" ht="12" customHeight="1" x14ac:dyDescent="0.35"/>
    <row r="2948" spans="2:35" ht="15" customHeight="1" x14ac:dyDescent="0.35"/>
    <row r="2949" spans="2:35" ht="15" customHeight="1" x14ac:dyDescent="0.35"/>
    <row r="2950" spans="2:35" ht="15" customHeight="1" x14ac:dyDescent="0.35"/>
    <row r="2951" spans="2:35" ht="15" customHeight="1" x14ac:dyDescent="0.35"/>
    <row r="2952" spans="2:35" ht="15" customHeight="1" x14ac:dyDescent="0.35"/>
    <row r="2953" spans="2:35" ht="15" customHeight="1" x14ac:dyDescent="0.35">
      <c r="B2953" s="101"/>
      <c r="C2953" s="101"/>
      <c r="D2953" s="101"/>
      <c r="E2953" s="101"/>
      <c r="F2953" s="101"/>
      <c r="G2953" s="101"/>
      <c r="H2953" s="101"/>
      <c r="I2953" s="101"/>
      <c r="J2953" s="101"/>
      <c r="K2953" s="101"/>
      <c r="L2953" s="101"/>
      <c r="M2953" s="101"/>
      <c r="N2953" s="101"/>
      <c r="O2953" s="101"/>
      <c r="P2953" s="101"/>
      <c r="Q2953" s="101"/>
      <c r="R2953" s="101"/>
      <c r="S2953" s="101"/>
      <c r="T2953" s="101"/>
      <c r="U2953" s="101"/>
      <c r="V2953" s="101"/>
      <c r="W2953" s="101"/>
      <c r="X2953" s="101"/>
      <c r="Y2953" s="101"/>
      <c r="Z2953" s="101"/>
      <c r="AA2953" s="101"/>
      <c r="AB2953" s="101"/>
      <c r="AC2953" s="101"/>
      <c r="AD2953" s="101"/>
      <c r="AE2953" s="101"/>
      <c r="AF2953" s="101"/>
      <c r="AG2953" s="101"/>
      <c r="AH2953" s="101"/>
      <c r="AI2953" s="101"/>
    </row>
    <row r="2954" spans="2:35" ht="15" customHeight="1" x14ac:dyDescent="0.35"/>
    <row r="2955" spans="2:35" ht="12" customHeight="1" x14ac:dyDescent="0.35"/>
    <row r="2956" spans="2:35" ht="12" customHeight="1" x14ac:dyDescent="0.35"/>
    <row r="2957" spans="2:35" ht="12" customHeight="1" x14ac:dyDescent="0.35"/>
    <row r="2958" spans="2:35" ht="12" customHeight="1" x14ac:dyDescent="0.35"/>
    <row r="2959" spans="2:35" ht="12" customHeight="1" x14ac:dyDescent="0.35"/>
    <row r="2960" spans="2:35" ht="12" customHeight="1" x14ac:dyDescent="0.35"/>
    <row r="2961" ht="12" customHeight="1" x14ac:dyDescent="0.35"/>
    <row r="2962" ht="12" customHeight="1" x14ac:dyDescent="0.35"/>
    <row r="2963" ht="12" customHeight="1" x14ac:dyDescent="0.35"/>
    <row r="2964" ht="12" customHeight="1" x14ac:dyDescent="0.35"/>
    <row r="2965" ht="12" customHeight="1" x14ac:dyDescent="0.35"/>
    <row r="2966" ht="12" customHeight="1" x14ac:dyDescent="0.35"/>
    <row r="2967" ht="12" customHeight="1" x14ac:dyDescent="0.35"/>
    <row r="2968" ht="12" customHeight="1" x14ac:dyDescent="0.35"/>
    <row r="2969" ht="12" customHeight="1" x14ac:dyDescent="0.35"/>
    <row r="2970" ht="12" customHeight="1" x14ac:dyDescent="0.35"/>
    <row r="2971" ht="12" customHeight="1" x14ac:dyDescent="0.35"/>
    <row r="2972" ht="12" customHeight="1" x14ac:dyDescent="0.35"/>
    <row r="2973" ht="12" customHeight="1" x14ac:dyDescent="0.35"/>
    <row r="2974" ht="12" customHeight="1" x14ac:dyDescent="0.35"/>
    <row r="2975" ht="12" customHeight="1" x14ac:dyDescent="0.35"/>
    <row r="2976" ht="12" customHeight="1" x14ac:dyDescent="0.35"/>
    <row r="2977" ht="12" customHeight="1" x14ac:dyDescent="0.35"/>
    <row r="2978" ht="12" customHeight="1" x14ac:dyDescent="0.35"/>
    <row r="2979" ht="12" customHeight="1" x14ac:dyDescent="0.35"/>
    <row r="2980" ht="12" customHeight="1" x14ac:dyDescent="0.35"/>
    <row r="2981" ht="12" customHeight="1" x14ac:dyDescent="0.35"/>
    <row r="2982" ht="15" customHeight="1" x14ac:dyDescent="0.35"/>
    <row r="2983" ht="15" customHeight="1" x14ac:dyDescent="0.35"/>
    <row r="2984" ht="15" customHeight="1" x14ac:dyDescent="0.35"/>
    <row r="2985" ht="15" customHeight="1" x14ac:dyDescent="0.35"/>
    <row r="2986" ht="15" customHeight="1" x14ac:dyDescent="0.35"/>
    <row r="2987" ht="15" customHeight="1" x14ac:dyDescent="0.35"/>
    <row r="2988" ht="15" customHeight="1" x14ac:dyDescent="0.35"/>
    <row r="2989" ht="15" customHeight="1" x14ac:dyDescent="0.35"/>
    <row r="2990" ht="15" customHeight="1" x14ac:dyDescent="0.35"/>
    <row r="2991" ht="15" customHeight="1" x14ac:dyDescent="0.35"/>
    <row r="2992" ht="15" customHeight="1" x14ac:dyDescent="0.35"/>
    <row r="2993" ht="15" customHeight="1" x14ac:dyDescent="0.35"/>
    <row r="2994" ht="15" customHeight="1" x14ac:dyDescent="0.35"/>
    <row r="2995" ht="15" customHeight="1" x14ac:dyDescent="0.35"/>
    <row r="2996" ht="15" customHeight="1" x14ac:dyDescent="0.35"/>
    <row r="2997" ht="15" customHeight="1" x14ac:dyDescent="0.35"/>
    <row r="2998" ht="15" customHeight="1" x14ac:dyDescent="0.35"/>
    <row r="2999" ht="15" customHeight="1" x14ac:dyDescent="0.35"/>
    <row r="3000" ht="15" customHeight="1" x14ac:dyDescent="0.35"/>
    <row r="3001" ht="15" customHeight="1" x14ac:dyDescent="0.35"/>
    <row r="3002" ht="15" customHeight="1" x14ac:dyDescent="0.35"/>
    <row r="3003" ht="15" customHeight="1" x14ac:dyDescent="0.35"/>
    <row r="3004" ht="12" customHeight="1" x14ac:dyDescent="0.35"/>
    <row r="3005" ht="15" customHeight="1" x14ac:dyDescent="0.35"/>
    <row r="3006" ht="15" customHeight="1" x14ac:dyDescent="0.35"/>
    <row r="3007" ht="15" customHeight="1" x14ac:dyDescent="0.35"/>
    <row r="3008" ht="15" customHeight="1" x14ac:dyDescent="0.35"/>
    <row r="3009" ht="15" customHeight="1" x14ac:dyDescent="0.35"/>
    <row r="3010" ht="15" customHeight="1" x14ac:dyDescent="0.35"/>
    <row r="3011" ht="15" customHeight="1" x14ac:dyDescent="0.35"/>
    <row r="3012" ht="15" customHeight="1" x14ac:dyDescent="0.35"/>
    <row r="3013" ht="15" customHeight="1" x14ac:dyDescent="0.35"/>
    <row r="3014" ht="15" customHeight="1" x14ac:dyDescent="0.35"/>
    <row r="3015" ht="15" customHeight="1" x14ac:dyDescent="0.35"/>
    <row r="3016" ht="15" customHeight="1" x14ac:dyDescent="0.35"/>
    <row r="3017" ht="15" customHeight="1" x14ac:dyDescent="0.35"/>
    <row r="3018" ht="15" customHeight="1" x14ac:dyDescent="0.35"/>
    <row r="3019" ht="15" customHeight="1" x14ac:dyDescent="0.35"/>
    <row r="3020" ht="15" customHeight="1" x14ac:dyDescent="0.35"/>
    <row r="3021" ht="15" customHeight="1" x14ac:dyDescent="0.35"/>
    <row r="3022" ht="12" customHeight="1" x14ac:dyDescent="0.35"/>
    <row r="3023" ht="15" customHeight="1" x14ac:dyDescent="0.35"/>
    <row r="3024" ht="15" customHeight="1" x14ac:dyDescent="0.35"/>
    <row r="3025" ht="15" customHeight="1" x14ac:dyDescent="0.35"/>
    <row r="3026" ht="15" customHeight="1" x14ac:dyDescent="0.35"/>
    <row r="3027" ht="15" customHeight="1" x14ac:dyDescent="0.35"/>
    <row r="3028" ht="15" customHeight="1" x14ac:dyDescent="0.35"/>
    <row r="3029" ht="15" customHeight="1" x14ac:dyDescent="0.35"/>
    <row r="3030" ht="15" customHeight="1" x14ac:dyDescent="0.35"/>
    <row r="3031" ht="15" customHeight="1" x14ac:dyDescent="0.35"/>
    <row r="3032" ht="15" customHeight="1" x14ac:dyDescent="0.35"/>
    <row r="3033" ht="15" customHeight="1" x14ac:dyDescent="0.35"/>
    <row r="3034" ht="15" customHeight="1" x14ac:dyDescent="0.35"/>
    <row r="3035" ht="15" customHeight="1" x14ac:dyDescent="0.35"/>
    <row r="3036" ht="15" customHeight="1" x14ac:dyDescent="0.35"/>
    <row r="3037" ht="15" customHeight="1" x14ac:dyDescent="0.35"/>
    <row r="3038" ht="15" customHeight="1" x14ac:dyDescent="0.35"/>
    <row r="3039" ht="15" customHeight="1" x14ac:dyDescent="0.35"/>
    <row r="3040" ht="12" customHeight="1" x14ac:dyDescent="0.35"/>
    <row r="3041" ht="15" customHeight="1" x14ac:dyDescent="0.35"/>
    <row r="3042" ht="15" customHeight="1" x14ac:dyDescent="0.35"/>
    <row r="3043" ht="15" customHeight="1" x14ac:dyDescent="0.35"/>
    <row r="3044" ht="15" customHeight="1" x14ac:dyDescent="0.35"/>
    <row r="3045" ht="15" customHeight="1" x14ac:dyDescent="0.35"/>
    <row r="3046" ht="15" customHeight="1" x14ac:dyDescent="0.35"/>
    <row r="3047" ht="15" customHeight="1" x14ac:dyDescent="0.35"/>
    <row r="3048" ht="15" customHeight="1" x14ac:dyDescent="0.35"/>
    <row r="3049" ht="15" customHeight="1" x14ac:dyDescent="0.35"/>
    <row r="3050" ht="15" customHeight="1" x14ac:dyDescent="0.35"/>
    <row r="3051" ht="15" customHeight="1" x14ac:dyDescent="0.35"/>
    <row r="3052" ht="15" customHeight="1" x14ac:dyDescent="0.35"/>
    <row r="3053" ht="15" customHeight="1" x14ac:dyDescent="0.35"/>
    <row r="3054" ht="15" customHeight="1" x14ac:dyDescent="0.35"/>
    <row r="3055" ht="15" customHeight="1" x14ac:dyDescent="0.35"/>
    <row r="3056" ht="15" customHeight="1" x14ac:dyDescent="0.35"/>
    <row r="3057" ht="15" customHeight="1" x14ac:dyDescent="0.35"/>
    <row r="3058" ht="12" customHeight="1" x14ac:dyDescent="0.35"/>
    <row r="3059" ht="15" customHeight="1" x14ac:dyDescent="0.35"/>
    <row r="3060" ht="15" customHeight="1" x14ac:dyDescent="0.35"/>
    <row r="3061" ht="15" customHeight="1" x14ac:dyDescent="0.35"/>
    <row r="3062" ht="15" customHeight="1" x14ac:dyDescent="0.35"/>
    <row r="3063" ht="15" customHeight="1" x14ac:dyDescent="0.35"/>
    <row r="3064" ht="15" customHeight="1" x14ac:dyDescent="0.35"/>
    <row r="3065" ht="15" customHeight="1" x14ac:dyDescent="0.35"/>
    <row r="3066" ht="15" customHeight="1" x14ac:dyDescent="0.35"/>
    <row r="3067" ht="15" customHeight="1" x14ac:dyDescent="0.35"/>
    <row r="3068" ht="15" customHeight="1" x14ac:dyDescent="0.35"/>
    <row r="3069" ht="15" customHeight="1" x14ac:dyDescent="0.35"/>
    <row r="3070" ht="15" customHeight="1" x14ac:dyDescent="0.35"/>
    <row r="3071" ht="15" customHeight="1" x14ac:dyDescent="0.35"/>
    <row r="3072" ht="15" customHeight="1" x14ac:dyDescent="0.35"/>
    <row r="3073" ht="15" customHeight="1" x14ac:dyDescent="0.35"/>
    <row r="3074" ht="15" customHeight="1" x14ac:dyDescent="0.35"/>
    <row r="3075" ht="15" customHeight="1" x14ac:dyDescent="0.35"/>
    <row r="3076" ht="15" customHeight="1" x14ac:dyDescent="0.35"/>
    <row r="3077" ht="15" customHeight="1" x14ac:dyDescent="0.35"/>
    <row r="3078" ht="15" customHeight="1" x14ac:dyDescent="0.35"/>
    <row r="3079" ht="15" customHeight="1" x14ac:dyDescent="0.35"/>
    <row r="3080" ht="15" customHeight="1" x14ac:dyDescent="0.35"/>
    <row r="3081" ht="15" customHeight="1" x14ac:dyDescent="0.35"/>
    <row r="3082" ht="15" customHeight="1" x14ac:dyDescent="0.35"/>
    <row r="3083" ht="15" customHeight="1" x14ac:dyDescent="0.35"/>
    <row r="3084" ht="15" customHeight="1" x14ac:dyDescent="0.35"/>
    <row r="3085" ht="15" customHeight="1" x14ac:dyDescent="0.35"/>
    <row r="3086" ht="15" customHeight="1" x14ac:dyDescent="0.35"/>
    <row r="3087" ht="15" customHeight="1" x14ac:dyDescent="0.35"/>
    <row r="3088" ht="15" customHeight="1" x14ac:dyDescent="0.35"/>
    <row r="3089" ht="15" customHeight="1" x14ac:dyDescent="0.35"/>
    <row r="3090" ht="15" customHeight="1" x14ac:dyDescent="0.35"/>
    <row r="3091" ht="15" customHeight="1" x14ac:dyDescent="0.35"/>
    <row r="3092" ht="15" customHeight="1" x14ac:dyDescent="0.35"/>
    <row r="3093" ht="12" customHeight="1" x14ac:dyDescent="0.35"/>
    <row r="3094" ht="15" customHeight="1" x14ac:dyDescent="0.35"/>
    <row r="3095" ht="15" customHeight="1" x14ac:dyDescent="0.35"/>
    <row r="3096" ht="15" customHeight="1" x14ac:dyDescent="0.35"/>
    <row r="3097" ht="15" customHeight="1" x14ac:dyDescent="0.35"/>
    <row r="3098" ht="15" customHeight="1" x14ac:dyDescent="0.35"/>
    <row r="3099" ht="15" customHeight="1" x14ac:dyDescent="0.35"/>
    <row r="3100" ht="15" customHeight="1" x14ac:dyDescent="0.35"/>
    <row r="3101" ht="15" customHeight="1" x14ac:dyDescent="0.35"/>
    <row r="3102" ht="15" customHeight="1" x14ac:dyDescent="0.35"/>
    <row r="3103" ht="15" customHeight="1" x14ac:dyDescent="0.35"/>
    <row r="3104" ht="15" customHeight="1" x14ac:dyDescent="0.35"/>
    <row r="3105" ht="15" customHeight="1" x14ac:dyDescent="0.35"/>
    <row r="3106" ht="15" customHeight="1" x14ac:dyDescent="0.35"/>
    <row r="3107" ht="15" customHeight="1" x14ac:dyDescent="0.35"/>
    <row r="3108" ht="15" customHeight="1" x14ac:dyDescent="0.35"/>
    <row r="3109" ht="15" customHeight="1" x14ac:dyDescent="0.35"/>
    <row r="3110" ht="15" customHeight="1" x14ac:dyDescent="0.35"/>
    <row r="3111" ht="12" customHeight="1" x14ac:dyDescent="0.35"/>
    <row r="3112" ht="15" customHeight="1" x14ac:dyDescent="0.35"/>
    <row r="3113" ht="15" customHeight="1" x14ac:dyDescent="0.35"/>
    <row r="3114" ht="15" customHeight="1" x14ac:dyDescent="0.35"/>
    <row r="3115" ht="15" customHeight="1" x14ac:dyDescent="0.35"/>
    <row r="3116" ht="15" customHeight="1" x14ac:dyDescent="0.35"/>
    <row r="3117" ht="15" customHeight="1" x14ac:dyDescent="0.35"/>
    <row r="3118" ht="15" customHeight="1" x14ac:dyDescent="0.35"/>
    <row r="3119" ht="15" customHeight="1" x14ac:dyDescent="0.35"/>
    <row r="3120" ht="15" customHeight="1" x14ac:dyDescent="0.35"/>
    <row r="3121" ht="15" customHeight="1" x14ac:dyDescent="0.35"/>
    <row r="3122" ht="15" customHeight="1" x14ac:dyDescent="0.35"/>
    <row r="3123" ht="15" customHeight="1" x14ac:dyDescent="0.35"/>
    <row r="3124" ht="15" customHeight="1" x14ac:dyDescent="0.35"/>
    <row r="3125" ht="15" customHeight="1" x14ac:dyDescent="0.35"/>
    <row r="3126" ht="15" customHeight="1" x14ac:dyDescent="0.35"/>
    <row r="3127" ht="15" customHeight="1" x14ac:dyDescent="0.35"/>
    <row r="3128" ht="15" customHeight="1" x14ac:dyDescent="0.35"/>
    <row r="3129" ht="12" customHeight="1" x14ac:dyDescent="0.35"/>
    <row r="3130" ht="15" customHeight="1" x14ac:dyDescent="0.35"/>
    <row r="3131" ht="15" customHeight="1" x14ac:dyDescent="0.35"/>
    <row r="3132" ht="15" customHeight="1" x14ac:dyDescent="0.35"/>
    <row r="3133" ht="15" customHeight="1" x14ac:dyDescent="0.35"/>
    <row r="3134" ht="15" customHeight="1" x14ac:dyDescent="0.35"/>
    <row r="3135" ht="15" customHeight="1" x14ac:dyDescent="0.35"/>
    <row r="3136" ht="15" customHeight="1" x14ac:dyDescent="0.35"/>
    <row r="3137" ht="15" customHeight="1" x14ac:dyDescent="0.35"/>
    <row r="3138" ht="15" customHeight="1" x14ac:dyDescent="0.35"/>
    <row r="3139" ht="15" customHeight="1" x14ac:dyDescent="0.35"/>
    <row r="3140" ht="15" customHeight="1" x14ac:dyDescent="0.35"/>
    <row r="3141" ht="15" customHeight="1" x14ac:dyDescent="0.35"/>
    <row r="3142" ht="15" customHeight="1" x14ac:dyDescent="0.35"/>
    <row r="3143" ht="15" customHeight="1" x14ac:dyDescent="0.35"/>
    <row r="3144" ht="15" customHeight="1" x14ac:dyDescent="0.35"/>
    <row r="3145" ht="15" customHeight="1" x14ac:dyDescent="0.35"/>
    <row r="3146" ht="15" customHeight="1" x14ac:dyDescent="0.35"/>
    <row r="3147" ht="12" customHeight="1" x14ac:dyDescent="0.35"/>
    <row r="3148" ht="12" customHeight="1" x14ac:dyDescent="0.35"/>
    <row r="3149" ht="15" customHeight="1" x14ac:dyDescent="0.35"/>
    <row r="3150" ht="15" customHeight="1" x14ac:dyDescent="0.35"/>
    <row r="3151" ht="15" customHeight="1" x14ac:dyDescent="0.35"/>
    <row r="3152" ht="15" customHeight="1" x14ac:dyDescent="0.35"/>
    <row r="3153" ht="15" customHeight="1" x14ac:dyDescent="0.35"/>
    <row r="3154" ht="15" customHeight="1" x14ac:dyDescent="0.35"/>
    <row r="3155" ht="15" customHeight="1" x14ac:dyDescent="0.35"/>
    <row r="3156" ht="15" customHeight="1" x14ac:dyDescent="0.35"/>
    <row r="3157" ht="15" customHeight="1" x14ac:dyDescent="0.35"/>
    <row r="3158" ht="15" customHeight="1" x14ac:dyDescent="0.35"/>
    <row r="3159" ht="15" customHeight="1" x14ac:dyDescent="0.35"/>
    <row r="3160" ht="15" customHeight="1" x14ac:dyDescent="0.35"/>
    <row r="3161" ht="15" customHeight="1" x14ac:dyDescent="0.35"/>
    <row r="3162" ht="15" customHeight="1" x14ac:dyDescent="0.35"/>
    <row r="3163" ht="15" customHeight="1" x14ac:dyDescent="0.35"/>
    <row r="3164" ht="15" customHeight="1" x14ac:dyDescent="0.35"/>
    <row r="3165" ht="15" customHeight="1" x14ac:dyDescent="0.35"/>
    <row r="3166" ht="12" customHeight="1" x14ac:dyDescent="0.35"/>
    <row r="3167" ht="15" customHeight="1" x14ac:dyDescent="0.35"/>
    <row r="3168" ht="15" customHeight="1" x14ac:dyDescent="0.35"/>
    <row r="3169" ht="15" customHeight="1" x14ac:dyDescent="0.35"/>
    <row r="3170" ht="15" customHeight="1" x14ac:dyDescent="0.35"/>
    <row r="3171" ht="15" customHeight="1" x14ac:dyDescent="0.35"/>
    <row r="3172" ht="15" customHeight="1" x14ac:dyDescent="0.35"/>
    <row r="3173" ht="15" customHeight="1" x14ac:dyDescent="0.35"/>
    <row r="3174" ht="15" customHeight="1" x14ac:dyDescent="0.35"/>
    <row r="3175" ht="15" customHeight="1" x14ac:dyDescent="0.35"/>
    <row r="3176" ht="15" customHeight="1" x14ac:dyDescent="0.35"/>
    <row r="3177" ht="15" customHeight="1" x14ac:dyDescent="0.35"/>
    <row r="3178" ht="15" customHeight="1" x14ac:dyDescent="0.35"/>
    <row r="3179" ht="15" customHeight="1" x14ac:dyDescent="0.35"/>
    <row r="3180" ht="15" customHeight="1" x14ac:dyDescent="0.35"/>
    <row r="3181" ht="15" customHeight="1" x14ac:dyDescent="0.35"/>
    <row r="3182" ht="15" customHeight="1" x14ac:dyDescent="0.35"/>
    <row r="3183" ht="15" customHeight="1" x14ac:dyDescent="0.35"/>
    <row r="3184" ht="12" customHeight="1" x14ac:dyDescent="0.35"/>
    <row r="3185" ht="15" customHeight="1" x14ac:dyDescent="0.35"/>
    <row r="3186" ht="15" customHeight="1" x14ac:dyDescent="0.35"/>
    <row r="3187" ht="15" customHeight="1" x14ac:dyDescent="0.35"/>
    <row r="3188" ht="15" customHeight="1" x14ac:dyDescent="0.35"/>
    <row r="3189" ht="15" customHeight="1" x14ac:dyDescent="0.35"/>
    <row r="3190" ht="15" customHeight="1" x14ac:dyDescent="0.35"/>
    <row r="3191" ht="15" customHeight="1" x14ac:dyDescent="0.35"/>
    <row r="3192" ht="15" customHeight="1" x14ac:dyDescent="0.35"/>
    <row r="3193" ht="15" customHeight="1" x14ac:dyDescent="0.35"/>
    <row r="3194" ht="15" customHeight="1" x14ac:dyDescent="0.35"/>
    <row r="3195" ht="15" customHeight="1" x14ac:dyDescent="0.35"/>
    <row r="3196" ht="15" customHeight="1" x14ac:dyDescent="0.35"/>
    <row r="3197" ht="15" customHeight="1" x14ac:dyDescent="0.35"/>
    <row r="3198" ht="15" customHeight="1" x14ac:dyDescent="0.35"/>
    <row r="3199" ht="15" customHeight="1" x14ac:dyDescent="0.35"/>
    <row r="3200" ht="15" customHeight="1" x14ac:dyDescent="0.35"/>
    <row r="3201" ht="15" customHeight="1" x14ac:dyDescent="0.35"/>
    <row r="3202" ht="12" customHeight="1" x14ac:dyDescent="0.35"/>
    <row r="3203" ht="15" customHeight="1" x14ac:dyDescent="0.35"/>
    <row r="3204" ht="15" customHeight="1" x14ac:dyDescent="0.35"/>
    <row r="3205" ht="15" customHeight="1" x14ac:dyDescent="0.35"/>
    <row r="3206" ht="15" customHeight="1" x14ac:dyDescent="0.35"/>
    <row r="3207" ht="15" customHeight="1" x14ac:dyDescent="0.35"/>
    <row r="3208" ht="15" customHeight="1" x14ac:dyDescent="0.35"/>
    <row r="3209" ht="15" customHeight="1" x14ac:dyDescent="0.35"/>
    <row r="3210" ht="15" customHeight="1" x14ac:dyDescent="0.35"/>
    <row r="3211" ht="15" customHeight="1" x14ac:dyDescent="0.35"/>
    <row r="3212" ht="15" customHeight="1" x14ac:dyDescent="0.35"/>
    <row r="3213" ht="15" customHeight="1" x14ac:dyDescent="0.35"/>
    <row r="3214" ht="15" customHeight="1" x14ac:dyDescent="0.35"/>
    <row r="3215" ht="15" customHeight="1" x14ac:dyDescent="0.35"/>
    <row r="3216" ht="15" customHeight="1" x14ac:dyDescent="0.35"/>
    <row r="3217" ht="15" customHeight="1" x14ac:dyDescent="0.35"/>
    <row r="3218" ht="15" customHeight="1" x14ac:dyDescent="0.35"/>
    <row r="3219" ht="15" customHeight="1" x14ac:dyDescent="0.35"/>
    <row r="3220" ht="12" customHeight="1" x14ac:dyDescent="0.35"/>
    <row r="3221" ht="15" customHeight="1" x14ac:dyDescent="0.35"/>
    <row r="3222" ht="15" customHeight="1" x14ac:dyDescent="0.35"/>
    <row r="3223" ht="15" customHeight="1" x14ac:dyDescent="0.35"/>
    <row r="3224" ht="15" customHeight="1" x14ac:dyDescent="0.35"/>
    <row r="3225" ht="15" customHeight="1" x14ac:dyDescent="0.35"/>
    <row r="3226" ht="15" customHeight="1" x14ac:dyDescent="0.35"/>
    <row r="3227" ht="15" customHeight="1" x14ac:dyDescent="0.35"/>
    <row r="3228" ht="15" customHeight="1" x14ac:dyDescent="0.35"/>
    <row r="3229" ht="15" customHeight="1" x14ac:dyDescent="0.35"/>
    <row r="3230" ht="15" customHeight="1" x14ac:dyDescent="0.35"/>
    <row r="3231" ht="15" customHeight="1" x14ac:dyDescent="0.35"/>
    <row r="3232" ht="15" customHeight="1" x14ac:dyDescent="0.35"/>
    <row r="3233" ht="15" customHeight="1" x14ac:dyDescent="0.35"/>
    <row r="3234" ht="15" customHeight="1" x14ac:dyDescent="0.35"/>
    <row r="3235" ht="15" customHeight="1" x14ac:dyDescent="0.35"/>
    <row r="3236" ht="15" customHeight="1" x14ac:dyDescent="0.35"/>
    <row r="3237" ht="15" customHeight="1" x14ac:dyDescent="0.35"/>
    <row r="3238" ht="12" customHeight="1" x14ac:dyDescent="0.35"/>
    <row r="3239" ht="15" customHeight="1" x14ac:dyDescent="0.35"/>
    <row r="3240" ht="15" customHeight="1" x14ac:dyDescent="0.35"/>
    <row r="3241" ht="15" customHeight="1" x14ac:dyDescent="0.35"/>
    <row r="3242" ht="15" customHeight="1" x14ac:dyDescent="0.35"/>
    <row r="3243" ht="15" customHeight="1" x14ac:dyDescent="0.35"/>
    <row r="3244" ht="15" customHeight="1" x14ac:dyDescent="0.35"/>
    <row r="3245" ht="15" customHeight="1" x14ac:dyDescent="0.35"/>
    <row r="3246" ht="15" customHeight="1" x14ac:dyDescent="0.35"/>
    <row r="3247" ht="15" customHeight="1" x14ac:dyDescent="0.35"/>
    <row r="3248" ht="15" customHeight="1" x14ac:dyDescent="0.35"/>
    <row r="3249" ht="15" customHeight="1" x14ac:dyDescent="0.35"/>
    <row r="3250" ht="15" customHeight="1" x14ac:dyDescent="0.35"/>
    <row r="3251" ht="15" customHeight="1" x14ac:dyDescent="0.35"/>
    <row r="3252" ht="15" customHeight="1" x14ac:dyDescent="0.35"/>
    <row r="3253" ht="15" customHeight="1" x14ac:dyDescent="0.35"/>
    <row r="3254" ht="15" customHeight="1" x14ac:dyDescent="0.35"/>
    <row r="3255" ht="15" customHeight="1" x14ac:dyDescent="0.35"/>
    <row r="3256" ht="12" customHeight="1" x14ac:dyDescent="0.35"/>
    <row r="3257" ht="15" customHeight="1" x14ac:dyDescent="0.35"/>
    <row r="3258" ht="15" customHeight="1" x14ac:dyDescent="0.35"/>
    <row r="3259" ht="15" customHeight="1" x14ac:dyDescent="0.35"/>
    <row r="3260" ht="15" customHeight="1" x14ac:dyDescent="0.35"/>
    <row r="3261" ht="15" customHeight="1" x14ac:dyDescent="0.35"/>
    <row r="3262" ht="15" customHeight="1" x14ac:dyDescent="0.35"/>
    <row r="3263" ht="15" customHeight="1" x14ac:dyDescent="0.35"/>
    <row r="3264" ht="15" customHeight="1" x14ac:dyDescent="0.35"/>
    <row r="3265" spans="2:35" ht="15" customHeight="1" x14ac:dyDescent="0.35"/>
    <row r="3266" spans="2:35" ht="15" customHeight="1" x14ac:dyDescent="0.35"/>
    <row r="3267" spans="2:35" ht="15" customHeight="1" x14ac:dyDescent="0.35"/>
    <row r="3268" spans="2:35" ht="15" customHeight="1" x14ac:dyDescent="0.35"/>
    <row r="3269" spans="2:35" ht="15" customHeight="1" x14ac:dyDescent="0.35"/>
    <row r="3270" spans="2:35" ht="15" customHeight="1" x14ac:dyDescent="0.35"/>
    <row r="3271" spans="2:35" ht="15" customHeight="1" x14ac:dyDescent="0.35"/>
    <row r="3272" spans="2:35" ht="15" customHeight="1" x14ac:dyDescent="0.35"/>
    <row r="3273" spans="2:35" ht="15" customHeight="1" x14ac:dyDescent="0.35"/>
    <row r="3274" spans="2:35" ht="15" customHeight="1" x14ac:dyDescent="0.35"/>
    <row r="3275" spans="2:35" ht="15" customHeight="1" x14ac:dyDescent="0.35">
      <c r="B3275" s="101"/>
      <c r="C3275" s="101"/>
      <c r="D3275" s="101"/>
      <c r="E3275" s="101"/>
      <c r="F3275" s="101"/>
      <c r="G3275" s="101"/>
      <c r="H3275" s="101"/>
      <c r="I3275" s="101"/>
      <c r="J3275" s="101"/>
      <c r="K3275" s="101"/>
      <c r="L3275" s="101"/>
      <c r="M3275" s="101"/>
      <c r="N3275" s="101"/>
      <c r="O3275" s="101"/>
      <c r="P3275" s="101"/>
      <c r="Q3275" s="101"/>
      <c r="R3275" s="101"/>
      <c r="S3275" s="101"/>
      <c r="T3275" s="101"/>
      <c r="U3275" s="101"/>
      <c r="V3275" s="101"/>
      <c r="W3275" s="101"/>
      <c r="X3275" s="101"/>
      <c r="Y3275" s="101"/>
      <c r="Z3275" s="101"/>
      <c r="AA3275" s="101"/>
      <c r="AB3275" s="101"/>
      <c r="AC3275" s="101"/>
      <c r="AD3275" s="101"/>
      <c r="AE3275" s="101"/>
      <c r="AF3275" s="101"/>
      <c r="AG3275" s="101"/>
      <c r="AH3275" s="101"/>
      <c r="AI3275" s="101"/>
    </row>
    <row r="3276" spans="2:35" ht="12" customHeight="1" x14ac:dyDescent="0.35"/>
    <row r="3277" spans="2:35" ht="12" customHeight="1" x14ac:dyDescent="0.35"/>
    <row r="3278" spans="2:35" ht="12" customHeight="1" x14ac:dyDescent="0.35"/>
    <row r="3279" spans="2:35" ht="12" customHeight="1" x14ac:dyDescent="0.35"/>
    <row r="3280" spans="2:35" ht="12" customHeight="1" x14ac:dyDescent="0.35"/>
    <row r="3281" ht="12" customHeight="1" x14ac:dyDescent="0.35"/>
    <row r="3282" ht="12" customHeight="1" x14ac:dyDescent="0.35"/>
    <row r="3283" ht="12" customHeight="1" x14ac:dyDescent="0.35"/>
    <row r="3284" ht="12" customHeight="1" x14ac:dyDescent="0.35"/>
    <row r="3285" ht="12" customHeight="1" x14ac:dyDescent="0.35"/>
    <row r="3286" ht="12" customHeight="1" x14ac:dyDescent="0.35"/>
    <row r="3287" ht="12" customHeight="1" x14ac:dyDescent="0.35"/>
    <row r="3288" ht="12" customHeight="1" x14ac:dyDescent="0.35"/>
    <row r="3289" ht="12" customHeight="1" x14ac:dyDescent="0.35"/>
    <row r="3290" ht="12" customHeight="1" x14ac:dyDescent="0.35"/>
    <row r="3291" ht="12" customHeight="1" x14ac:dyDescent="0.35"/>
    <row r="3292" ht="12" customHeight="1" x14ac:dyDescent="0.35"/>
    <row r="3293" ht="12" customHeight="1" x14ac:dyDescent="0.35"/>
    <row r="3294" ht="12" customHeight="1" x14ac:dyDescent="0.35"/>
    <row r="3295" ht="12" customHeight="1" x14ac:dyDescent="0.35"/>
    <row r="3296" ht="12" customHeight="1" x14ac:dyDescent="0.35"/>
    <row r="3297" ht="12" customHeight="1" x14ac:dyDescent="0.35"/>
    <row r="3298" ht="12" customHeight="1" x14ac:dyDescent="0.35"/>
    <row r="3299" ht="12" customHeight="1" x14ac:dyDescent="0.35"/>
    <row r="3300" ht="12" customHeight="1" x14ac:dyDescent="0.35"/>
    <row r="3301" ht="12" customHeight="1" x14ac:dyDescent="0.35"/>
    <row r="3302" ht="12" customHeight="1" x14ac:dyDescent="0.35"/>
    <row r="3303" ht="12" customHeight="1" x14ac:dyDescent="0.35"/>
    <row r="3304" ht="12" customHeight="1" x14ac:dyDescent="0.35"/>
    <row r="3305" ht="12" customHeight="1" x14ac:dyDescent="0.35"/>
    <row r="3306" ht="12" customHeight="1" x14ac:dyDescent="0.35"/>
    <row r="3307" ht="15" customHeight="1" x14ac:dyDescent="0.35"/>
    <row r="3308" ht="15" customHeight="1" x14ac:dyDescent="0.35"/>
    <row r="3309" ht="15" customHeight="1" x14ac:dyDescent="0.35"/>
    <row r="3310" ht="15" customHeight="1" x14ac:dyDescent="0.35"/>
    <row r="3311" ht="15" customHeight="1" x14ac:dyDescent="0.35"/>
    <row r="3312" ht="15" customHeight="1" x14ac:dyDescent="0.35"/>
    <row r="3313" ht="15" customHeight="1" x14ac:dyDescent="0.35"/>
    <row r="3314" ht="15" customHeight="1" x14ac:dyDescent="0.35"/>
    <row r="3315" ht="15" customHeight="1" x14ac:dyDescent="0.35"/>
    <row r="3316" ht="15" customHeight="1" x14ac:dyDescent="0.35"/>
    <row r="3317" ht="12" customHeight="1" x14ac:dyDescent="0.35"/>
    <row r="3318" ht="15" customHeight="1" x14ac:dyDescent="0.35"/>
    <row r="3319" ht="15" customHeight="1" x14ac:dyDescent="0.35"/>
    <row r="3320" ht="15" customHeight="1" x14ac:dyDescent="0.35"/>
    <row r="3321" ht="15" customHeight="1" x14ac:dyDescent="0.35"/>
    <row r="3322" ht="15" customHeight="1" x14ac:dyDescent="0.35"/>
    <row r="3323" ht="15" customHeight="1" x14ac:dyDescent="0.35"/>
    <row r="3324" ht="15" customHeight="1" x14ac:dyDescent="0.35"/>
    <row r="3325" ht="15" customHeight="1" x14ac:dyDescent="0.35"/>
    <row r="3326" ht="15" customHeight="1" x14ac:dyDescent="0.35"/>
    <row r="3327" ht="15" customHeight="1" x14ac:dyDescent="0.35"/>
    <row r="3328" ht="15" customHeight="1" x14ac:dyDescent="0.35"/>
    <row r="3329" ht="15" customHeight="1" x14ac:dyDescent="0.35"/>
    <row r="3330" ht="15" customHeight="1" x14ac:dyDescent="0.35"/>
    <row r="3331" ht="15" customHeight="1" x14ac:dyDescent="0.35"/>
    <row r="3332" ht="15" customHeight="1" x14ac:dyDescent="0.35"/>
    <row r="3333" ht="15" customHeight="1" x14ac:dyDescent="0.35"/>
    <row r="3334" ht="12" customHeight="1" x14ac:dyDescent="0.35"/>
    <row r="3335" ht="15" customHeight="1" x14ac:dyDescent="0.35"/>
    <row r="3336" ht="15" customHeight="1" x14ac:dyDescent="0.35"/>
    <row r="3337" ht="12" customHeight="1" x14ac:dyDescent="0.35"/>
    <row r="3338" ht="15" customHeight="1" x14ac:dyDescent="0.35"/>
    <row r="3339" ht="15" customHeight="1" x14ac:dyDescent="0.35"/>
    <row r="3340" ht="15" customHeight="1" x14ac:dyDescent="0.35"/>
    <row r="3341" ht="15" customHeight="1" x14ac:dyDescent="0.35"/>
    <row r="3342" ht="15" customHeight="1" x14ac:dyDescent="0.35"/>
    <row r="3343" ht="12" customHeight="1" x14ac:dyDescent="0.35"/>
    <row r="3344" ht="15" customHeight="1" x14ac:dyDescent="0.35"/>
    <row r="3345" ht="15" customHeight="1" x14ac:dyDescent="0.35"/>
    <row r="3346" ht="15" customHeight="1" x14ac:dyDescent="0.35"/>
    <row r="3347" ht="15" customHeight="1" x14ac:dyDescent="0.35"/>
    <row r="3348" ht="15" customHeight="1" x14ac:dyDescent="0.35"/>
    <row r="3349" ht="15" customHeight="1" x14ac:dyDescent="0.35"/>
    <row r="3350" ht="15" customHeight="1" x14ac:dyDescent="0.35"/>
    <row r="3351" ht="15" customHeight="1" x14ac:dyDescent="0.35"/>
    <row r="3352" ht="15" customHeight="1" x14ac:dyDescent="0.35"/>
    <row r="3353" ht="15" customHeight="1" x14ac:dyDescent="0.35"/>
    <row r="3354" ht="15" customHeight="1" x14ac:dyDescent="0.35"/>
    <row r="3355" ht="15" customHeight="1" x14ac:dyDescent="0.35"/>
    <row r="3356" ht="15" customHeight="1" x14ac:dyDescent="0.35"/>
    <row r="3357" ht="15" customHeight="1" x14ac:dyDescent="0.35"/>
    <row r="3358" ht="15" customHeight="1" x14ac:dyDescent="0.35"/>
    <row r="3359" ht="15" customHeight="1" x14ac:dyDescent="0.35"/>
    <row r="3360" ht="12" customHeight="1" x14ac:dyDescent="0.35"/>
    <row r="3361" ht="15" customHeight="1" x14ac:dyDescent="0.35"/>
    <row r="3362" ht="15" customHeight="1" x14ac:dyDescent="0.35"/>
    <row r="3363" ht="12" customHeight="1" x14ac:dyDescent="0.35"/>
    <row r="3364" ht="15" customHeight="1" x14ac:dyDescent="0.35"/>
    <row r="3365" ht="15" customHeight="1" x14ac:dyDescent="0.35"/>
    <row r="3366" ht="15" customHeight="1" x14ac:dyDescent="0.35"/>
    <row r="3367" ht="12" customHeight="1" x14ac:dyDescent="0.35"/>
    <row r="3368" ht="15" customHeight="1" x14ac:dyDescent="0.35"/>
    <row r="3369" ht="15" customHeight="1" x14ac:dyDescent="0.35"/>
    <row r="3370" ht="15" customHeight="1" x14ac:dyDescent="0.35"/>
    <row r="3371" ht="15" customHeight="1" x14ac:dyDescent="0.35"/>
    <row r="3372" ht="15" customHeight="1" x14ac:dyDescent="0.35"/>
    <row r="3373" ht="15" customHeight="1" x14ac:dyDescent="0.35"/>
    <row r="3374" ht="15" customHeight="1" x14ac:dyDescent="0.35"/>
    <row r="3375" ht="15" customHeight="1" x14ac:dyDescent="0.35"/>
    <row r="3376" ht="15" customHeight="1" x14ac:dyDescent="0.35"/>
    <row r="3377" spans="2:35" ht="15" customHeight="1" x14ac:dyDescent="0.35"/>
    <row r="3378" spans="2:35" ht="12" customHeight="1" x14ac:dyDescent="0.35"/>
    <row r="3379" spans="2:35" ht="15" customHeight="1" x14ac:dyDescent="0.35"/>
    <row r="3380" spans="2:35" ht="15" customHeight="1" x14ac:dyDescent="0.35"/>
    <row r="3381" spans="2:35" ht="12" customHeight="1" x14ac:dyDescent="0.35"/>
    <row r="3382" spans="2:35" ht="15" customHeight="1" x14ac:dyDescent="0.35"/>
    <row r="3383" spans="2:35" ht="15" customHeight="1" x14ac:dyDescent="0.35"/>
    <row r="3384" spans="2:35" ht="15" customHeight="1" x14ac:dyDescent="0.35">
      <c r="B3384" s="101"/>
      <c r="C3384" s="101"/>
      <c r="D3384" s="101"/>
      <c r="E3384" s="101"/>
      <c r="F3384" s="101"/>
      <c r="G3384" s="101"/>
      <c r="H3384" s="101"/>
      <c r="I3384" s="101"/>
      <c r="J3384" s="101"/>
      <c r="K3384" s="101"/>
      <c r="L3384" s="101"/>
      <c r="M3384" s="101"/>
      <c r="N3384" s="101"/>
      <c r="O3384" s="101"/>
      <c r="P3384" s="101"/>
      <c r="Q3384" s="101"/>
      <c r="R3384" s="101"/>
      <c r="S3384" s="101"/>
      <c r="T3384" s="101"/>
      <c r="U3384" s="101"/>
      <c r="V3384" s="101"/>
      <c r="W3384" s="101"/>
      <c r="X3384" s="101"/>
      <c r="Y3384" s="101"/>
      <c r="Z3384" s="101"/>
      <c r="AA3384" s="101"/>
      <c r="AB3384" s="101"/>
      <c r="AC3384" s="101"/>
      <c r="AD3384" s="101"/>
      <c r="AE3384" s="101"/>
      <c r="AF3384" s="101"/>
      <c r="AG3384" s="101"/>
      <c r="AH3384" s="101"/>
      <c r="AI3384" s="101"/>
    </row>
    <row r="3385" spans="2:35" ht="15" customHeight="1" x14ac:dyDescent="0.35"/>
    <row r="3386" spans="2:35" ht="15" customHeight="1" x14ac:dyDescent="0.35"/>
    <row r="3387" spans="2:35" ht="15" customHeight="1" x14ac:dyDescent="0.35"/>
    <row r="3388" spans="2:35" ht="15" customHeight="1" x14ac:dyDescent="0.35"/>
    <row r="3389" spans="2:35" ht="15" customHeight="1" x14ac:dyDescent="0.35"/>
    <row r="3390" spans="2:35" ht="15" customHeight="1" x14ac:dyDescent="0.35"/>
    <row r="3391" spans="2:35" ht="15" customHeight="1" x14ac:dyDescent="0.35"/>
    <row r="3392" spans="2:35" ht="12" customHeight="1" x14ac:dyDescent="0.35"/>
    <row r="3393" ht="12" customHeight="1" x14ac:dyDescent="0.35"/>
    <row r="3394" ht="12" customHeight="1" x14ac:dyDescent="0.35"/>
    <row r="3395" ht="12" customHeight="1" x14ac:dyDescent="0.35"/>
    <row r="3396" ht="12" customHeight="1" x14ac:dyDescent="0.35"/>
    <row r="3397" ht="12" customHeight="1" x14ac:dyDescent="0.35"/>
    <row r="3398" ht="12" customHeight="1" x14ac:dyDescent="0.35"/>
    <row r="3399" ht="12" customHeight="1" x14ac:dyDescent="0.35"/>
    <row r="3400" ht="12" customHeight="1" x14ac:dyDescent="0.35"/>
    <row r="3401" ht="12" customHeight="1" x14ac:dyDescent="0.35"/>
    <row r="3402" ht="12" customHeight="1" x14ac:dyDescent="0.35"/>
    <row r="3403" ht="12" customHeight="1" x14ac:dyDescent="0.35"/>
    <row r="3404" ht="12" customHeight="1" x14ac:dyDescent="0.35"/>
    <row r="3405" ht="12" customHeight="1" x14ac:dyDescent="0.35"/>
    <row r="3406" ht="12" customHeight="1" x14ac:dyDescent="0.35"/>
    <row r="3407" ht="12" customHeight="1" x14ac:dyDescent="0.35"/>
    <row r="3408" ht="12" customHeight="1" x14ac:dyDescent="0.35"/>
    <row r="3409" ht="12" customHeight="1" x14ac:dyDescent="0.35"/>
    <row r="3410" ht="12" customHeight="1" x14ac:dyDescent="0.35"/>
    <row r="3411" ht="12" customHeight="1" x14ac:dyDescent="0.35"/>
    <row r="3412" ht="12" customHeight="1" x14ac:dyDescent="0.35"/>
    <row r="3413" ht="12" customHeight="1" x14ac:dyDescent="0.35"/>
    <row r="3414" ht="12" customHeight="1" x14ac:dyDescent="0.35"/>
    <row r="3415" ht="12" customHeight="1" x14ac:dyDescent="0.35"/>
    <row r="3416" ht="12" customHeight="1" x14ac:dyDescent="0.35"/>
    <row r="3417" ht="12" customHeight="1" x14ac:dyDescent="0.35"/>
    <row r="3418" ht="12" customHeight="1" x14ac:dyDescent="0.35"/>
    <row r="3419" ht="12" customHeight="1" x14ac:dyDescent="0.35"/>
    <row r="3420" ht="12" customHeight="1" x14ac:dyDescent="0.35"/>
    <row r="3421" ht="12" customHeight="1" x14ac:dyDescent="0.35"/>
    <row r="3422" ht="12" customHeight="1" x14ac:dyDescent="0.35"/>
    <row r="3423" ht="12" customHeight="1" x14ac:dyDescent="0.35"/>
    <row r="3424" ht="12" customHeight="1" x14ac:dyDescent="0.35"/>
    <row r="3425" ht="12" customHeight="1" x14ac:dyDescent="0.35"/>
    <row r="3426" ht="12" customHeight="1" x14ac:dyDescent="0.35"/>
    <row r="3427" ht="12" customHeight="1" x14ac:dyDescent="0.35"/>
    <row r="3428" ht="12" customHeight="1" x14ac:dyDescent="0.35"/>
    <row r="3429" ht="12" customHeight="1" x14ac:dyDescent="0.35"/>
    <row r="3430" ht="12" customHeight="1" x14ac:dyDescent="0.35"/>
    <row r="3431" ht="12" customHeight="1" x14ac:dyDescent="0.35"/>
    <row r="3432" ht="15" customHeight="1" x14ac:dyDescent="0.35"/>
    <row r="3433" ht="15" customHeight="1" x14ac:dyDescent="0.35"/>
    <row r="3434" ht="15" customHeight="1" x14ac:dyDescent="0.35"/>
    <row r="3435" ht="15" customHeight="1" x14ac:dyDescent="0.35"/>
    <row r="3436" ht="15" customHeight="1" x14ac:dyDescent="0.35"/>
    <row r="3437" ht="15" customHeight="1" x14ac:dyDescent="0.35"/>
    <row r="3438" ht="15" customHeight="1" x14ac:dyDescent="0.35"/>
    <row r="3439" ht="15" customHeight="1" x14ac:dyDescent="0.35"/>
    <row r="3440" ht="15" customHeight="1" x14ac:dyDescent="0.35"/>
    <row r="3441" ht="15" customHeight="1" x14ac:dyDescent="0.35"/>
    <row r="3442" ht="12" customHeight="1" x14ac:dyDescent="0.35"/>
    <row r="3443" ht="15" customHeight="1" x14ac:dyDescent="0.35"/>
    <row r="3444" ht="15" customHeight="1" x14ac:dyDescent="0.35"/>
    <row r="3445" ht="15" customHeight="1" x14ac:dyDescent="0.35"/>
    <row r="3446" ht="15" customHeight="1" x14ac:dyDescent="0.35"/>
    <row r="3447" ht="15" customHeight="1" x14ac:dyDescent="0.35"/>
    <row r="3448" ht="15" customHeight="1" x14ac:dyDescent="0.35"/>
    <row r="3449" ht="15" customHeight="1" x14ac:dyDescent="0.35"/>
    <row r="3450" ht="15" customHeight="1" x14ac:dyDescent="0.35"/>
    <row r="3451" ht="15" customHeight="1" x14ac:dyDescent="0.35"/>
    <row r="3452" ht="15" customHeight="1" x14ac:dyDescent="0.35"/>
    <row r="3453" ht="15" customHeight="1" x14ac:dyDescent="0.35"/>
    <row r="3454" ht="15" customHeight="1" x14ac:dyDescent="0.35"/>
    <row r="3455" ht="15" customHeight="1" x14ac:dyDescent="0.35"/>
    <row r="3456" ht="15" customHeight="1" x14ac:dyDescent="0.35"/>
    <row r="3457" ht="15" customHeight="1" x14ac:dyDescent="0.35"/>
    <row r="3458" ht="15" customHeight="1" x14ac:dyDescent="0.35"/>
    <row r="3459" ht="12" customHeight="1" x14ac:dyDescent="0.35"/>
    <row r="3460" ht="15" customHeight="1" x14ac:dyDescent="0.35"/>
    <row r="3461" ht="15" customHeight="1" x14ac:dyDescent="0.35"/>
    <row r="3462" ht="12" customHeight="1" x14ac:dyDescent="0.35"/>
    <row r="3463" ht="15" customHeight="1" x14ac:dyDescent="0.35"/>
    <row r="3464" ht="15" customHeight="1" x14ac:dyDescent="0.35"/>
    <row r="3465" ht="15" customHeight="1" x14ac:dyDescent="0.35"/>
    <row r="3466" ht="15" customHeight="1" x14ac:dyDescent="0.35"/>
    <row r="3467" ht="15" customHeight="1" x14ac:dyDescent="0.35"/>
    <row r="3468" ht="12" customHeight="1" x14ac:dyDescent="0.35"/>
    <row r="3469" ht="15" customHeight="1" x14ac:dyDescent="0.35"/>
    <row r="3470" ht="15" customHeight="1" x14ac:dyDescent="0.35"/>
    <row r="3471" ht="15" customHeight="1" x14ac:dyDescent="0.35"/>
    <row r="3472" ht="15" customHeight="1" x14ac:dyDescent="0.35"/>
    <row r="3473" ht="15" customHeight="1" x14ac:dyDescent="0.35"/>
    <row r="3474" ht="15" customHeight="1" x14ac:dyDescent="0.35"/>
    <row r="3475" ht="15" customHeight="1" x14ac:dyDescent="0.35"/>
    <row r="3476" ht="15" customHeight="1" x14ac:dyDescent="0.35"/>
    <row r="3477" ht="15" customHeight="1" x14ac:dyDescent="0.35"/>
    <row r="3478" ht="15" customHeight="1" x14ac:dyDescent="0.35"/>
    <row r="3479" ht="15" customHeight="1" x14ac:dyDescent="0.35"/>
    <row r="3480" ht="15" customHeight="1" x14ac:dyDescent="0.35"/>
    <row r="3481" ht="15" customHeight="1" x14ac:dyDescent="0.35"/>
    <row r="3482" ht="15" customHeight="1" x14ac:dyDescent="0.35"/>
    <row r="3483" ht="15" customHeight="1" x14ac:dyDescent="0.35"/>
    <row r="3484" ht="15" customHeight="1" x14ac:dyDescent="0.35"/>
    <row r="3485" ht="12" customHeight="1" x14ac:dyDescent="0.35"/>
    <row r="3486" ht="15" customHeight="1" x14ac:dyDescent="0.35"/>
    <row r="3487" ht="15" customHeight="1" x14ac:dyDescent="0.35"/>
    <row r="3488" ht="12" customHeight="1" x14ac:dyDescent="0.35"/>
    <row r="3489" ht="15" customHeight="1" x14ac:dyDescent="0.35"/>
    <row r="3490" ht="15" customHeight="1" x14ac:dyDescent="0.35"/>
    <row r="3491" ht="15" customHeight="1" x14ac:dyDescent="0.35"/>
    <row r="3492" ht="12" customHeight="1" x14ac:dyDescent="0.35"/>
    <row r="3493" ht="15" customHeight="1" x14ac:dyDescent="0.35"/>
    <row r="3494" ht="15" customHeight="1" x14ac:dyDescent="0.35"/>
    <row r="3495" ht="15" customHeight="1" x14ac:dyDescent="0.35"/>
    <row r="3496" ht="15" customHeight="1" x14ac:dyDescent="0.35"/>
    <row r="3497" ht="15" customHeight="1" x14ac:dyDescent="0.35"/>
    <row r="3498" ht="15" customHeight="1" x14ac:dyDescent="0.35"/>
    <row r="3499" ht="15" customHeight="1" x14ac:dyDescent="0.35"/>
    <row r="3500" ht="15" customHeight="1" x14ac:dyDescent="0.35"/>
    <row r="3501" ht="15" customHeight="1" x14ac:dyDescent="0.35"/>
    <row r="3502" ht="15" customHeight="1" x14ac:dyDescent="0.35"/>
    <row r="3503" ht="12" customHeight="1" x14ac:dyDescent="0.35"/>
    <row r="3504" ht="15" customHeight="1" x14ac:dyDescent="0.35"/>
    <row r="3505" spans="2:35" ht="15" customHeight="1" x14ac:dyDescent="0.35"/>
    <row r="3506" spans="2:35" ht="12" customHeight="1" x14ac:dyDescent="0.35"/>
    <row r="3507" spans="2:35" ht="15" customHeight="1" x14ac:dyDescent="0.35"/>
    <row r="3508" spans="2:35" ht="15" customHeight="1" x14ac:dyDescent="0.35"/>
    <row r="3509" spans="2:35" ht="15" customHeight="1" x14ac:dyDescent="0.35">
      <c r="B3509" s="101"/>
      <c r="C3509" s="101"/>
      <c r="D3509" s="101"/>
      <c r="E3509" s="101"/>
      <c r="F3509" s="101"/>
      <c r="G3509" s="101"/>
      <c r="H3509" s="101"/>
      <c r="I3509" s="101"/>
      <c r="J3509" s="101"/>
      <c r="K3509" s="101"/>
      <c r="L3509" s="101"/>
      <c r="M3509" s="101"/>
      <c r="N3509" s="101"/>
      <c r="O3509" s="101"/>
      <c r="P3509" s="101"/>
      <c r="Q3509" s="101"/>
      <c r="R3509" s="101"/>
      <c r="S3509" s="101"/>
      <c r="T3509" s="101"/>
      <c r="U3509" s="101"/>
      <c r="V3509" s="101"/>
      <c r="W3509" s="101"/>
      <c r="X3509" s="101"/>
      <c r="Y3509" s="101"/>
      <c r="Z3509" s="101"/>
      <c r="AA3509" s="101"/>
      <c r="AB3509" s="101"/>
      <c r="AC3509" s="101"/>
      <c r="AD3509" s="101"/>
      <c r="AE3509" s="101"/>
      <c r="AF3509" s="101"/>
      <c r="AG3509" s="101"/>
      <c r="AH3509" s="101"/>
      <c r="AI3509" s="101"/>
    </row>
    <row r="3510" spans="2:35" ht="15" customHeight="1" x14ac:dyDescent="0.35"/>
    <row r="3511" spans="2:35" ht="15" customHeight="1" x14ac:dyDescent="0.35"/>
    <row r="3512" spans="2:35" ht="15" customHeight="1" x14ac:dyDescent="0.35"/>
    <row r="3513" spans="2:35" ht="15" customHeight="1" x14ac:dyDescent="0.35"/>
    <row r="3514" spans="2:35" ht="15" customHeight="1" x14ac:dyDescent="0.35"/>
    <row r="3515" spans="2:35" ht="15" customHeight="1" x14ac:dyDescent="0.35"/>
    <row r="3516" spans="2:35" ht="15" customHeight="1" x14ac:dyDescent="0.35"/>
    <row r="3517" spans="2:35" ht="12" customHeight="1" x14ac:dyDescent="0.35"/>
    <row r="3518" spans="2:35" ht="12" customHeight="1" x14ac:dyDescent="0.35"/>
    <row r="3519" spans="2:35" ht="12" customHeight="1" x14ac:dyDescent="0.35"/>
    <row r="3520" spans="2:35" ht="12" customHeight="1" x14ac:dyDescent="0.35"/>
    <row r="3521" ht="12" customHeight="1" x14ac:dyDescent="0.35"/>
    <row r="3522" ht="12" customHeight="1" x14ac:dyDescent="0.35"/>
    <row r="3523" ht="12" customHeight="1" x14ac:dyDescent="0.35"/>
    <row r="3524" ht="12" customHeight="1" x14ac:dyDescent="0.35"/>
    <row r="3525" ht="12" customHeight="1" x14ac:dyDescent="0.35"/>
    <row r="3526" ht="12" customHeight="1" x14ac:dyDescent="0.35"/>
    <row r="3527" ht="12" customHeight="1" x14ac:dyDescent="0.35"/>
    <row r="3528" ht="12" customHeight="1" x14ac:dyDescent="0.35"/>
    <row r="3529" ht="12" customHeight="1" x14ac:dyDescent="0.35"/>
    <row r="3530" ht="12" customHeight="1" x14ac:dyDescent="0.35"/>
    <row r="3531" ht="12" customHeight="1" x14ac:dyDescent="0.35"/>
    <row r="3532" ht="12" customHeight="1" x14ac:dyDescent="0.35"/>
    <row r="3533" ht="12" customHeight="1" x14ac:dyDescent="0.35"/>
    <row r="3534" ht="12" customHeight="1" x14ac:dyDescent="0.35"/>
    <row r="3535" ht="12" customHeight="1" x14ac:dyDescent="0.35"/>
    <row r="3536" ht="12" customHeight="1" x14ac:dyDescent="0.35"/>
    <row r="3537" ht="12" customHeight="1" x14ac:dyDescent="0.35"/>
    <row r="3538" ht="12" customHeight="1" x14ac:dyDescent="0.35"/>
    <row r="3539" ht="12" customHeight="1" x14ac:dyDescent="0.35"/>
    <row r="3540" ht="12" customHeight="1" x14ac:dyDescent="0.35"/>
    <row r="3541" ht="12" customHeight="1" x14ac:dyDescent="0.35"/>
    <row r="3542" ht="12" customHeight="1" x14ac:dyDescent="0.35"/>
    <row r="3543" ht="12" customHeight="1" x14ac:dyDescent="0.35"/>
    <row r="3544" ht="12" customHeight="1" x14ac:dyDescent="0.35"/>
    <row r="3545" ht="12" customHeight="1" x14ac:dyDescent="0.35"/>
    <row r="3546" ht="12" customHeight="1" x14ac:dyDescent="0.35"/>
    <row r="3547" ht="12" customHeight="1" x14ac:dyDescent="0.35"/>
    <row r="3548" ht="12" customHeight="1" x14ac:dyDescent="0.35"/>
    <row r="3549" ht="12" customHeight="1" x14ac:dyDescent="0.35"/>
    <row r="3550" ht="12" customHeight="1" x14ac:dyDescent="0.35"/>
    <row r="3551" ht="12" customHeight="1" x14ac:dyDescent="0.35"/>
    <row r="3552" ht="12" customHeight="1" x14ac:dyDescent="0.35"/>
    <row r="3553" ht="12" customHeight="1" x14ac:dyDescent="0.35"/>
    <row r="3554" ht="12" customHeight="1" x14ac:dyDescent="0.35"/>
    <row r="3555" ht="12" customHeight="1" x14ac:dyDescent="0.35"/>
    <row r="3556" ht="12" customHeight="1" x14ac:dyDescent="0.35"/>
    <row r="3557" ht="15" customHeight="1" x14ac:dyDescent="0.35"/>
    <row r="3558" ht="15" customHeight="1" x14ac:dyDescent="0.35"/>
    <row r="3559" ht="15" customHeight="1" x14ac:dyDescent="0.35"/>
    <row r="3560" ht="15" customHeight="1" x14ac:dyDescent="0.35"/>
    <row r="3561" ht="15" customHeight="1" x14ac:dyDescent="0.35"/>
    <row r="3562" ht="15" customHeight="1" x14ac:dyDescent="0.35"/>
    <row r="3563" ht="15" customHeight="1" x14ac:dyDescent="0.35"/>
    <row r="3564" ht="15" customHeight="1" x14ac:dyDescent="0.35"/>
    <row r="3565" ht="15" customHeight="1" x14ac:dyDescent="0.35"/>
    <row r="3566" ht="15" customHeight="1" x14ac:dyDescent="0.35"/>
    <row r="3567" ht="12" customHeight="1" x14ac:dyDescent="0.35"/>
    <row r="3568" ht="15" customHeight="1" x14ac:dyDescent="0.35"/>
    <row r="3569" ht="15" customHeight="1" x14ac:dyDescent="0.35"/>
    <row r="3570" ht="15" customHeight="1" x14ac:dyDescent="0.35"/>
    <row r="3571" ht="15" customHeight="1" x14ac:dyDescent="0.35"/>
    <row r="3572" ht="15" customHeight="1" x14ac:dyDescent="0.35"/>
    <row r="3573" ht="15" customHeight="1" x14ac:dyDescent="0.35"/>
    <row r="3574" ht="15" customHeight="1" x14ac:dyDescent="0.35"/>
    <row r="3575" ht="15" customHeight="1" x14ac:dyDescent="0.35"/>
    <row r="3576" ht="15" customHeight="1" x14ac:dyDescent="0.35"/>
    <row r="3577" ht="15" customHeight="1" x14ac:dyDescent="0.35"/>
    <row r="3578" ht="15" customHeight="1" x14ac:dyDescent="0.35"/>
    <row r="3579" ht="15" customHeight="1" x14ac:dyDescent="0.35"/>
    <row r="3580" ht="15" customHeight="1" x14ac:dyDescent="0.35"/>
    <row r="3581" ht="15" customHeight="1" x14ac:dyDescent="0.35"/>
    <row r="3582" ht="15" customHeight="1" x14ac:dyDescent="0.35"/>
    <row r="3583" ht="15" customHeight="1" x14ac:dyDescent="0.35"/>
    <row r="3584" ht="12" customHeight="1" x14ac:dyDescent="0.35"/>
    <row r="3585" ht="15" customHeight="1" x14ac:dyDescent="0.35"/>
    <row r="3586" ht="15" customHeight="1" x14ac:dyDescent="0.35"/>
    <row r="3587" ht="12" customHeight="1" x14ac:dyDescent="0.35"/>
    <row r="3588" ht="15" customHeight="1" x14ac:dyDescent="0.35"/>
    <row r="3589" ht="15" customHeight="1" x14ac:dyDescent="0.35"/>
    <row r="3590" ht="15" customHeight="1" x14ac:dyDescent="0.35"/>
    <row r="3591" ht="15" customHeight="1" x14ac:dyDescent="0.35"/>
    <row r="3592" ht="15" customHeight="1" x14ac:dyDescent="0.35"/>
    <row r="3593" ht="12" customHeight="1" x14ac:dyDescent="0.35"/>
    <row r="3594" ht="15" customHeight="1" x14ac:dyDescent="0.35"/>
    <row r="3595" ht="15" customHeight="1" x14ac:dyDescent="0.35"/>
    <row r="3596" ht="15" customHeight="1" x14ac:dyDescent="0.35"/>
    <row r="3597" ht="15" customHeight="1" x14ac:dyDescent="0.35"/>
    <row r="3598" ht="15" customHeight="1" x14ac:dyDescent="0.35"/>
    <row r="3599" ht="15" customHeight="1" x14ac:dyDescent="0.35"/>
    <row r="3600" ht="15" customHeight="1" x14ac:dyDescent="0.35"/>
    <row r="3601" ht="15" customHeight="1" x14ac:dyDescent="0.35"/>
    <row r="3602" ht="15" customHeight="1" x14ac:dyDescent="0.35"/>
    <row r="3603" ht="15" customHeight="1" x14ac:dyDescent="0.35"/>
    <row r="3604" ht="15" customHeight="1" x14ac:dyDescent="0.35"/>
    <row r="3605" ht="15" customHeight="1" x14ac:dyDescent="0.35"/>
    <row r="3606" ht="15" customHeight="1" x14ac:dyDescent="0.35"/>
    <row r="3607" ht="15" customHeight="1" x14ac:dyDescent="0.35"/>
    <row r="3608" ht="15" customHeight="1" x14ac:dyDescent="0.35"/>
    <row r="3609" ht="15" customHeight="1" x14ac:dyDescent="0.35"/>
    <row r="3610" ht="12" customHeight="1" x14ac:dyDescent="0.35"/>
    <row r="3611" ht="15" customHeight="1" x14ac:dyDescent="0.35"/>
    <row r="3612" ht="15" customHeight="1" x14ac:dyDescent="0.35"/>
    <row r="3613" ht="12" customHeight="1" x14ac:dyDescent="0.35"/>
    <row r="3614" ht="15" customHeight="1" x14ac:dyDescent="0.35"/>
    <row r="3615" ht="15" customHeight="1" x14ac:dyDescent="0.35"/>
    <row r="3616" ht="15" customHeight="1" x14ac:dyDescent="0.35"/>
    <row r="3617" ht="12" customHeight="1" x14ac:dyDescent="0.35"/>
    <row r="3618" ht="15" customHeight="1" x14ac:dyDescent="0.35"/>
    <row r="3619" ht="15" customHeight="1" x14ac:dyDescent="0.35"/>
    <row r="3620" ht="15" customHeight="1" x14ac:dyDescent="0.35"/>
    <row r="3621" ht="15" customHeight="1" x14ac:dyDescent="0.35"/>
    <row r="3622" ht="15" customHeight="1" x14ac:dyDescent="0.35"/>
    <row r="3623" ht="15" customHeight="1" x14ac:dyDescent="0.35"/>
    <row r="3624" ht="15" customHeight="1" x14ac:dyDescent="0.35"/>
    <row r="3625" ht="15" customHeight="1" x14ac:dyDescent="0.35"/>
    <row r="3626" ht="15" customHeight="1" x14ac:dyDescent="0.35"/>
    <row r="3627" ht="15" customHeight="1" x14ac:dyDescent="0.35"/>
    <row r="3628" ht="12" customHeight="1" x14ac:dyDescent="0.35"/>
    <row r="3629" ht="15" customHeight="1" x14ac:dyDescent="0.35"/>
    <row r="3630" ht="15" customHeight="1" x14ac:dyDescent="0.35"/>
    <row r="3631" ht="12" customHeight="1" x14ac:dyDescent="0.35"/>
    <row r="3632" ht="15" customHeight="1" x14ac:dyDescent="0.35"/>
    <row r="3633" spans="2:35" ht="15" customHeight="1" x14ac:dyDescent="0.35"/>
    <row r="3634" spans="2:35" ht="15" customHeight="1" x14ac:dyDescent="0.35">
      <c r="B3634" s="101"/>
      <c r="C3634" s="101"/>
      <c r="D3634" s="101"/>
      <c r="E3634" s="101"/>
      <c r="F3634" s="101"/>
      <c r="G3634" s="101"/>
      <c r="H3634" s="101"/>
      <c r="I3634" s="101"/>
      <c r="J3634" s="101"/>
      <c r="K3634" s="101"/>
      <c r="L3634" s="101"/>
      <c r="M3634" s="101"/>
      <c r="N3634" s="101"/>
      <c r="O3634" s="101"/>
      <c r="P3634" s="101"/>
      <c r="Q3634" s="101"/>
      <c r="R3634" s="101"/>
      <c r="S3634" s="101"/>
      <c r="T3634" s="101"/>
      <c r="U3634" s="101"/>
      <c r="V3634" s="101"/>
      <c r="W3634" s="101"/>
      <c r="X3634" s="101"/>
      <c r="Y3634" s="101"/>
      <c r="Z3634" s="101"/>
      <c r="AA3634" s="101"/>
      <c r="AB3634" s="101"/>
      <c r="AC3634" s="101"/>
      <c r="AD3634" s="101"/>
      <c r="AE3634" s="101"/>
      <c r="AF3634" s="101"/>
      <c r="AG3634" s="101"/>
      <c r="AH3634" s="101"/>
      <c r="AI3634" s="101"/>
    </row>
    <row r="3635" spans="2:35" ht="15" customHeight="1" x14ac:dyDescent="0.35"/>
    <row r="3636" spans="2:35" ht="15" customHeight="1" x14ac:dyDescent="0.35"/>
    <row r="3637" spans="2:35" ht="15" customHeight="1" x14ac:dyDescent="0.35"/>
    <row r="3638" spans="2:35" ht="15" customHeight="1" x14ac:dyDescent="0.35"/>
    <row r="3639" spans="2:35" ht="15" customHeight="1" x14ac:dyDescent="0.35"/>
    <row r="3640" spans="2:35" ht="15" customHeight="1" x14ac:dyDescent="0.35"/>
    <row r="3641" spans="2:35" ht="15" customHeight="1" x14ac:dyDescent="0.35"/>
    <row r="3642" spans="2:35" ht="12" customHeight="1" x14ac:dyDescent="0.35"/>
    <row r="3643" spans="2:35" ht="12" customHeight="1" x14ac:dyDescent="0.35"/>
    <row r="3644" spans="2:35" ht="12" customHeight="1" x14ac:dyDescent="0.35"/>
    <row r="3645" spans="2:35" ht="12" customHeight="1" x14ac:dyDescent="0.35"/>
    <row r="3646" spans="2:35" ht="12" customHeight="1" x14ac:dyDescent="0.35"/>
    <row r="3647" spans="2:35" ht="12" customHeight="1" x14ac:dyDescent="0.35"/>
    <row r="3648" spans="2:35" ht="12" customHeight="1" x14ac:dyDescent="0.35"/>
    <row r="3649" ht="12" customHeight="1" x14ac:dyDescent="0.35"/>
    <row r="3650" ht="12" customHeight="1" x14ac:dyDescent="0.35"/>
    <row r="3651" ht="12" customHeight="1" x14ac:dyDescent="0.35"/>
    <row r="3652" ht="12" customHeight="1" x14ac:dyDescent="0.35"/>
    <row r="3653" ht="12" customHeight="1" x14ac:dyDescent="0.35"/>
    <row r="3654" ht="12" customHeight="1" x14ac:dyDescent="0.35"/>
    <row r="3655" ht="12" customHeight="1" x14ac:dyDescent="0.35"/>
    <row r="3656" ht="12" customHeight="1" x14ac:dyDescent="0.35"/>
    <row r="3657" ht="12" customHeight="1" x14ac:dyDescent="0.35"/>
    <row r="3658" ht="12" customHeight="1" x14ac:dyDescent="0.35"/>
    <row r="3659" ht="12" customHeight="1" x14ac:dyDescent="0.35"/>
    <row r="3660" ht="12" customHeight="1" x14ac:dyDescent="0.35"/>
    <row r="3661" ht="12" customHeight="1" x14ac:dyDescent="0.35"/>
    <row r="3662" ht="12" customHeight="1" x14ac:dyDescent="0.35"/>
    <row r="3663" ht="12" customHeight="1" x14ac:dyDescent="0.35"/>
    <row r="3664" ht="12" customHeight="1" x14ac:dyDescent="0.35"/>
    <row r="3665" ht="12" customHeight="1" x14ac:dyDescent="0.35"/>
    <row r="3666" ht="12" customHeight="1" x14ac:dyDescent="0.35"/>
    <row r="3667" ht="12" customHeight="1" x14ac:dyDescent="0.35"/>
    <row r="3668" ht="12" customHeight="1" x14ac:dyDescent="0.35"/>
    <row r="3669" ht="12" customHeight="1" x14ac:dyDescent="0.35"/>
    <row r="3670" ht="12" customHeight="1" x14ac:dyDescent="0.35"/>
    <row r="3671" ht="12" customHeight="1" x14ac:dyDescent="0.35"/>
    <row r="3672" ht="12" customHeight="1" x14ac:dyDescent="0.35"/>
    <row r="3673" ht="12" customHeight="1" x14ac:dyDescent="0.35"/>
    <row r="3674" ht="12" customHeight="1" x14ac:dyDescent="0.35"/>
    <row r="3675" ht="12" customHeight="1" x14ac:dyDescent="0.35"/>
    <row r="3676" ht="12" customHeight="1" x14ac:dyDescent="0.35"/>
    <row r="3677" ht="12" customHeight="1" x14ac:dyDescent="0.35"/>
    <row r="3678" ht="12" customHeight="1" x14ac:dyDescent="0.35"/>
    <row r="3679" ht="12" customHeight="1" x14ac:dyDescent="0.35"/>
    <row r="3680" ht="12" customHeight="1" x14ac:dyDescent="0.35"/>
    <row r="3681" ht="12" customHeight="1" x14ac:dyDescent="0.35"/>
    <row r="3682" ht="15" customHeight="1" x14ac:dyDescent="0.35"/>
    <row r="3683" ht="15" customHeight="1" x14ac:dyDescent="0.35"/>
    <row r="3684" ht="15" customHeight="1" x14ac:dyDescent="0.35"/>
    <row r="3685" ht="15" customHeight="1" x14ac:dyDescent="0.35"/>
    <row r="3686" ht="15" customHeight="1" x14ac:dyDescent="0.35"/>
    <row r="3687" ht="15" customHeight="1" x14ac:dyDescent="0.35"/>
    <row r="3688" ht="15" customHeight="1" x14ac:dyDescent="0.35"/>
    <row r="3689" ht="15" customHeight="1" x14ac:dyDescent="0.35"/>
    <row r="3690" ht="15" customHeight="1" x14ac:dyDescent="0.35"/>
    <row r="3691" ht="15" customHeight="1" x14ac:dyDescent="0.35"/>
    <row r="3692" ht="12" customHeight="1" x14ac:dyDescent="0.35"/>
    <row r="3693" ht="15" customHeight="1" x14ac:dyDescent="0.35"/>
    <row r="3694" ht="15" customHeight="1" x14ac:dyDescent="0.35"/>
    <row r="3695" ht="15" customHeight="1" x14ac:dyDescent="0.35"/>
    <row r="3696" ht="15" customHeight="1" x14ac:dyDescent="0.35"/>
    <row r="3697" ht="15" customHeight="1" x14ac:dyDescent="0.35"/>
    <row r="3698" ht="15" customHeight="1" x14ac:dyDescent="0.35"/>
    <row r="3699" ht="15" customHeight="1" x14ac:dyDescent="0.35"/>
    <row r="3700" ht="15" customHeight="1" x14ac:dyDescent="0.35"/>
    <row r="3701" ht="15" customHeight="1" x14ac:dyDescent="0.35"/>
    <row r="3702" ht="15" customHeight="1" x14ac:dyDescent="0.35"/>
    <row r="3703" ht="15" customHeight="1" x14ac:dyDescent="0.35"/>
    <row r="3704" ht="15" customHeight="1" x14ac:dyDescent="0.35"/>
    <row r="3705" ht="15" customHeight="1" x14ac:dyDescent="0.35"/>
    <row r="3706" ht="15" customHeight="1" x14ac:dyDescent="0.35"/>
    <row r="3707" ht="15" customHeight="1" x14ac:dyDescent="0.35"/>
    <row r="3708" ht="15" customHeight="1" x14ac:dyDescent="0.35"/>
    <row r="3709" ht="12" customHeight="1" x14ac:dyDescent="0.35"/>
    <row r="3710" ht="15" customHeight="1" x14ac:dyDescent="0.35"/>
    <row r="3711" ht="15" customHeight="1" x14ac:dyDescent="0.35"/>
    <row r="3712" ht="12" customHeight="1" x14ac:dyDescent="0.35"/>
    <row r="3713" ht="15" customHeight="1" x14ac:dyDescent="0.35"/>
    <row r="3714" ht="15" customHeight="1" x14ac:dyDescent="0.35"/>
    <row r="3715" ht="15" customHeight="1" x14ac:dyDescent="0.35"/>
    <row r="3716" ht="15" customHeight="1" x14ac:dyDescent="0.35"/>
    <row r="3717" ht="15" customHeight="1" x14ac:dyDescent="0.35"/>
    <row r="3718" ht="12" customHeight="1" x14ac:dyDescent="0.35"/>
    <row r="3719" ht="15" customHeight="1" x14ac:dyDescent="0.35"/>
    <row r="3720" ht="15" customHeight="1" x14ac:dyDescent="0.35"/>
    <row r="3721" ht="15" customHeight="1" x14ac:dyDescent="0.35"/>
    <row r="3722" ht="15" customHeight="1" x14ac:dyDescent="0.35"/>
    <row r="3723" ht="15" customHeight="1" x14ac:dyDescent="0.35"/>
    <row r="3724" ht="15" customHeight="1" x14ac:dyDescent="0.35"/>
    <row r="3725" ht="15" customHeight="1" x14ac:dyDescent="0.35"/>
    <row r="3726" ht="15" customHeight="1" x14ac:dyDescent="0.35"/>
    <row r="3727" ht="15" customHeight="1" x14ac:dyDescent="0.35"/>
    <row r="3728" ht="15" customHeight="1" x14ac:dyDescent="0.35"/>
    <row r="3729" ht="15" customHeight="1" x14ac:dyDescent="0.35"/>
    <row r="3730" ht="15" customHeight="1" x14ac:dyDescent="0.35"/>
    <row r="3731" ht="15" customHeight="1" x14ac:dyDescent="0.35"/>
    <row r="3732" ht="15" customHeight="1" x14ac:dyDescent="0.35"/>
    <row r="3733" ht="15" customHeight="1" x14ac:dyDescent="0.35"/>
    <row r="3734" ht="15" customHeight="1" x14ac:dyDescent="0.35"/>
    <row r="3735" ht="12" customHeight="1" x14ac:dyDescent="0.35"/>
    <row r="3736" ht="15" customHeight="1" x14ac:dyDescent="0.35"/>
    <row r="3737" ht="15" customHeight="1" x14ac:dyDescent="0.35"/>
    <row r="3738" ht="12" customHeight="1" x14ac:dyDescent="0.35"/>
    <row r="3739" ht="15" customHeight="1" x14ac:dyDescent="0.35"/>
    <row r="3740" ht="15" customHeight="1" x14ac:dyDescent="0.35"/>
    <row r="3741" ht="15" customHeight="1" x14ac:dyDescent="0.35"/>
    <row r="3742" ht="12" customHeight="1" x14ac:dyDescent="0.35"/>
    <row r="3743" ht="15" customHeight="1" x14ac:dyDescent="0.35"/>
    <row r="3744" ht="15" customHeight="1" x14ac:dyDescent="0.35"/>
    <row r="3745" spans="2:35" ht="15" customHeight="1" x14ac:dyDescent="0.35"/>
    <row r="3746" spans="2:35" ht="15" customHeight="1" x14ac:dyDescent="0.35"/>
    <row r="3747" spans="2:35" ht="15" customHeight="1" x14ac:dyDescent="0.35"/>
    <row r="3748" spans="2:35" ht="15" customHeight="1" x14ac:dyDescent="0.35"/>
    <row r="3749" spans="2:35" ht="15" customHeight="1" x14ac:dyDescent="0.35"/>
    <row r="3750" spans="2:35" ht="15" customHeight="1" x14ac:dyDescent="0.35"/>
    <row r="3751" spans="2:35" ht="15" customHeight="1" x14ac:dyDescent="0.35"/>
    <row r="3752" spans="2:35" ht="15" customHeight="1" x14ac:dyDescent="0.35"/>
    <row r="3753" spans="2:35" ht="12" customHeight="1" x14ac:dyDescent="0.35"/>
    <row r="3754" spans="2:35" ht="15" customHeight="1" x14ac:dyDescent="0.35"/>
    <row r="3755" spans="2:35" ht="15" customHeight="1" x14ac:dyDescent="0.35"/>
    <row r="3756" spans="2:35" ht="12" customHeight="1" x14ac:dyDescent="0.35"/>
    <row r="3757" spans="2:35" ht="15" customHeight="1" x14ac:dyDescent="0.35"/>
    <row r="3758" spans="2:35" ht="15" customHeight="1" x14ac:dyDescent="0.35"/>
    <row r="3759" spans="2:35" ht="15" customHeight="1" x14ac:dyDescent="0.35">
      <c r="B3759" s="101"/>
      <c r="C3759" s="101"/>
      <c r="D3759" s="101"/>
      <c r="E3759" s="101"/>
      <c r="F3759" s="101"/>
      <c r="G3759" s="101"/>
      <c r="H3759" s="101"/>
      <c r="I3759" s="101"/>
      <c r="J3759" s="101"/>
      <c r="K3759" s="101"/>
      <c r="L3759" s="101"/>
      <c r="M3759" s="101"/>
      <c r="N3759" s="101"/>
      <c r="O3759" s="101"/>
      <c r="P3759" s="101"/>
      <c r="Q3759" s="101"/>
      <c r="R3759" s="101"/>
      <c r="S3759" s="101"/>
      <c r="T3759" s="101"/>
      <c r="U3759" s="101"/>
      <c r="V3759" s="101"/>
      <c r="W3759" s="101"/>
      <c r="X3759" s="101"/>
      <c r="Y3759" s="101"/>
      <c r="Z3759" s="101"/>
      <c r="AA3759" s="101"/>
      <c r="AB3759" s="101"/>
      <c r="AC3759" s="101"/>
      <c r="AD3759" s="101"/>
      <c r="AE3759" s="101"/>
      <c r="AF3759" s="101"/>
      <c r="AG3759" s="101"/>
      <c r="AH3759" s="101"/>
      <c r="AI3759" s="101"/>
    </row>
    <row r="3760" spans="2:35" ht="15" customHeight="1" x14ac:dyDescent="0.35"/>
    <row r="3761" ht="15" customHeight="1" x14ac:dyDescent="0.35"/>
    <row r="3762" ht="15" customHeight="1" x14ac:dyDescent="0.35"/>
    <row r="3763" ht="15" customHeight="1" x14ac:dyDescent="0.35"/>
    <row r="3764" ht="15" customHeight="1" x14ac:dyDescent="0.35"/>
    <row r="3765" ht="15" customHeight="1" x14ac:dyDescent="0.35"/>
    <row r="3766" ht="15" customHeight="1" x14ac:dyDescent="0.35"/>
    <row r="3767" ht="12" customHeight="1" x14ac:dyDescent="0.35"/>
    <row r="3768" ht="12" customHeight="1" x14ac:dyDescent="0.35"/>
    <row r="3769" ht="12" customHeight="1" x14ac:dyDescent="0.35"/>
    <row r="3770" ht="12" customHeight="1" x14ac:dyDescent="0.35"/>
    <row r="3771" ht="12" customHeight="1" x14ac:dyDescent="0.35"/>
    <row r="3772" ht="12" customHeight="1" x14ac:dyDescent="0.35"/>
    <row r="3773" ht="12" customHeight="1" x14ac:dyDescent="0.35"/>
    <row r="3774" ht="12" customHeight="1" x14ac:dyDescent="0.35"/>
    <row r="3775" ht="12" customHeight="1" x14ac:dyDescent="0.35"/>
    <row r="3776" ht="12" customHeight="1" x14ac:dyDescent="0.35"/>
    <row r="3777" ht="12" customHeight="1" x14ac:dyDescent="0.35"/>
    <row r="3778" ht="12" customHeight="1" x14ac:dyDescent="0.35"/>
    <row r="3779" ht="12" customHeight="1" x14ac:dyDescent="0.35"/>
    <row r="3780" ht="12" customHeight="1" x14ac:dyDescent="0.35"/>
    <row r="3781" ht="12" customHeight="1" x14ac:dyDescent="0.35"/>
    <row r="3782" ht="12" customHeight="1" x14ac:dyDescent="0.35"/>
    <row r="3783" ht="12" customHeight="1" x14ac:dyDescent="0.35"/>
    <row r="3784" ht="12" customHeight="1" x14ac:dyDescent="0.35"/>
    <row r="3785" ht="12" customHeight="1" x14ac:dyDescent="0.35"/>
    <row r="3786" ht="12" customHeight="1" x14ac:dyDescent="0.35"/>
    <row r="3787" ht="12" customHeight="1" x14ac:dyDescent="0.35"/>
    <row r="3788" ht="12" customHeight="1" x14ac:dyDescent="0.35"/>
    <row r="3789" ht="12" customHeight="1" x14ac:dyDescent="0.35"/>
    <row r="3790" ht="12" customHeight="1" x14ac:dyDescent="0.35"/>
    <row r="3791" ht="12" customHeight="1" x14ac:dyDescent="0.35"/>
    <row r="3792" ht="12" customHeight="1" x14ac:dyDescent="0.35"/>
    <row r="3793" ht="12" customHeight="1" x14ac:dyDescent="0.35"/>
    <row r="3794" ht="12" customHeight="1" x14ac:dyDescent="0.35"/>
    <row r="3795" ht="12" customHeight="1" x14ac:dyDescent="0.35"/>
    <row r="3796" ht="12" customHeight="1" x14ac:dyDescent="0.35"/>
    <row r="3797" ht="12" customHeight="1" x14ac:dyDescent="0.35"/>
    <row r="3798" ht="12" customHeight="1" x14ac:dyDescent="0.35"/>
    <row r="3799" ht="12" customHeight="1" x14ac:dyDescent="0.35"/>
    <row r="3800" ht="12" customHeight="1" x14ac:dyDescent="0.35"/>
    <row r="3801" ht="12" customHeight="1" x14ac:dyDescent="0.35"/>
    <row r="3802" ht="12" customHeight="1" x14ac:dyDescent="0.35"/>
    <row r="3803" ht="12" customHeight="1" x14ac:dyDescent="0.35"/>
    <row r="3804" ht="12" customHeight="1" x14ac:dyDescent="0.35"/>
    <row r="3805" ht="12" customHeight="1" x14ac:dyDescent="0.35"/>
    <row r="3806" ht="12" customHeight="1" x14ac:dyDescent="0.35"/>
    <row r="3807" ht="15" customHeight="1" x14ac:dyDescent="0.35"/>
    <row r="3808" ht="15" customHeight="1" x14ac:dyDescent="0.35"/>
    <row r="3809" ht="15" customHeight="1" x14ac:dyDescent="0.35"/>
    <row r="3810" ht="15" customHeight="1" x14ac:dyDescent="0.35"/>
    <row r="3811" ht="15" customHeight="1" x14ac:dyDescent="0.35"/>
    <row r="3812" ht="15" customHeight="1" x14ac:dyDescent="0.35"/>
    <row r="3813" ht="15" customHeight="1" x14ac:dyDescent="0.35"/>
    <row r="3814" ht="15" customHeight="1" x14ac:dyDescent="0.35"/>
    <row r="3815" ht="15" customHeight="1" x14ac:dyDescent="0.35"/>
    <row r="3816" ht="15" customHeight="1" x14ac:dyDescent="0.35"/>
    <row r="3817" ht="12" customHeight="1" x14ac:dyDescent="0.35"/>
    <row r="3818" ht="15" customHeight="1" x14ac:dyDescent="0.35"/>
    <row r="3819" ht="15" customHeight="1" x14ac:dyDescent="0.35"/>
    <row r="3820" ht="15" customHeight="1" x14ac:dyDescent="0.35"/>
    <row r="3821" ht="15" customHeight="1" x14ac:dyDescent="0.35"/>
    <row r="3822" ht="15" customHeight="1" x14ac:dyDescent="0.35"/>
    <row r="3823" ht="15" customHeight="1" x14ac:dyDescent="0.35"/>
    <row r="3824" ht="15" customHeight="1" x14ac:dyDescent="0.35"/>
    <row r="3825" ht="15" customHeight="1" x14ac:dyDescent="0.35"/>
    <row r="3826" ht="15" customHeight="1" x14ac:dyDescent="0.35"/>
    <row r="3827" ht="15" customHeight="1" x14ac:dyDescent="0.35"/>
    <row r="3828" ht="15" customHeight="1" x14ac:dyDescent="0.35"/>
    <row r="3829" ht="15" customHeight="1" x14ac:dyDescent="0.35"/>
    <row r="3830" ht="15" customHeight="1" x14ac:dyDescent="0.35"/>
    <row r="3831" ht="15" customHeight="1" x14ac:dyDescent="0.35"/>
    <row r="3832" ht="15" customHeight="1" x14ac:dyDescent="0.35"/>
    <row r="3833" ht="15" customHeight="1" x14ac:dyDescent="0.35"/>
    <row r="3834" ht="12" customHeight="1" x14ac:dyDescent="0.35"/>
    <row r="3835" ht="15" customHeight="1" x14ac:dyDescent="0.35"/>
    <row r="3836" ht="15" customHeight="1" x14ac:dyDescent="0.35"/>
    <row r="3837" ht="12" customHeight="1" x14ac:dyDescent="0.35"/>
    <row r="3838" ht="15" customHeight="1" x14ac:dyDescent="0.35"/>
    <row r="3839" ht="15" customHeight="1" x14ac:dyDescent="0.35"/>
    <row r="3840" ht="15" customHeight="1" x14ac:dyDescent="0.35"/>
    <row r="3841" ht="15" customHeight="1" x14ac:dyDescent="0.35"/>
    <row r="3842" ht="15" customHeight="1" x14ac:dyDescent="0.35"/>
    <row r="3843" ht="12" customHeight="1" x14ac:dyDescent="0.35"/>
    <row r="3844" ht="15" customHeight="1" x14ac:dyDescent="0.35"/>
    <row r="3845" ht="15" customHeight="1" x14ac:dyDescent="0.35"/>
    <row r="3846" ht="15" customHeight="1" x14ac:dyDescent="0.35"/>
    <row r="3847" ht="15" customHeight="1" x14ac:dyDescent="0.35"/>
    <row r="3848" ht="15" customHeight="1" x14ac:dyDescent="0.35"/>
    <row r="3849" ht="15" customHeight="1" x14ac:dyDescent="0.35"/>
    <row r="3850" ht="15" customHeight="1" x14ac:dyDescent="0.35"/>
    <row r="3851" ht="15" customHeight="1" x14ac:dyDescent="0.35"/>
    <row r="3852" ht="15" customHeight="1" x14ac:dyDescent="0.35"/>
    <row r="3853" ht="15" customHeight="1" x14ac:dyDescent="0.35"/>
    <row r="3854" ht="15" customHeight="1" x14ac:dyDescent="0.35"/>
    <row r="3855" ht="15" customHeight="1" x14ac:dyDescent="0.35"/>
    <row r="3856" ht="15" customHeight="1" x14ac:dyDescent="0.35"/>
    <row r="3857" ht="15" customHeight="1" x14ac:dyDescent="0.35"/>
    <row r="3858" ht="15" customHeight="1" x14ac:dyDescent="0.35"/>
    <row r="3859" ht="15" customHeight="1" x14ac:dyDescent="0.35"/>
    <row r="3860" ht="12" customHeight="1" x14ac:dyDescent="0.35"/>
    <row r="3861" ht="15" customHeight="1" x14ac:dyDescent="0.35"/>
    <row r="3862" ht="15" customHeight="1" x14ac:dyDescent="0.35"/>
    <row r="3863" ht="12" customHeight="1" x14ac:dyDescent="0.35"/>
    <row r="3864" ht="15" customHeight="1" x14ac:dyDescent="0.35"/>
    <row r="3865" ht="15" customHeight="1" x14ac:dyDescent="0.35"/>
    <row r="3866" ht="15" customHeight="1" x14ac:dyDescent="0.35"/>
    <row r="3867" ht="12" customHeight="1" x14ac:dyDescent="0.35"/>
    <row r="3868" ht="15" customHeight="1" x14ac:dyDescent="0.35"/>
    <row r="3869" ht="15" customHeight="1" x14ac:dyDescent="0.35"/>
    <row r="3870" ht="15" customHeight="1" x14ac:dyDescent="0.35"/>
    <row r="3871" ht="15" customHeight="1" x14ac:dyDescent="0.35"/>
    <row r="3872" ht="15" customHeight="1" x14ac:dyDescent="0.35"/>
    <row r="3873" spans="2:35" ht="15" customHeight="1" x14ac:dyDescent="0.35"/>
    <row r="3874" spans="2:35" ht="15" customHeight="1" x14ac:dyDescent="0.35"/>
    <row r="3875" spans="2:35" ht="15" customHeight="1" x14ac:dyDescent="0.35"/>
    <row r="3876" spans="2:35" ht="15" customHeight="1" x14ac:dyDescent="0.35"/>
    <row r="3877" spans="2:35" ht="15" customHeight="1" x14ac:dyDescent="0.35"/>
    <row r="3878" spans="2:35" ht="12" customHeight="1" x14ac:dyDescent="0.35"/>
    <row r="3879" spans="2:35" ht="15" customHeight="1" x14ac:dyDescent="0.35"/>
    <row r="3880" spans="2:35" ht="15" customHeight="1" x14ac:dyDescent="0.35"/>
    <row r="3881" spans="2:35" ht="12" customHeight="1" x14ac:dyDescent="0.35"/>
    <row r="3882" spans="2:35" ht="15" customHeight="1" x14ac:dyDescent="0.35"/>
    <row r="3883" spans="2:35" ht="15" customHeight="1" x14ac:dyDescent="0.35"/>
    <row r="3884" spans="2:35" ht="15" customHeight="1" x14ac:dyDescent="0.35">
      <c r="B3884" s="101"/>
      <c r="C3884" s="101"/>
      <c r="D3884" s="101"/>
      <c r="E3884" s="101"/>
      <c r="F3884" s="101"/>
      <c r="G3884" s="101"/>
      <c r="H3884" s="101"/>
      <c r="I3884" s="101"/>
      <c r="J3884" s="101"/>
      <c r="K3884" s="101"/>
      <c r="L3884" s="101"/>
      <c r="M3884" s="101"/>
      <c r="N3884" s="101"/>
      <c r="O3884" s="101"/>
      <c r="P3884" s="101"/>
      <c r="Q3884" s="101"/>
      <c r="R3884" s="101"/>
      <c r="S3884" s="101"/>
      <c r="T3884" s="101"/>
      <c r="U3884" s="101"/>
      <c r="V3884" s="101"/>
      <c r="W3884" s="101"/>
      <c r="X3884" s="101"/>
      <c r="Y3884" s="101"/>
      <c r="Z3884" s="101"/>
      <c r="AA3884" s="101"/>
      <c r="AB3884" s="101"/>
      <c r="AC3884" s="101"/>
      <c r="AD3884" s="101"/>
      <c r="AE3884" s="101"/>
      <c r="AF3884" s="101"/>
      <c r="AG3884" s="101"/>
      <c r="AH3884" s="101"/>
      <c r="AI3884" s="101"/>
    </row>
    <row r="3885" spans="2:35" ht="15" customHeight="1" x14ac:dyDescent="0.35"/>
    <row r="3886" spans="2:35" ht="15" customHeight="1" x14ac:dyDescent="0.35"/>
    <row r="3887" spans="2:35" ht="15" customHeight="1" x14ac:dyDescent="0.35"/>
    <row r="3888" spans="2:35" ht="15" customHeight="1" x14ac:dyDescent="0.35"/>
    <row r="3889" ht="15" customHeight="1" x14ac:dyDescent="0.35"/>
    <row r="3890" ht="15" customHeight="1" x14ac:dyDescent="0.35"/>
    <row r="3891" ht="15" customHeight="1" x14ac:dyDescent="0.35"/>
    <row r="3892" ht="12" customHeight="1" x14ac:dyDescent="0.35"/>
    <row r="3893" ht="12" customHeight="1" x14ac:dyDescent="0.35"/>
    <row r="3894" ht="12" customHeight="1" x14ac:dyDescent="0.35"/>
    <row r="3895" ht="12" customHeight="1" x14ac:dyDescent="0.35"/>
    <row r="3896" ht="12" customHeight="1" x14ac:dyDescent="0.35"/>
    <row r="3897" ht="12" customHeight="1" x14ac:dyDescent="0.35"/>
    <row r="3898" ht="12" customHeight="1" x14ac:dyDescent="0.35"/>
    <row r="3899" ht="12" customHeight="1" x14ac:dyDescent="0.35"/>
    <row r="3900" ht="12" customHeight="1" x14ac:dyDescent="0.35"/>
    <row r="3901" ht="12" customHeight="1" x14ac:dyDescent="0.35"/>
    <row r="3902" ht="12" customHeight="1" x14ac:dyDescent="0.35"/>
    <row r="3903" ht="12" customHeight="1" x14ac:dyDescent="0.35"/>
    <row r="3904" ht="12" customHeight="1" x14ac:dyDescent="0.35"/>
    <row r="3905" ht="12" customHeight="1" x14ac:dyDescent="0.35"/>
    <row r="3906" ht="12" customHeight="1" x14ac:dyDescent="0.35"/>
    <row r="3907" ht="12" customHeight="1" x14ac:dyDescent="0.35"/>
    <row r="3908" ht="12" customHeight="1" x14ac:dyDescent="0.35"/>
    <row r="3909" ht="12" customHeight="1" x14ac:dyDescent="0.35"/>
    <row r="3910" ht="12" customHeight="1" x14ac:dyDescent="0.35"/>
    <row r="3911" ht="12" customHeight="1" x14ac:dyDescent="0.35"/>
    <row r="3912" ht="12" customHeight="1" x14ac:dyDescent="0.35"/>
    <row r="3913" ht="12" customHeight="1" x14ac:dyDescent="0.35"/>
    <row r="3914" ht="12" customHeight="1" x14ac:dyDescent="0.35"/>
    <row r="3915" ht="12" customHeight="1" x14ac:dyDescent="0.35"/>
    <row r="3916" ht="12" customHeight="1" x14ac:dyDescent="0.35"/>
    <row r="3917" ht="12" customHeight="1" x14ac:dyDescent="0.35"/>
    <row r="3918" ht="12" customHeight="1" x14ac:dyDescent="0.35"/>
    <row r="3919" ht="12" customHeight="1" x14ac:dyDescent="0.35"/>
    <row r="3920" ht="12" customHeight="1" x14ac:dyDescent="0.35"/>
    <row r="3921" ht="12" customHeight="1" x14ac:dyDescent="0.35"/>
    <row r="3922" ht="12" customHeight="1" x14ac:dyDescent="0.35"/>
    <row r="3923" ht="12" customHeight="1" x14ac:dyDescent="0.35"/>
    <row r="3924" ht="12" customHeight="1" x14ac:dyDescent="0.35"/>
    <row r="3925" ht="12" customHeight="1" x14ac:dyDescent="0.35"/>
    <row r="3926" ht="12" customHeight="1" x14ac:dyDescent="0.35"/>
    <row r="3927" ht="12" customHeight="1" x14ac:dyDescent="0.35"/>
    <row r="3928" ht="12" customHeight="1" x14ac:dyDescent="0.35"/>
    <row r="3929" ht="12" customHeight="1" x14ac:dyDescent="0.35"/>
    <row r="3930" ht="12" customHeight="1" x14ac:dyDescent="0.35"/>
    <row r="3931" ht="12" customHeight="1" x14ac:dyDescent="0.35"/>
    <row r="3932" ht="15" customHeight="1" x14ac:dyDescent="0.35"/>
    <row r="3933" ht="15" customHeight="1" x14ac:dyDescent="0.35"/>
    <row r="3934" ht="15" customHeight="1" x14ac:dyDescent="0.35"/>
    <row r="3935" ht="15" customHeight="1" x14ac:dyDescent="0.35"/>
    <row r="3936" ht="15" customHeight="1" x14ac:dyDescent="0.35"/>
    <row r="3937" ht="15" customHeight="1" x14ac:dyDescent="0.35"/>
    <row r="3938" ht="15" customHeight="1" x14ac:dyDescent="0.35"/>
    <row r="3939" ht="15" customHeight="1" x14ac:dyDescent="0.35"/>
    <row r="3940" ht="15" customHeight="1" x14ac:dyDescent="0.35"/>
    <row r="3941" ht="15" customHeight="1" x14ac:dyDescent="0.35"/>
    <row r="3942" ht="12" customHeight="1" x14ac:dyDescent="0.35"/>
    <row r="3943" ht="15" customHeight="1" x14ac:dyDescent="0.35"/>
    <row r="3944" ht="15" customHeight="1" x14ac:dyDescent="0.35"/>
    <row r="3945" ht="15" customHeight="1" x14ac:dyDescent="0.35"/>
    <row r="3946" ht="15" customHeight="1" x14ac:dyDescent="0.35"/>
    <row r="3947" ht="15" customHeight="1" x14ac:dyDescent="0.35"/>
    <row r="3948" ht="15" customHeight="1" x14ac:dyDescent="0.35"/>
    <row r="3949" ht="15" customHeight="1" x14ac:dyDescent="0.35"/>
    <row r="3950" ht="15" customHeight="1" x14ac:dyDescent="0.35"/>
    <row r="3951" ht="15" customHeight="1" x14ac:dyDescent="0.35"/>
    <row r="3952" ht="15" customHeight="1" x14ac:dyDescent="0.35"/>
    <row r="3953" ht="15" customHeight="1" x14ac:dyDescent="0.35"/>
    <row r="3954" ht="15" customHeight="1" x14ac:dyDescent="0.35"/>
    <row r="3955" ht="15" customHeight="1" x14ac:dyDescent="0.35"/>
    <row r="3956" ht="15" customHeight="1" x14ac:dyDescent="0.35"/>
    <row r="3957" ht="15" customHeight="1" x14ac:dyDescent="0.35"/>
    <row r="3958" ht="15" customHeight="1" x14ac:dyDescent="0.35"/>
    <row r="3959" ht="12" customHeight="1" x14ac:dyDescent="0.35"/>
    <row r="3960" ht="15" customHeight="1" x14ac:dyDescent="0.35"/>
    <row r="3961" ht="15" customHeight="1" x14ac:dyDescent="0.35"/>
    <row r="3962" ht="12" customHeight="1" x14ac:dyDescent="0.35"/>
    <row r="3963" ht="15" customHeight="1" x14ac:dyDescent="0.35"/>
    <row r="3964" ht="15" customHeight="1" x14ac:dyDescent="0.35"/>
    <row r="3965" ht="15" customHeight="1" x14ac:dyDescent="0.35"/>
    <row r="3966" ht="15" customHeight="1" x14ac:dyDescent="0.35"/>
    <row r="3967" ht="15" customHeight="1" x14ac:dyDescent="0.35"/>
    <row r="3968" ht="12" customHeight="1" x14ac:dyDescent="0.35"/>
    <row r="3969" ht="15" customHeight="1" x14ac:dyDescent="0.35"/>
    <row r="3970" ht="15" customHeight="1" x14ac:dyDescent="0.35"/>
    <row r="3971" ht="15" customHeight="1" x14ac:dyDescent="0.35"/>
    <row r="3972" ht="15" customHeight="1" x14ac:dyDescent="0.35"/>
    <row r="3973" ht="15" customHeight="1" x14ac:dyDescent="0.35"/>
    <row r="3974" ht="15" customHeight="1" x14ac:dyDescent="0.35"/>
    <row r="3975" ht="15" customHeight="1" x14ac:dyDescent="0.35"/>
    <row r="3976" ht="15" customHeight="1" x14ac:dyDescent="0.35"/>
    <row r="3977" ht="15" customHeight="1" x14ac:dyDescent="0.35"/>
    <row r="3978" ht="15" customHeight="1" x14ac:dyDescent="0.35"/>
    <row r="3979" ht="15" customHeight="1" x14ac:dyDescent="0.35"/>
    <row r="3980" ht="15" customHeight="1" x14ac:dyDescent="0.35"/>
    <row r="3981" ht="15" customHeight="1" x14ac:dyDescent="0.35"/>
    <row r="3982" ht="15" customHeight="1" x14ac:dyDescent="0.35"/>
    <row r="3983" ht="15" customHeight="1" x14ac:dyDescent="0.35"/>
    <row r="3984" ht="15" customHeight="1" x14ac:dyDescent="0.35"/>
    <row r="3985" ht="12" customHeight="1" x14ac:dyDescent="0.35"/>
    <row r="3986" ht="15" customHeight="1" x14ac:dyDescent="0.35"/>
    <row r="3987" ht="15" customHeight="1" x14ac:dyDescent="0.35"/>
    <row r="3988" ht="12" customHeight="1" x14ac:dyDescent="0.35"/>
    <row r="3989" ht="15" customHeight="1" x14ac:dyDescent="0.35"/>
    <row r="3990" ht="15" customHeight="1" x14ac:dyDescent="0.35"/>
    <row r="3991" ht="15" customHeight="1" x14ac:dyDescent="0.35"/>
    <row r="3992" ht="12" customHeight="1" x14ac:dyDescent="0.35"/>
    <row r="3993" ht="15" customHeight="1" x14ac:dyDescent="0.35"/>
    <row r="3994" ht="15" customHeight="1" x14ac:dyDescent="0.35"/>
    <row r="3995" ht="15" customHeight="1" x14ac:dyDescent="0.35"/>
    <row r="3996" ht="15" customHeight="1" x14ac:dyDescent="0.35"/>
    <row r="3997" ht="15" customHeight="1" x14ac:dyDescent="0.35"/>
    <row r="3998" ht="15" customHeight="1" x14ac:dyDescent="0.35"/>
    <row r="3999" ht="15" customHeight="1" x14ac:dyDescent="0.35"/>
    <row r="4000" ht="15" customHeight="1" x14ac:dyDescent="0.35"/>
    <row r="4001" spans="2:35" ht="15" customHeight="1" x14ac:dyDescent="0.35"/>
    <row r="4002" spans="2:35" ht="15" customHeight="1" x14ac:dyDescent="0.35"/>
    <row r="4003" spans="2:35" ht="12" customHeight="1" x14ac:dyDescent="0.35"/>
    <row r="4004" spans="2:35" ht="15" customHeight="1" x14ac:dyDescent="0.35"/>
    <row r="4005" spans="2:35" ht="15" customHeight="1" x14ac:dyDescent="0.35"/>
    <row r="4006" spans="2:35" ht="12" customHeight="1" x14ac:dyDescent="0.35"/>
    <row r="4007" spans="2:35" ht="15" customHeight="1" x14ac:dyDescent="0.35"/>
    <row r="4008" spans="2:35" ht="15" customHeight="1" x14ac:dyDescent="0.35"/>
    <row r="4009" spans="2:35" ht="15" customHeight="1" x14ac:dyDescent="0.35">
      <c r="B4009" s="101"/>
      <c r="C4009" s="101"/>
      <c r="D4009" s="101"/>
      <c r="E4009" s="101"/>
      <c r="F4009" s="101"/>
      <c r="G4009" s="101"/>
      <c r="H4009" s="101"/>
      <c r="I4009" s="101"/>
      <c r="J4009" s="101"/>
      <c r="K4009" s="101"/>
      <c r="L4009" s="101"/>
      <c r="M4009" s="101"/>
      <c r="N4009" s="101"/>
      <c r="O4009" s="101"/>
      <c r="P4009" s="101"/>
      <c r="Q4009" s="101"/>
      <c r="R4009" s="101"/>
      <c r="S4009" s="101"/>
      <c r="T4009" s="101"/>
      <c r="U4009" s="101"/>
      <c r="V4009" s="101"/>
      <c r="W4009" s="101"/>
      <c r="X4009" s="101"/>
      <c r="Y4009" s="101"/>
      <c r="Z4009" s="101"/>
      <c r="AA4009" s="101"/>
      <c r="AB4009" s="101"/>
      <c r="AC4009" s="101"/>
      <c r="AD4009" s="101"/>
      <c r="AE4009" s="101"/>
      <c r="AF4009" s="101"/>
      <c r="AG4009" s="101"/>
      <c r="AH4009" s="101"/>
      <c r="AI4009" s="101"/>
    </row>
    <row r="4010" spans="2:35" ht="15" customHeight="1" x14ac:dyDescent="0.35"/>
    <row r="4011" spans="2:35" ht="15" customHeight="1" x14ac:dyDescent="0.35"/>
    <row r="4012" spans="2:35" ht="15" customHeight="1" x14ac:dyDescent="0.35"/>
    <row r="4013" spans="2:35" ht="15" customHeight="1" x14ac:dyDescent="0.35"/>
    <row r="4014" spans="2:35" ht="15" customHeight="1" x14ac:dyDescent="0.35"/>
    <row r="4015" spans="2:35" ht="15" customHeight="1" x14ac:dyDescent="0.35"/>
    <row r="4016" spans="2:35" ht="15" customHeight="1" x14ac:dyDescent="0.35"/>
    <row r="4017" ht="12" customHeight="1" x14ac:dyDescent="0.35"/>
    <row r="4018" ht="12" customHeight="1" x14ac:dyDescent="0.35"/>
    <row r="4019" ht="12" customHeight="1" x14ac:dyDescent="0.35"/>
    <row r="4020" ht="12" customHeight="1" x14ac:dyDescent="0.35"/>
    <row r="4021" ht="12" customHeight="1" x14ac:dyDescent="0.35"/>
    <row r="4022" ht="12" customHeight="1" x14ac:dyDescent="0.35"/>
    <row r="4023" ht="12" customHeight="1" x14ac:dyDescent="0.35"/>
    <row r="4024" ht="12" customHeight="1" x14ac:dyDescent="0.35"/>
    <row r="4025" ht="12" customHeight="1" x14ac:dyDescent="0.35"/>
    <row r="4026" ht="12" customHeight="1" x14ac:dyDescent="0.35"/>
    <row r="4027" ht="12" customHeight="1" x14ac:dyDescent="0.35"/>
    <row r="4028" ht="12" customHeight="1" x14ac:dyDescent="0.35"/>
    <row r="4029" ht="12" customHeight="1" x14ac:dyDescent="0.35"/>
    <row r="4030" ht="12" customHeight="1" x14ac:dyDescent="0.35"/>
    <row r="4031" ht="12" customHeight="1" x14ac:dyDescent="0.35"/>
    <row r="4032" ht="12" customHeight="1" x14ac:dyDescent="0.35"/>
    <row r="4033" ht="12" customHeight="1" x14ac:dyDescent="0.35"/>
    <row r="4034" ht="12" customHeight="1" x14ac:dyDescent="0.35"/>
    <row r="4035" ht="12" customHeight="1" x14ac:dyDescent="0.35"/>
    <row r="4036" ht="12" customHeight="1" x14ac:dyDescent="0.35"/>
    <row r="4037" ht="12" customHeight="1" x14ac:dyDescent="0.35"/>
    <row r="4038" ht="12" customHeight="1" x14ac:dyDescent="0.35"/>
    <row r="4039" ht="12" customHeight="1" x14ac:dyDescent="0.35"/>
    <row r="4040" ht="12" customHeight="1" x14ac:dyDescent="0.35"/>
    <row r="4041" ht="12" customHeight="1" x14ac:dyDescent="0.35"/>
    <row r="4042" ht="12" customHeight="1" x14ac:dyDescent="0.35"/>
    <row r="4043" ht="12" customHeight="1" x14ac:dyDescent="0.35"/>
    <row r="4044" ht="12" customHeight="1" x14ac:dyDescent="0.35"/>
    <row r="4045" ht="12" customHeight="1" x14ac:dyDescent="0.35"/>
    <row r="4046" ht="12" customHeight="1" x14ac:dyDescent="0.35"/>
    <row r="4047" ht="12" customHeight="1" x14ac:dyDescent="0.35"/>
    <row r="4048" ht="12" customHeight="1" x14ac:dyDescent="0.35"/>
    <row r="4049" ht="12" customHeight="1" x14ac:dyDescent="0.35"/>
    <row r="4050" ht="12" customHeight="1" x14ac:dyDescent="0.35"/>
    <row r="4051" ht="12" customHeight="1" x14ac:dyDescent="0.35"/>
    <row r="4052" ht="12" customHeight="1" x14ac:dyDescent="0.35"/>
    <row r="4053" ht="12" customHeight="1" x14ac:dyDescent="0.35"/>
    <row r="4054" ht="12" customHeight="1" x14ac:dyDescent="0.35"/>
    <row r="4055" ht="12" customHeight="1" x14ac:dyDescent="0.35"/>
    <row r="4056" ht="12" customHeight="1" x14ac:dyDescent="0.35"/>
    <row r="4057" ht="15" customHeight="1" x14ac:dyDescent="0.35"/>
    <row r="4058" ht="15" customHeight="1" x14ac:dyDescent="0.35"/>
    <row r="4059" ht="15" customHeight="1" x14ac:dyDescent="0.35"/>
    <row r="4060" ht="15" customHeight="1" x14ac:dyDescent="0.35"/>
    <row r="4061" ht="15" customHeight="1" x14ac:dyDescent="0.35"/>
    <row r="4062" ht="15" customHeight="1" x14ac:dyDescent="0.35"/>
    <row r="4063" ht="15" customHeight="1" x14ac:dyDescent="0.35"/>
    <row r="4064" ht="15" customHeight="1" x14ac:dyDescent="0.35"/>
    <row r="4065" ht="15" customHeight="1" x14ac:dyDescent="0.35"/>
    <row r="4066" ht="15" customHeight="1" x14ac:dyDescent="0.35"/>
    <row r="4067" ht="12" customHeight="1" x14ac:dyDescent="0.35"/>
    <row r="4068" ht="15" customHeight="1" x14ac:dyDescent="0.35"/>
    <row r="4069" ht="15" customHeight="1" x14ac:dyDescent="0.35"/>
    <row r="4070" ht="15" customHeight="1" x14ac:dyDescent="0.35"/>
    <row r="4071" ht="15" customHeight="1" x14ac:dyDescent="0.35"/>
    <row r="4072" ht="15" customHeight="1" x14ac:dyDescent="0.35"/>
    <row r="4073" ht="15" customHeight="1" x14ac:dyDescent="0.35"/>
    <row r="4074" ht="15" customHeight="1" x14ac:dyDescent="0.35"/>
    <row r="4075" ht="15" customHeight="1" x14ac:dyDescent="0.35"/>
    <row r="4076" ht="15" customHeight="1" x14ac:dyDescent="0.35"/>
    <row r="4077" ht="15" customHeight="1" x14ac:dyDescent="0.35"/>
    <row r="4078" ht="15" customHeight="1" x14ac:dyDescent="0.35"/>
    <row r="4079" ht="15" customHeight="1" x14ac:dyDescent="0.35"/>
    <row r="4080" ht="15" customHeight="1" x14ac:dyDescent="0.35"/>
    <row r="4081" ht="15" customHeight="1" x14ac:dyDescent="0.35"/>
    <row r="4082" ht="15" customHeight="1" x14ac:dyDescent="0.35"/>
    <row r="4083" ht="15" customHeight="1" x14ac:dyDescent="0.35"/>
    <row r="4084" ht="12" customHeight="1" x14ac:dyDescent="0.35"/>
    <row r="4085" ht="15" customHeight="1" x14ac:dyDescent="0.35"/>
    <row r="4086" ht="15" customHeight="1" x14ac:dyDescent="0.35"/>
    <row r="4087" ht="12" customHeight="1" x14ac:dyDescent="0.35"/>
    <row r="4088" ht="15" customHeight="1" x14ac:dyDescent="0.35"/>
    <row r="4089" ht="15" customHeight="1" x14ac:dyDescent="0.35"/>
    <row r="4090" ht="15" customHeight="1" x14ac:dyDescent="0.35"/>
    <row r="4091" ht="15" customHeight="1" x14ac:dyDescent="0.35"/>
    <row r="4092" ht="15" customHeight="1" x14ac:dyDescent="0.35"/>
    <row r="4093" ht="12" customHeight="1" x14ac:dyDescent="0.35"/>
    <row r="4094" ht="15" customHeight="1" x14ac:dyDescent="0.35"/>
    <row r="4095" ht="15" customHeight="1" x14ac:dyDescent="0.35"/>
    <row r="4096" ht="15" customHeight="1" x14ac:dyDescent="0.35"/>
    <row r="4097" ht="15" customHeight="1" x14ac:dyDescent="0.35"/>
    <row r="4098" ht="15" customHeight="1" x14ac:dyDescent="0.35"/>
    <row r="4099" ht="15" customHeight="1" x14ac:dyDescent="0.35"/>
    <row r="4100" ht="15" customHeight="1" x14ac:dyDescent="0.35"/>
    <row r="4101" ht="15" customHeight="1" x14ac:dyDescent="0.35"/>
    <row r="4102" ht="15" customHeight="1" x14ac:dyDescent="0.35"/>
    <row r="4103" ht="15" customHeight="1" x14ac:dyDescent="0.35"/>
    <row r="4104" ht="15" customHeight="1" x14ac:dyDescent="0.35"/>
    <row r="4105" ht="15" customHeight="1" x14ac:dyDescent="0.35"/>
    <row r="4106" ht="15" customHeight="1" x14ac:dyDescent="0.35"/>
    <row r="4107" ht="15" customHeight="1" x14ac:dyDescent="0.35"/>
    <row r="4108" ht="15" customHeight="1" x14ac:dyDescent="0.35"/>
    <row r="4109" ht="15" customHeight="1" x14ac:dyDescent="0.35"/>
    <row r="4110" ht="12" customHeight="1" x14ac:dyDescent="0.35"/>
    <row r="4111" ht="15" customHeight="1" x14ac:dyDescent="0.35"/>
    <row r="4112" ht="15" customHeight="1" x14ac:dyDescent="0.35"/>
    <row r="4113" ht="12" customHeight="1" x14ac:dyDescent="0.35"/>
    <row r="4114" ht="15" customHeight="1" x14ac:dyDescent="0.35"/>
    <row r="4115" ht="15" customHeight="1" x14ac:dyDescent="0.35"/>
    <row r="4116" ht="15" customHeight="1" x14ac:dyDescent="0.35"/>
    <row r="4117" ht="12" customHeight="1" x14ac:dyDescent="0.35"/>
    <row r="4118" ht="15" customHeight="1" x14ac:dyDescent="0.35"/>
    <row r="4119" ht="15" customHeight="1" x14ac:dyDescent="0.35"/>
    <row r="4120" ht="15" customHeight="1" x14ac:dyDescent="0.35"/>
    <row r="4121" ht="15" customHeight="1" x14ac:dyDescent="0.35"/>
    <row r="4122" ht="15" customHeight="1" x14ac:dyDescent="0.35"/>
    <row r="4123" ht="15" customHeight="1" x14ac:dyDescent="0.35"/>
    <row r="4124" ht="15" customHeight="1" x14ac:dyDescent="0.35"/>
    <row r="4125" ht="15" customHeight="1" x14ac:dyDescent="0.35"/>
    <row r="4126" ht="15" customHeight="1" x14ac:dyDescent="0.35"/>
    <row r="4127" ht="15" customHeight="1" x14ac:dyDescent="0.35"/>
    <row r="4128" ht="12" customHeight="1" x14ac:dyDescent="0.35"/>
    <row r="4129" spans="2:35" ht="15" customHeight="1" x14ac:dyDescent="0.35"/>
    <row r="4130" spans="2:35" ht="15" customHeight="1" x14ac:dyDescent="0.35"/>
    <row r="4131" spans="2:35" ht="12" customHeight="1" x14ac:dyDescent="0.35"/>
    <row r="4132" spans="2:35" ht="15" customHeight="1" x14ac:dyDescent="0.35"/>
    <row r="4133" spans="2:35" ht="15" customHeight="1" x14ac:dyDescent="0.35"/>
    <row r="4134" spans="2:35" ht="15" customHeight="1" x14ac:dyDescent="0.35">
      <c r="B4134" s="101"/>
      <c r="C4134" s="101"/>
      <c r="D4134" s="101"/>
      <c r="E4134" s="101"/>
      <c r="F4134" s="101"/>
      <c r="G4134" s="101"/>
      <c r="H4134" s="101"/>
      <c r="I4134" s="101"/>
      <c r="J4134" s="101"/>
      <c r="K4134" s="101"/>
      <c r="L4134" s="101"/>
      <c r="M4134" s="101"/>
      <c r="N4134" s="101"/>
      <c r="O4134" s="101"/>
      <c r="P4134" s="101"/>
      <c r="Q4134" s="101"/>
      <c r="R4134" s="101"/>
      <c r="S4134" s="101"/>
      <c r="T4134" s="101"/>
      <c r="U4134" s="101"/>
      <c r="V4134" s="101"/>
      <c r="W4134" s="101"/>
      <c r="X4134" s="101"/>
      <c r="Y4134" s="101"/>
      <c r="Z4134" s="101"/>
      <c r="AA4134" s="101"/>
      <c r="AB4134" s="101"/>
      <c r="AC4134" s="101"/>
      <c r="AD4134" s="101"/>
      <c r="AE4134" s="101"/>
      <c r="AF4134" s="101"/>
      <c r="AG4134" s="101"/>
      <c r="AH4134" s="101"/>
      <c r="AI4134" s="101"/>
    </row>
    <row r="4135" spans="2:35" ht="15" customHeight="1" x14ac:dyDescent="0.35"/>
    <row r="4136" spans="2:35" ht="15" customHeight="1" x14ac:dyDescent="0.35"/>
    <row r="4137" spans="2:35" ht="15" customHeight="1" x14ac:dyDescent="0.35"/>
    <row r="4138" spans="2:35" ht="15" customHeight="1" x14ac:dyDescent="0.35"/>
    <row r="4139" spans="2:35" ht="15" customHeight="1" x14ac:dyDescent="0.35"/>
    <row r="4140" spans="2:35" ht="15" customHeight="1" x14ac:dyDescent="0.35"/>
    <row r="4141" spans="2:35" ht="15" customHeight="1" x14ac:dyDescent="0.35"/>
    <row r="4142" spans="2:35" ht="12" customHeight="1" x14ac:dyDescent="0.35"/>
    <row r="4143" spans="2:35" ht="12" customHeight="1" x14ac:dyDescent="0.35"/>
    <row r="4144" spans="2:35" ht="12" customHeight="1" x14ac:dyDescent="0.35"/>
    <row r="4145" ht="12" customHeight="1" x14ac:dyDescent="0.35"/>
    <row r="4146" ht="12" customHeight="1" x14ac:dyDescent="0.35"/>
    <row r="4147" ht="12" customHeight="1" x14ac:dyDescent="0.35"/>
    <row r="4148" ht="12" customHeight="1" x14ac:dyDescent="0.35"/>
    <row r="4149" ht="12" customHeight="1" x14ac:dyDescent="0.35"/>
    <row r="4150" ht="12" customHeight="1" x14ac:dyDescent="0.35"/>
    <row r="4151" ht="12" customHeight="1" x14ac:dyDescent="0.35"/>
    <row r="4152" ht="12" customHeight="1" x14ac:dyDescent="0.35"/>
    <row r="4153" ht="12" customHeight="1" x14ac:dyDescent="0.35"/>
    <row r="4154" ht="12" customHeight="1" x14ac:dyDescent="0.35"/>
    <row r="4155" ht="12" customHeight="1" x14ac:dyDescent="0.35"/>
    <row r="4156" ht="12" customHeight="1" x14ac:dyDescent="0.35"/>
    <row r="4157" ht="12" customHeight="1" x14ac:dyDescent="0.35"/>
    <row r="4158" ht="12" customHeight="1" x14ac:dyDescent="0.35"/>
    <row r="4159" ht="12" customHeight="1" x14ac:dyDescent="0.35"/>
    <row r="4160" ht="12" customHeight="1" x14ac:dyDescent="0.35"/>
    <row r="4161" ht="12" customHeight="1" x14ac:dyDescent="0.35"/>
    <row r="4162" ht="12" customHeight="1" x14ac:dyDescent="0.35"/>
    <row r="4163" ht="12" customHeight="1" x14ac:dyDescent="0.35"/>
    <row r="4164" ht="12" customHeight="1" x14ac:dyDescent="0.35"/>
    <row r="4165" ht="12" customHeight="1" x14ac:dyDescent="0.35"/>
    <row r="4166" ht="12" customHeight="1" x14ac:dyDescent="0.35"/>
    <row r="4167" ht="12" customHeight="1" x14ac:dyDescent="0.35"/>
    <row r="4168" ht="12" customHeight="1" x14ac:dyDescent="0.35"/>
    <row r="4169" ht="12" customHeight="1" x14ac:dyDescent="0.35"/>
    <row r="4170" ht="12" customHeight="1" x14ac:dyDescent="0.35"/>
    <row r="4171" ht="12" customHeight="1" x14ac:dyDescent="0.35"/>
    <row r="4172" ht="12" customHeight="1" x14ac:dyDescent="0.35"/>
    <row r="4173" ht="12" customHeight="1" x14ac:dyDescent="0.35"/>
    <row r="4174" ht="12" customHeight="1" x14ac:dyDescent="0.35"/>
    <row r="4175" ht="12" customHeight="1" x14ac:dyDescent="0.35"/>
    <row r="4176" ht="12" customHeight="1" x14ac:dyDescent="0.35"/>
    <row r="4177" ht="12" customHeight="1" x14ac:dyDescent="0.35"/>
    <row r="4178" ht="12" customHeight="1" x14ac:dyDescent="0.35"/>
    <row r="4179" ht="12" customHeight="1" x14ac:dyDescent="0.35"/>
    <row r="4180" ht="12" customHeight="1" x14ac:dyDescent="0.35"/>
    <row r="4181" ht="12" customHeight="1" x14ac:dyDescent="0.35"/>
    <row r="4182" ht="15" customHeight="1" x14ac:dyDescent="0.35"/>
    <row r="4183" ht="15" customHeight="1" x14ac:dyDescent="0.35"/>
    <row r="4184" ht="15" customHeight="1" x14ac:dyDescent="0.35"/>
    <row r="4185" ht="15" customHeight="1" x14ac:dyDescent="0.35"/>
    <row r="4186" ht="15" customHeight="1" x14ac:dyDescent="0.35"/>
    <row r="4187" ht="15" customHeight="1" x14ac:dyDescent="0.35"/>
    <row r="4188" ht="15" customHeight="1" x14ac:dyDescent="0.35"/>
    <row r="4189" ht="15" customHeight="1" x14ac:dyDescent="0.35"/>
    <row r="4190" ht="15" customHeight="1" x14ac:dyDescent="0.35"/>
    <row r="4191" ht="15" customHeight="1" x14ac:dyDescent="0.35"/>
    <row r="4192" ht="12" customHeight="1" x14ac:dyDescent="0.35"/>
    <row r="4193" ht="15" customHeight="1" x14ac:dyDescent="0.35"/>
    <row r="4194" ht="15" customHeight="1" x14ac:dyDescent="0.35"/>
    <row r="4195" ht="15" customHeight="1" x14ac:dyDescent="0.35"/>
    <row r="4196" ht="15" customHeight="1" x14ac:dyDescent="0.35"/>
    <row r="4197" ht="15" customHeight="1" x14ac:dyDescent="0.35"/>
    <row r="4198" ht="15" customHeight="1" x14ac:dyDescent="0.35"/>
    <row r="4199" ht="15" customHeight="1" x14ac:dyDescent="0.35"/>
    <row r="4200" ht="15" customHeight="1" x14ac:dyDescent="0.35"/>
    <row r="4201" ht="15" customHeight="1" x14ac:dyDescent="0.35"/>
    <row r="4202" ht="15" customHeight="1" x14ac:dyDescent="0.35"/>
    <row r="4203" ht="15" customHeight="1" x14ac:dyDescent="0.35"/>
    <row r="4204" ht="15" customHeight="1" x14ac:dyDescent="0.35"/>
    <row r="4205" ht="15" customHeight="1" x14ac:dyDescent="0.35"/>
    <row r="4206" ht="15" customHeight="1" x14ac:dyDescent="0.35"/>
    <row r="4207" ht="15" customHeight="1" x14ac:dyDescent="0.35"/>
    <row r="4208" ht="15" customHeight="1" x14ac:dyDescent="0.35"/>
    <row r="4209" ht="12" customHeight="1" x14ac:dyDescent="0.35"/>
    <row r="4210" ht="15" customHeight="1" x14ac:dyDescent="0.35"/>
    <row r="4211" ht="15" customHeight="1" x14ac:dyDescent="0.35"/>
    <row r="4212" ht="12" customHeight="1" x14ac:dyDescent="0.35"/>
    <row r="4213" ht="15" customHeight="1" x14ac:dyDescent="0.35"/>
    <row r="4214" ht="15" customHeight="1" x14ac:dyDescent="0.35"/>
    <row r="4215" ht="15" customHeight="1" x14ac:dyDescent="0.35"/>
    <row r="4216" ht="15" customHeight="1" x14ac:dyDescent="0.35"/>
    <row r="4217" ht="15" customHeight="1" x14ac:dyDescent="0.35"/>
    <row r="4218" ht="12" customHeight="1" x14ac:dyDescent="0.35"/>
    <row r="4219" ht="15" customHeight="1" x14ac:dyDescent="0.35"/>
    <row r="4220" ht="15" customHeight="1" x14ac:dyDescent="0.35"/>
    <row r="4221" ht="15" customHeight="1" x14ac:dyDescent="0.35"/>
    <row r="4222" ht="15" customHeight="1" x14ac:dyDescent="0.35"/>
    <row r="4223" ht="15" customHeight="1" x14ac:dyDescent="0.35"/>
    <row r="4224" ht="15" customHeight="1" x14ac:dyDescent="0.35"/>
    <row r="4225" ht="15" customHeight="1" x14ac:dyDescent="0.35"/>
    <row r="4226" ht="15" customHeight="1" x14ac:dyDescent="0.35"/>
    <row r="4227" ht="15" customHeight="1" x14ac:dyDescent="0.35"/>
    <row r="4228" ht="15" customHeight="1" x14ac:dyDescent="0.35"/>
    <row r="4229" ht="15" customHeight="1" x14ac:dyDescent="0.35"/>
    <row r="4230" ht="15" customHeight="1" x14ac:dyDescent="0.35"/>
    <row r="4231" ht="15" customHeight="1" x14ac:dyDescent="0.35"/>
    <row r="4232" ht="15" customHeight="1" x14ac:dyDescent="0.35"/>
    <row r="4233" ht="15" customHeight="1" x14ac:dyDescent="0.35"/>
    <row r="4234" ht="15" customHeight="1" x14ac:dyDescent="0.35"/>
    <row r="4235" ht="12" customHeight="1" x14ac:dyDescent="0.35"/>
    <row r="4236" ht="15" customHeight="1" x14ac:dyDescent="0.35"/>
    <row r="4237" ht="15" customHeight="1" x14ac:dyDescent="0.35"/>
    <row r="4238" ht="12" customHeight="1" x14ac:dyDescent="0.35"/>
    <row r="4239" ht="15" customHeight="1" x14ac:dyDescent="0.35"/>
    <row r="4240" ht="15" customHeight="1" x14ac:dyDescent="0.35"/>
    <row r="4241" ht="15" customHeight="1" x14ac:dyDescent="0.35"/>
    <row r="4242" ht="12" customHeight="1" x14ac:dyDescent="0.35"/>
    <row r="4243" ht="15" customHeight="1" x14ac:dyDescent="0.35"/>
    <row r="4244" ht="15" customHeight="1" x14ac:dyDescent="0.35"/>
    <row r="4245" ht="15" customHeight="1" x14ac:dyDescent="0.35"/>
    <row r="4246" ht="15" customHeight="1" x14ac:dyDescent="0.35"/>
    <row r="4247" ht="15" customHeight="1" x14ac:dyDescent="0.35"/>
    <row r="4248" ht="15" customHeight="1" x14ac:dyDescent="0.35"/>
    <row r="4249" ht="15" customHeight="1" x14ac:dyDescent="0.35"/>
    <row r="4250" ht="15" customHeight="1" x14ac:dyDescent="0.35"/>
    <row r="4251" ht="15" customHeight="1" x14ac:dyDescent="0.35"/>
    <row r="4252" ht="15" customHeight="1" x14ac:dyDescent="0.35"/>
    <row r="4253" ht="12" customHeight="1" x14ac:dyDescent="0.35"/>
    <row r="4254" ht="15" customHeight="1" x14ac:dyDescent="0.35"/>
    <row r="4255" ht="15" customHeight="1" x14ac:dyDescent="0.35"/>
    <row r="4256" ht="12" customHeight="1" x14ac:dyDescent="0.35"/>
    <row r="4257" spans="2:35" ht="15" customHeight="1" x14ac:dyDescent="0.35"/>
    <row r="4258" spans="2:35" ht="15" customHeight="1" x14ac:dyDescent="0.35"/>
    <row r="4259" spans="2:35" ht="15" customHeight="1" x14ac:dyDescent="0.35">
      <c r="B4259" s="101"/>
      <c r="C4259" s="101"/>
      <c r="D4259" s="101"/>
      <c r="E4259" s="101"/>
      <c r="F4259" s="101"/>
      <c r="G4259" s="101"/>
      <c r="H4259" s="101"/>
      <c r="I4259" s="101"/>
      <c r="J4259" s="101"/>
      <c r="K4259" s="101"/>
      <c r="L4259" s="101"/>
      <c r="M4259" s="101"/>
      <c r="N4259" s="101"/>
      <c r="O4259" s="101"/>
      <c r="P4259" s="101"/>
      <c r="Q4259" s="101"/>
      <c r="R4259" s="101"/>
      <c r="S4259" s="101"/>
      <c r="T4259" s="101"/>
      <c r="U4259" s="101"/>
      <c r="V4259" s="101"/>
      <c r="W4259" s="101"/>
      <c r="X4259" s="101"/>
      <c r="Y4259" s="101"/>
      <c r="Z4259" s="101"/>
      <c r="AA4259" s="101"/>
      <c r="AB4259" s="101"/>
      <c r="AC4259" s="101"/>
      <c r="AD4259" s="101"/>
      <c r="AE4259" s="101"/>
      <c r="AF4259" s="101"/>
      <c r="AG4259" s="101"/>
      <c r="AH4259" s="101"/>
      <c r="AI4259" s="101"/>
    </row>
    <row r="4260" spans="2:35" ht="15" customHeight="1" x14ac:dyDescent="0.35"/>
    <row r="4261" spans="2:35" ht="15" customHeight="1" x14ac:dyDescent="0.35"/>
    <row r="4262" spans="2:35" ht="15" customHeight="1" x14ac:dyDescent="0.35"/>
    <row r="4263" spans="2:35" ht="15" customHeight="1" x14ac:dyDescent="0.35"/>
    <row r="4264" spans="2:35" ht="15" customHeight="1" x14ac:dyDescent="0.35"/>
    <row r="4265" spans="2:35" ht="15" customHeight="1" x14ac:dyDescent="0.35"/>
    <row r="4266" spans="2:35" ht="15" customHeight="1" x14ac:dyDescent="0.35"/>
    <row r="4267" spans="2:35" ht="12" customHeight="1" x14ac:dyDescent="0.35"/>
    <row r="4268" spans="2:35" ht="12" customHeight="1" x14ac:dyDescent="0.35"/>
    <row r="4269" spans="2:35" ht="12" customHeight="1" x14ac:dyDescent="0.35"/>
    <row r="4270" spans="2:35" ht="12" customHeight="1" x14ac:dyDescent="0.35"/>
    <row r="4271" spans="2:35" ht="12" customHeight="1" x14ac:dyDescent="0.35"/>
    <row r="4272" spans="2:35" ht="12" customHeight="1" x14ac:dyDescent="0.35"/>
    <row r="4273" ht="12" customHeight="1" x14ac:dyDescent="0.35"/>
    <row r="4274" ht="12" customHeight="1" x14ac:dyDescent="0.35"/>
    <row r="4275" ht="12" customHeight="1" x14ac:dyDescent="0.35"/>
    <row r="4276" ht="12" customHeight="1" x14ac:dyDescent="0.35"/>
    <row r="4277" ht="12" customHeight="1" x14ac:dyDescent="0.35"/>
    <row r="4278" ht="12" customHeight="1" x14ac:dyDescent="0.35"/>
    <row r="4279" ht="12" customHeight="1" x14ac:dyDescent="0.35"/>
    <row r="4280" ht="12" customHeight="1" x14ac:dyDescent="0.35"/>
    <row r="4281" ht="12" customHeight="1" x14ac:dyDescent="0.35"/>
    <row r="4282" ht="12" customHeight="1" x14ac:dyDescent="0.35"/>
    <row r="4283" ht="12" customHeight="1" x14ac:dyDescent="0.35"/>
    <row r="4284" ht="12" customHeight="1" x14ac:dyDescent="0.35"/>
    <row r="4285" ht="12" customHeight="1" x14ac:dyDescent="0.35"/>
    <row r="4286" ht="12" customHeight="1" x14ac:dyDescent="0.35"/>
    <row r="4287" ht="12" customHeight="1" x14ac:dyDescent="0.35"/>
    <row r="4288" ht="12" customHeight="1" x14ac:dyDescent="0.35"/>
    <row r="4289" ht="12" customHeight="1" x14ac:dyDescent="0.35"/>
    <row r="4290" ht="12" customHeight="1" x14ac:dyDescent="0.35"/>
    <row r="4291" ht="12" customHeight="1" x14ac:dyDescent="0.35"/>
    <row r="4292" ht="12" customHeight="1" x14ac:dyDescent="0.35"/>
    <row r="4293" ht="12" customHeight="1" x14ac:dyDescent="0.35"/>
    <row r="4294" ht="12" customHeight="1" x14ac:dyDescent="0.35"/>
    <row r="4295" ht="12" customHeight="1" x14ac:dyDescent="0.35"/>
    <row r="4296" ht="12" customHeight="1" x14ac:dyDescent="0.35"/>
    <row r="4297" ht="12" customHeight="1" x14ac:dyDescent="0.35"/>
    <row r="4298" ht="12" customHeight="1" x14ac:dyDescent="0.35"/>
    <row r="4299" ht="12" customHeight="1" x14ac:dyDescent="0.35"/>
    <row r="4300" ht="12" customHeight="1" x14ac:dyDescent="0.35"/>
    <row r="4301" ht="12" customHeight="1" x14ac:dyDescent="0.35"/>
    <row r="4302" ht="12" customHeight="1" x14ac:dyDescent="0.35"/>
    <row r="4303" ht="12" customHeight="1" x14ac:dyDescent="0.35"/>
    <row r="4304" ht="12" customHeight="1" x14ac:dyDescent="0.35"/>
    <row r="4305" ht="12" customHeight="1" x14ac:dyDescent="0.35"/>
    <row r="4306" ht="12" customHeight="1" x14ac:dyDescent="0.35"/>
    <row r="4307" ht="15" customHeight="1" x14ac:dyDescent="0.35"/>
    <row r="4308" ht="15" customHeight="1" x14ac:dyDescent="0.35"/>
    <row r="4309" ht="15" customHeight="1" x14ac:dyDescent="0.35"/>
    <row r="4310" ht="15" customHeight="1" x14ac:dyDescent="0.35"/>
    <row r="4311" ht="15" customHeight="1" x14ac:dyDescent="0.35"/>
    <row r="4312" ht="15" customHeight="1" x14ac:dyDescent="0.35"/>
    <row r="4313" ht="15" customHeight="1" x14ac:dyDescent="0.35"/>
    <row r="4314" ht="15" customHeight="1" x14ac:dyDescent="0.35"/>
    <row r="4315" ht="15" customHeight="1" x14ac:dyDescent="0.35"/>
    <row r="4316" ht="15" customHeight="1" x14ac:dyDescent="0.35"/>
    <row r="4317" ht="12" customHeight="1" x14ac:dyDescent="0.35"/>
    <row r="4318" ht="15" customHeight="1" x14ac:dyDescent="0.35"/>
    <row r="4319" ht="15" customHeight="1" x14ac:dyDescent="0.35"/>
    <row r="4320" ht="15" customHeight="1" x14ac:dyDescent="0.35"/>
    <row r="4321" ht="15" customHeight="1" x14ac:dyDescent="0.35"/>
    <row r="4322" ht="15" customHeight="1" x14ac:dyDescent="0.35"/>
    <row r="4323" ht="15" customHeight="1" x14ac:dyDescent="0.35"/>
    <row r="4324" ht="15" customHeight="1" x14ac:dyDescent="0.35"/>
    <row r="4325" ht="15" customHeight="1" x14ac:dyDescent="0.35"/>
    <row r="4326" ht="15" customHeight="1" x14ac:dyDescent="0.35"/>
    <row r="4327" ht="15" customHeight="1" x14ac:dyDescent="0.35"/>
    <row r="4328" ht="15" customHeight="1" x14ac:dyDescent="0.35"/>
    <row r="4329" ht="15" customHeight="1" x14ac:dyDescent="0.35"/>
    <row r="4330" ht="15" customHeight="1" x14ac:dyDescent="0.35"/>
    <row r="4331" ht="15" customHeight="1" x14ac:dyDescent="0.35"/>
    <row r="4332" ht="15" customHeight="1" x14ac:dyDescent="0.35"/>
    <row r="4333" ht="15" customHeight="1" x14ac:dyDescent="0.35"/>
    <row r="4334" ht="12" customHeight="1" x14ac:dyDescent="0.35"/>
    <row r="4335" ht="15" customHeight="1" x14ac:dyDescent="0.35"/>
    <row r="4336" ht="15" customHeight="1" x14ac:dyDescent="0.35"/>
    <row r="4337" ht="12" customHeight="1" x14ac:dyDescent="0.35"/>
    <row r="4338" ht="15" customHeight="1" x14ac:dyDescent="0.35"/>
    <row r="4339" ht="15" customHeight="1" x14ac:dyDescent="0.35"/>
    <row r="4340" ht="15" customHeight="1" x14ac:dyDescent="0.35"/>
    <row r="4341" ht="15" customHeight="1" x14ac:dyDescent="0.35"/>
    <row r="4342" ht="15" customHeight="1" x14ac:dyDescent="0.35"/>
    <row r="4343" ht="12" customHeight="1" x14ac:dyDescent="0.35"/>
    <row r="4344" ht="15" customHeight="1" x14ac:dyDescent="0.35"/>
    <row r="4345" ht="15" customHeight="1" x14ac:dyDescent="0.35"/>
    <row r="4346" ht="15" customHeight="1" x14ac:dyDescent="0.35"/>
    <row r="4347" ht="15" customHeight="1" x14ac:dyDescent="0.35"/>
    <row r="4348" ht="15" customHeight="1" x14ac:dyDescent="0.35"/>
    <row r="4349" ht="15" customHeight="1" x14ac:dyDescent="0.35"/>
    <row r="4350" ht="15" customHeight="1" x14ac:dyDescent="0.35"/>
    <row r="4351" ht="15" customHeight="1" x14ac:dyDescent="0.35"/>
    <row r="4352" ht="15" customHeight="1" x14ac:dyDescent="0.35"/>
    <row r="4353" ht="15" customHeight="1" x14ac:dyDescent="0.35"/>
    <row r="4354" ht="15" customHeight="1" x14ac:dyDescent="0.35"/>
    <row r="4355" ht="15" customHeight="1" x14ac:dyDescent="0.35"/>
    <row r="4356" ht="15" customHeight="1" x14ac:dyDescent="0.35"/>
    <row r="4357" ht="15" customHeight="1" x14ac:dyDescent="0.35"/>
    <row r="4358" ht="15" customHeight="1" x14ac:dyDescent="0.35"/>
    <row r="4359" ht="15" customHeight="1" x14ac:dyDescent="0.35"/>
    <row r="4360" ht="12" customHeight="1" x14ac:dyDescent="0.35"/>
    <row r="4361" ht="15" customHeight="1" x14ac:dyDescent="0.35"/>
    <row r="4362" ht="15" customHeight="1" x14ac:dyDescent="0.35"/>
    <row r="4363" ht="12" customHeight="1" x14ac:dyDescent="0.35"/>
    <row r="4364" ht="15" customHeight="1" x14ac:dyDescent="0.35"/>
    <row r="4365" ht="15" customHeight="1" x14ac:dyDescent="0.35"/>
    <row r="4366" ht="15" customHeight="1" x14ac:dyDescent="0.35"/>
    <row r="4367" ht="12" customHeight="1" x14ac:dyDescent="0.35"/>
    <row r="4368" ht="15" customHeight="1" x14ac:dyDescent="0.35"/>
    <row r="4369" spans="2:35" ht="15" customHeight="1" x14ac:dyDescent="0.35"/>
    <row r="4370" spans="2:35" ht="15" customHeight="1" x14ac:dyDescent="0.35"/>
    <row r="4371" spans="2:35" ht="15" customHeight="1" x14ac:dyDescent="0.35"/>
    <row r="4372" spans="2:35" ht="15" customHeight="1" x14ac:dyDescent="0.35"/>
    <row r="4373" spans="2:35" ht="15" customHeight="1" x14ac:dyDescent="0.35"/>
    <row r="4374" spans="2:35" ht="15" customHeight="1" x14ac:dyDescent="0.35"/>
    <row r="4375" spans="2:35" ht="15" customHeight="1" x14ac:dyDescent="0.35"/>
    <row r="4376" spans="2:35" ht="15" customHeight="1" x14ac:dyDescent="0.35"/>
    <row r="4377" spans="2:35" ht="15" customHeight="1" x14ac:dyDescent="0.35"/>
    <row r="4378" spans="2:35" ht="12" customHeight="1" x14ac:dyDescent="0.35"/>
    <row r="4379" spans="2:35" ht="15" customHeight="1" x14ac:dyDescent="0.35"/>
    <row r="4380" spans="2:35" ht="15" customHeight="1" x14ac:dyDescent="0.35"/>
    <row r="4381" spans="2:35" ht="12" customHeight="1" x14ac:dyDescent="0.35"/>
    <row r="4382" spans="2:35" ht="15" customHeight="1" x14ac:dyDescent="0.35"/>
    <row r="4383" spans="2:35" ht="15" customHeight="1" x14ac:dyDescent="0.35"/>
    <row r="4384" spans="2:35" ht="15" customHeight="1" x14ac:dyDescent="0.35">
      <c r="B4384" s="101"/>
      <c r="C4384" s="101"/>
      <c r="D4384" s="101"/>
      <c r="E4384" s="101"/>
      <c r="F4384" s="101"/>
      <c r="G4384" s="101"/>
      <c r="H4384" s="101"/>
      <c r="I4384" s="101"/>
      <c r="J4384" s="101"/>
      <c r="K4384" s="101"/>
      <c r="L4384" s="101"/>
      <c r="M4384" s="101"/>
      <c r="N4384" s="101"/>
      <c r="O4384" s="101"/>
      <c r="P4384" s="101"/>
      <c r="Q4384" s="101"/>
      <c r="R4384" s="101"/>
      <c r="S4384" s="101"/>
      <c r="T4384" s="101"/>
      <c r="U4384" s="101"/>
      <c r="V4384" s="101"/>
      <c r="W4384" s="101"/>
      <c r="X4384" s="101"/>
      <c r="Y4384" s="101"/>
      <c r="Z4384" s="101"/>
      <c r="AA4384" s="101"/>
      <c r="AB4384" s="101"/>
      <c r="AC4384" s="101"/>
      <c r="AD4384" s="101"/>
      <c r="AE4384" s="101"/>
      <c r="AF4384" s="101"/>
      <c r="AG4384" s="101"/>
      <c r="AH4384" s="101"/>
      <c r="AI4384" s="101"/>
    </row>
    <row r="4385" ht="15" customHeight="1" x14ac:dyDescent="0.35"/>
    <row r="4386" ht="15" customHeight="1" x14ac:dyDescent="0.35"/>
    <row r="4387" ht="15" customHeight="1" x14ac:dyDescent="0.35"/>
    <row r="4388" ht="15" customHeight="1" x14ac:dyDescent="0.35"/>
    <row r="4389" ht="15" customHeight="1" x14ac:dyDescent="0.35"/>
    <row r="4390" ht="15" customHeight="1" x14ac:dyDescent="0.35"/>
    <row r="4391" ht="15" customHeight="1" x14ac:dyDescent="0.35"/>
  </sheetData>
  <mergeCells count="29">
    <mergeCell ref="B3884:AI3884"/>
    <mergeCell ref="B4009:AI4009"/>
    <mergeCell ref="B4134:AI4134"/>
    <mergeCell ref="B4259:AI4259"/>
    <mergeCell ref="B4384:AI4384"/>
    <mergeCell ref="B3759:AI3759"/>
    <mergeCell ref="B1251:AI1251"/>
    <mergeCell ref="B1466:AI1466"/>
    <mergeCell ref="B1695:AI1695"/>
    <mergeCell ref="B1972:AI1972"/>
    <mergeCell ref="B2307:AI2307"/>
    <mergeCell ref="B2627:AI2627"/>
    <mergeCell ref="B2953:AI2953"/>
    <mergeCell ref="B3275:AI3275"/>
    <mergeCell ref="B3384:AI3384"/>
    <mergeCell ref="B3509:AI3509"/>
    <mergeCell ref="B3634:AI3634"/>
    <mergeCell ref="B1151:AI1151"/>
    <mergeCell ref="B69:AI69"/>
    <mergeCell ref="B98:AI98"/>
    <mergeCell ref="B240:AI240"/>
    <mergeCell ref="B322:AI322"/>
    <mergeCell ref="B434:AI434"/>
    <mergeCell ref="B539:AI539"/>
    <mergeCell ref="B620:AI620"/>
    <mergeCell ref="B692:AI692"/>
    <mergeCell ref="B868:AI868"/>
    <mergeCell ref="B951:AI951"/>
    <mergeCell ref="B1053:AI1053"/>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I8"/>
  <sheetViews>
    <sheetView workbookViewId="0">
      <selection activeCell="Q1" sqref="Q1"/>
    </sheetView>
    <sheetView workbookViewId="1">
      <selection activeCell="D8" sqref="D8"/>
    </sheetView>
  </sheetViews>
  <sheetFormatPr defaultColWidth="8.81640625" defaultRowHeight="14.5" x14ac:dyDescent="0.35"/>
  <cols>
    <col min="1" max="1" width="24.453125" customWidth="1"/>
  </cols>
  <sheetData>
    <row r="1" spans="1:35" x14ac:dyDescent="0.35">
      <c r="A1" s="1" t="s">
        <v>231</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5" x14ac:dyDescent="0.35">
      <c r="A2" t="s">
        <v>0</v>
      </c>
      <c r="B2" s="4">
        <f>B$5*('BNVP-HDVs-psgr'!B$2/'BNVP-HDVs-psgr'!B$5)</f>
        <v>55456.749999999993</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c r="AG2" s="4"/>
      <c r="AH2" s="4"/>
    </row>
    <row r="3" spans="1:35"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x14ac:dyDescent="0.35">
      <c r="A4" t="s">
        <v>2</v>
      </c>
      <c r="B4">
        <f>B$5</f>
        <v>30000</v>
      </c>
      <c r="C4">
        <f t="shared" ref="C4:AE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row>
    <row r="5" spans="1:35" x14ac:dyDescent="0.35">
      <c r="A5" t="s">
        <v>3</v>
      </c>
      <c r="B5" s="10">
        <f>Ships!A49</f>
        <v>30000</v>
      </c>
      <c r="C5">
        <f>$B5</f>
        <v>30000</v>
      </c>
      <c r="D5">
        <f t="shared" ref="D5:AE5" si="1">$B5</f>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row>
    <row r="6" spans="1:35"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5" x14ac:dyDescent="0.3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I7" s="4"/>
    </row>
    <row r="8" spans="1:35" x14ac:dyDescent="0.35">
      <c r="A8" t="s">
        <v>215</v>
      </c>
      <c r="B8" s="4">
        <f>B$5*('BNVP-HDVs-psgr'!B$8/'BNVP-HDVs-psgr'!B$5)</f>
        <v>61833.667378982951</v>
      </c>
      <c r="C8" s="4">
        <f>C$5*('BNVP-HDVs-psgr'!C$8/'BNVP-HDVs-psgr'!C$5)</f>
        <v>61413.400106430359</v>
      </c>
      <c r="D8" s="4">
        <f>D$5*('BNVP-HDVs-psgr'!D$8/'BNVP-HDVs-psgr'!D$5)</f>
        <v>60268.168994469161</v>
      </c>
      <c r="E8" s="4">
        <f>E$5*('BNVP-HDVs-psgr'!E$8/'BNVP-HDVs-psgr'!E$5)</f>
        <v>59049.842894266774</v>
      </c>
      <c r="F8" s="4">
        <f>F$5*('BNVP-HDVs-psgr'!F$8/'BNVP-HDVs-psgr'!F$5)</f>
        <v>57683.326779058385</v>
      </c>
      <c r="G8" s="4">
        <f>G$5*('BNVP-HDVs-psgr'!G$8/'BNVP-HDVs-psgr'!G$5)</f>
        <v>56594.950677450586</v>
      </c>
      <c r="H8" s="4">
        <f>H$5*('BNVP-HDVs-psgr'!H$8/'BNVP-HDVs-psgr'!H$5)</f>
        <v>55528.418997046385</v>
      </c>
      <c r="I8" s="4">
        <f>I$5*('BNVP-HDVs-psgr'!I$8/'BNVP-HDVs-psgr'!I$5)</f>
        <v>54442.149125712669</v>
      </c>
      <c r="J8" s="4">
        <f>J$5*('BNVP-HDVs-psgr'!J$8/'BNVP-HDVs-psgr'!J$5)</f>
        <v>53524.052710731019</v>
      </c>
      <c r="K8" s="4">
        <f>K$5*('BNVP-HDVs-psgr'!K$8/'BNVP-HDVs-psgr'!K$5)</f>
        <v>52643.367541129381</v>
      </c>
      <c r="L8" s="4">
        <f>L$5*('BNVP-HDVs-psgr'!L$8/'BNVP-HDVs-psgr'!L$5)</f>
        <v>51807.892857401857</v>
      </c>
      <c r="M8" s="4">
        <f>M$5*('BNVP-HDVs-psgr'!M$8/'BNVP-HDVs-psgr'!M$5)</f>
        <v>51009.267935281896</v>
      </c>
      <c r="N8" s="4">
        <f>N$5*('BNVP-HDVs-psgr'!N$8/'BNVP-HDVs-psgr'!N$5)</f>
        <v>50242.758751869136</v>
      </c>
      <c r="O8" s="4">
        <f>O$5*('BNVP-HDVs-psgr'!O$8/'BNVP-HDVs-psgr'!O$5)</f>
        <v>49487.450892544533</v>
      </c>
      <c r="P8" s="4">
        <f>P$5*('BNVP-HDVs-psgr'!P$8/'BNVP-HDVs-psgr'!P$5)</f>
        <v>48762.520258971483</v>
      </c>
      <c r="Q8" s="4">
        <f>Q$5*('BNVP-HDVs-psgr'!Q$8/'BNVP-HDVs-psgr'!Q$5)</f>
        <v>48074.280085928112</v>
      </c>
      <c r="R8" s="4">
        <f>R$5*('BNVP-HDVs-psgr'!R$8/'BNVP-HDVs-psgr'!R$5)</f>
        <v>47425.244120244781</v>
      </c>
      <c r="S8" s="4">
        <f>S$5*('BNVP-HDVs-psgr'!S$8/'BNVP-HDVs-psgr'!S$5)</f>
        <v>46809.321739481296</v>
      </c>
      <c r="T8" s="4">
        <f>T$5*('BNVP-HDVs-psgr'!T$8/'BNVP-HDVs-psgr'!T$5)</f>
        <v>46223.499978667758</v>
      </c>
      <c r="U8" s="4">
        <f>U$5*('BNVP-HDVs-psgr'!U$8/'BNVP-HDVs-psgr'!U$5)</f>
        <v>45668.234325135389</v>
      </c>
      <c r="V8" s="4">
        <f>V$5*('BNVP-HDVs-psgr'!V$8/'BNVP-HDVs-psgr'!V$5)</f>
        <v>45137.441071684902</v>
      </c>
      <c r="W8" s="4">
        <f>W$5*('BNVP-HDVs-psgr'!W$8/'BNVP-HDVs-psgr'!W$5)</f>
        <v>44632.083940202057</v>
      </c>
      <c r="X8" s="4">
        <f>X$5*('BNVP-HDVs-psgr'!X$8/'BNVP-HDVs-psgr'!X$5)</f>
        <v>44150.912778537866</v>
      </c>
      <c r="Y8" s="4">
        <f>Y$5*('BNVP-HDVs-psgr'!Y$8/'BNVP-HDVs-psgr'!Y$5)</f>
        <v>43694.504768404142</v>
      </c>
      <c r="Z8" s="4">
        <f>Z$5*('BNVP-HDVs-psgr'!Z$8/'BNVP-HDVs-psgr'!Z$5)</f>
        <v>43256.895412796643</v>
      </c>
      <c r="AA8" s="4">
        <f>AA$5*('BNVP-HDVs-psgr'!AA$8/'BNVP-HDVs-psgr'!AA$5)</f>
        <v>42840.696217174889</v>
      </c>
      <c r="AB8" s="4">
        <f>AB$5*('BNVP-HDVs-psgr'!AB$8/'BNVP-HDVs-psgr'!AB$5)</f>
        <v>42443.958765493349</v>
      </c>
      <c r="AC8" s="4">
        <f>AC$5*('BNVP-HDVs-psgr'!AC$8/'BNVP-HDVs-psgr'!AC$5)</f>
        <v>42065.598649016873</v>
      </c>
      <c r="AD8" s="4">
        <f>AD$5*('BNVP-HDVs-psgr'!AD$8/'BNVP-HDVs-psgr'!AD$5)</f>
        <v>41704.566515026876</v>
      </c>
      <c r="AE8" s="4">
        <f>AE$5*('BNVP-HDVs-psgr'!AE$8/'BNVP-HDVs-psgr'!AE$5)</f>
        <v>41347.292162886013</v>
      </c>
      <c r="AF8" s="4"/>
      <c r="AG8" s="4"/>
      <c r="AH8" s="4"/>
      <c r="AI8" s="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I8"/>
  <sheetViews>
    <sheetView tabSelected="1" workbookViewId="0">
      <selection activeCell="H15" sqref="H15"/>
    </sheetView>
    <sheetView workbookViewId="1">
      <selection activeCell="D17" sqref="D17"/>
    </sheetView>
  </sheetViews>
  <sheetFormatPr defaultColWidth="8.81640625" defaultRowHeight="14.5" x14ac:dyDescent="0.35"/>
  <cols>
    <col min="1" max="1" width="24.453125" customWidth="1"/>
  </cols>
  <sheetData>
    <row r="1" spans="1:35" x14ac:dyDescent="0.35">
      <c r="A1" s="1" t="s">
        <v>231</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5" x14ac:dyDescent="0.35">
      <c r="A2" t="s">
        <v>0</v>
      </c>
      <c r="B2" s="4">
        <f>B$5*('BNVP-HDVs-psgr'!B$2/'BNVP-HDVs-psgr'!B$5)</f>
        <v>18485583.333333332</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c r="AG2" s="4"/>
      <c r="AH2" s="4"/>
    </row>
    <row r="3" spans="1:35"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x14ac:dyDescent="0.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5" x14ac:dyDescent="0.35">
      <c r="A5" t="s">
        <v>3</v>
      </c>
      <c r="B5" s="10">
        <f>Ships!A35</f>
        <v>10000000</v>
      </c>
      <c r="C5">
        <f>$B5</f>
        <v>10000000</v>
      </c>
      <c r="D5">
        <f t="shared" ref="D5:AE5" si="0">$B5</f>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row>
    <row r="6" spans="1:35"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5" x14ac:dyDescent="0.3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I7" s="4"/>
    </row>
    <row r="8" spans="1:35" x14ac:dyDescent="0.35">
      <c r="A8" t="s">
        <v>215</v>
      </c>
      <c r="B8" s="4">
        <f>B$5*('BNVP-HDVs-psgr'!B$8/'BNVP-HDVs-psgr'!B$5)</f>
        <v>20611222.459660985</v>
      </c>
      <c r="C8" s="4">
        <f>C$5*('BNVP-HDVs-psgr'!C$8/'BNVP-HDVs-psgr'!C$5)</f>
        <v>20471133.368810121</v>
      </c>
      <c r="D8" s="4">
        <f>D$5*('BNVP-HDVs-psgr'!D$8/'BNVP-HDVs-psgr'!D$5)</f>
        <v>20089389.664823055</v>
      </c>
      <c r="E8" s="4">
        <f>E$5*('BNVP-HDVs-psgr'!E$8/'BNVP-HDVs-psgr'!E$5)</f>
        <v>19683280.964755591</v>
      </c>
      <c r="F8" s="4">
        <f>F$5*('BNVP-HDVs-psgr'!F$8/'BNVP-HDVs-psgr'!F$5)</f>
        <v>19227775.593019459</v>
      </c>
      <c r="G8" s="4">
        <f>G$5*('BNVP-HDVs-psgr'!G$8/'BNVP-HDVs-psgr'!G$5)</f>
        <v>18864983.559150193</v>
      </c>
      <c r="H8" s="4">
        <f>H$5*('BNVP-HDVs-psgr'!H$8/'BNVP-HDVs-psgr'!H$5)</f>
        <v>18509472.999015462</v>
      </c>
      <c r="I8" s="4">
        <f>I$5*('BNVP-HDVs-psgr'!I$8/'BNVP-HDVs-psgr'!I$5)</f>
        <v>18147383.041904222</v>
      </c>
      <c r="J8" s="4">
        <f>J$5*('BNVP-HDVs-psgr'!J$8/'BNVP-HDVs-psgr'!J$5)</f>
        <v>17841350.903577007</v>
      </c>
      <c r="K8" s="4">
        <f>K$5*('BNVP-HDVs-psgr'!K$8/'BNVP-HDVs-psgr'!K$5)</f>
        <v>17547789.180376459</v>
      </c>
      <c r="L8" s="4">
        <f>L$5*('BNVP-HDVs-psgr'!L$8/'BNVP-HDVs-psgr'!L$5)</f>
        <v>17269297.619133953</v>
      </c>
      <c r="M8" s="4">
        <f>M$5*('BNVP-HDVs-psgr'!M$8/'BNVP-HDVs-psgr'!M$5)</f>
        <v>17003089.311760634</v>
      </c>
      <c r="N8" s="4">
        <f>N$5*('BNVP-HDVs-psgr'!N$8/'BNVP-HDVs-psgr'!N$5)</f>
        <v>16747586.250623045</v>
      </c>
      <c r="O8" s="4">
        <f>O$5*('BNVP-HDVs-psgr'!O$8/'BNVP-HDVs-psgr'!O$5)</f>
        <v>16495816.964181511</v>
      </c>
      <c r="P8" s="4">
        <f>P$5*('BNVP-HDVs-psgr'!P$8/'BNVP-HDVs-psgr'!P$5)</f>
        <v>16254173.419657161</v>
      </c>
      <c r="Q8" s="4">
        <f>Q$5*('BNVP-HDVs-psgr'!Q$8/'BNVP-HDVs-psgr'!Q$5)</f>
        <v>16024760.028642705</v>
      </c>
      <c r="R8" s="4">
        <f>R$5*('BNVP-HDVs-psgr'!R$8/'BNVP-HDVs-psgr'!R$5)</f>
        <v>15808414.70674826</v>
      </c>
      <c r="S8" s="4">
        <f>S$5*('BNVP-HDVs-psgr'!S$8/'BNVP-HDVs-psgr'!S$5)</f>
        <v>15603107.246493766</v>
      </c>
      <c r="T8" s="4">
        <f>T$5*('BNVP-HDVs-psgr'!T$8/'BNVP-HDVs-psgr'!T$5)</f>
        <v>15407833.326222586</v>
      </c>
      <c r="U8" s="4">
        <f>U$5*('BNVP-HDVs-psgr'!U$8/'BNVP-HDVs-psgr'!U$5)</f>
        <v>15222744.775045129</v>
      </c>
      <c r="V8" s="4">
        <f>V$5*('BNVP-HDVs-psgr'!V$8/'BNVP-HDVs-psgr'!V$5)</f>
        <v>15045813.690561634</v>
      </c>
      <c r="W8" s="4">
        <f>W$5*('BNVP-HDVs-psgr'!W$8/'BNVP-HDVs-psgr'!W$5)</f>
        <v>14877361.313400686</v>
      </c>
      <c r="X8" s="4">
        <f>X$5*('BNVP-HDVs-psgr'!X$8/'BNVP-HDVs-psgr'!X$5)</f>
        <v>14716970.92617929</v>
      </c>
      <c r="Y8" s="4">
        <f>Y$5*('BNVP-HDVs-psgr'!Y$8/'BNVP-HDVs-psgr'!Y$5)</f>
        <v>14564834.922801379</v>
      </c>
      <c r="Z8" s="4">
        <f>Z$5*('BNVP-HDVs-psgr'!Z$8/'BNVP-HDVs-psgr'!Z$5)</f>
        <v>14418965.13759888</v>
      </c>
      <c r="AA8" s="4">
        <f>AA$5*('BNVP-HDVs-psgr'!AA$8/'BNVP-HDVs-psgr'!AA$5)</f>
        <v>14280232.072391629</v>
      </c>
      <c r="AB8" s="4">
        <f>AB$5*('BNVP-HDVs-psgr'!AB$8/'BNVP-HDVs-psgr'!AB$5)</f>
        <v>14147986.25516445</v>
      </c>
      <c r="AC8" s="4">
        <f>AC$5*('BNVP-HDVs-psgr'!AC$8/'BNVP-HDVs-psgr'!AC$5)</f>
        <v>14021866.216338959</v>
      </c>
      <c r="AD8" s="4">
        <f>AD$5*('BNVP-HDVs-psgr'!AD$8/'BNVP-HDVs-psgr'!AD$5)</f>
        <v>13901522.171675624</v>
      </c>
      <c r="AE8" s="4">
        <f>AE$5*('BNVP-HDVs-psgr'!AE$8/'BNVP-HDVs-psgr'!AE$5)</f>
        <v>13782430.720962005</v>
      </c>
      <c r="AF8" s="4"/>
      <c r="AG8" s="4"/>
      <c r="AH8" s="4"/>
      <c r="AI8" s="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I8"/>
  <sheetViews>
    <sheetView workbookViewId="0">
      <selection activeCell="Q1" sqref="Q1"/>
    </sheetView>
    <sheetView topLeftCell="X1" workbookViewId="1">
      <selection activeCell="C4" sqref="C4:AE4"/>
    </sheetView>
  </sheetViews>
  <sheetFormatPr defaultColWidth="8.81640625" defaultRowHeight="14.5" x14ac:dyDescent="0.35"/>
  <cols>
    <col min="1" max="1" width="24.453125" customWidth="1"/>
  </cols>
  <sheetData>
    <row r="1" spans="1:35" x14ac:dyDescent="0.35">
      <c r="A1" s="1" t="s">
        <v>231</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5" x14ac:dyDescent="0.35">
      <c r="A2" t="s">
        <v>0</v>
      </c>
      <c r="B2" s="4">
        <f>B4*(Motorbikes!$B$19/Motorbikes!$B$20)</f>
        <v>13157.391090569377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c r="AG2" s="4"/>
      <c r="AH2" s="4"/>
      <c r="AI2" s="4"/>
    </row>
    <row r="3" spans="1:35"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x14ac:dyDescent="0.35">
      <c r="A4" t="s">
        <v>2</v>
      </c>
      <c r="B4">
        <f>AVERAGE(Motorbikes!C3:C12)</f>
        <v>8980</v>
      </c>
      <c r="C4">
        <f>$B4</f>
        <v>8980</v>
      </c>
      <c r="D4">
        <f t="shared" ref="D4:AE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row>
    <row r="5" spans="1:35" x14ac:dyDescent="0.3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5" x14ac:dyDescent="0.3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I7" s="4"/>
    </row>
    <row r="8" spans="1:35" x14ac:dyDescent="0.3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I8" s="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election activeCell="Q1" sqref="Q1"/>
    </sheetView>
    <sheetView workbookViewId="1">
      <selection activeCell="K14" sqref="K14"/>
    </sheetView>
  </sheetViews>
  <sheetFormatPr defaultColWidth="8.81640625" defaultRowHeight="14.5" x14ac:dyDescent="0.35"/>
  <cols>
    <col min="1" max="1" width="24.453125" customWidth="1"/>
  </cols>
  <sheetData>
    <row r="1" spans="1:36" x14ac:dyDescent="0.35">
      <c r="A1" s="1" t="s">
        <v>231</v>
      </c>
      <c r="B1">
        <f>'AEO 2022 Table 52'!E1</f>
        <v>2023</v>
      </c>
      <c r="C1">
        <f>'AEO 2022 Table 52'!F1</f>
        <v>2024</v>
      </c>
      <c r="D1">
        <f>'AEO 2022 Table 52'!G1</f>
        <v>2025</v>
      </c>
      <c r="E1">
        <f>'AEO 2022 Table 52'!H1</f>
        <v>2026</v>
      </c>
      <c r="F1">
        <f>'AEO 2022 Table 52'!I1</f>
        <v>2027</v>
      </c>
      <c r="G1">
        <f>'AEO 2022 Table 52'!J1</f>
        <v>2028</v>
      </c>
      <c r="H1">
        <f>'AEO 2022 Table 52'!K1</f>
        <v>2029</v>
      </c>
      <c r="I1">
        <f>'AEO 2022 Table 52'!L1</f>
        <v>2030</v>
      </c>
      <c r="J1">
        <f>'AEO 2022 Table 52'!M1</f>
        <v>2031</v>
      </c>
      <c r="K1">
        <f>'AEO 2022 Table 52'!N1</f>
        <v>2032</v>
      </c>
      <c r="L1">
        <f>'AEO 2022 Table 52'!O1</f>
        <v>2033</v>
      </c>
      <c r="M1">
        <f>'AEO 2022 Table 52'!P1</f>
        <v>2034</v>
      </c>
      <c r="N1">
        <f>'AEO 2022 Table 52'!Q1</f>
        <v>2035</v>
      </c>
      <c r="O1">
        <f>'AEO 2022 Table 52'!R1</f>
        <v>2036</v>
      </c>
      <c r="P1">
        <f>'AEO 2022 Table 52'!S1</f>
        <v>2037</v>
      </c>
      <c r="Q1">
        <f>'AEO 2022 Table 52'!T1</f>
        <v>2038</v>
      </c>
      <c r="R1">
        <f>'AEO 2022 Table 52'!U1</f>
        <v>2039</v>
      </c>
      <c r="S1">
        <f>'AEO 2022 Table 52'!V1</f>
        <v>2040</v>
      </c>
      <c r="T1">
        <f>'AEO 2022 Table 52'!W1</f>
        <v>2041</v>
      </c>
      <c r="U1">
        <f>'AEO 2022 Table 52'!X1</f>
        <v>2042</v>
      </c>
      <c r="V1">
        <f>'AEO 2022 Table 52'!Y1</f>
        <v>2043</v>
      </c>
      <c r="W1">
        <f>'AEO 2022 Table 52'!Z1</f>
        <v>2044</v>
      </c>
      <c r="X1">
        <f>'AEO 2022 Table 52'!AA1</f>
        <v>2045</v>
      </c>
      <c r="Y1">
        <f>'AEO 2022 Table 52'!AB1</f>
        <v>2046</v>
      </c>
      <c r="Z1">
        <f>'AEO 2022 Table 52'!AC1</f>
        <v>2047</v>
      </c>
      <c r="AA1">
        <f>'AEO 2022 Table 52'!AD1</f>
        <v>2048</v>
      </c>
      <c r="AB1">
        <f>'AEO 2022 Table 52'!AE1</f>
        <v>2049</v>
      </c>
      <c r="AC1">
        <f>'AEO 2022 Table 52'!AF1</f>
        <v>2050</v>
      </c>
      <c r="AD1">
        <f>'AEO 2022 Table 52'!AG1</f>
        <v>0</v>
      </c>
      <c r="AE1">
        <f>'AEO 2022 Table 52'!AH1</f>
        <v>0</v>
      </c>
      <c r="AF1">
        <f>'AEO 2022 Table 52'!AI1</f>
        <v>0</v>
      </c>
    </row>
    <row r="2" spans="1:36" x14ac:dyDescent="0.3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3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3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3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7415-3CF0-4845-A4EC-77B547F56462}">
  <dimension ref="A1:AJ58"/>
  <sheetViews>
    <sheetView workbookViewId="0"/>
    <sheetView workbookViewId="1"/>
  </sheetViews>
  <sheetFormatPr defaultRowHeight="14.5" x14ac:dyDescent="0.35"/>
  <sheetData>
    <row r="1" spans="1:35" x14ac:dyDescent="0.35">
      <c r="A1" t="s">
        <v>250</v>
      </c>
    </row>
    <row r="2" spans="1:35" x14ac:dyDescent="0.35">
      <c r="A2" t="s">
        <v>3037</v>
      </c>
    </row>
    <row r="3" spans="1:35" x14ac:dyDescent="0.35">
      <c r="A3" t="s">
        <v>3038</v>
      </c>
    </row>
    <row r="4" spans="1:35" x14ac:dyDescent="0.35">
      <c r="A4" t="s">
        <v>251</v>
      </c>
    </row>
    <row r="5" spans="1:35" x14ac:dyDescent="0.35">
      <c r="B5" t="s">
        <v>252</v>
      </c>
      <c r="C5" t="s">
        <v>272</v>
      </c>
      <c r="D5" t="s">
        <v>273</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2930</v>
      </c>
    </row>
    <row r="6" spans="1:35" x14ac:dyDescent="0.35">
      <c r="A6" t="s">
        <v>253</v>
      </c>
    </row>
    <row r="7" spans="1:35" x14ac:dyDescent="0.35">
      <c r="A7" t="s">
        <v>254</v>
      </c>
    </row>
    <row r="8" spans="1:35" x14ac:dyDescent="0.35">
      <c r="A8" t="s">
        <v>255</v>
      </c>
      <c r="B8" t="s">
        <v>3039</v>
      </c>
      <c r="C8" t="s">
        <v>3040</v>
      </c>
      <c r="D8" t="s">
        <v>275</v>
      </c>
      <c r="F8">
        <v>113.485703</v>
      </c>
      <c r="G8">
        <v>110.469795</v>
      </c>
      <c r="H8">
        <v>107.590355</v>
      </c>
      <c r="I8">
        <v>104.598671</v>
      </c>
      <c r="J8">
        <v>101.54632599999999</v>
      </c>
      <c r="K8">
        <v>98.408339999999995</v>
      </c>
      <c r="L8">
        <v>95.150108000000003</v>
      </c>
      <c r="M8">
        <v>91.853133999999997</v>
      </c>
      <c r="N8">
        <v>88.524780000000007</v>
      </c>
      <c r="O8">
        <v>85.212502000000001</v>
      </c>
      <c r="P8">
        <v>81.955994000000004</v>
      </c>
      <c r="Q8">
        <v>78.782409999999999</v>
      </c>
      <c r="R8">
        <v>75.732285000000005</v>
      </c>
      <c r="S8">
        <v>72.854027000000002</v>
      </c>
      <c r="T8">
        <v>70.216042000000002</v>
      </c>
      <c r="U8">
        <v>67.840073000000004</v>
      </c>
      <c r="V8">
        <v>65.743545999999995</v>
      </c>
      <c r="W8">
        <v>63.900756999999999</v>
      </c>
      <c r="X8">
        <v>62.316142999999997</v>
      </c>
      <c r="Y8">
        <v>60.931694</v>
      </c>
      <c r="Z8">
        <v>59.724350000000001</v>
      </c>
      <c r="AA8">
        <v>58.648266</v>
      </c>
      <c r="AB8">
        <v>57.695877000000003</v>
      </c>
      <c r="AC8">
        <v>56.850062999999999</v>
      </c>
      <c r="AD8">
        <v>56.082008000000002</v>
      </c>
      <c r="AE8">
        <v>55.377018</v>
      </c>
      <c r="AF8">
        <v>54.739337999999996</v>
      </c>
      <c r="AG8">
        <v>54.1511</v>
      </c>
      <c r="AH8">
        <v>53.633910999999998</v>
      </c>
      <c r="AI8" s="22">
        <v>-2.5999999999999999E-2</v>
      </c>
    </row>
    <row r="9" spans="1:35" x14ac:dyDescent="0.35">
      <c r="A9" t="s">
        <v>256</v>
      </c>
      <c r="B9" t="s">
        <v>3041</v>
      </c>
      <c r="C9" t="s">
        <v>3042</v>
      </c>
      <c r="D9" t="s">
        <v>275</v>
      </c>
      <c r="F9">
        <v>0.52865200000000001</v>
      </c>
      <c r="G9">
        <v>0.49542399999999998</v>
      </c>
      <c r="H9">
        <v>0.46307599999999999</v>
      </c>
      <c r="I9">
        <v>0.431282</v>
      </c>
      <c r="J9">
        <v>0.39990199999999998</v>
      </c>
      <c r="K9">
        <v>0.368815</v>
      </c>
      <c r="L9">
        <v>0.33779199999999998</v>
      </c>
      <c r="M9">
        <v>0.30686200000000002</v>
      </c>
      <c r="N9">
        <v>0.27654099999999998</v>
      </c>
      <c r="O9">
        <v>0.24757699999999999</v>
      </c>
      <c r="P9">
        <v>0.21978300000000001</v>
      </c>
      <c r="Q9">
        <v>0.19367000000000001</v>
      </c>
      <c r="R9">
        <v>0.16977500000000001</v>
      </c>
      <c r="S9">
        <v>0.14865900000000001</v>
      </c>
      <c r="T9">
        <v>0.130743</v>
      </c>
      <c r="U9">
        <v>0.11596099999999999</v>
      </c>
      <c r="V9">
        <v>0.104272</v>
      </c>
      <c r="W9">
        <v>9.5627000000000004E-2</v>
      </c>
      <c r="X9">
        <v>8.9082999999999996E-2</v>
      </c>
      <c r="Y9">
        <v>8.3143999999999996E-2</v>
      </c>
      <c r="Z9">
        <v>7.7796000000000004E-2</v>
      </c>
      <c r="AA9">
        <v>7.2952000000000003E-2</v>
      </c>
      <c r="AB9">
        <v>6.8448999999999996E-2</v>
      </c>
      <c r="AC9">
        <v>6.4240000000000005E-2</v>
      </c>
      <c r="AD9">
        <v>6.0305999999999998E-2</v>
      </c>
      <c r="AE9">
        <v>5.6628999999999999E-2</v>
      </c>
      <c r="AF9">
        <v>5.3191000000000002E-2</v>
      </c>
      <c r="AG9">
        <v>4.9974999999999999E-2</v>
      </c>
      <c r="AH9">
        <v>4.6968999999999997E-2</v>
      </c>
      <c r="AI9" s="22">
        <v>-8.3000000000000004E-2</v>
      </c>
    </row>
    <row r="10" spans="1:35" x14ac:dyDescent="0.35">
      <c r="A10" t="s">
        <v>257</v>
      </c>
      <c r="B10" t="s">
        <v>3043</v>
      </c>
      <c r="C10" t="s">
        <v>3044</v>
      </c>
      <c r="D10" t="s">
        <v>275</v>
      </c>
      <c r="F10">
        <v>114.014359</v>
      </c>
      <c r="G10">
        <v>110.96521799999999</v>
      </c>
      <c r="H10">
        <v>108.05342899999999</v>
      </c>
      <c r="I10">
        <v>105.02995300000001</v>
      </c>
      <c r="J10">
        <v>101.946228</v>
      </c>
      <c r="K10">
        <v>98.777152999999998</v>
      </c>
      <c r="L10">
        <v>95.487899999999996</v>
      </c>
      <c r="M10">
        <v>92.159996000000007</v>
      </c>
      <c r="N10">
        <v>88.801322999999996</v>
      </c>
      <c r="O10">
        <v>85.460075000000003</v>
      </c>
      <c r="P10">
        <v>82.175774000000004</v>
      </c>
      <c r="Q10">
        <v>78.976082000000005</v>
      </c>
      <c r="R10">
        <v>75.902061000000003</v>
      </c>
      <c r="S10">
        <v>73.002685999999997</v>
      </c>
      <c r="T10">
        <v>70.346785999999994</v>
      </c>
      <c r="U10">
        <v>67.956031999999993</v>
      </c>
      <c r="V10">
        <v>65.847815999999995</v>
      </c>
      <c r="W10">
        <v>63.996383999999999</v>
      </c>
      <c r="X10">
        <v>62.405228000000001</v>
      </c>
      <c r="Y10">
        <v>61.014839000000002</v>
      </c>
      <c r="Z10">
        <v>59.802146999999998</v>
      </c>
      <c r="AA10">
        <v>58.721218</v>
      </c>
      <c r="AB10">
        <v>57.764324000000002</v>
      </c>
      <c r="AC10">
        <v>56.914302999999997</v>
      </c>
      <c r="AD10">
        <v>56.142315000000004</v>
      </c>
      <c r="AE10">
        <v>55.433647000000001</v>
      </c>
      <c r="AF10">
        <v>54.792529999999999</v>
      </c>
      <c r="AG10">
        <v>54.201076999999998</v>
      </c>
      <c r="AH10">
        <v>53.680881999999997</v>
      </c>
      <c r="AI10" s="22">
        <v>-2.7E-2</v>
      </c>
    </row>
    <row r="11" spans="1:35" x14ac:dyDescent="0.35">
      <c r="A11" t="s">
        <v>258</v>
      </c>
    </row>
    <row r="12" spans="1:35" x14ac:dyDescent="0.35">
      <c r="A12" t="s">
        <v>259</v>
      </c>
      <c r="B12" t="s">
        <v>3045</v>
      </c>
      <c r="C12" t="s">
        <v>3046</v>
      </c>
      <c r="D12" t="s">
        <v>275</v>
      </c>
      <c r="F12">
        <v>4.3995579999999999</v>
      </c>
      <c r="G12">
        <v>4.223617</v>
      </c>
      <c r="H12">
        <v>4.0314620000000003</v>
      </c>
      <c r="I12">
        <v>3.8203649999999998</v>
      </c>
      <c r="J12">
        <v>3.5931419999999998</v>
      </c>
      <c r="K12">
        <v>3.351429</v>
      </c>
      <c r="L12">
        <v>3.0995810000000001</v>
      </c>
      <c r="M12">
        <v>2.8436919999999999</v>
      </c>
      <c r="N12">
        <v>2.5891630000000001</v>
      </c>
      <c r="O12">
        <v>2.3438599999999998</v>
      </c>
      <c r="P12">
        <v>2.1135619999999999</v>
      </c>
      <c r="Q12">
        <v>1.903087</v>
      </c>
      <c r="R12">
        <v>1.7133989999999999</v>
      </c>
      <c r="S12">
        <v>1.5472919999999999</v>
      </c>
      <c r="T12">
        <v>1.4091210000000001</v>
      </c>
      <c r="U12">
        <v>1.298546</v>
      </c>
      <c r="V12">
        <v>1.208709</v>
      </c>
      <c r="W12">
        <v>1.13846</v>
      </c>
      <c r="X12">
        <v>1.0840080000000001</v>
      </c>
      <c r="Y12">
        <v>1.038195</v>
      </c>
      <c r="Z12">
        <v>0.99842299999999995</v>
      </c>
      <c r="AA12">
        <v>0.96319100000000002</v>
      </c>
      <c r="AB12">
        <v>0.93233200000000005</v>
      </c>
      <c r="AC12">
        <v>0.90430900000000003</v>
      </c>
      <c r="AD12">
        <v>0.87903699999999996</v>
      </c>
      <c r="AE12">
        <v>0.85550899999999996</v>
      </c>
      <c r="AF12">
        <v>0.83366399999999996</v>
      </c>
      <c r="AG12">
        <v>0.81331299999999995</v>
      </c>
      <c r="AH12">
        <v>0.794485</v>
      </c>
      <c r="AI12" s="22">
        <v>-5.8999999999999997E-2</v>
      </c>
    </row>
    <row r="13" spans="1:35" x14ac:dyDescent="0.35">
      <c r="A13" t="s">
        <v>2939</v>
      </c>
      <c r="B13" t="s">
        <v>3047</v>
      </c>
      <c r="C13" t="s">
        <v>2941</v>
      </c>
      <c r="D13" t="s">
        <v>275</v>
      </c>
      <c r="F13">
        <v>0.180953</v>
      </c>
      <c r="G13">
        <v>0.17660899999999999</v>
      </c>
      <c r="H13">
        <v>0.17205300000000001</v>
      </c>
      <c r="I13">
        <v>0.16697899999999999</v>
      </c>
      <c r="J13">
        <v>0.16118299999999999</v>
      </c>
      <c r="K13">
        <v>0.15470900000000001</v>
      </c>
      <c r="L13">
        <v>0.147397</v>
      </c>
      <c r="M13">
        <v>0.13920399999999999</v>
      </c>
      <c r="N13">
        <v>0.13022400000000001</v>
      </c>
      <c r="O13">
        <v>0.12062299999999999</v>
      </c>
      <c r="P13">
        <v>0.11053300000000001</v>
      </c>
      <c r="Q13">
        <v>0.100353</v>
      </c>
      <c r="R13">
        <v>9.0386999999999995E-2</v>
      </c>
      <c r="S13">
        <v>8.0902000000000002E-2</v>
      </c>
      <c r="T13">
        <v>7.2352E-2</v>
      </c>
      <c r="U13">
        <v>6.4808000000000004E-2</v>
      </c>
      <c r="V13">
        <v>5.8779999999999999E-2</v>
      </c>
      <c r="W13">
        <v>5.3841E-2</v>
      </c>
      <c r="X13">
        <v>5.0194999999999997E-2</v>
      </c>
      <c r="Y13">
        <v>4.7490999999999998E-2</v>
      </c>
      <c r="Z13">
        <v>4.5529E-2</v>
      </c>
      <c r="AA13">
        <v>4.4081000000000002E-2</v>
      </c>
      <c r="AB13">
        <v>4.2951999999999997E-2</v>
      </c>
      <c r="AC13">
        <v>4.1998000000000001E-2</v>
      </c>
      <c r="AD13">
        <v>4.1274999999999999E-2</v>
      </c>
      <c r="AE13">
        <v>4.0637E-2</v>
      </c>
      <c r="AF13">
        <v>4.0087999999999999E-2</v>
      </c>
      <c r="AG13">
        <v>3.9634000000000003E-2</v>
      </c>
      <c r="AH13">
        <v>3.9296999999999999E-2</v>
      </c>
      <c r="AI13" s="22">
        <v>-5.2999999999999999E-2</v>
      </c>
    </row>
    <row r="14" spans="1:35" x14ac:dyDescent="0.35">
      <c r="A14" t="s">
        <v>2942</v>
      </c>
      <c r="B14" t="s">
        <v>3048</v>
      </c>
      <c r="C14" t="s">
        <v>2941</v>
      </c>
      <c r="D14" t="s">
        <v>275</v>
      </c>
      <c r="F14">
        <v>0.32210800000000001</v>
      </c>
      <c r="G14">
        <v>0.40770600000000001</v>
      </c>
      <c r="H14">
        <v>0.51406099999999999</v>
      </c>
      <c r="I14">
        <v>0.63432699999999997</v>
      </c>
      <c r="J14">
        <v>0.79471400000000003</v>
      </c>
      <c r="K14">
        <v>0.98567099999999996</v>
      </c>
      <c r="L14">
        <v>1.2017880000000001</v>
      </c>
      <c r="M14">
        <v>1.4738899999999999</v>
      </c>
      <c r="N14">
        <v>1.7933429999999999</v>
      </c>
      <c r="O14">
        <v>2.1217220000000001</v>
      </c>
      <c r="P14">
        <v>2.457182</v>
      </c>
      <c r="Q14">
        <v>2.7879230000000002</v>
      </c>
      <c r="R14">
        <v>3.114671</v>
      </c>
      <c r="S14">
        <v>3.4381629999999999</v>
      </c>
      <c r="T14">
        <v>3.7588360000000001</v>
      </c>
      <c r="U14">
        <v>4.0671910000000002</v>
      </c>
      <c r="V14">
        <v>4.3615440000000003</v>
      </c>
      <c r="W14">
        <v>4.6410280000000004</v>
      </c>
      <c r="X14">
        <v>4.8995300000000004</v>
      </c>
      <c r="Y14">
        <v>5.1375679999999999</v>
      </c>
      <c r="Z14">
        <v>5.354914</v>
      </c>
      <c r="AA14">
        <v>5.5449299999999999</v>
      </c>
      <c r="AB14">
        <v>5.7110669999999999</v>
      </c>
      <c r="AC14">
        <v>5.8508820000000004</v>
      </c>
      <c r="AD14">
        <v>5.9843849999999996</v>
      </c>
      <c r="AE14">
        <v>6.0834989999999998</v>
      </c>
      <c r="AF14">
        <v>6.1565050000000001</v>
      </c>
      <c r="AG14">
        <v>6.2058119999999999</v>
      </c>
      <c r="AH14">
        <v>6.2323339999999998</v>
      </c>
      <c r="AI14" s="22">
        <v>0.112</v>
      </c>
    </row>
    <row r="15" spans="1:35" x14ac:dyDescent="0.35">
      <c r="A15" t="s">
        <v>2944</v>
      </c>
      <c r="B15" t="s">
        <v>3049</v>
      </c>
      <c r="C15" t="s">
        <v>2941</v>
      </c>
      <c r="D15" t="s">
        <v>275</v>
      </c>
      <c r="F15">
        <v>1.397494</v>
      </c>
      <c r="G15">
        <v>1.924952</v>
      </c>
      <c r="H15">
        <v>2.4512200000000002</v>
      </c>
      <c r="I15">
        <v>3.012089</v>
      </c>
      <c r="J15">
        <v>3.5857239999999999</v>
      </c>
      <c r="K15">
        <v>4.1813029999999998</v>
      </c>
      <c r="L15">
        <v>4.7999049999999999</v>
      </c>
      <c r="M15">
        <v>5.4268130000000001</v>
      </c>
      <c r="N15">
        <v>6.0425930000000001</v>
      </c>
      <c r="O15">
        <v>6.6459169999999999</v>
      </c>
      <c r="P15">
        <v>7.250267</v>
      </c>
      <c r="Q15">
        <v>7.8393519999999999</v>
      </c>
      <c r="R15">
        <v>8.4123110000000008</v>
      </c>
      <c r="S15">
        <v>8.9672780000000003</v>
      </c>
      <c r="T15">
        <v>9.502402</v>
      </c>
      <c r="U15">
        <v>10.004804999999999</v>
      </c>
      <c r="V15">
        <v>10.473606999999999</v>
      </c>
      <c r="W15">
        <v>10.908110000000001</v>
      </c>
      <c r="X15">
        <v>11.302820000000001</v>
      </c>
      <c r="Y15">
        <v>11.662145000000001</v>
      </c>
      <c r="Z15">
        <v>11.989678</v>
      </c>
      <c r="AA15">
        <v>12.284489000000001</v>
      </c>
      <c r="AB15">
        <v>12.551564000000001</v>
      </c>
      <c r="AC15">
        <v>12.798245</v>
      </c>
      <c r="AD15">
        <v>13.068667</v>
      </c>
      <c r="AE15">
        <v>13.323066000000001</v>
      </c>
      <c r="AF15">
        <v>13.568265999999999</v>
      </c>
      <c r="AG15">
        <v>13.810585</v>
      </c>
      <c r="AH15">
        <v>14.0556</v>
      </c>
      <c r="AI15" s="22">
        <v>8.5999999999999993E-2</v>
      </c>
    </row>
    <row r="16" spans="1:35" x14ac:dyDescent="0.35">
      <c r="A16" t="s">
        <v>1979</v>
      </c>
      <c r="B16" t="s">
        <v>3050</v>
      </c>
      <c r="C16" t="s">
        <v>3051</v>
      </c>
      <c r="D16" t="s">
        <v>275</v>
      </c>
      <c r="F16">
        <v>0.36481799999999998</v>
      </c>
      <c r="G16">
        <v>0.39685399999999998</v>
      </c>
      <c r="H16">
        <v>0.440523</v>
      </c>
      <c r="I16">
        <v>0.49807400000000002</v>
      </c>
      <c r="J16">
        <v>0.56507499999999999</v>
      </c>
      <c r="K16">
        <v>0.636266</v>
      </c>
      <c r="L16">
        <v>0.71179899999999996</v>
      </c>
      <c r="M16">
        <v>0.78975200000000001</v>
      </c>
      <c r="N16">
        <v>0.86580000000000001</v>
      </c>
      <c r="O16">
        <v>0.94000700000000004</v>
      </c>
      <c r="P16">
        <v>1.012591</v>
      </c>
      <c r="Q16">
        <v>1.0836399999999999</v>
      </c>
      <c r="R16">
        <v>1.15425</v>
      </c>
      <c r="S16">
        <v>1.224977</v>
      </c>
      <c r="T16">
        <v>1.2941879999999999</v>
      </c>
      <c r="U16">
        <v>1.360819</v>
      </c>
      <c r="V16">
        <v>1.4249400000000001</v>
      </c>
      <c r="W16">
        <v>1.485957</v>
      </c>
      <c r="X16">
        <v>1.542327</v>
      </c>
      <c r="Y16">
        <v>1.5966009999999999</v>
      </c>
      <c r="Z16">
        <v>1.649411</v>
      </c>
      <c r="AA16">
        <v>1.7000040000000001</v>
      </c>
      <c r="AB16">
        <v>1.7481960000000001</v>
      </c>
      <c r="AC16">
        <v>1.794386</v>
      </c>
      <c r="AD16">
        <v>1.841316</v>
      </c>
      <c r="AE16">
        <v>1.886765</v>
      </c>
      <c r="AF16">
        <v>1.930704</v>
      </c>
      <c r="AG16">
        <v>1.973792</v>
      </c>
      <c r="AH16">
        <v>2.0174110000000001</v>
      </c>
      <c r="AI16" s="22">
        <v>6.3E-2</v>
      </c>
    </row>
    <row r="17" spans="1:35" x14ac:dyDescent="0.35">
      <c r="A17" t="s">
        <v>1996</v>
      </c>
      <c r="B17" t="s">
        <v>3052</v>
      </c>
      <c r="C17" t="s">
        <v>3053</v>
      </c>
      <c r="D17" t="s">
        <v>275</v>
      </c>
      <c r="F17">
        <v>0.20380000000000001</v>
      </c>
      <c r="G17">
        <v>0.198907</v>
      </c>
      <c r="H17">
        <v>0.19409899999999999</v>
      </c>
      <c r="I17">
        <v>0.188969</v>
      </c>
      <c r="J17">
        <v>0.183365</v>
      </c>
      <c r="K17">
        <v>0.177172</v>
      </c>
      <c r="L17">
        <v>0.17025299999999999</v>
      </c>
      <c r="M17">
        <v>0.16253100000000001</v>
      </c>
      <c r="N17">
        <v>0.15404499999999999</v>
      </c>
      <c r="O17">
        <v>0.144848</v>
      </c>
      <c r="P17">
        <v>0.13513900000000001</v>
      </c>
      <c r="Q17">
        <v>0.12506999999999999</v>
      </c>
      <c r="R17">
        <v>0.115033</v>
      </c>
      <c r="S17">
        <v>0.105492</v>
      </c>
      <c r="T17">
        <v>9.6682000000000004E-2</v>
      </c>
      <c r="U17">
        <v>8.8872000000000007E-2</v>
      </c>
      <c r="V17">
        <v>8.2436999999999996E-2</v>
      </c>
      <c r="W17">
        <v>7.7460000000000001E-2</v>
      </c>
      <c r="X17">
        <v>7.3616000000000001E-2</v>
      </c>
      <c r="Y17">
        <v>7.0371000000000003E-2</v>
      </c>
      <c r="Z17">
        <v>6.8429000000000004E-2</v>
      </c>
      <c r="AA17">
        <v>6.7599000000000006E-2</v>
      </c>
      <c r="AB17">
        <v>6.7237000000000005E-2</v>
      </c>
      <c r="AC17">
        <v>6.7141000000000006E-2</v>
      </c>
      <c r="AD17">
        <v>6.7418000000000006E-2</v>
      </c>
      <c r="AE17">
        <v>6.7787E-2</v>
      </c>
      <c r="AF17">
        <v>6.8248000000000003E-2</v>
      </c>
      <c r="AG17">
        <v>6.8819000000000005E-2</v>
      </c>
      <c r="AH17">
        <v>6.9533999999999999E-2</v>
      </c>
      <c r="AI17" s="22">
        <v>-3.7999999999999999E-2</v>
      </c>
    </row>
    <row r="18" spans="1:35" x14ac:dyDescent="0.35">
      <c r="A18" t="s">
        <v>260</v>
      </c>
      <c r="B18" t="s">
        <v>3054</v>
      </c>
      <c r="C18" t="s">
        <v>3055</v>
      </c>
      <c r="D18" t="s">
        <v>275</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11</v>
      </c>
    </row>
    <row r="19" spans="1:35" x14ac:dyDescent="0.35">
      <c r="A19" t="s">
        <v>261</v>
      </c>
      <c r="B19" t="s">
        <v>3056</v>
      </c>
      <c r="C19" t="s">
        <v>3057</v>
      </c>
      <c r="D19" t="s">
        <v>275</v>
      </c>
      <c r="F19">
        <v>4.0432810000000003</v>
      </c>
      <c r="G19">
        <v>4.1357140000000001</v>
      </c>
      <c r="H19">
        <v>4.2333239999999996</v>
      </c>
      <c r="I19">
        <v>4.315175</v>
      </c>
      <c r="J19">
        <v>4.3889820000000004</v>
      </c>
      <c r="K19">
        <v>4.4505220000000003</v>
      </c>
      <c r="L19">
        <v>4.5010570000000003</v>
      </c>
      <c r="M19">
        <v>4.545293</v>
      </c>
      <c r="N19">
        <v>4.5855490000000003</v>
      </c>
      <c r="O19">
        <v>4.6257010000000003</v>
      </c>
      <c r="P19">
        <v>4.6667420000000002</v>
      </c>
      <c r="Q19">
        <v>4.7116889999999998</v>
      </c>
      <c r="R19">
        <v>4.7619199999999999</v>
      </c>
      <c r="S19">
        <v>4.8228499999999999</v>
      </c>
      <c r="T19">
        <v>4.8934340000000001</v>
      </c>
      <c r="U19">
        <v>4.9740549999999999</v>
      </c>
      <c r="V19">
        <v>5.0655799999999997</v>
      </c>
      <c r="W19">
        <v>5.1648009999999998</v>
      </c>
      <c r="X19">
        <v>5.2715829999999997</v>
      </c>
      <c r="Y19">
        <v>5.3775019999999998</v>
      </c>
      <c r="Z19">
        <v>5.4799689999999996</v>
      </c>
      <c r="AA19">
        <v>5.5760059999999996</v>
      </c>
      <c r="AB19">
        <v>5.6691219999999998</v>
      </c>
      <c r="AC19">
        <v>5.7604259999999998</v>
      </c>
      <c r="AD19">
        <v>5.8574469999999996</v>
      </c>
      <c r="AE19">
        <v>5.9517239999999996</v>
      </c>
      <c r="AF19">
        <v>6.0448500000000003</v>
      </c>
      <c r="AG19">
        <v>6.1363029999999998</v>
      </c>
      <c r="AH19">
        <v>6.2290400000000004</v>
      </c>
      <c r="AI19" s="22">
        <v>1.6E-2</v>
      </c>
    </row>
    <row r="20" spans="1:35" x14ac:dyDescent="0.35">
      <c r="A20" t="s">
        <v>262</v>
      </c>
      <c r="B20" t="s">
        <v>3058</v>
      </c>
      <c r="C20" t="s">
        <v>3059</v>
      </c>
      <c r="D20" t="s">
        <v>275</v>
      </c>
      <c r="F20">
        <v>1.167E-2</v>
      </c>
      <c r="G20">
        <v>1.1011E-2</v>
      </c>
      <c r="H20">
        <v>1.0319999999999999E-2</v>
      </c>
      <c r="I20">
        <v>9.6080000000000002E-3</v>
      </c>
      <c r="J20">
        <v>8.8850000000000005E-3</v>
      </c>
      <c r="K20">
        <v>8.1499999999999993E-3</v>
      </c>
      <c r="L20">
        <v>7.4130000000000003E-3</v>
      </c>
      <c r="M20">
        <v>6.7200000000000003E-3</v>
      </c>
      <c r="N20">
        <v>6.1549999999999999E-3</v>
      </c>
      <c r="O20">
        <v>5.6230000000000004E-3</v>
      </c>
      <c r="P20">
        <v>5.1599999999999997E-3</v>
      </c>
      <c r="Q20">
        <v>4.7710000000000001E-3</v>
      </c>
      <c r="R20">
        <v>4.4600000000000004E-3</v>
      </c>
      <c r="S20">
        <v>4.2059999999999997E-3</v>
      </c>
      <c r="T20">
        <v>4.0049999999999999E-3</v>
      </c>
      <c r="U20">
        <v>3.8869999999999998E-3</v>
      </c>
      <c r="V20">
        <v>3.784E-3</v>
      </c>
      <c r="W20">
        <v>3.6979999999999999E-3</v>
      </c>
      <c r="X20">
        <v>3.6180000000000001E-3</v>
      </c>
      <c r="Y20">
        <v>3.5360000000000001E-3</v>
      </c>
      <c r="Z20">
        <v>3.4520000000000002E-3</v>
      </c>
      <c r="AA20">
        <v>3.3679999999999999E-3</v>
      </c>
      <c r="AB20">
        <v>3.2859999999999999E-3</v>
      </c>
      <c r="AC20">
        <v>3.2070000000000002E-3</v>
      </c>
      <c r="AD20">
        <v>3.13E-3</v>
      </c>
      <c r="AE20">
        <v>3.0599999999999998E-3</v>
      </c>
      <c r="AF20">
        <v>2.9970000000000001E-3</v>
      </c>
      <c r="AG20">
        <v>2.9390000000000002E-3</v>
      </c>
      <c r="AH20">
        <v>2.8890000000000001E-3</v>
      </c>
      <c r="AI20" s="22">
        <v>-4.9000000000000002E-2</v>
      </c>
    </row>
    <row r="21" spans="1:35" x14ac:dyDescent="0.35">
      <c r="A21" t="s">
        <v>263</v>
      </c>
      <c r="B21" t="s">
        <v>3060</v>
      </c>
      <c r="C21" t="s">
        <v>3061</v>
      </c>
      <c r="D21" t="s">
        <v>275</v>
      </c>
      <c r="F21">
        <v>3.9599999999999998E-4</v>
      </c>
      <c r="G21">
        <v>4.4799999999999999E-4</v>
      </c>
      <c r="H21">
        <v>5.1500000000000005E-4</v>
      </c>
      <c r="I21">
        <v>5.8299999999999997E-4</v>
      </c>
      <c r="J21">
        <v>6.4199999999999999E-4</v>
      </c>
      <c r="K21">
        <v>6.9800000000000005E-4</v>
      </c>
      <c r="L21">
        <v>7.4700000000000005E-4</v>
      </c>
      <c r="M21">
        <v>7.94E-4</v>
      </c>
      <c r="N21">
        <v>8.3699999999999996E-4</v>
      </c>
      <c r="O21">
        <v>8.7799999999999998E-4</v>
      </c>
      <c r="P21">
        <v>9.1699999999999995E-4</v>
      </c>
      <c r="Q21">
        <v>9.5200000000000005E-4</v>
      </c>
      <c r="R21">
        <v>9.8499999999999998E-4</v>
      </c>
      <c r="S21">
        <v>1.0150000000000001E-3</v>
      </c>
      <c r="T21">
        <v>1.042E-3</v>
      </c>
      <c r="U21">
        <v>1.067E-3</v>
      </c>
      <c r="V21">
        <v>1.0870000000000001E-3</v>
      </c>
      <c r="W21">
        <v>1.103E-3</v>
      </c>
      <c r="X21">
        <v>1.1169999999999999E-3</v>
      </c>
      <c r="Y21">
        <v>1.127E-3</v>
      </c>
      <c r="Z21">
        <v>1.134E-3</v>
      </c>
      <c r="AA21">
        <v>1.139E-3</v>
      </c>
      <c r="AB21">
        <v>1.142E-3</v>
      </c>
      <c r="AC21">
        <v>1.145E-3</v>
      </c>
      <c r="AD21">
        <v>1.1460000000000001E-3</v>
      </c>
      <c r="AE21">
        <v>1.15E-3</v>
      </c>
      <c r="AF21">
        <v>1.1559999999999999E-3</v>
      </c>
      <c r="AG21">
        <v>1.163E-3</v>
      </c>
      <c r="AH21">
        <v>1.1720000000000001E-3</v>
      </c>
      <c r="AI21" s="22">
        <v>0.04</v>
      </c>
    </row>
    <row r="22" spans="1:35" x14ac:dyDescent="0.35">
      <c r="A22" t="s">
        <v>264</v>
      </c>
      <c r="B22" t="s">
        <v>3062</v>
      </c>
      <c r="C22" t="s">
        <v>3063</v>
      </c>
      <c r="D22" t="s">
        <v>275</v>
      </c>
      <c r="F22">
        <v>2.127E-3</v>
      </c>
      <c r="G22">
        <v>1.895E-3</v>
      </c>
      <c r="H22">
        <v>1.7210000000000001E-3</v>
      </c>
      <c r="I22">
        <v>1.5950000000000001E-3</v>
      </c>
      <c r="J22">
        <v>1.539E-3</v>
      </c>
      <c r="K22">
        <v>1.5280000000000001E-3</v>
      </c>
      <c r="L22">
        <v>1.5200000000000001E-3</v>
      </c>
      <c r="M22">
        <v>1.516E-3</v>
      </c>
      <c r="N22">
        <v>1.513E-3</v>
      </c>
      <c r="O22">
        <v>1.513E-3</v>
      </c>
      <c r="P22">
        <v>1.513E-3</v>
      </c>
      <c r="Q22">
        <v>1.5150000000000001E-3</v>
      </c>
      <c r="R22">
        <v>1.5169999999999999E-3</v>
      </c>
      <c r="S22">
        <v>1.521E-3</v>
      </c>
      <c r="T22">
        <v>1.526E-3</v>
      </c>
      <c r="U22">
        <v>1.5319999999999999E-3</v>
      </c>
      <c r="V22">
        <v>1.539E-3</v>
      </c>
      <c r="W22">
        <v>1.5449999999999999E-3</v>
      </c>
      <c r="X22">
        <v>1.552E-3</v>
      </c>
      <c r="Y22">
        <v>1.5590000000000001E-3</v>
      </c>
      <c r="Z22">
        <v>1.565E-3</v>
      </c>
      <c r="AA22">
        <v>1.572E-3</v>
      </c>
      <c r="AB22">
        <v>1.5790000000000001E-3</v>
      </c>
      <c r="AC22">
        <v>1.5889999999999999E-3</v>
      </c>
      <c r="AD22">
        <v>1.601E-3</v>
      </c>
      <c r="AE22">
        <v>1.6199999999999999E-3</v>
      </c>
      <c r="AF22">
        <v>1.6429999999999999E-3</v>
      </c>
      <c r="AG22">
        <v>1.6689999999999999E-3</v>
      </c>
      <c r="AH22">
        <v>1.701E-3</v>
      </c>
      <c r="AI22" s="22">
        <v>-8.0000000000000002E-3</v>
      </c>
    </row>
    <row r="23" spans="1:35" x14ac:dyDescent="0.35">
      <c r="A23" t="s">
        <v>265</v>
      </c>
      <c r="B23" t="s">
        <v>3064</v>
      </c>
      <c r="C23" t="s">
        <v>3065</v>
      </c>
      <c r="D23" t="s">
        <v>275</v>
      </c>
      <c r="F23">
        <v>4.1110000000000001E-3</v>
      </c>
      <c r="G23">
        <v>3.5379999999999999E-3</v>
      </c>
      <c r="H23">
        <v>3.065E-3</v>
      </c>
      <c r="I23">
        <v>2.679E-3</v>
      </c>
      <c r="J23">
        <v>2.4239999999999999E-3</v>
      </c>
      <c r="K23">
        <v>2.2720000000000001E-3</v>
      </c>
      <c r="L23">
        <v>2.1450000000000002E-3</v>
      </c>
      <c r="M23">
        <v>2.0409999999999998E-3</v>
      </c>
      <c r="N23">
        <v>1.9430000000000001E-3</v>
      </c>
      <c r="O23">
        <v>1.8519999999999999E-3</v>
      </c>
      <c r="P23">
        <v>1.766E-3</v>
      </c>
      <c r="Q23">
        <v>1.6850000000000001E-3</v>
      </c>
      <c r="R23">
        <v>1.609E-3</v>
      </c>
      <c r="S23">
        <v>1.5380000000000001E-3</v>
      </c>
      <c r="T23">
        <v>1.4710000000000001E-3</v>
      </c>
      <c r="U23">
        <v>1.407E-3</v>
      </c>
      <c r="V23">
        <v>1.3470000000000001E-3</v>
      </c>
      <c r="W23">
        <v>1.2899999999999999E-3</v>
      </c>
      <c r="X23">
        <v>1.2359999999999999E-3</v>
      </c>
      <c r="Y23">
        <v>1.1839999999999999E-3</v>
      </c>
      <c r="Z23">
        <v>1.134E-3</v>
      </c>
      <c r="AA23">
        <v>1.0870000000000001E-3</v>
      </c>
      <c r="AB23">
        <v>1.0430000000000001E-3</v>
      </c>
      <c r="AC23">
        <v>1.0009999999999999E-3</v>
      </c>
      <c r="AD23">
        <v>9.6199999999999996E-4</v>
      </c>
      <c r="AE23">
        <v>9.2599999999999996E-4</v>
      </c>
      <c r="AF23">
        <v>8.9300000000000002E-4</v>
      </c>
      <c r="AG23">
        <v>8.6300000000000005E-4</v>
      </c>
      <c r="AH23">
        <v>8.3500000000000002E-4</v>
      </c>
      <c r="AI23" s="22">
        <v>-5.5E-2</v>
      </c>
    </row>
    <row r="24" spans="1:35" x14ac:dyDescent="0.35">
      <c r="A24" t="s">
        <v>20</v>
      </c>
      <c r="B24" t="s">
        <v>3066</v>
      </c>
      <c r="C24" t="s">
        <v>3067</v>
      </c>
      <c r="D24" t="s">
        <v>275</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11</v>
      </c>
    </row>
    <row r="25" spans="1:35" x14ac:dyDescent="0.35">
      <c r="A25" t="s">
        <v>19</v>
      </c>
      <c r="B25" t="s">
        <v>3068</v>
      </c>
      <c r="C25" t="s">
        <v>3069</v>
      </c>
      <c r="D25" t="s">
        <v>275</v>
      </c>
      <c r="F25">
        <v>1.3587E-2</v>
      </c>
      <c r="G25">
        <v>1.5803000000000001E-2</v>
      </c>
      <c r="H25">
        <v>1.763E-2</v>
      </c>
      <c r="I25">
        <v>1.9188E-2</v>
      </c>
      <c r="J25">
        <v>2.0792999999999999E-2</v>
      </c>
      <c r="K25">
        <v>2.2505000000000001E-2</v>
      </c>
      <c r="L25">
        <v>2.4455999999999999E-2</v>
      </c>
      <c r="M25">
        <v>2.6512999999999998E-2</v>
      </c>
      <c r="N25">
        <v>2.8653000000000001E-2</v>
      </c>
      <c r="O25">
        <v>3.0816E-2</v>
      </c>
      <c r="P25">
        <v>3.2957E-2</v>
      </c>
      <c r="Q25">
        <v>3.5047000000000002E-2</v>
      </c>
      <c r="R25">
        <v>3.7092E-2</v>
      </c>
      <c r="S25">
        <v>3.9097E-2</v>
      </c>
      <c r="T25">
        <v>4.1031999999999999E-2</v>
      </c>
      <c r="U25">
        <v>4.2877999999999999E-2</v>
      </c>
      <c r="V25">
        <v>4.4512000000000003E-2</v>
      </c>
      <c r="W25">
        <v>4.5955000000000003E-2</v>
      </c>
      <c r="X25">
        <v>4.7208E-2</v>
      </c>
      <c r="Y25">
        <v>4.8261999999999999E-2</v>
      </c>
      <c r="Z25">
        <v>4.9187000000000002E-2</v>
      </c>
      <c r="AA25">
        <v>4.9936000000000001E-2</v>
      </c>
      <c r="AB25">
        <v>5.0540000000000002E-2</v>
      </c>
      <c r="AC25">
        <v>5.1006999999999997E-2</v>
      </c>
      <c r="AD25">
        <v>5.1504000000000001E-2</v>
      </c>
      <c r="AE25">
        <v>5.2042999999999999E-2</v>
      </c>
      <c r="AF25">
        <v>5.2475000000000001E-2</v>
      </c>
      <c r="AG25">
        <v>5.2817000000000003E-2</v>
      </c>
      <c r="AH25">
        <v>5.3061999999999998E-2</v>
      </c>
      <c r="AI25" s="22">
        <v>0.05</v>
      </c>
    </row>
    <row r="26" spans="1:35" x14ac:dyDescent="0.35">
      <c r="A26" t="s">
        <v>266</v>
      </c>
      <c r="B26" t="s">
        <v>3070</v>
      </c>
      <c r="C26" t="s">
        <v>3071</v>
      </c>
      <c r="D26" t="s">
        <v>275</v>
      </c>
      <c r="F26">
        <v>10.943903000000001</v>
      </c>
      <c r="G26">
        <v>11.497054</v>
      </c>
      <c r="H26">
        <v>12.069993</v>
      </c>
      <c r="I26">
        <v>12.669632</v>
      </c>
      <c r="J26">
        <v>13.306467</v>
      </c>
      <c r="K26">
        <v>13.972225</v>
      </c>
      <c r="L26">
        <v>14.668062000000001</v>
      </c>
      <c r="M26">
        <v>15.418756999999999</v>
      </c>
      <c r="N26">
        <v>16.199821</v>
      </c>
      <c r="O26">
        <v>16.983360000000001</v>
      </c>
      <c r="P26">
        <v>17.788328</v>
      </c>
      <c r="Q26">
        <v>18.595082999999999</v>
      </c>
      <c r="R26">
        <v>19.407637000000001</v>
      </c>
      <c r="S26">
        <v>20.234331000000001</v>
      </c>
      <c r="T26">
        <v>21.076091999999999</v>
      </c>
      <c r="U26">
        <v>21.909863999999999</v>
      </c>
      <c r="V26">
        <v>22.727868999999998</v>
      </c>
      <c r="W26">
        <v>23.523249</v>
      </c>
      <c r="X26">
        <v>24.278811999999999</v>
      </c>
      <c r="Y26">
        <v>24.98554</v>
      </c>
      <c r="Z26">
        <v>25.642825999999999</v>
      </c>
      <c r="AA26">
        <v>26.237400000000001</v>
      </c>
      <c r="AB26">
        <v>26.780058</v>
      </c>
      <c r="AC26">
        <v>27.275333</v>
      </c>
      <c r="AD26">
        <v>27.797888</v>
      </c>
      <c r="AE26">
        <v>28.267787999999999</v>
      </c>
      <c r="AF26">
        <v>28.701488000000001</v>
      </c>
      <c r="AG26">
        <v>29.107707999999999</v>
      </c>
      <c r="AH26">
        <v>29.49736</v>
      </c>
      <c r="AI26" s="22">
        <v>3.5999999999999997E-2</v>
      </c>
    </row>
    <row r="27" spans="1:35" x14ac:dyDescent="0.35">
      <c r="A27" t="s">
        <v>234</v>
      </c>
      <c r="B27" t="s">
        <v>3072</v>
      </c>
      <c r="C27" t="s">
        <v>3073</v>
      </c>
      <c r="D27" t="s">
        <v>275</v>
      </c>
      <c r="F27">
        <v>124.95826</v>
      </c>
      <c r="G27">
        <v>122.462273</v>
      </c>
      <c r="H27">
        <v>120.12342099999999</v>
      </c>
      <c r="I27">
        <v>117.699585</v>
      </c>
      <c r="J27">
        <v>115.25269299999999</v>
      </c>
      <c r="K27">
        <v>112.749374</v>
      </c>
      <c r="L27">
        <v>110.15595999999999</v>
      </c>
      <c r="M27">
        <v>107.578751</v>
      </c>
      <c r="N27">
        <v>105.001144</v>
      </c>
      <c r="O27">
        <v>102.44343600000001</v>
      </c>
      <c r="P27">
        <v>99.964104000000006</v>
      </c>
      <c r="Q27">
        <v>97.571167000000003</v>
      </c>
      <c r="R27">
        <v>95.309700000000007</v>
      </c>
      <c r="S27">
        <v>93.237015</v>
      </c>
      <c r="T27">
        <v>91.422882000000001</v>
      </c>
      <c r="U27">
        <v>89.865898000000001</v>
      </c>
      <c r="V27">
        <v>88.575683999999995</v>
      </c>
      <c r="W27">
        <v>87.519630000000006</v>
      </c>
      <c r="X27">
        <v>86.684036000000006</v>
      </c>
      <c r="Y27">
        <v>86.000381000000004</v>
      </c>
      <c r="Z27">
        <v>85.444976999999994</v>
      </c>
      <c r="AA27">
        <v>84.958618000000001</v>
      </c>
      <c r="AB27">
        <v>84.544380000000004</v>
      </c>
      <c r="AC27">
        <v>84.189635999999993</v>
      </c>
      <c r="AD27">
        <v>83.940201000000002</v>
      </c>
      <c r="AE27">
        <v>83.701430999999999</v>
      </c>
      <c r="AF27">
        <v>83.494018999999994</v>
      </c>
      <c r="AG27">
        <v>83.308784000000003</v>
      </c>
      <c r="AH27">
        <v>83.178237999999993</v>
      </c>
      <c r="AI27" s="22">
        <v>-1.4E-2</v>
      </c>
    </row>
    <row r="28" spans="1:35" x14ac:dyDescent="0.35">
      <c r="A28" t="s">
        <v>267</v>
      </c>
    </row>
    <row r="29" spans="1:35" x14ac:dyDescent="0.35">
      <c r="A29" t="s">
        <v>268</v>
      </c>
    </row>
    <row r="30" spans="1:35" x14ac:dyDescent="0.35">
      <c r="A30" t="s">
        <v>255</v>
      </c>
      <c r="B30" t="s">
        <v>3074</v>
      </c>
      <c r="C30" t="s">
        <v>3075</v>
      </c>
      <c r="D30" t="s">
        <v>275</v>
      </c>
      <c r="F30">
        <v>117.886787</v>
      </c>
      <c r="G30">
        <v>120.284012</v>
      </c>
      <c r="H30">
        <v>122.892776</v>
      </c>
      <c r="I30">
        <v>125.63027200000001</v>
      </c>
      <c r="J30">
        <v>128.34510800000001</v>
      </c>
      <c r="K30">
        <v>130.92907700000001</v>
      </c>
      <c r="L30">
        <v>133.32522599999999</v>
      </c>
      <c r="M30">
        <v>135.63404800000001</v>
      </c>
      <c r="N30">
        <v>137.76855499999999</v>
      </c>
      <c r="O30">
        <v>139.750305</v>
      </c>
      <c r="P30">
        <v>141.53533899999999</v>
      </c>
      <c r="Q30">
        <v>143.134064</v>
      </c>
      <c r="R30">
        <v>144.51812699999999</v>
      </c>
      <c r="S30">
        <v>145.76585399999999</v>
      </c>
      <c r="T30">
        <v>146.887451</v>
      </c>
      <c r="U30">
        <v>147.90013099999999</v>
      </c>
      <c r="V30">
        <v>148.83334400000001</v>
      </c>
      <c r="W30">
        <v>149.705566</v>
      </c>
      <c r="X30">
        <v>150.58839399999999</v>
      </c>
      <c r="Y30">
        <v>151.434967</v>
      </c>
      <c r="Z30">
        <v>152.26075700000001</v>
      </c>
      <c r="AA30">
        <v>153.095032</v>
      </c>
      <c r="AB30">
        <v>153.94648699999999</v>
      </c>
      <c r="AC30">
        <v>154.83892800000001</v>
      </c>
      <c r="AD30">
        <v>155.685699</v>
      </c>
      <c r="AE30">
        <v>156.568253</v>
      </c>
      <c r="AF30">
        <v>157.45515399999999</v>
      </c>
      <c r="AG30">
        <v>158.39172400000001</v>
      </c>
      <c r="AH30">
        <v>159.39154099999999</v>
      </c>
      <c r="AI30" s="22">
        <v>1.0999999999999999E-2</v>
      </c>
    </row>
    <row r="31" spans="1:35" x14ac:dyDescent="0.35">
      <c r="A31" t="s">
        <v>256</v>
      </c>
      <c r="B31" t="s">
        <v>3076</v>
      </c>
      <c r="C31" t="s">
        <v>3077</v>
      </c>
      <c r="D31" t="s">
        <v>275</v>
      </c>
      <c r="F31">
        <v>0.77402099999999996</v>
      </c>
      <c r="G31">
        <v>0.85321100000000005</v>
      </c>
      <c r="H31">
        <v>0.94013999999999998</v>
      </c>
      <c r="I31">
        <v>1.0323040000000001</v>
      </c>
      <c r="J31">
        <v>1.1262620000000001</v>
      </c>
      <c r="K31">
        <v>1.2212540000000001</v>
      </c>
      <c r="L31">
        <v>1.320392</v>
      </c>
      <c r="M31">
        <v>1.413743</v>
      </c>
      <c r="N31">
        <v>1.5011969999999999</v>
      </c>
      <c r="O31">
        <v>1.5822290000000001</v>
      </c>
      <c r="P31">
        <v>1.658838</v>
      </c>
      <c r="Q31">
        <v>1.730669</v>
      </c>
      <c r="R31">
        <v>1.799566</v>
      </c>
      <c r="S31">
        <v>1.864895</v>
      </c>
      <c r="T31">
        <v>1.929767</v>
      </c>
      <c r="U31">
        <v>1.9921169999999999</v>
      </c>
      <c r="V31">
        <v>2.0521129999999999</v>
      </c>
      <c r="W31">
        <v>2.1114459999999999</v>
      </c>
      <c r="X31">
        <v>2.1692300000000002</v>
      </c>
      <c r="Y31">
        <v>2.2242329999999999</v>
      </c>
      <c r="Z31">
        <v>2.2767569999999999</v>
      </c>
      <c r="AA31">
        <v>2.325599</v>
      </c>
      <c r="AB31">
        <v>2.372668</v>
      </c>
      <c r="AC31">
        <v>2.4181569999999999</v>
      </c>
      <c r="AD31">
        <v>2.4645570000000001</v>
      </c>
      <c r="AE31">
        <v>2.509754</v>
      </c>
      <c r="AF31">
        <v>2.5557530000000002</v>
      </c>
      <c r="AG31">
        <v>2.6019429999999999</v>
      </c>
      <c r="AH31">
        <v>2.6506690000000002</v>
      </c>
      <c r="AI31" s="22">
        <v>4.4999999999999998E-2</v>
      </c>
    </row>
    <row r="32" spans="1:35" x14ac:dyDescent="0.35">
      <c r="A32" t="s">
        <v>269</v>
      </c>
      <c r="B32" t="s">
        <v>3078</v>
      </c>
      <c r="C32" t="s">
        <v>3079</v>
      </c>
      <c r="D32" t="s">
        <v>275</v>
      </c>
      <c r="F32">
        <v>118.66081200000001</v>
      </c>
      <c r="G32">
        <v>121.13722199999999</v>
      </c>
      <c r="H32">
        <v>123.832916</v>
      </c>
      <c r="I32">
        <v>126.662575</v>
      </c>
      <c r="J32">
        <v>129.47137499999999</v>
      </c>
      <c r="K32">
        <v>132.15033</v>
      </c>
      <c r="L32">
        <v>134.64561499999999</v>
      </c>
      <c r="M32">
        <v>137.04779099999999</v>
      </c>
      <c r="N32">
        <v>139.269745</v>
      </c>
      <c r="O32">
        <v>141.33253500000001</v>
      </c>
      <c r="P32">
        <v>143.19418300000001</v>
      </c>
      <c r="Q32">
        <v>144.86473100000001</v>
      </c>
      <c r="R32">
        <v>146.317688</v>
      </c>
      <c r="S32">
        <v>147.630753</v>
      </c>
      <c r="T32">
        <v>148.817215</v>
      </c>
      <c r="U32">
        <v>149.89224200000001</v>
      </c>
      <c r="V32">
        <v>150.88545199999999</v>
      </c>
      <c r="W32">
        <v>151.81701699999999</v>
      </c>
      <c r="X32">
        <v>152.75762900000001</v>
      </c>
      <c r="Y32">
        <v>153.65919500000001</v>
      </c>
      <c r="Z32">
        <v>154.537521</v>
      </c>
      <c r="AA32">
        <v>155.420624</v>
      </c>
      <c r="AB32">
        <v>156.319153</v>
      </c>
      <c r="AC32">
        <v>157.25708</v>
      </c>
      <c r="AD32">
        <v>158.15025299999999</v>
      </c>
      <c r="AE32">
        <v>159.078003</v>
      </c>
      <c r="AF32">
        <v>160.01091</v>
      </c>
      <c r="AG32">
        <v>160.99366800000001</v>
      </c>
      <c r="AH32">
        <v>162.04220599999999</v>
      </c>
      <c r="AI32" s="22">
        <v>1.0999999999999999E-2</v>
      </c>
    </row>
    <row r="33" spans="1:35" x14ac:dyDescent="0.35">
      <c r="A33" t="s">
        <v>270</v>
      </c>
    </row>
    <row r="34" spans="1:35" x14ac:dyDescent="0.35">
      <c r="A34" t="s">
        <v>259</v>
      </c>
      <c r="B34" t="s">
        <v>3080</v>
      </c>
      <c r="C34" t="s">
        <v>3081</v>
      </c>
      <c r="D34" t="s">
        <v>275</v>
      </c>
      <c r="F34">
        <v>15.713393999999999</v>
      </c>
      <c r="G34">
        <v>15.58339</v>
      </c>
      <c r="H34">
        <v>15.429836</v>
      </c>
      <c r="I34">
        <v>15.238759999999999</v>
      </c>
      <c r="J34">
        <v>15.003667999999999</v>
      </c>
      <c r="K34">
        <v>14.729768</v>
      </c>
      <c r="L34">
        <v>14.418824000000001</v>
      </c>
      <c r="M34">
        <v>14.077964</v>
      </c>
      <c r="N34">
        <v>13.711219</v>
      </c>
      <c r="O34">
        <v>13.327301</v>
      </c>
      <c r="P34">
        <v>12.94807</v>
      </c>
      <c r="Q34">
        <v>12.575521</v>
      </c>
      <c r="R34">
        <v>12.217373</v>
      </c>
      <c r="S34">
        <v>11.890112</v>
      </c>
      <c r="T34">
        <v>11.602482</v>
      </c>
      <c r="U34">
        <v>11.354369999999999</v>
      </c>
      <c r="V34">
        <v>11.152258</v>
      </c>
      <c r="W34">
        <v>10.991949</v>
      </c>
      <c r="X34">
        <v>10.863999</v>
      </c>
      <c r="Y34">
        <v>10.755198999999999</v>
      </c>
      <c r="Z34">
        <v>10.669739</v>
      </c>
      <c r="AA34">
        <v>10.600984</v>
      </c>
      <c r="AB34">
        <v>10.545685000000001</v>
      </c>
      <c r="AC34">
        <v>10.500133999999999</v>
      </c>
      <c r="AD34">
        <v>10.457166000000001</v>
      </c>
      <c r="AE34">
        <v>10.422086999999999</v>
      </c>
      <c r="AF34">
        <v>10.392211</v>
      </c>
      <c r="AG34">
        <v>10.370437000000001</v>
      </c>
      <c r="AH34">
        <v>10.357177</v>
      </c>
      <c r="AI34" s="22">
        <v>-1.4999999999999999E-2</v>
      </c>
    </row>
    <row r="35" spans="1:35" x14ac:dyDescent="0.35">
      <c r="A35" t="s">
        <v>2939</v>
      </c>
      <c r="B35" t="s">
        <v>3082</v>
      </c>
      <c r="C35" t="s">
        <v>2941</v>
      </c>
      <c r="D35" t="s">
        <v>275</v>
      </c>
      <c r="F35">
        <v>6.2500000000000001E-4</v>
      </c>
      <c r="G35">
        <v>6.2799999999999998E-4</v>
      </c>
      <c r="H35">
        <v>6.3699999999999998E-4</v>
      </c>
      <c r="I35">
        <v>6.4700000000000001E-4</v>
      </c>
      <c r="J35">
        <v>6.5300000000000004E-4</v>
      </c>
      <c r="K35">
        <v>6.5899999999999997E-4</v>
      </c>
      <c r="L35">
        <v>6.6200000000000005E-4</v>
      </c>
      <c r="M35">
        <v>6.6100000000000002E-4</v>
      </c>
      <c r="N35">
        <v>6.5799999999999995E-4</v>
      </c>
      <c r="O35">
        <v>6.5200000000000002E-4</v>
      </c>
      <c r="P35">
        <v>6.4400000000000004E-4</v>
      </c>
      <c r="Q35">
        <v>6.3299999999999999E-4</v>
      </c>
      <c r="R35">
        <v>6.2100000000000002E-4</v>
      </c>
      <c r="S35">
        <v>6.0599999999999998E-4</v>
      </c>
      <c r="T35">
        <v>5.9000000000000003E-4</v>
      </c>
      <c r="U35">
        <v>5.7200000000000003E-4</v>
      </c>
      <c r="V35">
        <v>5.53E-4</v>
      </c>
      <c r="W35">
        <v>5.31E-4</v>
      </c>
      <c r="X35">
        <v>5.0699999999999996E-4</v>
      </c>
      <c r="Y35">
        <v>4.8200000000000001E-4</v>
      </c>
      <c r="Z35">
        <v>4.5600000000000003E-4</v>
      </c>
      <c r="AA35">
        <v>4.28E-4</v>
      </c>
      <c r="AB35">
        <v>4.0000000000000002E-4</v>
      </c>
      <c r="AC35">
        <v>3.7199999999999999E-4</v>
      </c>
      <c r="AD35">
        <v>3.4299999999999999E-4</v>
      </c>
      <c r="AE35">
        <v>3.1399999999999999E-4</v>
      </c>
      <c r="AF35">
        <v>2.8400000000000002E-4</v>
      </c>
      <c r="AG35">
        <v>2.5500000000000002E-4</v>
      </c>
      <c r="AH35">
        <v>2.2499999999999999E-4</v>
      </c>
      <c r="AI35" s="22">
        <v>-3.5999999999999997E-2</v>
      </c>
    </row>
    <row r="36" spans="1:35" x14ac:dyDescent="0.35">
      <c r="A36" t="s">
        <v>2942</v>
      </c>
      <c r="B36" t="s">
        <v>3083</v>
      </c>
      <c r="C36" t="s">
        <v>2941</v>
      </c>
      <c r="D36" t="s">
        <v>275</v>
      </c>
      <c r="F36">
        <v>5.3358000000000003E-2</v>
      </c>
      <c r="G36">
        <v>7.6868000000000006E-2</v>
      </c>
      <c r="H36">
        <v>0.10803400000000001</v>
      </c>
      <c r="I36">
        <v>0.14524599999999999</v>
      </c>
      <c r="J36">
        <v>0.18510199999999999</v>
      </c>
      <c r="K36">
        <v>0.22530800000000001</v>
      </c>
      <c r="L36">
        <v>0.26521600000000001</v>
      </c>
      <c r="M36">
        <v>0.30553799999999998</v>
      </c>
      <c r="N36">
        <v>0.34304800000000002</v>
      </c>
      <c r="O36">
        <v>0.376162</v>
      </c>
      <c r="P36">
        <v>0.40619699999999997</v>
      </c>
      <c r="Q36">
        <v>0.43337300000000001</v>
      </c>
      <c r="R36">
        <v>0.45835300000000001</v>
      </c>
      <c r="S36">
        <v>0.48177799999999998</v>
      </c>
      <c r="T36">
        <v>0.503332</v>
      </c>
      <c r="U36">
        <v>0.52344800000000002</v>
      </c>
      <c r="V36">
        <v>0.542543</v>
      </c>
      <c r="W36">
        <v>0.56076499999999996</v>
      </c>
      <c r="X36">
        <v>0.57839200000000002</v>
      </c>
      <c r="Y36">
        <v>0.59515700000000005</v>
      </c>
      <c r="Z36">
        <v>0.61138199999999998</v>
      </c>
      <c r="AA36">
        <v>0.62727299999999997</v>
      </c>
      <c r="AB36">
        <v>0.643042</v>
      </c>
      <c r="AC36">
        <v>0.65921099999999999</v>
      </c>
      <c r="AD36">
        <v>0.67565200000000003</v>
      </c>
      <c r="AE36">
        <v>0.69272999999999996</v>
      </c>
      <c r="AF36">
        <v>0.71026500000000004</v>
      </c>
      <c r="AG36">
        <v>0.72919199999999995</v>
      </c>
      <c r="AH36">
        <v>0.74979099999999999</v>
      </c>
      <c r="AI36" s="22">
        <v>9.9000000000000005E-2</v>
      </c>
    </row>
    <row r="37" spans="1:35" x14ac:dyDescent="0.35">
      <c r="A37" t="s">
        <v>2944</v>
      </c>
      <c r="B37" t="s">
        <v>3084</v>
      </c>
      <c r="C37" t="s">
        <v>2941</v>
      </c>
      <c r="D37" t="s">
        <v>275</v>
      </c>
      <c r="F37">
        <v>0.11713899999999999</v>
      </c>
      <c r="G37">
        <v>0.212451</v>
      </c>
      <c r="H37">
        <v>0.34578999999999999</v>
      </c>
      <c r="I37">
        <v>0.54533399999999999</v>
      </c>
      <c r="J37">
        <v>0.81651499999999999</v>
      </c>
      <c r="K37">
        <v>1.158399</v>
      </c>
      <c r="L37">
        <v>1.5794570000000001</v>
      </c>
      <c r="M37">
        <v>2.0827010000000001</v>
      </c>
      <c r="N37">
        <v>2.6440739999999998</v>
      </c>
      <c r="O37">
        <v>3.228691</v>
      </c>
      <c r="P37">
        <v>3.8400919999999998</v>
      </c>
      <c r="Q37">
        <v>4.4654889999999998</v>
      </c>
      <c r="R37">
        <v>5.1036250000000001</v>
      </c>
      <c r="S37">
        <v>5.7552599999999998</v>
      </c>
      <c r="T37">
        <v>6.415781</v>
      </c>
      <c r="U37">
        <v>7.0737870000000003</v>
      </c>
      <c r="V37">
        <v>7.7255890000000003</v>
      </c>
      <c r="W37">
        <v>8.3677700000000002</v>
      </c>
      <c r="X37">
        <v>8.9911150000000006</v>
      </c>
      <c r="Y37">
        <v>9.59619</v>
      </c>
      <c r="Z37">
        <v>10.183934000000001</v>
      </c>
      <c r="AA37">
        <v>10.747344999999999</v>
      </c>
      <c r="AB37">
        <v>11.284158</v>
      </c>
      <c r="AC37">
        <v>11.795484999999999</v>
      </c>
      <c r="AD37">
        <v>12.30078</v>
      </c>
      <c r="AE37">
        <v>12.777334</v>
      </c>
      <c r="AF37">
        <v>13.223928000000001</v>
      </c>
      <c r="AG37">
        <v>13.650435</v>
      </c>
      <c r="AH37">
        <v>14.059476999999999</v>
      </c>
      <c r="AI37" s="22">
        <v>0.186</v>
      </c>
    </row>
    <row r="38" spans="1:35" x14ac:dyDescent="0.35">
      <c r="A38" t="s">
        <v>1979</v>
      </c>
      <c r="B38" t="s">
        <v>3085</v>
      </c>
      <c r="C38" t="s">
        <v>3086</v>
      </c>
      <c r="D38" t="s">
        <v>275</v>
      </c>
      <c r="F38">
        <v>0.25728299999999998</v>
      </c>
      <c r="G38">
        <v>0.35872500000000002</v>
      </c>
      <c r="H38">
        <v>0.48028500000000002</v>
      </c>
      <c r="I38">
        <v>0.61610600000000004</v>
      </c>
      <c r="J38">
        <v>0.76191900000000001</v>
      </c>
      <c r="K38">
        <v>0.90988400000000003</v>
      </c>
      <c r="L38">
        <v>1.0597300000000001</v>
      </c>
      <c r="M38">
        <v>1.2099310000000001</v>
      </c>
      <c r="N38">
        <v>1.3555870000000001</v>
      </c>
      <c r="O38">
        <v>1.4998469999999999</v>
      </c>
      <c r="P38">
        <v>1.641178</v>
      </c>
      <c r="Q38">
        <v>1.778902</v>
      </c>
      <c r="R38">
        <v>1.913405</v>
      </c>
      <c r="S38">
        <v>2.0450089999999999</v>
      </c>
      <c r="T38">
        <v>2.1710440000000002</v>
      </c>
      <c r="U38">
        <v>2.2905150000000001</v>
      </c>
      <c r="V38">
        <v>2.4035160000000002</v>
      </c>
      <c r="W38">
        <v>2.5091890000000001</v>
      </c>
      <c r="X38">
        <v>2.6066310000000001</v>
      </c>
      <c r="Y38">
        <v>2.6968969999999999</v>
      </c>
      <c r="Z38">
        <v>2.7801589999999998</v>
      </c>
      <c r="AA38">
        <v>2.8570709999999999</v>
      </c>
      <c r="AB38">
        <v>2.9271449999999999</v>
      </c>
      <c r="AC38">
        <v>2.991511</v>
      </c>
      <c r="AD38">
        <v>3.0508890000000002</v>
      </c>
      <c r="AE38">
        <v>3.105642</v>
      </c>
      <c r="AF38">
        <v>3.156174</v>
      </c>
      <c r="AG38">
        <v>3.2035719999999999</v>
      </c>
      <c r="AH38">
        <v>3.2491970000000001</v>
      </c>
      <c r="AI38" s="22">
        <v>9.5000000000000001E-2</v>
      </c>
    </row>
    <row r="39" spans="1:35" x14ac:dyDescent="0.35">
      <c r="A39" t="s">
        <v>1996</v>
      </c>
      <c r="B39" t="s">
        <v>3087</v>
      </c>
      <c r="C39" t="s">
        <v>3088</v>
      </c>
      <c r="D39" t="s">
        <v>275</v>
      </c>
      <c r="F39">
        <v>9.7989999999999994E-2</v>
      </c>
      <c r="G39">
        <v>0.175986</v>
      </c>
      <c r="H39">
        <v>0.28397699999999998</v>
      </c>
      <c r="I39">
        <v>0.42488700000000001</v>
      </c>
      <c r="J39">
        <v>0.591252</v>
      </c>
      <c r="K39">
        <v>0.777891</v>
      </c>
      <c r="L39">
        <v>0.98496099999999998</v>
      </c>
      <c r="M39">
        <v>1.2083930000000001</v>
      </c>
      <c r="N39">
        <v>1.444842</v>
      </c>
      <c r="O39">
        <v>1.685235</v>
      </c>
      <c r="P39">
        <v>1.931497</v>
      </c>
      <c r="Q39">
        <v>2.1843919999999999</v>
      </c>
      <c r="R39">
        <v>2.4446110000000001</v>
      </c>
      <c r="S39">
        <v>2.7123940000000002</v>
      </c>
      <c r="T39">
        <v>2.9830909999999999</v>
      </c>
      <c r="U39">
        <v>3.2527659999999998</v>
      </c>
      <c r="V39">
        <v>3.5197509999999999</v>
      </c>
      <c r="W39">
        <v>3.7818879999999999</v>
      </c>
      <c r="X39">
        <v>4.034904</v>
      </c>
      <c r="Y39">
        <v>4.2790169999999996</v>
      </c>
      <c r="Z39">
        <v>4.5142030000000002</v>
      </c>
      <c r="AA39">
        <v>4.7387709999999998</v>
      </c>
      <c r="AB39">
        <v>4.9512409999999996</v>
      </c>
      <c r="AC39">
        <v>5.152997</v>
      </c>
      <c r="AD39">
        <v>5.3477399999999999</v>
      </c>
      <c r="AE39">
        <v>5.5320640000000001</v>
      </c>
      <c r="AF39">
        <v>5.7046029999999996</v>
      </c>
      <c r="AG39">
        <v>5.8681559999999999</v>
      </c>
      <c r="AH39">
        <v>6.024699</v>
      </c>
      <c r="AI39" s="22">
        <v>0.158</v>
      </c>
    </row>
    <row r="40" spans="1:35" x14ac:dyDescent="0.35">
      <c r="A40" t="s">
        <v>260</v>
      </c>
      <c r="B40" t="s">
        <v>3089</v>
      </c>
      <c r="C40" t="s">
        <v>3090</v>
      </c>
      <c r="D40" t="s">
        <v>275</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t="s">
        <v>11</v>
      </c>
    </row>
    <row r="41" spans="1:35" x14ac:dyDescent="0.35">
      <c r="A41" t="s">
        <v>261</v>
      </c>
      <c r="B41" t="s">
        <v>3091</v>
      </c>
      <c r="C41" t="s">
        <v>3092</v>
      </c>
      <c r="D41" t="s">
        <v>275</v>
      </c>
      <c r="F41">
        <v>1.7051270000000001</v>
      </c>
      <c r="G41">
        <v>2.1234500000000001</v>
      </c>
      <c r="H41">
        <v>2.5921080000000001</v>
      </c>
      <c r="I41">
        <v>3.0982020000000001</v>
      </c>
      <c r="J41">
        <v>3.6282619999999999</v>
      </c>
      <c r="K41">
        <v>4.1710669999999999</v>
      </c>
      <c r="L41">
        <v>4.7284579999999998</v>
      </c>
      <c r="M41">
        <v>5.2948459999999997</v>
      </c>
      <c r="N41">
        <v>5.859623</v>
      </c>
      <c r="O41">
        <v>6.4205509999999997</v>
      </c>
      <c r="P41">
        <v>6.973732</v>
      </c>
      <c r="Q41">
        <v>7.5206670000000004</v>
      </c>
      <c r="R41">
        <v>8.0622849999999993</v>
      </c>
      <c r="S41">
        <v>8.5996640000000006</v>
      </c>
      <c r="T41">
        <v>9.1249529999999996</v>
      </c>
      <c r="U41">
        <v>9.6330919999999995</v>
      </c>
      <c r="V41">
        <v>10.123214000000001</v>
      </c>
      <c r="W41">
        <v>10.592503000000001</v>
      </c>
      <c r="X41">
        <v>11.037089999999999</v>
      </c>
      <c r="Y41">
        <v>11.457216000000001</v>
      </c>
      <c r="Z41">
        <v>11.854656</v>
      </c>
      <c r="AA41">
        <v>12.228994</v>
      </c>
      <c r="AB41">
        <v>12.579977</v>
      </c>
      <c r="AC41">
        <v>12.913245999999999</v>
      </c>
      <c r="AD41">
        <v>13.235011999999999</v>
      </c>
      <c r="AE41">
        <v>13.541435999999999</v>
      </c>
      <c r="AF41">
        <v>13.831206</v>
      </c>
      <c r="AG41">
        <v>14.109266999999999</v>
      </c>
      <c r="AH41">
        <v>14.379716999999999</v>
      </c>
      <c r="AI41" s="22">
        <v>7.9000000000000001E-2</v>
      </c>
    </row>
    <row r="42" spans="1:35" x14ac:dyDescent="0.35">
      <c r="A42" t="s">
        <v>262</v>
      </c>
      <c r="B42" t="s">
        <v>3093</v>
      </c>
      <c r="C42" t="s">
        <v>3094</v>
      </c>
      <c r="D42" t="s">
        <v>275</v>
      </c>
      <c r="F42">
        <v>3.055E-3</v>
      </c>
      <c r="G42">
        <v>3.1080000000000001E-3</v>
      </c>
      <c r="H42">
        <v>3.2450000000000001E-3</v>
      </c>
      <c r="I42">
        <v>3.3890000000000001E-3</v>
      </c>
      <c r="J42">
        <v>3.5200000000000001E-3</v>
      </c>
      <c r="K42">
        <v>3.6350000000000002E-3</v>
      </c>
      <c r="L42">
        <v>3.735E-3</v>
      </c>
      <c r="M42">
        <v>3.8440000000000002E-3</v>
      </c>
      <c r="N42">
        <v>3.947E-3</v>
      </c>
      <c r="O42">
        <v>4.0410000000000003E-3</v>
      </c>
      <c r="P42">
        <v>4.1320000000000003E-3</v>
      </c>
      <c r="Q42">
        <v>4.2160000000000001E-3</v>
      </c>
      <c r="R42">
        <v>4.2989999999999999E-3</v>
      </c>
      <c r="S42">
        <v>4.3779999999999999E-3</v>
      </c>
      <c r="T42">
        <v>4.4559999999999999E-3</v>
      </c>
      <c r="U42">
        <v>4.5399999999999998E-3</v>
      </c>
      <c r="V42">
        <v>4.6129999999999999E-3</v>
      </c>
      <c r="W42">
        <v>4.6820000000000004E-3</v>
      </c>
      <c r="X42">
        <v>4.7419999999999997E-3</v>
      </c>
      <c r="Y42">
        <v>4.79E-3</v>
      </c>
      <c r="Z42">
        <v>4.8269999999999997E-3</v>
      </c>
      <c r="AA42">
        <v>4.8539999999999998E-3</v>
      </c>
      <c r="AB42">
        <v>4.8780000000000004E-3</v>
      </c>
      <c r="AC42">
        <v>4.8960000000000002E-3</v>
      </c>
      <c r="AD42">
        <v>4.914E-3</v>
      </c>
      <c r="AE42">
        <v>4.9329999999999999E-3</v>
      </c>
      <c r="AF42">
        <v>4.9560000000000003E-3</v>
      </c>
      <c r="AG42">
        <v>4.9800000000000001E-3</v>
      </c>
      <c r="AH42">
        <v>5.0090000000000004E-3</v>
      </c>
      <c r="AI42" s="22">
        <v>1.7999999999999999E-2</v>
      </c>
    </row>
    <row r="43" spans="1:35" x14ac:dyDescent="0.35">
      <c r="A43" t="s">
        <v>263</v>
      </c>
      <c r="B43" t="s">
        <v>3095</v>
      </c>
      <c r="C43" t="s">
        <v>3096</v>
      </c>
      <c r="D43" t="s">
        <v>275</v>
      </c>
      <c r="F43">
        <v>2.2200000000000002E-3</v>
      </c>
      <c r="G43">
        <v>2.081E-3</v>
      </c>
      <c r="H43">
        <v>2.0040000000000001E-3</v>
      </c>
      <c r="I43">
        <v>1.931E-3</v>
      </c>
      <c r="J43">
        <v>1.8630000000000001E-3</v>
      </c>
      <c r="K43">
        <v>1.8010000000000001E-3</v>
      </c>
      <c r="L43">
        <v>1.745E-3</v>
      </c>
      <c r="M43">
        <v>1.6930000000000001E-3</v>
      </c>
      <c r="N43">
        <v>1.645E-3</v>
      </c>
      <c r="O43">
        <v>1.6019999999999999E-3</v>
      </c>
      <c r="P43">
        <v>1.562E-3</v>
      </c>
      <c r="Q43">
        <v>1.5250000000000001E-3</v>
      </c>
      <c r="R43">
        <v>1.4909999999999999E-3</v>
      </c>
      <c r="S43">
        <v>1.4599999999999999E-3</v>
      </c>
      <c r="T43">
        <v>1.433E-3</v>
      </c>
      <c r="U43">
        <v>1.407E-3</v>
      </c>
      <c r="V43">
        <v>1.384E-3</v>
      </c>
      <c r="W43">
        <v>1.3619999999999999E-3</v>
      </c>
      <c r="X43">
        <v>1.3420000000000001E-3</v>
      </c>
      <c r="Y43">
        <v>1.323E-3</v>
      </c>
      <c r="Z43">
        <v>1.3060000000000001E-3</v>
      </c>
      <c r="AA43">
        <v>1.2899999999999999E-3</v>
      </c>
      <c r="AB43">
        <v>1.2750000000000001E-3</v>
      </c>
      <c r="AC43">
        <v>1.263E-3</v>
      </c>
      <c r="AD43">
        <v>1.2520000000000001E-3</v>
      </c>
      <c r="AE43">
        <v>1.243E-3</v>
      </c>
      <c r="AF43">
        <v>1.237E-3</v>
      </c>
      <c r="AG43">
        <v>1.2329999999999999E-3</v>
      </c>
      <c r="AH43">
        <v>1.232E-3</v>
      </c>
      <c r="AI43" s="22">
        <v>-2.1000000000000001E-2</v>
      </c>
    </row>
    <row r="44" spans="1:35" x14ac:dyDescent="0.35">
      <c r="A44" t="s">
        <v>264</v>
      </c>
      <c r="B44" t="s">
        <v>3097</v>
      </c>
      <c r="C44" t="s">
        <v>3098</v>
      </c>
      <c r="D44" t="s">
        <v>275</v>
      </c>
      <c r="F44">
        <v>6.1710000000000003E-3</v>
      </c>
      <c r="G44">
        <v>6.2119999999999996E-3</v>
      </c>
      <c r="H44">
        <v>6.3860000000000002E-3</v>
      </c>
      <c r="I44">
        <v>6.6889999999999996E-3</v>
      </c>
      <c r="J44">
        <v>7.1320000000000003E-3</v>
      </c>
      <c r="K44">
        <v>7.6959999999999997E-3</v>
      </c>
      <c r="L44">
        <v>8.2900000000000005E-3</v>
      </c>
      <c r="M44">
        <v>8.9180000000000006E-3</v>
      </c>
      <c r="N44">
        <v>9.5569999999999995E-3</v>
      </c>
      <c r="O44">
        <v>1.0204E-2</v>
      </c>
      <c r="P44">
        <v>1.0855999999999999E-2</v>
      </c>
      <c r="Q44">
        <v>1.1506000000000001E-2</v>
      </c>
      <c r="R44">
        <v>1.2161999999999999E-2</v>
      </c>
      <c r="S44">
        <v>1.2827E-2</v>
      </c>
      <c r="T44">
        <v>1.3511E-2</v>
      </c>
      <c r="U44">
        <v>1.4201999999999999E-2</v>
      </c>
      <c r="V44">
        <v>1.4893999999999999E-2</v>
      </c>
      <c r="W44">
        <v>1.5594E-2</v>
      </c>
      <c r="X44">
        <v>1.6296999999999999E-2</v>
      </c>
      <c r="Y44">
        <v>1.6993000000000001E-2</v>
      </c>
      <c r="Z44">
        <v>1.7689E-2</v>
      </c>
      <c r="AA44">
        <v>1.8388999999999999E-2</v>
      </c>
      <c r="AB44">
        <v>1.9109999999999999E-2</v>
      </c>
      <c r="AC44">
        <v>1.9855999999999999E-2</v>
      </c>
      <c r="AD44">
        <v>2.0650999999999999E-2</v>
      </c>
      <c r="AE44">
        <v>2.1482999999999999E-2</v>
      </c>
      <c r="AF44">
        <v>2.2362E-2</v>
      </c>
      <c r="AG44">
        <v>2.3290000000000002E-2</v>
      </c>
      <c r="AH44">
        <v>2.4303999999999999E-2</v>
      </c>
      <c r="AI44" s="22">
        <v>0.05</v>
      </c>
    </row>
    <row r="45" spans="1:35" x14ac:dyDescent="0.35">
      <c r="A45" t="s">
        <v>265</v>
      </c>
      <c r="B45" t="s">
        <v>3099</v>
      </c>
      <c r="C45" t="s">
        <v>3100</v>
      </c>
      <c r="D45" t="s">
        <v>275</v>
      </c>
      <c r="F45">
        <v>5.1320000000000003E-3</v>
      </c>
      <c r="G45">
        <v>4.7390000000000002E-3</v>
      </c>
      <c r="H45">
        <v>4.4869999999999997E-3</v>
      </c>
      <c r="I45">
        <v>4.2490000000000002E-3</v>
      </c>
      <c r="J45">
        <v>4.0239999999999998E-3</v>
      </c>
      <c r="K45">
        <v>3.813E-3</v>
      </c>
      <c r="L45">
        <v>3.6129999999999999E-3</v>
      </c>
      <c r="M45">
        <v>3.4250000000000001E-3</v>
      </c>
      <c r="N45">
        <v>3.2469999999999999E-3</v>
      </c>
      <c r="O45">
        <v>3.0790000000000001E-3</v>
      </c>
      <c r="P45">
        <v>2.9199999999999999E-3</v>
      </c>
      <c r="Q45">
        <v>2.7699999999999999E-3</v>
      </c>
      <c r="R45">
        <v>2.6280000000000001E-3</v>
      </c>
      <c r="S45">
        <v>2.4940000000000001E-3</v>
      </c>
      <c r="T45">
        <v>2.3679999999999999E-3</v>
      </c>
      <c r="U45">
        <v>2.248E-3</v>
      </c>
      <c r="V45">
        <v>2.1350000000000002E-3</v>
      </c>
      <c r="W45">
        <v>2.029E-3</v>
      </c>
      <c r="X45">
        <v>1.928E-3</v>
      </c>
      <c r="Y45">
        <v>1.8320000000000001E-3</v>
      </c>
      <c r="Z45">
        <v>1.7420000000000001E-3</v>
      </c>
      <c r="AA45">
        <v>1.6559999999999999E-3</v>
      </c>
      <c r="AB45">
        <v>1.575E-3</v>
      </c>
      <c r="AC45">
        <v>1.4989999999999999E-3</v>
      </c>
      <c r="AD45">
        <v>1.4270000000000001E-3</v>
      </c>
      <c r="AE45">
        <v>1.3600000000000001E-3</v>
      </c>
      <c r="AF45">
        <v>1.2960000000000001E-3</v>
      </c>
      <c r="AG45">
        <v>1.2359999999999999E-3</v>
      </c>
      <c r="AH45">
        <v>1.1800000000000001E-3</v>
      </c>
      <c r="AI45" s="22">
        <v>-5.0999999999999997E-2</v>
      </c>
    </row>
    <row r="46" spans="1:35" x14ac:dyDescent="0.35">
      <c r="A46" t="s">
        <v>20</v>
      </c>
      <c r="B46" t="s">
        <v>3101</v>
      </c>
      <c r="C46" t="s">
        <v>3102</v>
      </c>
      <c r="D46" t="s">
        <v>275</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t="s">
        <v>11</v>
      </c>
    </row>
    <row r="47" spans="1:35" x14ac:dyDescent="0.35">
      <c r="A47" t="s">
        <v>19</v>
      </c>
      <c r="B47" t="s">
        <v>3103</v>
      </c>
      <c r="C47" t="s">
        <v>3104</v>
      </c>
      <c r="D47" t="s">
        <v>275</v>
      </c>
      <c r="F47">
        <v>1.9999999999999999E-6</v>
      </c>
      <c r="G47">
        <v>6.0000000000000002E-6</v>
      </c>
      <c r="H47">
        <v>1.2999999999999999E-5</v>
      </c>
      <c r="I47">
        <v>2.1999999999999999E-5</v>
      </c>
      <c r="J47">
        <v>3.3000000000000003E-5</v>
      </c>
      <c r="K47">
        <v>4.6E-5</v>
      </c>
      <c r="L47">
        <v>6.2000000000000003E-5</v>
      </c>
      <c r="M47">
        <v>7.8999999999999996E-5</v>
      </c>
      <c r="N47">
        <v>9.7999999999999997E-5</v>
      </c>
      <c r="O47">
        <v>1.1900000000000001E-4</v>
      </c>
      <c r="P47">
        <v>1.4100000000000001E-4</v>
      </c>
      <c r="Q47">
        <v>1.64E-4</v>
      </c>
      <c r="R47">
        <v>1.8900000000000001E-4</v>
      </c>
      <c r="S47">
        <v>2.14E-4</v>
      </c>
      <c r="T47">
        <v>2.41E-4</v>
      </c>
      <c r="U47">
        <v>2.6899999999999998E-4</v>
      </c>
      <c r="V47">
        <v>2.9799999999999998E-4</v>
      </c>
      <c r="W47">
        <v>3.28E-4</v>
      </c>
      <c r="X47">
        <v>3.59E-4</v>
      </c>
      <c r="Y47">
        <v>3.9100000000000002E-4</v>
      </c>
      <c r="Z47">
        <v>4.2400000000000001E-4</v>
      </c>
      <c r="AA47">
        <v>4.5800000000000002E-4</v>
      </c>
      <c r="AB47">
        <v>4.9200000000000003E-4</v>
      </c>
      <c r="AC47">
        <v>5.2700000000000002E-4</v>
      </c>
      <c r="AD47">
        <v>5.62E-4</v>
      </c>
      <c r="AE47">
        <v>5.9900000000000003E-4</v>
      </c>
      <c r="AF47">
        <v>6.3599999999999996E-4</v>
      </c>
      <c r="AG47">
        <v>6.7299999999999999E-4</v>
      </c>
      <c r="AH47">
        <v>7.1199999999999996E-4</v>
      </c>
      <c r="AI47" s="22">
        <v>0.23300000000000001</v>
      </c>
    </row>
    <row r="48" spans="1:35" x14ac:dyDescent="0.35">
      <c r="A48" t="s">
        <v>271</v>
      </c>
      <c r="B48" t="s">
        <v>3105</v>
      </c>
      <c r="C48" t="s">
        <v>3106</v>
      </c>
      <c r="D48" t="s">
        <v>275</v>
      </c>
      <c r="F48">
        <v>17.961500000000001</v>
      </c>
      <c r="G48">
        <v>18.547642</v>
      </c>
      <c r="H48">
        <v>19.256799999999998</v>
      </c>
      <c r="I48">
        <v>20.085459</v>
      </c>
      <c r="J48">
        <v>21.003944000000001</v>
      </c>
      <c r="K48">
        <v>21.989965000000002</v>
      </c>
      <c r="L48">
        <v>23.054752000000001</v>
      </c>
      <c r="M48">
        <v>24.197991999999999</v>
      </c>
      <c r="N48">
        <v>25.377545999999999</v>
      </c>
      <c r="O48">
        <v>26.557483999999999</v>
      </c>
      <c r="P48">
        <v>27.761019000000001</v>
      </c>
      <c r="Q48">
        <v>28.97916</v>
      </c>
      <c r="R48">
        <v>30.221045</v>
      </c>
      <c r="S48">
        <v>31.506198999999999</v>
      </c>
      <c r="T48">
        <v>32.823279999999997</v>
      </c>
      <c r="U48">
        <v>34.151218</v>
      </c>
      <c r="V48">
        <v>35.490746000000001</v>
      </c>
      <c r="W48">
        <v>36.828594000000002</v>
      </c>
      <c r="X48">
        <v>38.137306000000002</v>
      </c>
      <c r="Y48">
        <v>39.405490999999998</v>
      </c>
      <c r="Z48">
        <v>40.640514000000003</v>
      </c>
      <c r="AA48">
        <v>41.827514999999998</v>
      </c>
      <c r="AB48">
        <v>42.958976999999997</v>
      </c>
      <c r="AC48">
        <v>44.040993</v>
      </c>
      <c r="AD48">
        <v>45.096386000000003</v>
      </c>
      <c r="AE48">
        <v>46.101222999999997</v>
      </c>
      <c r="AF48">
        <v>47.049160000000001</v>
      </c>
      <c r="AG48">
        <v>47.962722999999997</v>
      </c>
      <c r="AH48">
        <v>48.852718000000003</v>
      </c>
      <c r="AI48" s="22">
        <v>3.5999999999999997E-2</v>
      </c>
    </row>
    <row r="49" spans="1:36" x14ac:dyDescent="0.35">
      <c r="A49" t="s">
        <v>235</v>
      </c>
      <c r="B49" t="s">
        <v>3107</v>
      </c>
      <c r="C49" t="s">
        <v>3108</v>
      </c>
      <c r="D49" t="s">
        <v>275</v>
      </c>
      <c r="F49">
        <v>136.62231399999999</v>
      </c>
      <c r="G49">
        <v>139.68485999999999</v>
      </c>
      <c r="H49">
        <v>143.08972199999999</v>
      </c>
      <c r="I49">
        <v>146.74803199999999</v>
      </c>
      <c r="J49">
        <v>150.475311</v>
      </c>
      <c r="K49">
        <v>154.140289</v>
      </c>
      <c r="L49">
        <v>157.70036300000001</v>
      </c>
      <c r="M49">
        <v>161.245789</v>
      </c>
      <c r="N49">
        <v>164.64729299999999</v>
      </c>
      <c r="O49">
        <v>167.89001500000001</v>
      </c>
      <c r="P49">
        <v>170.95519999999999</v>
      </c>
      <c r="Q49">
        <v>173.843887</v>
      </c>
      <c r="R49">
        <v>176.53872699999999</v>
      </c>
      <c r="S49">
        <v>179.13694799999999</v>
      </c>
      <c r="T49">
        <v>181.640503</v>
      </c>
      <c r="U49">
        <v>184.04345699999999</v>
      </c>
      <c r="V49">
        <v>186.37619000000001</v>
      </c>
      <c r="W49">
        <v>188.64561499999999</v>
      </c>
      <c r="X49">
        <v>190.89492799999999</v>
      </c>
      <c r="Y49">
        <v>193.064682</v>
      </c>
      <c r="Z49">
        <v>195.17804000000001</v>
      </c>
      <c r="AA49">
        <v>197.24813800000001</v>
      </c>
      <c r="AB49">
        <v>199.27813699999999</v>
      </c>
      <c r="AC49">
        <v>201.29806500000001</v>
      </c>
      <c r="AD49">
        <v>203.24664300000001</v>
      </c>
      <c r="AE49">
        <v>205.17922999999999</v>
      </c>
      <c r="AF49">
        <v>207.06007399999999</v>
      </c>
      <c r="AG49">
        <v>208.95639</v>
      </c>
      <c r="AH49">
        <v>210.89492799999999</v>
      </c>
      <c r="AI49" s="22">
        <v>1.6E-2</v>
      </c>
    </row>
    <row r="50" spans="1:36" x14ac:dyDescent="0.35">
      <c r="A50" t="s">
        <v>236</v>
      </c>
      <c r="B50" t="s">
        <v>1144</v>
      </c>
      <c r="C50" t="s">
        <v>3109</v>
      </c>
      <c r="D50" t="s">
        <v>3110</v>
      </c>
      <c r="E50" t="s">
        <v>275</v>
      </c>
      <c r="G50">
        <v>261.58056599999998</v>
      </c>
      <c r="H50">
        <v>262.14712500000002</v>
      </c>
      <c r="I50">
        <v>263.21313500000002</v>
      </c>
      <c r="J50">
        <v>264.447632</v>
      </c>
      <c r="K50">
        <v>265.72799700000002</v>
      </c>
      <c r="L50">
        <v>266.88964800000002</v>
      </c>
      <c r="M50">
        <v>267.85632299999997</v>
      </c>
      <c r="N50">
        <v>268.824524</v>
      </c>
      <c r="O50">
        <v>269.648438</v>
      </c>
      <c r="P50">
        <v>270.33343500000001</v>
      </c>
      <c r="Q50">
        <v>270.91931199999999</v>
      </c>
      <c r="R50">
        <v>271.41503899999998</v>
      </c>
      <c r="S50">
        <v>271.84841899999998</v>
      </c>
      <c r="T50">
        <v>272.37396200000001</v>
      </c>
      <c r="U50">
        <v>273.06338499999998</v>
      </c>
      <c r="V50">
        <v>273.90936299999998</v>
      </c>
      <c r="W50">
        <v>274.95187399999998</v>
      </c>
      <c r="X50">
        <v>276.16525300000001</v>
      </c>
      <c r="Y50">
        <v>277.578979</v>
      </c>
      <c r="Z50">
        <v>279.06506300000001</v>
      </c>
      <c r="AA50">
        <v>280.62301600000001</v>
      </c>
      <c r="AB50">
        <v>282.20675699999998</v>
      </c>
      <c r="AC50">
        <v>283.82251000000002</v>
      </c>
      <c r="AD50">
        <v>285.48770100000002</v>
      </c>
      <c r="AE50">
        <v>287.18682899999999</v>
      </c>
      <c r="AF50">
        <v>288.88067599999999</v>
      </c>
      <c r="AG50">
        <v>290.55407700000001</v>
      </c>
      <c r="AH50">
        <v>292.26516700000002</v>
      </c>
      <c r="AI50">
        <v>294.07318099999998</v>
      </c>
      <c r="AJ50" s="22">
        <v>4.0000000000000001E-3</v>
      </c>
    </row>
    <row r="51" spans="1:36" x14ac:dyDescent="0.35">
      <c r="A51" t="s">
        <v>1143</v>
      </c>
      <c r="B51" t="s">
        <v>3111</v>
      </c>
      <c r="C51" t="s">
        <v>3112</v>
      </c>
      <c r="D51" t="s">
        <v>275</v>
      </c>
      <c r="F51">
        <v>231.37249800000001</v>
      </c>
      <c r="G51">
        <v>230.753815</v>
      </c>
      <c r="H51">
        <v>230.483124</v>
      </c>
      <c r="I51">
        <v>230.22894299999999</v>
      </c>
      <c r="J51">
        <v>229.891434</v>
      </c>
      <c r="K51">
        <v>229.33741800000001</v>
      </c>
      <c r="L51">
        <v>228.47534200000001</v>
      </c>
      <c r="M51">
        <v>227.48718299999999</v>
      </c>
      <c r="N51">
        <v>226.29333500000001</v>
      </c>
      <c r="O51">
        <v>224.96279899999999</v>
      </c>
      <c r="P51">
        <v>223.491333</v>
      </c>
      <c r="Q51">
        <v>221.916473</v>
      </c>
      <c r="R51">
        <v>220.25041200000001</v>
      </c>
      <c r="S51">
        <v>218.61987300000001</v>
      </c>
      <c r="T51">
        <v>217.10348500000001</v>
      </c>
      <c r="U51">
        <v>215.74020400000001</v>
      </c>
      <c r="V51">
        <v>214.57688899999999</v>
      </c>
      <c r="W51">
        <v>213.606323</v>
      </c>
      <c r="X51">
        <v>212.90454099999999</v>
      </c>
      <c r="Y51">
        <v>212.366669</v>
      </c>
      <c r="Z51">
        <v>211.985107</v>
      </c>
      <c r="AA51">
        <v>211.743301</v>
      </c>
      <c r="AB51">
        <v>211.64236500000001</v>
      </c>
      <c r="AC51">
        <v>211.68899500000001</v>
      </c>
      <c r="AD51">
        <v>211.76769999999999</v>
      </c>
      <c r="AE51">
        <v>211.945267</v>
      </c>
      <c r="AF51">
        <v>212.194489</v>
      </c>
      <c r="AG51">
        <v>212.54281599999999</v>
      </c>
      <c r="AH51">
        <v>213.025452</v>
      </c>
      <c r="AI51" s="22">
        <v>-3.0000000000000001E-3</v>
      </c>
    </row>
    <row r="52" spans="1:36" x14ac:dyDescent="0.35">
      <c r="A52" t="s">
        <v>1142</v>
      </c>
      <c r="B52" t="s">
        <v>3113</v>
      </c>
      <c r="C52" t="s">
        <v>3114</v>
      </c>
      <c r="D52" t="s">
        <v>275</v>
      </c>
      <c r="F52">
        <v>1.3026740000000001</v>
      </c>
      <c r="G52">
        <v>1.348635</v>
      </c>
      <c r="H52">
        <v>1.403216</v>
      </c>
      <c r="I52">
        <v>1.463587</v>
      </c>
      <c r="J52">
        <v>1.5261629999999999</v>
      </c>
      <c r="K52">
        <v>1.5900700000000001</v>
      </c>
      <c r="L52">
        <v>1.6581840000000001</v>
      </c>
      <c r="M52">
        <v>1.7206049999999999</v>
      </c>
      <c r="N52">
        <v>1.7777369999999999</v>
      </c>
      <c r="O52">
        <v>1.829806</v>
      </c>
      <c r="P52">
        <v>1.8786210000000001</v>
      </c>
      <c r="Q52">
        <v>1.924339</v>
      </c>
      <c r="R52">
        <v>1.969341</v>
      </c>
      <c r="S52">
        <v>2.0135550000000002</v>
      </c>
      <c r="T52">
        <v>2.0605090000000001</v>
      </c>
      <c r="U52">
        <v>2.1080779999999999</v>
      </c>
      <c r="V52">
        <v>2.1563850000000002</v>
      </c>
      <c r="W52">
        <v>2.2070729999999998</v>
      </c>
      <c r="X52">
        <v>2.2583129999999998</v>
      </c>
      <c r="Y52">
        <v>2.3073769999999998</v>
      </c>
      <c r="Z52">
        <v>2.3545530000000001</v>
      </c>
      <c r="AA52">
        <v>2.3985509999999999</v>
      </c>
      <c r="AB52">
        <v>2.4411170000000002</v>
      </c>
      <c r="AC52">
        <v>2.4823970000000002</v>
      </c>
      <c r="AD52">
        <v>2.5248629999999999</v>
      </c>
      <c r="AE52">
        <v>2.5663830000000001</v>
      </c>
      <c r="AF52">
        <v>2.608943</v>
      </c>
      <c r="AG52">
        <v>2.6519180000000002</v>
      </c>
      <c r="AH52">
        <v>2.697638</v>
      </c>
      <c r="AI52" s="22">
        <v>2.5999999999999999E-2</v>
      </c>
    </row>
    <row r="53" spans="1:36" x14ac:dyDescent="0.35">
      <c r="A53" t="s">
        <v>1141</v>
      </c>
      <c r="B53" t="s">
        <v>3115</v>
      </c>
      <c r="C53" t="s">
        <v>3116</v>
      </c>
      <c r="D53" t="s">
        <v>275</v>
      </c>
      <c r="F53">
        <v>20.112950999999999</v>
      </c>
      <c r="G53">
        <v>19.807006999999999</v>
      </c>
      <c r="H53">
        <v>19.461297999999999</v>
      </c>
      <c r="I53">
        <v>19.059124000000001</v>
      </c>
      <c r="J53">
        <v>18.596809</v>
      </c>
      <c r="K53">
        <v>18.081195999999998</v>
      </c>
      <c r="L53">
        <v>17.518405999999999</v>
      </c>
      <c r="M53">
        <v>16.921655999999999</v>
      </c>
      <c r="N53">
        <v>16.300381000000002</v>
      </c>
      <c r="O53">
        <v>15.671162000000001</v>
      </c>
      <c r="P53">
        <v>15.061631999999999</v>
      </c>
      <c r="Q53">
        <v>14.478609000000001</v>
      </c>
      <c r="R53">
        <v>13.930773</v>
      </c>
      <c r="S53">
        <v>13.437405</v>
      </c>
      <c r="T53">
        <v>13.011602</v>
      </c>
      <c r="U53">
        <v>12.652915999999999</v>
      </c>
      <c r="V53">
        <v>12.360968</v>
      </c>
      <c r="W53">
        <v>12.130409</v>
      </c>
      <c r="X53">
        <v>11.948007</v>
      </c>
      <c r="Y53">
        <v>11.793393999999999</v>
      </c>
      <c r="Z53">
        <v>11.668161</v>
      </c>
      <c r="AA53">
        <v>11.564175000000001</v>
      </c>
      <c r="AB53">
        <v>11.478016999999999</v>
      </c>
      <c r="AC53">
        <v>11.404443000000001</v>
      </c>
      <c r="AD53">
        <v>11.336202999999999</v>
      </c>
      <c r="AE53">
        <v>11.277596000000001</v>
      </c>
      <c r="AF53">
        <v>11.225875</v>
      </c>
      <c r="AG53">
        <v>11.183749000000001</v>
      </c>
      <c r="AH53">
        <v>11.151662</v>
      </c>
      <c r="AI53" s="22">
        <v>-2.1000000000000001E-2</v>
      </c>
    </row>
    <row r="54" spans="1:36" x14ac:dyDescent="0.35">
      <c r="A54" t="s">
        <v>1140</v>
      </c>
      <c r="B54" t="s">
        <v>3117</v>
      </c>
      <c r="C54" t="s">
        <v>3118</v>
      </c>
      <c r="D54" t="s">
        <v>275</v>
      </c>
      <c r="F54">
        <v>2.0716770000000002</v>
      </c>
      <c r="G54">
        <v>2.799213</v>
      </c>
      <c r="H54">
        <v>3.5917940000000002</v>
      </c>
      <c r="I54">
        <v>4.5046220000000003</v>
      </c>
      <c r="J54">
        <v>5.5438919999999996</v>
      </c>
      <c r="K54">
        <v>6.7060490000000001</v>
      </c>
      <c r="L54">
        <v>7.9944240000000004</v>
      </c>
      <c r="M54">
        <v>9.4288059999999998</v>
      </c>
      <c r="N54">
        <v>10.953939</v>
      </c>
      <c r="O54">
        <v>12.493767</v>
      </c>
      <c r="P54">
        <v>14.064914</v>
      </c>
      <c r="Q54">
        <v>15.627122999999999</v>
      </c>
      <c r="R54">
        <v>17.179966</v>
      </c>
      <c r="S54">
        <v>18.723986</v>
      </c>
      <c r="T54">
        <v>20.253291999999998</v>
      </c>
      <c r="U54">
        <v>21.734611999999998</v>
      </c>
      <c r="V54">
        <v>23.162617000000001</v>
      </c>
      <c r="W54">
        <v>24.532043000000002</v>
      </c>
      <c r="X54">
        <v>25.822558999999998</v>
      </c>
      <c r="Y54">
        <v>27.039031999999999</v>
      </c>
      <c r="Z54">
        <v>28.185894000000001</v>
      </c>
      <c r="AA54">
        <v>29.248545</v>
      </c>
      <c r="AB54">
        <v>30.233184999999999</v>
      </c>
      <c r="AC54">
        <v>31.146191000000002</v>
      </c>
      <c r="AD54">
        <v>32.071102000000003</v>
      </c>
      <c r="AE54">
        <v>32.917580000000001</v>
      </c>
      <c r="AF54">
        <v>33.699337</v>
      </c>
      <c r="AG54">
        <v>34.435912999999999</v>
      </c>
      <c r="AH54">
        <v>35.136723000000003</v>
      </c>
      <c r="AI54" s="22">
        <v>0.106</v>
      </c>
    </row>
    <row r="55" spans="1:36" x14ac:dyDescent="0.35">
      <c r="A55" t="s">
        <v>1139</v>
      </c>
      <c r="B55" t="s">
        <v>3119</v>
      </c>
      <c r="C55" t="s">
        <v>3120</v>
      </c>
      <c r="D55" t="s">
        <v>275</v>
      </c>
      <c r="F55">
        <v>0.92389100000000002</v>
      </c>
      <c r="G55">
        <v>1.130471</v>
      </c>
      <c r="H55">
        <v>1.398884</v>
      </c>
      <c r="I55">
        <v>1.728037</v>
      </c>
      <c r="J55">
        <v>2.1016110000000001</v>
      </c>
      <c r="K55">
        <v>2.5012120000000002</v>
      </c>
      <c r="L55">
        <v>2.926742</v>
      </c>
      <c r="M55">
        <v>3.3706070000000001</v>
      </c>
      <c r="N55">
        <v>3.8202739999999999</v>
      </c>
      <c r="O55">
        <v>4.2699369999999996</v>
      </c>
      <c r="P55">
        <v>4.7204050000000004</v>
      </c>
      <c r="Q55">
        <v>5.1720040000000003</v>
      </c>
      <c r="R55">
        <v>5.6272989999999998</v>
      </c>
      <c r="S55">
        <v>6.0878730000000001</v>
      </c>
      <c r="T55">
        <v>6.5450049999999997</v>
      </c>
      <c r="U55">
        <v>6.9929730000000001</v>
      </c>
      <c r="V55">
        <v>7.430644</v>
      </c>
      <c r="W55">
        <v>7.854495</v>
      </c>
      <c r="X55">
        <v>8.2574780000000008</v>
      </c>
      <c r="Y55">
        <v>8.6428860000000007</v>
      </c>
      <c r="Z55">
        <v>9.0122020000000003</v>
      </c>
      <c r="AA55">
        <v>9.3634430000000002</v>
      </c>
      <c r="AB55">
        <v>9.6938189999999995</v>
      </c>
      <c r="AC55">
        <v>10.006036</v>
      </c>
      <c r="AD55">
        <v>10.307363</v>
      </c>
      <c r="AE55">
        <v>10.592257999999999</v>
      </c>
      <c r="AF55">
        <v>10.859729</v>
      </c>
      <c r="AG55">
        <v>11.11434</v>
      </c>
      <c r="AH55">
        <v>11.360841000000001</v>
      </c>
      <c r="AI55" s="22">
        <v>9.4E-2</v>
      </c>
    </row>
    <row r="56" spans="1:36" x14ac:dyDescent="0.35">
      <c r="A56" t="s">
        <v>1138</v>
      </c>
      <c r="B56" t="s">
        <v>3121</v>
      </c>
      <c r="C56" t="s">
        <v>3122</v>
      </c>
      <c r="D56" t="s">
        <v>275</v>
      </c>
      <c r="F56">
        <v>5.7484080000000004</v>
      </c>
      <c r="G56">
        <v>6.2591640000000002</v>
      </c>
      <c r="H56">
        <v>6.8254320000000002</v>
      </c>
      <c r="I56">
        <v>7.4133769999999997</v>
      </c>
      <c r="J56">
        <v>8.0172439999999998</v>
      </c>
      <c r="K56">
        <v>8.6215899999999994</v>
      </c>
      <c r="L56">
        <v>9.2295149999999992</v>
      </c>
      <c r="M56">
        <v>9.8401390000000006</v>
      </c>
      <c r="N56">
        <v>10.445171999999999</v>
      </c>
      <c r="O56">
        <v>11.046252000000001</v>
      </c>
      <c r="P56">
        <v>11.640473999999999</v>
      </c>
      <c r="Q56">
        <v>12.232355</v>
      </c>
      <c r="R56">
        <v>12.824204999999999</v>
      </c>
      <c r="S56">
        <v>13.422514</v>
      </c>
      <c r="T56">
        <v>14.018387000000001</v>
      </c>
      <c r="U56">
        <v>14.607146999999999</v>
      </c>
      <c r="V56">
        <v>15.188794</v>
      </c>
      <c r="W56">
        <v>15.757303</v>
      </c>
      <c r="X56">
        <v>16.308674</v>
      </c>
      <c r="Y56">
        <v>16.834719</v>
      </c>
      <c r="Z56">
        <v>17.334624999999999</v>
      </c>
      <c r="AA56">
        <v>17.805</v>
      </c>
      <c r="AB56">
        <v>18.249099999999999</v>
      </c>
      <c r="AC56">
        <v>18.673672</v>
      </c>
      <c r="AD56">
        <v>19.092459000000002</v>
      </c>
      <c r="AE56">
        <v>19.49316</v>
      </c>
      <c r="AF56">
        <v>19.876056999999999</v>
      </c>
      <c r="AG56">
        <v>20.245571000000002</v>
      </c>
      <c r="AH56">
        <v>20.608757000000001</v>
      </c>
      <c r="AI56" s="22">
        <v>4.7E-2</v>
      </c>
    </row>
    <row r="57" spans="1:36" x14ac:dyDescent="0.35">
      <c r="A57" t="s">
        <v>1137</v>
      </c>
      <c r="B57" t="s">
        <v>3123</v>
      </c>
      <c r="C57" t="s">
        <v>3124</v>
      </c>
      <c r="D57" t="s">
        <v>275</v>
      </c>
      <c r="F57">
        <v>3.4882000000000003E-2</v>
      </c>
      <c r="G57">
        <v>3.3030999999999998E-2</v>
      </c>
      <c r="H57">
        <v>3.1743E-2</v>
      </c>
      <c r="I57">
        <v>3.0721999999999999E-2</v>
      </c>
      <c r="J57">
        <v>3.0030000000000001E-2</v>
      </c>
      <c r="K57">
        <v>2.9593999999999999E-2</v>
      </c>
      <c r="L57">
        <v>2.9208000000000001E-2</v>
      </c>
      <c r="M57">
        <v>2.8948999999999999E-2</v>
      </c>
      <c r="N57">
        <v>2.8844999999999999E-2</v>
      </c>
      <c r="O57">
        <v>2.8791000000000001E-2</v>
      </c>
      <c r="P57">
        <v>2.8825E-2</v>
      </c>
      <c r="Q57">
        <v>2.894E-2</v>
      </c>
      <c r="R57">
        <v>2.9152999999999998E-2</v>
      </c>
      <c r="S57">
        <v>2.9439E-2</v>
      </c>
      <c r="T57">
        <v>2.9812000000000002E-2</v>
      </c>
      <c r="U57">
        <v>3.0290999999999998E-2</v>
      </c>
      <c r="V57">
        <v>3.0783000000000001E-2</v>
      </c>
      <c r="W57">
        <v>3.1303999999999998E-2</v>
      </c>
      <c r="X57">
        <v>3.1833E-2</v>
      </c>
      <c r="Y57">
        <v>3.2343999999999998E-2</v>
      </c>
      <c r="Z57">
        <v>3.2849999999999997E-2</v>
      </c>
      <c r="AA57">
        <v>3.3355000000000003E-2</v>
      </c>
      <c r="AB57">
        <v>3.3889000000000002E-2</v>
      </c>
      <c r="AC57">
        <v>3.4455E-2</v>
      </c>
      <c r="AD57">
        <v>3.5082000000000002E-2</v>
      </c>
      <c r="AE57">
        <v>3.5774E-2</v>
      </c>
      <c r="AF57">
        <v>3.6539000000000002E-2</v>
      </c>
      <c r="AG57">
        <v>3.7373999999999998E-2</v>
      </c>
      <c r="AH57">
        <v>3.8323000000000003E-2</v>
      </c>
      <c r="AI57" s="22">
        <v>3.0000000000000001E-3</v>
      </c>
    </row>
    <row r="58" spans="1:36" x14ac:dyDescent="0.35">
      <c r="A58" t="s">
        <v>1136</v>
      </c>
      <c r="B58" t="s">
        <v>3125</v>
      </c>
      <c r="C58" t="s">
        <v>3126</v>
      </c>
      <c r="D58" t="s">
        <v>275</v>
      </c>
      <c r="F58">
        <v>1.3589E-2</v>
      </c>
      <c r="G58">
        <v>1.5809E-2</v>
      </c>
      <c r="H58">
        <v>1.7642999999999999E-2</v>
      </c>
      <c r="I58">
        <v>1.9210000000000001E-2</v>
      </c>
      <c r="J58">
        <v>2.0826000000000001E-2</v>
      </c>
      <c r="K58">
        <v>2.2551000000000002E-2</v>
      </c>
      <c r="L58">
        <v>2.4518000000000002E-2</v>
      </c>
      <c r="M58">
        <v>2.6592000000000001E-2</v>
      </c>
      <c r="N58">
        <v>2.8752E-2</v>
      </c>
      <c r="O58">
        <v>3.0935000000000001E-2</v>
      </c>
      <c r="P58">
        <v>3.3098000000000002E-2</v>
      </c>
      <c r="Q58">
        <v>3.5210999999999999E-2</v>
      </c>
      <c r="R58">
        <v>3.7281000000000002E-2</v>
      </c>
      <c r="S58">
        <v>3.9312E-2</v>
      </c>
      <c r="T58">
        <v>4.1272999999999997E-2</v>
      </c>
      <c r="U58">
        <v>4.3146999999999998E-2</v>
      </c>
      <c r="V58">
        <v>4.4810000000000003E-2</v>
      </c>
      <c r="W58">
        <v>4.6282999999999998E-2</v>
      </c>
      <c r="X58">
        <v>4.7567999999999999E-2</v>
      </c>
      <c r="Y58">
        <v>4.8653000000000002E-2</v>
      </c>
      <c r="Z58">
        <v>4.9611000000000002E-2</v>
      </c>
      <c r="AA58">
        <v>5.0394000000000001E-2</v>
      </c>
      <c r="AB58">
        <v>5.1031E-2</v>
      </c>
      <c r="AC58">
        <v>5.1534000000000003E-2</v>
      </c>
      <c r="AD58">
        <v>5.2067000000000002E-2</v>
      </c>
      <c r="AE58">
        <v>5.2642000000000001E-2</v>
      </c>
      <c r="AF58">
        <v>5.3110999999999998E-2</v>
      </c>
      <c r="AG58">
        <v>5.3490000000000003E-2</v>
      </c>
      <c r="AH58">
        <v>5.3773000000000001E-2</v>
      </c>
      <c r="AI58" s="22">
        <v>0.05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1F22C-40CC-4706-ACD8-A8BBC04200FF}">
  <dimension ref="A1:AG4409"/>
  <sheetViews>
    <sheetView topLeftCell="B7" workbookViewId="0">
      <selection activeCell="AG15" sqref="AG15"/>
    </sheetView>
    <sheetView topLeftCell="B1" workbookViewId="1"/>
  </sheetViews>
  <sheetFormatPr defaultRowHeight="14.5" x14ac:dyDescent="0.35"/>
  <cols>
    <col min="1" max="1" width="21.453125" hidden="1" customWidth="1"/>
    <col min="2" max="2" width="46.7265625" customWidth="1"/>
    <col min="32" max="32" width="9.81640625" style="91" bestFit="1" customWidth="1"/>
  </cols>
  <sheetData>
    <row r="1" spans="1:32" ht="15" customHeight="1" thickBot="1" x14ac:dyDescent="0.4">
      <c r="B1" s="74" t="s">
        <v>1273</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90">
        <v>2050</v>
      </c>
    </row>
    <row r="2" spans="1:32" ht="15" customHeight="1" thickTop="1" x14ac:dyDescent="0.35"/>
    <row r="3" spans="1:32" ht="15" customHeight="1" x14ac:dyDescent="0.35">
      <c r="C3" s="75" t="s">
        <v>1274</v>
      </c>
      <c r="D3" s="75" t="s">
        <v>1275</v>
      </c>
      <c r="E3" s="76"/>
      <c r="F3" s="76"/>
      <c r="G3" s="76"/>
    </row>
    <row r="4" spans="1:32" ht="15" customHeight="1" x14ac:dyDescent="0.35">
      <c r="C4" s="75" t="s">
        <v>1276</v>
      </c>
      <c r="D4" s="75" t="s">
        <v>1277</v>
      </c>
      <c r="E4" s="76"/>
      <c r="F4" s="76"/>
      <c r="G4" s="75" t="s">
        <v>1278</v>
      </c>
    </row>
    <row r="5" spans="1:32" ht="15" customHeight="1" x14ac:dyDescent="0.35">
      <c r="C5" s="75" t="s">
        <v>1279</v>
      </c>
      <c r="D5" s="75" t="s">
        <v>1280</v>
      </c>
      <c r="E5" s="76"/>
      <c r="F5" s="76"/>
      <c r="G5" s="76"/>
    </row>
    <row r="6" spans="1:32" ht="15" customHeight="1" x14ac:dyDescent="0.35">
      <c r="C6" s="75" t="s">
        <v>1281</v>
      </c>
      <c r="D6" s="76"/>
      <c r="E6" s="75" t="s">
        <v>1282</v>
      </c>
      <c r="F6" s="76"/>
      <c r="G6" s="76"/>
    </row>
    <row r="7" spans="1:32" ht="12" customHeight="1" x14ac:dyDescent="0.35"/>
    <row r="8" spans="1:32" ht="12" customHeight="1" x14ac:dyDescent="0.35"/>
    <row r="9" spans="1:32" ht="12" customHeight="1" x14ac:dyDescent="0.35"/>
    <row r="10" spans="1:32" ht="15" customHeight="1" x14ac:dyDescent="0.35">
      <c r="A10" s="77" t="s">
        <v>1391</v>
      </c>
      <c r="B10" s="78" t="s">
        <v>1392</v>
      </c>
      <c r="AF10" s="92" t="s">
        <v>1285</v>
      </c>
    </row>
    <row r="11" spans="1:32" ht="15" customHeight="1" x14ac:dyDescent="0.35">
      <c r="B11" s="74" t="s">
        <v>1393</v>
      </c>
      <c r="AF11" s="92" t="s">
        <v>1287</v>
      </c>
    </row>
    <row r="12" spans="1:32" ht="15" customHeight="1" x14ac:dyDescent="0.35">
      <c r="B12" s="74"/>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92" t="s">
        <v>1288</v>
      </c>
    </row>
    <row r="13" spans="1:32" ht="15" customHeight="1" thickBot="1" x14ac:dyDescent="0.4">
      <c r="B13" s="33" t="s">
        <v>1289</v>
      </c>
      <c r="C13" s="33">
        <v>2022</v>
      </c>
      <c r="D13" s="33">
        <v>2023</v>
      </c>
      <c r="E13" s="33">
        <v>2024</v>
      </c>
      <c r="F13" s="33">
        <v>2025</v>
      </c>
      <c r="G13" s="33">
        <v>2026</v>
      </c>
      <c r="H13" s="33">
        <v>2027</v>
      </c>
      <c r="I13" s="33">
        <v>2028</v>
      </c>
      <c r="J13" s="33">
        <v>2029</v>
      </c>
      <c r="K13" s="33">
        <v>2030</v>
      </c>
      <c r="L13" s="33">
        <v>2031</v>
      </c>
      <c r="M13" s="33">
        <v>2032</v>
      </c>
      <c r="N13" s="33">
        <v>2033</v>
      </c>
      <c r="O13" s="33">
        <v>2034</v>
      </c>
      <c r="P13" s="33">
        <v>2035</v>
      </c>
      <c r="Q13" s="33">
        <v>2036</v>
      </c>
      <c r="R13" s="33">
        <v>2037</v>
      </c>
      <c r="S13" s="33">
        <v>2038</v>
      </c>
      <c r="T13" s="33">
        <v>2039</v>
      </c>
      <c r="U13" s="33">
        <v>2040</v>
      </c>
      <c r="V13" s="33">
        <v>2041</v>
      </c>
      <c r="W13" s="33">
        <v>2042</v>
      </c>
      <c r="X13" s="33">
        <v>2043</v>
      </c>
      <c r="Y13" s="33">
        <v>2044</v>
      </c>
      <c r="Z13" s="33">
        <v>2045</v>
      </c>
      <c r="AA13" s="33">
        <v>2046</v>
      </c>
      <c r="AB13" s="33">
        <v>2047</v>
      </c>
      <c r="AC13" s="33">
        <v>2048</v>
      </c>
      <c r="AD13" s="33">
        <v>2049</v>
      </c>
      <c r="AE13" s="33">
        <v>2050</v>
      </c>
      <c r="AF13" s="93" t="s">
        <v>1290</v>
      </c>
    </row>
    <row r="14" spans="1:32" ht="15" customHeight="1" thickTop="1" x14ac:dyDescent="0.35"/>
    <row r="15" spans="1:32" ht="15" customHeight="1" x14ac:dyDescent="0.35">
      <c r="B15" s="34" t="s">
        <v>1394</v>
      </c>
    </row>
    <row r="16" spans="1:32" ht="15" customHeight="1" x14ac:dyDescent="0.35">
      <c r="B16" s="34" t="s">
        <v>1292</v>
      </c>
    </row>
    <row r="17" spans="1:32" ht="15" customHeight="1" x14ac:dyDescent="0.35">
      <c r="A17" s="77" t="s">
        <v>1395</v>
      </c>
      <c r="B17" s="81" t="s">
        <v>1294</v>
      </c>
      <c r="C17" s="85">
        <f>'AEO 2023 Table 39 Raw'!F8</f>
        <v>113.485703</v>
      </c>
      <c r="D17" s="85">
        <f>'AEO 2023 Table 39 Raw'!G8</f>
        <v>110.469795</v>
      </c>
      <c r="E17" s="85">
        <f>'AEO 2023 Table 39 Raw'!H8</f>
        <v>107.590355</v>
      </c>
      <c r="F17" s="85">
        <f>'AEO 2023 Table 39 Raw'!I8</f>
        <v>104.598671</v>
      </c>
      <c r="G17" s="85">
        <f>'AEO 2023 Table 39 Raw'!J8</f>
        <v>101.54632599999999</v>
      </c>
      <c r="H17" s="85">
        <f>'AEO 2023 Table 39 Raw'!K8</f>
        <v>98.408339999999995</v>
      </c>
      <c r="I17" s="85">
        <f>'AEO 2023 Table 39 Raw'!L8</f>
        <v>95.150108000000003</v>
      </c>
      <c r="J17" s="85">
        <f>'AEO 2023 Table 39 Raw'!M8</f>
        <v>91.853133999999997</v>
      </c>
      <c r="K17" s="85">
        <f>'AEO 2023 Table 39 Raw'!N8</f>
        <v>88.524780000000007</v>
      </c>
      <c r="L17" s="85">
        <f>'AEO 2023 Table 39 Raw'!O8</f>
        <v>85.212502000000001</v>
      </c>
      <c r="M17" s="85">
        <f>'AEO 2023 Table 39 Raw'!P8</f>
        <v>81.955994000000004</v>
      </c>
      <c r="N17" s="85">
        <f>'AEO 2023 Table 39 Raw'!Q8</f>
        <v>78.782409999999999</v>
      </c>
      <c r="O17" s="85">
        <f>'AEO 2023 Table 39 Raw'!R8</f>
        <v>75.732285000000005</v>
      </c>
      <c r="P17" s="85">
        <f>'AEO 2023 Table 39 Raw'!S8</f>
        <v>72.854027000000002</v>
      </c>
      <c r="Q17" s="85">
        <f>'AEO 2023 Table 39 Raw'!T8</f>
        <v>70.216042000000002</v>
      </c>
      <c r="R17" s="85">
        <f>'AEO 2023 Table 39 Raw'!U8</f>
        <v>67.840073000000004</v>
      </c>
      <c r="S17" s="85">
        <f>'AEO 2023 Table 39 Raw'!V8</f>
        <v>65.743545999999995</v>
      </c>
      <c r="T17" s="85">
        <f>'AEO 2023 Table 39 Raw'!W8</f>
        <v>63.900756999999999</v>
      </c>
      <c r="U17" s="85">
        <f>'AEO 2023 Table 39 Raw'!X8</f>
        <v>62.316142999999997</v>
      </c>
      <c r="V17" s="85">
        <f>'AEO 2023 Table 39 Raw'!Y8</f>
        <v>60.931694</v>
      </c>
      <c r="W17" s="85">
        <f>'AEO 2023 Table 39 Raw'!Z8</f>
        <v>59.724350000000001</v>
      </c>
      <c r="X17" s="85">
        <f>'AEO 2023 Table 39 Raw'!AA8</f>
        <v>58.648266</v>
      </c>
      <c r="Y17" s="85">
        <f>'AEO 2023 Table 39 Raw'!AB8</f>
        <v>57.695877000000003</v>
      </c>
      <c r="Z17" s="85">
        <f>'AEO 2023 Table 39 Raw'!AC8</f>
        <v>56.850062999999999</v>
      </c>
      <c r="AA17" s="85">
        <f>'AEO 2023 Table 39 Raw'!AD8</f>
        <v>56.082008000000002</v>
      </c>
      <c r="AB17" s="85">
        <f>'AEO 2023 Table 39 Raw'!AE8</f>
        <v>55.377018</v>
      </c>
      <c r="AC17" s="85">
        <f>'AEO 2023 Table 39 Raw'!AF8</f>
        <v>54.739337999999996</v>
      </c>
      <c r="AD17" s="85">
        <f>'AEO 2023 Table 39 Raw'!AG8</f>
        <v>54.1511</v>
      </c>
      <c r="AE17" s="85">
        <f>'AEO 2023 Table 39 Raw'!AH8</f>
        <v>53.633910999999998</v>
      </c>
      <c r="AF17" s="95">
        <f>'AEO 2023 Table 39 Raw'!AI8</f>
        <v>-2.5999999999999999E-2</v>
      </c>
    </row>
    <row r="18" spans="1:32" ht="15" customHeight="1" x14ac:dyDescent="0.35">
      <c r="A18" s="77" t="s">
        <v>1396</v>
      </c>
      <c r="B18" s="81" t="s">
        <v>1296</v>
      </c>
      <c r="C18" s="85">
        <f>'AEO 2023 Table 39 Raw'!F9</f>
        <v>0.52865200000000001</v>
      </c>
      <c r="D18" s="85">
        <f>'AEO 2023 Table 39 Raw'!G9</f>
        <v>0.49542399999999998</v>
      </c>
      <c r="E18" s="85">
        <f>'AEO 2023 Table 39 Raw'!H9</f>
        <v>0.46307599999999999</v>
      </c>
      <c r="F18" s="85">
        <f>'AEO 2023 Table 39 Raw'!I9</f>
        <v>0.431282</v>
      </c>
      <c r="G18" s="85">
        <f>'AEO 2023 Table 39 Raw'!J9</f>
        <v>0.39990199999999998</v>
      </c>
      <c r="H18" s="85">
        <f>'AEO 2023 Table 39 Raw'!K9</f>
        <v>0.368815</v>
      </c>
      <c r="I18" s="85">
        <f>'AEO 2023 Table 39 Raw'!L9</f>
        <v>0.33779199999999998</v>
      </c>
      <c r="J18" s="85">
        <f>'AEO 2023 Table 39 Raw'!M9</f>
        <v>0.30686200000000002</v>
      </c>
      <c r="K18" s="85">
        <f>'AEO 2023 Table 39 Raw'!N9</f>
        <v>0.27654099999999998</v>
      </c>
      <c r="L18" s="85">
        <f>'AEO 2023 Table 39 Raw'!O9</f>
        <v>0.24757699999999999</v>
      </c>
      <c r="M18" s="85">
        <f>'AEO 2023 Table 39 Raw'!P9</f>
        <v>0.21978300000000001</v>
      </c>
      <c r="N18" s="85">
        <f>'AEO 2023 Table 39 Raw'!Q9</f>
        <v>0.19367000000000001</v>
      </c>
      <c r="O18" s="85">
        <f>'AEO 2023 Table 39 Raw'!R9</f>
        <v>0.16977500000000001</v>
      </c>
      <c r="P18" s="85">
        <f>'AEO 2023 Table 39 Raw'!S9</f>
        <v>0.14865900000000001</v>
      </c>
      <c r="Q18" s="85">
        <f>'AEO 2023 Table 39 Raw'!T9</f>
        <v>0.130743</v>
      </c>
      <c r="R18" s="85">
        <f>'AEO 2023 Table 39 Raw'!U9</f>
        <v>0.11596099999999999</v>
      </c>
      <c r="S18" s="85">
        <f>'AEO 2023 Table 39 Raw'!V9</f>
        <v>0.104272</v>
      </c>
      <c r="T18" s="85">
        <f>'AEO 2023 Table 39 Raw'!W9</f>
        <v>9.5627000000000004E-2</v>
      </c>
      <c r="U18" s="85">
        <f>'AEO 2023 Table 39 Raw'!X9</f>
        <v>8.9082999999999996E-2</v>
      </c>
      <c r="V18" s="85">
        <f>'AEO 2023 Table 39 Raw'!Y9</f>
        <v>8.3143999999999996E-2</v>
      </c>
      <c r="W18" s="85">
        <f>'AEO 2023 Table 39 Raw'!Z9</f>
        <v>7.7796000000000004E-2</v>
      </c>
      <c r="X18" s="85">
        <f>'AEO 2023 Table 39 Raw'!AA9</f>
        <v>7.2952000000000003E-2</v>
      </c>
      <c r="Y18" s="85">
        <f>'AEO 2023 Table 39 Raw'!AB9</f>
        <v>6.8448999999999996E-2</v>
      </c>
      <c r="Z18" s="85">
        <f>'AEO 2023 Table 39 Raw'!AC9</f>
        <v>6.4240000000000005E-2</v>
      </c>
      <c r="AA18" s="85">
        <f>'AEO 2023 Table 39 Raw'!AD9</f>
        <v>6.0305999999999998E-2</v>
      </c>
      <c r="AB18" s="85">
        <f>'AEO 2023 Table 39 Raw'!AE9</f>
        <v>5.6628999999999999E-2</v>
      </c>
      <c r="AC18" s="85">
        <f>'AEO 2023 Table 39 Raw'!AF9</f>
        <v>5.3191000000000002E-2</v>
      </c>
      <c r="AD18" s="85">
        <f>'AEO 2023 Table 39 Raw'!AG9</f>
        <v>4.9974999999999999E-2</v>
      </c>
      <c r="AE18" s="85">
        <f>'AEO 2023 Table 39 Raw'!AH9</f>
        <v>4.6968999999999997E-2</v>
      </c>
      <c r="AF18" s="95">
        <f>'AEO 2023 Table 39 Raw'!AI9</f>
        <v>-8.3000000000000004E-2</v>
      </c>
    </row>
    <row r="19" spans="1:32" ht="15" customHeight="1" x14ac:dyDescent="0.35">
      <c r="A19" s="77" t="s">
        <v>1397</v>
      </c>
      <c r="B19" s="81" t="s">
        <v>1298</v>
      </c>
      <c r="C19" s="85">
        <f>'AEO 2023 Table 39 Raw'!F10</f>
        <v>114.014359</v>
      </c>
      <c r="D19" s="85">
        <f>'AEO 2023 Table 39 Raw'!G10</f>
        <v>110.96521799999999</v>
      </c>
      <c r="E19" s="85">
        <f>'AEO 2023 Table 39 Raw'!H10</f>
        <v>108.05342899999999</v>
      </c>
      <c r="F19" s="85">
        <f>'AEO 2023 Table 39 Raw'!I10</f>
        <v>105.02995300000001</v>
      </c>
      <c r="G19" s="85">
        <f>'AEO 2023 Table 39 Raw'!J10</f>
        <v>101.946228</v>
      </c>
      <c r="H19" s="85">
        <f>'AEO 2023 Table 39 Raw'!K10</f>
        <v>98.777152999999998</v>
      </c>
      <c r="I19" s="85">
        <f>'AEO 2023 Table 39 Raw'!L10</f>
        <v>95.487899999999996</v>
      </c>
      <c r="J19" s="85">
        <f>'AEO 2023 Table 39 Raw'!M10</f>
        <v>92.159996000000007</v>
      </c>
      <c r="K19" s="85">
        <f>'AEO 2023 Table 39 Raw'!N10</f>
        <v>88.801322999999996</v>
      </c>
      <c r="L19" s="85">
        <f>'AEO 2023 Table 39 Raw'!O10</f>
        <v>85.460075000000003</v>
      </c>
      <c r="M19" s="85">
        <f>'AEO 2023 Table 39 Raw'!P10</f>
        <v>82.175774000000004</v>
      </c>
      <c r="N19" s="85">
        <f>'AEO 2023 Table 39 Raw'!Q10</f>
        <v>78.976082000000005</v>
      </c>
      <c r="O19" s="85">
        <f>'AEO 2023 Table 39 Raw'!R10</f>
        <v>75.902061000000003</v>
      </c>
      <c r="P19" s="85">
        <f>'AEO 2023 Table 39 Raw'!S10</f>
        <v>73.002685999999997</v>
      </c>
      <c r="Q19" s="85">
        <f>'AEO 2023 Table 39 Raw'!T10</f>
        <v>70.346785999999994</v>
      </c>
      <c r="R19" s="85">
        <f>'AEO 2023 Table 39 Raw'!U10</f>
        <v>67.956031999999993</v>
      </c>
      <c r="S19" s="85">
        <f>'AEO 2023 Table 39 Raw'!V10</f>
        <v>65.847815999999995</v>
      </c>
      <c r="T19" s="85">
        <f>'AEO 2023 Table 39 Raw'!W10</f>
        <v>63.996383999999999</v>
      </c>
      <c r="U19" s="85">
        <f>'AEO 2023 Table 39 Raw'!X10</f>
        <v>62.405228000000001</v>
      </c>
      <c r="V19" s="85">
        <f>'AEO 2023 Table 39 Raw'!Y10</f>
        <v>61.014839000000002</v>
      </c>
      <c r="W19" s="85">
        <f>'AEO 2023 Table 39 Raw'!Z10</f>
        <v>59.802146999999998</v>
      </c>
      <c r="X19" s="85">
        <f>'AEO 2023 Table 39 Raw'!AA10</f>
        <v>58.721218</v>
      </c>
      <c r="Y19" s="85">
        <f>'AEO 2023 Table 39 Raw'!AB10</f>
        <v>57.764324000000002</v>
      </c>
      <c r="Z19" s="85">
        <f>'AEO 2023 Table 39 Raw'!AC10</f>
        <v>56.914302999999997</v>
      </c>
      <c r="AA19" s="85">
        <f>'AEO 2023 Table 39 Raw'!AD10</f>
        <v>56.142315000000004</v>
      </c>
      <c r="AB19" s="85">
        <f>'AEO 2023 Table 39 Raw'!AE10</f>
        <v>55.433647000000001</v>
      </c>
      <c r="AC19" s="85">
        <f>'AEO 2023 Table 39 Raw'!AF10</f>
        <v>54.792529999999999</v>
      </c>
      <c r="AD19" s="85">
        <f>'AEO 2023 Table 39 Raw'!AG10</f>
        <v>54.201076999999998</v>
      </c>
      <c r="AE19" s="85">
        <f>'AEO 2023 Table 39 Raw'!AH10</f>
        <v>53.680881999999997</v>
      </c>
      <c r="AF19" s="95">
        <f>'AEO 2023 Table 39 Raw'!AI10</f>
        <v>-2.7E-2</v>
      </c>
    </row>
    <row r="20" spans="1:32" ht="15" customHeight="1" x14ac:dyDescent="0.35">
      <c r="C20" s="85"/>
      <c r="D20" s="85"/>
      <c r="E20" s="85"/>
      <c r="F20" s="85"/>
      <c r="G20" s="85"/>
      <c r="H20" s="85"/>
      <c r="I20" s="85"/>
      <c r="J20" s="85"/>
      <c r="K20" s="85"/>
      <c r="L20" s="85"/>
      <c r="M20" s="85"/>
      <c r="N20" s="85"/>
      <c r="O20" s="85"/>
      <c r="P20" s="85"/>
      <c r="Q20" s="85"/>
      <c r="R20" s="85"/>
      <c r="S20" s="85"/>
      <c r="T20" s="85"/>
      <c r="U20" s="85"/>
      <c r="V20" s="85"/>
      <c r="W20" s="85"/>
      <c r="X20" s="85"/>
      <c r="Y20" s="85"/>
      <c r="Z20" s="85"/>
      <c r="AA20" s="85"/>
      <c r="AB20" s="85"/>
      <c r="AC20" s="85"/>
      <c r="AD20" s="85"/>
      <c r="AE20" s="85"/>
      <c r="AF20" s="95"/>
    </row>
    <row r="21" spans="1:32" ht="15" customHeight="1" x14ac:dyDescent="0.35">
      <c r="B21" s="34" t="s">
        <v>1299</v>
      </c>
      <c r="C21" s="85"/>
      <c r="D21" s="85"/>
      <c r="E21" s="85"/>
      <c r="F21" s="85"/>
      <c r="G21" s="85"/>
      <c r="H21" s="85"/>
      <c r="I21" s="85"/>
      <c r="J21" s="85"/>
      <c r="K21" s="85"/>
      <c r="L21" s="85"/>
      <c r="M21" s="85"/>
      <c r="N21" s="85"/>
      <c r="O21" s="85"/>
      <c r="P21" s="85"/>
      <c r="Q21" s="85"/>
      <c r="R21" s="85"/>
      <c r="S21" s="85"/>
      <c r="T21" s="85"/>
      <c r="U21" s="85"/>
      <c r="V21" s="85"/>
      <c r="W21" s="85"/>
      <c r="X21" s="85"/>
      <c r="Y21" s="85"/>
      <c r="Z21" s="85"/>
      <c r="AA21" s="85"/>
      <c r="AB21" s="85"/>
      <c r="AC21" s="85"/>
      <c r="AD21" s="85"/>
      <c r="AE21" s="85"/>
      <c r="AF21" s="95"/>
    </row>
    <row r="22" spans="1:32" ht="15" customHeight="1" x14ac:dyDescent="0.35">
      <c r="A22" s="77" t="s">
        <v>1398</v>
      </c>
      <c r="B22" s="81" t="s">
        <v>1301</v>
      </c>
      <c r="C22" s="85">
        <f>'AEO 2023 Table 39 Raw'!F12</f>
        <v>4.3995579999999999</v>
      </c>
      <c r="D22" s="85">
        <f>'AEO 2023 Table 39 Raw'!G12</f>
        <v>4.223617</v>
      </c>
      <c r="E22" s="85">
        <f>'AEO 2023 Table 39 Raw'!H12</f>
        <v>4.0314620000000003</v>
      </c>
      <c r="F22" s="85">
        <f>'AEO 2023 Table 39 Raw'!I12</f>
        <v>3.8203649999999998</v>
      </c>
      <c r="G22" s="85">
        <f>'AEO 2023 Table 39 Raw'!J12</f>
        <v>3.5931419999999998</v>
      </c>
      <c r="H22" s="85">
        <f>'AEO 2023 Table 39 Raw'!K12</f>
        <v>3.351429</v>
      </c>
      <c r="I22" s="85">
        <f>'AEO 2023 Table 39 Raw'!L12</f>
        <v>3.0995810000000001</v>
      </c>
      <c r="J22" s="85">
        <f>'AEO 2023 Table 39 Raw'!M12</f>
        <v>2.8436919999999999</v>
      </c>
      <c r="K22" s="85">
        <f>'AEO 2023 Table 39 Raw'!N12</f>
        <v>2.5891630000000001</v>
      </c>
      <c r="L22" s="85">
        <f>'AEO 2023 Table 39 Raw'!O12</f>
        <v>2.3438599999999998</v>
      </c>
      <c r="M22" s="85">
        <f>'AEO 2023 Table 39 Raw'!P12</f>
        <v>2.1135619999999999</v>
      </c>
      <c r="N22" s="85">
        <f>'AEO 2023 Table 39 Raw'!Q12</f>
        <v>1.903087</v>
      </c>
      <c r="O22" s="85">
        <f>'AEO 2023 Table 39 Raw'!R12</f>
        <v>1.7133989999999999</v>
      </c>
      <c r="P22" s="85">
        <f>'AEO 2023 Table 39 Raw'!S12</f>
        <v>1.5472919999999999</v>
      </c>
      <c r="Q22" s="85">
        <f>'AEO 2023 Table 39 Raw'!T12</f>
        <v>1.4091210000000001</v>
      </c>
      <c r="R22" s="85">
        <f>'AEO 2023 Table 39 Raw'!U12</f>
        <v>1.298546</v>
      </c>
      <c r="S22" s="85">
        <f>'AEO 2023 Table 39 Raw'!V12</f>
        <v>1.208709</v>
      </c>
      <c r="T22" s="85">
        <f>'AEO 2023 Table 39 Raw'!W12</f>
        <v>1.13846</v>
      </c>
      <c r="U22" s="85">
        <f>'AEO 2023 Table 39 Raw'!X12</f>
        <v>1.0840080000000001</v>
      </c>
      <c r="V22" s="85">
        <f>'AEO 2023 Table 39 Raw'!Y12</f>
        <v>1.038195</v>
      </c>
      <c r="W22" s="85">
        <f>'AEO 2023 Table 39 Raw'!Z12</f>
        <v>0.99842299999999995</v>
      </c>
      <c r="X22" s="85">
        <f>'AEO 2023 Table 39 Raw'!AA12</f>
        <v>0.96319100000000002</v>
      </c>
      <c r="Y22" s="85">
        <f>'AEO 2023 Table 39 Raw'!AB12</f>
        <v>0.93233200000000005</v>
      </c>
      <c r="Z22" s="85">
        <f>'AEO 2023 Table 39 Raw'!AC12</f>
        <v>0.90430900000000003</v>
      </c>
      <c r="AA22" s="85">
        <f>'AEO 2023 Table 39 Raw'!AD12</f>
        <v>0.87903699999999996</v>
      </c>
      <c r="AB22" s="85">
        <f>'AEO 2023 Table 39 Raw'!AE12</f>
        <v>0.85550899999999996</v>
      </c>
      <c r="AC22" s="85">
        <f>'AEO 2023 Table 39 Raw'!AF12</f>
        <v>0.83366399999999996</v>
      </c>
      <c r="AD22" s="85">
        <f>'AEO 2023 Table 39 Raw'!AG12</f>
        <v>0.81331299999999995</v>
      </c>
      <c r="AE22" s="85">
        <f>'AEO 2023 Table 39 Raw'!AH12</f>
        <v>0.794485</v>
      </c>
      <c r="AF22" s="95">
        <f>'AEO 2023 Table 39 Raw'!AI12</f>
        <v>-5.8999999999999997E-2</v>
      </c>
    </row>
    <row r="23" spans="1:32" ht="15" customHeight="1" x14ac:dyDescent="0.35">
      <c r="A23" s="77" t="s">
        <v>1399</v>
      </c>
      <c r="B23" s="81" t="s">
        <v>1303</v>
      </c>
      <c r="C23" s="85">
        <f>'AEO 2023 Table 39 Raw'!F13</f>
        <v>0.180953</v>
      </c>
      <c r="D23" s="85">
        <f>'AEO 2023 Table 39 Raw'!G13</f>
        <v>0.17660899999999999</v>
      </c>
      <c r="E23" s="85">
        <f>'AEO 2023 Table 39 Raw'!H13</f>
        <v>0.17205300000000001</v>
      </c>
      <c r="F23" s="85">
        <f>'AEO 2023 Table 39 Raw'!I13</f>
        <v>0.16697899999999999</v>
      </c>
      <c r="G23" s="85">
        <f>'AEO 2023 Table 39 Raw'!J13</f>
        <v>0.16118299999999999</v>
      </c>
      <c r="H23" s="85">
        <f>'AEO 2023 Table 39 Raw'!K13</f>
        <v>0.15470900000000001</v>
      </c>
      <c r="I23" s="85">
        <f>'AEO 2023 Table 39 Raw'!L13</f>
        <v>0.147397</v>
      </c>
      <c r="J23" s="85">
        <f>'AEO 2023 Table 39 Raw'!M13</f>
        <v>0.13920399999999999</v>
      </c>
      <c r="K23" s="85">
        <f>'AEO 2023 Table 39 Raw'!N13</f>
        <v>0.13022400000000001</v>
      </c>
      <c r="L23" s="85">
        <f>'AEO 2023 Table 39 Raw'!O13</f>
        <v>0.12062299999999999</v>
      </c>
      <c r="M23" s="85">
        <f>'AEO 2023 Table 39 Raw'!P13</f>
        <v>0.11053300000000001</v>
      </c>
      <c r="N23" s="85">
        <f>'AEO 2023 Table 39 Raw'!Q13</f>
        <v>0.100353</v>
      </c>
      <c r="O23" s="85">
        <f>'AEO 2023 Table 39 Raw'!R13</f>
        <v>9.0386999999999995E-2</v>
      </c>
      <c r="P23" s="85">
        <f>'AEO 2023 Table 39 Raw'!S13</f>
        <v>8.0902000000000002E-2</v>
      </c>
      <c r="Q23" s="85">
        <f>'AEO 2023 Table 39 Raw'!T13</f>
        <v>7.2352E-2</v>
      </c>
      <c r="R23" s="85">
        <f>'AEO 2023 Table 39 Raw'!U13</f>
        <v>6.4808000000000004E-2</v>
      </c>
      <c r="S23" s="85">
        <f>'AEO 2023 Table 39 Raw'!V13</f>
        <v>5.8779999999999999E-2</v>
      </c>
      <c r="T23" s="85">
        <f>'AEO 2023 Table 39 Raw'!W13</f>
        <v>5.3841E-2</v>
      </c>
      <c r="U23" s="85">
        <f>'AEO 2023 Table 39 Raw'!X13</f>
        <v>5.0194999999999997E-2</v>
      </c>
      <c r="V23" s="85">
        <f>'AEO 2023 Table 39 Raw'!Y13</f>
        <v>4.7490999999999998E-2</v>
      </c>
      <c r="W23" s="85">
        <f>'AEO 2023 Table 39 Raw'!Z13</f>
        <v>4.5529E-2</v>
      </c>
      <c r="X23" s="85">
        <f>'AEO 2023 Table 39 Raw'!AA13</f>
        <v>4.4081000000000002E-2</v>
      </c>
      <c r="Y23" s="85">
        <f>'AEO 2023 Table 39 Raw'!AB13</f>
        <v>4.2951999999999997E-2</v>
      </c>
      <c r="Z23" s="85">
        <f>'AEO 2023 Table 39 Raw'!AC13</f>
        <v>4.1998000000000001E-2</v>
      </c>
      <c r="AA23" s="85">
        <f>'AEO 2023 Table 39 Raw'!AD13</f>
        <v>4.1274999999999999E-2</v>
      </c>
      <c r="AB23" s="85">
        <f>'AEO 2023 Table 39 Raw'!AE13</f>
        <v>4.0637E-2</v>
      </c>
      <c r="AC23" s="85">
        <f>'AEO 2023 Table 39 Raw'!AF13</f>
        <v>4.0087999999999999E-2</v>
      </c>
      <c r="AD23" s="85">
        <f>'AEO 2023 Table 39 Raw'!AG13</f>
        <v>3.9634000000000003E-2</v>
      </c>
      <c r="AE23" s="85">
        <f>'AEO 2023 Table 39 Raw'!AH13</f>
        <v>3.9296999999999999E-2</v>
      </c>
      <c r="AF23" s="95">
        <f>'AEO 2023 Table 39 Raw'!AI13</f>
        <v>-5.2999999999999999E-2</v>
      </c>
    </row>
    <row r="24" spans="1:32" ht="15" customHeight="1" x14ac:dyDescent="0.35">
      <c r="A24" s="77" t="s">
        <v>1400</v>
      </c>
      <c r="B24" s="81" t="s">
        <v>1305</v>
      </c>
      <c r="C24" s="85">
        <f>'AEO 2023 Table 39 Raw'!F14</f>
        <v>0.32210800000000001</v>
      </c>
      <c r="D24" s="85">
        <f>'AEO 2023 Table 39 Raw'!G14</f>
        <v>0.40770600000000001</v>
      </c>
      <c r="E24" s="85">
        <f>'AEO 2023 Table 39 Raw'!H14</f>
        <v>0.51406099999999999</v>
      </c>
      <c r="F24" s="85">
        <f>'AEO 2023 Table 39 Raw'!I14</f>
        <v>0.63432699999999997</v>
      </c>
      <c r="G24" s="85">
        <f>'AEO 2023 Table 39 Raw'!J14</f>
        <v>0.79471400000000003</v>
      </c>
      <c r="H24" s="85">
        <f>'AEO 2023 Table 39 Raw'!K14</f>
        <v>0.98567099999999996</v>
      </c>
      <c r="I24" s="85">
        <f>'AEO 2023 Table 39 Raw'!L14</f>
        <v>1.2017880000000001</v>
      </c>
      <c r="J24" s="85">
        <f>'AEO 2023 Table 39 Raw'!M14</f>
        <v>1.4738899999999999</v>
      </c>
      <c r="K24" s="85">
        <f>'AEO 2023 Table 39 Raw'!N14</f>
        <v>1.7933429999999999</v>
      </c>
      <c r="L24" s="85">
        <f>'AEO 2023 Table 39 Raw'!O14</f>
        <v>2.1217220000000001</v>
      </c>
      <c r="M24" s="85">
        <f>'AEO 2023 Table 39 Raw'!P14</f>
        <v>2.457182</v>
      </c>
      <c r="N24" s="85">
        <f>'AEO 2023 Table 39 Raw'!Q14</f>
        <v>2.7879230000000002</v>
      </c>
      <c r="O24" s="85">
        <f>'AEO 2023 Table 39 Raw'!R14</f>
        <v>3.114671</v>
      </c>
      <c r="P24" s="85">
        <f>'AEO 2023 Table 39 Raw'!S14</f>
        <v>3.4381629999999999</v>
      </c>
      <c r="Q24" s="85">
        <f>'AEO 2023 Table 39 Raw'!T14</f>
        <v>3.7588360000000001</v>
      </c>
      <c r="R24" s="85">
        <f>'AEO 2023 Table 39 Raw'!U14</f>
        <v>4.0671910000000002</v>
      </c>
      <c r="S24" s="85">
        <f>'AEO 2023 Table 39 Raw'!V14</f>
        <v>4.3615440000000003</v>
      </c>
      <c r="T24" s="85">
        <f>'AEO 2023 Table 39 Raw'!W14</f>
        <v>4.6410280000000004</v>
      </c>
      <c r="U24" s="85">
        <f>'AEO 2023 Table 39 Raw'!X14</f>
        <v>4.8995300000000004</v>
      </c>
      <c r="V24" s="85">
        <f>'AEO 2023 Table 39 Raw'!Y14</f>
        <v>5.1375679999999999</v>
      </c>
      <c r="W24" s="85">
        <f>'AEO 2023 Table 39 Raw'!Z14</f>
        <v>5.354914</v>
      </c>
      <c r="X24" s="85">
        <f>'AEO 2023 Table 39 Raw'!AA14</f>
        <v>5.5449299999999999</v>
      </c>
      <c r="Y24" s="85">
        <f>'AEO 2023 Table 39 Raw'!AB14</f>
        <v>5.7110669999999999</v>
      </c>
      <c r="Z24" s="85">
        <f>'AEO 2023 Table 39 Raw'!AC14</f>
        <v>5.8508820000000004</v>
      </c>
      <c r="AA24" s="85">
        <f>'AEO 2023 Table 39 Raw'!AD14</f>
        <v>5.9843849999999996</v>
      </c>
      <c r="AB24" s="85">
        <f>'AEO 2023 Table 39 Raw'!AE14</f>
        <v>6.0834989999999998</v>
      </c>
      <c r="AC24" s="85">
        <f>'AEO 2023 Table 39 Raw'!AF14</f>
        <v>6.1565050000000001</v>
      </c>
      <c r="AD24" s="85">
        <f>'AEO 2023 Table 39 Raw'!AG14</f>
        <v>6.2058119999999999</v>
      </c>
      <c r="AE24" s="85">
        <f>'AEO 2023 Table 39 Raw'!AH14</f>
        <v>6.2323339999999998</v>
      </c>
      <c r="AF24" s="95">
        <f>'AEO 2023 Table 39 Raw'!AI14</f>
        <v>0.112</v>
      </c>
    </row>
    <row r="25" spans="1:32" ht="15" customHeight="1" x14ac:dyDescent="0.35">
      <c r="A25" s="77" t="s">
        <v>1401</v>
      </c>
      <c r="B25" s="81" t="s">
        <v>1307</v>
      </c>
      <c r="C25" s="85">
        <f>'AEO 2023 Table 39 Raw'!F15</f>
        <v>1.397494</v>
      </c>
      <c r="D25" s="85">
        <f>'AEO 2023 Table 39 Raw'!G15</f>
        <v>1.924952</v>
      </c>
      <c r="E25" s="85">
        <f>'AEO 2023 Table 39 Raw'!H15</f>
        <v>2.4512200000000002</v>
      </c>
      <c r="F25" s="85">
        <f>'AEO 2023 Table 39 Raw'!I15</f>
        <v>3.012089</v>
      </c>
      <c r="G25" s="85">
        <f>'AEO 2023 Table 39 Raw'!J15</f>
        <v>3.5857239999999999</v>
      </c>
      <c r="H25" s="85">
        <f>'AEO 2023 Table 39 Raw'!K15</f>
        <v>4.1813029999999998</v>
      </c>
      <c r="I25" s="85">
        <f>'AEO 2023 Table 39 Raw'!L15</f>
        <v>4.7999049999999999</v>
      </c>
      <c r="J25" s="85">
        <f>'AEO 2023 Table 39 Raw'!M15</f>
        <v>5.4268130000000001</v>
      </c>
      <c r="K25" s="85">
        <f>'AEO 2023 Table 39 Raw'!N15</f>
        <v>6.0425930000000001</v>
      </c>
      <c r="L25" s="85">
        <f>'AEO 2023 Table 39 Raw'!O15</f>
        <v>6.6459169999999999</v>
      </c>
      <c r="M25" s="85">
        <f>'AEO 2023 Table 39 Raw'!P15</f>
        <v>7.250267</v>
      </c>
      <c r="N25" s="85">
        <f>'AEO 2023 Table 39 Raw'!Q15</f>
        <v>7.8393519999999999</v>
      </c>
      <c r="O25" s="85">
        <f>'AEO 2023 Table 39 Raw'!R15</f>
        <v>8.4123110000000008</v>
      </c>
      <c r="P25" s="85">
        <f>'AEO 2023 Table 39 Raw'!S15</f>
        <v>8.9672780000000003</v>
      </c>
      <c r="Q25" s="85">
        <f>'AEO 2023 Table 39 Raw'!T15</f>
        <v>9.502402</v>
      </c>
      <c r="R25" s="85">
        <f>'AEO 2023 Table 39 Raw'!U15</f>
        <v>10.004804999999999</v>
      </c>
      <c r="S25" s="85">
        <f>'AEO 2023 Table 39 Raw'!V15</f>
        <v>10.473606999999999</v>
      </c>
      <c r="T25" s="85">
        <f>'AEO 2023 Table 39 Raw'!W15</f>
        <v>10.908110000000001</v>
      </c>
      <c r="U25" s="85">
        <f>'AEO 2023 Table 39 Raw'!X15</f>
        <v>11.302820000000001</v>
      </c>
      <c r="V25" s="85">
        <f>'AEO 2023 Table 39 Raw'!Y15</f>
        <v>11.662145000000001</v>
      </c>
      <c r="W25" s="85">
        <f>'AEO 2023 Table 39 Raw'!Z15</f>
        <v>11.989678</v>
      </c>
      <c r="X25" s="85">
        <f>'AEO 2023 Table 39 Raw'!AA15</f>
        <v>12.284489000000001</v>
      </c>
      <c r="Y25" s="85">
        <f>'AEO 2023 Table 39 Raw'!AB15</f>
        <v>12.551564000000001</v>
      </c>
      <c r="Z25" s="85">
        <f>'AEO 2023 Table 39 Raw'!AC15</f>
        <v>12.798245</v>
      </c>
      <c r="AA25" s="85">
        <f>'AEO 2023 Table 39 Raw'!AD15</f>
        <v>13.068667</v>
      </c>
      <c r="AB25" s="85">
        <f>'AEO 2023 Table 39 Raw'!AE15</f>
        <v>13.323066000000001</v>
      </c>
      <c r="AC25" s="85">
        <f>'AEO 2023 Table 39 Raw'!AF15</f>
        <v>13.568265999999999</v>
      </c>
      <c r="AD25" s="85">
        <f>'AEO 2023 Table 39 Raw'!AG15</f>
        <v>13.810585</v>
      </c>
      <c r="AE25" s="85">
        <f>'AEO 2023 Table 39 Raw'!AH15</f>
        <v>14.0556</v>
      </c>
      <c r="AF25" s="95">
        <f>'AEO 2023 Table 39 Raw'!AI15</f>
        <v>8.5999999999999993E-2</v>
      </c>
    </row>
    <row r="26" spans="1:32" ht="15" customHeight="1" x14ac:dyDescent="0.35">
      <c r="A26" s="77" t="s">
        <v>1402</v>
      </c>
      <c r="B26" s="81" t="s">
        <v>1309</v>
      </c>
      <c r="C26" s="85">
        <f>'AEO 2023 Table 39 Raw'!F16</f>
        <v>0.36481799999999998</v>
      </c>
      <c r="D26" s="85">
        <f>'AEO 2023 Table 39 Raw'!G16</f>
        <v>0.39685399999999998</v>
      </c>
      <c r="E26" s="85">
        <f>'AEO 2023 Table 39 Raw'!H16</f>
        <v>0.440523</v>
      </c>
      <c r="F26" s="85">
        <f>'AEO 2023 Table 39 Raw'!I16</f>
        <v>0.49807400000000002</v>
      </c>
      <c r="G26" s="85">
        <f>'AEO 2023 Table 39 Raw'!J16</f>
        <v>0.56507499999999999</v>
      </c>
      <c r="H26" s="85">
        <f>'AEO 2023 Table 39 Raw'!K16</f>
        <v>0.636266</v>
      </c>
      <c r="I26" s="85">
        <f>'AEO 2023 Table 39 Raw'!L16</f>
        <v>0.71179899999999996</v>
      </c>
      <c r="J26" s="85">
        <f>'AEO 2023 Table 39 Raw'!M16</f>
        <v>0.78975200000000001</v>
      </c>
      <c r="K26" s="85">
        <f>'AEO 2023 Table 39 Raw'!N16</f>
        <v>0.86580000000000001</v>
      </c>
      <c r="L26" s="85">
        <f>'AEO 2023 Table 39 Raw'!O16</f>
        <v>0.94000700000000004</v>
      </c>
      <c r="M26" s="85">
        <f>'AEO 2023 Table 39 Raw'!P16</f>
        <v>1.012591</v>
      </c>
      <c r="N26" s="85">
        <f>'AEO 2023 Table 39 Raw'!Q16</f>
        <v>1.0836399999999999</v>
      </c>
      <c r="O26" s="85">
        <f>'AEO 2023 Table 39 Raw'!R16</f>
        <v>1.15425</v>
      </c>
      <c r="P26" s="85">
        <f>'AEO 2023 Table 39 Raw'!S16</f>
        <v>1.224977</v>
      </c>
      <c r="Q26" s="85">
        <f>'AEO 2023 Table 39 Raw'!T16</f>
        <v>1.2941879999999999</v>
      </c>
      <c r="R26" s="85">
        <f>'AEO 2023 Table 39 Raw'!U16</f>
        <v>1.360819</v>
      </c>
      <c r="S26" s="85">
        <f>'AEO 2023 Table 39 Raw'!V16</f>
        <v>1.4249400000000001</v>
      </c>
      <c r="T26" s="85">
        <f>'AEO 2023 Table 39 Raw'!W16</f>
        <v>1.485957</v>
      </c>
      <c r="U26" s="85">
        <f>'AEO 2023 Table 39 Raw'!X16</f>
        <v>1.542327</v>
      </c>
      <c r="V26" s="85">
        <f>'AEO 2023 Table 39 Raw'!Y16</f>
        <v>1.5966009999999999</v>
      </c>
      <c r="W26" s="85">
        <f>'AEO 2023 Table 39 Raw'!Z16</f>
        <v>1.649411</v>
      </c>
      <c r="X26" s="85">
        <f>'AEO 2023 Table 39 Raw'!AA16</f>
        <v>1.7000040000000001</v>
      </c>
      <c r="Y26" s="85">
        <f>'AEO 2023 Table 39 Raw'!AB16</f>
        <v>1.7481960000000001</v>
      </c>
      <c r="Z26" s="85">
        <f>'AEO 2023 Table 39 Raw'!AC16</f>
        <v>1.794386</v>
      </c>
      <c r="AA26" s="85">
        <f>'AEO 2023 Table 39 Raw'!AD16</f>
        <v>1.841316</v>
      </c>
      <c r="AB26" s="85">
        <f>'AEO 2023 Table 39 Raw'!AE16</f>
        <v>1.886765</v>
      </c>
      <c r="AC26" s="85">
        <f>'AEO 2023 Table 39 Raw'!AF16</f>
        <v>1.930704</v>
      </c>
      <c r="AD26" s="85">
        <f>'AEO 2023 Table 39 Raw'!AG16</f>
        <v>1.973792</v>
      </c>
      <c r="AE26" s="85">
        <f>'AEO 2023 Table 39 Raw'!AH16</f>
        <v>2.0174110000000001</v>
      </c>
      <c r="AF26" s="95">
        <f>'AEO 2023 Table 39 Raw'!AI16</f>
        <v>6.3E-2</v>
      </c>
    </row>
    <row r="27" spans="1:32" ht="15" customHeight="1" x14ac:dyDescent="0.35">
      <c r="A27" s="77" t="s">
        <v>1403</v>
      </c>
      <c r="B27" s="81" t="s">
        <v>1311</v>
      </c>
      <c r="C27" s="85">
        <f>'AEO 2023 Table 39 Raw'!F17</f>
        <v>0.20380000000000001</v>
      </c>
      <c r="D27" s="85">
        <f>'AEO 2023 Table 39 Raw'!G17</f>
        <v>0.198907</v>
      </c>
      <c r="E27" s="85">
        <f>'AEO 2023 Table 39 Raw'!H17</f>
        <v>0.19409899999999999</v>
      </c>
      <c r="F27" s="85">
        <f>'AEO 2023 Table 39 Raw'!I17</f>
        <v>0.188969</v>
      </c>
      <c r="G27" s="85">
        <f>'AEO 2023 Table 39 Raw'!J17</f>
        <v>0.183365</v>
      </c>
      <c r="H27" s="85">
        <f>'AEO 2023 Table 39 Raw'!K17</f>
        <v>0.177172</v>
      </c>
      <c r="I27" s="85">
        <f>'AEO 2023 Table 39 Raw'!L17</f>
        <v>0.17025299999999999</v>
      </c>
      <c r="J27" s="85">
        <f>'AEO 2023 Table 39 Raw'!M17</f>
        <v>0.16253100000000001</v>
      </c>
      <c r="K27" s="85">
        <f>'AEO 2023 Table 39 Raw'!N17</f>
        <v>0.15404499999999999</v>
      </c>
      <c r="L27" s="85">
        <f>'AEO 2023 Table 39 Raw'!O17</f>
        <v>0.144848</v>
      </c>
      <c r="M27" s="85">
        <f>'AEO 2023 Table 39 Raw'!P17</f>
        <v>0.13513900000000001</v>
      </c>
      <c r="N27" s="85">
        <f>'AEO 2023 Table 39 Raw'!Q17</f>
        <v>0.12506999999999999</v>
      </c>
      <c r="O27" s="85">
        <f>'AEO 2023 Table 39 Raw'!R17</f>
        <v>0.115033</v>
      </c>
      <c r="P27" s="85">
        <f>'AEO 2023 Table 39 Raw'!S17</f>
        <v>0.105492</v>
      </c>
      <c r="Q27" s="85">
        <f>'AEO 2023 Table 39 Raw'!T17</f>
        <v>9.6682000000000004E-2</v>
      </c>
      <c r="R27" s="85">
        <f>'AEO 2023 Table 39 Raw'!U17</f>
        <v>8.8872000000000007E-2</v>
      </c>
      <c r="S27" s="85">
        <f>'AEO 2023 Table 39 Raw'!V17</f>
        <v>8.2436999999999996E-2</v>
      </c>
      <c r="T27" s="85">
        <f>'AEO 2023 Table 39 Raw'!W17</f>
        <v>7.7460000000000001E-2</v>
      </c>
      <c r="U27" s="85">
        <f>'AEO 2023 Table 39 Raw'!X17</f>
        <v>7.3616000000000001E-2</v>
      </c>
      <c r="V27" s="85">
        <f>'AEO 2023 Table 39 Raw'!Y17</f>
        <v>7.0371000000000003E-2</v>
      </c>
      <c r="W27" s="85">
        <f>'AEO 2023 Table 39 Raw'!Z17</f>
        <v>6.8429000000000004E-2</v>
      </c>
      <c r="X27" s="85">
        <f>'AEO 2023 Table 39 Raw'!AA17</f>
        <v>6.7599000000000006E-2</v>
      </c>
      <c r="Y27" s="85">
        <f>'AEO 2023 Table 39 Raw'!AB17</f>
        <v>6.7237000000000005E-2</v>
      </c>
      <c r="Z27" s="85">
        <f>'AEO 2023 Table 39 Raw'!AC17</f>
        <v>6.7141000000000006E-2</v>
      </c>
      <c r="AA27" s="85">
        <f>'AEO 2023 Table 39 Raw'!AD17</f>
        <v>6.7418000000000006E-2</v>
      </c>
      <c r="AB27" s="85">
        <f>'AEO 2023 Table 39 Raw'!AE17</f>
        <v>6.7787E-2</v>
      </c>
      <c r="AC27" s="85">
        <f>'AEO 2023 Table 39 Raw'!AF17</f>
        <v>6.8248000000000003E-2</v>
      </c>
      <c r="AD27" s="85">
        <f>'AEO 2023 Table 39 Raw'!AG17</f>
        <v>6.8819000000000005E-2</v>
      </c>
      <c r="AE27" s="85">
        <f>'AEO 2023 Table 39 Raw'!AH17</f>
        <v>6.9533999999999999E-2</v>
      </c>
      <c r="AF27" s="95">
        <f>'AEO 2023 Table 39 Raw'!AI17</f>
        <v>-3.7999999999999999E-2</v>
      </c>
    </row>
    <row r="28" spans="1:32" ht="15" customHeight="1" x14ac:dyDescent="0.35">
      <c r="A28" s="77" t="s">
        <v>1404</v>
      </c>
      <c r="B28" s="81" t="s">
        <v>1313</v>
      </c>
      <c r="C28" s="85">
        <f>'AEO 2023 Table 39 Raw'!F18</f>
        <v>0</v>
      </c>
      <c r="D28" s="85">
        <f>'AEO 2023 Table 39 Raw'!G18</f>
        <v>0</v>
      </c>
      <c r="E28" s="85">
        <f>'AEO 2023 Table 39 Raw'!H18</f>
        <v>0</v>
      </c>
      <c r="F28" s="85">
        <f>'AEO 2023 Table 39 Raw'!I18</f>
        <v>0</v>
      </c>
      <c r="G28" s="85">
        <f>'AEO 2023 Table 39 Raw'!J18</f>
        <v>0</v>
      </c>
      <c r="H28" s="85">
        <f>'AEO 2023 Table 39 Raw'!K18</f>
        <v>0</v>
      </c>
      <c r="I28" s="85">
        <f>'AEO 2023 Table 39 Raw'!L18</f>
        <v>0</v>
      </c>
      <c r="J28" s="85">
        <f>'AEO 2023 Table 39 Raw'!M18</f>
        <v>0</v>
      </c>
      <c r="K28" s="85">
        <f>'AEO 2023 Table 39 Raw'!N18</f>
        <v>0</v>
      </c>
      <c r="L28" s="85">
        <f>'AEO 2023 Table 39 Raw'!O18</f>
        <v>0</v>
      </c>
      <c r="M28" s="85">
        <f>'AEO 2023 Table 39 Raw'!P18</f>
        <v>0</v>
      </c>
      <c r="N28" s="85">
        <f>'AEO 2023 Table 39 Raw'!Q18</f>
        <v>0</v>
      </c>
      <c r="O28" s="85">
        <f>'AEO 2023 Table 39 Raw'!R18</f>
        <v>0</v>
      </c>
      <c r="P28" s="85">
        <f>'AEO 2023 Table 39 Raw'!S18</f>
        <v>0</v>
      </c>
      <c r="Q28" s="85">
        <f>'AEO 2023 Table 39 Raw'!T18</f>
        <v>0</v>
      </c>
      <c r="R28" s="85">
        <f>'AEO 2023 Table 39 Raw'!U18</f>
        <v>0</v>
      </c>
      <c r="S28" s="85">
        <f>'AEO 2023 Table 39 Raw'!V18</f>
        <v>0</v>
      </c>
      <c r="T28" s="85">
        <f>'AEO 2023 Table 39 Raw'!W18</f>
        <v>0</v>
      </c>
      <c r="U28" s="85">
        <f>'AEO 2023 Table 39 Raw'!X18</f>
        <v>0</v>
      </c>
      <c r="V28" s="85">
        <f>'AEO 2023 Table 39 Raw'!Y18</f>
        <v>0</v>
      </c>
      <c r="W28" s="85">
        <f>'AEO 2023 Table 39 Raw'!Z18</f>
        <v>0</v>
      </c>
      <c r="X28" s="85">
        <f>'AEO 2023 Table 39 Raw'!AA18</f>
        <v>0</v>
      </c>
      <c r="Y28" s="85">
        <f>'AEO 2023 Table 39 Raw'!AB18</f>
        <v>0</v>
      </c>
      <c r="Z28" s="85">
        <f>'AEO 2023 Table 39 Raw'!AC18</f>
        <v>0</v>
      </c>
      <c r="AA28" s="85">
        <f>'AEO 2023 Table 39 Raw'!AD18</f>
        <v>0</v>
      </c>
      <c r="AB28" s="85">
        <f>'AEO 2023 Table 39 Raw'!AE18</f>
        <v>0</v>
      </c>
      <c r="AC28" s="85">
        <f>'AEO 2023 Table 39 Raw'!AF18</f>
        <v>0</v>
      </c>
      <c r="AD28" s="85">
        <f>'AEO 2023 Table 39 Raw'!AG18</f>
        <v>0</v>
      </c>
      <c r="AE28" s="85">
        <f>'AEO 2023 Table 39 Raw'!AH18</f>
        <v>0</v>
      </c>
      <c r="AF28" s="95" t="str">
        <f>'AEO 2023 Table 39 Raw'!AI18</f>
        <v>- -</v>
      </c>
    </row>
    <row r="29" spans="1:32" ht="15" customHeight="1" x14ac:dyDescent="0.35">
      <c r="A29" s="77" t="s">
        <v>1405</v>
      </c>
      <c r="B29" s="81" t="s">
        <v>1315</v>
      </c>
      <c r="C29" s="85">
        <f>'AEO 2023 Table 39 Raw'!F19</f>
        <v>4.0432810000000003</v>
      </c>
      <c r="D29" s="85">
        <f>'AEO 2023 Table 39 Raw'!G19</f>
        <v>4.1357140000000001</v>
      </c>
      <c r="E29" s="85">
        <f>'AEO 2023 Table 39 Raw'!H19</f>
        <v>4.2333239999999996</v>
      </c>
      <c r="F29" s="85">
        <f>'AEO 2023 Table 39 Raw'!I19</f>
        <v>4.315175</v>
      </c>
      <c r="G29" s="85">
        <f>'AEO 2023 Table 39 Raw'!J19</f>
        <v>4.3889820000000004</v>
      </c>
      <c r="H29" s="85">
        <f>'AEO 2023 Table 39 Raw'!K19</f>
        <v>4.4505220000000003</v>
      </c>
      <c r="I29" s="85">
        <f>'AEO 2023 Table 39 Raw'!L19</f>
        <v>4.5010570000000003</v>
      </c>
      <c r="J29" s="85">
        <f>'AEO 2023 Table 39 Raw'!M19</f>
        <v>4.545293</v>
      </c>
      <c r="K29" s="85">
        <f>'AEO 2023 Table 39 Raw'!N19</f>
        <v>4.5855490000000003</v>
      </c>
      <c r="L29" s="85">
        <f>'AEO 2023 Table 39 Raw'!O19</f>
        <v>4.6257010000000003</v>
      </c>
      <c r="M29" s="85">
        <f>'AEO 2023 Table 39 Raw'!P19</f>
        <v>4.6667420000000002</v>
      </c>
      <c r="N29" s="85">
        <f>'AEO 2023 Table 39 Raw'!Q19</f>
        <v>4.7116889999999998</v>
      </c>
      <c r="O29" s="85">
        <f>'AEO 2023 Table 39 Raw'!R19</f>
        <v>4.7619199999999999</v>
      </c>
      <c r="P29" s="85">
        <f>'AEO 2023 Table 39 Raw'!S19</f>
        <v>4.8228499999999999</v>
      </c>
      <c r="Q29" s="85">
        <f>'AEO 2023 Table 39 Raw'!T19</f>
        <v>4.8934340000000001</v>
      </c>
      <c r="R29" s="85">
        <f>'AEO 2023 Table 39 Raw'!U19</f>
        <v>4.9740549999999999</v>
      </c>
      <c r="S29" s="85">
        <f>'AEO 2023 Table 39 Raw'!V19</f>
        <v>5.0655799999999997</v>
      </c>
      <c r="T29" s="85">
        <f>'AEO 2023 Table 39 Raw'!W19</f>
        <v>5.1648009999999998</v>
      </c>
      <c r="U29" s="85">
        <f>'AEO 2023 Table 39 Raw'!X19</f>
        <v>5.2715829999999997</v>
      </c>
      <c r="V29" s="85">
        <f>'AEO 2023 Table 39 Raw'!Y19</f>
        <v>5.3775019999999998</v>
      </c>
      <c r="W29" s="85">
        <f>'AEO 2023 Table 39 Raw'!Z19</f>
        <v>5.4799689999999996</v>
      </c>
      <c r="X29" s="85">
        <f>'AEO 2023 Table 39 Raw'!AA19</f>
        <v>5.5760059999999996</v>
      </c>
      <c r="Y29" s="85">
        <f>'AEO 2023 Table 39 Raw'!AB19</f>
        <v>5.6691219999999998</v>
      </c>
      <c r="Z29" s="85">
        <f>'AEO 2023 Table 39 Raw'!AC19</f>
        <v>5.7604259999999998</v>
      </c>
      <c r="AA29" s="85">
        <f>'AEO 2023 Table 39 Raw'!AD19</f>
        <v>5.8574469999999996</v>
      </c>
      <c r="AB29" s="85">
        <f>'AEO 2023 Table 39 Raw'!AE19</f>
        <v>5.9517239999999996</v>
      </c>
      <c r="AC29" s="85">
        <f>'AEO 2023 Table 39 Raw'!AF19</f>
        <v>6.0448500000000003</v>
      </c>
      <c r="AD29" s="85">
        <f>'AEO 2023 Table 39 Raw'!AG19</f>
        <v>6.1363029999999998</v>
      </c>
      <c r="AE29" s="85">
        <f>'AEO 2023 Table 39 Raw'!AH19</f>
        <v>6.2290400000000004</v>
      </c>
      <c r="AF29" s="95">
        <f>'AEO 2023 Table 39 Raw'!AI19</f>
        <v>1.6E-2</v>
      </c>
    </row>
    <row r="30" spans="1:32" ht="15" customHeight="1" x14ac:dyDescent="0.35">
      <c r="A30" s="77" t="s">
        <v>1406</v>
      </c>
      <c r="B30" s="81" t="s">
        <v>1317</v>
      </c>
      <c r="C30" s="85">
        <f>'AEO 2023 Table 39 Raw'!F20</f>
        <v>1.167E-2</v>
      </c>
      <c r="D30" s="85">
        <f>'AEO 2023 Table 39 Raw'!G20</f>
        <v>1.1011E-2</v>
      </c>
      <c r="E30" s="85">
        <f>'AEO 2023 Table 39 Raw'!H20</f>
        <v>1.0319999999999999E-2</v>
      </c>
      <c r="F30" s="85">
        <f>'AEO 2023 Table 39 Raw'!I20</f>
        <v>9.6080000000000002E-3</v>
      </c>
      <c r="G30" s="85">
        <f>'AEO 2023 Table 39 Raw'!J20</f>
        <v>8.8850000000000005E-3</v>
      </c>
      <c r="H30" s="85">
        <f>'AEO 2023 Table 39 Raw'!K20</f>
        <v>8.1499999999999993E-3</v>
      </c>
      <c r="I30" s="85">
        <f>'AEO 2023 Table 39 Raw'!L20</f>
        <v>7.4130000000000003E-3</v>
      </c>
      <c r="J30" s="85">
        <f>'AEO 2023 Table 39 Raw'!M20</f>
        <v>6.7200000000000003E-3</v>
      </c>
      <c r="K30" s="85">
        <f>'AEO 2023 Table 39 Raw'!N20</f>
        <v>6.1549999999999999E-3</v>
      </c>
      <c r="L30" s="85">
        <f>'AEO 2023 Table 39 Raw'!O20</f>
        <v>5.6230000000000004E-3</v>
      </c>
      <c r="M30" s="85">
        <f>'AEO 2023 Table 39 Raw'!P20</f>
        <v>5.1599999999999997E-3</v>
      </c>
      <c r="N30" s="85">
        <f>'AEO 2023 Table 39 Raw'!Q20</f>
        <v>4.7710000000000001E-3</v>
      </c>
      <c r="O30" s="85">
        <f>'AEO 2023 Table 39 Raw'!R20</f>
        <v>4.4600000000000004E-3</v>
      </c>
      <c r="P30" s="85">
        <f>'AEO 2023 Table 39 Raw'!S20</f>
        <v>4.2059999999999997E-3</v>
      </c>
      <c r="Q30" s="85">
        <f>'AEO 2023 Table 39 Raw'!T20</f>
        <v>4.0049999999999999E-3</v>
      </c>
      <c r="R30" s="85">
        <f>'AEO 2023 Table 39 Raw'!U20</f>
        <v>3.8869999999999998E-3</v>
      </c>
      <c r="S30" s="85">
        <f>'AEO 2023 Table 39 Raw'!V20</f>
        <v>3.784E-3</v>
      </c>
      <c r="T30" s="85">
        <f>'AEO 2023 Table 39 Raw'!W20</f>
        <v>3.6979999999999999E-3</v>
      </c>
      <c r="U30" s="85">
        <f>'AEO 2023 Table 39 Raw'!X20</f>
        <v>3.6180000000000001E-3</v>
      </c>
      <c r="V30" s="85">
        <f>'AEO 2023 Table 39 Raw'!Y20</f>
        <v>3.5360000000000001E-3</v>
      </c>
      <c r="W30" s="85">
        <f>'AEO 2023 Table 39 Raw'!Z20</f>
        <v>3.4520000000000002E-3</v>
      </c>
      <c r="X30" s="85">
        <f>'AEO 2023 Table 39 Raw'!AA20</f>
        <v>3.3679999999999999E-3</v>
      </c>
      <c r="Y30" s="85">
        <f>'AEO 2023 Table 39 Raw'!AB20</f>
        <v>3.2859999999999999E-3</v>
      </c>
      <c r="Z30" s="85">
        <f>'AEO 2023 Table 39 Raw'!AC20</f>
        <v>3.2070000000000002E-3</v>
      </c>
      <c r="AA30" s="85">
        <f>'AEO 2023 Table 39 Raw'!AD20</f>
        <v>3.13E-3</v>
      </c>
      <c r="AB30" s="85">
        <f>'AEO 2023 Table 39 Raw'!AE20</f>
        <v>3.0599999999999998E-3</v>
      </c>
      <c r="AC30" s="85">
        <f>'AEO 2023 Table 39 Raw'!AF20</f>
        <v>2.9970000000000001E-3</v>
      </c>
      <c r="AD30" s="85">
        <f>'AEO 2023 Table 39 Raw'!AG20</f>
        <v>2.9390000000000002E-3</v>
      </c>
      <c r="AE30" s="85">
        <f>'AEO 2023 Table 39 Raw'!AH20</f>
        <v>2.8890000000000001E-3</v>
      </c>
      <c r="AF30" s="95">
        <f>'AEO 2023 Table 39 Raw'!AI20</f>
        <v>-4.9000000000000002E-2</v>
      </c>
    </row>
    <row r="31" spans="1:32" ht="15" customHeight="1" x14ac:dyDescent="0.35">
      <c r="A31" s="77" t="s">
        <v>1407</v>
      </c>
      <c r="B31" s="81" t="s">
        <v>1319</v>
      </c>
      <c r="C31" s="85">
        <f>'AEO 2023 Table 39 Raw'!F21</f>
        <v>3.9599999999999998E-4</v>
      </c>
      <c r="D31" s="85">
        <f>'AEO 2023 Table 39 Raw'!G21</f>
        <v>4.4799999999999999E-4</v>
      </c>
      <c r="E31" s="85">
        <f>'AEO 2023 Table 39 Raw'!H21</f>
        <v>5.1500000000000005E-4</v>
      </c>
      <c r="F31" s="85">
        <f>'AEO 2023 Table 39 Raw'!I21</f>
        <v>5.8299999999999997E-4</v>
      </c>
      <c r="G31" s="85">
        <f>'AEO 2023 Table 39 Raw'!J21</f>
        <v>6.4199999999999999E-4</v>
      </c>
      <c r="H31" s="85">
        <f>'AEO 2023 Table 39 Raw'!K21</f>
        <v>6.9800000000000005E-4</v>
      </c>
      <c r="I31" s="85">
        <f>'AEO 2023 Table 39 Raw'!L21</f>
        <v>7.4700000000000005E-4</v>
      </c>
      <c r="J31" s="85">
        <f>'AEO 2023 Table 39 Raw'!M21</f>
        <v>7.94E-4</v>
      </c>
      <c r="K31" s="85">
        <f>'AEO 2023 Table 39 Raw'!N21</f>
        <v>8.3699999999999996E-4</v>
      </c>
      <c r="L31" s="85">
        <f>'AEO 2023 Table 39 Raw'!O21</f>
        <v>8.7799999999999998E-4</v>
      </c>
      <c r="M31" s="85">
        <f>'AEO 2023 Table 39 Raw'!P21</f>
        <v>9.1699999999999995E-4</v>
      </c>
      <c r="N31" s="85">
        <f>'AEO 2023 Table 39 Raw'!Q21</f>
        <v>9.5200000000000005E-4</v>
      </c>
      <c r="O31" s="85">
        <f>'AEO 2023 Table 39 Raw'!R21</f>
        <v>9.8499999999999998E-4</v>
      </c>
      <c r="P31" s="85">
        <f>'AEO 2023 Table 39 Raw'!S21</f>
        <v>1.0150000000000001E-3</v>
      </c>
      <c r="Q31" s="85">
        <f>'AEO 2023 Table 39 Raw'!T21</f>
        <v>1.042E-3</v>
      </c>
      <c r="R31" s="85">
        <f>'AEO 2023 Table 39 Raw'!U21</f>
        <v>1.067E-3</v>
      </c>
      <c r="S31" s="85">
        <f>'AEO 2023 Table 39 Raw'!V21</f>
        <v>1.0870000000000001E-3</v>
      </c>
      <c r="T31" s="85">
        <f>'AEO 2023 Table 39 Raw'!W21</f>
        <v>1.103E-3</v>
      </c>
      <c r="U31" s="85">
        <f>'AEO 2023 Table 39 Raw'!X21</f>
        <v>1.1169999999999999E-3</v>
      </c>
      <c r="V31" s="85">
        <f>'AEO 2023 Table 39 Raw'!Y21</f>
        <v>1.127E-3</v>
      </c>
      <c r="W31" s="85">
        <f>'AEO 2023 Table 39 Raw'!Z21</f>
        <v>1.134E-3</v>
      </c>
      <c r="X31" s="85">
        <f>'AEO 2023 Table 39 Raw'!AA21</f>
        <v>1.139E-3</v>
      </c>
      <c r="Y31" s="85">
        <f>'AEO 2023 Table 39 Raw'!AB21</f>
        <v>1.142E-3</v>
      </c>
      <c r="Z31" s="85">
        <f>'AEO 2023 Table 39 Raw'!AC21</f>
        <v>1.145E-3</v>
      </c>
      <c r="AA31" s="85">
        <f>'AEO 2023 Table 39 Raw'!AD21</f>
        <v>1.1460000000000001E-3</v>
      </c>
      <c r="AB31" s="85">
        <f>'AEO 2023 Table 39 Raw'!AE21</f>
        <v>1.15E-3</v>
      </c>
      <c r="AC31" s="85">
        <f>'AEO 2023 Table 39 Raw'!AF21</f>
        <v>1.1559999999999999E-3</v>
      </c>
      <c r="AD31" s="85">
        <f>'AEO 2023 Table 39 Raw'!AG21</f>
        <v>1.163E-3</v>
      </c>
      <c r="AE31" s="85">
        <f>'AEO 2023 Table 39 Raw'!AH21</f>
        <v>1.1720000000000001E-3</v>
      </c>
      <c r="AF31" s="95">
        <f>'AEO 2023 Table 39 Raw'!AI21</f>
        <v>0.04</v>
      </c>
    </row>
    <row r="32" spans="1:32" ht="15" customHeight="1" x14ac:dyDescent="0.35">
      <c r="A32" s="77" t="s">
        <v>1408</v>
      </c>
      <c r="B32" s="81" t="s">
        <v>1321</v>
      </c>
      <c r="C32" s="85">
        <f>'AEO 2023 Table 39 Raw'!F22</f>
        <v>2.127E-3</v>
      </c>
      <c r="D32" s="85">
        <f>'AEO 2023 Table 39 Raw'!G22</f>
        <v>1.895E-3</v>
      </c>
      <c r="E32" s="85">
        <f>'AEO 2023 Table 39 Raw'!H22</f>
        <v>1.7210000000000001E-3</v>
      </c>
      <c r="F32" s="85">
        <f>'AEO 2023 Table 39 Raw'!I22</f>
        <v>1.5950000000000001E-3</v>
      </c>
      <c r="G32" s="85">
        <f>'AEO 2023 Table 39 Raw'!J22</f>
        <v>1.539E-3</v>
      </c>
      <c r="H32" s="85">
        <f>'AEO 2023 Table 39 Raw'!K22</f>
        <v>1.5280000000000001E-3</v>
      </c>
      <c r="I32" s="85">
        <f>'AEO 2023 Table 39 Raw'!L22</f>
        <v>1.5200000000000001E-3</v>
      </c>
      <c r="J32" s="85">
        <f>'AEO 2023 Table 39 Raw'!M22</f>
        <v>1.516E-3</v>
      </c>
      <c r="K32" s="85">
        <f>'AEO 2023 Table 39 Raw'!N22</f>
        <v>1.513E-3</v>
      </c>
      <c r="L32" s="85">
        <f>'AEO 2023 Table 39 Raw'!O22</f>
        <v>1.513E-3</v>
      </c>
      <c r="M32" s="85">
        <f>'AEO 2023 Table 39 Raw'!P22</f>
        <v>1.513E-3</v>
      </c>
      <c r="N32" s="85">
        <f>'AEO 2023 Table 39 Raw'!Q22</f>
        <v>1.5150000000000001E-3</v>
      </c>
      <c r="O32" s="85">
        <f>'AEO 2023 Table 39 Raw'!R22</f>
        <v>1.5169999999999999E-3</v>
      </c>
      <c r="P32" s="85">
        <f>'AEO 2023 Table 39 Raw'!S22</f>
        <v>1.521E-3</v>
      </c>
      <c r="Q32" s="85">
        <f>'AEO 2023 Table 39 Raw'!T22</f>
        <v>1.526E-3</v>
      </c>
      <c r="R32" s="85">
        <f>'AEO 2023 Table 39 Raw'!U22</f>
        <v>1.5319999999999999E-3</v>
      </c>
      <c r="S32" s="85">
        <f>'AEO 2023 Table 39 Raw'!V22</f>
        <v>1.539E-3</v>
      </c>
      <c r="T32" s="85">
        <f>'AEO 2023 Table 39 Raw'!W22</f>
        <v>1.5449999999999999E-3</v>
      </c>
      <c r="U32" s="85">
        <f>'AEO 2023 Table 39 Raw'!X22</f>
        <v>1.552E-3</v>
      </c>
      <c r="V32" s="85">
        <f>'AEO 2023 Table 39 Raw'!Y22</f>
        <v>1.5590000000000001E-3</v>
      </c>
      <c r="W32" s="85">
        <f>'AEO 2023 Table 39 Raw'!Z22</f>
        <v>1.565E-3</v>
      </c>
      <c r="X32" s="85">
        <f>'AEO 2023 Table 39 Raw'!AA22</f>
        <v>1.572E-3</v>
      </c>
      <c r="Y32" s="85">
        <f>'AEO 2023 Table 39 Raw'!AB22</f>
        <v>1.5790000000000001E-3</v>
      </c>
      <c r="Z32" s="85">
        <f>'AEO 2023 Table 39 Raw'!AC22</f>
        <v>1.5889999999999999E-3</v>
      </c>
      <c r="AA32" s="85">
        <f>'AEO 2023 Table 39 Raw'!AD22</f>
        <v>1.601E-3</v>
      </c>
      <c r="AB32" s="85">
        <f>'AEO 2023 Table 39 Raw'!AE22</f>
        <v>1.6199999999999999E-3</v>
      </c>
      <c r="AC32" s="85">
        <f>'AEO 2023 Table 39 Raw'!AF22</f>
        <v>1.6429999999999999E-3</v>
      </c>
      <c r="AD32" s="85">
        <f>'AEO 2023 Table 39 Raw'!AG22</f>
        <v>1.6689999999999999E-3</v>
      </c>
      <c r="AE32" s="85">
        <f>'AEO 2023 Table 39 Raw'!AH22</f>
        <v>1.701E-3</v>
      </c>
      <c r="AF32" s="95">
        <f>'AEO 2023 Table 39 Raw'!AI22</f>
        <v>-8.0000000000000002E-3</v>
      </c>
    </row>
    <row r="33" spans="1:32" ht="15" customHeight="1" x14ac:dyDescent="0.35">
      <c r="A33" s="77" t="s">
        <v>1409</v>
      </c>
      <c r="B33" s="81" t="s">
        <v>1323</v>
      </c>
      <c r="C33" s="85">
        <f>'AEO 2023 Table 39 Raw'!F23</f>
        <v>4.1110000000000001E-3</v>
      </c>
      <c r="D33" s="85">
        <f>'AEO 2023 Table 39 Raw'!G23</f>
        <v>3.5379999999999999E-3</v>
      </c>
      <c r="E33" s="85">
        <f>'AEO 2023 Table 39 Raw'!H23</f>
        <v>3.065E-3</v>
      </c>
      <c r="F33" s="85">
        <f>'AEO 2023 Table 39 Raw'!I23</f>
        <v>2.679E-3</v>
      </c>
      <c r="G33" s="85">
        <f>'AEO 2023 Table 39 Raw'!J23</f>
        <v>2.4239999999999999E-3</v>
      </c>
      <c r="H33" s="85">
        <f>'AEO 2023 Table 39 Raw'!K23</f>
        <v>2.2720000000000001E-3</v>
      </c>
      <c r="I33" s="85">
        <f>'AEO 2023 Table 39 Raw'!L23</f>
        <v>2.1450000000000002E-3</v>
      </c>
      <c r="J33" s="85">
        <f>'AEO 2023 Table 39 Raw'!M23</f>
        <v>2.0409999999999998E-3</v>
      </c>
      <c r="K33" s="85">
        <f>'AEO 2023 Table 39 Raw'!N23</f>
        <v>1.9430000000000001E-3</v>
      </c>
      <c r="L33" s="85">
        <f>'AEO 2023 Table 39 Raw'!O23</f>
        <v>1.8519999999999999E-3</v>
      </c>
      <c r="M33" s="85">
        <f>'AEO 2023 Table 39 Raw'!P23</f>
        <v>1.766E-3</v>
      </c>
      <c r="N33" s="85">
        <f>'AEO 2023 Table 39 Raw'!Q23</f>
        <v>1.6850000000000001E-3</v>
      </c>
      <c r="O33" s="85">
        <f>'AEO 2023 Table 39 Raw'!R23</f>
        <v>1.609E-3</v>
      </c>
      <c r="P33" s="85">
        <f>'AEO 2023 Table 39 Raw'!S23</f>
        <v>1.5380000000000001E-3</v>
      </c>
      <c r="Q33" s="85">
        <f>'AEO 2023 Table 39 Raw'!T23</f>
        <v>1.4710000000000001E-3</v>
      </c>
      <c r="R33" s="85">
        <f>'AEO 2023 Table 39 Raw'!U23</f>
        <v>1.407E-3</v>
      </c>
      <c r="S33" s="85">
        <f>'AEO 2023 Table 39 Raw'!V23</f>
        <v>1.3470000000000001E-3</v>
      </c>
      <c r="T33" s="85">
        <f>'AEO 2023 Table 39 Raw'!W23</f>
        <v>1.2899999999999999E-3</v>
      </c>
      <c r="U33" s="85">
        <f>'AEO 2023 Table 39 Raw'!X23</f>
        <v>1.2359999999999999E-3</v>
      </c>
      <c r="V33" s="85">
        <f>'AEO 2023 Table 39 Raw'!Y23</f>
        <v>1.1839999999999999E-3</v>
      </c>
      <c r="W33" s="85">
        <f>'AEO 2023 Table 39 Raw'!Z23</f>
        <v>1.134E-3</v>
      </c>
      <c r="X33" s="85">
        <f>'AEO 2023 Table 39 Raw'!AA23</f>
        <v>1.0870000000000001E-3</v>
      </c>
      <c r="Y33" s="85">
        <f>'AEO 2023 Table 39 Raw'!AB23</f>
        <v>1.0430000000000001E-3</v>
      </c>
      <c r="Z33" s="85">
        <f>'AEO 2023 Table 39 Raw'!AC23</f>
        <v>1.0009999999999999E-3</v>
      </c>
      <c r="AA33" s="85">
        <f>'AEO 2023 Table 39 Raw'!AD23</f>
        <v>9.6199999999999996E-4</v>
      </c>
      <c r="AB33" s="85">
        <f>'AEO 2023 Table 39 Raw'!AE23</f>
        <v>9.2599999999999996E-4</v>
      </c>
      <c r="AC33" s="85">
        <f>'AEO 2023 Table 39 Raw'!AF23</f>
        <v>8.9300000000000002E-4</v>
      </c>
      <c r="AD33" s="85">
        <f>'AEO 2023 Table 39 Raw'!AG23</f>
        <v>8.6300000000000005E-4</v>
      </c>
      <c r="AE33" s="85">
        <f>'AEO 2023 Table 39 Raw'!AH23</f>
        <v>8.3500000000000002E-4</v>
      </c>
      <c r="AF33" s="95">
        <f>'AEO 2023 Table 39 Raw'!AI23</f>
        <v>-5.5E-2</v>
      </c>
    </row>
    <row r="34" spans="1:32" ht="15" customHeight="1" x14ac:dyDescent="0.35">
      <c r="A34" s="77" t="s">
        <v>1410</v>
      </c>
      <c r="B34" s="81" t="s">
        <v>1325</v>
      </c>
      <c r="C34" s="85">
        <f>'AEO 2023 Table 39 Raw'!F24</f>
        <v>0</v>
      </c>
      <c r="D34" s="85">
        <f>'AEO 2023 Table 39 Raw'!G24</f>
        <v>0</v>
      </c>
      <c r="E34" s="85">
        <f>'AEO 2023 Table 39 Raw'!H24</f>
        <v>0</v>
      </c>
      <c r="F34" s="85">
        <f>'AEO 2023 Table 39 Raw'!I24</f>
        <v>0</v>
      </c>
      <c r="G34" s="85">
        <f>'AEO 2023 Table 39 Raw'!J24</f>
        <v>0</v>
      </c>
      <c r="H34" s="85">
        <f>'AEO 2023 Table 39 Raw'!K24</f>
        <v>0</v>
      </c>
      <c r="I34" s="85">
        <f>'AEO 2023 Table 39 Raw'!L24</f>
        <v>0</v>
      </c>
      <c r="J34" s="85">
        <f>'AEO 2023 Table 39 Raw'!M24</f>
        <v>0</v>
      </c>
      <c r="K34" s="85">
        <f>'AEO 2023 Table 39 Raw'!N24</f>
        <v>0</v>
      </c>
      <c r="L34" s="85">
        <f>'AEO 2023 Table 39 Raw'!O24</f>
        <v>0</v>
      </c>
      <c r="M34" s="85">
        <f>'AEO 2023 Table 39 Raw'!P24</f>
        <v>0</v>
      </c>
      <c r="N34" s="85">
        <f>'AEO 2023 Table 39 Raw'!Q24</f>
        <v>0</v>
      </c>
      <c r="O34" s="85">
        <f>'AEO 2023 Table 39 Raw'!R24</f>
        <v>0</v>
      </c>
      <c r="P34" s="85">
        <f>'AEO 2023 Table 39 Raw'!S24</f>
        <v>0</v>
      </c>
      <c r="Q34" s="85">
        <f>'AEO 2023 Table 39 Raw'!T24</f>
        <v>0</v>
      </c>
      <c r="R34" s="85">
        <f>'AEO 2023 Table 39 Raw'!U24</f>
        <v>0</v>
      </c>
      <c r="S34" s="85">
        <f>'AEO 2023 Table 39 Raw'!V24</f>
        <v>0</v>
      </c>
      <c r="T34" s="85">
        <f>'AEO 2023 Table 39 Raw'!W24</f>
        <v>0</v>
      </c>
      <c r="U34" s="85">
        <f>'AEO 2023 Table 39 Raw'!X24</f>
        <v>0</v>
      </c>
      <c r="V34" s="85">
        <f>'AEO 2023 Table 39 Raw'!Y24</f>
        <v>0</v>
      </c>
      <c r="W34" s="85">
        <f>'AEO 2023 Table 39 Raw'!Z24</f>
        <v>0</v>
      </c>
      <c r="X34" s="85">
        <f>'AEO 2023 Table 39 Raw'!AA24</f>
        <v>0</v>
      </c>
      <c r="Y34" s="85">
        <f>'AEO 2023 Table 39 Raw'!AB24</f>
        <v>0</v>
      </c>
      <c r="Z34" s="85">
        <f>'AEO 2023 Table 39 Raw'!AC24</f>
        <v>0</v>
      </c>
      <c r="AA34" s="85">
        <f>'AEO 2023 Table 39 Raw'!AD24</f>
        <v>0</v>
      </c>
      <c r="AB34" s="85">
        <f>'AEO 2023 Table 39 Raw'!AE24</f>
        <v>0</v>
      </c>
      <c r="AC34" s="85">
        <f>'AEO 2023 Table 39 Raw'!AF24</f>
        <v>0</v>
      </c>
      <c r="AD34" s="85">
        <f>'AEO 2023 Table 39 Raw'!AG24</f>
        <v>0</v>
      </c>
      <c r="AE34" s="85">
        <f>'AEO 2023 Table 39 Raw'!AH24</f>
        <v>0</v>
      </c>
      <c r="AF34" s="95" t="str">
        <f>'AEO 2023 Table 39 Raw'!AI24</f>
        <v>- -</v>
      </c>
    </row>
    <row r="35" spans="1:32" ht="15" customHeight="1" x14ac:dyDescent="0.35">
      <c r="A35" s="77" t="s">
        <v>1411</v>
      </c>
      <c r="B35" s="81" t="s">
        <v>1327</v>
      </c>
      <c r="C35" s="85">
        <f>'AEO 2023 Table 39 Raw'!F25</f>
        <v>1.3587E-2</v>
      </c>
      <c r="D35" s="85">
        <f>'AEO 2023 Table 39 Raw'!G25</f>
        <v>1.5803000000000001E-2</v>
      </c>
      <c r="E35" s="85">
        <f>'AEO 2023 Table 39 Raw'!H25</f>
        <v>1.763E-2</v>
      </c>
      <c r="F35" s="85">
        <f>'AEO 2023 Table 39 Raw'!I25</f>
        <v>1.9188E-2</v>
      </c>
      <c r="G35" s="85">
        <f>'AEO 2023 Table 39 Raw'!J25</f>
        <v>2.0792999999999999E-2</v>
      </c>
      <c r="H35" s="85">
        <f>'AEO 2023 Table 39 Raw'!K25</f>
        <v>2.2505000000000001E-2</v>
      </c>
      <c r="I35" s="85">
        <f>'AEO 2023 Table 39 Raw'!L25</f>
        <v>2.4455999999999999E-2</v>
      </c>
      <c r="J35" s="85">
        <f>'AEO 2023 Table 39 Raw'!M25</f>
        <v>2.6512999999999998E-2</v>
      </c>
      <c r="K35" s="85">
        <f>'AEO 2023 Table 39 Raw'!N25</f>
        <v>2.8653000000000001E-2</v>
      </c>
      <c r="L35" s="85">
        <f>'AEO 2023 Table 39 Raw'!O25</f>
        <v>3.0816E-2</v>
      </c>
      <c r="M35" s="85">
        <f>'AEO 2023 Table 39 Raw'!P25</f>
        <v>3.2957E-2</v>
      </c>
      <c r="N35" s="85">
        <f>'AEO 2023 Table 39 Raw'!Q25</f>
        <v>3.5047000000000002E-2</v>
      </c>
      <c r="O35" s="85">
        <f>'AEO 2023 Table 39 Raw'!R25</f>
        <v>3.7092E-2</v>
      </c>
      <c r="P35" s="85">
        <f>'AEO 2023 Table 39 Raw'!S25</f>
        <v>3.9097E-2</v>
      </c>
      <c r="Q35" s="85">
        <f>'AEO 2023 Table 39 Raw'!T25</f>
        <v>4.1031999999999999E-2</v>
      </c>
      <c r="R35" s="85">
        <f>'AEO 2023 Table 39 Raw'!U25</f>
        <v>4.2877999999999999E-2</v>
      </c>
      <c r="S35" s="85">
        <f>'AEO 2023 Table 39 Raw'!V25</f>
        <v>4.4512000000000003E-2</v>
      </c>
      <c r="T35" s="85">
        <f>'AEO 2023 Table 39 Raw'!W25</f>
        <v>4.5955000000000003E-2</v>
      </c>
      <c r="U35" s="85">
        <f>'AEO 2023 Table 39 Raw'!X25</f>
        <v>4.7208E-2</v>
      </c>
      <c r="V35" s="85">
        <f>'AEO 2023 Table 39 Raw'!Y25</f>
        <v>4.8261999999999999E-2</v>
      </c>
      <c r="W35" s="85">
        <f>'AEO 2023 Table 39 Raw'!Z25</f>
        <v>4.9187000000000002E-2</v>
      </c>
      <c r="X35" s="85">
        <f>'AEO 2023 Table 39 Raw'!AA25</f>
        <v>4.9936000000000001E-2</v>
      </c>
      <c r="Y35" s="85">
        <f>'AEO 2023 Table 39 Raw'!AB25</f>
        <v>5.0540000000000002E-2</v>
      </c>
      <c r="Z35" s="85">
        <f>'AEO 2023 Table 39 Raw'!AC25</f>
        <v>5.1006999999999997E-2</v>
      </c>
      <c r="AA35" s="85">
        <f>'AEO 2023 Table 39 Raw'!AD25</f>
        <v>5.1504000000000001E-2</v>
      </c>
      <c r="AB35" s="85">
        <f>'AEO 2023 Table 39 Raw'!AE25</f>
        <v>5.2042999999999999E-2</v>
      </c>
      <c r="AC35" s="85">
        <f>'AEO 2023 Table 39 Raw'!AF25</f>
        <v>5.2475000000000001E-2</v>
      </c>
      <c r="AD35" s="85">
        <f>'AEO 2023 Table 39 Raw'!AG25</f>
        <v>5.2817000000000003E-2</v>
      </c>
      <c r="AE35" s="85">
        <f>'AEO 2023 Table 39 Raw'!AH25</f>
        <v>5.3061999999999998E-2</v>
      </c>
      <c r="AF35" s="95">
        <f>'AEO 2023 Table 39 Raw'!AI25</f>
        <v>0.05</v>
      </c>
    </row>
    <row r="36" spans="1:32" ht="15" customHeight="1" x14ac:dyDescent="0.35">
      <c r="A36" s="77" t="s">
        <v>1412</v>
      </c>
      <c r="B36" s="81" t="s">
        <v>1329</v>
      </c>
      <c r="C36" s="85">
        <f>'AEO 2023 Table 39 Raw'!F26</f>
        <v>10.943903000000001</v>
      </c>
      <c r="D36" s="85">
        <f>'AEO 2023 Table 39 Raw'!G26</f>
        <v>11.497054</v>
      </c>
      <c r="E36" s="85">
        <f>'AEO 2023 Table 39 Raw'!H26</f>
        <v>12.069993</v>
      </c>
      <c r="F36" s="85">
        <f>'AEO 2023 Table 39 Raw'!I26</f>
        <v>12.669632</v>
      </c>
      <c r="G36" s="85">
        <f>'AEO 2023 Table 39 Raw'!J26</f>
        <v>13.306467</v>
      </c>
      <c r="H36" s="85">
        <f>'AEO 2023 Table 39 Raw'!K26</f>
        <v>13.972225</v>
      </c>
      <c r="I36" s="85">
        <f>'AEO 2023 Table 39 Raw'!L26</f>
        <v>14.668062000000001</v>
      </c>
      <c r="J36" s="85">
        <f>'AEO 2023 Table 39 Raw'!M26</f>
        <v>15.418756999999999</v>
      </c>
      <c r="K36" s="85">
        <f>'AEO 2023 Table 39 Raw'!N26</f>
        <v>16.199821</v>
      </c>
      <c r="L36" s="85">
        <f>'AEO 2023 Table 39 Raw'!O26</f>
        <v>16.983360000000001</v>
      </c>
      <c r="M36" s="85">
        <f>'AEO 2023 Table 39 Raw'!P26</f>
        <v>17.788328</v>
      </c>
      <c r="N36" s="85">
        <f>'AEO 2023 Table 39 Raw'!Q26</f>
        <v>18.595082999999999</v>
      </c>
      <c r="O36" s="85">
        <f>'AEO 2023 Table 39 Raw'!R26</f>
        <v>19.407637000000001</v>
      </c>
      <c r="P36" s="85">
        <f>'AEO 2023 Table 39 Raw'!S26</f>
        <v>20.234331000000001</v>
      </c>
      <c r="Q36" s="85">
        <f>'AEO 2023 Table 39 Raw'!T26</f>
        <v>21.076091999999999</v>
      </c>
      <c r="R36" s="85">
        <f>'AEO 2023 Table 39 Raw'!U26</f>
        <v>21.909863999999999</v>
      </c>
      <c r="S36" s="85">
        <f>'AEO 2023 Table 39 Raw'!V26</f>
        <v>22.727868999999998</v>
      </c>
      <c r="T36" s="85">
        <f>'AEO 2023 Table 39 Raw'!W26</f>
        <v>23.523249</v>
      </c>
      <c r="U36" s="85">
        <f>'AEO 2023 Table 39 Raw'!X26</f>
        <v>24.278811999999999</v>
      </c>
      <c r="V36" s="85">
        <f>'AEO 2023 Table 39 Raw'!Y26</f>
        <v>24.98554</v>
      </c>
      <c r="W36" s="85">
        <f>'AEO 2023 Table 39 Raw'!Z26</f>
        <v>25.642825999999999</v>
      </c>
      <c r="X36" s="85">
        <f>'AEO 2023 Table 39 Raw'!AA26</f>
        <v>26.237400000000001</v>
      </c>
      <c r="Y36" s="85">
        <f>'AEO 2023 Table 39 Raw'!AB26</f>
        <v>26.780058</v>
      </c>
      <c r="Z36" s="85">
        <f>'AEO 2023 Table 39 Raw'!AC26</f>
        <v>27.275333</v>
      </c>
      <c r="AA36" s="85">
        <f>'AEO 2023 Table 39 Raw'!AD26</f>
        <v>27.797888</v>
      </c>
      <c r="AB36" s="85">
        <f>'AEO 2023 Table 39 Raw'!AE26</f>
        <v>28.267787999999999</v>
      </c>
      <c r="AC36" s="85">
        <f>'AEO 2023 Table 39 Raw'!AF26</f>
        <v>28.701488000000001</v>
      </c>
      <c r="AD36" s="85">
        <f>'AEO 2023 Table 39 Raw'!AG26</f>
        <v>29.107707999999999</v>
      </c>
      <c r="AE36" s="85">
        <f>'AEO 2023 Table 39 Raw'!AH26</f>
        <v>29.49736</v>
      </c>
      <c r="AF36" s="95">
        <f>'AEO 2023 Table 39 Raw'!AI26</f>
        <v>3.5999999999999997E-2</v>
      </c>
    </row>
    <row r="37" spans="1:32" ht="15" customHeight="1" x14ac:dyDescent="0.35">
      <c r="C37" s="85"/>
      <c r="D37" s="85"/>
      <c r="E37" s="85"/>
      <c r="F37" s="85"/>
      <c r="G37" s="85"/>
      <c r="H37" s="85"/>
      <c r="I37" s="85"/>
      <c r="J37" s="85"/>
      <c r="K37" s="85"/>
      <c r="L37" s="85"/>
      <c r="M37" s="85"/>
      <c r="N37" s="85"/>
      <c r="O37" s="85"/>
      <c r="P37" s="85"/>
      <c r="Q37" s="85"/>
      <c r="R37" s="85"/>
      <c r="S37" s="85"/>
      <c r="T37" s="85"/>
      <c r="U37" s="85"/>
      <c r="V37" s="85"/>
      <c r="W37" s="85"/>
      <c r="X37" s="85"/>
      <c r="Y37" s="85"/>
      <c r="Z37" s="85"/>
      <c r="AA37" s="85"/>
      <c r="AB37" s="85"/>
      <c r="AC37" s="85"/>
      <c r="AD37" s="85"/>
      <c r="AE37" s="85"/>
      <c r="AF37" s="95"/>
    </row>
    <row r="38" spans="1:32" ht="15" customHeight="1" x14ac:dyDescent="0.35">
      <c r="A38" s="77" t="s">
        <v>1413</v>
      </c>
      <c r="B38" s="34" t="s">
        <v>234</v>
      </c>
      <c r="C38" s="85">
        <f>'AEO 2023 Table 39 Raw'!F27</f>
        <v>124.95826</v>
      </c>
      <c r="D38" s="85">
        <f>'AEO 2023 Table 39 Raw'!G27</f>
        <v>122.462273</v>
      </c>
      <c r="E38" s="85">
        <f>'AEO 2023 Table 39 Raw'!H27</f>
        <v>120.12342099999999</v>
      </c>
      <c r="F38" s="85">
        <f>'AEO 2023 Table 39 Raw'!I27</f>
        <v>117.699585</v>
      </c>
      <c r="G38" s="85">
        <f>'AEO 2023 Table 39 Raw'!J27</f>
        <v>115.25269299999999</v>
      </c>
      <c r="H38" s="85">
        <f>'AEO 2023 Table 39 Raw'!K27</f>
        <v>112.749374</v>
      </c>
      <c r="I38" s="85">
        <f>'AEO 2023 Table 39 Raw'!L27</f>
        <v>110.15595999999999</v>
      </c>
      <c r="J38" s="85">
        <f>'AEO 2023 Table 39 Raw'!M27</f>
        <v>107.578751</v>
      </c>
      <c r="K38" s="85">
        <f>'AEO 2023 Table 39 Raw'!N27</f>
        <v>105.001144</v>
      </c>
      <c r="L38" s="85">
        <f>'AEO 2023 Table 39 Raw'!O27</f>
        <v>102.44343600000001</v>
      </c>
      <c r="M38" s="85">
        <f>'AEO 2023 Table 39 Raw'!P27</f>
        <v>99.964104000000006</v>
      </c>
      <c r="N38" s="85">
        <f>'AEO 2023 Table 39 Raw'!Q27</f>
        <v>97.571167000000003</v>
      </c>
      <c r="O38" s="85">
        <f>'AEO 2023 Table 39 Raw'!R27</f>
        <v>95.309700000000007</v>
      </c>
      <c r="P38" s="85">
        <f>'AEO 2023 Table 39 Raw'!S27</f>
        <v>93.237015</v>
      </c>
      <c r="Q38" s="85">
        <f>'AEO 2023 Table 39 Raw'!T27</f>
        <v>91.422882000000001</v>
      </c>
      <c r="R38" s="85">
        <f>'AEO 2023 Table 39 Raw'!U27</f>
        <v>89.865898000000001</v>
      </c>
      <c r="S38" s="85">
        <f>'AEO 2023 Table 39 Raw'!V27</f>
        <v>88.575683999999995</v>
      </c>
      <c r="T38" s="85">
        <f>'AEO 2023 Table 39 Raw'!W27</f>
        <v>87.519630000000006</v>
      </c>
      <c r="U38" s="85">
        <f>'AEO 2023 Table 39 Raw'!X27</f>
        <v>86.684036000000006</v>
      </c>
      <c r="V38" s="85">
        <f>'AEO 2023 Table 39 Raw'!Y27</f>
        <v>86.000381000000004</v>
      </c>
      <c r="W38" s="85">
        <f>'AEO 2023 Table 39 Raw'!Z27</f>
        <v>85.444976999999994</v>
      </c>
      <c r="X38" s="85">
        <f>'AEO 2023 Table 39 Raw'!AA27</f>
        <v>84.958618000000001</v>
      </c>
      <c r="Y38" s="85">
        <f>'AEO 2023 Table 39 Raw'!AB27</f>
        <v>84.544380000000004</v>
      </c>
      <c r="Z38" s="85">
        <f>'AEO 2023 Table 39 Raw'!AC27</f>
        <v>84.189635999999993</v>
      </c>
      <c r="AA38" s="85">
        <f>'AEO 2023 Table 39 Raw'!AD27</f>
        <v>83.940201000000002</v>
      </c>
      <c r="AB38" s="85">
        <f>'AEO 2023 Table 39 Raw'!AE27</f>
        <v>83.701430999999999</v>
      </c>
      <c r="AC38" s="85">
        <f>'AEO 2023 Table 39 Raw'!AF27</f>
        <v>83.494018999999994</v>
      </c>
      <c r="AD38" s="85">
        <f>'AEO 2023 Table 39 Raw'!AG27</f>
        <v>83.308784000000003</v>
      </c>
      <c r="AE38" s="85">
        <f>'AEO 2023 Table 39 Raw'!AH27</f>
        <v>83.178237999999993</v>
      </c>
      <c r="AF38" s="95">
        <f>'AEO 2023 Table 39 Raw'!AI27</f>
        <v>-1.4E-2</v>
      </c>
    </row>
    <row r="39" spans="1:32" ht="12" customHeight="1" x14ac:dyDescent="0.35">
      <c r="C39" s="85"/>
      <c r="D39" s="85"/>
      <c r="E39" s="85"/>
      <c r="F39" s="85"/>
      <c r="G39" s="85"/>
      <c r="H39" s="85"/>
      <c r="I39" s="85"/>
      <c r="J39" s="85"/>
      <c r="K39" s="85"/>
      <c r="L39" s="85"/>
      <c r="M39" s="85"/>
      <c r="N39" s="85"/>
      <c r="O39" s="85"/>
      <c r="P39" s="85"/>
      <c r="Q39" s="85"/>
      <c r="R39" s="85"/>
      <c r="S39" s="85"/>
      <c r="T39" s="85"/>
      <c r="U39" s="85"/>
      <c r="V39" s="85"/>
      <c r="W39" s="85"/>
      <c r="X39" s="85"/>
      <c r="Y39" s="85"/>
      <c r="Z39" s="85"/>
      <c r="AA39" s="85"/>
      <c r="AB39" s="85"/>
      <c r="AC39" s="85"/>
      <c r="AD39" s="85"/>
      <c r="AE39" s="85"/>
      <c r="AF39" s="95"/>
    </row>
    <row r="40" spans="1:32" ht="12" customHeight="1" x14ac:dyDescent="0.35">
      <c r="B40" s="34" t="s">
        <v>1414</v>
      </c>
      <c r="C40" s="85"/>
      <c r="D40" s="85"/>
      <c r="E40" s="85"/>
      <c r="F40" s="85"/>
      <c r="G40" s="85"/>
      <c r="H40" s="85"/>
      <c r="I40" s="85"/>
      <c r="J40" s="85"/>
      <c r="K40" s="85"/>
      <c r="L40" s="85"/>
      <c r="M40" s="85"/>
      <c r="N40" s="85"/>
      <c r="O40" s="85"/>
      <c r="P40" s="85"/>
      <c r="Q40" s="85"/>
      <c r="R40" s="85"/>
      <c r="S40" s="85"/>
      <c r="T40" s="85"/>
      <c r="U40" s="85"/>
      <c r="V40" s="85"/>
      <c r="W40" s="85"/>
      <c r="X40" s="85"/>
      <c r="Y40" s="85"/>
      <c r="Z40" s="85"/>
      <c r="AA40" s="85"/>
      <c r="AB40" s="85"/>
      <c r="AC40" s="85"/>
      <c r="AD40" s="85"/>
      <c r="AE40" s="85"/>
      <c r="AF40" s="95"/>
    </row>
    <row r="41" spans="1:32" ht="12" customHeight="1" x14ac:dyDescent="0.35">
      <c r="B41" s="34" t="s">
        <v>1333</v>
      </c>
      <c r="C41" s="85"/>
      <c r="D41" s="85"/>
      <c r="E41" s="85"/>
      <c r="F41" s="85"/>
      <c r="G41" s="85"/>
      <c r="H41" s="85"/>
      <c r="I41" s="85"/>
      <c r="J41" s="85"/>
      <c r="K41" s="85"/>
      <c r="L41" s="85"/>
      <c r="M41" s="85"/>
      <c r="N41" s="85"/>
      <c r="O41" s="85"/>
      <c r="P41" s="85"/>
      <c r="Q41" s="85"/>
      <c r="R41" s="85"/>
      <c r="S41" s="85"/>
      <c r="T41" s="85"/>
      <c r="U41" s="85"/>
      <c r="V41" s="85"/>
      <c r="W41" s="85"/>
      <c r="X41" s="85"/>
      <c r="Y41" s="85"/>
      <c r="Z41" s="85"/>
      <c r="AA41" s="85"/>
      <c r="AB41" s="85"/>
      <c r="AC41" s="85"/>
      <c r="AD41" s="85"/>
      <c r="AE41" s="85"/>
      <c r="AF41" s="95"/>
    </row>
    <row r="42" spans="1:32" ht="12" customHeight="1" x14ac:dyDescent="0.35">
      <c r="A42" s="77" t="s">
        <v>1415</v>
      </c>
      <c r="B42" s="81" t="s">
        <v>1294</v>
      </c>
      <c r="C42" s="85">
        <f>'AEO 2023 Table 39 Raw'!F30</f>
        <v>117.886787</v>
      </c>
      <c r="D42" s="85">
        <f>'AEO 2023 Table 39 Raw'!G30</f>
        <v>120.284012</v>
      </c>
      <c r="E42" s="85">
        <f>'AEO 2023 Table 39 Raw'!H30</f>
        <v>122.892776</v>
      </c>
      <c r="F42" s="85">
        <f>'AEO 2023 Table 39 Raw'!I30</f>
        <v>125.63027200000001</v>
      </c>
      <c r="G42" s="85">
        <f>'AEO 2023 Table 39 Raw'!J30</f>
        <v>128.34510800000001</v>
      </c>
      <c r="H42" s="85">
        <f>'AEO 2023 Table 39 Raw'!K30</f>
        <v>130.92907700000001</v>
      </c>
      <c r="I42" s="85">
        <f>'AEO 2023 Table 39 Raw'!L30</f>
        <v>133.32522599999999</v>
      </c>
      <c r="J42" s="85">
        <f>'AEO 2023 Table 39 Raw'!M30</f>
        <v>135.63404800000001</v>
      </c>
      <c r="K42" s="85">
        <f>'AEO 2023 Table 39 Raw'!N30</f>
        <v>137.76855499999999</v>
      </c>
      <c r="L42" s="85">
        <f>'AEO 2023 Table 39 Raw'!O30</f>
        <v>139.750305</v>
      </c>
      <c r="M42" s="85">
        <f>'AEO 2023 Table 39 Raw'!P30</f>
        <v>141.53533899999999</v>
      </c>
      <c r="N42" s="85">
        <f>'AEO 2023 Table 39 Raw'!Q30</f>
        <v>143.134064</v>
      </c>
      <c r="O42" s="85">
        <f>'AEO 2023 Table 39 Raw'!R30</f>
        <v>144.51812699999999</v>
      </c>
      <c r="P42" s="85">
        <f>'AEO 2023 Table 39 Raw'!S30</f>
        <v>145.76585399999999</v>
      </c>
      <c r="Q42" s="85">
        <f>'AEO 2023 Table 39 Raw'!T30</f>
        <v>146.887451</v>
      </c>
      <c r="R42" s="85">
        <f>'AEO 2023 Table 39 Raw'!U30</f>
        <v>147.90013099999999</v>
      </c>
      <c r="S42" s="85">
        <f>'AEO 2023 Table 39 Raw'!V30</f>
        <v>148.83334400000001</v>
      </c>
      <c r="T42" s="85">
        <f>'AEO 2023 Table 39 Raw'!W30</f>
        <v>149.705566</v>
      </c>
      <c r="U42" s="85">
        <f>'AEO 2023 Table 39 Raw'!X30</f>
        <v>150.58839399999999</v>
      </c>
      <c r="V42" s="85">
        <f>'AEO 2023 Table 39 Raw'!Y30</f>
        <v>151.434967</v>
      </c>
      <c r="W42" s="85">
        <f>'AEO 2023 Table 39 Raw'!Z30</f>
        <v>152.26075700000001</v>
      </c>
      <c r="X42" s="85">
        <f>'AEO 2023 Table 39 Raw'!AA30</f>
        <v>153.095032</v>
      </c>
      <c r="Y42" s="85">
        <f>'AEO 2023 Table 39 Raw'!AB30</f>
        <v>153.94648699999999</v>
      </c>
      <c r="Z42" s="85">
        <f>'AEO 2023 Table 39 Raw'!AC30</f>
        <v>154.83892800000001</v>
      </c>
      <c r="AA42" s="85">
        <f>'AEO 2023 Table 39 Raw'!AD30</f>
        <v>155.685699</v>
      </c>
      <c r="AB42" s="85">
        <f>'AEO 2023 Table 39 Raw'!AE30</f>
        <v>156.568253</v>
      </c>
      <c r="AC42" s="85">
        <f>'AEO 2023 Table 39 Raw'!AF30</f>
        <v>157.45515399999999</v>
      </c>
      <c r="AD42" s="85">
        <f>'AEO 2023 Table 39 Raw'!AG30</f>
        <v>158.39172400000001</v>
      </c>
      <c r="AE42" s="85">
        <f>'AEO 2023 Table 39 Raw'!AH30</f>
        <v>159.39154099999999</v>
      </c>
      <c r="AF42" s="95">
        <f>'AEO 2023 Table 39 Raw'!AI30</f>
        <v>1.0999999999999999E-2</v>
      </c>
    </row>
    <row r="43" spans="1:32" ht="12" customHeight="1" x14ac:dyDescent="0.35">
      <c r="A43" s="77" t="s">
        <v>1416</v>
      </c>
      <c r="B43" s="81" t="s">
        <v>1296</v>
      </c>
      <c r="C43" s="85">
        <f>'AEO 2023 Table 39 Raw'!F31</f>
        <v>0.77402099999999996</v>
      </c>
      <c r="D43" s="85">
        <f>'AEO 2023 Table 39 Raw'!G31</f>
        <v>0.85321100000000005</v>
      </c>
      <c r="E43" s="85">
        <f>'AEO 2023 Table 39 Raw'!H31</f>
        <v>0.94013999999999998</v>
      </c>
      <c r="F43" s="85">
        <f>'AEO 2023 Table 39 Raw'!I31</f>
        <v>1.0323040000000001</v>
      </c>
      <c r="G43" s="85">
        <f>'AEO 2023 Table 39 Raw'!J31</f>
        <v>1.1262620000000001</v>
      </c>
      <c r="H43" s="85">
        <f>'AEO 2023 Table 39 Raw'!K31</f>
        <v>1.2212540000000001</v>
      </c>
      <c r="I43" s="85">
        <f>'AEO 2023 Table 39 Raw'!L31</f>
        <v>1.320392</v>
      </c>
      <c r="J43" s="85">
        <f>'AEO 2023 Table 39 Raw'!M31</f>
        <v>1.413743</v>
      </c>
      <c r="K43" s="85">
        <f>'AEO 2023 Table 39 Raw'!N31</f>
        <v>1.5011969999999999</v>
      </c>
      <c r="L43" s="85">
        <f>'AEO 2023 Table 39 Raw'!O31</f>
        <v>1.5822290000000001</v>
      </c>
      <c r="M43" s="85">
        <f>'AEO 2023 Table 39 Raw'!P31</f>
        <v>1.658838</v>
      </c>
      <c r="N43" s="85">
        <f>'AEO 2023 Table 39 Raw'!Q31</f>
        <v>1.730669</v>
      </c>
      <c r="O43" s="85">
        <f>'AEO 2023 Table 39 Raw'!R31</f>
        <v>1.799566</v>
      </c>
      <c r="P43" s="85">
        <f>'AEO 2023 Table 39 Raw'!S31</f>
        <v>1.864895</v>
      </c>
      <c r="Q43" s="85">
        <f>'AEO 2023 Table 39 Raw'!T31</f>
        <v>1.929767</v>
      </c>
      <c r="R43" s="85">
        <f>'AEO 2023 Table 39 Raw'!U31</f>
        <v>1.9921169999999999</v>
      </c>
      <c r="S43" s="85">
        <f>'AEO 2023 Table 39 Raw'!V31</f>
        <v>2.0521129999999999</v>
      </c>
      <c r="T43" s="85">
        <f>'AEO 2023 Table 39 Raw'!W31</f>
        <v>2.1114459999999999</v>
      </c>
      <c r="U43" s="85">
        <f>'AEO 2023 Table 39 Raw'!X31</f>
        <v>2.1692300000000002</v>
      </c>
      <c r="V43" s="85">
        <f>'AEO 2023 Table 39 Raw'!Y31</f>
        <v>2.2242329999999999</v>
      </c>
      <c r="W43" s="85">
        <f>'AEO 2023 Table 39 Raw'!Z31</f>
        <v>2.2767569999999999</v>
      </c>
      <c r="X43" s="85">
        <f>'AEO 2023 Table 39 Raw'!AA31</f>
        <v>2.325599</v>
      </c>
      <c r="Y43" s="85">
        <f>'AEO 2023 Table 39 Raw'!AB31</f>
        <v>2.372668</v>
      </c>
      <c r="Z43" s="85">
        <f>'AEO 2023 Table 39 Raw'!AC31</f>
        <v>2.4181569999999999</v>
      </c>
      <c r="AA43" s="85">
        <f>'AEO 2023 Table 39 Raw'!AD31</f>
        <v>2.4645570000000001</v>
      </c>
      <c r="AB43" s="85">
        <f>'AEO 2023 Table 39 Raw'!AE31</f>
        <v>2.509754</v>
      </c>
      <c r="AC43" s="85">
        <f>'AEO 2023 Table 39 Raw'!AF31</f>
        <v>2.5557530000000002</v>
      </c>
      <c r="AD43" s="85">
        <f>'AEO 2023 Table 39 Raw'!AG31</f>
        <v>2.6019429999999999</v>
      </c>
      <c r="AE43" s="85">
        <f>'AEO 2023 Table 39 Raw'!AH31</f>
        <v>2.6506690000000002</v>
      </c>
      <c r="AF43" s="95">
        <f>'AEO 2023 Table 39 Raw'!AI31</f>
        <v>4.4999999999999998E-2</v>
      </c>
    </row>
    <row r="44" spans="1:32" ht="12" customHeight="1" x14ac:dyDescent="0.35">
      <c r="A44" s="77" t="s">
        <v>1417</v>
      </c>
      <c r="B44" s="81" t="s">
        <v>1337</v>
      </c>
      <c r="C44" s="85">
        <f>'AEO 2023 Table 39 Raw'!F32</f>
        <v>118.66081200000001</v>
      </c>
      <c r="D44" s="85">
        <f>'AEO 2023 Table 39 Raw'!G32</f>
        <v>121.13722199999999</v>
      </c>
      <c r="E44" s="85">
        <f>'AEO 2023 Table 39 Raw'!H32</f>
        <v>123.832916</v>
      </c>
      <c r="F44" s="85">
        <f>'AEO 2023 Table 39 Raw'!I32</f>
        <v>126.662575</v>
      </c>
      <c r="G44" s="85">
        <f>'AEO 2023 Table 39 Raw'!J32</f>
        <v>129.47137499999999</v>
      </c>
      <c r="H44" s="85">
        <f>'AEO 2023 Table 39 Raw'!K32</f>
        <v>132.15033</v>
      </c>
      <c r="I44" s="85">
        <f>'AEO 2023 Table 39 Raw'!L32</f>
        <v>134.64561499999999</v>
      </c>
      <c r="J44" s="85">
        <f>'AEO 2023 Table 39 Raw'!M32</f>
        <v>137.04779099999999</v>
      </c>
      <c r="K44" s="85">
        <f>'AEO 2023 Table 39 Raw'!N32</f>
        <v>139.269745</v>
      </c>
      <c r="L44" s="85">
        <f>'AEO 2023 Table 39 Raw'!O32</f>
        <v>141.33253500000001</v>
      </c>
      <c r="M44" s="85">
        <f>'AEO 2023 Table 39 Raw'!P32</f>
        <v>143.19418300000001</v>
      </c>
      <c r="N44" s="85">
        <f>'AEO 2023 Table 39 Raw'!Q32</f>
        <v>144.86473100000001</v>
      </c>
      <c r="O44" s="85">
        <f>'AEO 2023 Table 39 Raw'!R32</f>
        <v>146.317688</v>
      </c>
      <c r="P44" s="85">
        <f>'AEO 2023 Table 39 Raw'!S32</f>
        <v>147.630753</v>
      </c>
      <c r="Q44" s="85">
        <f>'AEO 2023 Table 39 Raw'!T32</f>
        <v>148.817215</v>
      </c>
      <c r="R44" s="85">
        <f>'AEO 2023 Table 39 Raw'!U32</f>
        <v>149.89224200000001</v>
      </c>
      <c r="S44" s="85">
        <f>'AEO 2023 Table 39 Raw'!V32</f>
        <v>150.88545199999999</v>
      </c>
      <c r="T44" s="85">
        <f>'AEO 2023 Table 39 Raw'!W32</f>
        <v>151.81701699999999</v>
      </c>
      <c r="U44" s="85">
        <f>'AEO 2023 Table 39 Raw'!X32</f>
        <v>152.75762900000001</v>
      </c>
      <c r="V44" s="85">
        <f>'AEO 2023 Table 39 Raw'!Y32</f>
        <v>153.65919500000001</v>
      </c>
      <c r="W44" s="85">
        <f>'AEO 2023 Table 39 Raw'!Z32</f>
        <v>154.537521</v>
      </c>
      <c r="X44" s="85">
        <f>'AEO 2023 Table 39 Raw'!AA32</f>
        <v>155.420624</v>
      </c>
      <c r="Y44" s="85">
        <f>'AEO 2023 Table 39 Raw'!AB32</f>
        <v>156.319153</v>
      </c>
      <c r="Z44" s="85">
        <f>'AEO 2023 Table 39 Raw'!AC32</f>
        <v>157.25708</v>
      </c>
      <c r="AA44" s="85">
        <f>'AEO 2023 Table 39 Raw'!AD32</f>
        <v>158.15025299999999</v>
      </c>
      <c r="AB44" s="85">
        <f>'AEO 2023 Table 39 Raw'!AE32</f>
        <v>159.078003</v>
      </c>
      <c r="AC44" s="85">
        <f>'AEO 2023 Table 39 Raw'!AF32</f>
        <v>160.01091</v>
      </c>
      <c r="AD44" s="85">
        <f>'AEO 2023 Table 39 Raw'!AG32</f>
        <v>160.99366800000001</v>
      </c>
      <c r="AE44" s="85">
        <f>'AEO 2023 Table 39 Raw'!AH32</f>
        <v>162.04220599999999</v>
      </c>
      <c r="AF44" s="95">
        <f>'AEO 2023 Table 39 Raw'!AI32</f>
        <v>1.0999999999999999E-2</v>
      </c>
    </row>
    <row r="45" spans="1:32" ht="12" customHeight="1" x14ac:dyDescent="0.35">
      <c r="C45" s="85"/>
      <c r="D45" s="85"/>
      <c r="E45" s="85"/>
      <c r="F45" s="85"/>
      <c r="G45" s="85"/>
      <c r="H45" s="85"/>
      <c r="I45" s="85"/>
      <c r="J45" s="85"/>
      <c r="K45" s="85"/>
      <c r="L45" s="85"/>
      <c r="M45" s="85"/>
      <c r="N45" s="85"/>
      <c r="O45" s="85"/>
      <c r="P45" s="85"/>
      <c r="Q45" s="85"/>
      <c r="R45" s="85"/>
      <c r="S45" s="85"/>
      <c r="T45" s="85"/>
      <c r="U45" s="85"/>
      <c r="V45" s="85"/>
      <c r="W45" s="85"/>
      <c r="X45" s="85"/>
      <c r="Y45" s="85"/>
      <c r="Z45" s="85"/>
      <c r="AA45" s="85"/>
      <c r="AB45" s="85"/>
      <c r="AC45" s="85"/>
      <c r="AD45" s="85"/>
      <c r="AE45" s="85"/>
      <c r="AF45" s="95"/>
    </row>
    <row r="46" spans="1:32" ht="12" customHeight="1" x14ac:dyDescent="0.35">
      <c r="B46" s="34" t="s">
        <v>1338</v>
      </c>
      <c r="C46" s="85"/>
      <c r="D46" s="85"/>
      <c r="E46" s="85"/>
      <c r="F46" s="85"/>
      <c r="G46" s="85"/>
      <c r="H46" s="85"/>
      <c r="I46" s="85"/>
      <c r="J46" s="85"/>
      <c r="K46" s="85"/>
      <c r="L46" s="85"/>
      <c r="M46" s="85"/>
      <c r="N46" s="85"/>
      <c r="O46" s="85"/>
      <c r="P46" s="85"/>
      <c r="Q46" s="85"/>
      <c r="R46" s="85"/>
      <c r="S46" s="85"/>
      <c r="T46" s="85"/>
      <c r="U46" s="85"/>
      <c r="V46" s="85"/>
      <c r="W46" s="85"/>
      <c r="X46" s="85"/>
      <c r="Y46" s="85"/>
      <c r="Z46" s="85"/>
      <c r="AA46" s="85"/>
      <c r="AB46" s="85"/>
      <c r="AC46" s="85"/>
      <c r="AD46" s="85"/>
      <c r="AE46" s="85"/>
      <c r="AF46" s="95"/>
    </row>
    <row r="47" spans="1:32" ht="12" customHeight="1" x14ac:dyDescent="0.35">
      <c r="A47" s="77" t="s">
        <v>1418</v>
      </c>
      <c r="B47" s="81" t="s">
        <v>1301</v>
      </c>
      <c r="C47" s="85">
        <f>'AEO 2023 Table 39 Raw'!F34</f>
        <v>15.713393999999999</v>
      </c>
      <c r="D47" s="85">
        <f>'AEO 2023 Table 39 Raw'!G34</f>
        <v>15.58339</v>
      </c>
      <c r="E47" s="85">
        <f>'AEO 2023 Table 39 Raw'!H34</f>
        <v>15.429836</v>
      </c>
      <c r="F47" s="85">
        <f>'AEO 2023 Table 39 Raw'!I34</f>
        <v>15.238759999999999</v>
      </c>
      <c r="G47" s="85">
        <f>'AEO 2023 Table 39 Raw'!J34</f>
        <v>15.003667999999999</v>
      </c>
      <c r="H47" s="85">
        <f>'AEO 2023 Table 39 Raw'!K34</f>
        <v>14.729768</v>
      </c>
      <c r="I47" s="85">
        <f>'AEO 2023 Table 39 Raw'!L34</f>
        <v>14.418824000000001</v>
      </c>
      <c r="J47" s="85">
        <f>'AEO 2023 Table 39 Raw'!M34</f>
        <v>14.077964</v>
      </c>
      <c r="K47" s="85">
        <f>'AEO 2023 Table 39 Raw'!N34</f>
        <v>13.711219</v>
      </c>
      <c r="L47" s="85">
        <f>'AEO 2023 Table 39 Raw'!O34</f>
        <v>13.327301</v>
      </c>
      <c r="M47" s="85">
        <f>'AEO 2023 Table 39 Raw'!P34</f>
        <v>12.94807</v>
      </c>
      <c r="N47" s="85">
        <f>'AEO 2023 Table 39 Raw'!Q34</f>
        <v>12.575521</v>
      </c>
      <c r="O47" s="85">
        <f>'AEO 2023 Table 39 Raw'!R34</f>
        <v>12.217373</v>
      </c>
      <c r="P47" s="85">
        <f>'AEO 2023 Table 39 Raw'!S34</f>
        <v>11.890112</v>
      </c>
      <c r="Q47" s="85">
        <f>'AEO 2023 Table 39 Raw'!T34</f>
        <v>11.602482</v>
      </c>
      <c r="R47" s="85">
        <f>'AEO 2023 Table 39 Raw'!U34</f>
        <v>11.354369999999999</v>
      </c>
      <c r="S47" s="85">
        <f>'AEO 2023 Table 39 Raw'!V34</f>
        <v>11.152258</v>
      </c>
      <c r="T47" s="85">
        <f>'AEO 2023 Table 39 Raw'!W34</f>
        <v>10.991949</v>
      </c>
      <c r="U47" s="85">
        <f>'AEO 2023 Table 39 Raw'!X34</f>
        <v>10.863999</v>
      </c>
      <c r="V47" s="85">
        <f>'AEO 2023 Table 39 Raw'!Y34</f>
        <v>10.755198999999999</v>
      </c>
      <c r="W47" s="85">
        <f>'AEO 2023 Table 39 Raw'!Z34</f>
        <v>10.669739</v>
      </c>
      <c r="X47" s="85">
        <f>'AEO 2023 Table 39 Raw'!AA34</f>
        <v>10.600984</v>
      </c>
      <c r="Y47" s="85">
        <f>'AEO 2023 Table 39 Raw'!AB34</f>
        <v>10.545685000000001</v>
      </c>
      <c r="Z47" s="85">
        <f>'AEO 2023 Table 39 Raw'!AC34</f>
        <v>10.500133999999999</v>
      </c>
      <c r="AA47" s="85">
        <f>'AEO 2023 Table 39 Raw'!AD34</f>
        <v>10.457166000000001</v>
      </c>
      <c r="AB47" s="85">
        <f>'AEO 2023 Table 39 Raw'!AE34</f>
        <v>10.422086999999999</v>
      </c>
      <c r="AC47" s="85">
        <f>'AEO 2023 Table 39 Raw'!AF34</f>
        <v>10.392211</v>
      </c>
      <c r="AD47" s="85">
        <f>'AEO 2023 Table 39 Raw'!AG34</f>
        <v>10.370437000000001</v>
      </c>
      <c r="AE47" s="85">
        <f>'AEO 2023 Table 39 Raw'!AH34</f>
        <v>10.357177</v>
      </c>
      <c r="AF47" s="95">
        <f>'AEO 2023 Table 39 Raw'!AI34</f>
        <v>-1.4999999999999999E-2</v>
      </c>
    </row>
    <row r="48" spans="1:32" ht="12" customHeight="1" x14ac:dyDescent="0.35">
      <c r="A48" s="77" t="s">
        <v>1419</v>
      </c>
      <c r="B48" s="81" t="s">
        <v>1303</v>
      </c>
      <c r="C48" s="85">
        <f>'AEO 2023 Table 39 Raw'!F35</f>
        <v>6.2500000000000001E-4</v>
      </c>
      <c r="D48" s="85">
        <f>'AEO 2023 Table 39 Raw'!G35</f>
        <v>6.2799999999999998E-4</v>
      </c>
      <c r="E48" s="85">
        <f>'AEO 2023 Table 39 Raw'!H35</f>
        <v>6.3699999999999998E-4</v>
      </c>
      <c r="F48" s="85">
        <f>'AEO 2023 Table 39 Raw'!I35</f>
        <v>6.4700000000000001E-4</v>
      </c>
      <c r="G48" s="85">
        <f>'AEO 2023 Table 39 Raw'!J35</f>
        <v>6.5300000000000004E-4</v>
      </c>
      <c r="H48" s="85">
        <f>'AEO 2023 Table 39 Raw'!K35</f>
        <v>6.5899999999999997E-4</v>
      </c>
      <c r="I48" s="85">
        <f>'AEO 2023 Table 39 Raw'!L35</f>
        <v>6.6200000000000005E-4</v>
      </c>
      <c r="J48" s="85">
        <f>'AEO 2023 Table 39 Raw'!M35</f>
        <v>6.6100000000000002E-4</v>
      </c>
      <c r="K48" s="85">
        <f>'AEO 2023 Table 39 Raw'!N35</f>
        <v>6.5799999999999995E-4</v>
      </c>
      <c r="L48" s="85">
        <f>'AEO 2023 Table 39 Raw'!O35</f>
        <v>6.5200000000000002E-4</v>
      </c>
      <c r="M48" s="85">
        <f>'AEO 2023 Table 39 Raw'!P35</f>
        <v>6.4400000000000004E-4</v>
      </c>
      <c r="N48" s="85">
        <f>'AEO 2023 Table 39 Raw'!Q35</f>
        <v>6.3299999999999999E-4</v>
      </c>
      <c r="O48" s="85">
        <f>'AEO 2023 Table 39 Raw'!R35</f>
        <v>6.2100000000000002E-4</v>
      </c>
      <c r="P48" s="85">
        <f>'AEO 2023 Table 39 Raw'!S35</f>
        <v>6.0599999999999998E-4</v>
      </c>
      <c r="Q48" s="85">
        <f>'AEO 2023 Table 39 Raw'!T35</f>
        <v>5.9000000000000003E-4</v>
      </c>
      <c r="R48" s="85">
        <f>'AEO 2023 Table 39 Raw'!U35</f>
        <v>5.7200000000000003E-4</v>
      </c>
      <c r="S48" s="85">
        <f>'AEO 2023 Table 39 Raw'!V35</f>
        <v>5.53E-4</v>
      </c>
      <c r="T48" s="85">
        <f>'AEO 2023 Table 39 Raw'!W35</f>
        <v>5.31E-4</v>
      </c>
      <c r="U48" s="85">
        <f>'AEO 2023 Table 39 Raw'!X35</f>
        <v>5.0699999999999996E-4</v>
      </c>
      <c r="V48" s="85">
        <f>'AEO 2023 Table 39 Raw'!Y35</f>
        <v>4.8200000000000001E-4</v>
      </c>
      <c r="W48" s="85">
        <f>'AEO 2023 Table 39 Raw'!Z35</f>
        <v>4.5600000000000003E-4</v>
      </c>
      <c r="X48" s="85">
        <f>'AEO 2023 Table 39 Raw'!AA35</f>
        <v>4.28E-4</v>
      </c>
      <c r="Y48" s="85">
        <f>'AEO 2023 Table 39 Raw'!AB35</f>
        <v>4.0000000000000002E-4</v>
      </c>
      <c r="Z48" s="85">
        <f>'AEO 2023 Table 39 Raw'!AC35</f>
        <v>3.7199999999999999E-4</v>
      </c>
      <c r="AA48" s="85">
        <f>'AEO 2023 Table 39 Raw'!AD35</f>
        <v>3.4299999999999999E-4</v>
      </c>
      <c r="AB48" s="85">
        <f>'AEO 2023 Table 39 Raw'!AE35</f>
        <v>3.1399999999999999E-4</v>
      </c>
      <c r="AC48" s="85">
        <f>'AEO 2023 Table 39 Raw'!AF35</f>
        <v>2.8400000000000002E-4</v>
      </c>
      <c r="AD48" s="85">
        <f>'AEO 2023 Table 39 Raw'!AG35</f>
        <v>2.5500000000000002E-4</v>
      </c>
      <c r="AE48" s="85">
        <f>'AEO 2023 Table 39 Raw'!AH35</f>
        <v>2.2499999999999999E-4</v>
      </c>
      <c r="AF48" s="95">
        <f>'AEO 2023 Table 39 Raw'!AI35</f>
        <v>-3.5999999999999997E-2</v>
      </c>
    </row>
    <row r="49" spans="1:32" ht="12" customHeight="1" x14ac:dyDescent="0.35">
      <c r="A49" s="77" t="s">
        <v>1420</v>
      </c>
      <c r="B49" s="81" t="s">
        <v>1305</v>
      </c>
      <c r="C49" s="85">
        <f>'AEO 2023 Table 39 Raw'!F36</f>
        <v>5.3358000000000003E-2</v>
      </c>
      <c r="D49" s="85">
        <f>'AEO 2023 Table 39 Raw'!G36</f>
        <v>7.6868000000000006E-2</v>
      </c>
      <c r="E49" s="85">
        <f>'AEO 2023 Table 39 Raw'!H36</f>
        <v>0.10803400000000001</v>
      </c>
      <c r="F49" s="85">
        <f>'AEO 2023 Table 39 Raw'!I36</f>
        <v>0.14524599999999999</v>
      </c>
      <c r="G49" s="85">
        <f>'AEO 2023 Table 39 Raw'!J36</f>
        <v>0.18510199999999999</v>
      </c>
      <c r="H49" s="85">
        <f>'AEO 2023 Table 39 Raw'!K36</f>
        <v>0.22530800000000001</v>
      </c>
      <c r="I49" s="85">
        <f>'AEO 2023 Table 39 Raw'!L36</f>
        <v>0.26521600000000001</v>
      </c>
      <c r="J49" s="85">
        <f>'AEO 2023 Table 39 Raw'!M36</f>
        <v>0.30553799999999998</v>
      </c>
      <c r="K49" s="85">
        <f>'AEO 2023 Table 39 Raw'!N36</f>
        <v>0.34304800000000002</v>
      </c>
      <c r="L49" s="85">
        <f>'AEO 2023 Table 39 Raw'!O36</f>
        <v>0.376162</v>
      </c>
      <c r="M49" s="85">
        <f>'AEO 2023 Table 39 Raw'!P36</f>
        <v>0.40619699999999997</v>
      </c>
      <c r="N49" s="85">
        <f>'AEO 2023 Table 39 Raw'!Q36</f>
        <v>0.43337300000000001</v>
      </c>
      <c r="O49" s="85">
        <f>'AEO 2023 Table 39 Raw'!R36</f>
        <v>0.45835300000000001</v>
      </c>
      <c r="P49" s="85">
        <f>'AEO 2023 Table 39 Raw'!S36</f>
        <v>0.48177799999999998</v>
      </c>
      <c r="Q49" s="85">
        <f>'AEO 2023 Table 39 Raw'!T36</f>
        <v>0.503332</v>
      </c>
      <c r="R49" s="85">
        <f>'AEO 2023 Table 39 Raw'!U36</f>
        <v>0.52344800000000002</v>
      </c>
      <c r="S49" s="85">
        <f>'AEO 2023 Table 39 Raw'!V36</f>
        <v>0.542543</v>
      </c>
      <c r="T49" s="85">
        <f>'AEO 2023 Table 39 Raw'!W36</f>
        <v>0.56076499999999996</v>
      </c>
      <c r="U49" s="85">
        <f>'AEO 2023 Table 39 Raw'!X36</f>
        <v>0.57839200000000002</v>
      </c>
      <c r="V49" s="85">
        <f>'AEO 2023 Table 39 Raw'!Y36</f>
        <v>0.59515700000000005</v>
      </c>
      <c r="W49" s="85">
        <f>'AEO 2023 Table 39 Raw'!Z36</f>
        <v>0.61138199999999998</v>
      </c>
      <c r="X49" s="85">
        <f>'AEO 2023 Table 39 Raw'!AA36</f>
        <v>0.62727299999999997</v>
      </c>
      <c r="Y49" s="85">
        <f>'AEO 2023 Table 39 Raw'!AB36</f>
        <v>0.643042</v>
      </c>
      <c r="Z49" s="85">
        <f>'AEO 2023 Table 39 Raw'!AC36</f>
        <v>0.65921099999999999</v>
      </c>
      <c r="AA49" s="85">
        <f>'AEO 2023 Table 39 Raw'!AD36</f>
        <v>0.67565200000000003</v>
      </c>
      <c r="AB49" s="85">
        <f>'AEO 2023 Table 39 Raw'!AE36</f>
        <v>0.69272999999999996</v>
      </c>
      <c r="AC49" s="85">
        <f>'AEO 2023 Table 39 Raw'!AF36</f>
        <v>0.71026500000000004</v>
      </c>
      <c r="AD49" s="85">
        <f>'AEO 2023 Table 39 Raw'!AG36</f>
        <v>0.72919199999999995</v>
      </c>
      <c r="AE49" s="85">
        <f>'AEO 2023 Table 39 Raw'!AH36</f>
        <v>0.74979099999999999</v>
      </c>
      <c r="AF49" s="95">
        <f>'AEO 2023 Table 39 Raw'!AI36</f>
        <v>9.9000000000000005E-2</v>
      </c>
    </row>
    <row r="50" spans="1:32" ht="15" customHeight="1" x14ac:dyDescent="0.35">
      <c r="A50" s="77" t="s">
        <v>1421</v>
      </c>
      <c r="B50" s="81" t="s">
        <v>1307</v>
      </c>
      <c r="C50" s="85">
        <f>'AEO 2023 Table 39 Raw'!F37</f>
        <v>0.11713899999999999</v>
      </c>
      <c r="D50" s="85">
        <f>'AEO 2023 Table 39 Raw'!G37</f>
        <v>0.212451</v>
      </c>
      <c r="E50" s="85">
        <f>'AEO 2023 Table 39 Raw'!H37</f>
        <v>0.34578999999999999</v>
      </c>
      <c r="F50" s="85">
        <f>'AEO 2023 Table 39 Raw'!I37</f>
        <v>0.54533399999999999</v>
      </c>
      <c r="G50" s="85">
        <f>'AEO 2023 Table 39 Raw'!J37</f>
        <v>0.81651499999999999</v>
      </c>
      <c r="H50" s="85">
        <f>'AEO 2023 Table 39 Raw'!K37</f>
        <v>1.158399</v>
      </c>
      <c r="I50" s="85">
        <f>'AEO 2023 Table 39 Raw'!L37</f>
        <v>1.5794570000000001</v>
      </c>
      <c r="J50" s="85">
        <f>'AEO 2023 Table 39 Raw'!M37</f>
        <v>2.0827010000000001</v>
      </c>
      <c r="K50" s="85">
        <f>'AEO 2023 Table 39 Raw'!N37</f>
        <v>2.6440739999999998</v>
      </c>
      <c r="L50" s="85">
        <f>'AEO 2023 Table 39 Raw'!O37</f>
        <v>3.228691</v>
      </c>
      <c r="M50" s="85">
        <f>'AEO 2023 Table 39 Raw'!P37</f>
        <v>3.8400919999999998</v>
      </c>
      <c r="N50" s="85">
        <f>'AEO 2023 Table 39 Raw'!Q37</f>
        <v>4.4654889999999998</v>
      </c>
      <c r="O50" s="85">
        <f>'AEO 2023 Table 39 Raw'!R37</f>
        <v>5.1036250000000001</v>
      </c>
      <c r="P50" s="85">
        <f>'AEO 2023 Table 39 Raw'!S37</f>
        <v>5.7552599999999998</v>
      </c>
      <c r="Q50" s="85">
        <f>'AEO 2023 Table 39 Raw'!T37</f>
        <v>6.415781</v>
      </c>
      <c r="R50" s="85">
        <f>'AEO 2023 Table 39 Raw'!U37</f>
        <v>7.0737870000000003</v>
      </c>
      <c r="S50" s="85">
        <f>'AEO 2023 Table 39 Raw'!V37</f>
        <v>7.7255890000000003</v>
      </c>
      <c r="T50" s="85">
        <f>'AEO 2023 Table 39 Raw'!W37</f>
        <v>8.3677700000000002</v>
      </c>
      <c r="U50" s="85">
        <f>'AEO 2023 Table 39 Raw'!X37</f>
        <v>8.9911150000000006</v>
      </c>
      <c r="V50" s="85">
        <f>'AEO 2023 Table 39 Raw'!Y37</f>
        <v>9.59619</v>
      </c>
      <c r="W50" s="85">
        <f>'AEO 2023 Table 39 Raw'!Z37</f>
        <v>10.183934000000001</v>
      </c>
      <c r="X50" s="85">
        <f>'AEO 2023 Table 39 Raw'!AA37</f>
        <v>10.747344999999999</v>
      </c>
      <c r="Y50" s="85">
        <f>'AEO 2023 Table 39 Raw'!AB37</f>
        <v>11.284158</v>
      </c>
      <c r="Z50" s="85">
        <f>'AEO 2023 Table 39 Raw'!AC37</f>
        <v>11.795484999999999</v>
      </c>
      <c r="AA50" s="85">
        <f>'AEO 2023 Table 39 Raw'!AD37</f>
        <v>12.30078</v>
      </c>
      <c r="AB50" s="85">
        <f>'AEO 2023 Table 39 Raw'!AE37</f>
        <v>12.777334</v>
      </c>
      <c r="AC50" s="85">
        <f>'AEO 2023 Table 39 Raw'!AF37</f>
        <v>13.223928000000001</v>
      </c>
      <c r="AD50" s="85">
        <f>'AEO 2023 Table 39 Raw'!AG37</f>
        <v>13.650435</v>
      </c>
      <c r="AE50" s="85">
        <f>'AEO 2023 Table 39 Raw'!AH37</f>
        <v>14.059476999999999</v>
      </c>
      <c r="AF50" s="95">
        <f>'AEO 2023 Table 39 Raw'!AI37</f>
        <v>0.186</v>
      </c>
    </row>
    <row r="51" spans="1:32" ht="15" customHeight="1" x14ac:dyDescent="0.35">
      <c r="A51" s="77" t="s">
        <v>1422</v>
      </c>
      <c r="B51" s="81" t="s">
        <v>1309</v>
      </c>
      <c r="C51" s="85">
        <f>'AEO 2023 Table 39 Raw'!F38</f>
        <v>0.25728299999999998</v>
      </c>
      <c r="D51" s="85">
        <f>'AEO 2023 Table 39 Raw'!G38</f>
        <v>0.35872500000000002</v>
      </c>
      <c r="E51" s="85">
        <f>'AEO 2023 Table 39 Raw'!H38</f>
        <v>0.48028500000000002</v>
      </c>
      <c r="F51" s="85">
        <f>'AEO 2023 Table 39 Raw'!I38</f>
        <v>0.61610600000000004</v>
      </c>
      <c r="G51" s="85">
        <f>'AEO 2023 Table 39 Raw'!J38</f>
        <v>0.76191900000000001</v>
      </c>
      <c r="H51" s="85">
        <f>'AEO 2023 Table 39 Raw'!K38</f>
        <v>0.90988400000000003</v>
      </c>
      <c r="I51" s="85">
        <f>'AEO 2023 Table 39 Raw'!L38</f>
        <v>1.0597300000000001</v>
      </c>
      <c r="J51" s="85">
        <f>'AEO 2023 Table 39 Raw'!M38</f>
        <v>1.2099310000000001</v>
      </c>
      <c r="K51" s="85">
        <f>'AEO 2023 Table 39 Raw'!N38</f>
        <v>1.3555870000000001</v>
      </c>
      <c r="L51" s="85">
        <f>'AEO 2023 Table 39 Raw'!O38</f>
        <v>1.4998469999999999</v>
      </c>
      <c r="M51" s="85">
        <f>'AEO 2023 Table 39 Raw'!P38</f>
        <v>1.641178</v>
      </c>
      <c r="N51" s="85">
        <f>'AEO 2023 Table 39 Raw'!Q38</f>
        <v>1.778902</v>
      </c>
      <c r="O51" s="85">
        <f>'AEO 2023 Table 39 Raw'!R38</f>
        <v>1.913405</v>
      </c>
      <c r="P51" s="85">
        <f>'AEO 2023 Table 39 Raw'!S38</f>
        <v>2.0450089999999999</v>
      </c>
      <c r="Q51" s="85">
        <f>'AEO 2023 Table 39 Raw'!T38</f>
        <v>2.1710440000000002</v>
      </c>
      <c r="R51" s="85">
        <f>'AEO 2023 Table 39 Raw'!U38</f>
        <v>2.2905150000000001</v>
      </c>
      <c r="S51" s="85">
        <f>'AEO 2023 Table 39 Raw'!V38</f>
        <v>2.4035160000000002</v>
      </c>
      <c r="T51" s="85">
        <f>'AEO 2023 Table 39 Raw'!W38</f>
        <v>2.5091890000000001</v>
      </c>
      <c r="U51" s="85">
        <f>'AEO 2023 Table 39 Raw'!X38</f>
        <v>2.6066310000000001</v>
      </c>
      <c r="V51" s="85">
        <f>'AEO 2023 Table 39 Raw'!Y38</f>
        <v>2.6968969999999999</v>
      </c>
      <c r="W51" s="85">
        <f>'AEO 2023 Table 39 Raw'!Z38</f>
        <v>2.7801589999999998</v>
      </c>
      <c r="X51" s="85">
        <f>'AEO 2023 Table 39 Raw'!AA38</f>
        <v>2.8570709999999999</v>
      </c>
      <c r="Y51" s="85">
        <f>'AEO 2023 Table 39 Raw'!AB38</f>
        <v>2.9271449999999999</v>
      </c>
      <c r="Z51" s="85">
        <f>'AEO 2023 Table 39 Raw'!AC38</f>
        <v>2.991511</v>
      </c>
      <c r="AA51" s="85">
        <f>'AEO 2023 Table 39 Raw'!AD38</f>
        <v>3.0508890000000002</v>
      </c>
      <c r="AB51" s="85">
        <f>'AEO 2023 Table 39 Raw'!AE38</f>
        <v>3.105642</v>
      </c>
      <c r="AC51" s="85">
        <f>'AEO 2023 Table 39 Raw'!AF38</f>
        <v>3.156174</v>
      </c>
      <c r="AD51" s="85">
        <f>'AEO 2023 Table 39 Raw'!AG38</f>
        <v>3.2035719999999999</v>
      </c>
      <c r="AE51" s="85">
        <f>'AEO 2023 Table 39 Raw'!AH38</f>
        <v>3.2491970000000001</v>
      </c>
      <c r="AF51" s="95">
        <f>'AEO 2023 Table 39 Raw'!AI38</f>
        <v>9.5000000000000001E-2</v>
      </c>
    </row>
    <row r="52" spans="1:32" ht="15" customHeight="1" x14ac:dyDescent="0.35">
      <c r="A52" s="77" t="s">
        <v>1423</v>
      </c>
      <c r="B52" s="81" t="s">
        <v>1311</v>
      </c>
      <c r="C52" s="85">
        <f>'AEO 2023 Table 39 Raw'!F39</f>
        <v>9.7989999999999994E-2</v>
      </c>
      <c r="D52" s="85">
        <f>'AEO 2023 Table 39 Raw'!G39</f>
        <v>0.175986</v>
      </c>
      <c r="E52" s="85">
        <f>'AEO 2023 Table 39 Raw'!H39</f>
        <v>0.28397699999999998</v>
      </c>
      <c r="F52" s="85">
        <f>'AEO 2023 Table 39 Raw'!I39</f>
        <v>0.42488700000000001</v>
      </c>
      <c r="G52" s="85">
        <f>'AEO 2023 Table 39 Raw'!J39</f>
        <v>0.591252</v>
      </c>
      <c r="H52" s="85">
        <f>'AEO 2023 Table 39 Raw'!K39</f>
        <v>0.777891</v>
      </c>
      <c r="I52" s="85">
        <f>'AEO 2023 Table 39 Raw'!L39</f>
        <v>0.98496099999999998</v>
      </c>
      <c r="J52" s="85">
        <f>'AEO 2023 Table 39 Raw'!M39</f>
        <v>1.2083930000000001</v>
      </c>
      <c r="K52" s="85">
        <f>'AEO 2023 Table 39 Raw'!N39</f>
        <v>1.444842</v>
      </c>
      <c r="L52" s="85">
        <f>'AEO 2023 Table 39 Raw'!O39</f>
        <v>1.685235</v>
      </c>
      <c r="M52" s="85">
        <f>'AEO 2023 Table 39 Raw'!P39</f>
        <v>1.931497</v>
      </c>
      <c r="N52" s="85">
        <f>'AEO 2023 Table 39 Raw'!Q39</f>
        <v>2.1843919999999999</v>
      </c>
      <c r="O52" s="85">
        <f>'AEO 2023 Table 39 Raw'!R39</f>
        <v>2.4446110000000001</v>
      </c>
      <c r="P52" s="85">
        <f>'AEO 2023 Table 39 Raw'!S39</f>
        <v>2.7123940000000002</v>
      </c>
      <c r="Q52" s="85">
        <f>'AEO 2023 Table 39 Raw'!T39</f>
        <v>2.9830909999999999</v>
      </c>
      <c r="R52" s="85">
        <f>'AEO 2023 Table 39 Raw'!U39</f>
        <v>3.2527659999999998</v>
      </c>
      <c r="S52" s="85">
        <f>'AEO 2023 Table 39 Raw'!V39</f>
        <v>3.5197509999999999</v>
      </c>
      <c r="T52" s="85">
        <f>'AEO 2023 Table 39 Raw'!W39</f>
        <v>3.7818879999999999</v>
      </c>
      <c r="U52" s="85">
        <f>'AEO 2023 Table 39 Raw'!X39</f>
        <v>4.034904</v>
      </c>
      <c r="V52" s="85">
        <f>'AEO 2023 Table 39 Raw'!Y39</f>
        <v>4.2790169999999996</v>
      </c>
      <c r="W52" s="85">
        <f>'AEO 2023 Table 39 Raw'!Z39</f>
        <v>4.5142030000000002</v>
      </c>
      <c r="X52" s="85">
        <f>'AEO 2023 Table 39 Raw'!AA39</f>
        <v>4.7387709999999998</v>
      </c>
      <c r="Y52" s="85">
        <f>'AEO 2023 Table 39 Raw'!AB39</f>
        <v>4.9512409999999996</v>
      </c>
      <c r="Z52" s="85">
        <f>'AEO 2023 Table 39 Raw'!AC39</f>
        <v>5.152997</v>
      </c>
      <c r="AA52" s="85">
        <f>'AEO 2023 Table 39 Raw'!AD39</f>
        <v>5.3477399999999999</v>
      </c>
      <c r="AB52" s="85">
        <f>'AEO 2023 Table 39 Raw'!AE39</f>
        <v>5.5320640000000001</v>
      </c>
      <c r="AC52" s="85">
        <f>'AEO 2023 Table 39 Raw'!AF39</f>
        <v>5.7046029999999996</v>
      </c>
      <c r="AD52" s="85">
        <f>'AEO 2023 Table 39 Raw'!AG39</f>
        <v>5.8681559999999999</v>
      </c>
      <c r="AE52" s="85">
        <f>'AEO 2023 Table 39 Raw'!AH39</f>
        <v>6.024699</v>
      </c>
      <c r="AF52" s="95">
        <f>'AEO 2023 Table 39 Raw'!AI39</f>
        <v>0.158</v>
      </c>
    </row>
    <row r="53" spans="1:32" ht="15" customHeight="1" x14ac:dyDescent="0.35">
      <c r="A53" s="77" t="s">
        <v>1424</v>
      </c>
      <c r="B53" s="81" t="s">
        <v>1313</v>
      </c>
      <c r="C53" s="85">
        <f>'AEO 2023 Table 39 Raw'!F40</f>
        <v>0</v>
      </c>
      <c r="D53" s="85">
        <f>'AEO 2023 Table 39 Raw'!G40</f>
        <v>0</v>
      </c>
      <c r="E53" s="85">
        <f>'AEO 2023 Table 39 Raw'!H40</f>
        <v>0</v>
      </c>
      <c r="F53" s="85">
        <f>'AEO 2023 Table 39 Raw'!I40</f>
        <v>0</v>
      </c>
      <c r="G53" s="85">
        <f>'AEO 2023 Table 39 Raw'!J40</f>
        <v>0</v>
      </c>
      <c r="H53" s="85">
        <f>'AEO 2023 Table 39 Raw'!K40</f>
        <v>0</v>
      </c>
      <c r="I53" s="85">
        <f>'AEO 2023 Table 39 Raw'!L40</f>
        <v>0</v>
      </c>
      <c r="J53" s="85">
        <f>'AEO 2023 Table 39 Raw'!M40</f>
        <v>0</v>
      </c>
      <c r="K53" s="85">
        <f>'AEO 2023 Table 39 Raw'!N40</f>
        <v>0</v>
      </c>
      <c r="L53" s="85">
        <f>'AEO 2023 Table 39 Raw'!O40</f>
        <v>0</v>
      </c>
      <c r="M53" s="85">
        <f>'AEO 2023 Table 39 Raw'!P40</f>
        <v>0</v>
      </c>
      <c r="N53" s="85">
        <f>'AEO 2023 Table 39 Raw'!Q40</f>
        <v>0</v>
      </c>
      <c r="O53" s="85">
        <f>'AEO 2023 Table 39 Raw'!R40</f>
        <v>0</v>
      </c>
      <c r="P53" s="85">
        <f>'AEO 2023 Table 39 Raw'!S40</f>
        <v>0</v>
      </c>
      <c r="Q53" s="85">
        <f>'AEO 2023 Table 39 Raw'!T40</f>
        <v>0</v>
      </c>
      <c r="R53" s="85">
        <f>'AEO 2023 Table 39 Raw'!U40</f>
        <v>0</v>
      </c>
      <c r="S53" s="85">
        <f>'AEO 2023 Table 39 Raw'!V40</f>
        <v>0</v>
      </c>
      <c r="T53" s="85">
        <f>'AEO 2023 Table 39 Raw'!W40</f>
        <v>0</v>
      </c>
      <c r="U53" s="85">
        <f>'AEO 2023 Table 39 Raw'!X40</f>
        <v>0</v>
      </c>
      <c r="V53" s="85">
        <f>'AEO 2023 Table 39 Raw'!Y40</f>
        <v>0</v>
      </c>
      <c r="W53" s="85">
        <f>'AEO 2023 Table 39 Raw'!Z40</f>
        <v>0</v>
      </c>
      <c r="X53" s="85">
        <f>'AEO 2023 Table 39 Raw'!AA40</f>
        <v>0</v>
      </c>
      <c r="Y53" s="85">
        <f>'AEO 2023 Table 39 Raw'!AB40</f>
        <v>0</v>
      </c>
      <c r="Z53" s="85">
        <f>'AEO 2023 Table 39 Raw'!AC40</f>
        <v>0</v>
      </c>
      <c r="AA53" s="85">
        <f>'AEO 2023 Table 39 Raw'!AD40</f>
        <v>0</v>
      </c>
      <c r="AB53" s="85">
        <f>'AEO 2023 Table 39 Raw'!AE40</f>
        <v>0</v>
      </c>
      <c r="AC53" s="85">
        <f>'AEO 2023 Table 39 Raw'!AF40</f>
        <v>0</v>
      </c>
      <c r="AD53" s="85">
        <f>'AEO 2023 Table 39 Raw'!AG40</f>
        <v>0</v>
      </c>
      <c r="AE53" s="85">
        <f>'AEO 2023 Table 39 Raw'!AH40</f>
        <v>0</v>
      </c>
      <c r="AF53" s="95" t="str">
        <f>'AEO 2023 Table 39 Raw'!AI40</f>
        <v>- -</v>
      </c>
    </row>
    <row r="54" spans="1:32" ht="15" customHeight="1" x14ac:dyDescent="0.35">
      <c r="A54" s="77" t="s">
        <v>1425</v>
      </c>
      <c r="B54" s="81" t="s">
        <v>1315</v>
      </c>
      <c r="C54" s="85">
        <f>'AEO 2023 Table 39 Raw'!F41</f>
        <v>1.7051270000000001</v>
      </c>
      <c r="D54" s="85">
        <f>'AEO 2023 Table 39 Raw'!G41</f>
        <v>2.1234500000000001</v>
      </c>
      <c r="E54" s="85">
        <f>'AEO 2023 Table 39 Raw'!H41</f>
        <v>2.5921080000000001</v>
      </c>
      <c r="F54" s="85">
        <f>'AEO 2023 Table 39 Raw'!I41</f>
        <v>3.0982020000000001</v>
      </c>
      <c r="G54" s="85">
        <f>'AEO 2023 Table 39 Raw'!J41</f>
        <v>3.6282619999999999</v>
      </c>
      <c r="H54" s="85">
        <f>'AEO 2023 Table 39 Raw'!K41</f>
        <v>4.1710669999999999</v>
      </c>
      <c r="I54" s="85">
        <f>'AEO 2023 Table 39 Raw'!L41</f>
        <v>4.7284579999999998</v>
      </c>
      <c r="J54" s="85">
        <f>'AEO 2023 Table 39 Raw'!M41</f>
        <v>5.2948459999999997</v>
      </c>
      <c r="K54" s="85">
        <f>'AEO 2023 Table 39 Raw'!N41</f>
        <v>5.859623</v>
      </c>
      <c r="L54" s="85">
        <f>'AEO 2023 Table 39 Raw'!O41</f>
        <v>6.4205509999999997</v>
      </c>
      <c r="M54" s="85">
        <f>'AEO 2023 Table 39 Raw'!P41</f>
        <v>6.973732</v>
      </c>
      <c r="N54" s="85">
        <f>'AEO 2023 Table 39 Raw'!Q41</f>
        <v>7.5206670000000004</v>
      </c>
      <c r="O54" s="85">
        <f>'AEO 2023 Table 39 Raw'!R41</f>
        <v>8.0622849999999993</v>
      </c>
      <c r="P54" s="85">
        <f>'AEO 2023 Table 39 Raw'!S41</f>
        <v>8.5996640000000006</v>
      </c>
      <c r="Q54" s="85">
        <f>'AEO 2023 Table 39 Raw'!T41</f>
        <v>9.1249529999999996</v>
      </c>
      <c r="R54" s="85">
        <f>'AEO 2023 Table 39 Raw'!U41</f>
        <v>9.6330919999999995</v>
      </c>
      <c r="S54" s="85">
        <f>'AEO 2023 Table 39 Raw'!V41</f>
        <v>10.123214000000001</v>
      </c>
      <c r="T54" s="85">
        <f>'AEO 2023 Table 39 Raw'!W41</f>
        <v>10.592503000000001</v>
      </c>
      <c r="U54" s="85">
        <f>'AEO 2023 Table 39 Raw'!X41</f>
        <v>11.037089999999999</v>
      </c>
      <c r="V54" s="85">
        <f>'AEO 2023 Table 39 Raw'!Y41</f>
        <v>11.457216000000001</v>
      </c>
      <c r="W54" s="85">
        <f>'AEO 2023 Table 39 Raw'!Z41</f>
        <v>11.854656</v>
      </c>
      <c r="X54" s="85">
        <f>'AEO 2023 Table 39 Raw'!AA41</f>
        <v>12.228994</v>
      </c>
      <c r="Y54" s="85">
        <f>'AEO 2023 Table 39 Raw'!AB41</f>
        <v>12.579977</v>
      </c>
      <c r="Z54" s="85">
        <f>'AEO 2023 Table 39 Raw'!AC41</f>
        <v>12.913245999999999</v>
      </c>
      <c r="AA54" s="85">
        <f>'AEO 2023 Table 39 Raw'!AD41</f>
        <v>13.235011999999999</v>
      </c>
      <c r="AB54" s="85">
        <f>'AEO 2023 Table 39 Raw'!AE41</f>
        <v>13.541435999999999</v>
      </c>
      <c r="AC54" s="85">
        <f>'AEO 2023 Table 39 Raw'!AF41</f>
        <v>13.831206</v>
      </c>
      <c r="AD54" s="85">
        <f>'AEO 2023 Table 39 Raw'!AG41</f>
        <v>14.109266999999999</v>
      </c>
      <c r="AE54" s="85">
        <f>'AEO 2023 Table 39 Raw'!AH41</f>
        <v>14.379716999999999</v>
      </c>
      <c r="AF54" s="95">
        <f>'AEO 2023 Table 39 Raw'!AI41</f>
        <v>7.9000000000000001E-2</v>
      </c>
    </row>
    <row r="55" spans="1:32" ht="15" customHeight="1" x14ac:dyDescent="0.35">
      <c r="A55" s="77" t="s">
        <v>1426</v>
      </c>
      <c r="B55" s="81" t="s">
        <v>1317</v>
      </c>
      <c r="C55" s="85">
        <f>'AEO 2023 Table 39 Raw'!F42</f>
        <v>3.055E-3</v>
      </c>
      <c r="D55" s="85">
        <f>'AEO 2023 Table 39 Raw'!G42</f>
        <v>3.1080000000000001E-3</v>
      </c>
      <c r="E55" s="85">
        <f>'AEO 2023 Table 39 Raw'!H42</f>
        <v>3.2450000000000001E-3</v>
      </c>
      <c r="F55" s="85">
        <f>'AEO 2023 Table 39 Raw'!I42</f>
        <v>3.3890000000000001E-3</v>
      </c>
      <c r="G55" s="85">
        <f>'AEO 2023 Table 39 Raw'!J42</f>
        <v>3.5200000000000001E-3</v>
      </c>
      <c r="H55" s="85">
        <f>'AEO 2023 Table 39 Raw'!K42</f>
        <v>3.6350000000000002E-3</v>
      </c>
      <c r="I55" s="85">
        <f>'AEO 2023 Table 39 Raw'!L42</f>
        <v>3.735E-3</v>
      </c>
      <c r="J55" s="85">
        <f>'AEO 2023 Table 39 Raw'!M42</f>
        <v>3.8440000000000002E-3</v>
      </c>
      <c r="K55" s="85">
        <f>'AEO 2023 Table 39 Raw'!N42</f>
        <v>3.947E-3</v>
      </c>
      <c r="L55" s="85">
        <f>'AEO 2023 Table 39 Raw'!O42</f>
        <v>4.0410000000000003E-3</v>
      </c>
      <c r="M55" s="85">
        <f>'AEO 2023 Table 39 Raw'!P42</f>
        <v>4.1320000000000003E-3</v>
      </c>
      <c r="N55" s="85">
        <f>'AEO 2023 Table 39 Raw'!Q42</f>
        <v>4.2160000000000001E-3</v>
      </c>
      <c r="O55" s="85">
        <f>'AEO 2023 Table 39 Raw'!R42</f>
        <v>4.2989999999999999E-3</v>
      </c>
      <c r="P55" s="85">
        <f>'AEO 2023 Table 39 Raw'!S42</f>
        <v>4.3779999999999999E-3</v>
      </c>
      <c r="Q55" s="85">
        <f>'AEO 2023 Table 39 Raw'!T42</f>
        <v>4.4559999999999999E-3</v>
      </c>
      <c r="R55" s="85">
        <f>'AEO 2023 Table 39 Raw'!U42</f>
        <v>4.5399999999999998E-3</v>
      </c>
      <c r="S55" s="85">
        <f>'AEO 2023 Table 39 Raw'!V42</f>
        <v>4.6129999999999999E-3</v>
      </c>
      <c r="T55" s="85">
        <f>'AEO 2023 Table 39 Raw'!W42</f>
        <v>4.6820000000000004E-3</v>
      </c>
      <c r="U55" s="85">
        <f>'AEO 2023 Table 39 Raw'!X42</f>
        <v>4.7419999999999997E-3</v>
      </c>
      <c r="V55" s="85">
        <f>'AEO 2023 Table 39 Raw'!Y42</f>
        <v>4.79E-3</v>
      </c>
      <c r="W55" s="85">
        <f>'AEO 2023 Table 39 Raw'!Z42</f>
        <v>4.8269999999999997E-3</v>
      </c>
      <c r="X55" s="85">
        <f>'AEO 2023 Table 39 Raw'!AA42</f>
        <v>4.8539999999999998E-3</v>
      </c>
      <c r="Y55" s="85">
        <f>'AEO 2023 Table 39 Raw'!AB42</f>
        <v>4.8780000000000004E-3</v>
      </c>
      <c r="Z55" s="85">
        <f>'AEO 2023 Table 39 Raw'!AC42</f>
        <v>4.8960000000000002E-3</v>
      </c>
      <c r="AA55" s="85">
        <f>'AEO 2023 Table 39 Raw'!AD42</f>
        <v>4.914E-3</v>
      </c>
      <c r="AB55" s="85">
        <f>'AEO 2023 Table 39 Raw'!AE42</f>
        <v>4.9329999999999999E-3</v>
      </c>
      <c r="AC55" s="85">
        <f>'AEO 2023 Table 39 Raw'!AF42</f>
        <v>4.9560000000000003E-3</v>
      </c>
      <c r="AD55" s="85">
        <f>'AEO 2023 Table 39 Raw'!AG42</f>
        <v>4.9800000000000001E-3</v>
      </c>
      <c r="AE55" s="85">
        <f>'AEO 2023 Table 39 Raw'!AH42</f>
        <v>5.0090000000000004E-3</v>
      </c>
      <c r="AF55" s="95">
        <f>'AEO 2023 Table 39 Raw'!AI42</f>
        <v>1.7999999999999999E-2</v>
      </c>
    </row>
    <row r="56" spans="1:32" ht="15" customHeight="1" x14ac:dyDescent="0.35">
      <c r="A56" s="77" t="s">
        <v>1427</v>
      </c>
      <c r="B56" s="81" t="s">
        <v>1319</v>
      </c>
      <c r="C56" s="85">
        <f>'AEO 2023 Table 39 Raw'!F43</f>
        <v>2.2200000000000002E-3</v>
      </c>
      <c r="D56" s="85">
        <f>'AEO 2023 Table 39 Raw'!G43</f>
        <v>2.081E-3</v>
      </c>
      <c r="E56" s="85">
        <f>'AEO 2023 Table 39 Raw'!H43</f>
        <v>2.0040000000000001E-3</v>
      </c>
      <c r="F56" s="85">
        <f>'AEO 2023 Table 39 Raw'!I43</f>
        <v>1.931E-3</v>
      </c>
      <c r="G56" s="85">
        <f>'AEO 2023 Table 39 Raw'!J43</f>
        <v>1.8630000000000001E-3</v>
      </c>
      <c r="H56" s="85">
        <f>'AEO 2023 Table 39 Raw'!K43</f>
        <v>1.8010000000000001E-3</v>
      </c>
      <c r="I56" s="85">
        <f>'AEO 2023 Table 39 Raw'!L43</f>
        <v>1.745E-3</v>
      </c>
      <c r="J56" s="85">
        <f>'AEO 2023 Table 39 Raw'!M43</f>
        <v>1.6930000000000001E-3</v>
      </c>
      <c r="K56" s="85">
        <f>'AEO 2023 Table 39 Raw'!N43</f>
        <v>1.645E-3</v>
      </c>
      <c r="L56" s="85">
        <f>'AEO 2023 Table 39 Raw'!O43</f>
        <v>1.6019999999999999E-3</v>
      </c>
      <c r="M56" s="85">
        <f>'AEO 2023 Table 39 Raw'!P43</f>
        <v>1.562E-3</v>
      </c>
      <c r="N56" s="85">
        <f>'AEO 2023 Table 39 Raw'!Q43</f>
        <v>1.5250000000000001E-3</v>
      </c>
      <c r="O56" s="85">
        <f>'AEO 2023 Table 39 Raw'!R43</f>
        <v>1.4909999999999999E-3</v>
      </c>
      <c r="P56" s="85">
        <f>'AEO 2023 Table 39 Raw'!S43</f>
        <v>1.4599999999999999E-3</v>
      </c>
      <c r="Q56" s="85">
        <f>'AEO 2023 Table 39 Raw'!T43</f>
        <v>1.433E-3</v>
      </c>
      <c r="R56" s="85">
        <f>'AEO 2023 Table 39 Raw'!U43</f>
        <v>1.407E-3</v>
      </c>
      <c r="S56" s="85">
        <f>'AEO 2023 Table 39 Raw'!V43</f>
        <v>1.384E-3</v>
      </c>
      <c r="T56" s="85">
        <f>'AEO 2023 Table 39 Raw'!W43</f>
        <v>1.3619999999999999E-3</v>
      </c>
      <c r="U56" s="85">
        <f>'AEO 2023 Table 39 Raw'!X43</f>
        <v>1.3420000000000001E-3</v>
      </c>
      <c r="V56" s="85">
        <f>'AEO 2023 Table 39 Raw'!Y43</f>
        <v>1.323E-3</v>
      </c>
      <c r="W56" s="85">
        <f>'AEO 2023 Table 39 Raw'!Z43</f>
        <v>1.3060000000000001E-3</v>
      </c>
      <c r="X56" s="85">
        <f>'AEO 2023 Table 39 Raw'!AA43</f>
        <v>1.2899999999999999E-3</v>
      </c>
      <c r="Y56" s="85">
        <f>'AEO 2023 Table 39 Raw'!AB43</f>
        <v>1.2750000000000001E-3</v>
      </c>
      <c r="Z56" s="85">
        <f>'AEO 2023 Table 39 Raw'!AC43</f>
        <v>1.263E-3</v>
      </c>
      <c r="AA56" s="85">
        <f>'AEO 2023 Table 39 Raw'!AD43</f>
        <v>1.2520000000000001E-3</v>
      </c>
      <c r="AB56" s="85">
        <f>'AEO 2023 Table 39 Raw'!AE43</f>
        <v>1.243E-3</v>
      </c>
      <c r="AC56" s="85">
        <f>'AEO 2023 Table 39 Raw'!AF43</f>
        <v>1.237E-3</v>
      </c>
      <c r="AD56" s="85">
        <f>'AEO 2023 Table 39 Raw'!AG43</f>
        <v>1.2329999999999999E-3</v>
      </c>
      <c r="AE56" s="85">
        <f>'AEO 2023 Table 39 Raw'!AH43</f>
        <v>1.232E-3</v>
      </c>
      <c r="AF56" s="95">
        <f>'AEO 2023 Table 39 Raw'!AI43</f>
        <v>-2.1000000000000001E-2</v>
      </c>
    </row>
    <row r="57" spans="1:32" ht="15" customHeight="1" x14ac:dyDescent="0.35">
      <c r="A57" s="77" t="s">
        <v>1428</v>
      </c>
      <c r="B57" s="81" t="s">
        <v>1321</v>
      </c>
      <c r="C57" s="85">
        <f>'AEO 2023 Table 39 Raw'!F44</f>
        <v>6.1710000000000003E-3</v>
      </c>
      <c r="D57" s="85">
        <f>'AEO 2023 Table 39 Raw'!G44</f>
        <v>6.2119999999999996E-3</v>
      </c>
      <c r="E57" s="85">
        <f>'AEO 2023 Table 39 Raw'!H44</f>
        <v>6.3860000000000002E-3</v>
      </c>
      <c r="F57" s="85">
        <f>'AEO 2023 Table 39 Raw'!I44</f>
        <v>6.6889999999999996E-3</v>
      </c>
      <c r="G57" s="85">
        <f>'AEO 2023 Table 39 Raw'!J44</f>
        <v>7.1320000000000003E-3</v>
      </c>
      <c r="H57" s="85">
        <f>'AEO 2023 Table 39 Raw'!K44</f>
        <v>7.6959999999999997E-3</v>
      </c>
      <c r="I57" s="85">
        <f>'AEO 2023 Table 39 Raw'!L44</f>
        <v>8.2900000000000005E-3</v>
      </c>
      <c r="J57" s="85">
        <f>'AEO 2023 Table 39 Raw'!M44</f>
        <v>8.9180000000000006E-3</v>
      </c>
      <c r="K57" s="85">
        <f>'AEO 2023 Table 39 Raw'!N44</f>
        <v>9.5569999999999995E-3</v>
      </c>
      <c r="L57" s="85">
        <f>'AEO 2023 Table 39 Raw'!O44</f>
        <v>1.0204E-2</v>
      </c>
      <c r="M57" s="85">
        <f>'AEO 2023 Table 39 Raw'!P44</f>
        <v>1.0855999999999999E-2</v>
      </c>
      <c r="N57" s="85">
        <f>'AEO 2023 Table 39 Raw'!Q44</f>
        <v>1.1506000000000001E-2</v>
      </c>
      <c r="O57" s="85">
        <f>'AEO 2023 Table 39 Raw'!R44</f>
        <v>1.2161999999999999E-2</v>
      </c>
      <c r="P57" s="85">
        <f>'AEO 2023 Table 39 Raw'!S44</f>
        <v>1.2827E-2</v>
      </c>
      <c r="Q57" s="85">
        <f>'AEO 2023 Table 39 Raw'!T44</f>
        <v>1.3511E-2</v>
      </c>
      <c r="R57" s="85">
        <f>'AEO 2023 Table 39 Raw'!U44</f>
        <v>1.4201999999999999E-2</v>
      </c>
      <c r="S57" s="85">
        <f>'AEO 2023 Table 39 Raw'!V44</f>
        <v>1.4893999999999999E-2</v>
      </c>
      <c r="T57" s="85">
        <f>'AEO 2023 Table 39 Raw'!W44</f>
        <v>1.5594E-2</v>
      </c>
      <c r="U57" s="85">
        <f>'AEO 2023 Table 39 Raw'!X44</f>
        <v>1.6296999999999999E-2</v>
      </c>
      <c r="V57" s="85">
        <f>'AEO 2023 Table 39 Raw'!Y44</f>
        <v>1.6993000000000001E-2</v>
      </c>
      <c r="W57" s="85">
        <f>'AEO 2023 Table 39 Raw'!Z44</f>
        <v>1.7689E-2</v>
      </c>
      <c r="X57" s="85">
        <f>'AEO 2023 Table 39 Raw'!AA44</f>
        <v>1.8388999999999999E-2</v>
      </c>
      <c r="Y57" s="85">
        <f>'AEO 2023 Table 39 Raw'!AB44</f>
        <v>1.9109999999999999E-2</v>
      </c>
      <c r="Z57" s="85">
        <f>'AEO 2023 Table 39 Raw'!AC44</f>
        <v>1.9855999999999999E-2</v>
      </c>
      <c r="AA57" s="85">
        <f>'AEO 2023 Table 39 Raw'!AD44</f>
        <v>2.0650999999999999E-2</v>
      </c>
      <c r="AB57" s="85">
        <f>'AEO 2023 Table 39 Raw'!AE44</f>
        <v>2.1482999999999999E-2</v>
      </c>
      <c r="AC57" s="85">
        <f>'AEO 2023 Table 39 Raw'!AF44</f>
        <v>2.2362E-2</v>
      </c>
      <c r="AD57" s="85">
        <f>'AEO 2023 Table 39 Raw'!AG44</f>
        <v>2.3290000000000002E-2</v>
      </c>
      <c r="AE57" s="85">
        <f>'AEO 2023 Table 39 Raw'!AH44</f>
        <v>2.4303999999999999E-2</v>
      </c>
      <c r="AF57" s="95">
        <f>'AEO 2023 Table 39 Raw'!AI44</f>
        <v>0.05</v>
      </c>
    </row>
    <row r="58" spans="1:32" ht="15" customHeight="1" x14ac:dyDescent="0.35">
      <c r="A58" s="77" t="s">
        <v>1429</v>
      </c>
      <c r="B58" s="81" t="s">
        <v>1323</v>
      </c>
      <c r="C58" s="85">
        <f>'AEO 2023 Table 39 Raw'!F45</f>
        <v>5.1320000000000003E-3</v>
      </c>
      <c r="D58" s="85">
        <f>'AEO 2023 Table 39 Raw'!G45</f>
        <v>4.7390000000000002E-3</v>
      </c>
      <c r="E58" s="85">
        <f>'AEO 2023 Table 39 Raw'!H45</f>
        <v>4.4869999999999997E-3</v>
      </c>
      <c r="F58" s="85">
        <f>'AEO 2023 Table 39 Raw'!I45</f>
        <v>4.2490000000000002E-3</v>
      </c>
      <c r="G58" s="85">
        <f>'AEO 2023 Table 39 Raw'!J45</f>
        <v>4.0239999999999998E-3</v>
      </c>
      <c r="H58" s="85">
        <f>'AEO 2023 Table 39 Raw'!K45</f>
        <v>3.813E-3</v>
      </c>
      <c r="I58" s="85">
        <f>'AEO 2023 Table 39 Raw'!L45</f>
        <v>3.6129999999999999E-3</v>
      </c>
      <c r="J58" s="85">
        <f>'AEO 2023 Table 39 Raw'!M45</f>
        <v>3.4250000000000001E-3</v>
      </c>
      <c r="K58" s="85">
        <f>'AEO 2023 Table 39 Raw'!N45</f>
        <v>3.2469999999999999E-3</v>
      </c>
      <c r="L58" s="85">
        <f>'AEO 2023 Table 39 Raw'!O45</f>
        <v>3.0790000000000001E-3</v>
      </c>
      <c r="M58" s="85">
        <f>'AEO 2023 Table 39 Raw'!P45</f>
        <v>2.9199999999999999E-3</v>
      </c>
      <c r="N58" s="85">
        <f>'AEO 2023 Table 39 Raw'!Q45</f>
        <v>2.7699999999999999E-3</v>
      </c>
      <c r="O58" s="85">
        <f>'AEO 2023 Table 39 Raw'!R45</f>
        <v>2.6280000000000001E-3</v>
      </c>
      <c r="P58" s="85">
        <f>'AEO 2023 Table 39 Raw'!S45</f>
        <v>2.4940000000000001E-3</v>
      </c>
      <c r="Q58" s="85">
        <f>'AEO 2023 Table 39 Raw'!T45</f>
        <v>2.3679999999999999E-3</v>
      </c>
      <c r="R58" s="85">
        <f>'AEO 2023 Table 39 Raw'!U45</f>
        <v>2.248E-3</v>
      </c>
      <c r="S58" s="85">
        <f>'AEO 2023 Table 39 Raw'!V45</f>
        <v>2.1350000000000002E-3</v>
      </c>
      <c r="T58" s="85">
        <f>'AEO 2023 Table 39 Raw'!W45</f>
        <v>2.029E-3</v>
      </c>
      <c r="U58" s="85">
        <f>'AEO 2023 Table 39 Raw'!X45</f>
        <v>1.928E-3</v>
      </c>
      <c r="V58" s="85">
        <f>'AEO 2023 Table 39 Raw'!Y45</f>
        <v>1.8320000000000001E-3</v>
      </c>
      <c r="W58" s="85">
        <f>'AEO 2023 Table 39 Raw'!Z45</f>
        <v>1.7420000000000001E-3</v>
      </c>
      <c r="X58" s="85">
        <f>'AEO 2023 Table 39 Raw'!AA45</f>
        <v>1.6559999999999999E-3</v>
      </c>
      <c r="Y58" s="85">
        <f>'AEO 2023 Table 39 Raw'!AB45</f>
        <v>1.575E-3</v>
      </c>
      <c r="Z58" s="85">
        <f>'AEO 2023 Table 39 Raw'!AC45</f>
        <v>1.4989999999999999E-3</v>
      </c>
      <c r="AA58" s="85">
        <f>'AEO 2023 Table 39 Raw'!AD45</f>
        <v>1.4270000000000001E-3</v>
      </c>
      <c r="AB58" s="85">
        <f>'AEO 2023 Table 39 Raw'!AE45</f>
        <v>1.3600000000000001E-3</v>
      </c>
      <c r="AC58" s="85">
        <f>'AEO 2023 Table 39 Raw'!AF45</f>
        <v>1.2960000000000001E-3</v>
      </c>
      <c r="AD58" s="85">
        <f>'AEO 2023 Table 39 Raw'!AG45</f>
        <v>1.2359999999999999E-3</v>
      </c>
      <c r="AE58" s="85">
        <f>'AEO 2023 Table 39 Raw'!AH45</f>
        <v>1.1800000000000001E-3</v>
      </c>
      <c r="AF58" s="95">
        <f>'AEO 2023 Table 39 Raw'!AI45</f>
        <v>-5.0999999999999997E-2</v>
      </c>
    </row>
    <row r="59" spans="1:32" ht="15" customHeight="1" x14ac:dyDescent="0.35">
      <c r="A59" s="77" t="s">
        <v>1430</v>
      </c>
      <c r="B59" s="81" t="s">
        <v>1325</v>
      </c>
      <c r="C59" s="85">
        <f>'AEO 2023 Table 39 Raw'!F46</f>
        <v>0</v>
      </c>
      <c r="D59" s="85">
        <f>'AEO 2023 Table 39 Raw'!G46</f>
        <v>0</v>
      </c>
      <c r="E59" s="85">
        <f>'AEO 2023 Table 39 Raw'!H46</f>
        <v>0</v>
      </c>
      <c r="F59" s="85">
        <f>'AEO 2023 Table 39 Raw'!I46</f>
        <v>0</v>
      </c>
      <c r="G59" s="85">
        <f>'AEO 2023 Table 39 Raw'!J46</f>
        <v>0</v>
      </c>
      <c r="H59" s="85">
        <f>'AEO 2023 Table 39 Raw'!K46</f>
        <v>0</v>
      </c>
      <c r="I59" s="85">
        <f>'AEO 2023 Table 39 Raw'!L46</f>
        <v>0</v>
      </c>
      <c r="J59" s="85">
        <f>'AEO 2023 Table 39 Raw'!M46</f>
        <v>0</v>
      </c>
      <c r="K59" s="85">
        <f>'AEO 2023 Table 39 Raw'!N46</f>
        <v>0</v>
      </c>
      <c r="L59" s="85">
        <f>'AEO 2023 Table 39 Raw'!O46</f>
        <v>0</v>
      </c>
      <c r="M59" s="85">
        <f>'AEO 2023 Table 39 Raw'!P46</f>
        <v>0</v>
      </c>
      <c r="N59" s="85">
        <f>'AEO 2023 Table 39 Raw'!Q46</f>
        <v>0</v>
      </c>
      <c r="O59" s="85">
        <f>'AEO 2023 Table 39 Raw'!R46</f>
        <v>0</v>
      </c>
      <c r="P59" s="85">
        <f>'AEO 2023 Table 39 Raw'!S46</f>
        <v>0</v>
      </c>
      <c r="Q59" s="85">
        <f>'AEO 2023 Table 39 Raw'!T46</f>
        <v>0</v>
      </c>
      <c r="R59" s="85">
        <f>'AEO 2023 Table 39 Raw'!U46</f>
        <v>0</v>
      </c>
      <c r="S59" s="85">
        <f>'AEO 2023 Table 39 Raw'!V46</f>
        <v>0</v>
      </c>
      <c r="T59" s="85">
        <f>'AEO 2023 Table 39 Raw'!W46</f>
        <v>0</v>
      </c>
      <c r="U59" s="85">
        <f>'AEO 2023 Table 39 Raw'!X46</f>
        <v>0</v>
      </c>
      <c r="V59" s="85">
        <f>'AEO 2023 Table 39 Raw'!Y46</f>
        <v>0</v>
      </c>
      <c r="W59" s="85">
        <f>'AEO 2023 Table 39 Raw'!Z46</f>
        <v>0</v>
      </c>
      <c r="X59" s="85">
        <f>'AEO 2023 Table 39 Raw'!AA46</f>
        <v>0</v>
      </c>
      <c r="Y59" s="85">
        <f>'AEO 2023 Table 39 Raw'!AB46</f>
        <v>0</v>
      </c>
      <c r="Z59" s="85">
        <f>'AEO 2023 Table 39 Raw'!AC46</f>
        <v>0</v>
      </c>
      <c r="AA59" s="85">
        <f>'AEO 2023 Table 39 Raw'!AD46</f>
        <v>0</v>
      </c>
      <c r="AB59" s="85">
        <f>'AEO 2023 Table 39 Raw'!AE46</f>
        <v>0</v>
      </c>
      <c r="AC59" s="85">
        <f>'AEO 2023 Table 39 Raw'!AF46</f>
        <v>0</v>
      </c>
      <c r="AD59" s="85">
        <f>'AEO 2023 Table 39 Raw'!AG46</f>
        <v>0</v>
      </c>
      <c r="AE59" s="85">
        <f>'AEO 2023 Table 39 Raw'!AH46</f>
        <v>0</v>
      </c>
      <c r="AF59" s="95" t="str">
        <f>'AEO 2023 Table 39 Raw'!AI46</f>
        <v>- -</v>
      </c>
    </row>
    <row r="60" spans="1:32" ht="15" customHeight="1" x14ac:dyDescent="0.35">
      <c r="A60" s="77" t="s">
        <v>1431</v>
      </c>
      <c r="B60" s="81" t="s">
        <v>1327</v>
      </c>
      <c r="C60" s="85">
        <f>'AEO 2023 Table 39 Raw'!F47</f>
        <v>1.9999999999999999E-6</v>
      </c>
      <c r="D60" s="85">
        <f>'AEO 2023 Table 39 Raw'!G47</f>
        <v>6.0000000000000002E-6</v>
      </c>
      <c r="E60" s="85">
        <f>'AEO 2023 Table 39 Raw'!H47</f>
        <v>1.2999999999999999E-5</v>
      </c>
      <c r="F60" s="85">
        <f>'AEO 2023 Table 39 Raw'!I47</f>
        <v>2.1999999999999999E-5</v>
      </c>
      <c r="G60" s="85">
        <f>'AEO 2023 Table 39 Raw'!J47</f>
        <v>3.3000000000000003E-5</v>
      </c>
      <c r="H60" s="85">
        <f>'AEO 2023 Table 39 Raw'!K47</f>
        <v>4.6E-5</v>
      </c>
      <c r="I60" s="85">
        <f>'AEO 2023 Table 39 Raw'!L47</f>
        <v>6.2000000000000003E-5</v>
      </c>
      <c r="J60" s="85">
        <f>'AEO 2023 Table 39 Raw'!M47</f>
        <v>7.8999999999999996E-5</v>
      </c>
      <c r="K60" s="85">
        <f>'AEO 2023 Table 39 Raw'!N47</f>
        <v>9.7999999999999997E-5</v>
      </c>
      <c r="L60" s="85">
        <f>'AEO 2023 Table 39 Raw'!O47</f>
        <v>1.1900000000000001E-4</v>
      </c>
      <c r="M60" s="85">
        <f>'AEO 2023 Table 39 Raw'!P47</f>
        <v>1.4100000000000001E-4</v>
      </c>
      <c r="N60" s="85">
        <f>'AEO 2023 Table 39 Raw'!Q47</f>
        <v>1.64E-4</v>
      </c>
      <c r="O60" s="85">
        <f>'AEO 2023 Table 39 Raw'!R47</f>
        <v>1.8900000000000001E-4</v>
      </c>
      <c r="P60" s="85">
        <f>'AEO 2023 Table 39 Raw'!S47</f>
        <v>2.14E-4</v>
      </c>
      <c r="Q60" s="85">
        <f>'AEO 2023 Table 39 Raw'!T47</f>
        <v>2.41E-4</v>
      </c>
      <c r="R60" s="85">
        <f>'AEO 2023 Table 39 Raw'!U47</f>
        <v>2.6899999999999998E-4</v>
      </c>
      <c r="S60" s="85">
        <f>'AEO 2023 Table 39 Raw'!V47</f>
        <v>2.9799999999999998E-4</v>
      </c>
      <c r="T60" s="85">
        <f>'AEO 2023 Table 39 Raw'!W47</f>
        <v>3.28E-4</v>
      </c>
      <c r="U60" s="85">
        <f>'AEO 2023 Table 39 Raw'!X47</f>
        <v>3.59E-4</v>
      </c>
      <c r="V60" s="85">
        <f>'AEO 2023 Table 39 Raw'!Y47</f>
        <v>3.9100000000000002E-4</v>
      </c>
      <c r="W60" s="85">
        <f>'AEO 2023 Table 39 Raw'!Z47</f>
        <v>4.2400000000000001E-4</v>
      </c>
      <c r="X60" s="85">
        <f>'AEO 2023 Table 39 Raw'!AA47</f>
        <v>4.5800000000000002E-4</v>
      </c>
      <c r="Y60" s="85">
        <f>'AEO 2023 Table 39 Raw'!AB47</f>
        <v>4.9200000000000003E-4</v>
      </c>
      <c r="Z60" s="85">
        <f>'AEO 2023 Table 39 Raw'!AC47</f>
        <v>5.2700000000000002E-4</v>
      </c>
      <c r="AA60" s="85">
        <f>'AEO 2023 Table 39 Raw'!AD47</f>
        <v>5.62E-4</v>
      </c>
      <c r="AB60" s="85">
        <f>'AEO 2023 Table 39 Raw'!AE47</f>
        <v>5.9900000000000003E-4</v>
      </c>
      <c r="AC60" s="85">
        <f>'AEO 2023 Table 39 Raw'!AF47</f>
        <v>6.3599999999999996E-4</v>
      </c>
      <c r="AD60" s="85">
        <f>'AEO 2023 Table 39 Raw'!AG47</f>
        <v>6.7299999999999999E-4</v>
      </c>
      <c r="AE60" s="85">
        <f>'AEO 2023 Table 39 Raw'!AH47</f>
        <v>7.1199999999999996E-4</v>
      </c>
      <c r="AF60" s="95">
        <f>'AEO 2023 Table 39 Raw'!AI47</f>
        <v>0.23300000000000001</v>
      </c>
    </row>
    <row r="61" spans="1:32" ht="15" customHeight="1" x14ac:dyDescent="0.35">
      <c r="A61" s="77" t="s">
        <v>1432</v>
      </c>
      <c r="B61" s="81" t="s">
        <v>1354</v>
      </c>
      <c r="C61" s="85">
        <f>'AEO 2023 Table 39 Raw'!F48</f>
        <v>17.961500000000001</v>
      </c>
      <c r="D61" s="85">
        <f>'AEO 2023 Table 39 Raw'!G48</f>
        <v>18.547642</v>
      </c>
      <c r="E61" s="85">
        <f>'AEO 2023 Table 39 Raw'!H48</f>
        <v>19.256799999999998</v>
      </c>
      <c r="F61" s="85">
        <f>'AEO 2023 Table 39 Raw'!I48</f>
        <v>20.085459</v>
      </c>
      <c r="G61" s="85">
        <f>'AEO 2023 Table 39 Raw'!J48</f>
        <v>21.003944000000001</v>
      </c>
      <c r="H61" s="85">
        <f>'AEO 2023 Table 39 Raw'!K48</f>
        <v>21.989965000000002</v>
      </c>
      <c r="I61" s="85">
        <f>'AEO 2023 Table 39 Raw'!L48</f>
        <v>23.054752000000001</v>
      </c>
      <c r="J61" s="85">
        <f>'AEO 2023 Table 39 Raw'!M48</f>
        <v>24.197991999999999</v>
      </c>
      <c r="K61" s="85">
        <f>'AEO 2023 Table 39 Raw'!N48</f>
        <v>25.377545999999999</v>
      </c>
      <c r="L61" s="85">
        <f>'AEO 2023 Table 39 Raw'!O48</f>
        <v>26.557483999999999</v>
      </c>
      <c r="M61" s="85">
        <f>'AEO 2023 Table 39 Raw'!P48</f>
        <v>27.761019000000001</v>
      </c>
      <c r="N61" s="85">
        <f>'AEO 2023 Table 39 Raw'!Q48</f>
        <v>28.97916</v>
      </c>
      <c r="O61" s="85">
        <f>'AEO 2023 Table 39 Raw'!R48</f>
        <v>30.221045</v>
      </c>
      <c r="P61" s="85">
        <f>'AEO 2023 Table 39 Raw'!S48</f>
        <v>31.506198999999999</v>
      </c>
      <c r="Q61" s="85">
        <f>'AEO 2023 Table 39 Raw'!T48</f>
        <v>32.823279999999997</v>
      </c>
      <c r="R61" s="85">
        <f>'AEO 2023 Table 39 Raw'!U48</f>
        <v>34.151218</v>
      </c>
      <c r="S61" s="85">
        <f>'AEO 2023 Table 39 Raw'!V48</f>
        <v>35.490746000000001</v>
      </c>
      <c r="T61" s="85">
        <f>'AEO 2023 Table 39 Raw'!W48</f>
        <v>36.828594000000002</v>
      </c>
      <c r="U61" s="85">
        <f>'AEO 2023 Table 39 Raw'!X48</f>
        <v>38.137306000000002</v>
      </c>
      <c r="V61" s="85">
        <f>'AEO 2023 Table 39 Raw'!Y48</f>
        <v>39.405490999999998</v>
      </c>
      <c r="W61" s="85">
        <f>'AEO 2023 Table 39 Raw'!Z48</f>
        <v>40.640514000000003</v>
      </c>
      <c r="X61" s="85">
        <f>'AEO 2023 Table 39 Raw'!AA48</f>
        <v>41.827514999999998</v>
      </c>
      <c r="Y61" s="85">
        <f>'AEO 2023 Table 39 Raw'!AB48</f>
        <v>42.958976999999997</v>
      </c>
      <c r="Z61" s="85">
        <f>'AEO 2023 Table 39 Raw'!AC48</f>
        <v>44.040993</v>
      </c>
      <c r="AA61" s="85">
        <f>'AEO 2023 Table 39 Raw'!AD48</f>
        <v>45.096386000000003</v>
      </c>
      <c r="AB61" s="85">
        <f>'AEO 2023 Table 39 Raw'!AE48</f>
        <v>46.101222999999997</v>
      </c>
      <c r="AC61" s="85">
        <f>'AEO 2023 Table 39 Raw'!AF48</f>
        <v>47.049160000000001</v>
      </c>
      <c r="AD61" s="85">
        <f>'AEO 2023 Table 39 Raw'!AG48</f>
        <v>47.962722999999997</v>
      </c>
      <c r="AE61" s="85">
        <f>'AEO 2023 Table 39 Raw'!AH48</f>
        <v>48.852718000000003</v>
      </c>
      <c r="AF61" s="95">
        <f>'AEO 2023 Table 39 Raw'!AI48</f>
        <v>3.5999999999999997E-2</v>
      </c>
    </row>
    <row r="62" spans="1:32" ht="15" customHeight="1" x14ac:dyDescent="0.35">
      <c r="C62" s="85"/>
      <c r="D62" s="85"/>
      <c r="E62" s="85"/>
      <c r="F62" s="85"/>
      <c r="G62" s="85"/>
      <c r="H62" s="85"/>
      <c r="I62" s="85"/>
      <c r="J62" s="85"/>
      <c r="K62" s="85"/>
      <c r="L62" s="85"/>
      <c r="M62" s="85"/>
      <c r="N62" s="85"/>
      <c r="O62" s="85"/>
      <c r="P62" s="85"/>
      <c r="Q62" s="85"/>
      <c r="R62" s="85"/>
      <c r="S62" s="85"/>
      <c r="T62" s="85"/>
      <c r="U62" s="85"/>
      <c r="V62" s="85"/>
      <c r="W62" s="85"/>
      <c r="X62" s="85"/>
      <c r="Y62" s="85"/>
      <c r="Z62" s="85"/>
      <c r="AA62" s="85"/>
      <c r="AB62" s="85"/>
      <c r="AC62" s="85"/>
      <c r="AD62" s="85"/>
      <c r="AE62" s="85"/>
      <c r="AF62" s="95"/>
    </row>
    <row r="63" spans="1:32" ht="15" customHeight="1" x14ac:dyDescent="0.35">
      <c r="A63" s="77" t="s">
        <v>1433</v>
      </c>
      <c r="B63" s="34" t="s">
        <v>235</v>
      </c>
      <c r="C63" s="85">
        <f>'AEO 2023 Table 39 Raw'!F49</f>
        <v>136.62231399999999</v>
      </c>
      <c r="D63" s="85">
        <f>'AEO 2023 Table 39 Raw'!G49</f>
        <v>139.68485999999999</v>
      </c>
      <c r="E63" s="85">
        <f>'AEO 2023 Table 39 Raw'!H49</f>
        <v>143.08972199999999</v>
      </c>
      <c r="F63" s="85">
        <f>'AEO 2023 Table 39 Raw'!I49</f>
        <v>146.74803199999999</v>
      </c>
      <c r="G63" s="85">
        <f>'AEO 2023 Table 39 Raw'!J49</f>
        <v>150.475311</v>
      </c>
      <c r="H63" s="85">
        <f>'AEO 2023 Table 39 Raw'!K49</f>
        <v>154.140289</v>
      </c>
      <c r="I63" s="85">
        <f>'AEO 2023 Table 39 Raw'!L49</f>
        <v>157.70036300000001</v>
      </c>
      <c r="J63" s="85">
        <f>'AEO 2023 Table 39 Raw'!M49</f>
        <v>161.245789</v>
      </c>
      <c r="K63" s="85">
        <f>'AEO 2023 Table 39 Raw'!N49</f>
        <v>164.64729299999999</v>
      </c>
      <c r="L63" s="85">
        <f>'AEO 2023 Table 39 Raw'!O49</f>
        <v>167.89001500000001</v>
      </c>
      <c r="M63" s="85">
        <f>'AEO 2023 Table 39 Raw'!P49</f>
        <v>170.95519999999999</v>
      </c>
      <c r="N63" s="85">
        <f>'AEO 2023 Table 39 Raw'!Q49</f>
        <v>173.843887</v>
      </c>
      <c r="O63" s="85">
        <f>'AEO 2023 Table 39 Raw'!R49</f>
        <v>176.53872699999999</v>
      </c>
      <c r="P63" s="85">
        <f>'AEO 2023 Table 39 Raw'!S49</f>
        <v>179.13694799999999</v>
      </c>
      <c r="Q63" s="85">
        <f>'AEO 2023 Table 39 Raw'!T49</f>
        <v>181.640503</v>
      </c>
      <c r="R63" s="85">
        <f>'AEO 2023 Table 39 Raw'!U49</f>
        <v>184.04345699999999</v>
      </c>
      <c r="S63" s="85">
        <f>'AEO 2023 Table 39 Raw'!V49</f>
        <v>186.37619000000001</v>
      </c>
      <c r="T63" s="85">
        <f>'AEO 2023 Table 39 Raw'!W49</f>
        <v>188.64561499999999</v>
      </c>
      <c r="U63" s="85">
        <f>'AEO 2023 Table 39 Raw'!X49</f>
        <v>190.89492799999999</v>
      </c>
      <c r="V63" s="85">
        <f>'AEO 2023 Table 39 Raw'!Y49</f>
        <v>193.064682</v>
      </c>
      <c r="W63" s="85">
        <f>'AEO 2023 Table 39 Raw'!Z49</f>
        <v>195.17804000000001</v>
      </c>
      <c r="X63" s="85">
        <f>'AEO 2023 Table 39 Raw'!AA49</f>
        <v>197.24813800000001</v>
      </c>
      <c r="Y63" s="85">
        <f>'AEO 2023 Table 39 Raw'!AB49</f>
        <v>199.27813699999999</v>
      </c>
      <c r="Z63" s="85">
        <f>'AEO 2023 Table 39 Raw'!AC49</f>
        <v>201.29806500000001</v>
      </c>
      <c r="AA63" s="85">
        <f>'AEO 2023 Table 39 Raw'!AD49</f>
        <v>203.24664300000001</v>
      </c>
      <c r="AB63" s="85">
        <f>'AEO 2023 Table 39 Raw'!AE49</f>
        <v>205.17922999999999</v>
      </c>
      <c r="AC63" s="85">
        <f>'AEO 2023 Table 39 Raw'!AF49</f>
        <v>207.06007399999999</v>
      </c>
      <c r="AD63" s="85">
        <f>'AEO 2023 Table 39 Raw'!AG49</f>
        <v>208.95639</v>
      </c>
      <c r="AE63" s="85">
        <f>'AEO 2023 Table 39 Raw'!AH49</f>
        <v>210.89492799999999</v>
      </c>
      <c r="AF63" s="95">
        <f>'AEO 2023 Table 39 Raw'!AI49</f>
        <v>1.6E-2</v>
      </c>
    </row>
    <row r="64" spans="1:32" ht="15" customHeight="1" x14ac:dyDescent="0.35">
      <c r="C64" s="85"/>
      <c r="D64" s="85"/>
      <c r="E64" s="85"/>
      <c r="F64" s="85"/>
      <c r="G64" s="85"/>
      <c r="H64" s="85"/>
      <c r="I64" s="85"/>
      <c r="J64" s="85"/>
      <c r="K64" s="85"/>
      <c r="L64" s="85"/>
      <c r="M64" s="85"/>
      <c r="N64" s="85"/>
      <c r="O64" s="85"/>
      <c r="P64" s="85"/>
      <c r="Q64" s="85"/>
      <c r="R64" s="85"/>
      <c r="S64" s="85"/>
      <c r="T64" s="85"/>
      <c r="U64" s="85"/>
      <c r="V64" s="85"/>
      <c r="W64" s="85"/>
      <c r="X64" s="85"/>
      <c r="Y64" s="85"/>
      <c r="Z64" s="85"/>
      <c r="AA64" s="85"/>
      <c r="AB64" s="85"/>
      <c r="AC64" s="85"/>
      <c r="AD64" s="85"/>
      <c r="AE64" s="85"/>
      <c r="AF64" s="95"/>
    </row>
    <row r="65" spans="1:33" ht="15" customHeight="1" x14ac:dyDescent="0.35">
      <c r="A65" s="77" t="s">
        <v>1434</v>
      </c>
      <c r="B65" s="34" t="s">
        <v>236</v>
      </c>
      <c r="C65" s="85">
        <f>'AEO 2023 Table 39 Raw'!F50</f>
        <v>0</v>
      </c>
      <c r="D65" s="85">
        <f>'AEO 2023 Table 39 Raw'!G50</f>
        <v>261.58056599999998</v>
      </c>
      <c r="E65" s="85">
        <f>'AEO 2023 Table 39 Raw'!H50</f>
        <v>262.14712500000002</v>
      </c>
      <c r="F65" s="85">
        <f>'AEO 2023 Table 39 Raw'!I50</f>
        <v>263.21313500000002</v>
      </c>
      <c r="G65" s="85">
        <f>'AEO 2023 Table 39 Raw'!J50</f>
        <v>264.447632</v>
      </c>
      <c r="H65" s="85">
        <f>'AEO 2023 Table 39 Raw'!K50</f>
        <v>265.72799700000002</v>
      </c>
      <c r="I65" s="85">
        <f>'AEO 2023 Table 39 Raw'!L50</f>
        <v>266.88964800000002</v>
      </c>
      <c r="J65" s="85">
        <f>'AEO 2023 Table 39 Raw'!M50</f>
        <v>267.85632299999997</v>
      </c>
      <c r="K65" s="85">
        <f>'AEO 2023 Table 39 Raw'!N50</f>
        <v>268.824524</v>
      </c>
      <c r="L65" s="85">
        <f>'AEO 2023 Table 39 Raw'!O50</f>
        <v>269.648438</v>
      </c>
      <c r="M65" s="85">
        <f>'AEO 2023 Table 39 Raw'!P50</f>
        <v>270.33343500000001</v>
      </c>
      <c r="N65" s="85">
        <f>'AEO 2023 Table 39 Raw'!Q50</f>
        <v>270.91931199999999</v>
      </c>
      <c r="O65" s="85">
        <f>'AEO 2023 Table 39 Raw'!R50</f>
        <v>271.41503899999998</v>
      </c>
      <c r="P65" s="85">
        <f>'AEO 2023 Table 39 Raw'!S50</f>
        <v>271.84841899999998</v>
      </c>
      <c r="Q65" s="85">
        <f>'AEO 2023 Table 39 Raw'!T50</f>
        <v>272.37396200000001</v>
      </c>
      <c r="R65" s="85">
        <f>'AEO 2023 Table 39 Raw'!U50</f>
        <v>273.06338499999998</v>
      </c>
      <c r="S65" s="85">
        <f>'AEO 2023 Table 39 Raw'!V50</f>
        <v>273.90936299999998</v>
      </c>
      <c r="T65" s="85">
        <f>'AEO 2023 Table 39 Raw'!W50</f>
        <v>274.95187399999998</v>
      </c>
      <c r="U65" s="85">
        <f>'AEO 2023 Table 39 Raw'!X50</f>
        <v>276.16525300000001</v>
      </c>
      <c r="V65" s="85">
        <f>'AEO 2023 Table 39 Raw'!Y50</f>
        <v>277.578979</v>
      </c>
      <c r="W65" s="85">
        <f>'AEO 2023 Table 39 Raw'!Z50</f>
        <v>279.06506300000001</v>
      </c>
      <c r="X65" s="85">
        <f>'AEO 2023 Table 39 Raw'!AA50</f>
        <v>280.62301600000001</v>
      </c>
      <c r="Y65" s="85">
        <f>'AEO 2023 Table 39 Raw'!AB50</f>
        <v>282.20675699999998</v>
      </c>
      <c r="Z65" s="85">
        <f>'AEO 2023 Table 39 Raw'!AC50</f>
        <v>283.82251000000002</v>
      </c>
      <c r="AA65" s="85">
        <f>'AEO 2023 Table 39 Raw'!AD50</f>
        <v>285.48770100000002</v>
      </c>
      <c r="AB65" s="85">
        <f>'AEO 2023 Table 39 Raw'!AE50</f>
        <v>287.18682899999999</v>
      </c>
      <c r="AC65" s="85">
        <f>'AEO 2023 Table 39 Raw'!AF50</f>
        <v>288.88067599999999</v>
      </c>
      <c r="AD65" s="85">
        <f>'AEO 2023 Table 39 Raw'!AG50</f>
        <v>290.55407700000001</v>
      </c>
      <c r="AE65" s="85">
        <f>'AEO 2023 Table 39 Raw'!AH50</f>
        <v>292.26516700000002</v>
      </c>
      <c r="AF65" s="95">
        <f>'AEO 2023 Table 39 Raw'!AI50</f>
        <v>294.07318099999998</v>
      </c>
    </row>
    <row r="66" spans="1:33" ht="15" customHeight="1" thickBot="1" x14ac:dyDescent="0.4"/>
    <row r="67" spans="1:33" ht="15" customHeight="1" x14ac:dyDescent="0.35">
      <c r="B67" s="102" t="s">
        <v>1435</v>
      </c>
      <c r="C67" s="103"/>
      <c r="D67" s="103"/>
      <c r="E67" s="103"/>
      <c r="F67" s="103"/>
      <c r="G67" s="103"/>
      <c r="H67" s="103"/>
      <c r="I67" s="103"/>
      <c r="J67" s="103"/>
      <c r="K67" s="103"/>
      <c r="L67" s="103"/>
      <c r="M67" s="103"/>
      <c r="N67" s="103"/>
      <c r="O67" s="103"/>
      <c r="P67" s="103"/>
      <c r="Q67" s="103"/>
      <c r="R67" s="103"/>
      <c r="S67" s="103"/>
      <c r="T67" s="103"/>
      <c r="U67" s="103"/>
      <c r="V67" s="103"/>
      <c r="W67" s="103"/>
      <c r="X67" s="103"/>
      <c r="Y67" s="103"/>
      <c r="Z67" s="103"/>
      <c r="AA67" s="103"/>
      <c r="AB67" s="103"/>
      <c r="AC67" s="103"/>
      <c r="AD67" s="103"/>
      <c r="AE67" s="103"/>
      <c r="AF67" s="103"/>
      <c r="AG67" s="83"/>
    </row>
    <row r="68" spans="1:33" ht="15" customHeight="1" x14ac:dyDescent="0.35">
      <c r="B68" s="84" t="s">
        <v>1385</v>
      </c>
    </row>
    <row r="69" spans="1:33" ht="15" customHeight="1" x14ac:dyDescent="0.35">
      <c r="B69" s="84" t="s">
        <v>1388</v>
      </c>
    </row>
    <row r="70" spans="1:33" ht="12" customHeight="1" x14ac:dyDescent="0.35">
      <c r="B70" s="84" t="s">
        <v>1389</v>
      </c>
    </row>
    <row r="71" spans="1:33" ht="15" customHeight="1" x14ac:dyDescent="0.35">
      <c r="B71" s="84" t="s">
        <v>1390</v>
      </c>
    </row>
    <row r="72" spans="1:33" ht="15" customHeight="1" x14ac:dyDescent="0.35"/>
    <row r="73" spans="1:33" ht="15" customHeight="1" x14ac:dyDescent="0.35"/>
    <row r="74" spans="1:33" ht="15" customHeight="1" x14ac:dyDescent="0.35"/>
    <row r="75" spans="1:33" ht="15" customHeight="1" x14ac:dyDescent="0.35"/>
    <row r="76" spans="1:33" ht="15" customHeight="1" x14ac:dyDescent="0.35"/>
    <row r="77" spans="1:33" ht="15" customHeight="1" x14ac:dyDescent="0.35"/>
    <row r="78" spans="1:33" ht="15" customHeight="1" x14ac:dyDescent="0.35"/>
    <row r="79" spans="1:33" ht="15" customHeight="1" x14ac:dyDescent="0.35"/>
    <row r="80" spans="1:33" ht="15" customHeight="1" x14ac:dyDescent="0.35"/>
    <row r="81" ht="15" customHeight="1" x14ac:dyDescent="0.35"/>
    <row r="82" ht="15" customHeight="1" x14ac:dyDescent="0.35"/>
    <row r="83" ht="15" customHeight="1" x14ac:dyDescent="0.35"/>
    <row r="84" ht="15" customHeight="1" x14ac:dyDescent="0.35"/>
    <row r="85" ht="15" customHeight="1" x14ac:dyDescent="0.35"/>
    <row r="86" ht="15" customHeight="1" x14ac:dyDescent="0.35"/>
    <row r="87" ht="15" customHeight="1" x14ac:dyDescent="0.35"/>
    <row r="88" ht="15" customHeight="1" x14ac:dyDescent="0.35"/>
    <row r="89" ht="15" customHeight="1" x14ac:dyDescent="0.35"/>
    <row r="90" ht="12" customHeight="1" x14ac:dyDescent="0.35"/>
    <row r="91" ht="15" customHeight="1" x14ac:dyDescent="0.35"/>
    <row r="92" ht="15" customHeight="1" x14ac:dyDescent="0.35"/>
    <row r="93" ht="15" customHeight="1" x14ac:dyDescent="0.35"/>
    <row r="94" ht="15" customHeight="1" x14ac:dyDescent="0.35"/>
    <row r="95" ht="12" customHeight="1" x14ac:dyDescent="0.35"/>
    <row r="96" ht="15" customHeight="1" x14ac:dyDescent="0.35"/>
    <row r="97" ht="12" customHeight="1" x14ac:dyDescent="0.35"/>
    <row r="98" ht="15" customHeight="1" x14ac:dyDescent="0.35"/>
    <row r="99" ht="15" customHeight="1" x14ac:dyDescent="0.35"/>
    <row r="100" ht="15" customHeight="1" x14ac:dyDescent="0.35"/>
    <row r="101" ht="15" customHeight="1" x14ac:dyDescent="0.35"/>
    <row r="102" ht="15" customHeight="1" x14ac:dyDescent="0.35"/>
    <row r="103" ht="15" customHeight="1" x14ac:dyDescent="0.35"/>
    <row r="104" ht="15" customHeight="1" x14ac:dyDescent="0.35"/>
    <row r="105" ht="15" customHeight="1" x14ac:dyDescent="0.35"/>
    <row r="106" ht="15" customHeight="1" x14ac:dyDescent="0.35"/>
    <row r="107" ht="15" customHeight="1" x14ac:dyDescent="0.35"/>
    <row r="108" ht="15" customHeight="1" x14ac:dyDescent="0.35"/>
    <row r="109" ht="15" customHeight="1" x14ac:dyDescent="0.35"/>
    <row r="110" ht="15" customHeight="1" x14ac:dyDescent="0.35"/>
    <row r="111" ht="15" customHeight="1" x14ac:dyDescent="0.35"/>
    <row r="112" ht="15" customHeight="1" x14ac:dyDescent="0.35"/>
    <row r="113" spans="2:32" ht="12" customHeight="1" x14ac:dyDescent="0.35"/>
    <row r="114" spans="2:32" ht="15" customHeight="1" x14ac:dyDescent="0.35"/>
    <row r="115" spans="2:32" ht="15" customHeight="1" x14ac:dyDescent="0.35"/>
    <row r="116" spans="2:32" ht="15" customHeight="1" x14ac:dyDescent="0.35">
      <c r="B116" s="101"/>
      <c r="C116" s="101"/>
      <c r="D116" s="101"/>
      <c r="E116" s="101"/>
      <c r="F116" s="101"/>
      <c r="G116" s="101"/>
      <c r="H116" s="101"/>
      <c r="I116" s="101"/>
      <c r="J116" s="101"/>
      <c r="K116" s="101"/>
      <c r="L116" s="101"/>
      <c r="M116" s="101"/>
      <c r="N116" s="101"/>
      <c r="O116" s="101"/>
      <c r="P116" s="101"/>
      <c r="Q116" s="101"/>
      <c r="R116" s="101"/>
      <c r="S116" s="101"/>
      <c r="T116" s="101"/>
      <c r="U116" s="101"/>
      <c r="V116" s="101"/>
      <c r="W116" s="101"/>
      <c r="X116" s="101"/>
      <c r="Y116" s="101"/>
      <c r="Z116" s="101"/>
      <c r="AA116" s="101"/>
      <c r="AB116" s="101"/>
      <c r="AC116" s="101"/>
      <c r="AD116" s="101"/>
      <c r="AE116" s="101"/>
      <c r="AF116" s="101"/>
    </row>
    <row r="117" spans="2:32" ht="15" customHeight="1" x14ac:dyDescent="0.35"/>
    <row r="118" spans="2:32" ht="15" customHeight="1" x14ac:dyDescent="0.35"/>
    <row r="119" spans="2:32" ht="15" customHeight="1" x14ac:dyDescent="0.35"/>
    <row r="120" spans="2:32" ht="15" customHeight="1" x14ac:dyDescent="0.35"/>
    <row r="121" spans="2:32" ht="15" customHeight="1" x14ac:dyDescent="0.35"/>
    <row r="122" spans="2:32" ht="15" customHeight="1" x14ac:dyDescent="0.35"/>
    <row r="123" spans="2:32" ht="15" customHeight="1" x14ac:dyDescent="0.35"/>
    <row r="124" spans="2:32" ht="15" customHeight="1" x14ac:dyDescent="0.35"/>
    <row r="125" spans="2:32" ht="15" customHeight="1" x14ac:dyDescent="0.35"/>
    <row r="126" spans="2:32" ht="15" customHeight="1" x14ac:dyDescent="0.35"/>
    <row r="127" spans="2:32" ht="15" customHeight="1" x14ac:dyDescent="0.35"/>
    <row r="128" spans="2:32" ht="12" customHeight="1" x14ac:dyDescent="0.35"/>
    <row r="129" ht="12" customHeight="1" x14ac:dyDescent="0.35"/>
    <row r="130" ht="12" customHeight="1" x14ac:dyDescent="0.35"/>
    <row r="131" ht="12" customHeight="1" x14ac:dyDescent="0.35"/>
    <row r="132" ht="12" customHeight="1" x14ac:dyDescent="0.35"/>
    <row r="133" ht="12" customHeight="1" x14ac:dyDescent="0.35"/>
    <row r="134" ht="12" customHeight="1" x14ac:dyDescent="0.35"/>
    <row r="135" ht="12" customHeight="1" x14ac:dyDescent="0.35"/>
    <row r="136" ht="12" customHeight="1" x14ac:dyDescent="0.35"/>
    <row r="137" ht="12" customHeight="1" x14ac:dyDescent="0.35"/>
    <row r="138" ht="12" customHeight="1" x14ac:dyDescent="0.35"/>
    <row r="139" ht="12" customHeight="1" x14ac:dyDescent="0.35"/>
    <row r="140" ht="12" customHeight="1" x14ac:dyDescent="0.35"/>
    <row r="141" ht="12" customHeight="1" x14ac:dyDescent="0.35"/>
    <row r="142" ht="12" customHeight="1" x14ac:dyDescent="0.35"/>
    <row r="143" ht="12" customHeight="1" x14ac:dyDescent="0.35"/>
    <row r="144" ht="12" customHeight="1" x14ac:dyDescent="0.35"/>
    <row r="145" ht="12" customHeight="1" x14ac:dyDescent="0.35"/>
    <row r="146" ht="12" customHeight="1" x14ac:dyDescent="0.35"/>
    <row r="147" ht="12" customHeight="1" x14ac:dyDescent="0.35"/>
    <row r="148" ht="12" customHeight="1" x14ac:dyDescent="0.35"/>
    <row r="149" ht="12" customHeight="1" x14ac:dyDescent="0.35"/>
    <row r="150" ht="15" customHeight="1" x14ac:dyDescent="0.35"/>
    <row r="151" ht="15" customHeight="1" x14ac:dyDescent="0.35"/>
    <row r="152" ht="15" customHeight="1" x14ac:dyDescent="0.35"/>
    <row r="153" ht="15" customHeight="1" x14ac:dyDescent="0.35"/>
    <row r="154" ht="15" customHeight="1" x14ac:dyDescent="0.35"/>
    <row r="155" ht="15" customHeight="1" x14ac:dyDescent="0.35"/>
    <row r="156" ht="15" customHeight="1" x14ac:dyDescent="0.35"/>
    <row r="157" ht="15" customHeight="1" x14ac:dyDescent="0.35"/>
    <row r="158" ht="15" customHeight="1" x14ac:dyDescent="0.35"/>
    <row r="159" ht="15" customHeight="1" x14ac:dyDescent="0.35"/>
    <row r="160" ht="15" customHeight="1" x14ac:dyDescent="0.35"/>
    <row r="161" ht="15" customHeight="1" x14ac:dyDescent="0.35"/>
    <row r="162" ht="15" customHeight="1" x14ac:dyDescent="0.35"/>
    <row r="163" ht="12"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2"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2" customHeight="1" x14ac:dyDescent="0.35"/>
    <row r="182" ht="12" customHeight="1" x14ac:dyDescent="0.35"/>
    <row r="183" ht="15" customHeight="1" x14ac:dyDescent="0.35"/>
    <row r="184" ht="15" customHeight="1" x14ac:dyDescent="0.35"/>
    <row r="185" ht="15" customHeight="1" x14ac:dyDescent="0.35"/>
    <row r="186" ht="15" customHeight="1" x14ac:dyDescent="0.35"/>
    <row r="187" ht="15" customHeight="1" x14ac:dyDescent="0.35"/>
    <row r="188" ht="12" customHeight="1" x14ac:dyDescent="0.35"/>
    <row r="189" ht="15" customHeight="1" x14ac:dyDescent="0.35"/>
    <row r="190" ht="15" customHeight="1" x14ac:dyDescent="0.35"/>
    <row r="191" ht="15" customHeight="1" x14ac:dyDescent="0.35"/>
    <row r="192" ht="15" customHeight="1" x14ac:dyDescent="0.35"/>
    <row r="193" ht="15" customHeight="1" x14ac:dyDescent="0.35"/>
    <row r="194" ht="12" customHeight="1" x14ac:dyDescent="0.35"/>
    <row r="195" ht="15" customHeight="1" x14ac:dyDescent="0.35"/>
    <row r="196" ht="15" customHeight="1" x14ac:dyDescent="0.35"/>
    <row r="197" ht="15" customHeight="1" x14ac:dyDescent="0.35"/>
    <row r="198" ht="15" customHeight="1" x14ac:dyDescent="0.35"/>
    <row r="199" ht="15" customHeight="1" x14ac:dyDescent="0.35"/>
    <row r="200" ht="12" customHeight="1" x14ac:dyDescent="0.35"/>
    <row r="201" ht="15" customHeight="1" x14ac:dyDescent="0.35"/>
    <row r="202" ht="15" customHeight="1" x14ac:dyDescent="0.35"/>
    <row r="203" ht="15" customHeight="1" x14ac:dyDescent="0.35"/>
    <row r="204" ht="12" customHeight="1" x14ac:dyDescent="0.35"/>
    <row r="205" ht="15" customHeight="1" x14ac:dyDescent="0.35"/>
    <row r="206" ht="15" customHeight="1" x14ac:dyDescent="0.35"/>
    <row r="207" ht="15" customHeight="1" x14ac:dyDescent="0.35"/>
    <row r="208" ht="15" customHeight="1" x14ac:dyDescent="0.35"/>
    <row r="209" ht="12"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2" customHeight="1" x14ac:dyDescent="0.35"/>
    <row r="249" ht="15" customHeight="1" x14ac:dyDescent="0.35"/>
    <row r="250" ht="15" customHeight="1" x14ac:dyDescent="0.35"/>
    <row r="251" ht="15" customHeight="1" x14ac:dyDescent="0.35"/>
    <row r="252" ht="12" customHeight="1" x14ac:dyDescent="0.35"/>
    <row r="253" ht="15" customHeight="1" x14ac:dyDescent="0.35"/>
    <row r="254" ht="15" customHeight="1" x14ac:dyDescent="0.35"/>
    <row r="255" ht="12" customHeight="1" x14ac:dyDescent="0.35"/>
    <row r="256" ht="15" customHeight="1" x14ac:dyDescent="0.35"/>
    <row r="257" spans="2:32" ht="15" customHeight="1" x14ac:dyDescent="0.35"/>
    <row r="258" spans="2:32" ht="15" customHeight="1" x14ac:dyDescent="0.35">
      <c r="B258" s="101"/>
      <c r="C258" s="101"/>
      <c r="D258" s="101"/>
      <c r="E258" s="101"/>
      <c r="F258" s="101"/>
      <c r="G258" s="101"/>
      <c r="H258" s="101"/>
      <c r="I258" s="101"/>
      <c r="J258" s="101"/>
      <c r="K258" s="101"/>
      <c r="L258" s="101"/>
      <c r="M258" s="101"/>
      <c r="N258" s="101"/>
      <c r="O258" s="101"/>
      <c r="P258" s="101"/>
      <c r="Q258" s="101"/>
      <c r="R258" s="101"/>
      <c r="S258" s="101"/>
      <c r="T258" s="101"/>
      <c r="U258" s="101"/>
      <c r="V258" s="101"/>
      <c r="W258" s="101"/>
      <c r="X258" s="101"/>
      <c r="Y258" s="101"/>
      <c r="Z258" s="101"/>
      <c r="AA258" s="101"/>
      <c r="AB258" s="101"/>
      <c r="AC258" s="101"/>
      <c r="AD258" s="101"/>
      <c r="AE258" s="101"/>
      <c r="AF258" s="101"/>
    </row>
    <row r="259" spans="2:32" ht="15" customHeight="1" x14ac:dyDescent="0.35"/>
    <row r="260" spans="2:32" ht="15" customHeight="1" x14ac:dyDescent="0.35"/>
    <row r="261" spans="2:32" ht="15" customHeight="1" x14ac:dyDescent="0.35"/>
    <row r="262" spans="2:32" ht="15" customHeight="1" x14ac:dyDescent="0.35"/>
    <row r="263" spans="2:32" ht="15" customHeight="1" x14ac:dyDescent="0.35"/>
    <row r="264" spans="2:32" ht="15" customHeight="1" x14ac:dyDescent="0.35"/>
    <row r="265" spans="2:32" ht="15" customHeight="1" x14ac:dyDescent="0.35"/>
    <row r="266" spans="2:32" ht="15" customHeight="1" x14ac:dyDescent="0.35"/>
    <row r="267" spans="2:32" ht="12" customHeight="1" x14ac:dyDescent="0.35"/>
    <row r="268" spans="2:32" ht="12" customHeight="1" x14ac:dyDescent="0.35"/>
    <row r="269" spans="2:32" ht="12" customHeight="1" x14ac:dyDescent="0.35"/>
    <row r="270" spans="2:32" ht="12" customHeight="1" x14ac:dyDescent="0.35"/>
    <row r="271" spans="2:32" ht="12" customHeight="1" x14ac:dyDescent="0.35"/>
    <row r="272" spans="2:32" ht="12" customHeight="1" x14ac:dyDescent="0.35"/>
    <row r="273" ht="12" customHeight="1" x14ac:dyDescent="0.35"/>
    <row r="274" ht="12" customHeight="1" x14ac:dyDescent="0.35"/>
    <row r="275" ht="12" customHeight="1" x14ac:dyDescent="0.35"/>
    <row r="276" ht="12" customHeight="1" x14ac:dyDescent="0.35"/>
    <row r="277" ht="12" customHeight="1" x14ac:dyDescent="0.35"/>
    <row r="278" ht="12" customHeight="1" x14ac:dyDescent="0.35"/>
    <row r="279" ht="12" customHeight="1" x14ac:dyDescent="0.35"/>
    <row r="280" ht="12" customHeight="1" x14ac:dyDescent="0.35"/>
    <row r="281" ht="12" customHeight="1" x14ac:dyDescent="0.35"/>
    <row r="282" ht="12" customHeight="1" x14ac:dyDescent="0.35"/>
    <row r="283" ht="12" customHeight="1" x14ac:dyDescent="0.35"/>
    <row r="284" ht="12" customHeight="1" x14ac:dyDescent="0.35"/>
    <row r="285" ht="12" customHeight="1" x14ac:dyDescent="0.35"/>
    <row r="286" ht="12" customHeight="1" x14ac:dyDescent="0.35"/>
    <row r="287" ht="12" customHeight="1" x14ac:dyDescent="0.35"/>
    <row r="288" ht="12" customHeight="1" x14ac:dyDescent="0.35"/>
    <row r="289" ht="12" customHeight="1" x14ac:dyDescent="0.35"/>
    <row r="290" ht="12" customHeight="1" x14ac:dyDescent="0.35"/>
    <row r="291" ht="12" customHeight="1" x14ac:dyDescent="0.35"/>
    <row r="292" ht="12" customHeight="1" x14ac:dyDescent="0.35"/>
    <row r="293" ht="12" customHeight="1" x14ac:dyDescent="0.35"/>
    <row r="294" ht="12" customHeight="1" x14ac:dyDescent="0.35"/>
    <row r="295" ht="12" customHeight="1" x14ac:dyDescent="0.35"/>
    <row r="296" ht="12" customHeight="1" x14ac:dyDescent="0.35"/>
    <row r="297" ht="12" customHeight="1" x14ac:dyDescent="0.35"/>
    <row r="298" ht="12" customHeight="1" x14ac:dyDescent="0.35"/>
    <row r="299" ht="12"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2"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2" customHeight="1" x14ac:dyDescent="0.35"/>
    <row r="328" ht="15" customHeight="1" x14ac:dyDescent="0.35"/>
    <row r="329" ht="12"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spans="2:32" ht="15" customHeight="1" x14ac:dyDescent="0.35"/>
    <row r="338" spans="2:32" ht="15" customHeight="1" x14ac:dyDescent="0.35"/>
    <row r="339" spans="2:32" ht="15" customHeight="1" x14ac:dyDescent="0.35"/>
    <row r="340" spans="2:32" ht="15" customHeight="1" x14ac:dyDescent="0.35">
      <c r="B340" s="101"/>
      <c r="C340" s="101"/>
      <c r="D340" s="101"/>
      <c r="E340" s="101"/>
      <c r="F340" s="101"/>
      <c r="G340" s="101"/>
      <c r="H340" s="101"/>
      <c r="I340" s="101"/>
      <c r="J340" s="101"/>
      <c r="K340" s="101"/>
      <c r="L340" s="101"/>
      <c r="M340" s="101"/>
      <c r="N340" s="101"/>
      <c r="O340" s="101"/>
      <c r="P340" s="101"/>
      <c r="Q340" s="101"/>
      <c r="R340" s="101"/>
      <c r="S340" s="101"/>
      <c r="T340" s="101"/>
      <c r="U340" s="101"/>
      <c r="V340" s="101"/>
      <c r="W340" s="101"/>
      <c r="X340" s="101"/>
      <c r="Y340" s="101"/>
      <c r="Z340" s="101"/>
      <c r="AA340" s="101"/>
      <c r="AB340" s="101"/>
      <c r="AC340" s="101"/>
      <c r="AD340" s="101"/>
      <c r="AE340" s="101"/>
      <c r="AF340" s="101"/>
    </row>
    <row r="341" spans="2:32" ht="15" customHeight="1" x14ac:dyDescent="0.35"/>
    <row r="342" spans="2:32" ht="15" customHeight="1" x14ac:dyDescent="0.35"/>
    <row r="343" spans="2:32" ht="15" customHeight="1" x14ac:dyDescent="0.35"/>
    <row r="344" spans="2:32" ht="15" customHeight="1" x14ac:dyDescent="0.35"/>
    <row r="345" spans="2:32" ht="15" customHeight="1" x14ac:dyDescent="0.35"/>
    <row r="346" spans="2:32" ht="12" customHeight="1" x14ac:dyDescent="0.35"/>
    <row r="347" spans="2:32" ht="12" customHeight="1" x14ac:dyDescent="0.35"/>
    <row r="348" spans="2:32" ht="12" customHeight="1" x14ac:dyDescent="0.35"/>
    <row r="349" spans="2:32" ht="12" customHeight="1" x14ac:dyDescent="0.35"/>
    <row r="350" spans="2:32" ht="12" customHeight="1" x14ac:dyDescent="0.35"/>
    <row r="351" spans="2:32" ht="12" customHeight="1" x14ac:dyDescent="0.35"/>
    <row r="352" spans="2:32" ht="12" customHeight="1" x14ac:dyDescent="0.35"/>
    <row r="353" ht="12" customHeight="1" x14ac:dyDescent="0.35"/>
    <row r="354" ht="12" customHeight="1" x14ac:dyDescent="0.35"/>
    <row r="355" ht="12" customHeight="1" x14ac:dyDescent="0.35"/>
    <row r="356" ht="12" customHeight="1" x14ac:dyDescent="0.35"/>
    <row r="357" ht="12" customHeight="1" x14ac:dyDescent="0.35"/>
    <row r="358" ht="12" customHeight="1" x14ac:dyDescent="0.35"/>
    <row r="359" ht="12" customHeight="1" x14ac:dyDescent="0.35"/>
    <row r="360" ht="12" customHeight="1" x14ac:dyDescent="0.35"/>
    <row r="361" ht="12" customHeight="1" x14ac:dyDescent="0.35"/>
    <row r="362" ht="12" customHeight="1" x14ac:dyDescent="0.35"/>
    <row r="363" ht="12" customHeight="1" x14ac:dyDescent="0.35"/>
    <row r="364" ht="12" customHeight="1" x14ac:dyDescent="0.35"/>
    <row r="365" ht="12" customHeight="1" x14ac:dyDescent="0.35"/>
    <row r="366" ht="12" customHeight="1" x14ac:dyDescent="0.35"/>
    <row r="367" ht="12" customHeight="1" x14ac:dyDescent="0.35"/>
    <row r="368" ht="12" customHeight="1" x14ac:dyDescent="0.35"/>
    <row r="369" ht="12" customHeight="1" x14ac:dyDescent="0.35"/>
    <row r="370" ht="12" customHeight="1" x14ac:dyDescent="0.35"/>
    <row r="371" ht="12" customHeight="1" x14ac:dyDescent="0.35"/>
    <row r="372" ht="12" customHeight="1" x14ac:dyDescent="0.35"/>
    <row r="373" ht="12" customHeight="1" x14ac:dyDescent="0.35"/>
    <row r="374" ht="12"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2"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2" customHeight="1" x14ac:dyDescent="0.35"/>
    <row r="403" ht="15" customHeight="1" x14ac:dyDescent="0.35"/>
    <row r="404" ht="15" customHeight="1" x14ac:dyDescent="0.35"/>
    <row r="405" ht="12" customHeight="1" x14ac:dyDescent="0.35"/>
    <row r="406" ht="15" customHeight="1" x14ac:dyDescent="0.35"/>
    <row r="407" ht="15" customHeight="1" x14ac:dyDescent="0.35"/>
    <row r="408" ht="15" customHeight="1" x14ac:dyDescent="0.35"/>
    <row r="409" ht="15" customHeight="1" x14ac:dyDescent="0.35"/>
    <row r="410" ht="15" customHeight="1" x14ac:dyDescent="0.35"/>
    <row r="411" ht="12"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2" customHeight="1" x14ac:dyDescent="0.35"/>
    <row r="429" ht="15" customHeight="1" x14ac:dyDescent="0.35"/>
    <row r="430" ht="15" customHeight="1" x14ac:dyDescent="0.35"/>
    <row r="431" ht="12" customHeight="1" x14ac:dyDescent="0.35"/>
    <row r="432" ht="15" customHeight="1" x14ac:dyDescent="0.35"/>
    <row r="433" ht="15" customHeight="1" x14ac:dyDescent="0.35"/>
    <row r="434" ht="15" customHeight="1" x14ac:dyDescent="0.35"/>
    <row r="435" ht="12"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2" customHeight="1" x14ac:dyDescent="0.35"/>
    <row r="447" ht="15" customHeight="1" x14ac:dyDescent="0.35"/>
    <row r="448" ht="15" customHeight="1" x14ac:dyDescent="0.35"/>
    <row r="449" spans="2:32" ht="12" customHeight="1" x14ac:dyDescent="0.35"/>
    <row r="450" spans="2:32" ht="15" customHeight="1" x14ac:dyDescent="0.35"/>
    <row r="451" spans="2:32" ht="15" customHeight="1" x14ac:dyDescent="0.35"/>
    <row r="452" spans="2:32" ht="15" customHeight="1" x14ac:dyDescent="0.35">
      <c r="B452" s="101"/>
      <c r="C452" s="101"/>
      <c r="D452" s="101"/>
      <c r="E452" s="101"/>
      <c r="F452" s="101"/>
      <c r="G452" s="101"/>
      <c r="H452" s="101"/>
      <c r="I452" s="101"/>
      <c r="J452" s="101"/>
      <c r="K452" s="101"/>
      <c r="L452" s="101"/>
      <c r="M452" s="101"/>
      <c r="N452" s="101"/>
      <c r="O452" s="101"/>
      <c r="P452" s="101"/>
      <c r="Q452" s="101"/>
      <c r="R452" s="101"/>
      <c r="S452" s="101"/>
      <c r="T452" s="101"/>
      <c r="U452" s="101"/>
      <c r="V452" s="101"/>
      <c r="W452" s="101"/>
      <c r="X452" s="101"/>
      <c r="Y452" s="101"/>
      <c r="Z452" s="101"/>
      <c r="AA452" s="101"/>
      <c r="AB452" s="101"/>
      <c r="AC452" s="101"/>
      <c r="AD452" s="101"/>
      <c r="AE452" s="101"/>
      <c r="AF452" s="101"/>
    </row>
    <row r="453" spans="2:32" ht="15" customHeight="1" x14ac:dyDescent="0.35"/>
    <row r="454" spans="2:32" ht="15" customHeight="1" x14ac:dyDescent="0.35"/>
    <row r="455" spans="2:32" ht="15" customHeight="1" x14ac:dyDescent="0.35"/>
    <row r="456" spans="2:32" ht="15" customHeight="1" x14ac:dyDescent="0.35"/>
    <row r="457" spans="2:32" ht="15" customHeight="1" x14ac:dyDescent="0.35"/>
    <row r="458" spans="2:32" ht="15" customHeight="1" x14ac:dyDescent="0.35"/>
    <row r="459" spans="2:32" ht="15" customHeight="1" x14ac:dyDescent="0.35"/>
    <row r="460" spans="2:32" ht="12" customHeight="1" x14ac:dyDescent="0.35"/>
    <row r="461" spans="2:32" ht="12" customHeight="1" x14ac:dyDescent="0.35"/>
    <row r="462" spans="2:32" ht="12" customHeight="1" x14ac:dyDescent="0.35"/>
    <row r="463" spans="2:32" ht="12" customHeight="1" x14ac:dyDescent="0.35"/>
    <row r="464" spans="2:32" ht="12" customHeight="1" x14ac:dyDescent="0.35"/>
    <row r="465" ht="12" customHeight="1" x14ac:dyDescent="0.35"/>
    <row r="466" ht="12" customHeight="1" x14ac:dyDescent="0.35"/>
    <row r="467" ht="12" customHeight="1" x14ac:dyDescent="0.35"/>
    <row r="468" ht="12" customHeight="1" x14ac:dyDescent="0.35"/>
    <row r="469" ht="12" customHeight="1" x14ac:dyDescent="0.35"/>
    <row r="470" ht="12" customHeight="1" x14ac:dyDescent="0.35"/>
    <row r="471" ht="12" customHeight="1" x14ac:dyDescent="0.35"/>
    <row r="472" ht="12" customHeight="1" x14ac:dyDescent="0.35"/>
    <row r="473" ht="12" customHeight="1" x14ac:dyDescent="0.35"/>
    <row r="474" ht="12" customHeight="1" x14ac:dyDescent="0.35"/>
    <row r="475" ht="12" customHeight="1" x14ac:dyDescent="0.35"/>
    <row r="476" ht="12" customHeight="1" x14ac:dyDescent="0.35"/>
    <row r="477" ht="12" customHeight="1" x14ac:dyDescent="0.35"/>
    <row r="478" ht="12" customHeight="1" x14ac:dyDescent="0.35"/>
    <row r="479" ht="12" customHeight="1" x14ac:dyDescent="0.35"/>
    <row r="480" ht="12" customHeight="1" x14ac:dyDescent="0.35"/>
    <row r="481" ht="12" customHeight="1" x14ac:dyDescent="0.35"/>
    <row r="482" ht="12" customHeight="1" x14ac:dyDescent="0.35"/>
    <row r="483" ht="12" customHeight="1" x14ac:dyDescent="0.35"/>
    <row r="484" ht="12" customHeight="1" x14ac:dyDescent="0.35"/>
    <row r="485" ht="12" customHeight="1" x14ac:dyDescent="0.35"/>
    <row r="486" ht="12" customHeight="1" x14ac:dyDescent="0.35"/>
    <row r="487" ht="12" customHeight="1" x14ac:dyDescent="0.35"/>
    <row r="488" ht="12" customHeight="1" x14ac:dyDescent="0.35"/>
    <row r="489" ht="12" customHeight="1" x14ac:dyDescent="0.35"/>
    <row r="490" ht="12" customHeight="1" x14ac:dyDescent="0.35"/>
    <row r="491" ht="12" customHeight="1" x14ac:dyDescent="0.35"/>
    <row r="492" ht="12" customHeight="1" x14ac:dyDescent="0.35"/>
    <row r="493" ht="12" customHeight="1" x14ac:dyDescent="0.35"/>
    <row r="494" ht="12" customHeight="1" x14ac:dyDescent="0.35"/>
    <row r="495" ht="12" customHeight="1" x14ac:dyDescent="0.35"/>
    <row r="496" ht="12" customHeight="1" x14ac:dyDescent="0.35"/>
    <row r="497" ht="12" customHeight="1" x14ac:dyDescent="0.35"/>
    <row r="498" ht="12" customHeight="1" x14ac:dyDescent="0.35"/>
    <row r="499" ht="12"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2"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2" customHeight="1" x14ac:dyDescent="0.35"/>
    <row r="528" ht="15" customHeight="1" x14ac:dyDescent="0.35"/>
    <row r="529" ht="12" customHeight="1" x14ac:dyDescent="0.35"/>
    <row r="530" ht="15" customHeight="1" x14ac:dyDescent="0.35"/>
    <row r="531" ht="15" customHeight="1" x14ac:dyDescent="0.35"/>
    <row r="532" ht="15" customHeight="1" x14ac:dyDescent="0.35"/>
    <row r="533" ht="15" customHeight="1" x14ac:dyDescent="0.35"/>
    <row r="534" ht="15" customHeight="1" x14ac:dyDescent="0.35"/>
    <row r="535" ht="12"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spans="2:32" ht="15" customHeight="1" x14ac:dyDescent="0.35"/>
    <row r="546" spans="2:32" ht="15" customHeight="1" x14ac:dyDescent="0.35"/>
    <row r="547" spans="2:32" ht="15" customHeight="1" x14ac:dyDescent="0.35"/>
    <row r="548" spans="2:32" ht="15" customHeight="1" x14ac:dyDescent="0.35"/>
    <row r="549" spans="2:32" ht="15" customHeight="1" x14ac:dyDescent="0.35"/>
    <row r="550" spans="2:32" ht="15" customHeight="1" x14ac:dyDescent="0.35"/>
    <row r="551" spans="2:32" ht="15" customHeight="1" x14ac:dyDescent="0.35"/>
    <row r="552" spans="2:32" ht="12" customHeight="1" x14ac:dyDescent="0.35"/>
    <row r="553" spans="2:32" ht="15" customHeight="1" x14ac:dyDescent="0.35"/>
    <row r="554" spans="2:32" ht="12" customHeight="1" x14ac:dyDescent="0.35"/>
    <row r="555" spans="2:32" ht="15" customHeight="1" x14ac:dyDescent="0.35"/>
    <row r="556" spans="2:32" ht="15" customHeight="1" x14ac:dyDescent="0.35"/>
    <row r="557" spans="2:32" ht="15" customHeight="1" x14ac:dyDescent="0.35">
      <c r="B557" s="101"/>
      <c r="C557" s="101"/>
      <c r="D557" s="101"/>
      <c r="E557" s="101"/>
      <c r="F557" s="101"/>
      <c r="G557" s="101"/>
      <c r="H557" s="101"/>
      <c r="I557" s="101"/>
      <c r="J557" s="101"/>
      <c r="K557" s="101"/>
      <c r="L557" s="101"/>
      <c r="M557" s="101"/>
      <c r="N557" s="101"/>
      <c r="O557" s="101"/>
      <c r="P557" s="101"/>
      <c r="Q557" s="101"/>
      <c r="R557" s="101"/>
      <c r="S557" s="101"/>
      <c r="T557" s="101"/>
      <c r="U557" s="101"/>
      <c r="V557" s="101"/>
      <c r="W557" s="101"/>
      <c r="X557" s="101"/>
      <c r="Y557" s="101"/>
      <c r="Z557" s="101"/>
      <c r="AA557" s="101"/>
      <c r="AB557" s="101"/>
      <c r="AC557" s="101"/>
      <c r="AD557" s="101"/>
      <c r="AE557" s="101"/>
      <c r="AF557" s="101"/>
    </row>
    <row r="558" spans="2:32" ht="15" customHeight="1" x14ac:dyDescent="0.35"/>
    <row r="559" spans="2:32" ht="15" customHeight="1" x14ac:dyDescent="0.35"/>
    <row r="560" spans="2:32" ht="15" customHeight="1" x14ac:dyDescent="0.35"/>
    <row r="561" ht="15" customHeight="1" x14ac:dyDescent="0.35"/>
    <row r="562" ht="12" customHeight="1" x14ac:dyDescent="0.35"/>
    <row r="563" ht="12" customHeight="1" x14ac:dyDescent="0.35"/>
    <row r="564" ht="12" customHeight="1" x14ac:dyDescent="0.35"/>
    <row r="565" ht="12" customHeight="1" x14ac:dyDescent="0.35"/>
    <row r="566" ht="12" customHeight="1" x14ac:dyDescent="0.35"/>
    <row r="567" ht="12" customHeight="1" x14ac:dyDescent="0.35"/>
    <row r="568" ht="12" customHeight="1" x14ac:dyDescent="0.35"/>
    <row r="569" ht="12" customHeight="1" x14ac:dyDescent="0.35"/>
    <row r="570" ht="12" customHeight="1" x14ac:dyDescent="0.35"/>
    <row r="571" ht="12" customHeight="1" x14ac:dyDescent="0.35"/>
    <row r="572" ht="12" customHeight="1" x14ac:dyDescent="0.35"/>
    <row r="573" ht="12" customHeight="1" x14ac:dyDescent="0.35"/>
    <row r="574" ht="12"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2"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2" customHeight="1" x14ac:dyDescent="0.35"/>
    <row r="601" ht="15" customHeight="1" x14ac:dyDescent="0.35"/>
    <row r="602" ht="12" customHeight="1" x14ac:dyDescent="0.35"/>
    <row r="603" ht="15" customHeight="1" x14ac:dyDescent="0.35"/>
    <row r="604" ht="15" customHeight="1" x14ac:dyDescent="0.35"/>
    <row r="605" ht="15" customHeight="1" x14ac:dyDescent="0.35"/>
    <row r="606" ht="15" customHeight="1" x14ac:dyDescent="0.35"/>
    <row r="607" ht="12"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2" customHeight="1" x14ac:dyDescent="0.35"/>
    <row r="624" ht="15" customHeight="1" x14ac:dyDescent="0.35"/>
    <row r="625" spans="2:32" ht="12" customHeight="1" x14ac:dyDescent="0.35"/>
    <row r="626" spans="2:32" ht="15" customHeight="1" x14ac:dyDescent="0.35"/>
    <row r="627" spans="2:32" ht="12" customHeight="1" x14ac:dyDescent="0.35"/>
    <row r="628" spans="2:32" ht="15" customHeight="1" x14ac:dyDescent="0.35"/>
    <row r="629" spans="2:32" ht="15" customHeight="1" x14ac:dyDescent="0.35"/>
    <row r="630" spans="2:32" ht="12" customHeight="1" x14ac:dyDescent="0.35"/>
    <row r="631" spans="2:32" ht="15" customHeight="1" x14ac:dyDescent="0.35"/>
    <row r="632" spans="2:32" ht="12" customHeight="1" x14ac:dyDescent="0.35"/>
    <row r="633" spans="2:32" ht="12" customHeight="1" x14ac:dyDescent="0.35"/>
    <row r="634" spans="2:32" ht="15" customHeight="1" x14ac:dyDescent="0.35"/>
    <row r="635" spans="2:32" ht="12" customHeight="1" x14ac:dyDescent="0.35"/>
    <row r="636" spans="2:32" ht="15" customHeight="1" x14ac:dyDescent="0.35"/>
    <row r="637" spans="2:32" ht="15" customHeight="1" x14ac:dyDescent="0.35"/>
    <row r="638" spans="2:32" ht="15" customHeight="1" x14ac:dyDescent="0.35">
      <c r="B638" s="101"/>
      <c r="C638" s="101"/>
      <c r="D638" s="101"/>
      <c r="E638" s="101"/>
      <c r="F638" s="101"/>
      <c r="G638" s="101"/>
      <c r="H638" s="101"/>
      <c r="I638" s="101"/>
      <c r="J638" s="101"/>
      <c r="K638" s="101"/>
      <c r="L638" s="101"/>
      <c r="M638" s="101"/>
      <c r="N638" s="101"/>
      <c r="O638" s="101"/>
      <c r="P638" s="101"/>
      <c r="Q638" s="101"/>
      <c r="R638" s="101"/>
      <c r="S638" s="101"/>
      <c r="T638" s="101"/>
      <c r="U638" s="101"/>
      <c r="V638" s="101"/>
      <c r="W638" s="101"/>
      <c r="X638" s="101"/>
      <c r="Y638" s="101"/>
      <c r="Z638" s="101"/>
      <c r="AA638" s="101"/>
      <c r="AB638" s="101"/>
      <c r="AC638" s="101"/>
      <c r="AD638" s="101"/>
      <c r="AE638" s="101"/>
      <c r="AF638" s="101"/>
    </row>
    <row r="639" spans="2:32" ht="15" customHeight="1" x14ac:dyDescent="0.35"/>
    <row r="640" spans="2:32" ht="15" customHeight="1" x14ac:dyDescent="0.35"/>
    <row r="641" ht="15" customHeight="1" x14ac:dyDescent="0.35"/>
    <row r="642" ht="15" customHeight="1" x14ac:dyDescent="0.35"/>
    <row r="643" ht="12" customHeight="1" x14ac:dyDescent="0.35"/>
    <row r="644" ht="12" customHeight="1" x14ac:dyDescent="0.35"/>
    <row r="645" ht="12" customHeight="1" x14ac:dyDescent="0.35"/>
    <row r="646" ht="12" customHeight="1" x14ac:dyDescent="0.35"/>
    <row r="647" ht="12" customHeight="1" x14ac:dyDescent="0.35"/>
    <row r="648" ht="12" customHeight="1" x14ac:dyDescent="0.35"/>
    <row r="649" ht="12" customHeight="1" x14ac:dyDescent="0.35"/>
    <row r="650" ht="12" customHeight="1" x14ac:dyDescent="0.35"/>
    <row r="651" ht="12" customHeight="1" x14ac:dyDescent="0.35"/>
    <row r="652" ht="12" customHeight="1" x14ac:dyDescent="0.35"/>
    <row r="653" ht="12" customHeight="1" x14ac:dyDescent="0.35"/>
    <row r="654" ht="12" customHeight="1" x14ac:dyDescent="0.35"/>
    <row r="655" ht="12" customHeight="1" x14ac:dyDescent="0.35"/>
    <row r="656" ht="12" customHeight="1" x14ac:dyDescent="0.35"/>
    <row r="657" ht="12" customHeight="1" x14ac:dyDescent="0.35"/>
    <row r="658" ht="12" customHeight="1" x14ac:dyDescent="0.35"/>
    <row r="659" ht="12" customHeight="1" x14ac:dyDescent="0.35"/>
    <row r="660" ht="12" customHeight="1" x14ac:dyDescent="0.35"/>
    <row r="661" ht="12" customHeight="1" x14ac:dyDescent="0.35"/>
    <row r="662" ht="12" customHeight="1" x14ac:dyDescent="0.35"/>
    <row r="663" ht="12" customHeight="1" x14ac:dyDescent="0.35"/>
    <row r="664" ht="12" customHeight="1" x14ac:dyDescent="0.35"/>
    <row r="665" ht="12" customHeight="1" x14ac:dyDescent="0.35"/>
    <row r="666" ht="12" customHeight="1" x14ac:dyDescent="0.35"/>
    <row r="667" ht="12" customHeight="1" x14ac:dyDescent="0.35"/>
    <row r="668" ht="12" customHeight="1" x14ac:dyDescent="0.35"/>
    <row r="669" ht="12" customHeight="1" x14ac:dyDescent="0.35"/>
    <row r="670" ht="12" customHeight="1" x14ac:dyDescent="0.35"/>
    <row r="671" ht="12" customHeight="1" x14ac:dyDescent="0.35"/>
    <row r="672" ht="12" customHeight="1" x14ac:dyDescent="0.35"/>
    <row r="673" ht="12" customHeight="1" x14ac:dyDescent="0.35"/>
    <row r="674" ht="12"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2"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2" customHeight="1" x14ac:dyDescent="0.35"/>
    <row r="699" ht="15" customHeight="1" x14ac:dyDescent="0.35"/>
    <row r="700" ht="15" customHeight="1" x14ac:dyDescent="0.35"/>
    <row r="701" ht="15" customHeight="1" x14ac:dyDescent="0.35"/>
    <row r="702" ht="15" customHeight="1" x14ac:dyDescent="0.35"/>
    <row r="703" ht="12" customHeight="1" x14ac:dyDescent="0.35"/>
    <row r="704" ht="15" customHeight="1" x14ac:dyDescent="0.35"/>
    <row r="705" spans="2:32" ht="15" customHeight="1" x14ac:dyDescent="0.35"/>
    <row r="706" spans="2:32" ht="15" customHeight="1" x14ac:dyDescent="0.35"/>
    <row r="707" spans="2:32" ht="15" customHeight="1" x14ac:dyDescent="0.35"/>
    <row r="708" spans="2:32" ht="15" customHeight="1" x14ac:dyDescent="0.35"/>
    <row r="709" spans="2:32" ht="15" customHeight="1" x14ac:dyDescent="0.35"/>
    <row r="710" spans="2:32" ht="15" customHeight="1" x14ac:dyDescent="0.35">
      <c r="B710" s="101"/>
      <c r="C710" s="101"/>
      <c r="D710" s="101"/>
      <c r="E710" s="101"/>
      <c r="F710" s="101"/>
      <c r="G710" s="101"/>
      <c r="H710" s="101"/>
      <c r="I710" s="101"/>
      <c r="J710" s="101"/>
      <c r="K710" s="101"/>
      <c r="L710" s="101"/>
      <c r="M710" s="101"/>
      <c r="N710" s="101"/>
      <c r="O710" s="101"/>
      <c r="P710" s="101"/>
      <c r="Q710" s="101"/>
      <c r="R710" s="101"/>
      <c r="S710" s="101"/>
      <c r="T710" s="101"/>
      <c r="U710" s="101"/>
      <c r="V710" s="101"/>
      <c r="W710" s="101"/>
      <c r="X710" s="101"/>
      <c r="Y710" s="101"/>
      <c r="Z710" s="101"/>
      <c r="AA710" s="101"/>
      <c r="AB710" s="101"/>
      <c r="AC710" s="101"/>
      <c r="AD710" s="101"/>
      <c r="AE710" s="101"/>
      <c r="AF710" s="101"/>
    </row>
    <row r="711" spans="2:32" ht="15" customHeight="1" x14ac:dyDescent="0.35"/>
    <row r="712" spans="2:32" ht="15" customHeight="1" x14ac:dyDescent="0.35"/>
    <row r="713" spans="2:32" ht="15" customHeight="1" x14ac:dyDescent="0.35"/>
    <row r="714" spans="2:32" ht="15" customHeight="1" x14ac:dyDescent="0.35"/>
    <row r="715" spans="2:32" ht="15" customHeight="1" x14ac:dyDescent="0.35"/>
    <row r="716" spans="2:32" ht="12" customHeight="1" x14ac:dyDescent="0.35"/>
    <row r="717" spans="2:32" ht="12" customHeight="1" x14ac:dyDescent="0.35"/>
    <row r="718" spans="2:32" ht="12" customHeight="1" x14ac:dyDescent="0.35"/>
    <row r="719" spans="2:32" ht="12" customHeight="1" x14ac:dyDescent="0.35"/>
    <row r="720" spans="2:32" ht="12" customHeight="1" x14ac:dyDescent="0.35"/>
    <row r="721" ht="12" customHeight="1" x14ac:dyDescent="0.35"/>
    <row r="722" ht="12" customHeight="1" x14ac:dyDescent="0.35"/>
    <row r="723" ht="12" customHeight="1" x14ac:dyDescent="0.35"/>
    <row r="724" ht="12" customHeight="1" x14ac:dyDescent="0.35"/>
    <row r="725" ht="12" customHeight="1" x14ac:dyDescent="0.35"/>
    <row r="726" ht="12" customHeight="1" x14ac:dyDescent="0.35"/>
    <row r="727" ht="12" customHeight="1" x14ac:dyDescent="0.35"/>
    <row r="728" ht="12" customHeight="1" x14ac:dyDescent="0.35"/>
    <row r="729" ht="12" customHeight="1" x14ac:dyDescent="0.35"/>
    <row r="730" ht="12" customHeight="1" x14ac:dyDescent="0.35"/>
    <row r="731" ht="12" customHeight="1" x14ac:dyDescent="0.35"/>
    <row r="732" ht="12" customHeight="1" x14ac:dyDescent="0.35"/>
    <row r="733" ht="12" customHeight="1" x14ac:dyDescent="0.35"/>
    <row r="734" ht="12" customHeight="1" x14ac:dyDescent="0.35"/>
    <row r="735" ht="12" customHeight="1" x14ac:dyDescent="0.35"/>
    <row r="736" ht="12" customHeight="1" x14ac:dyDescent="0.35"/>
    <row r="737" ht="12" customHeight="1" x14ac:dyDescent="0.35"/>
    <row r="738" ht="12" customHeight="1" x14ac:dyDescent="0.35"/>
    <row r="739" ht="12" customHeight="1" x14ac:dyDescent="0.35"/>
    <row r="740" ht="12" customHeight="1" x14ac:dyDescent="0.35"/>
    <row r="741" ht="12" customHeight="1" x14ac:dyDescent="0.35"/>
    <row r="742" ht="12" customHeight="1" x14ac:dyDescent="0.35"/>
    <row r="743" ht="12" customHeight="1" x14ac:dyDescent="0.35"/>
    <row r="744" ht="12" customHeight="1" x14ac:dyDescent="0.35"/>
    <row r="745" ht="12" customHeight="1" x14ac:dyDescent="0.35"/>
    <row r="746" ht="12" customHeight="1" x14ac:dyDescent="0.35"/>
    <row r="747" ht="12" customHeight="1" x14ac:dyDescent="0.35"/>
    <row r="748" ht="12" customHeight="1" x14ac:dyDescent="0.35"/>
    <row r="749" ht="12"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2"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2" customHeight="1" x14ac:dyDescent="0.35"/>
    <row r="781" ht="15" customHeight="1" x14ac:dyDescent="0.35"/>
    <row r="782" ht="15" customHeight="1" x14ac:dyDescent="0.35"/>
    <row r="783" ht="15" customHeight="1" x14ac:dyDescent="0.35"/>
    <row r="784" ht="12"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2"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2" customHeight="1" x14ac:dyDescent="0.35"/>
    <row r="811" ht="15" customHeight="1" x14ac:dyDescent="0.35"/>
    <row r="812" ht="15" customHeight="1" x14ac:dyDescent="0.35"/>
    <row r="813" ht="15" customHeight="1" x14ac:dyDescent="0.35"/>
    <row r="814" ht="12"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2"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2"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2"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2"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2"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spans="2:32" ht="12" customHeight="1" x14ac:dyDescent="0.35"/>
    <row r="882" spans="2:32" ht="15" customHeight="1" x14ac:dyDescent="0.35"/>
    <row r="883" spans="2:32" ht="15" customHeight="1" x14ac:dyDescent="0.35"/>
    <row r="884" spans="2:32" ht="15" customHeight="1" x14ac:dyDescent="0.35"/>
    <row r="885" spans="2:32" ht="15" customHeight="1" x14ac:dyDescent="0.35"/>
    <row r="886" spans="2:32" ht="15" customHeight="1" x14ac:dyDescent="0.35">
      <c r="B886" s="101"/>
      <c r="C886" s="101"/>
      <c r="D886" s="101"/>
      <c r="E886" s="101"/>
      <c r="F886" s="101"/>
      <c r="G886" s="101"/>
      <c r="H886" s="101"/>
      <c r="I886" s="101"/>
      <c r="J886" s="101"/>
      <c r="K886" s="101"/>
      <c r="L886" s="101"/>
      <c r="M886" s="101"/>
      <c r="N886" s="101"/>
      <c r="O886" s="101"/>
      <c r="P886" s="101"/>
      <c r="Q886" s="101"/>
      <c r="R886" s="101"/>
      <c r="S886" s="101"/>
      <c r="T886" s="101"/>
      <c r="U886" s="101"/>
      <c r="V886" s="101"/>
      <c r="W886" s="101"/>
      <c r="X886" s="101"/>
      <c r="Y886" s="101"/>
      <c r="Z886" s="101"/>
      <c r="AA886" s="101"/>
      <c r="AB886" s="101"/>
      <c r="AC886" s="101"/>
      <c r="AD886" s="101"/>
      <c r="AE886" s="101"/>
      <c r="AF886" s="101"/>
    </row>
    <row r="887" spans="2:32" ht="15" customHeight="1" x14ac:dyDescent="0.35"/>
    <row r="888" spans="2:32" ht="15" customHeight="1" x14ac:dyDescent="0.35"/>
    <row r="889" spans="2:32" ht="12" customHeight="1" x14ac:dyDescent="0.35"/>
    <row r="890" spans="2:32" ht="12" customHeight="1" x14ac:dyDescent="0.35"/>
    <row r="891" spans="2:32" ht="12" customHeight="1" x14ac:dyDescent="0.35"/>
    <row r="892" spans="2:32" ht="12" customHeight="1" x14ac:dyDescent="0.35"/>
    <row r="893" spans="2:32" ht="12" customHeight="1" x14ac:dyDescent="0.35"/>
    <row r="894" spans="2:32" ht="12" customHeight="1" x14ac:dyDescent="0.35"/>
    <row r="895" spans="2:32" ht="12" customHeight="1" x14ac:dyDescent="0.35"/>
    <row r="896" spans="2:32" ht="12" customHeight="1" x14ac:dyDescent="0.35"/>
    <row r="897" ht="12" customHeight="1" x14ac:dyDescent="0.35"/>
    <row r="898" ht="12" customHeight="1" x14ac:dyDescent="0.35"/>
    <row r="899" ht="12"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2"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2" customHeight="1" x14ac:dyDescent="0.35"/>
    <row r="928" ht="15" customHeight="1" x14ac:dyDescent="0.35"/>
    <row r="929" ht="12" customHeight="1" x14ac:dyDescent="0.35"/>
    <row r="930" ht="15" customHeight="1" x14ac:dyDescent="0.35"/>
    <row r="931" ht="15" customHeight="1" x14ac:dyDescent="0.35"/>
    <row r="932" ht="15" customHeight="1" x14ac:dyDescent="0.35"/>
    <row r="933" ht="15" customHeight="1" x14ac:dyDescent="0.35"/>
    <row r="934" ht="15" customHeight="1" x14ac:dyDescent="0.35"/>
    <row r="935" ht="12"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2" customHeight="1" x14ac:dyDescent="0.35"/>
    <row r="953" ht="15" customHeight="1" x14ac:dyDescent="0.35"/>
    <row r="954" ht="12" customHeight="1" x14ac:dyDescent="0.35"/>
    <row r="955" ht="15" customHeight="1" x14ac:dyDescent="0.35"/>
    <row r="956" ht="12" customHeight="1" x14ac:dyDescent="0.35"/>
    <row r="957" ht="15" customHeight="1" x14ac:dyDescent="0.35"/>
    <row r="958" ht="15" customHeight="1" x14ac:dyDescent="0.35"/>
    <row r="959" ht="15" customHeight="1" x14ac:dyDescent="0.35"/>
    <row r="960" ht="15" customHeight="1" x14ac:dyDescent="0.35"/>
    <row r="961" spans="2:32" ht="15" customHeight="1" x14ac:dyDescent="0.35"/>
    <row r="962" spans="2:32" ht="15" customHeight="1" x14ac:dyDescent="0.35"/>
    <row r="963" spans="2:32" ht="15" customHeight="1" x14ac:dyDescent="0.35"/>
    <row r="964" spans="2:32" ht="15" customHeight="1" x14ac:dyDescent="0.35"/>
    <row r="965" spans="2:32" ht="15" customHeight="1" x14ac:dyDescent="0.35"/>
    <row r="966" spans="2:32" ht="15" customHeight="1" x14ac:dyDescent="0.35"/>
    <row r="967" spans="2:32" ht="15" customHeight="1" x14ac:dyDescent="0.35"/>
    <row r="968" spans="2:32" ht="15" customHeight="1" x14ac:dyDescent="0.35"/>
    <row r="969" spans="2:32" ht="15" customHeight="1" x14ac:dyDescent="0.35">
      <c r="B969" s="101"/>
      <c r="C969" s="101"/>
      <c r="D969" s="101"/>
      <c r="E969" s="101"/>
      <c r="F969" s="101"/>
      <c r="G969" s="101"/>
      <c r="H969" s="101"/>
      <c r="I969" s="101"/>
      <c r="J969" s="101"/>
      <c r="K969" s="101"/>
      <c r="L969" s="101"/>
      <c r="M969" s="101"/>
      <c r="N969" s="101"/>
      <c r="O969" s="101"/>
      <c r="P969" s="101"/>
      <c r="Q969" s="101"/>
      <c r="R969" s="101"/>
      <c r="S969" s="101"/>
      <c r="T969" s="101"/>
      <c r="U969" s="101"/>
      <c r="V969" s="101"/>
      <c r="W969" s="101"/>
      <c r="X969" s="101"/>
      <c r="Y969" s="101"/>
      <c r="Z969" s="101"/>
      <c r="AA969" s="101"/>
      <c r="AB969" s="101"/>
      <c r="AC969" s="101"/>
      <c r="AD969" s="101"/>
      <c r="AE969" s="101"/>
      <c r="AF969" s="101"/>
    </row>
    <row r="970" spans="2:32" ht="15" customHeight="1" x14ac:dyDescent="0.35"/>
    <row r="971" spans="2:32" ht="15" customHeight="1" x14ac:dyDescent="0.35"/>
    <row r="972" spans="2:32" ht="15" customHeight="1" x14ac:dyDescent="0.35"/>
    <row r="973" spans="2:32" ht="15" customHeight="1" x14ac:dyDescent="0.35"/>
    <row r="974" spans="2:32" ht="15" customHeight="1" x14ac:dyDescent="0.35"/>
    <row r="975" spans="2:32" ht="12" customHeight="1" x14ac:dyDescent="0.35"/>
    <row r="976" spans="2:32" ht="12" customHeight="1" x14ac:dyDescent="0.35"/>
    <row r="977" ht="12" customHeight="1" x14ac:dyDescent="0.35"/>
    <row r="978" ht="12" customHeight="1" x14ac:dyDescent="0.35"/>
    <row r="979" ht="12" customHeight="1" x14ac:dyDescent="0.35"/>
    <row r="980" ht="12" customHeight="1" x14ac:dyDescent="0.35"/>
    <row r="981" ht="12" customHeight="1" x14ac:dyDescent="0.35"/>
    <row r="982" ht="12" customHeight="1" x14ac:dyDescent="0.35"/>
    <row r="983" ht="12" customHeight="1" x14ac:dyDescent="0.35"/>
    <row r="984" ht="12" customHeight="1" x14ac:dyDescent="0.35"/>
    <row r="985" ht="12" customHeight="1" x14ac:dyDescent="0.35"/>
    <row r="986" ht="12" customHeight="1" x14ac:dyDescent="0.35"/>
    <row r="987" ht="12" customHeight="1" x14ac:dyDescent="0.35"/>
    <row r="988" ht="12" customHeight="1" x14ac:dyDescent="0.35"/>
    <row r="989" ht="12" customHeight="1" x14ac:dyDescent="0.35"/>
    <row r="990" ht="12" customHeight="1" x14ac:dyDescent="0.35"/>
    <row r="991" ht="12" customHeight="1" x14ac:dyDescent="0.35"/>
    <row r="992" ht="12" customHeight="1" x14ac:dyDescent="0.35"/>
    <row r="993" ht="12" customHeight="1" x14ac:dyDescent="0.35"/>
    <row r="994" ht="12" customHeight="1" x14ac:dyDescent="0.35"/>
    <row r="995" ht="12" customHeight="1" x14ac:dyDescent="0.35"/>
    <row r="996" ht="12" customHeight="1" x14ac:dyDescent="0.35"/>
    <row r="997" ht="12" customHeight="1" x14ac:dyDescent="0.35"/>
    <row r="998" ht="12" customHeight="1" x14ac:dyDescent="0.35"/>
    <row r="999" ht="12" customHeight="1" x14ac:dyDescent="0.35"/>
    <row r="1000" ht="15" customHeight="1" x14ac:dyDescent="0.35"/>
    <row r="1001" ht="15" customHeight="1" x14ac:dyDescent="0.35"/>
    <row r="1002" ht="15" customHeight="1" x14ac:dyDescent="0.35"/>
    <row r="1003" ht="15" customHeight="1" x14ac:dyDescent="0.35"/>
    <row r="1004" ht="15" customHeight="1" x14ac:dyDescent="0.35"/>
    <row r="1005" ht="15" customHeight="1" x14ac:dyDescent="0.35"/>
    <row r="1006" ht="15" customHeight="1" x14ac:dyDescent="0.35"/>
    <row r="1007" ht="15" customHeight="1" x14ac:dyDescent="0.35"/>
    <row r="1008" ht="15" customHeight="1" x14ac:dyDescent="0.35"/>
    <row r="1009" ht="15" customHeight="1" x14ac:dyDescent="0.35"/>
    <row r="1010" ht="12" customHeight="1" x14ac:dyDescent="0.35"/>
    <row r="1011" ht="15" customHeight="1" x14ac:dyDescent="0.35"/>
    <row r="1012" ht="15" customHeight="1" x14ac:dyDescent="0.35"/>
    <row r="1013" ht="15" customHeight="1" x14ac:dyDescent="0.35"/>
    <row r="1014" ht="15" customHeight="1" x14ac:dyDescent="0.35"/>
    <row r="1015" ht="15" customHeight="1" x14ac:dyDescent="0.35"/>
    <row r="1016" ht="15" customHeight="1" x14ac:dyDescent="0.35"/>
    <row r="1017" ht="15" customHeight="1" x14ac:dyDescent="0.35"/>
    <row r="1018" ht="15" customHeight="1" x14ac:dyDescent="0.35"/>
    <row r="1019" ht="15" customHeight="1" x14ac:dyDescent="0.35"/>
    <row r="1020" ht="15" customHeight="1" x14ac:dyDescent="0.35"/>
    <row r="1021" ht="15" customHeight="1" x14ac:dyDescent="0.35"/>
    <row r="1022" ht="15" customHeight="1" x14ac:dyDescent="0.35"/>
    <row r="1023" ht="15" customHeight="1" x14ac:dyDescent="0.35"/>
    <row r="1024" ht="15" customHeight="1" x14ac:dyDescent="0.35"/>
    <row r="1025" ht="15" customHeight="1" x14ac:dyDescent="0.35"/>
    <row r="1026" ht="15" customHeight="1" x14ac:dyDescent="0.35"/>
    <row r="1027" ht="12" customHeight="1" x14ac:dyDescent="0.35"/>
    <row r="1028" ht="15" customHeight="1" x14ac:dyDescent="0.35"/>
    <row r="1029" ht="15" customHeight="1" x14ac:dyDescent="0.35"/>
    <row r="1030" ht="12" customHeight="1" x14ac:dyDescent="0.35"/>
    <row r="1031" ht="15" customHeight="1" x14ac:dyDescent="0.35"/>
    <row r="1032" ht="15" customHeight="1" x14ac:dyDescent="0.35"/>
    <row r="1033" ht="15" customHeight="1" x14ac:dyDescent="0.35"/>
    <row r="1034" ht="15" customHeight="1" x14ac:dyDescent="0.35"/>
    <row r="1035" ht="15" customHeight="1" x14ac:dyDescent="0.35"/>
    <row r="1036" ht="12" customHeight="1" x14ac:dyDescent="0.35"/>
    <row r="1037" ht="15" customHeight="1" x14ac:dyDescent="0.35"/>
    <row r="1038" ht="15" customHeight="1" x14ac:dyDescent="0.35"/>
    <row r="1039" ht="15" customHeight="1" x14ac:dyDescent="0.35"/>
    <row r="1040" ht="15" customHeight="1" x14ac:dyDescent="0.35"/>
    <row r="1041" ht="15" customHeight="1" x14ac:dyDescent="0.35"/>
    <row r="1042" ht="15" customHeight="1" x14ac:dyDescent="0.35"/>
    <row r="1043" ht="15" customHeight="1" x14ac:dyDescent="0.35"/>
    <row r="1044" ht="15" customHeight="1" x14ac:dyDescent="0.35"/>
    <row r="1045" ht="15" customHeight="1" x14ac:dyDescent="0.35"/>
    <row r="1046" ht="15" customHeight="1" x14ac:dyDescent="0.35"/>
    <row r="1047" ht="15" customHeight="1" x14ac:dyDescent="0.35"/>
    <row r="1048" ht="15" customHeight="1" x14ac:dyDescent="0.35"/>
    <row r="1049" ht="15" customHeight="1" x14ac:dyDescent="0.35"/>
    <row r="1050" ht="15" customHeight="1" x14ac:dyDescent="0.35"/>
    <row r="1051" ht="15" customHeight="1" x14ac:dyDescent="0.35"/>
    <row r="1052" ht="15" customHeight="1" x14ac:dyDescent="0.35"/>
    <row r="1053" ht="12" customHeight="1" x14ac:dyDescent="0.35"/>
    <row r="1054" ht="15" customHeight="1" x14ac:dyDescent="0.35"/>
    <row r="1055" ht="15" customHeight="1" x14ac:dyDescent="0.35"/>
    <row r="1056" ht="12" customHeight="1" x14ac:dyDescent="0.35"/>
    <row r="1057" spans="2:32" ht="15" customHeight="1" x14ac:dyDescent="0.35"/>
    <row r="1058" spans="2:32" ht="12" customHeight="1" x14ac:dyDescent="0.35"/>
    <row r="1059" spans="2:32" ht="15" customHeight="1" x14ac:dyDescent="0.35"/>
    <row r="1060" spans="2:32" ht="15" customHeight="1" x14ac:dyDescent="0.35"/>
    <row r="1061" spans="2:32" ht="15" customHeight="1" x14ac:dyDescent="0.35"/>
    <row r="1062" spans="2:32" ht="15" customHeight="1" x14ac:dyDescent="0.35"/>
    <row r="1063" spans="2:32" ht="15" customHeight="1" x14ac:dyDescent="0.35"/>
    <row r="1064" spans="2:32" ht="15" customHeight="1" x14ac:dyDescent="0.35"/>
    <row r="1065" spans="2:32" ht="15" customHeight="1" x14ac:dyDescent="0.35"/>
    <row r="1066" spans="2:32" ht="15" customHeight="1" x14ac:dyDescent="0.35"/>
    <row r="1067" spans="2:32" ht="15" customHeight="1" x14ac:dyDescent="0.35"/>
    <row r="1068" spans="2:32" ht="15" customHeight="1" x14ac:dyDescent="0.35"/>
    <row r="1069" spans="2:32" ht="15" customHeight="1" x14ac:dyDescent="0.35"/>
    <row r="1070" spans="2:32" ht="15" customHeight="1" x14ac:dyDescent="0.35"/>
    <row r="1071" spans="2:32" ht="15" customHeight="1" x14ac:dyDescent="0.35">
      <c r="B1071" s="101"/>
      <c r="C1071" s="101"/>
      <c r="D1071" s="101"/>
      <c r="E1071" s="101"/>
      <c r="F1071" s="101"/>
      <c r="G1071" s="101"/>
      <c r="H1071" s="101"/>
      <c r="I1071" s="101"/>
      <c r="J1071" s="101"/>
      <c r="K1071" s="101"/>
      <c r="L1071" s="101"/>
      <c r="M1071" s="101"/>
      <c r="N1071" s="101"/>
      <c r="O1071" s="101"/>
      <c r="P1071" s="101"/>
      <c r="Q1071" s="101"/>
      <c r="R1071" s="101"/>
      <c r="S1071" s="101"/>
      <c r="T1071" s="101"/>
      <c r="U1071" s="101"/>
      <c r="V1071" s="101"/>
      <c r="W1071" s="101"/>
      <c r="X1071" s="101"/>
      <c r="Y1071" s="101"/>
      <c r="Z1071" s="101"/>
      <c r="AA1071" s="101"/>
      <c r="AB1071" s="101"/>
      <c r="AC1071" s="101"/>
      <c r="AD1071" s="101"/>
      <c r="AE1071" s="101"/>
      <c r="AF1071" s="101"/>
    </row>
    <row r="1072" spans="2:32" ht="15" customHeight="1" x14ac:dyDescent="0.35"/>
    <row r="1073" ht="15" customHeight="1" x14ac:dyDescent="0.35"/>
    <row r="1074" ht="15" customHeight="1" x14ac:dyDescent="0.35"/>
    <row r="1075" ht="15" customHeight="1" x14ac:dyDescent="0.35"/>
    <row r="1076" ht="15" customHeight="1" x14ac:dyDescent="0.35"/>
    <row r="1077" ht="12" customHeight="1" x14ac:dyDescent="0.35"/>
    <row r="1078" ht="12" customHeight="1" x14ac:dyDescent="0.35"/>
    <row r="1079" ht="12" customHeight="1" x14ac:dyDescent="0.35"/>
    <row r="1080" ht="12" customHeight="1" x14ac:dyDescent="0.35"/>
    <row r="1081" ht="12" customHeight="1" x14ac:dyDescent="0.35"/>
    <row r="1082" ht="12" customHeight="1" x14ac:dyDescent="0.35"/>
    <row r="1083" ht="12" customHeight="1" x14ac:dyDescent="0.35"/>
    <row r="1084" ht="12" customHeight="1" x14ac:dyDescent="0.35"/>
    <row r="1085" ht="12" customHeight="1" x14ac:dyDescent="0.35"/>
    <row r="1086" ht="12" customHeight="1" x14ac:dyDescent="0.35"/>
    <row r="1087" ht="12" customHeight="1" x14ac:dyDescent="0.35"/>
    <row r="1088" ht="12" customHeight="1" x14ac:dyDescent="0.35"/>
    <row r="1089" ht="12" customHeight="1" x14ac:dyDescent="0.35"/>
    <row r="1090" ht="12" customHeight="1" x14ac:dyDescent="0.35"/>
    <row r="1091" ht="12" customHeight="1" x14ac:dyDescent="0.35"/>
    <row r="1092" ht="12" customHeight="1" x14ac:dyDescent="0.35"/>
    <row r="1093" ht="12" customHeight="1" x14ac:dyDescent="0.35"/>
    <row r="1094" ht="12" customHeight="1" x14ac:dyDescent="0.35"/>
    <row r="1095" ht="12" customHeight="1" x14ac:dyDescent="0.35"/>
    <row r="1096" ht="12" customHeight="1" x14ac:dyDescent="0.35"/>
    <row r="1097" ht="12" customHeight="1" x14ac:dyDescent="0.35"/>
    <row r="1098" ht="12" customHeight="1" x14ac:dyDescent="0.35"/>
    <row r="1099" ht="12" customHeight="1" x14ac:dyDescent="0.35"/>
    <row r="1100" ht="15" customHeight="1" x14ac:dyDescent="0.35"/>
    <row r="1101" ht="15" customHeight="1" x14ac:dyDescent="0.35"/>
    <row r="1102" ht="15" customHeight="1" x14ac:dyDescent="0.35"/>
    <row r="1103" ht="15" customHeight="1" x14ac:dyDescent="0.35"/>
    <row r="1104" ht="15" customHeight="1" x14ac:dyDescent="0.35"/>
    <row r="1105" ht="15" customHeight="1" x14ac:dyDescent="0.35"/>
    <row r="1106" ht="15" customHeight="1" x14ac:dyDescent="0.35"/>
    <row r="1107" ht="15" customHeight="1" x14ac:dyDescent="0.35"/>
    <row r="1108" ht="15" customHeight="1" x14ac:dyDescent="0.35"/>
    <row r="1109" ht="15" customHeight="1" x14ac:dyDescent="0.35"/>
    <row r="1110" ht="12" customHeight="1" x14ac:dyDescent="0.35"/>
    <row r="1111" ht="15" customHeight="1" x14ac:dyDescent="0.35"/>
    <row r="1112" ht="15" customHeight="1" x14ac:dyDescent="0.35"/>
    <row r="1113" ht="15" customHeight="1" x14ac:dyDescent="0.35"/>
    <row r="1114" ht="15" customHeight="1" x14ac:dyDescent="0.35"/>
    <row r="1115" ht="15" customHeight="1" x14ac:dyDescent="0.35"/>
    <row r="1116" ht="15" customHeight="1" x14ac:dyDescent="0.35"/>
    <row r="1117" ht="15" customHeight="1" x14ac:dyDescent="0.35"/>
    <row r="1118" ht="15" customHeight="1" x14ac:dyDescent="0.35"/>
    <row r="1119" ht="15" customHeight="1" x14ac:dyDescent="0.35"/>
    <row r="1120" ht="15" customHeight="1" x14ac:dyDescent="0.35"/>
    <row r="1121" ht="15" customHeight="1" x14ac:dyDescent="0.35"/>
    <row r="1122" ht="15" customHeight="1" x14ac:dyDescent="0.35"/>
    <row r="1123" ht="15" customHeight="1" x14ac:dyDescent="0.35"/>
    <row r="1124" ht="15" customHeight="1" x14ac:dyDescent="0.35"/>
    <row r="1125" ht="15" customHeight="1" x14ac:dyDescent="0.35"/>
    <row r="1126" ht="15" customHeight="1" x14ac:dyDescent="0.35"/>
    <row r="1127" ht="12" customHeight="1" x14ac:dyDescent="0.35"/>
    <row r="1128" ht="15" customHeight="1" x14ac:dyDescent="0.35"/>
    <row r="1129" ht="12" customHeight="1" x14ac:dyDescent="0.35"/>
    <row r="1130" ht="15" customHeight="1" x14ac:dyDescent="0.35"/>
    <row r="1131" ht="15" customHeight="1" x14ac:dyDescent="0.35"/>
    <row r="1132" ht="15" customHeight="1" x14ac:dyDescent="0.35"/>
    <row r="1133" ht="15" customHeight="1" x14ac:dyDescent="0.35"/>
    <row r="1134" ht="15" customHeight="1" x14ac:dyDescent="0.35"/>
    <row r="1135" ht="12" customHeight="1" x14ac:dyDescent="0.35"/>
    <row r="1136" ht="15" customHeight="1" x14ac:dyDescent="0.35"/>
    <row r="1137" ht="15" customHeight="1" x14ac:dyDescent="0.35"/>
    <row r="1138" ht="15" customHeight="1" x14ac:dyDescent="0.35"/>
    <row r="1139" ht="15" customHeight="1" x14ac:dyDescent="0.35"/>
    <row r="1140" ht="15" customHeight="1" x14ac:dyDescent="0.35"/>
    <row r="1141" ht="15" customHeight="1" x14ac:dyDescent="0.35"/>
    <row r="1142" ht="15" customHeight="1" x14ac:dyDescent="0.35"/>
    <row r="1143" ht="15" customHeight="1" x14ac:dyDescent="0.35"/>
    <row r="1144" ht="15" customHeight="1" x14ac:dyDescent="0.35"/>
    <row r="1145" ht="15" customHeight="1" x14ac:dyDescent="0.35"/>
    <row r="1146" ht="15" customHeight="1" x14ac:dyDescent="0.35"/>
    <row r="1147" ht="15" customHeight="1" x14ac:dyDescent="0.35"/>
    <row r="1148" ht="15" customHeight="1" x14ac:dyDescent="0.35"/>
    <row r="1149" ht="15" customHeight="1" x14ac:dyDescent="0.35"/>
    <row r="1150" ht="15" customHeight="1" x14ac:dyDescent="0.35"/>
    <row r="1151" ht="15" customHeight="1" x14ac:dyDescent="0.35"/>
    <row r="1152" ht="12" customHeight="1" x14ac:dyDescent="0.35"/>
    <row r="1153" ht="15" customHeight="1" x14ac:dyDescent="0.35"/>
    <row r="1154" ht="12" customHeight="1" x14ac:dyDescent="0.35"/>
    <row r="1155" ht="15" customHeight="1" x14ac:dyDescent="0.35"/>
    <row r="1156" ht="12" customHeight="1" x14ac:dyDescent="0.35"/>
    <row r="1157" ht="15" customHeight="1" x14ac:dyDescent="0.35"/>
    <row r="1158" ht="15" customHeight="1" x14ac:dyDescent="0.35"/>
    <row r="1159" ht="15" customHeight="1" x14ac:dyDescent="0.35"/>
    <row r="1160" ht="15" customHeight="1" x14ac:dyDescent="0.35"/>
    <row r="1161" ht="15" customHeight="1" x14ac:dyDescent="0.35"/>
    <row r="1162" ht="15" customHeight="1" x14ac:dyDescent="0.35"/>
    <row r="1163" ht="15" customHeight="1" x14ac:dyDescent="0.35"/>
    <row r="1164" ht="15" customHeight="1" x14ac:dyDescent="0.35"/>
    <row r="1165" ht="15" customHeight="1" x14ac:dyDescent="0.35"/>
    <row r="1166" ht="15" customHeight="1" x14ac:dyDescent="0.35"/>
    <row r="1167" ht="15" customHeight="1" x14ac:dyDescent="0.35"/>
    <row r="1168" ht="15" customHeight="1" x14ac:dyDescent="0.35"/>
    <row r="1169" spans="2:32" ht="15" customHeight="1" x14ac:dyDescent="0.35">
      <c r="B1169" s="101"/>
      <c r="C1169" s="101"/>
      <c r="D1169" s="101"/>
      <c r="E1169" s="101"/>
      <c r="F1169" s="101"/>
      <c r="G1169" s="101"/>
      <c r="H1169" s="101"/>
      <c r="I1169" s="101"/>
      <c r="J1169" s="101"/>
      <c r="K1169" s="101"/>
      <c r="L1169" s="101"/>
      <c r="M1169" s="101"/>
      <c r="N1169" s="101"/>
      <c r="O1169" s="101"/>
      <c r="P1169" s="101"/>
      <c r="Q1169" s="101"/>
      <c r="R1169" s="101"/>
      <c r="S1169" s="101"/>
      <c r="T1169" s="101"/>
      <c r="U1169" s="101"/>
      <c r="V1169" s="101"/>
      <c r="W1169" s="101"/>
      <c r="X1169" s="101"/>
      <c r="Y1169" s="101"/>
      <c r="Z1169" s="101"/>
      <c r="AA1169" s="101"/>
      <c r="AB1169" s="101"/>
      <c r="AC1169" s="101"/>
      <c r="AD1169" s="101"/>
      <c r="AE1169" s="101"/>
      <c r="AF1169" s="101"/>
    </row>
    <row r="1170" spans="2:32" ht="15" customHeight="1" x14ac:dyDescent="0.35"/>
    <row r="1171" spans="2:32" ht="15" customHeight="1" x14ac:dyDescent="0.35"/>
    <row r="1172" spans="2:32" ht="15" customHeight="1" x14ac:dyDescent="0.35"/>
    <row r="1173" spans="2:32" ht="15" customHeight="1" x14ac:dyDescent="0.35"/>
    <row r="1174" spans="2:32" ht="15" customHeight="1" x14ac:dyDescent="0.35"/>
    <row r="1175" spans="2:32" ht="12" customHeight="1" x14ac:dyDescent="0.35"/>
    <row r="1176" spans="2:32" ht="12" customHeight="1" x14ac:dyDescent="0.35"/>
    <row r="1177" spans="2:32" ht="12" customHeight="1" x14ac:dyDescent="0.35"/>
    <row r="1178" spans="2:32" ht="12" customHeight="1" x14ac:dyDescent="0.35"/>
    <row r="1179" spans="2:32" ht="12" customHeight="1" x14ac:dyDescent="0.35"/>
    <row r="1180" spans="2:32" ht="12" customHeight="1" x14ac:dyDescent="0.35"/>
    <row r="1181" spans="2:32" ht="12" customHeight="1" x14ac:dyDescent="0.35"/>
    <row r="1182" spans="2:32" ht="12" customHeight="1" x14ac:dyDescent="0.35"/>
    <row r="1183" spans="2:32" ht="12" customHeight="1" x14ac:dyDescent="0.35"/>
    <row r="1184" spans="2:32" ht="12" customHeight="1" x14ac:dyDescent="0.35"/>
    <row r="1185" ht="12" customHeight="1" x14ac:dyDescent="0.35"/>
    <row r="1186" ht="12" customHeight="1" x14ac:dyDescent="0.35"/>
    <row r="1187" ht="12" customHeight="1" x14ac:dyDescent="0.35"/>
    <row r="1188" ht="12" customHeight="1" x14ac:dyDescent="0.35"/>
    <row r="1189" ht="12" customHeight="1" x14ac:dyDescent="0.35"/>
    <row r="1190" ht="12" customHeight="1" x14ac:dyDescent="0.35"/>
    <row r="1191" ht="12" customHeight="1" x14ac:dyDescent="0.35"/>
    <row r="1192" ht="12" customHeight="1" x14ac:dyDescent="0.35"/>
    <row r="1193" ht="12" customHeight="1" x14ac:dyDescent="0.35"/>
    <row r="1194" ht="12" customHeight="1" x14ac:dyDescent="0.35"/>
    <row r="1195" ht="12" customHeight="1" x14ac:dyDescent="0.35"/>
    <row r="1196" ht="12" customHeight="1" x14ac:dyDescent="0.35"/>
    <row r="1197" ht="12" customHeight="1" x14ac:dyDescent="0.35"/>
    <row r="1198" ht="12" customHeight="1" x14ac:dyDescent="0.35"/>
    <row r="1199" ht="12" customHeight="1" x14ac:dyDescent="0.35"/>
    <row r="1200" ht="15" customHeight="1" x14ac:dyDescent="0.35"/>
    <row r="1201" ht="15" customHeight="1" x14ac:dyDescent="0.35"/>
    <row r="1202" ht="15" customHeight="1" x14ac:dyDescent="0.35"/>
    <row r="1203" ht="15" customHeight="1" x14ac:dyDescent="0.35"/>
    <row r="1204" ht="15" customHeight="1" x14ac:dyDescent="0.35"/>
    <row r="1205" ht="15" customHeight="1" x14ac:dyDescent="0.35"/>
    <row r="1206" ht="15" customHeight="1" x14ac:dyDescent="0.35"/>
    <row r="1207" ht="15" customHeight="1" x14ac:dyDescent="0.35"/>
    <row r="1208" ht="15" customHeight="1" x14ac:dyDescent="0.35"/>
    <row r="1209" ht="15" customHeight="1" x14ac:dyDescent="0.35"/>
    <row r="1210" ht="12" customHeight="1" x14ac:dyDescent="0.35"/>
    <row r="1211" ht="15" customHeight="1" x14ac:dyDescent="0.35"/>
    <row r="1212" ht="15" customHeight="1" x14ac:dyDescent="0.35"/>
    <row r="1213" ht="15" customHeight="1" x14ac:dyDescent="0.35"/>
    <row r="1214" ht="15" customHeight="1" x14ac:dyDescent="0.35"/>
    <row r="1215" ht="15" customHeight="1" x14ac:dyDescent="0.35"/>
    <row r="1216" ht="15" customHeight="1" x14ac:dyDescent="0.35"/>
    <row r="1217" ht="15" customHeight="1" x14ac:dyDescent="0.35"/>
    <row r="1218" ht="15" customHeight="1" x14ac:dyDescent="0.35"/>
    <row r="1219" ht="15" customHeight="1" x14ac:dyDescent="0.35"/>
    <row r="1220" ht="15" customHeight="1" x14ac:dyDescent="0.35"/>
    <row r="1221" ht="15" customHeight="1" x14ac:dyDescent="0.35"/>
    <row r="1222" ht="15" customHeight="1" x14ac:dyDescent="0.35"/>
    <row r="1223" ht="15" customHeight="1" x14ac:dyDescent="0.35"/>
    <row r="1224" ht="15" customHeight="1" x14ac:dyDescent="0.35"/>
    <row r="1225" ht="15" customHeight="1" x14ac:dyDescent="0.35"/>
    <row r="1226" ht="15" customHeight="1" x14ac:dyDescent="0.35"/>
    <row r="1227" ht="12" customHeight="1" x14ac:dyDescent="0.35"/>
    <row r="1228" ht="15" customHeight="1" x14ac:dyDescent="0.35"/>
    <row r="1229" ht="12" customHeight="1" x14ac:dyDescent="0.35"/>
    <row r="1230" ht="15" customHeight="1" x14ac:dyDescent="0.35"/>
    <row r="1231" ht="15" customHeight="1" x14ac:dyDescent="0.35"/>
    <row r="1232" ht="15" customHeight="1" x14ac:dyDescent="0.35"/>
    <row r="1233" ht="15" customHeight="1" x14ac:dyDescent="0.35"/>
    <row r="1234" ht="15" customHeight="1" x14ac:dyDescent="0.35"/>
    <row r="1235" ht="12" customHeight="1" x14ac:dyDescent="0.35"/>
    <row r="1236" ht="15" customHeight="1" x14ac:dyDescent="0.35"/>
    <row r="1237" ht="15" customHeight="1" x14ac:dyDescent="0.35"/>
    <row r="1238" ht="15" customHeight="1" x14ac:dyDescent="0.35"/>
    <row r="1239" ht="15" customHeight="1" x14ac:dyDescent="0.35"/>
    <row r="1240" ht="15" customHeight="1" x14ac:dyDescent="0.35"/>
    <row r="1241" ht="15" customHeight="1" x14ac:dyDescent="0.35"/>
    <row r="1242" ht="15" customHeight="1" x14ac:dyDescent="0.35"/>
    <row r="1243" ht="15" customHeight="1" x14ac:dyDescent="0.35"/>
    <row r="1244" ht="15" customHeight="1" x14ac:dyDescent="0.35"/>
    <row r="1245" ht="15" customHeight="1" x14ac:dyDescent="0.35"/>
    <row r="1246" ht="15" customHeight="1" x14ac:dyDescent="0.35"/>
    <row r="1247" ht="15" customHeight="1" x14ac:dyDescent="0.35"/>
    <row r="1248" ht="15" customHeight="1" x14ac:dyDescent="0.35"/>
    <row r="1249" ht="15" customHeight="1" x14ac:dyDescent="0.35"/>
    <row r="1250" ht="15" customHeight="1" x14ac:dyDescent="0.35"/>
    <row r="1251" ht="15" customHeight="1" x14ac:dyDescent="0.35"/>
    <row r="1252" ht="12" customHeight="1" x14ac:dyDescent="0.35"/>
    <row r="1253" ht="15" customHeight="1" x14ac:dyDescent="0.35"/>
    <row r="1254" ht="12" customHeight="1" x14ac:dyDescent="0.35"/>
    <row r="1255" ht="15" customHeight="1" x14ac:dyDescent="0.35"/>
    <row r="1256" ht="12" customHeight="1" x14ac:dyDescent="0.35"/>
    <row r="1257" ht="15" customHeight="1" x14ac:dyDescent="0.35"/>
    <row r="1258" ht="15" customHeight="1" x14ac:dyDescent="0.35"/>
    <row r="1259" ht="15" customHeight="1" x14ac:dyDescent="0.35"/>
    <row r="1260" ht="15" customHeight="1" x14ac:dyDescent="0.35"/>
    <row r="1261" ht="15" customHeight="1" x14ac:dyDescent="0.35"/>
    <row r="1262" ht="15" customHeight="1" x14ac:dyDescent="0.35"/>
    <row r="1263" ht="15" customHeight="1" x14ac:dyDescent="0.35"/>
    <row r="1264" ht="15" customHeight="1" x14ac:dyDescent="0.35"/>
    <row r="1265" spans="2:32" ht="15" customHeight="1" x14ac:dyDescent="0.35"/>
    <row r="1266" spans="2:32" ht="15" customHeight="1" x14ac:dyDescent="0.35"/>
    <row r="1267" spans="2:32" ht="15" customHeight="1" x14ac:dyDescent="0.35"/>
    <row r="1268" spans="2:32" ht="15" customHeight="1" x14ac:dyDescent="0.35"/>
    <row r="1269" spans="2:32" ht="15" customHeight="1" x14ac:dyDescent="0.35">
      <c r="B1269" s="101"/>
      <c r="C1269" s="101"/>
      <c r="D1269" s="101"/>
      <c r="E1269" s="101"/>
      <c r="F1269" s="101"/>
      <c r="G1269" s="101"/>
      <c r="H1269" s="101"/>
      <c r="I1269" s="101"/>
      <c r="J1269" s="101"/>
      <c r="K1269" s="101"/>
      <c r="L1269" s="101"/>
      <c r="M1269" s="101"/>
      <c r="N1269" s="101"/>
      <c r="O1269" s="101"/>
      <c r="P1269" s="101"/>
      <c r="Q1269" s="101"/>
      <c r="R1269" s="101"/>
      <c r="S1269" s="101"/>
      <c r="T1269" s="101"/>
      <c r="U1269" s="101"/>
      <c r="V1269" s="101"/>
      <c r="W1269" s="101"/>
      <c r="X1269" s="101"/>
      <c r="Y1269" s="101"/>
      <c r="Z1269" s="101"/>
      <c r="AA1269" s="101"/>
      <c r="AB1269" s="101"/>
      <c r="AC1269" s="101"/>
      <c r="AD1269" s="101"/>
      <c r="AE1269" s="101"/>
      <c r="AF1269" s="101"/>
    </row>
    <row r="1270" spans="2:32" ht="15" customHeight="1" x14ac:dyDescent="0.35"/>
    <row r="1271" spans="2:32" ht="15" customHeight="1" x14ac:dyDescent="0.35"/>
    <row r="1272" spans="2:32" ht="15" customHeight="1" x14ac:dyDescent="0.35"/>
    <row r="1273" spans="2:32" ht="15" customHeight="1" x14ac:dyDescent="0.35"/>
    <row r="1274" spans="2:32" ht="15" customHeight="1" x14ac:dyDescent="0.35"/>
    <row r="1275" spans="2:32" ht="12" customHeight="1" x14ac:dyDescent="0.35"/>
    <row r="1276" spans="2:32" ht="12" customHeight="1" x14ac:dyDescent="0.35"/>
    <row r="1277" spans="2:32" ht="12" customHeight="1" x14ac:dyDescent="0.35"/>
    <row r="1278" spans="2:32" ht="12" customHeight="1" x14ac:dyDescent="0.35"/>
    <row r="1279" spans="2:32" ht="12" customHeight="1" x14ac:dyDescent="0.35"/>
    <row r="1280" spans="2:32" ht="12" customHeight="1" x14ac:dyDescent="0.35"/>
    <row r="1281" ht="12" customHeight="1" x14ac:dyDescent="0.35"/>
    <row r="1282" ht="12" customHeight="1" x14ac:dyDescent="0.35"/>
    <row r="1283" ht="12" customHeight="1" x14ac:dyDescent="0.35"/>
    <row r="1284" ht="12" customHeight="1" x14ac:dyDescent="0.35"/>
    <row r="1285" ht="12" customHeight="1" x14ac:dyDescent="0.35"/>
    <row r="1286" ht="12" customHeight="1" x14ac:dyDescent="0.35"/>
    <row r="1287" ht="12" customHeight="1" x14ac:dyDescent="0.35"/>
    <row r="1288" ht="12" customHeight="1" x14ac:dyDescent="0.35"/>
    <row r="1289" ht="12" customHeight="1" x14ac:dyDescent="0.35"/>
    <row r="1290" ht="12" customHeight="1" x14ac:dyDescent="0.35"/>
    <row r="1291" ht="12" customHeight="1" x14ac:dyDescent="0.35"/>
    <row r="1292" ht="12" customHeight="1" x14ac:dyDescent="0.35"/>
    <row r="1293" ht="12" customHeight="1" x14ac:dyDescent="0.35"/>
    <row r="1294" ht="12" customHeight="1" x14ac:dyDescent="0.35"/>
    <row r="1295" ht="12" customHeight="1" x14ac:dyDescent="0.35"/>
    <row r="1296" ht="12" customHeight="1" x14ac:dyDescent="0.35"/>
    <row r="1297" ht="12" customHeight="1" x14ac:dyDescent="0.35"/>
    <row r="1298" ht="12" customHeight="1" x14ac:dyDescent="0.35"/>
    <row r="1299" ht="12" customHeight="1" x14ac:dyDescent="0.35"/>
    <row r="1300" ht="15" customHeight="1" x14ac:dyDescent="0.35"/>
    <row r="1301" ht="15" customHeight="1" x14ac:dyDescent="0.35"/>
    <row r="1302" ht="15" customHeight="1" x14ac:dyDescent="0.35"/>
    <row r="1303" ht="15" customHeight="1" x14ac:dyDescent="0.35"/>
    <row r="1304" ht="15" customHeight="1" x14ac:dyDescent="0.35"/>
    <row r="1305" ht="15" customHeight="1" x14ac:dyDescent="0.35"/>
    <row r="1306" ht="12" customHeight="1" x14ac:dyDescent="0.35"/>
    <row r="1307" ht="15" customHeight="1" x14ac:dyDescent="0.35"/>
    <row r="1308" ht="15" customHeight="1" x14ac:dyDescent="0.35"/>
    <row r="1309" ht="15" customHeight="1" x14ac:dyDescent="0.35"/>
    <row r="1310" ht="15" customHeight="1" x14ac:dyDescent="0.35"/>
    <row r="1311" ht="12" customHeight="1" x14ac:dyDescent="0.35"/>
    <row r="1312" ht="15" customHeight="1" x14ac:dyDescent="0.35"/>
    <row r="1313" ht="15" customHeight="1" x14ac:dyDescent="0.35"/>
    <row r="1314" ht="15" customHeight="1" x14ac:dyDescent="0.35"/>
    <row r="1315" ht="12" customHeight="1" x14ac:dyDescent="0.35"/>
    <row r="1316" ht="15" customHeight="1" x14ac:dyDescent="0.35"/>
    <row r="1317" ht="15" customHeight="1" x14ac:dyDescent="0.35"/>
    <row r="1318" ht="15" customHeight="1" x14ac:dyDescent="0.35"/>
    <row r="1319" ht="15" customHeight="1" x14ac:dyDescent="0.35"/>
    <row r="1320" ht="15" customHeight="1" x14ac:dyDescent="0.35"/>
    <row r="1321" ht="15" customHeight="1" x14ac:dyDescent="0.35"/>
    <row r="1322" ht="15" customHeight="1" x14ac:dyDescent="0.35"/>
    <row r="1323" ht="15" customHeight="1" x14ac:dyDescent="0.35"/>
    <row r="1324" ht="15" customHeight="1" x14ac:dyDescent="0.35"/>
    <row r="1325" ht="15" customHeight="1" x14ac:dyDescent="0.35"/>
    <row r="1326" ht="15" customHeight="1" x14ac:dyDescent="0.35"/>
    <row r="1327" ht="15" customHeight="1" x14ac:dyDescent="0.35"/>
    <row r="1328" ht="15" customHeight="1" x14ac:dyDescent="0.35"/>
    <row r="1329" ht="15" customHeight="1" x14ac:dyDescent="0.35"/>
    <row r="1330" ht="15" customHeight="1" x14ac:dyDescent="0.35"/>
    <row r="1331" ht="12" customHeight="1" x14ac:dyDescent="0.35"/>
    <row r="1332" ht="15" customHeight="1" x14ac:dyDescent="0.35"/>
    <row r="1333" ht="15" customHeight="1" x14ac:dyDescent="0.35"/>
    <row r="1334" ht="15" customHeight="1" x14ac:dyDescent="0.35"/>
    <row r="1335" ht="15" customHeight="1" x14ac:dyDescent="0.35"/>
    <row r="1336" ht="15" customHeight="1" x14ac:dyDescent="0.35"/>
    <row r="1337" ht="15" customHeight="1" x14ac:dyDescent="0.35"/>
    <row r="1338" ht="15" customHeight="1" x14ac:dyDescent="0.35"/>
    <row r="1339" ht="15" customHeight="1" x14ac:dyDescent="0.35"/>
    <row r="1340" ht="15" customHeight="1" x14ac:dyDescent="0.35"/>
    <row r="1341" ht="15" customHeight="1" x14ac:dyDescent="0.35"/>
    <row r="1342" ht="15" customHeight="1" x14ac:dyDescent="0.35"/>
    <row r="1343" ht="15" customHeight="1" x14ac:dyDescent="0.35"/>
    <row r="1344" ht="15" customHeight="1" x14ac:dyDescent="0.35"/>
    <row r="1345" ht="15" customHeight="1" x14ac:dyDescent="0.35"/>
    <row r="1346" ht="15" customHeight="1" x14ac:dyDescent="0.35"/>
    <row r="1347" ht="15" customHeight="1" x14ac:dyDescent="0.35"/>
    <row r="1348" ht="15" customHeight="1" x14ac:dyDescent="0.35"/>
    <row r="1349" ht="15" customHeight="1" x14ac:dyDescent="0.35"/>
    <row r="1350" ht="15" customHeight="1" x14ac:dyDescent="0.35"/>
    <row r="1351" ht="15" customHeight="1" x14ac:dyDescent="0.35"/>
    <row r="1352" ht="15" customHeight="1" x14ac:dyDescent="0.35"/>
    <row r="1353" ht="15" customHeight="1" x14ac:dyDescent="0.35"/>
    <row r="1354" ht="15" customHeight="1" x14ac:dyDescent="0.35"/>
    <row r="1355" ht="15" customHeight="1" x14ac:dyDescent="0.35"/>
    <row r="1356" ht="15" customHeight="1" x14ac:dyDescent="0.35"/>
    <row r="1357" ht="15" customHeight="1" x14ac:dyDescent="0.35"/>
    <row r="1358" ht="15" customHeight="1" x14ac:dyDescent="0.35"/>
    <row r="1359" ht="15" customHeight="1" x14ac:dyDescent="0.35"/>
    <row r="1360" ht="15" customHeight="1" x14ac:dyDescent="0.35"/>
    <row r="1361" ht="15" customHeight="1" x14ac:dyDescent="0.35"/>
    <row r="1362" ht="12" customHeight="1" x14ac:dyDescent="0.35"/>
    <row r="1363" ht="15" customHeight="1" x14ac:dyDescent="0.35"/>
    <row r="1364" ht="15" customHeight="1" x14ac:dyDescent="0.35"/>
    <row r="1365" ht="15" customHeight="1" x14ac:dyDescent="0.35"/>
    <row r="1366" ht="15" customHeight="1" x14ac:dyDescent="0.35"/>
    <row r="1367" ht="15" customHeight="1" x14ac:dyDescent="0.35"/>
    <row r="1368" ht="15" customHeight="1" x14ac:dyDescent="0.35"/>
    <row r="1369" ht="15" customHeight="1" x14ac:dyDescent="0.35"/>
    <row r="1370" ht="15" customHeight="1" x14ac:dyDescent="0.35"/>
    <row r="1371" ht="15" customHeight="1" x14ac:dyDescent="0.35"/>
    <row r="1372" ht="15" customHeight="1" x14ac:dyDescent="0.35"/>
    <row r="1373" ht="15" customHeight="1" x14ac:dyDescent="0.35"/>
    <row r="1374" ht="15" customHeight="1" x14ac:dyDescent="0.35"/>
    <row r="1375" ht="15" customHeight="1" x14ac:dyDescent="0.35"/>
    <row r="1376" ht="15" customHeight="1" x14ac:dyDescent="0.35"/>
    <row r="1377" ht="15" customHeight="1" x14ac:dyDescent="0.35"/>
    <row r="1378" ht="12" customHeight="1" x14ac:dyDescent="0.35"/>
    <row r="1379" ht="15" customHeight="1" x14ac:dyDescent="0.35"/>
    <row r="1380" ht="15" customHeight="1" x14ac:dyDescent="0.35"/>
    <row r="1381" ht="15" customHeight="1" x14ac:dyDescent="0.35"/>
    <row r="1382" ht="15" customHeight="1" x14ac:dyDescent="0.35"/>
    <row r="1383" ht="15" customHeight="1" x14ac:dyDescent="0.35"/>
    <row r="1384" ht="15" customHeight="1" x14ac:dyDescent="0.35"/>
    <row r="1385" ht="15" customHeight="1" x14ac:dyDescent="0.35"/>
    <row r="1386" ht="15" customHeight="1" x14ac:dyDescent="0.35"/>
    <row r="1387" ht="15" customHeight="1" x14ac:dyDescent="0.35"/>
    <row r="1388" ht="15" customHeight="1" x14ac:dyDescent="0.35"/>
    <row r="1389" ht="15" customHeight="1" x14ac:dyDescent="0.35"/>
    <row r="1390" ht="15" customHeight="1" x14ac:dyDescent="0.35"/>
    <row r="1391" ht="15" customHeight="1" x14ac:dyDescent="0.35"/>
    <row r="1392" ht="15" customHeight="1" x14ac:dyDescent="0.35"/>
    <row r="1393" ht="15" customHeight="1" x14ac:dyDescent="0.35"/>
    <row r="1394" ht="15" customHeight="1" x14ac:dyDescent="0.35"/>
    <row r="1395" ht="15" customHeight="1" x14ac:dyDescent="0.35"/>
    <row r="1396" ht="15" customHeight="1" x14ac:dyDescent="0.35"/>
    <row r="1397" ht="12" customHeight="1" x14ac:dyDescent="0.35"/>
    <row r="1398" ht="15" customHeight="1" x14ac:dyDescent="0.35"/>
    <row r="1399" ht="15" customHeight="1" x14ac:dyDescent="0.35"/>
    <row r="1400" ht="15" customHeight="1" x14ac:dyDescent="0.35"/>
    <row r="1401" ht="15" customHeight="1" x14ac:dyDescent="0.35"/>
    <row r="1402" ht="15" customHeight="1" x14ac:dyDescent="0.35"/>
    <row r="1403" ht="15" customHeight="1" x14ac:dyDescent="0.35"/>
    <row r="1404" ht="15" customHeight="1" x14ac:dyDescent="0.35"/>
    <row r="1405" ht="15" customHeight="1" x14ac:dyDescent="0.35"/>
    <row r="1406" ht="15" customHeight="1" x14ac:dyDescent="0.35"/>
    <row r="1407" ht="15" customHeight="1" x14ac:dyDescent="0.35"/>
    <row r="1408" ht="15" customHeight="1" x14ac:dyDescent="0.35"/>
    <row r="1409" ht="15" customHeight="1" x14ac:dyDescent="0.35"/>
    <row r="1410" ht="15" customHeight="1" x14ac:dyDescent="0.35"/>
    <row r="1411" ht="15" customHeight="1" x14ac:dyDescent="0.35"/>
    <row r="1412" ht="15" customHeight="1" x14ac:dyDescent="0.35"/>
    <row r="1413" ht="15" customHeight="1" x14ac:dyDescent="0.35"/>
    <row r="1414" ht="15" customHeight="1" x14ac:dyDescent="0.35"/>
    <row r="1415" ht="15" customHeight="1" x14ac:dyDescent="0.35"/>
    <row r="1416" ht="15" customHeight="1" x14ac:dyDescent="0.35"/>
    <row r="1417" ht="15" customHeight="1" x14ac:dyDescent="0.35"/>
    <row r="1418" ht="15" customHeight="1" x14ac:dyDescent="0.35"/>
    <row r="1419" ht="15" customHeight="1" x14ac:dyDescent="0.35"/>
    <row r="1420" ht="15" customHeight="1" x14ac:dyDescent="0.35"/>
    <row r="1421" ht="15" customHeight="1" x14ac:dyDescent="0.35"/>
    <row r="1422" ht="15" customHeight="1" x14ac:dyDescent="0.35"/>
    <row r="1423" ht="15" customHeight="1" x14ac:dyDescent="0.35"/>
    <row r="1424" ht="15" customHeight="1" x14ac:dyDescent="0.35"/>
    <row r="1425" ht="15" customHeight="1" x14ac:dyDescent="0.35"/>
    <row r="1426" ht="15" customHeight="1" x14ac:dyDescent="0.35"/>
    <row r="1427" ht="15" customHeight="1" x14ac:dyDescent="0.35"/>
    <row r="1428" ht="15" customHeight="1" x14ac:dyDescent="0.35"/>
    <row r="1429" ht="15" customHeight="1" x14ac:dyDescent="0.35"/>
    <row r="1430" ht="15" customHeight="1" x14ac:dyDescent="0.35"/>
    <row r="1431" ht="15" customHeight="1" x14ac:dyDescent="0.35"/>
    <row r="1432" ht="15" customHeight="1" x14ac:dyDescent="0.35"/>
    <row r="1433" ht="15" customHeight="1" x14ac:dyDescent="0.35"/>
    <row r="1434" ht="15" customHeight="1" x14ac:dyDescent="0.35"/>
    <row r="1435" ht="15" customHeight="1" x14ac:dyDescent="0.35"/>
    <row r="1436" ht="15" customHeight="1" x14ac:dyDescent="0.35"/>
    <row r="1437" ht="15" customHeight="1" x14ac:dyDescent="0.35"/>
    <row r="1438" ht="15" customHeight="1" x14ac:dyDescent="0.35"/>
    <row r="1439" ht="15" customHeight="1" x14ac:dyDescent="0.35"/>
    <row r="1440" ht="15" customHeight="1" x14ac:dyDescent="0.35"/>
    <row r="1441" ht="15" customHeight="1" x14ac:dyDescent="0.35"/>
    <row r="1442" ht="15" customHeight="1" x14ac:dyDescent="0.35"/>
    <row r="1443" ht="15" customHeight="1" x14ac:dyDescent="0.35"/>
    <row r="1444" ht="15" customHeight="1" x14ac:dyDescent="0.35"/>
    <row r="1445" ht="15" customHeight="1" x14ac:dyDescent="0.35"/>
    <row r="1446" ht="15" customHeight="1" x14ac:dyDescent="0.35"/>
    <row r="1447" ht="15" customHeight="1" x14ac:dyDescent="0.35"/>
    <row r="1448" ht="15" customHeight="1" x14ac:dyDescent="0.35"/>
    <row r="1449" ht="15" customHeight="1" x14ac:dyDescent="0.35"/>
    <row r="1450" ht="15" customHeight="1" x14ac:dyDescent="0.35"/>
    <row r="1451" ht="15" customHeight="1" x14ac:dyDescent="0.35"/>
    <row r="1452" ht="12" customHeight="1" x14ac:dyDescent="0.35"/>
    <row r="1453" ht="15" customHeight="1" x14ac:dyDescent="0.35"/>
    <row r="1454" ht="15" customHeight="1" x14ac:dyDescent="0.35"/>
    <row r="1455" ht="15" customHeight="1" x14ac:dyDescent="0.35"/>
    <row r="1456" ht="15" customHeight="1" x14ac:dyDescent="0.35"/>
    <row r="1457" ht="15" customHeight="1" x14ac:dyDescent="0.35"/>
    <row r="1458" ht="15" customHeight="1" x14ac:dyDescent="0.35"/>
    <row r="1459" ht="15" customHeight="1" x14ac:dyDescent="0.35"/>
    <row r="1460" ht="15" customHeight="1" x14ac:dyDescent="0.35"/>
    <row r="1461" ht="15" customHeight="1" x14ac:dyDescent="0.35"/>
    <row r="1462" ht="15" customHeight="1" x14ac:dyDescent="0.35"/>
    <row r="1463" ht="15" customHeight="1" x14ac:dyDescent="0.35"/>
    <row r="1464" ht="12" customHeight="1" x14ac:dyDescent="0.35"/>
    <row r="1465" ht="15" customHeight="1" x14ac:dyDescent="0.35"/>
    <row r="1466" ht="15" customHeight="1" x14ac:dyDescent="0.35"/>
    <row r="1467" ht="15" customHeight="1" x14ac:dyDescent="0.35"/>
    <row r="1468" ht="15" customHeight="1" x14ac:dyDescent="0.35"/>
    <row r="1469" ht="15" customHeight="1" x14ac:dyDescent="0.35"/>
    <row r="1470" ht="15" customHeight="1" x14ac:dyDescent="0.35"/>
    <row r="1471" ht="15" customHeight="1" x14ac:dyDescent="0.35"/>
    <row r="1472" ht="15" customHeight="1" x14ac:dyDescent="0.35"/>
    <row r="1473" spans="2:32" ht="15" customHeight="1" x14ac:dyDescent="0.35"/>
    <row r="1474" spans="2:32" ht="15" customHeight="1" x14ac:dyDescent="0.35"/>
    <row r="1475" spans="2:32" ht="15" customHeight="1" x14ac:dyDescent="0.35"/>
    <row r="1476" spans="2:32" ht="15" customHeight="1" x14ac:dyDescent="0.35"/>
    <row r="1477" spans="2:32" ht="15" customHeight="1" x14ac:dyDescent="0.35"/>
    <row r="1478" spans="2:32" ht="15" customHeight="1" x14ac:dyDescent="0.35"/>
    <row r="1479" spans="2:32" ht="15" customHeight="1" x14ac:dyDescent="0.35"/>
    <row r="1480" spans="2:32" ht="15" customHeight="1" x14ac:dyDescent="0.35"/>
    <row r="1481" spans="2:32" ht="15" customHeight="1" x14ac:dyDescent="0.35"/>
    <row r="1482" spans="2:32" ht="15" customHeight="1" x14ac:dyDescent="0.35"/>
    <row r="1483" spans="2:32" ht="15" customHeight="1" x14ac:dyDescent="0.35"/>
    <row r="1484" spans="2:32" ht="15" customHeight="1" x14ac:dyDescent="0.35">
      <c r="B1484" s="101"/>
      <c r="C1484" s="101"/>
      <c r="D1484" s="101"/>
      <c r="E1484" s="101"/>
      <c r="F1484" s="101"/>
      <c r="G1484" s="101"/>
      <c r="H1484" s="101"/>
      <c r="I1484" s="101"/>
      <c r="J1484" s="101"/>
      <c r="K1484" s="101"/>
      <c r="L1484" s="101"/>
      <c r="M1484" s="101"/>
      <c r="N1484" s="101"/>
      <c r="O1484" s="101"/>
      <c r="P1484" s="101"/>
      <c r="Q1484" s="101"/>
      <c r="R1484" s="101"/>
      <c r="S1484" s="101"/>
      <c r="T1484" s="101"/>
      <c r="U1484" s="101"/>
      <c r="V1484" s="101"/>
      <c r="W1484" s="101"/>
      <c r="X1484" s="101"/>
      <c r="Y1484" s="101"/>
      <c r="Z1484" s="101"/>
      <c r="AA1484" s="101"/>
      <c r="AB1484" s="101"/>
      <c r="AC1484" s="101"/>
      <c r="AD1484" s="101"/>
      <c r="AE1484" s="101"/>
      <c r="AF1484" s="101"/>
    </row>
    <row r="1485" spans="2:32" ht="15" customHeight="1" x14ac:dyDescent="0.35"/>
    <row r="1486" spans="2:32" ht="15" customHeight="1" x14ac:dyDescent="0.35"/>
    <row r="1487" spans="2:32" ht="15" customHeight="1" x14ac:dyDescent="0.35"/>
    <row r="1488" spans="2:32" ht="15" customHeight="1" x14ac:dyDescent="0.35"/>
    <row r="1489" ht="15" customHeight="1" x14ac:dyDescent="0.35"/>
    <row r="1490" ht="15" customHeight="1" x14ac:dyDescent="0.35"/>
    <row r="1491" ht="15" customHeight="1" x14ac:dyDescent="0.35"/>
    <row r="1492" ht="15" customHeight="1" x14ac:dyDescent="0.35"/>
    <row r="1493" ht="15" customHeight="1" x14ac:dyDescent="0.35"/>
    <row r="1494" ht="12" customHeight="1" x14ac:dyDescent="0.35"/>
    <row r="1495" ht="12" customHeight="1" x14ac:dyDescent="0.35"/>
    <row r="1496" ht="12" customHeight="1" x14ac:dyDescent="0.35"/>
    <row r="1497" ht="12" customHeight="1" x14ac:dyDescent="0.35"/>
    <row r="1498" ht="12" customHeight="1" x14ac:dyDescent="0.35"/>
    <row r="1499" ht="12" customHeight="1" x14ac:dyDescent="0.35"/>
    <row r="1500" ht="12" customHeight="1" x14ac:dyDescent="0.35"/>
    <row r="1501" ht="12" customHeight="1" x14ac:dyDescent="0.35"/>
    <row r="1502" ht="12" customHeight="1" x14ac:dyDescent="0.35"/>
    <row r="1503" ht="12" customHeight="1" x14ac:dyDescent="0.35"/>
    <row r="1504" ht="12" customHeight="1" x14ac:dyDescent="0.35"/>
    <row r="1505" ht="12" customHeight="1" x14ac:dyDescent="0.35"/>
    <row r="1506" ht="12" customHeight="1" x14ac:dyDescent="0.35"/>
    <row r="1507" ht="12" customHeight="1" x14ac:dyDescent="0.35"/>
    <row r="1508" ht="12" customHeight="1" x14ac:dyDescent="0.35"/>
    <row r="1509" ht="12" customHeight="1" x14ac:dyDescent="0.35"/>
    <row r="1510" ht="12" customHeight="1" x14ac:dyDescent="0.35"/>
    <row r="1511" ht="12" customHeight="1" x14ac:dyDescent="0.35"/>
    <row r="1512" ht="12" customHeight="1" x14ac:dyDescent="0.35"/>
    <row r="1513" ht="12" customHeight="1" x14ac:dyDescent="0.35"/>
    <row r="1514" ht="12" customHeight="1" x14ac:dyDescent="0.35"/>
    <row r="1515" ht="12" customHeight="1" x14ac:dyDescent="0.35"/>
    <row r="1516" ht="12" customHeight="1" x14ac:dyDescent="0.35"/>
    <row r="1517" ht="12" customHeight="1" x14ac:dyDescent="0.35"/>
    <row r="1518" ht="12" customHeight="1" x14ac:dyDescent="0.35"/>
    <row r="1519" ht="12" customHeight="1" x14ac:dyDescent="0.35"/>
    <row r="1520" ht="12" customHeight="1" x14ac:dyDescent="0.35"/>
    <row r="1521" ht="12" customHeight="1" x14ac:dyDescent="0.35"/>
    <row r="1522" ht="12" customHeight="1" x14ac:dyDescent="0.35"/>
    <row r="1523" ht="12" customHeight="1" x14ac:dyDescent="0.35"/>
    <row r="1524" ht="12" customHeight="1" x14ac:dyDescent="0.35"/>
    <row r="1525" ht="15" customHeight="1" x14ac:dyDescent="0.35"/>
    <row r="1526" ht="15" customHeight="1" x14ac:dyDescent="0.35"/>
    <row r="1527" ht="15" customHeight="1" x14ac:dyDescent="0.35"/>
    <row r="1528" ht="15" customHeight="1" x14ac:dyDescent="0.35"/>
    <row r="1529" ht="15" customHeight="1" x14ac:dyDescent="0.35"/>
    <row r="1530" ht="15" customHeight="1" x14ac:dyDescent="0.35"/>
    <row r="1531" ht="15" customHeight="1" x14ac:dyDescent="0.35"/>
    <row r="1532" ht="15" customHeight="1" x14ac:dyDescent="0.35"/>
    <row r="1533" ht="15" customHeight="1" x14ac:dyDescent="0.35"/>
    <row r="1534" ht="15" customHeight="1" x14ac:dyDescent="0.35"/>
    <row r="1535" ht="15" customHeight="1" x14ac:dyDescent="0.35"/>
    <row r="1536" ht="15" customHeight="1" x14ac:dyDescent="0.35"/>
    <row r="1537" ht="15" customHeight="1" x14ac:dyDescent="0.35"/>
    <row r="1538" ht="15" customHeight="1" x14ac:dyDescent="0.35"/>
    <row r="1539" ht="15" customHeight="1" x14ac:dyDescent="0.35"/>
    <row r="1540" ht="15" customHeight="1" x14ac:dyDescent="0.35"/>
    <row r="1541" ht="15" customHeight="1" x14ac:dyDescent="0.35"/>
    <row r="1542" ht="15" customHeight="1" x14ac:dyDescent="0.35"/>
    <row r="1543" ht="15" customHeight="1" x14ac:dyDescent="0.35"/>
    <row r="1544" ht="15" customHeight="1" x14ac:dyDescent="0.35"/>
    <row r="1545" ht="15" customHeight="1" x14ac:dyDescent="0.35"/>
    <row r="1546" ht="15" customHeight="1" x14ac:dyDescent="0.35"/>
    <row r="1547" ht="15" customHeight="1" x14ac:dyDescent="0.35"/>
    <row r="1548" ht="15" customHeight="1" x14ac:dyDescent="0.35"/>
    <row r="1549" ht="15" customHeight="1" x14ac:dyDescent="0.35"/>
    <row r="1550" ht="15" customHeight="1" x14ac:dyDescent="0.35"/>
    <row r="1551" ht="15" customHeight="1" x14ac:dyDescent="0.35"/>
    <row r="1552" ht="15" customHeight="1" x14ac:dyDescent="0.35"/>
    <row r="1553" ht="15" customHeight="1" x14ac:dyDescent="0.35"/>
    <row r="1554" ht="15" customHeight="1" x14ac:dyDescent="0.35"/>
    <row r="1555" ht="15" customHeight="1" x14ac:dyDescent="0.35"/>
    <row r="1556" ht="15" customHeight="1" x14ac:dyDescent="0.35"/>
    <row r="1557" ht="15" customHeight="1" x14ac:dyDescent="0.35"/>
    <row r="1558" ht="15" customHeight="1" x14ac:dyDescent="0.35"/>
    <row r="1559" ht="15" customHeight="1" x14ac:dyDescent="0.35"/>
    <row r="1560" ht="15" customHeight="1" x14ac:dyDescent="0.35"/>
    <row r="1561" ht="15" customHeight="1" x14ac:dyDescent="0.35"/>
    <row r="1562" ht="15" customHeight="1" x14ac:dyDescent="0.35"/>
    <row r="1563" ht="15" customHeight="1" x14ac:dyDescent="0.35"/>
    <row r="1564" ht="15" customHeight="1" x14ac:dyDescent="0.35"/>
    <row r="1565" ht="15" customHeight="1" x14ac:dyDescent="0.35"/>
    <row r="1566" ht="15" customHeight="1" x14ac:dyDescent="0.35"/>
    <row r="1567" ht="15" customHeight="1" x14ac:dyDescent="0.35"/>
    <row r="1568" ht="15" customHeight="1" x14ac:dyDescent="0.35"/>
    <row r="1569" ht="15" customHeight="1" x14ac:dyDescent="0.35"/>
    <row r="1570" ht="15" customHeight="1" x14ac:dyDescent="0.35"/>
    <row r="1571" ht="15" customHeight="1" x14ac:dyDescent="0.35"/>
    <row r="1572" ht="15" customHeight="1" x14ac:dyDescent="0.35"/>
    <row r="1573" ht="15" customHeight="1" x14ac:dyDescent="0.35"/>
    <row r="1574" ht="15" customHeight="1" x14ac:dyDescent="0.35"/>
    <row r="1575" ht="15" customHeight="1" x14ac:dyDescent="0.35"/>
    <row r="1576" ht="15" customHeight="1" x14ac:dyDescent="0.35"/>
    <row r="1577" ht="15" customHeight="1" x14ac:dyDescent="0.35"/>
    <row r="1578" ht="15" customHeight="1" x14ac:dyDescent="0.35"/>
    <row r="1579" ht="15" customHeight="1" x14ac:dyDescent="0.35"/>
    <row r="1580" ht="15" customHeight="1" x14ac:dyDescent="0.35"/>
    <row r="1581" ht="15" customHeight="1" x14ac:dyDescent="0.35"/>
    <row r="1582" ht="15" customHeight="1" x14ac:dyDescent="0.35"/>
    <row r="1583" ht="15" customHeight="1" x14ac:dyDescent="0.35"/>
    <row r="1584" ht="12" customHeight="1" x14ac:dyDescent="0.35"/>
    <row r="1585" ht="12" customHeight="1" x14ac:dyDescent="0.35"/>
    <row r="1586" ht="15" customHeight="1" x14ac:dyDescent="0.35"/>
    <row r="1587" ht="15" customHeight="1" x14ac:dyDescent="0.35"/>
    <row r="1588" ht="15" customHeight="1" x14ac:dyDescent="0.35"/>
    <row r="1589" ht="15" customHeight="1" x14ac:dyDescent="0.35"/>
    <row r="1590" ht="15" customHeight="1" x14ac:dyDescent="0.35"/>
    <row r="1591" ht="15" customHeight="1" x14ac:dyDescent="0.35"/>
    <row r="1592" ht="15" customHeight="1" x14ac:dyDescent="0.35"/>
    <row r="1593" ht="15" customHeight="1" x14ac:dyDescent="0.35"/>
    <row r="1594" ht="15" customHeight="1" x14ac:dyDescent="0.35"/>
    <row r="1595" ht="15" customHeight="1" x14ac:dyDescent="0.35"/>
    <row r="1596" ht="15" customHeight="1" x14ac:dyDescent="0.35"/>
    <row r="1597" ht="15" customHeight="1" x14ac:dyDescent="0.35"/>
    <row r="1598" ht="15" customHeight="1" x14ac:dyDescent="0.35"/>
    <row r="1599" ht="15" customHeight="1" x14ac:dyDescent="0.35"/>
    <row r="1600" ht="15" customHeight="1" x14ac:dyDescent="0.35"/>
    <row r="1601" ht="15" customHeight="1" x14ac:dyDescent="0.35"/>
    <row r="1602" ht="15" customHeight="1" x14ac:dyDescent="0.35"/>
    <row r="1603" ht="15" customHeight="1" x14ac:dyDescent="0.35"/>
    <row r="1604" ht="15" customHeight="1" x14ac:dyDescent="0.35"/>
    <row r="1605" ht="15" customHeight="1" x14ac:dyDescent="0.35"/>
    <row r="1606" ht="15" customHeight="1" x14ac:dyDescent="0.35"/>
    <row r="1607" ht="15" customHeight="1" x14ac:dyDescent="0.35"/>
    <row r="1608" ht="15" customHeight="1" x14ac:dyDescent="0.35"/>
    <row r="1609" ht="15" customHeight="1" x14ac:dyDescent="0.35"/>
    <row r="1610" ht="15" customHeight="1" x14ac:dyDescent="0.35"/>
    <row r="1611" ht="15" customHeight="1" x14ac:dyDescent="0.35"/>
    <row r="1612" ht="15" customHeight="1" x14ac:dyDescent="0.35"/>
    <row r="1613" ht="15" customHeight="1" x14ac:dyDescent="0.35"/>
    <row r="1614" ht="15" customHeight="1" x14ac:dyDescent="0.35"/>
    <row r="1615" ht="15" customHeight="1" x14ac:dyDescent="0.35"/>
    <row r="1616" ht="15" customHeight="1" x14ac:dyDescent="0.35"/>
    <row r="1617" ht="15" customHeight="1" x14ac:dyDescent="0.35"/>
    <row r="1618" ht="15" customHeight="1" x14ac:dyDescent="0.35"/>
    <row r="1619" ht="15" customHeight="1" x14ac:dyDescent="0.35"/>
    <row r="1620" ht="15" customHeight="1" x14ac:dyDescent="0.35"/>
    <row r="1621" ht="15" customHeight="1" x14ac:dyDescent="0.35"/>
    <row r="1622" ht="15" customHeight="1" x14ac:dyDescent="0.35"/>
    <row r="1623" ht="15" customHeight="1" x14ac:dyDescent="0.35"/>
    <row r="1624" ht="15" customHeight="1" x14ac:dyDescent="0.35"/>
    <row r="1625" ht="15" customHeight="1" x14ac:dyDescent="0.35"/>
    <row r="1626" ht="15" customHeight="1" x14ac:dyDescent="0.35"/>
    <row r="1627" ht="15" customHeight="1" x14ac:dyDescent="0.35"/>
    <row r="1628" ht="15" customHeight="1" x14ac:dyDescent="0.35"/>
    <row r="1629" ht="15" customHeight="1" x14ac:dyDescent="0.35"/>
    <row r="1630" ht="15" customHeight="1" x14ac:dyDescent="0.35"/>
    <row r="1631" ht="15" customHeight="1" x14ac:dyDescent="0.35"/>
    <row r="1632" ht="15" customHeight="1" x14ac:dyDescent="0.35"/>
    <row r="1633" ht="15" customHeight="1" x14ac:dyDescent="0.35"/>
    <row r="1634" ht="15" customHeight="1" x14ac:dyDescent="0.35"/>
    <row r="1635" ht="15" customHeight="1" x14ac:dyDescent="0.35"/>
    <row r="1636" ht="15" customHeight="1" x14ac:dyDescent="0.35"/>
    <row r="1637" ht="15" customHeight="1" x14ac:dyDescent="0.35"/>
    <row r="1638" ht="15" customHeight="1" x14ac:dyDescent="0.35"/>
    <row r="1639" ht="15" customHeight="1" x14ac:dyDescent="0.35"/>
    <row r="1640" ht="12" customHeight="1" x14ac:dyDescent="0.35"/>
    <row r="1641" ht="12" customHeight="1" x14ac:dyDescent="0.35"/>
    <row r="1642" ht="15" customHeight="1" x14ac:dyDescent="0.35"/>
    <row r="1643" ht="15" customHeight="1" x14ac:dyDescent="0.35"/>
    <row r="1644" ht="15" customHeight="1" x14ac:dyDescent="0.35"/>
    <row r="1645" ht="15" customHeight="1" x14ac:dyDescent="0.35"/>
    <row r="1646" ht="15" customHeight="1" x14ac:dyDescent="0.35"/>
    <row r="1647" ht="15" customHeight="1" x14ac:dyDescent="0.35"/>
    <row r="1648" ht="15" customHeight="1" x14ac:dyDescent="0.35"/>
    <row r="1649" ht="15" customHeight="1" x14ac:dyDescent="0.35"/>
    <row r="1650" ht="15" customHeight="1" x14ac:dyDescent="0.35"/>
    <row r="1651" ht="15" customHeight="1" x14ac:dyDescent="0.35"/>
    <row r="1652" ht="15" customHeight="1" x14ac:dyDescent="0.35"/>
    <row r="1653" ht="15" customHeight="1" x14ac:dyDescent="0.35"/>
    <row r="1654" ht="15" customHeight="1" x14ac:dyDescent="0.35"/>
    <row r="1655" ht="15" customHeight="1" x14ac:dyDescent="0.35"/>
    <row r="1656" ht="15" customHeight="1" x14ac:dyDescent="0.35"/>
    <row r="1657" ht="15" customHeight="1" x14ac:dyDescent="0.35"/>
    <row r="1658" ht="15" customHeight="1" x14ac:dyDescent="0.35"/>
    <row r="1659" ht="15" customHeight="1" x14ac:dyDescent="0.35"/>
    <row r="1660" ht="15" customHeight="1" x14ac:dyDescent="0.35"/>
    <row r="1661" ht="15" customHeight="1" x14ac:dyDescent="0.35"/>
    <row r="1662" ht="15" customHeight="1" x14ac:dyDescent="0.35"/>
    <row r="1663" ht="15" customHeight="1" x14ac:dyDescent="0.35"/>
    <row r="1664" ht="15" customHeight="1" x14ac:dyDescent="0.35"/>
    <row r="1665" ht="15" customHeight="1" x14ac:dyDescent="0.35"/>
    <row r="1666" ht="15" customHeight="1" x14ac:dyDescent="0.35"/>
    <row r="1667" ht="15" customHeight="1" x14ac:dyDescent="0.35"/>
    <row r="1668" ht="15" customHeight="1" x14ac:dyDescent="0.35"/>
    <row r="1669" ht="15" customHeight="1" x14ac:dyDescent="0.35"/>
    <row r="1670" ht="15" customHeight="1" x14ac:dyDescent="0.35"/>
    <row r="1671" ht="15" customHeight="1" x14ac:dyDescent="0.35"/>
    <row r="1672" ht="15" customHeight="1" x14ac:dyDescent="0.35"/>
    <row r="1673" ht="15" customHeight="1" x14ac:dyDescent="0.35"/>
    <row r="1674" ht="15" customHeight="1" x14ac:dyDescent="0.35"/>
    <row r="1675" ht="15" customHeight="1" x14ac:dyDescent="0.35"/>
    <row r="1676" ht="15" customHeight="1" x14ac:dyDescent="0.35"/>
    <row r="1677" ht="15" customHeight="1" x14ac:dyDescent="0.35"/>
    <row r="1678" ht="15" customHeight="1" x14ac:dyDescent="0.35"/>
    <row r="1679" ht="15" customHeight="1" x14ac:dyDescent="0.35"/>
    <row r="1680" ht="15" customHeight="1" x14ac:dyDescent="0.35"/>
    <row r="1681" ht="15" customHeight="1" x14ac:dyDescent="0.35"/>
    <row r="1682" ht="15" customHeight="1" x14ac:dyDescent="0.35"/>
    <row r="1683" ht="15" customHeight="1" x14ac:dyDescent="0.35"/>
    <row r="1684" ht="15" customHeight="1" x14ac:dyDescent="0.35"/>
    <row r="1685" ht="15" customHeight="1" x14ac:dyDescent="0.35"/>
    <row r="1686" ht="15" customHeight="1" x14ac:dyDescent="0.35"/>
    <row r="1687" ht="15" customHeight="1" x14ac:dyDescent="0.35"/>
    <row r="1688" ht="15" customHeight="1" x14ac:dyDescent="0.35"/>
    <row r="1689" ht="15" customHeight="1" x14ac:dyDescent="0.35"/>
    <row r="1690" ht="15" customHeight="1" x14ac:dyDescent="0.35"/>
    <row r="1691" ht="15" customHeight="1" x14ac:dyDescent="0.35"/>
    <row r="1692" ht="15" customHeight="1" x14ac:dyDescent="0.35"/>
    <row r="1693" ht="15" customHeight="1" x14ac:dyDescent="0.35"/>
    <row r="1694" ht="15" customHeight="1" x14ac:dyDescent="0.35"/>
    <row r="1695" ht="15" customHeight="1" x14ac:dyDescent="0.35"/>
    <row r="1696" ht="12" customHeight="1" x14ac:dyDescent="0.35"/>
    <row r="1697" ht="12" customHeight="1" x14ac:dyDescent="0.35"/>
    <row r="1698" ht="15" customHeight="1" x14ac:dyDescent="0.35"/>
    <row r="1699" ht="15" customHeight="1" x14ac:dyDescent="0.35"/>
    <row r="1700" ht="15" customHeight="1" x14ac:dyDescent="0.35"/>
    <row r="1701" ht="15" customHeight="1" x14ac:dyDescent="0.35"/>
    <row r="1702" ht="15" customHeight="1" x14ac:dyDescent="0.35"/>
    <row r="1703" ht="15" customHeight="1" x14ac:dyDescent="0.35"/>
    <row r="1704" ht="15" customHeight="1" x14ac:dyDescent="0.35"/>
    <row r="1705" ht="15" customHeight="1" x14ac:dyDescent="0.35"/>
    <row r="1706" ht="15" customHeight="1" x14ac:dyDescent="0.35"/>
    <row r="1707" ht="15" customHeight="1" x14ac:dyDescent="0.35"/>
    <row r="1708" ht="15" customHeight="1" x14ac:dyDescent="0.35"/>
    <row r="1709" ht="15" customHeight="1" x14ac:dyDescent="0.35"/>
    <row r="1710" ht="15" customHeight="1" x14ac:dyDescent="0.35"/>
    <row r="1711" ht="15" customHeight="1" x14ac:dyDescent="0.35"/>
    <row r="1712" ht="15" customHeight="1" x14ac:dyDescent="0.35"/>
    <row r="1713" spans="2:32" ht="15" customHeight="1" x14ac:dyDescent="0.35">
      <c r="B1713" s="101"/>
      <c r="C1713" s="101"/>
      <c r="D1713" s="101"/>
      <c r="E1713" s="101"/>
      <c r="F1713" s="101"/>
      <c r="G1713" s="101"/>
      <c r="H1713" s="101"/>
      <c r="I1713" s="101"/>
      <c r="J1713" s="101"/>
      <c r="K1713" s="101"/>
      <c r="L1713" s="101"/>
      <c r="M1713" s="101"/>
      <c r="N1713" s="101"/>
      <c r="O1713" s="101"/>
      <c r="P1713" s="101"/>
      <c r="Q1713" s="101"/>
      <c r="R1713" s="101"/>
      <c r="S1713" s="101"/>
      <c r="T1713" s="101"/>
      <c r="U1713" s="101"/>
      <c r="V1713" s="101"/>
      <c r="W1713" s="101"/>
      <c r="X1713" s="101"/>
      <c r="Y1713" s="101"/>
      <c r="Z1713" s="101"/>
      <c r="AA1713" s="101"/>
      <c r="AB1713" s="101"/>
      <c r="AC1713" s="101"/>
      <c r="AD1713" s="101"/>
      <c r="AE1713" s="101"/>
      <c r="AF1713" s="101"/>
    </row>
    <row r="1714" spans="2:32" ht="12" customHeight="1" x14ac:dyDescent="0.35"/>
    <row r="1715" spans="2:32" ht="12" customHeight="1" x14ac:dyDescent="0.35"/>
    <row r="1716" spans="2:32" ht="12" customHeight="1" x14ac:dyDescent="0.35"/>
    <row r="1717" spans="2:32" ht="12" customHeight="1" x14ac:dyDescent="0.35"/>
    <row r="1718" spans="2:32" ht="12" customHeight="1" x14ac:dyDescent="0.35"/>
    <row r="1719" spans="2:32" ht="12" customHeight="1" x14ac:dyDescent="0.35"/>
    <row r="1720" spans="2:32" ht="12" customHeight="1" x14ac:dyDescent="0.35"/>
    <row r="1721" spans="2:32" ht="12" customHeight="1" x14ac:dyDescent="0.35"/>
    <row r="1722" spans="2:32" ht="12" customHeight="1" x14ac:dyDescent="0.35"/>
    <row r="1723" spans="2:32" ht="12" customHeight="1" x14ac:dyDescent="0.35"/>
    <row r="1724" spans="2:32" ht="12" customHeight="1" x14ac:dyDescent="0.35"/>
    <row r="1725" spans="2:32" ht="15" customHeight="1" x14ac:dyDescent="0.35"/>
    <row r="1726" spans="2:32" ht="15" customHeight="1" x14ac:dyDescent="0.35"/>
    <row r="1727" spans="2:32" ht="15" customHeight="1" x14ac:dyDescent="0.35"/>
    <row r="1728" spans="2:32" ht="15" customHeight="1" x14ac:dyDescent="0.35"/>
    <row r="1729" ht="15" customHeight="1" x14ac:dyDescent="0.35"/>
    <row r="1730" ht="15" customHeight="1" x14ac:dyDescent="0.35"/>
    <row r="1731" ht="12" customHeight="1" x14ac:dyDescent="0.35"/>
    <row r="1732" ht="15" customHeight="1" x14ac:dyDescent="0.35"/>
    <row r="1733" ht="15" customHeight="1" x14ac:dyDescent="0.35"/>
    <row r="1734" ht="15" customHeight="1" x14ac:dyDescent="0.35"/>
    <row r="1735" ht="15" customHeight="1" x14ac:dyDescent="0.35"/>
    <row r="1736" ht="15" customHeight="1" x14ac:dyDescent="0.35"/>
    <row r="1737" ht="15" customHeight="1" x14ac:dyDescent="0.35"/>
    <row r="1738" ht="15" customHeight="1" x14ac:dyDescent="0.35"/>
    <row r="1739" ht="15" customHeight="1" x14ac:dyDescent="0.35"/>
    <row r="1740" ht="15" customHeight="1" x14ac:dyDescent="0.35"/>
    <row r="1741" ht="15" customHeight="1" x14ac:dyDescent="0.35"/>
    <row r="1742" ht="15" customHeight="1" x14ac:dyDescent="0.35"/>
    <row r="1743" ht="15" customHeight="1" x14ac:dyDescent="0.35"/>
    <row r="1744" ht="15" customHeight="1" x14ac:dyDescent="0.35"/>
    <row r="1745" ht="15" customHeight="1" x14ac:dyDescent="0.35"/>
    <row r="1746" ht="15" customHeight="1" x14ac:dyDescent="0.35"/>
    <row r="1747" ht="15" customHeight="1" x14ac:dyDescent="0.35"/>
    <row r="1748" ht="15" customHeight="1" x14ac:dyDescent="0.35"/>
    <row r="1749" ht="15" customHeight="1" x14ac:dyDescent="0.35"/>
    <row r="1750" ht="15" customHeight="1" x14ac:dyDescent="0.35"/>
    <row r="1751" ht="15" customHeight="1" x14ac:dyDescent="0.35"/>
    <row r="1752" ht="15" customHeight="1" x14ac:dyDescent="0.35"/>
    <row r="1753" ht="15" customHeight="1" x14ac:dyDescent="0.35"/>
    <row r="1754" ht="15" customHeight="1" x14ac:dyDescent="0.35"/>
    <row r="1755" ht="15" customHeight="1" x14ac:dyDescent="0.35"/>
    <row r="1756" ht="15" customHeight="1" x14ac:dyDescent="0.35"/>
    <row r="1757" ht="15" customHeight="1" x14ac:dyDescent="0.35"/>
    <row r="1758" ht="15" customHeight="1" x14ac:dyDescent="0.35"/>
    <row r="1759" ht="15" customHeight="1" x14ac:dyDescent="0.35"/>
    <row r="1760" ht="15" customHeight="1" x14ac:dyDescent="0.35"/>
    <row r="1761" ht="15" customHeight="1" x14ac:dyDescent="0.35"/>
    <row r="1762" ht="15" customHeight="1" x14ac:dyDescent="0.35"/>
    <row r="1763" ht="15" customHeight="1" x14ac:dyDescent="0.35"/>
    <row r="1764" ht="15" customHeight="1" x14ac:dyDescent="0.35"/>
    <row r="1765" ht="15" customHeight="1" x14ac:dyDescent="0.35"/>
    <row r="1766" ht="15" customHeight="1" x14ac:dyDescent="0.35"/>
    <row r="1767" ht="12" customHeight="1" x14ac:dyDescent="0.35"/>
    <row r="1768" ht="15" customHeight="1" x14ac:dyDescent="0.35"/>
    <row r="1769" ht="15" customHeight="1" x14ac:dyDescent="0.35"/>
    <row r="1770" ht="15" customHeight="1" x14ac:dyDescent="0.35"/>
    <row r="1771" ht="15" customHeight="1" x14ac:dyDescent="0.35"/>
    <row r="1772" ht="15" customHeight="1" x14ac:dyDescent="0.35"/>
    <row r="1773" ht="15" customHeight="1" x14ac:dyDescent="0.35"/>
    <row r="1774" ht="15" customHeight="1" x14ac:dyDescent="0.35"/>
    <row r="1775" ht="15" customHeight="1" x14ac:dyDescent="0.35"/>
    <row r="1776" ht="15" customHeight="1" x14ac:dyDescent="0.35"/>
    <row r="1777" ht="15" customHeight="1" x14ac:dyDescent="0.35"/>
    <row r="1778" ht="15" customHeight="1" x14ac:dyDescent="0.35"/>
    <row r="1779" ht="15" customHeight="1" x14ac:dyDescent="0.35"/>
    <row r="1780" ht="15" customHeight="1" x14ac:dyDescent="0.35"/>
    <row r="1781" ht="15" customHeight="1" x14ac:dyDescent="0.35"/>
    <row r="1782" ht="15" customHeight="1" x14ac:dyDescent="0.35"/>
    <row r="1783" ht="15" customHeight="1" x14ac:dyDescent="0.35"/>
    <row r="1784" ht="15" customHeight="1" x14ac:dyDescent="0.35"/>
    <row r="1785" ht="15" customHeight="1" x14ac:dyDescent="0.35"/>
    <row r="1786" ht="15" customHeight="1" x14ac:dyDescent="0.35"/>
    <row r="1787" ht="15" customHeight="1" x14ac:dyDescent="0.35"/>
    <row r="1788" ht="15" customHeight="1" x14ac:dyDescent="0.35"/>
    <row r="1789" ht="15" customHeight="1" x14ac:dyDescent="0.35"/>
    <row r="1790" ht="15" customHeight="1" x14ac:dyDescent="0.35"/>
    <row r="1791" ht="15" customHeight="1" x14ac:dyDescent="0.35"/>
    <row r="1792" ht="15" customHeight="1" x14ac:dyDescent="0.35"/>
    <row r="1793" ht="15" customHeight="1" x14ac:dyDescent="0.35"/>
    <row r="1794" ht="15" customHeight="1" x14ac:dyDescent="0.35"/>
    <row r="1795" ht="15" customHeight="1" x14ac:dyDescent="0.35"/>
    <row r="1796" ht="15" customHeight="1" x14ac:dyDescent="0.35"/>
    <row r="1797" ht="15" customHeight="1" x14ac:dyDescent="0.35"/>
    <row r="1798" ht="15" customHeight="1" x14ac:dyDescent="0.35"/>
    <row r="1799" ht="15" customHeight="1" x14ac:dyDescent="0.35"/>
    <row r="1800" ht="15" customHeight="1" x14ac:dyDescent="0.35"/>
    <row r="1801" ht="15" customHeight="1" x14ac:dyDescent="0.35"/>
    <row r="1802" ht="15" customHeight="1" x14ac:dyDescent="0.35"/>
    <row r="1803" ht="15" customHeight="1" x14ac:dyDescent="0.35"/>
    <row r="1804" ht="15" customHeight="1" x14ac:dyDescent="0.35"/>
    <row r="1805" ht="15" customHeight="1" x14ac:dyDescent="0.35"/>
    <row r="1806" ht="15" customHeight="1" x14ac:dyDescent="0.35"/>
    <row r="1807" ht="15" customHeight="1" x14ac:dyDescent="0.35"/>
    <row r="1808" ht="15" customHeight="1" x14ac:dyDescent="0.35"/>
    <row r="1809" ht="15" customHeight="1" x14ac:dyDescent="0.35"/>
    <row r="1810" ht="15" customHeight="1" x14ac:dyDescent="0.35"/>
    <row r="1811" ht="15" customHeight="1" x14ac:dyDescent="0.35"/>
    <row r="1812" ht="15" customHeight="1" x14ac:dyDescent="0.35"/>
    <row r="1813" ht="12" customHeight="1" x14ac:dyDescent="0.35"/>
    <row r="1814" ht="15" customHeight="1" x14ac:dyDescent="0.35"/>
    <row r="1815" ht="15" customHeight="1" x14ac:dyDescent="0.35"/>
    <row r="1816" ht="15" customHeight="1" x14ac:dyDescent="0.35"/>
    <row r="1817" ht="15" customHeight="1" x14ac:dyDescent="0.35"/>
    <row r="1818" ht="15" customHeight="1" x14ac:dyDescent="0.35"/>
    <row r="1819" ht="15" customHeight="1" x14ac:dyDescent="0.35"/>
    <row r="1820" ht="15" customHeight="1" x14ac:dyDescent="0.35"/>
    <row r="1821" ht="15" customHeight="1" x14ac:dyDescent="0.35"/>
    <row r="1822" ht="15" customHeight="1" x14ac:dyDescent="0.35"/>
    <row r="1823" ht="15" customHeight="1" x14ac:dyDescent="0.35"/>
    <row r="1824" ht="15" customHeight="1" x14ac:dyDescent="0.35"/>
    <row r="1825" ht="15" customHeight="1" x14ac:dyDescent="0.35"/>
    <row r="1826" ht="15" customHeight="1" x14ac:dyDescent="0.35"/>
    <row r="1827" ht="15" customHeight="1" x14ac:dyDescent="0.35"/>
    <row r="1828" ht="15" customHeight="1" x14ac:dyDescent="0.35"/>
    <row r="1829" ht="15" customHeight="1" x14ac:dyDescent="0.35"/>
    <row r="1830" ht="15" customHeight="1" x14ac:dyDescent="0.35"/>
    <row r="1831" ht="15" customHeight="1" x14ac:dyDescent="0.35"/>
    <row r="1832" ht="15" customHeight="1" x14ac:dyDescent="0.35"/>
    <row r="1833" ht="15" customHeight="1" x14ac:dyDescent="0.35"/>
    <row r="1834" ht="15" customHeight="1" x14ac:dyDescent="0.35"/>
    <row r="1835" ht="15" customHeight="1" x14ac:dyDescent="0.35"/>
    <row r="1836" ht="15" customHeight="1" x14ac:dyDescent="0.35"/>
    <row r="1837" ht="15" customHeight="1" x14ac:dyDescent="0.35"/>
    <row r="1838" ht="15" customHeight="1" x14ac:dyDescent="0.35"/>
    <row r="1839" ht="15" customHeight="1" x14ac:dyDescent="0.35"/>
    <row r="1840" ht="15" customHeight="1" x14ac:dyDescent="0.35"/>
    <row r="1841" ht="15" customHeight="1" x14ac:dyDescent="0.35"/>
    <row r="1842" ht="15" customHeight="1" x14ac:dyDescent="0.35"/>
    <row r="1843" ht="15" customHeight="1" x14ac:dyDescent="0.35"/>
    <row r="1844" ht="15" customHeight="1" x14ac:dyDescent="0.35"/>
    <row r="1845" ht="15" customHeight="1" x14ac:dyDescent="0.35"/>
    <row r="1846" ht="15" customHeight="1" x14ac:dyDescent="0.35"/>
    <row r="1847" ht="15" customHeight="1" x14ac:dyDescent="0.35"/>
    <row r="1848" ht="15" customHeight="1" x14ac:dyDescent="0.35"/>
    <row r="1849" ht="12" customHeight="1" x14ac:dyDescent="0.35"/>
    <row r="1850" ht="15" customHeight="1" x14ac:dyDescent="0.35"/>
    <row r="1851" ht="15" customHeight="1" x14ac:dyDescent="0.35"/>
    <row r="1852" ht="15" customHeight="1" x14ac:dyDescent="0.35"/>
    <row r="1853" ht="15" customHeight="1" x14ac:dyDescent="0.35"/>
    <row r="1854" ht="15" customHeight="1" x14ac:dyDescent="0.35"/>
    <row r="1855" ht="15" customHeight="1" x14ac:dyDescent="0.35"/>
    <row r="1856" ht="15" customHeight="1" x14ac:dyDescent="0.35"/>
    <row r="1857" ht="15" customHeight="1" x14ac:dyDescent="0.35"/>
    <row r="1858" ht="15" customHeight="1" x14ac:dyDescent="0.35"/>
    <row r="1859" ht="15" customHeight="1" x14ac:dyDescent="0.35"/>
    <row r="1860" ht="15" customHeight="1" x14ac:dyDescent="0.35"/>
    <row r="1861" ht="15" customHeight="1" x14ac:dyDescent="0.35"/>
    <row r="1862" ht="15" customHeight="1" x14ac:dyDescent="0.35"/>
    <row r="1863" ht="15" customHeight="1" x14ac:dyDescent="0.35"/>
    <row r="1864" ht="15" customHeight="1" x14ac:dyDescent="0.35"/>
    <row r="1865" ht="15" customHeight="1" x14ac:dyDescent="0.35"/>
    <row r="1866" ht="15" customHeight="1" x14ac:dyDescent="0.35"/>
    <row r="1867" ht="15" customHeight="1" x14ac:dyDescent="0.35"/>
    <row r="1868" ht="15" customHeight="1" x14ac:dyDescent="0.35"/>
    <row r="1869" ht="15" customHeight="1" x14ac:dyDescent="0.35"/>
    <row r="1870" ht="15" customHeight="1" x14ac:dyDescent="0.35"/>
    <row r="1871" ht="15" customHeight="1" x14ac:dyDescent="0.35"/>
    <row r="1872" ht="15" customHeight="1" x14ac:dyDescent="0.35"/>
    <row r="1873" ht="15" customHeight="1" x14ac:dyDescent="0.35"/>
    <row r="1874" ht="15" customHeight="1" x14ac:dyDescent="0.35"/>
    <row r="1875" ht="15" customHeight="1" x14ac:dyDescent="0.35"/>
    <row r="1876" ht="15" customHeight="1" x14ac:dyDescent="0.35"/>
    <row r="1877" ht="15" customHeight="1" x14ac:dyDescent="0.35"/>
    <row r="1878" ht="15" customHeight="1" x14ac:dyDescent="0.35"/>
    <row r="1879" ht="15" customHeight="1" x14ac:dyDescent="0.35"/>
    <row r="1880" ht="15" customHeight="1" x14ac:dyDescent="0.35"/>
    <row r="1881" ht="15" customHeight="1" x14ac:dyDescent="0.35"/>
    <row r="1882" ht="15" customHeight="1" x14ac:dyDescent="0.35"/>
    <row r="1883" ht="15" customHeight="1" x14ac:dyDescent="0.35"/>
    <row r="1884" ht="15" customHeight="1" x14ac:dyDescent="0.35"/>
    <row r="1885" ht="12" customHeight="1" x14ac:dyDescent="0.35"/>
    <row r="1886" ht="15" customHeight="1" x14ac:dyDescent="0.35"/>
    <row r="1887" ht="12" customHeight="1" x14ac:dyDescent="0.35"/>
    <row r="1888" ht="15" customHeight="1" x14ac:dyDescent="0.35"/>
    <row r="1889" ht="15" customHeight="1" x14ac:dyDescent="0.35"/>
    <row r="1890" ht="15" customHeight="1" x14ac:dyDescent="0.35"/>
    <row r="1891" ht="15" customHeight="1" x14ac:dyDescent="0.35"/>
    <row r="1892" ht="15" customHeight="1" x14ac:dyDescent="0.35"/>
    <row r="1893" ht="15" customHeight="1" x14ac:dyDescent="0.35"/>
    <row r="1894" ht="15" customHeight="1" x14ac:dyDescent="0.35"/>
    <row r="1895" ht="15" customHeight="1" x14ac:dyDescent="0.35"/>
    <row r="1896" ht="15" customHeight="1" x14ac:dyDescent="0.35"/>
    <row r="1897" ht="15" customHeight="1" x14ac:dyDescent="0.35"/>
    <row r="1898" ht="15" customHeight="1" x14ac:dyDescent="0.35"/>
    <row r="1899" ht="15" customHeight="1" x14ac:dyDescent="0.35"/>
    <row r="1900" ht="15" customHeight="1" x14ac:dyDescent="0.35"/>
    <row r="1901" ht="15" customHeight="1" x14ac:dyDescent="0.35"/>
    <row r="1902" ht="15" customHeight="1" x14ac:dyDescent="0.35"/>
    <row r="1903" ht="15" customHeight="1" x14ac:dyDescent="0.35"/>
    <row r="1904" ht="15" customHeight="1" x14ac:dyDescent="0.35"/>
    <row r="1905" ht="15" customHeight="1" x14ac:dyDescent="0.35"/>
    <row r="1906" ht="15" customHeight="1" x14ac:dyDescent="0.35"/>
    <row r="1907" ht="15" customHeight="1" x14ac:dyDescent="0.35"/>
    <row r="1908" ht="15" customHeight="1" x14ac:dyDescent="0.35"/>
    <row r="1909" ht="15" customHeight="1" x14ac:dyDescent="0.35"/>
    <row r="1910" ht="15" customHeight="1" x14ac:dyDescent="0.35"/>
    <row r="1911" ht="15" customHeight="1" x14ac:dyDescent="0.35"/>
    <row r="1912" ht="15" customHeight="1" x14ac:dyDescent="0.35"/>
    <row r="1913" ht="15" customHeight="1" x14ac:dyDescent="0.35"/>
    <row r="1914" ht="15" customHeight="1" x14ac:dyDescent="0.35"/>
    <row r="1915" ht="15" customHeight="1" x14ac:dyDescent="0.35"/>
    <row r="1916" ht="15" customHeight="1" x14ac:dyDescent="0.35"/>
    <row r="1917" ht="15" customHeight="1" x14ac:dyDescent="0.35"/>
    <row r="1918" ht="15" customHeight="1" x14ac:dyDescent="0.35"/>
    <row r="1919" ht="15" customHeight="1" x14ac:dyDescent="0.35"/>
    <row r="1920" ht="15" customHeight="1" x14ac:dyDescent="0.35"/>
    <row r="1921" ht="15" customHeight="1" x14ac:dyDescent="0.35"/>
    <row r="1922" ht="15" customHeight="1" x14ac:dyDescent="0.35"/>
    <row r="1923" ht="12" customHeight="1" x14ac:dyDescent="0.35"/>
    <row r="1924" ht="15" customHeight="1" x14ac:dyDescent="0.35"/>
    <row r="1925" ht="15" customHeight="1" x14ac:dyDescent="0.35"/>
    <row r="1926" ht="15" customHeight="1" x14ac:dyDescent="0.35"/>
    <row r="1927" ht="15" customHeight="1" x14ac:dyDescent="0.35"/>
    <row r="1928" ht="15" customHeight="1" x14ac:dyDescent="0.35"/>
    <row r="1929" ht="15" customHeight="1" x14ac:dyDescent="0.35"/>
    <row r="1930" ht="15" customHeight="1" x14ac:dyDescent="0.35"/>
    <row r="1931" ht="15" customHeight="1" x14ac:dyDescent="0.35"/>
    <row r="1932" ht="15" customHeight="1" x14ac:dyDescent="0.35"/>
    <row r="1933" ht="15" customHeight="1" x14ac:dyDescent="0.35"/>
    <row r="1934" ht="15" customHeight="1" x14ac:dyDescent="0.35"/>
    <row r="1935" ht="15" customHeight="1" x14ac:dyDescent="0.35"/>
    <row r="1936" ht="15" customHeight="1" x14ac:dyDescent="0.35"/>
    <row r="1937" ht="15" customHeight="1" x14ac:dyDescent="0.35"/>
    <row r="1938" ht="15" customHeight="1" x14ac:dyDescent="0.35"/>
    <row r="1939" ht="15" customHeight="1" x14ac:dyDescent="0.35"/>
    <row r="1940" ht="15" customHeight="1" x14ac:dyDescent="0.35"/>
    <row r="1941" ht="15" customHeight="1" x14ac:dyDescent="0.35"/>
    <row r="1942" ht="15" customHeight="1" x14ac:dyDescent="0.35"/>
    <row r="1943" ht="15" customHeight="1" x14ac:dyDescent="0.35"/>
    <row r="1944" ht="15" customHeight="1" x14ac:dyDescent="0.35"/>
    <row r="1945" ht="15" customHeight="1" x14ac:dyDescent="0.35"/>
    <row r="1946" ht="15" customHeight="1" x14ac:dyDescent="0.35"/>
    <row r="1947" ht="15" customHeight="1" x14ac:dyDescent="0.35"/>
    <row r="1948" ht="15" customHeight="1" x14ac:dyDescent="0.35"/>
    <row r="1949" ht="15" customHeight="1" x14ac:dyDescent="0.35"/>
    <row r="1950" ht="15" customHeight="1" x14ac:dyDescent="0.35"/>
    <row r="1951" ht="15" customHeight="1" x14ac:dyDescent="0.35"/>
    <row r="1952" ht="15" customHeight="1" x14ac:dyDescent="0.35"/>
    <row r="1953" ht="15" customHeight="1" x14ac:dyDescent="0.35"/>
    <row r="1954" ht="15" customHeight="1" x14ac:dyDescent="0.35"/>
    <row r="1955" ht="15" customHeight="1" x14ac:dyDescent="0.35"/>
    <row r="1956" ht="15" customHeight="1" x14ac:dyDescent="0.35"/>
    <row r="1957" ht="15" customHeight="1" x14ac:dyDescent="0.35"/>
    <row r="1958" ht="15" customHeight="1" x14ac:dyDescent="0.35"/>
    <row r="1959" ht="12" customHeight="1" x14ac:dyDescent="0.35"/>
    <row r="1960" ht="12" customHeight="1" x14ac:dyDescent="0.35"/>
    <row r="1961" ht="12" customHeight="1" x14ac:dyDescent="0.35"/>
    <row r="1962" ht="15" customHeight="1" x14ac:dyDescent="0.35"/>
    <row r="1963" ht="15" customHeight="1" x14ac:dyDescent="0.35"/>
    <row r="1964" ht="15" customHeight="1" x14ac:dyDescent="0.35"/>
    <row r="1965" ht="15" customHeight="1" x14ac:dyDescent="0.35"/>
    <row r="1966" ht="15" customHeight="1" x14ac:dyDescent="0.35"/>
    <row r="1967" ht="15" customHeight="1" x14ac:dyDescent="0.35"/>
    <row r="1968" ht="15" customHeight="1" x14ac:dyDescent="0.35"/>
    <row r="1969" ht="15" customHeight="1" x14ac:dyDescent="0.35"/>
    <row r="1970" ht="12" customHeight="1" x14ac:dyDescent="0.35"/>
    <row r="1971" ht="15" customHeight="1" x14ac:dyDescent="0.35"/>
    <row r="1972" ht="15" customHeight="1" x14ac:dyDescent="0.35"/>
    <row r="1973" ht="15" customHeight="1" x14ac:dyDescent="0.35"/>
    <row r="1974" ht="15" customHeight="1" x14ac:dyDescent="0.35"/>
    <row r="1975" ht="15" customHeight="1" x14ac:dyDescent="0.35"/>
    <row r="1976" ht="15" customHeight="1" x14ac:dyDescent="0.35"/>
    <row r="1977" ht="15" customHeight="1" x14ac:dyDescent="0.35"/>
    <row r="1978" ht="15" customHeight="1" x14ac:dyDescent="0.35"/>
    <row r="1979" ht="12" customHeight="1" x14ac:dyDescent="0.35"/>
    <row r="1980" ht="15" customHeight="1" x14ac:dyDescent="0.35"/>
    <row r="1981" ht="15" customHeight="1" x14ac:dyDescent="0.35"/>
    <row r="1982" ht="15" customHeight="1" x14ac:dyDescent="0.35"/>
    <row r="1983" ht="15" customHeight="1" x14ac:dyDescent="0.35"/>
    <row r="1984" ht="15" customHeight="1" x14ac:dyDescent="0.35"/>
    <row r="1985" spans="2:32" ht="15" customHeight="1" x14ac:dyDescent="0.35"/>
    <row r="1986" spans="2:32" ht="15" customHeight="1" x14ac:dyDescent="0.35"/>
    <row r="1987" spans="2:32" ht="15" customHeight="1" x14ac:dyDescent="0.35"/>
    <row r="1988" spans="2:32" ht="15" customHeight="1" x14ac:dyDescent="0.35"/>
    <row r="1989" spans="2:32" ht="15" customHeight="1" x14ac:dyDescent="0.35"/>
    <row r="1990" spans="2:32" ht="15" customHeight="1" x14ac:dyDescent="0.35">
      <c r="B1990" s="101"/>
      <c r="C1990" s="101"/>
      <c r="D1990" s="101"/>
      <c r="E1990" s="101"/>
      <c r="F1990" s="101"/>
      <c r="G1990" s="101"/>
      <c r="H1990" s="101"/>
      <c r="I1990" s="101"/>
      <c r="J1990" s="101"/>
      <c r="K1990" s="101"/>
      <c r="L1990" s="101"/>
      <c r="M1990" s="101"/>
      <c r="N1990" s="101"/>
      <c r="O1990" s="101"/>
      <c r="P1990" s="101"/>
      <c r="Q1990" s="101"/>
      <c r="R1990" s="101"/>
      <c r="S1990" s="101"/>
      <c r="T1990" s="101"/>
      <c r="U1990" s="101"/>
      <c r="V1990" s="101"/>
      <c r="W1990" s="101"/>
      <c r="X1990" s="101"/>
      <c r="Y1990" s="101"/>
      <c r="Z1990" s="101"/>
      <c r="AA1990" s="101"/>
      <c r="AB1990" s="101"/>
      <c r="AC1990" s="101"/>
      <c r="AD1990" s="101"/>
      <c r="AE1990" s="101"/>
      <c r="AF1990" s="101"/>
    </row>
    <row r="1991" spans="2:32" ht="15" customHeight="1" x14ac:dyDescent="0.35"/>
    <row r="1992" spans="2:32" ht="15" customHeight="1" x14ac:dyDescent="0.35"/>
    <row r="1993" spans="2:32" ht="15" customHeight="1" x14ac:dyDescent="0.35"/>
    <row r="1994" spans="2:32" ht="15" customHeight="1" x14ac:dyDescent="0.35"/>
    <row r="1995" spans="2:32" ht="15" customHeight="1" x14ac:dyDescent="0.35"/>
    <row r="1996" spans="2:32" ht="15" customHeight="1" x14ac:dyDescent="0.35"/>
    <row r="1997" spans="2:32" ht="15" customHeight="1" x14ac:dyDescent="0.35"/>
    <row r="1998" spans="2:32" ht="12" customHeight="1" x14ac:dyDescent="0.35"/>
    <row r="1999" spans="2:32" ht="12" customHeight="1" x14ac:dyDescent="0.35"/>
    <row r="2000" spans="2:32" ht="12" customHeight="1" x14ac:dyDescent="0.35"/>
    <row r="2001" ht="12" customHeight="1" x14ac:dyDescent="0.35"/>
    <row r="2002" ht="12" customHeight="1" x14ac:dyDescent="0.35"/>
    <row r="2003" ht="12" customHeight="1" x14ac:dyDescent="0.35"/>
    <row r="2004" ht="12" customHeight="1" x14ac:dyDescent="0.35"/>
    <row r="2005" ht="12" customHeight="1" x14ac:dyDescent="0.35"/>
    <row r="2006" ht="12" customHeight="1" x14ac:dyDescent="0.35"/>
    <row r="2007" ht="12" customHeight="1" x14ac:dyDescent="0.35"/>
    <row r="2008" ht="12" customHeight="1" x14ac:dyDescent="0.35"/>
    <row r="2009" ht="12" customHeight="1" x14ac:dyDescent="0.35"/>
    <row r="2010" ht="12" customHeight="1" x14ac:dyDescent="0.35"/>
    <row r="2011" ht="12" customHeight="1" x14ac:dyDescent="0.35"/>
    <row r="2012" ht="12" customHeight="1" x14ac:dyDescent="0.35"/>
    <row r="2013" ht="12" customHeight="1" x14ac:dyDescent="0.35"/>
    <row r="2014" ht="12" customHeight="1" x14ac:dyDescent="0.35"/>
    <row r="2015" ht="12" customHeight="1" x14ac:dyDescent="0.35"/>
    <row r="2016" ht="12" customHeight="1" x14ac:dyDescent="0.35"/>
    <row r="2017" ht="12" customHeight="1" x14ac:dyDescent="0.35"/>
    <row r="2018" ht="12" customHeight="1" x14ac:dyDescent="0.35"/>
    <row r="2019" ht="12" customHeight="1" x14ac:dyDescent="0.35"/>
    <row r="2020" ht="12" customHeight="1" x14ac:dyDescent="0.35"/>
    <row r="2021" ht="12" customHeight="1" x14ac:dyDescent="0.35"/>
    <row r="2022" ht="12" customHeight="1" x14ac:dyDescent="0.35"/>
    <row r="2023" ht="12" customHeight="1" x14ac:dyDescent="0.35"/>
    <row r="2024" ht="12" customHeight="1" x14ac:dyDescent="0.35"/>
    <row r="2025" ht="12" customHeight="1" x14ac:dyDescent="0.35"/>
    <row r="2026" ht="12" customHeight="1" x14ac:dyDescent="0.35"/>
    <row r="2027" ht="12" customHeight="1" x14ac:dyDescent="0.35"/>
    <row r="2028" ht="12" customHeight="1" x14ac:dyDescent="0.35"/>
    <row r="2029" ht="12" customHeight="1" x14ac:dyDescent="0.35"/>
    <row r="2030" ht="12" customHeight="1" x14ac:dyDescent="0.35"/>
    <row r="2031" ht="12" customHeight="1" x14ac:dyDescent="0.35"/>
    <row r="2032" ht="12" customHeight="1" x14ac:dyDescent="0.35"/>
    <row r="2033" ht="12" customHeight="1" x14ac:dyDescent="0.35"/>
    <row r="2034" ht="12" customHeight="1" x14ac:dyDescent="0.35"/>
    <row r="2035" ht="12" customHeight="1" x14ac:dyDescent="0.35"/>
    <row r="2036" ht="12" customHeight="1" x14ac:dyDescent="0.35"/>
    <row r="2037" ht="12" customHeight="1" x14ac:dyDescent="0.35"/>
    <row r="2038" ht="12" customHeight="1" x14ac:dyDescent="0.35"/>
    <row r="2039" ht="12" customHeight="1" x14ac:dyDescent="0.35"/>
    <row r="2040" ht="12" customHeight="1" x14ac:dyDescent="0.35"/>
    <row r="2041" ht="12" customHeight="1" x14ac:dyDescent="0.35"/>
    <row r="2042" ht="12" customHeight="1" x14ac:dyDescent="0.35"/>
    <row r="2043" ht="12" customHeight="1" x14ac:dyDescent="0.35"/>
    <row r="2044" ht="12" customHeight="1" x14ac:dyDescent="0.35"/>
    <row r="2045" ht="12" customHeight="1" x14ac:dyDescent="0.35"/>
    <row r="2046" ht="12" customHeight="1" x14ac:dyDescent="0.35"/>
    <row r="2047" ht="12" customHeight="1" x14ac:dyDescent="0.35"/>
    <row r="2048" ht="12" customHeight="1" x14ac:dyDescent="0.35"/>
    <row r="2049" ht="12" customHeight="1" x14ac:dyDescent="0.35"/>
    <row r="2050" ht="15" customHeight="1" x14ac:dyDescent="0.35"/>
    <row r="2051" ht="15" customHeight="1" x14ac:dyDescent="0.35"/>
    <row r="2052" ht="15" customHeight="1" x14ac:dyDescent="0.35"/>
    <row r="2053" ht="15" customHeight="1" x14ac:dyDescent="0.35"/>
    <row r="2054" ht="15" customHeight="1" x14ac:dyDescent="0.35"/>
    <row r="2055" ht="15" customHeight="1" x14ac:dyDescent="0.35"/>
    <row r="2056" ht="15" customHeight="1" x14ac:dyDescent="0.35"/>
    <row r="2057" ht="15" customHeight="1" x14ac:dyDescent="0.35"/>
    <row r="2058" ht="15" customHeight="1" x14ac:dyDescent="0.35"/>
    <row r="2059" ht="15" customHeight="1" x14ac:dyDescent="0.35"/>
    <row r="2060" ht="15" customHeight="1" x14ac:dyDescent="0.35"/>
    <row r="2061" ht="15" customHeight="1" x14ac:dyDescent="0.35"/>
    <row r="2062" ht="15" customHeight="1" x14ac:dyDescent="0.35"/>
    <row r="2063" ht="15" customHeight="1" x14ac:dyDescent="0.35"/>
    <row r="2064" ht="15" customHeight="1" x14ac:dyDescent="0.35"/>
    <row r="2065" ht="15" customHeight="1" x14ac:dyDescent="0.35"/>
    <row r="2066" ht="15" customHeight="1" x14ac:dyDescent="0.35"/>
    <row r="2067" ht="15" customHeight="1" x14ac:dyDescent="0.35"/>
    <row r="2068" ht="15" customHeight="1" x14ac:dyDescent="0.35"/>
    <row r="2069" ht="15" customHeight="1" x14ac:dyDescent="0.35"/>
    <row r="2070" ht="15" customHeight="1" x14ac:dyDescent="0.35"/>
    <row r="2071" ht="15" customHeight="1" x14ac:dyDescent="0.35"/>
    <row r="2072" ht="15" customHeight="1" x14ac:dyDescent="0.35"/>
    <row r="2073" ht="15" customHeight="1" x14ac:dyDescent="0.35"/>
    <row r="2074" ht="15" customHeight="1" x14ac:dyDescent="0.35"/>
    <row r="2075" ht="15" customHeight="1" x14ac:dyDescent="0.35"/>
    <row r="2076" ht="15" customHeight="1" x14ac:dyDescent="0.35"/>
    <row r="2077" ht="15" customHeight="1" x14ac:dyDescent="0.35"/>
    <row r="2078" ht="15" customHeight="1" x14ac:dyDescent="0.35"/>
    <row r="2079" ht="15" customHeight="1" x14ac:dyDescent="0.35"/>
    <row r="2080" ht="15" customHeight="1" x14ac:dyDescent="0.35"/>
    <row r="2081" ht="15" customHeight="1" x14ac:dyDescent="0.35"/>
    <row r="2082" ht="15" customHeight="1" x14ac:dyDescent="0.35"/>
    <row r="2083" ht="15" customHeight="1" x14ac:dyDescent="0.35"/>
    <row r="2084" ht="15" customHeight="1" x14ac:dyDescent="0.35"/>
    <row r="2085" ht="15" customHeight="1" x14ac:dyDescent="0.35"/>
    <row r="2086" ht="15" customHeight="1" x14ac:dyDescent="0.35"/>
    <row r="2087" ht="15" customHeight="1" x14ac:dyDescent="0.35"/>
    <row r="2088" ht="15" customHeight="1" x14ac:dyDescent="0.35"/>
    <row r="2089" ht="15" customHeight="1" x14ac:dyDescent="0.35"/>
    <row r="2090" ht="15" customHeight="1" x14ac:dyDescent="0.35"/>
    <row r="2091" ht="15" customHeight="1" x14ac:dyDescent="0.35"/>
    <row r="2092" ht="15" customHeight="1" x14ac:dyDescent="0.35"/>
    <row r="2093" ht="15" customHeight="1" x14ac:dyDescent="0.35"/>
    <row r="2094" ht="15" customHeight="1" x14ac:dyDescent="0.35"/>
    <row r="2095" ht="15" customHeight="1" x14ac:dyDescent="0.35"/>
    <row r="2096" ht="15" customHeight="1" x14ac:dyDescent="0.35"/>
    <row r="2097" ht="15" customHeight="1" x14ac:dyDescent="0.35"/>
    <row r="2098" ht="15" customHeight="1" x14ac:dyDescent="0.35"/>
    <row r="2099" ht="15" customHeight="1" x14ac:dyDescent="0.35"/>
    <row r="2100" ht="15" customHeight="1" x14ac:dyDescent="0.35"/>
    <row r="2101" ht="15" customHeight="1" x14ac:dyDescent="0.35"/>
    <row r="2102" ht="15" customHeight="1" x14ac:dyDescent="0.35"/>
    <row r="2103" ht="15" customHeight="1" x14ac:dyDescent="0.35"/>
    <row r="2104" ht="15" customHeight="1" x14ac:dyDescent="0.35"/>
    <row r="2105" ht="15" customHeight="1" x14ac:dyDescent="0.35"/>
    <row r="2106" ht="15" customHeight="1" x14ac:dyDescent="0.35"/>
    <row r="2107" ht="15" customHeight="1" x14ac:dyDescent="0.35"/>
    <row r="2108" ht="15" customHeight="1" x14ac:dyDescent="0.35"/>
    <row r="2109" ht="15" customHeight="1" x14ac:dyDescent="0.35"/>
    <row r="2110" ht="15" customHeight="1" x14ac:dyDescent="0.35"/>
    <row r="2111" ht="15" customHeight="1" x14ac:dyDescent="0.35"/>
    <row r="2112" ht="15" customHeight="1" x14ac:dyDescent="0.35"/>
    <row r="2113" ht="15" customHeight="1" x14ac:dyDescent="0.35"/>
    <row r="2114" ht="15" customHeight="1" x14ac:dyDescent="0.35"/>
    <row r="2115" ht="15" customHeight="1" x14ac:dyDescent="0.35"/>
    <row r="2116" ht="15" customHeight="1" x14ac:dyDescent="0.35"/>
    <row r="2117" ht="15" customHeight="1" x14ac:dyDescent="0.35"/>
    <row r="2118" ht="15" customHeight="1" x14ac:dyDescent="0.35"/>
    <row r="2119" ht="15" customHeight="1" x14ac:dyDescent="0.35"/>
    <row r="2120" ht="15" customHeight="1" x14ac:dyDescent="0.35"/>
    <row r="2121" ht="15" customHeight="1" x14ac:dyDescent="0.35"/>
    <row r="2122" ht="15" customHeight="1" x14ac:dyDescent="0.35"/>
    <row r="2123" ht="15" customHeight="1" x14ac:dyDescent="0.35"/>
    <row r="2124" ht="15" customHeight="1" x14ac:dyDescent="0.35"/>
    <row r="2125" ht="15" customHeight="1" x14ac:dyDescent="0.35"/>
    <row r="2126" ht="15" customHeight="1" x14ac:dyDescent="0.35"/>
    <row r="2127" ht="15" customHeight="1" x14ac:dyDescent="0.35"/>
    <row r="2128" ht="15" customHeight="1" x14ac:dyDescent="0.35"/>
    <row r="2129" ht="15" customHeight="1" x14ac:dyDescent="0.35"/>
    <row r="2130" ht="15" customHeight="1" x14ac:dyDescent="0.35"/>
    <row r="2131" ht="15" customHeight="1" x14ac:dyDescent="0.35"/>
    <row r="2132" ht="15" customHeight="1" x14ac:dyDescent="0.35"/>
    <row r="2133" ht="15" customHeight="1" x14ac:dyDescent="0.35"/>
    <row r="2134" ht="15" customHeight="1" x14ac:dyDescent="0.35"/>
    <row r="2135" ht="15" customHeight="1" x14ac:dyDescent="0.35"/>
    <row r="2136" ht="15" customHeight="1" x14ac:dyDescent="0.35"/>
    <row r="2137" ht="15" customHeight="1" x14ac:dyDescent="0.35"/>
    <row r="2138" ht="15" customHeight="1" x14ac:dyDescent="0.35"/>
    <row r="2139" ht="15" customHeight="1" x14ac:dyDescent="0.35"/>
    <row r="2140" ht="15" customHeight="1" x14ac:dyDescent="0.35"/>
    <row r="2141" ht="15" customHeight="1" x14ac:dyDescent="0.35"/>
    <row r="2142" ht="15" customHeight="1" x14ac:dyDescent="0.35"/>
    <row r="2143" ht="15" customHeight="1" x14ac:dyDescent="0.35"/>
    <row r="2144" ht="12" customHeight="1" x14ac:dyDescent="0.35"/>
    <row r="2145" ht="15" customHeight="1" x14ac:dyDescent="0.35"/>
    <row r="2146" ht="15" customHeight="1" x14ac:dyDescent="0.35"/>
    <row r="2147" ht="15" customHeight="1" x14ac:dyDescent="0.35"/>
    <row r="2148" ht="15" customHeight="1" x14ac:dyDescent="0.35"/>
    <row r="2149" ht="15" customHeight="1" x14ac:dyDescent="0.35"/>
    <row r="2150" ht="15" customHeight="1" x14ac:dyDescent="0.35"/>
    <row r="2151" ht="15" customHeight="1" x14ac:dyDescent="0.35"/>
    <row r="2152" ht="15" customHeight="1" x14ac:dyDescent="0.35"/>
    <row r="2153" ht="15" customHeight="1" x14ac:dyDescent="0.35"/>
    <row r="2154" ht="15" customHeight="1" x14ac:dyDescent="0.35"/>
    <row r="2155" ht="15" customHeight="1" x14ac:dyDescent="0.35"/>
    <row r="2156" ht="15" customHeight="1" x14ac:dyDescent="0.35"/>
    <row r="2157" ht="15" customHeight="1" x14ac:dyDescent="0.35"/>
    <row r="2158" ht="15" customHeight="1" x14ac:dyDescent="0.35"/>
    <row r="2159" ht="15" customHeight="1" x14ac:dyDescent="0.35"/>
    <row r="2160" ht="15" customHeight="1" x14ac:dyDescent="0.35"/>
    <row r="2161" ht="15" customHeight="1" x14ac:dyDescent="0.35"/>
    <row r="2162" ht="15" customHeight="1" x14ac:dyDescent="0.35"/>
    <row r="2163" ht="15" customHeight="1" x14ac:dyDescent="0.35"/>
    <row r="2164" ht="15" customHeight="1" x14ac:dyDescent="0.35"/>
    <row r="2165" ht="15" customHeight="1" x14ac:dyDescent="0.35"/>
    <row r="2166" ht="15" customHeight="1" x14ac:dyDescent="0.35"/>
    <row r="2167" ht="15" customHeight="1" x14ac:dyDescent="0.35"/>
    <row r="2168" ht="15" customHeight="1" x14ac:dyDescent="0.35"/>
    <row r="2169" ht="15" customHeight="1" x14ac:dyDescent="0.35"/>
    <row r="2170" ht="15" customHeight="1" x14ac:dyDescent="0.35"/>
    <row r="2171" ht="15" customHeight="1" x14ac:dyDescent="0.35"/>
    <row r="2172" ht="15" customHeight="1" x14ac:dyDescent="0.35"/>
    <row r="2173" ht="15" customHeight="1" x14ac:dyDescent="0.35"/>
    <row r="2174" ht="15" customHeight="1" x14ac:dyDescent="0.35"/>
    <row r="2175" ht="15" customHeight="1" x14ac:dyDescent="0.35"/>
    <row r="2176" ht="15" customHeight="1" x14ac:dyDescent="0.35"/>
    <row r="2177" ht="15" customHeight="1" x14ac:dyDescent="0.35"/>
    <row r="2178" ht="15" customHeight="1" x14ac:dyDescent="0.35"/>
    <row r="2179" ht="15" customHeight="1" x14ac:dyDescent="0.35"/>
    <row r="2180" ht="15" customHeight="1" x14ac:dyDescent="0.35"/>
    <row r="2181" ht="15" customHeight="1" x14ac:dyDescent="0.35"/>
    <row r="2182" ht="15" customHeight="1" x14ac:dyDescent="0.35"/>
    <row r="2183" ht="15" customHeight="1" x14ac:dyDescent="0.35"/>
    <row r="2184" ht="15" customHeight="1" x14ac:dyDescent="0.35"/>
    <row r="2185" ht="15" customHeight="1" x14ac:dyDescent="0.35"/>
    <row r="2186" ht="15" customHeight="1" x14ac:dyDescent="0.35"/>
    <row r="2187" ht="15" customHeight="1" x14ac:dyDescent="0.35"/>
    <row r="2188" ht="15" customHeight="1" x14ac:dyDescent="0.35"/>
    <row r="2189" ht="15" customHeight="1" x14ac:dyDescent="0.35"/>
    <row r="2190" ht="15" customHeight="1" x14ac:dyDescent="0.35"/>
    <row r="2191" ht="15" customHeight="1" x14ac:dyDescent="0.35"/>
    <row r="2192" ht="15" customHeight="1" x14ac:dyDescent="0.35"/>
    <row r="2193" ht="15" customHeight="1" x14ac:dyDescent="0.35"/>
    <row r="2194" ht="15" customHeight="1" x14ac:dyDescent="0.35"/>
    <row r="2195" ht="15" customHeight="1" x14ac:dyDescent="0.35"/>
    <row r="2196" ht="15" customHeight="1" x14ac:dyDescent="0.35"/>
    <row r="2197" ht="15" customHeight="1" x14ac:dyDescent="0.35"/>
    <row r="2198" ht="15" customHeight="1" x14ac:dyDescent="0.35"/>
    <row r="2199" ht="15" customHeight="1" x14ac:dyDescent="0.35"/>
    <row r="2200" ht="15" customHeight="1" x14ac:dyDescent="0.35"/>
    <row r="2201" ht="15" customHeight="1" x14ac:dyDescent="0.35"/>
    <row r="2202" ht="15" customHeight="1" x14ac:dyDescent="0.35"/>
    <row r="2203" ht="15" customHeight="1" x14ac:dyDescent="0.35"/>
    <row r="2204" ht="15" customHeight="1" x14ac:dyDescent="0.35"/>
    <row r="2205" ht="15" customHeight="1" x14ac:dyDescent="0.35"/>
    <row r="2206" ht="15" customHeight="1" x14ac:dyDescent="0.35"/>
    <row r="2207" ht="15" customHeight="1" x14ac:dyDescent="0.35"/>
    <row r="2208" ht="15" customHeight="1" x14ac:dyDescent="0.35"/>
    <row r="2209" ht="15" customHeight="1" x14ac:dyDescent="0.35"/>
    <row r="2210" ht="15" customHeight="1" x14ac:dyDescent="0.35"/>
    <row r="2211" ht="15" customHeight="1" x14ac:dyDescent="0.35"/>
    <row r="2212" ht="15" customHeight="1" x14ac:dyDescent="0.35"/>
    <row r="2213" ht="15" customHeight="1" x14ac:dyDescent="0.35"/>
    <row r="2214" ht="15" customHeight="1" x14ac:dyDescent="0.35"/>
    <row r="2215" ht="15" customHeight="1" x14ac:dyDescent="0.35"/>
    <row r="2216" ht="15" customHeight="1" x14ac:dyDescent="0.35"/>
    <row r="2217" ht="15" customHeight="1" x14ac:dyDescent="0.35"/>
    <row r="2218" ht="15" customHeight="1" x14ac:dyDescent="0.35"/>
    <row r="2219" ht="15" customHeight="1" x14ac:dyDescent="0.35"/>
    <row r="2220" ht="15" customHeight="1" x14ac:dyDescent="0.35"/>
    <row r="2221" ht="15" customHeight="1" x14ac:dyDescent="0.35"/>
    <row r="2222" ht="15" customHeight="1" x14ac:dyDescent="0.35"/>
    <row r="2223" ht="15" customHeight="1" x14ac:dyDescent="0.35"/>
    <row r="2224" ht="15" customHeight="1" x14ac:dyDescent="0.35"/>
    <row r="2225" ht="15" customHeight="1" x14ac:dyDescent="0.35"/>
    <row r="2226" ht="15" customHeight="1" x14ac:dyDescent="0.35"/>
    <row r="2227" ht="15" customHeight="1" x14ac:dyDescent="0.35"/>
    <row r="2228" ht="15" customHeight="1" x14ac:dyDescent="0.35"/>
    <row r="2229" ht="15" customHeight="1" x14ac:dyDescent="0.35"/>
    <row r="2230" ht="15" customHeight="1" x14ac:dyDescent="0.35"/>
    <row r="2231" ht="15" customHeight="1" x14ac:dyDescent="0.35"/>
    <row r="2232" ht="15" customHeight="1" x14ac:dyDescent="0.35"/>
    <row r="2233" ht="15" customHeight="1" x14ac:dyDescent="0.35"/>
    <row r="2234" ht="12" customHeight="1" x14ac:dyDescent="0.35"/>
    <row r="2235" ht="15" customHeight="1" x14ac:dyDescent="0.35"/>
    <row r="2236" ht="15" customHeight="1" x14ac:dyDescent="0.35"/>
    <row r="2237" ht="15" customHeight="1" x14ac:dyDescent="0.35"/>
    <row r="2238" ht="15" customHeight="1" x14ac:dyDescent="0.35"/>
    <row r="2239" ht="15" customHeight="1" x14ac:dyDescent="0.35"/>
    <row r="2240" ht="15" customHeight="1" x14ac:dyDescent="0.35"/>
    <row r="2241" ht="15" customHeight="1" x14ac:dyDescent="0.35"/>
    <row r="2242" ht="15" customHeight="1" x14ac:dyDescent="0.35"/>
    <row r="2243" ht="15" customHeight="1" x14ac:dyDescent="0.35"/>
    <row r="2244" ht="15" customHeight="1" x14ac:dyDescent="0.35"/>
    <row r="2245" ht="15" customHeight="1" x14ac:dyDescent="0.35"/>
    <row r="2246" ht="15" customHeight="1" x14ac:dyDescent="0.35"/>
    <row r="2247" ht="15" customHeight="1" x14ac:dyDescent="0.35"/>
    <row r="2248" ht="15" customHeight="1" x14ac:dyDescent="0.35"/>
    <row r="2249" ht="15" customHeight="1" x14ac:dyDescent="0.35"/>
    <row r="2250" ht="15" customHeight="1" x14ac:dyDescent="0.35"/>
    <row r="2251" ht="15" customHeight="1" x14ac:dyDescent="0.35"/>
    <row r="2252" ht="15" customHeight="1" x14ac:dyDescent="0.35"/>
    <row r="2253" ht="15" customHeight="1" x14ac:dyDescent="0.35"/>
    <row r="2254" ht="15" customHeight="1" x14ac:dyDescent="0.35"/>
    <row r="2255" ht="15" customHeight="1" x14ac:dyDescent="0.35"/>
    <row r="2256" ht="15" customHeight="1" x14ac:dyDescent="0.35"/>
    <row r="2257" ht="15" customHeight="1" x14ac:dyDescent="0.35"/>
    <row r="2258" ht="15" customHeight="1" x14ac:dyDescent="0.35"/>
    <row r="2259" ht="15" customHeight="1" x14ac:dyDescent="0.35"/>
    <row r="2260" ht="15" customHeight="1" x14ac:dyDescent="0.35"/>
    <row r="2261" ht="15" customHeight="1" x14ac:dyDescent="0.35"/>
    <row r="2262" ht="15" customHeight="1" x14ac:dyDescent="0.35"/>
    <row r="2263" ht="15" customHeight="1" x14ac:dyDescent="0.35"/>
    <row r="2264" ht="15" customHeight="1" x14ac:dyDescent="0.35"/>
    <row r="2265" ht="15" customHeight="1" x14ac:dyDescent="0.35"/>
    <row r="2266" ht="15" customHeight="1" x14ac:dyDescent="0.35"/>
    <row r="2267" ht="15" customHeight="1" x14ac:dyDescent="0.35"/>
    <row r="2268" ht="15" customHeight="1" x14ac:dyDescent="0.35"/>
    <row r="2269" ht="15" customHeight="1" x14ac:dyDescent="0.35"/>
    <row r="2270" ht="15" customHeight="1" x14ac:dyDescent="0.35"/>
    <row r="2271" ht="15" customHeight="1" x14ac:dyDescent="0.35"/>
    <row r="2272" ht="15" customHeight="1" x14ac:dyDescent="0.35"/>
    <row r="2273" ht="15" customHeight="1" x14ac:dyDescent="0.35"/>
    <row r="2274" ht="15" customHeight="1" x14ac:dyDescent="0.35"/>
    <row r="2275" ht="15" customHeight="1" x14ac:dyDescent="0.35"/>
    <row r="2276" ht="15" customHeight="1" x14ac:dyDescent="0.35"/>
    <row r="2277" ht="15" customHeight="1" x14ac:dyDescent="0.35"/>
    <row r="2278" ht="15" customHeight="1" x14ac:dyDescent="0.35"/>
    <row r="2279" ht="15" customHeight="1" x14ac:dyDescent="0.35"/>
    <row r="2280" ht="15" customHeight="1" x14ac:dyDescent="0.35"/>
    <row r="2281" ht="15" customHeight="1" x14ac:dyDescent="0.35"/>
    <row r="2282" ht="15" customHeight="1" x14ac:dyDescent="0.35"/>
    <row r="2283" ht="15" customHeight="1" x14ac:dyDescent="0.35"/>
    <row r="2284" ht="15" customHeight="1" x14ac:dyDescent="0.35"/>
    <row r="2285" ht="15" customHeight="1" x14ac:dyDescent="0.35"/>
    <row r="2286" ht="15" customHeight="1" x14ac:dyDescent="0.35"/>
    <row r="2287" ht="15" customHeight="1" x14ac:dyDescent="0.35"/>
    <row r="2288" ht="15" customHeight="1" x14ac:dyDescent="0.35"/>
    <row r="2289" ht="15" customHeight="1" x14ac:dyDescent="0.35"/>
    <row r="2290" ht="15" customHeight="1" x14ac:dyDescent="0.35"/>
    <row r="2291" ht="15" customHeight="1" x14ac:dyDescent="0.35"/>
    <row r="2292" ht="15" customHeight="1" x14ac:dyDescent="0.35"/>
    <row r="2293" ht="15" customHeight="1" x14ac:dyDescent="0.35"/>
    <row r="2294" ht="15" customHeight="1" x14ac:dyDescent="0.35"/>
    <row r="2295" ht="15" customHeight="1" x14ac:dyDescent="0.35"/>
    <row r="2296" ht="15" customHeight="1" x14ac:dyDescent="0.35"/>
    <row r="2297" ht="15" customHeight="1" x14ac:dyDescent="0.35"/>
    <row r="2298" ht="15" customHeight="1" x14ac:dyDescent="0.35"/>
    <row r="2299" ht="15" customHeight="1" x14ac:dyDescent="0.35"/>
    <row r="2300" ht="15" customHeight="1" x14ac:dyDescent="0.35"/>
    <row r="2301" ht="15" customHeight="1" x14ac:dyDescent="0.35"/>
    <row r="2302" ht="15" customHeight="1" x14ac:dyDescent="0.35"/>
    <row r="2303" ht="15" customHeight="1" x14ac:dyDescent="0.35"/>
    <row r="2304" ht="15" customHeight="1" x14ac:dyDescent="0.35"/>
    <row r="2305" ht="15" customHeight="1" x14ac:dyDescent="0.35"/>
    <row r="2306" ht="15" customHeight="1" x14ac:dyDescent="0.35"/>
    <row r="2307" ht="15" customHeight="1" x14ac:dyDescent="0.35"/>
    <row r="2308" ht="15" customHeight="1" x14ac:dyDescent="0.35"/>
    <row r="2309" ht="15" customHeight="1" x14ac:dyDescent="0.35"/>
    <row r="2310" ht="15" customHeight="1" x14ac:dyDescent="0.35"/>
    <row r="2311" ht="15" customHeight="1" x14ac:dyDescent="0.35"/>
    <row r="2312" ht="15" customHeight="1" x14ac:dyDescent="0.35"/>
    <row r="2313" ht="15" customHeight="1" x14ac:dyDescent="0.35"/>
    <row r="2314" ht="15" customHeight="1" x14ac:dyDescent="0.35"/>
    <row r="2315" ht="15" customHeight="1" x14ac:dyDescent="0.35"/>
    <row r="2316" ht="15" customHeight="1" x14ac:dyDescent="0.35"/>
    <row r="2317" ht="15" customHeight="1" x14ac:dyDescent="0.35"/>
    <row r="2318" ht="15" customHeight="1" x14ac:dyDescent="0.35"/>
    <row r="2319" ht="15" customHeight="1" x14ac:dyDescent="0.35"/>
    <row r="2320" ht="15" customHeight="1" x14ac:dyDescent="0.35"/>
    <row r="2321" spans="2:32" ht="15" customHeight="1" x14ac:dyDescent="0.35"/>
    <row r="2322" spans="2:32" ht="15" customHeight="1" x14ac:dyDescent="0.35"/>
    <row r="2323" spans="2:32" ht="15" customHeight="1" x14ac:dyDescent="0.35"/>
    <row r="2324" spans="2:32" ht="15" customHeight="1" x14ac:dyDescent="0.35"/>
    <row r="2325" spans="2:32" ht="15" customHeight="1" x14ac:dyDescent="0.35">
      <c r="B2325" s="101"/>
      <c r="C2325" s="101"/>
      <c r="D2325" s="101"/>
      <c r="E2325" s="101"/>
      <c r="F2325" s="101"/>
      <c r="G2325" s="101"/>
      <c r="H2325" s="101"/>
      <c r="I2325" s="101"/>
      <c r="J2325" s="101"/>
      <c r="K2325" s="101"/>
      <c r="L2325" s="101"/>
      <c r="M2325" s="101"/>
      <c r="N2325" s="101"/>
      <c r="O2325" s="101"/>
      <c r="P2325" s="101"/>
      <c r="Q2325" s="101"/>
      <c r="R2325" s="101"/>
      <c r="S2325" s="101"/>
      <c r="T2325" s="101"/>
      <c r="U2325" s="101"/>
      <c r="V2325" s="101"/>
      <c r="W2325" s="101"/>
      <c r="X2325" s="101"/>
      <c r="Y2325" s="101"/>
      <c r="Z2325" s="101"/>
      <c r="AA2325" s="101"/>
      <c r="AB2325" s="101"/>
      <c r="AC2325" s="101"/>
      <c r="AD2325" s="101"/>
      <c r="AE2325" s="101"/>
      <c r="AF2325" s="101"/>
    </row>
    <row r="2326" spans="2:32" ht="15" customHeight="1" x14ac:dyDescent="0.35"/>
    <row r="2327" spans="2:32" ht="12" customHeight="1" x14ac:dyDescent="0.35"/>
    <row r="2328" spans="2:32" ht="12" customHeight="1" x14ac:dyDescent="0.35"/>
    <row r="2329" spans="2:32" ht="12" customHeight="1" x14ac:dyDescent="0.35"/>
    <row r="2330" spans="2:32" ht="12" customHeight="1" x14ac:dyDescent="0.35"/>
    <row r="2331" spans="2:32" ht="12" customHeight="1" x14ac:dyDescent="0.35"/>
    <row r="2332" spans="2:32" ht="12" customHeight="1" x14ac:dyDescent="0.35"/>
    <row r="2333" spans="2:32" ht="12" customHeight="1" x14ac:dyDescent="0.35"/>
    <row r="2334" spans="2:32" ht="12" customHeight="1" x14ac:dyDescent="0.35"/>
    <row r="2335" spans="2:32" ht="12" customHeight="1" x14ac:dyDescent="0.35"/>
    <row r="2336" spans="2:32" ht="12" customHeight="1" x14ac:dyDescent="0.35"/>
    <row r="2337" ht="12" customHeight="1" x14ac:dyDescent="0.35"/>
    <row r="2338" ht="12" customHeight="1" x14ac:dyDescent="0.35"/>
    <row r="2339" ht="12" customHeight="1" x14ac:dyDescent="0.35"/>
    <row r="2340" ht="12" customHeight="1" x14ac:dyDescent="0.35"/>
    <row r="2341" ht="12" customHeight="1" x14ac:dyDescent="0.35"/>
    <row r="2342" ht="12" customHeight="1" x14ac:dyDescent="0.35"/>
    <row r="2343" ht="12" customHeight="1" x14ac:dyDescent="0.35"/>
    <row r="2344" ht="12" customHeight="1" x14ac:dyDescent="0.35"/>
    <row r="2345" ht="12" customHeight="1" x14ac:dyDescent="0.35"/>
    <row r="2346" ht="12" customHeight="1" x14ac:dyDescent="0.35"/>
    <row r="2347" ht="12" customHeight="1" x14ac:dyDescent="0.35"/>
    <row r="2348" ht="12" customHeight="1" x14ac:dyDescent="0.35"/>
    <row r="2349" ht="12" customHeight="1" x14ac:dyDescent="0.35"/>
    <row r="2350" ht="15" customHeight="1" x14ac:dyDescent="0.35"/>
    <row r="2351" ht="15" customHeight="1" x14ac:dyDescent="0.35"/>
    <row r="2352" ht="15" customHeight="1" x14ac:dyDescent="0.35"/>
    <row r="2353" ht="15" customHeight="1" x14ac:dyDescent="0.35"/>
    <row r="2354" ht="15" customHeight="1" x14ac:dyDescent="0.35"/>
    <row r="2355" ht="15" customHeight="1" x14ac:dyDescent="0.35"/>
    <row r="2356" ht="15" customHeight="1" x14ac:dyDescent="0.35"/>
    <row r="2357" ht="15" customHeight="1" x14ac:dyDescent="0.35"/>
    <row r="2358" ht="15" customHeight="1" x14ac:dyDescent="0.35"/>
    <row r="2359" ht="15" customHeight="1" x14ac:dyDescent="0.35"/>
    <row r="2360" ht="15" customHeight="1" x14ac:dyDescent="0.35"/>
    <row r="2361" ht="15" customHeight="1" x14ac:dyDescent="0.35"/>
    <row r="2362" ht="15" customHeight="1" x14ac:dyDescent="0.35"/>
    <row r="2363" ht="15" customHeight="1" x14ac:dyDescent="0.35"/>
    <row r="2364" ht="15" customHeight="1" x14ac:dyDescent="0.35"/>
    <row r="2365" ht="15" customHeight="1" x14ac:dyDescent="0.35"/>
    <row r="2366" ht="15" customHeight="1" x14ac:dyDescent="0.35"/>
    <row r="2367" ht="15" customHeight="1" x14ac:dyDescent="0.35"/>
    <row r="2368" ht="15" customHeight="1" x14ac:dyDescent="0.35"/>
    <row r="2369" ht="15" customHeight="1" x14ac:dyDescent="0.35"/>
    <row r="2370" ht="15" customHeight="1" x14ac:dyDescent="0.35"/>
    <row r="2371" ht="15" customHeight="1" x14ac:dyDescent="0.35"/>
    <row r="2372" ht="12" customHeight="1" x14ac:dyDescent="0.35"/>
    <row r="2373" ht="15" customHeight="1" x14ac:dyDescent="0.35"/>
    <row r="2374" ht="15" customHeight="1" x14ac:dyDescent="0.35"/>
    <row r="2375" ht="15" customHeight="1" x14ac:dyDescent="0.35"/>
    <row r="2376" ht="15" customHeight="1" x14ac:dyDescent="0.35"/>
    <row r="2377" ht="15" customHeight="1" x14ac:dyDescent="0.35"/>
    <row r="2378" ht="15" customHeight="1" x14ac:dyDescent="0.35"/>
    <row r="2379" ht="15" customHeight="1" x14ac:dyDescent="0.35"/>
    <row r="2380" ht="15" customHeight="1" x14ac:dyDescent="0.35"/>
    <row r="2381" ht="15" customHeight="1" x14ac:dyDescent="0.35"/>
    <row r="2382" ht="15" customHeight="1" x14ac:dyDescent="0.35"/>
    <row r="2383" ht="15" customHeight="1" x14ac:dyDescent="0.35"/>
    <row r="2384" ht="15" customHeight="1" x14ac:dyDescent="0.35"/>
    <row r="2385" ht="15" customHeight="1" x14ac:dyDescent="0.35"/>
    <row r="2386" ht="15" customHeight="1" x14ac:dyDescent="0.35"/>
    <row r="2387" ht="15" customHeight="1" x14ac:dyDescent="0.35"/>
    <row r="2388" ht="15" customHeight="1" x14ac:dyDescent="0.35"/>
    <row r="2389" ht="15" customHeight="1" x14ac:dyDescent="0.35"/>
    <row r="2390" ht="12" customHeight="1" x14ac:dyDescent="0.35"/>
    <row r="2391" ht="15" customHeight="1" x14ac:dyDescent="0.35"/>
    <row r="2392" ht="15" customHeight="1" x14ac:dyDescent="0.35"/>
    <row r="2393" ht="15" customHeight="1" x14ac:dyDescent="0.35"/>
    <row r="2394" ht="15" customHeight="1" x14ac:dyDescent="0.35"/>
    <row r="2395" ht="15" customHeight="1" x14ac:dyDescent="0.35"/>
    <row r="2396" ht="15" customHeight="1" x14ac:dyDescent="0.35"/>
    <row r="2397" ht="15" customHeight="1" x14ac:dyDescent="0.35"/>
    <row r="2398" ht="15" customHeight="1" x14ac:dyDescent="0.35"/>
    <row r="2399" ht="15" customHeight="1" x14ac:dyDescent="0.35"/>
    <row r="2400" ht="15" customHeight="1" x14ac:dyDescent="0.35"/>
    <row r="2401" ht="15" customHeight="1" x14ac:dyDescent="0.35"/>
    <row r="2402" ht="15" customHeight="1" x14ac:dyDescent="0.35"/>
    <row r="2403" ht="15" customHeight="1" x14ac:dyDescent="0.35"/>
    <row r="2404" ht="15" customHeight="1" x14ac:dyDescent="0.35"/>
    <row r="2405" ht="15" customHeight="1" x14ac:dyDescent="0.35"/>
    <row r="2406" ht="15" customHeight="1" x14ac:dyDescent="0.35"/>
    <row r="2407" ht="15" customHeight="1" x14ac:dyDescent="0.35"/>
    <row r="2408" ht="12" customHeight="1" x14ac:dyDescent="0.35"/>
    <row r="2409" ht="15" customHeight="1" x14ac:dyDescent="0.35"/>
    <row r="2410" ht="15" customHeight="1" x14ac:dyDescent="0.35"/>
    <row r="2411" ht="15" customHeight="1" x14ac:dyDescent="0.35"/>
    <row r="2412" ht="15" customHeight="1" x14ac:dyDescent="0.35"/>
    <row r="2413" ht="15" customHeight="1" x14ac:dyDescent="0.35"/>
    <row r="2414" ht="15" customHeight="1" x14ac:dyDescent="0.35"/>
    <row r="2415" ht="15" customHeight="1" x14ac:dyDescent="0.35"/>
    <row r="2416" ht="15" customHeight="1" x14ac:dyDescent="0.35"/>
    <row r="2417" ht="15" customHeight="1" x14ac:dyDescent="0.35"/>
    <row r="2418" ht="15" customHeight="1" x14ac:dyDescent="0.35"/>
    <row r="2419" ht="15" customHeight="1" x14ac:dyDescent="0.35"/>
    <row r="2420" ht="15" customHeight="1" x14ac:dyDescent="0.35"/>
    <row r="2421" ht="15" customHeight="1" x14ac:dyDescent="0.35"/>
    <row r="2422" ht="15" customHeight="1" x14ac:dyDescent="0.35"/>
    <row r="2423" ht="15" customHeight="1" x14ac:dyDescent="0.35"/>
    <row r="2424" ht="15" customHeight="1" x14ac:dyDescent="0.35"/>
    <row r="2425" ht="15" customHeight="1" x14ac:dyDescent="0.35"/>
    <row r="2426" ht="12" customHeight="1" x14ac:dyDescent="0.35"/>
    <row r="2427" ht="15" customHeight="1" x14ac:dyDescent="0.35"/>
    <row r="2428" ht="15" customHeight="1" x14ac:dyDescent="0.35"/>
    <row r="2429" ht="15" customHeight="1" x14ac:dyDescent="0.35"/>
    <row r="2430" ht="15" customHeight="1" x14ac:dyDescent="0.35"/>
    <row r="2431" ht="15" customHeight="1" x14ac:dyDescent="0.35"/>
    <row r="2432" ht="15" customHeight="1" x14ac:dyDescent="0.35"/>
    <row r="2433" ht="15" customHeight="1" x14ac:dyDescent="0.35"/>
    <row r="2434" ht="15" customHeight="1" x14ac:dyDescent="0.35"/>
    <row r="2435" ht="15" customHeight="1" x14ac:dyDescent="0.35"/>
    <row r="2436" ht="15" customHeight="1" x14ac:dyDescent="0.35"/>
    <row r="2437" ht="15" customHeight="1" x14ac:dyDescent="0.35"/>
    <row r="2438" ht="15" customHeight="1" x14ac:dyDescent="0.35"/>
    <row r="2439" ht="15" customHeight="1" x14ac:dyDescent="0.35"/>
    <row r="2440" ht="15" customHeight="1" x14ac:dyDescent="0.35"/>
    <row r="2441" ht="15" customHeight="1" x14ac:dyDescent="0.35"/>
    <row r="2442" ht="15" customHeight="1" x14ac:dyDescent="0.35"/>
    <row r="2443" ht="15" customHeight="1" x14ac:dyDescent="0.35"/>
    <row r="2444" ht="12" customHeight="1" x14ac:dyDescent="0.35"/>
    <row r="2445" ht="15" customHeight="1" x14ac:dyDescent="0.35"/>
    <row r="2446" ht="15" customHeight="1" x14ac:dyDescent="0.35"/>
    <row r="2447" ht="15" customHeight="1" x14ac:dyDescent="0.35"/>
    <row r="2448" ht="15" customHeight="1" x14ac:dyDescent="0.35"/>
    <row r="2449" ht="15" customHeight="1" x14ac:dyDescent="0.35"/>
    <row r="2450" ht="15" customHeight="1" x14ac:dyDescent="0.35"/>
    <row r="2451" ht="15" customHeight="1" x14ac:dyDescent="0.35"/>
    <row r="2452" ht="15" customHeight="1" x14ac:dyDescent="0.35"/>
    <row r="2453" ht="15" customHeight="1" x14ac:dyDescent="0.35"/>
    <row r="2454" ht="15" customHeight="1" x14ac:dyDescent="0.35"/>
    <row r="2455" ht="15" customHeight="1" x14ac:dyDescent="0.35"/>
    <row r="2456" ht="15" customHeight="1" x14ac:dyDescent="0.35"/>
    <row r="2457" ht="15" customHeight="1" x14ac:dyDescent="0.35"/>
    <row r="2458" ht="15" customHeight="1" x14ac:dyDescent="0.35"/>
    <row r="2459" ht="15" customHeight="1" x14ac:dyDescent="0.35"/>
    <row r="2460" ht="15" customHeight="1" x14ac:dyDescent="0.35"/>
    <row r="2461" ht="15" customHeight="1" x14ac:dyDescent="0.35"/>
    <row r="2462" ht="12" customHeight="1" x14ac:dyDescent="0.35"/>
    <row r="2463" ht="12" customHeight="1" x14ac:dyDescent="0.35"/>
    <row r="2464" ht="15" customHeight="1" x14ac:dyDescent="0.35"/>
    <row r="2465" ht="15" customHeight="1" x14ac:dyDescent="0.35"/>
    <row r="2466" ht="15" customHeight="1" x14ac:dyDescent="0.35"/>
    <row r="2467" ht="15" customHeight="1" x14ac:dyDescent="0.35"/>
    <row r="2468" ht="15" customHeight="1" x14ac:dyDescent="0.35"/>
    <row r="2469" ht="15" customHeight="1" x14ac:dyDescent="0.35"/>
    <row r="2470" ht="15" customHeight="1" x14ac:dyDescent="0.35"/>
    <row r="2471" ht="15" customHeight="1" x14ac:dyDescent="0.35"/>
    <row r="2472" ht="15" customHeight="1" x14ac:dyDescent="0.35"/>
    <row r="2473" ht="15" customHeight="1" x14ac:dyDescent="0.35"/>
    <row r="2474" ht="15" customHeight="1" x14ac:dyDescent="0.35"/>
    <row r="2475" ht="15" customHeight="1" x14ac:dyDescent="0.35"/>
    <row r="2476" ht="15" customHeight="1" x14ac:dyDescent="0.35"/>
    <row r="2477" ht="15" customHeight="1" x14ac:dyDescent="0.35"/>
    <row r="2478" ht="15" customHeight="1" x14ac:dyDescent="0.35"/>
    <row r="2479" ht="15" customHeight="1" x14ac:dyDescent="0.35"/>
    <row r="2480" ht="15" customHeight="1" x14ac:dyDescent="0.35"/>
    <row r="2481" ht="12" customHeight="1" x14ac:dyDescent="0.35"/>
    <row r="2482" ht="15" customHeight="1" x14ac:dyDescent="0.35"/>
    <row r="2483" ht="15" customHeight="1" x14ac:dyDescent="0.35"/>
    <row r="2484" ht="15" customHeight="1" x14ac:dyDescent="0.35"/>
    <row r="2485" ht="15" customHeight="1" x14ac:dyDescent="0.35"/>
    <row r="2486" ht="15" customHeight="1" x14ac:dyDescent="0.35"/>
    <row r="2487" ht="15" customHeight="1" x14ac:dyDescent="0.35"/>
    <row r="2488" ht="15" customHeight="1" x14ac:dyDescent="0.35"/>
    <row r="2489" ht="15" customHeight="1" x14ac:dyDescent="0.35"/>
    <row r="2490" ht="15" customHeight="1" x14ac:dyDescent="0.35"/>
    <row r="2491" ht="15" customHeight="1" x14ac:dyDescent="0.35"/>
    <row r="2492" ht="15" customHeight="1" x14ac:dyDescent="0.35"/>
    <row r="2493" ht="15" customHeight="1" x14ac:dyDescent="0.35"/>
    <row r="2494" ht="15" customHeight="1" x14ac:dyDescent="0.35"/>
    <row r="2495" ht="15" customHeight="1" x14ac:dyDescent="0.35"/>
    <row r="2496" ht="15" customHeight="1" x14ac:dyDescent="0.35"/>
    <row r="2497" ht="15" customHeight="1" x14ac:dyDescent="0.35"/>
    <row r="2498" ht="15" customHeight="1" x14ac:dyDescent="0.35"/>
    <row r="2499" ht="12" customHeight="1" x14ac:dyDescent="0.35"/>
    <row r="2500" ht="15" customHeight="1" x14ac:dyDescent="0.35"/>
    <row r="2501" ht="15" customHeight="1" x14ac:dyDescent="0.35"/>
    <row r="2502" ht="15" customHeight="1" x14ac:dyDescent="0.35"/>
    <row r="2503" ht="15" customHeight="1" x14ac:dyDescent="0.35"/>
    <row r="2504" ht="15" customHeight="1" x14ac:dyDescent="0.35"/>
    <row r="2505" ht="15" customHeight="1" x14ac:dyDescent="0.35"/>
    <row r="2506" ht="15" customHeight="1" x14ac:dyDescent="0.35"/>
    <row r="2507" ht="15" customHeight="1" x14ac:dyDescent="0.35"/>
    <row r="2508" ht="15" customHeight="1" x14ac:dyDescent="0.35"/>
    <row r="2509" ht="15" customHeight="1" x14ac:dyDescent="0.35"/>
    <row r="2510" ht="15" customHeight="1" x14ac:dyDescent="0.35"/>
    <row r="2511" ht="15" customHeight="1" x14ac:dyDescent="0.35"/>
    <row r="2512" ht="15" customHeight="1" x14ac:dyDescent="0.35"/>
    <row r="2513" ht="15" customHeight="1" x14ac:dyDescent="0.35"/>
    <row r="2514" ht="15" customHeight="1" x14ac:dyDescent="0.35"/>
    <row r="2515" ht="15" customHeight="1" x14ac:dyDescent="0.35"/>
    <row r="2516" ht="15" customHeight="1" x14ac:dyDescent="0.35"/>
    <row r="2517" ht="12" customHeight="1" x14ac:dyDescent="0.35"/>
    <row r="2518" ht="12" customHeight="1" x14ac:dyDescent="0.35"/>
    <row r="2519" ht="15" customHeight="1" x14ac:dyDescent="0.35"/>
    <row r="2520" ht="15" customHeight="1" x14ac:dyDescent="0.35"/>
    <row r="2521" ht="15" customHeight="1" x14ac:dyDescent="0.35"/>
    <row r="2522" ht="15" customHeight="1" x14ac:dyDescent="0.35"/>
    <row r="2523" ht="15" customHeight="1" x14ac:dyDescent="0.35"/>
    <row r="2524" ht="15" customHeight="1" x14ac:dyDescent="0.35"/>
    <row r="2525" ht="15" customHeight="1" x14ac:dyDescent="0.35"/>
    <row r="2526" ht="15" customHeight="1" x14ac:dyDescent="0.35"/>
    <row r="2527" ht="15" customHeight="1" x14ac:dyDescent="0.35"/>
    <row r="2528" ht="15" customHeight="1" x14ac:dyDescent="0.35"/>
    <row r="2529" ht="15" customHeight="1" x14ac:dyDescent="0.35"/>
    <row r="2530" ht="15" customHeight="1" x14ac:dyDescent="0.35"/>
    <row r="2531" ht="15" customHeight="1" x14ac:dyDescent="0.35"/>
    <row r="2532" ht="15" customHeight="1" x14ac:dyDescent="0.35"/>
    <row r="2533" ht="15" customHeight="1" x14ac:dyDescent="0.35"/>
    <row r="2534" ht="15" customHeight="1" x14ac:dyDescent="0.35"/>
    <row r="2535" ht="15" customHeight="1" x14ac:dyDescent="0.35"/>
    <row r="2536" ht="12" customHeight="1" x14ac:dyDescent="0.35"/>
    <row r="2537" ht="15" customHeight="1" x14ac:dyDescent="0.35"/>
    <row r="2538" ht="15" customHeight="1" x14ac:dyDescent="0.35"/>
    <row r="2539" ht="15" customHeight="1" x14ac:dyDescent="0.35"/>
    <row r="2540" ht="15" customHeight="1" x14ac:dyDescent="0.35"/>
    <row r="2541" ht="15" customHeight="1" x14ac:dyDescent="0.35"/>
    <row r="2542" ht="15" customHeight="1" x14ac:dyDescent="0.35"/>
    <row r="2543" ht="15" customHeight="1" x14ac:dyDescent="0.35"/>
    <row r="2544" ht="15" customHeight="1" x14ac:dyDescent="0.35"/>
    <row r="2545" ht="15" customHeight="1" x14ac:dyDescent="0.35"/>
    <row r="2546" ht="15" customHeight="1" x14ac:dyDescent="0.35"/>
    <row r="2547" ht="15" customHeight="1" x14ac:dyDescent="0.35"/>
    <row r="2548" ht="15" customHeight="1" x14ac:dyDescent="0.35"/>
    <row r="2549" ht="15" customHeight="1" x14ac:dyDescent="0.35"/>
    <row r="2550" ht="15" customHeight="1" x14ac:dyDescent="0.35"/>
    <row r="2551" ht="15" customHeight="1" x14ac:dyDescent="0.35"/>
    <row r="2552" ht="15" customHeight="1" x14ac:dyDescent="0.35"/>
    <row r="2553" ht="15" customHeight="1" x14ac:dyDescent="0.35"/>
    <row r="2554" ht="12" customHeight="1" x14ac:dyDescent="0.35"/>
    <row r="2555" ht="15" customHeight="1" x14ac:dyDescent="0.35"/>
    <row r="2556" ht="15" customHeight="1" x14ac:dyDescent="0.35"/>
    <row r="2557" ht="15" customHeight="1" x14ac:dyDescent="0.35"/>
    <row r="2558" ht="15" customHeight="1" x14ac:dyDescent="0.35"/>
    <row r="2559" ht="15" customHeight="1" x14ac:dyDescent="0.35"/>
    <row r="2560" ht="15" customHeight="1" x14ac:dyDescent="0.35"/>
    <row r="2561" ht="15" customHeight="1" x14ac:dyDescent="0.35"/>
    <row r="2562" ht="15" customHeight="1" x14ac:dyDescent="0.35"/>
    <row r="2563" ht="15" customHeight="1" x14ac:dyDescent="0.35"/>
    <row r="2564" ht="15" customHeight="1" x14ac:dyDescent="0.35"/>
    <row r="2565" ht="15" customHeight="1" x14ac:dyDescent="0.35"/>
    <row r="2566" ht="15" customHeight="1" x14ac:dyDescent="0.35"/>
    <row r="2567" ht="15" customHeight="1" x14ac:dyDescent="0.35"/>
    <row r="2568" ht="15" customHeight="1" x14ac:dyDescent="0.35"/>
    <row r="2569" ht="15" customHeight="1" x14ac:dyDescent="0.35"/>
    <row r="2570" ht="15" customHeight="1" x14ac:dyDescent="0.35"/>
    <row r="2571" ht="15" customHeight="1" x14ac:dyDescent="0.35"/>
    <row r="2572" ht="12" customHeight="1" x14ac:dyDescent="0.35"/>
    <row r="2573" ht="15" customHeight="1" x14ac:dyDescent="0.35"/>
    <row r="2574" ht="15" customHeight="1" x14ac:dyDescent="0.35"/>
    <row r="2575" ht="15" customHeight="1" x14ac:dyDescent="0.35"/>
    <row r="2576" ht="15" customHeight="1" x14ac:dyDescent="0.35"/>
    <row r="2577" ht="15" customHeight="1" x14ac:dyDescent="0.35"/>
    <row r="2578" ht="15" customHeight="1" x14ac:dyDescent="0.35"/>
    <row r="2579" ht="15" customHeight="1" x14ac:dyDescent="0.35"/>
    <row r="2580" ht="15" customHeight="1" x14ac:dyDescent="0.35"/>
    <row r="2581" ht="15" customHeight="1" x14ac:dyDescent="0.35"/>
    <row r="2582" ht="15" customHeight="1" x14ac:dyDescent="0.35"/>
    <row r="2583" ht="15" customHeight="1" x14ac:dyDescent="0.35"/>
    <row r="2584" ht="15" customHeight="1" x14ac:dyDescent="0.35"/>
    <row r="2585" ht="15" customHeight="1" x14ac:dyDescent="0.35"/>
    <row r="2586" ht="15" customHeight="1" x14ac:dyDescent="0.35"/>
    <row r="2587" ht="15" customHeight="1" x14ac:dyDescent="0.35"/>
    <row r="2588" ht="15" customHeight="1" x14ac:dyDescent="0.35"/>
    <row r="2589" ht="15" customHeight="1" x14ac:dyDescent="0.35"/>
    <row r="2590" ht="12" customHeight="1" x14ac:dyDescent="0.35"/>
    <row r="2591" ht="15" customHeight="1" x14ac:dyDescent="0.35"/>
    <row r="2592" ht="15" customHeight="1" x14ac:dyDescent="0.35"/>
    <row r="2593" ht="15" customHeight="1" x14ac:dyDescent="0.35"/>
    <row r="2594" ht="15" customHeight="1" x14ac:dyDescent="0.35"/>
    <row r="2595" ht="15" customHeight="1" x14ac:dyDescent="0.35"/>
    <row r="2596" ht="15" customHeight="1" x14ac:dyDescent="0.35"/>
    <row r="2597" ht="15" customHeight="1" x14ac:dyDescent="0.35"/>
    <row r="2598" ht="15" customHeight="1" x14ac:dyDescent="0.35"/>
    <row r="2599" ht="15" customHeight="1" x14ac:dyDescent="0.35"/>
    <row r="2600" ht="15" customHeight="1" x14ac:dyDescent="0.35"/>
    <row r="2601" ht="15" customHeight="1" x14ac:dyDescent="0.35"/>
    <row r="2602" ht="15" customHeight="1" x14ac:dyDescent="0.35"/>
    <row r="2603" ht="15" customHeight="1" x14ac:dyDescent="0.35"/>
    <row r="2604" ht="15" customHeight="1" x14ac:dyDescent="0.35"/>
    <row r="2605" ht="15" customHeight="1" x14ac:dyDescent="0.35"/>
    <row r="2606" ht="15" customHeight="1" x14ac:dyDescent="0.35"/>
    <row r="2607" ht="15" customHeight="1" x14ac:dyDescent="0.35"/>
    <row r="2608" ht="12" customHeight="1" x14ac:dyDescent="0.35"/>
    <row r="2609" ht="15" customHeight="1" x14ac:dyDescent="0.35"/>
    <row r="2610" ht="15" customHeight="1" x14ac:dyDescent="0.35"/>
    <row r="2611" ht="15" customHeight="1" x14ac:dyDescent="0.35"/>
    <row r="2612" ht="15" customHeight="1" x14ac:dyDescent="0.35"/>
    <row r="2613" ht="15" customHeight="1" x14ac:dyDescent="0.35"/>
    <row r="2614" ht="15" customHeight="1" x14ac:dyDescent="0.35"/>
    <row r="2615" ht="15" customHeight="1" x14ac:dyDescent="0.35"/>
    <row r="2616" ht="15" customHeight="1" x14ac:dyDescent="0.35"/>
    <row r="2617" ht="15" customHeight="1" x14ac:dyDescent="0.35"/>
    <row r="2618" ht="15" customHeight="1" x14ac:dyDescent="0.35"/>
    <row r="2619" ht="15" customHeight="1" x14ac:dyDescent="0.35"/>
    <row r="2620" ht="15" customHeight="1" x14ac:dyDescent="0.35"/>
    <row r="2621" ht="15" customHeight="1" x14ac:dyDescent="0.35"/>
    <row r="2622" ht="15" customHeight="1" x14ac:dyDescent="0.35"/>
    <row r="2623" ht="15" customHeight="1" x14ac:dyDescent="0.35"/>
    <row r="2624" ht="15" customHeight="1" x14ac:dyDescent="0.35"/>
    <row r="2625" ht="15" customHeight="1" x14ac:dyDescent="0.35"/>
    <row r="2626" ht="12" customHeight="1" x14ac:dyDescent="0.35"/>
    <row r="2627" ht="15" customHeight="1" x14ac:dyDescent="0.35"/>
    <row r="2628" ht="15" customHeight="1" x14ac:dyDescent="0.35"/>
    <row r="2629" ht="15" customHeight="1" x14ac:dyDescent="0.35"/>
    <row r="2630" ht="15" customHeight="1" x14ac:dyDescent="0.35"/>
    <row r="2631" ht="15" customHeight="1" x14ac:dyDescent="0.35"/>
    <row r="2632" ht="15" customHeight="1" x14ac:dyDescent="0.35"/>
    <row r="2633" ht="15" customHeight="1" x14ac:dyDescent="0.35"/>
    <row r="2634" ht="15" customHeight="1" x14ac:dyDescent="0.35"/>
    <row r="2635" ht="15" customHeight="1" x14ac:dyDescent="0.35"/>
    <row r="2636" ht="15" customHeight="1" x14ac:dyDescent="0.35"/>
    <row r="2637" ht="15" customHeight="1" x14ac:dyDescent="0.35"/>
    <row r="2638" ht="15" customHeight="1" x14ac:dyDescent="0.35"/>
    <row r="2639" ht="15" customHeight="1" x14ac:dyDescent="0.35"/>
    <row r="2640" ht="15" customHeight="1" x14ac:dyDescent="0.35"/>
    <row r="2641" spans="2:32" ht="15" customHeight="1" x14ac:dyDescent="0.35"/>
    <row r="2642" spans="2:32" ht="15" customHeight="1" x14ac:dyDescent="0.35"/>
    <row r="2643" spans="2:32" ht="15" customHeight="1" x14ac:dyDescent="0.35"/>
    <row r="2644" spans="2:32" ht="15" customHeight="1" x14ac:dyDescent="0.35"/>
    <row r="2645" spans="2:32" ht="15" customHeight="1" x14ac:dyDescent="0.35">
      <c r="B2645" s="101"/>
      <c r="C2645" s="101"/>
      <c r="D2645" s="101"/>
      <c r="E2645" s="101"/>
      <c r="F2645" s="101"/>
      <c r="G2645" s="101"/>
      <c r="H2645" s="101"/>
      <c r="I2645" s="101"/>
      <c r="J2645" s="101"/>
      <c r="K2645" s="101"/>
      <c r="L2645" s="101"/>
      <c r="M2645" s="101"/>
      <c r="N2645" s="101"/>
      <c r="O2645" s="101"/>
      <c r="P2645" s="101"/>
      <c r="Q2645" s="101"/>
      <c r="R2645" s="101"/>
      <c r="S2645" s="101"/>
      <c r="T2645" s="101"/>
      <c r="U2645" s="101"/>
      <c r="V2645" s="101"/>
      <c r="W2645" s="101"/>
      <c r="X2645" s="101"/>
      <c r="Y2645" s="101"/>
      <c r="Z2645" s="101"/>
      <c r="AA2645" s="101"/>
      <c r="AB2645" s="101"/>
      <c r="AC2645" s="101"/>
      <c r="AD2645" s="101"/>
      <c r="AE2645" s="101"/>
      <c r="AF2645" s="101"/>
    </row>
    <row r="2646" spans="2:32" ht="15" customHeight="1" x14ac:dyDescent="0.35"/>
    <row r="2647" spans="2:32" ht="12" customHeight="1" x14ac:dyDescent="0.35"/>
    <row r="2648" spans="2:32" ht="12" customHeight="1" x14ac:dyDescent="0.35"/>
    <row r="2649" spans="2:32" ht="12" customHeight="1" x14ac:dyDescent="0.35"/>
    <row r="2650" spans="2:32" ht="12" customHeight="1" x14ac:dyDescent="0.35"/>
    <row r="2651" spans="2:32" ht="12" customHeight="1" x14ac:dyDescent="0.35"/>
    <row r="2652" spans="2:32" ht="12" customHeight="1" x14ac:dyDescent="0.35"/>
    <row r="2653" spans="2:32" ht="12" customHeight="1" x14ac:dyDescent="0.35"/>
    <row r="2654" spans="2:32" ht="12" customHeight="1" x14ac:dyDescent="0.35"/>
    <row r="2655" spans="2:32" ht="12" customHeight="1" x14ac:dyDescent="0.35"/>
    <row r="2656" spans="2:32" ht="12" customHeight="1" x14ac:dyDescent="0.35"/>
    <row r="2657" ht="12" customHeight="1" x14ac:dyDescent="0.35"/>
    <row r="2658" ht="12" customHeight="1" x14ac:dyDescent="0.35"/>
    <row r="2659" ht="12" customHeight="1" x14ac:dyDescent="0.35"/>
    <row r="2660" ht="12" customHeight="1" x14ac:dyDescent="0.35"/>
    <row r="2661" ht="12" customHeight="1" x14ac:dyDescent="0.35"/>
    <row r="2662" ht="12" customHeight="1" x14ac:dyDescent="0.35"/>
    <row r="2663" ht="12" customHeight="1" x14ac:dyDescent="0.35"/>
    <row r="2664" ht="12" customHeight="1" x14ac:dyDescent="0.35"/>
    <row r="2665" ht="12" customHeight="1" x14ac:dyDescent="0.35"/>
    <row r="2666" ht="12" customHeight="1" x14ac:dyDescent="0.35"/>
    <row r="2667" ht="12" customHeight="1" x14ac:dyDescent="0.35"/>
    <row r="2668" ht="12" customHeight="1" x14ac:dyDescent="0.35"/>
    <row r="2669" ht="12" customHeight="1" x14ac:dyDescent="0.35"/>
    <row r="2670" ht="12" customHeight="1" x14ac:dyDescent="0.35"/>
    <row r="2671" ht="12" customHeight="1" x14ac:dyDescent="0.35"/>
    <row r="2672" ht="12" customHeight="1" x14ac:dyDescent="0.35"/>
    <row r="2673" ht="12" customHeight="1" x14ac:dyDescent="0.35"/>
    <row r="2674" ht="12" customHeight="1" x14ac:dyDescent="0.35"/>
    <row r="2675" ht="15" customHeight="1" x14ac:dyDescent="0.35"/>
    <row r="2676" ht="15" customHeight="1" x14ac:dyDescent="0.35"/>
    <row r="2677" ht="15" customHeight="1" x14ac:dyDescent="0.35"/>
    <row r="2678" ht="15" customHeight="1" x14ac:dyDescent="0.35"/>
    <row r="2679" ht="15" customHeight="1" x14ac:dyDescent="0.35"/>
    <row r="2680" ht="15" customHeight="1" x14ac:dyDescent="0.35"/>
    <row r="2681" ht="15" customHeight="1" x14ac:dyDescent="0.35"/>
    <row r="2682" ht="15" customHeight="1" x14ac:dyDescent="0.35"/>
    <row r="2683" ht="15" customHeight="1" x14ac:dyDescent="0.35"/>
    <row r="2684" ht="15" customHeight="1" x14ac:dyDescent="0.35"/>
    <row r="2685" ht="15" customHeight="1" x14ac:dyDescent="0.35"/>
    <row r="2686" ht="15" customHeight="1" x14ac:dyDescent="0.35"/>
    <row r="2687" ht="15" customHeight="1" x14ac:dyDescent="0.35"/>
    <row r="2688" ht="15" customHeight="1" x14ac:dyDescent="0.35"/>
    <row r="2689" ht="15" customHeight="1" x14ac:dyDescent="0.35"/>
    <row r="2690" ht="15" customHeight="1" x14ac:dyDescent="0.35"/>
    <row r="2691" ht="15" customHeight="1" x14ac:dyDescent="0.35"/>
    <row r="2692" ht="15" customHeight="1" x14ac:dyDescent="0.35"/>
    <row r="2693" ht="15" customHeight="1" x14ac:dyDescent="0.35"/>
    <row r="2694" ht="15" customHeight="1" x14ac:dyDescent="0.35"/>
    <row r="2695" ht="15" customHeight="1" x14ac:dyDescent="0.35"/>
    <row r="2696" ht="15" customHeight="1" x14ac:dyDescent="0.35"/>
    <row r="2697" ht="12" customHeight="1" x14ac:dyDescent="0.35"/>
    <row r="2698" ht="15" customHeight="1" x14ac:dyDescent="0.35"/>
    <row r="2699" ht="15" customHeight="1" x14ac:dyDescent="0.35"/>
    <row r="2700" ht="15" customHeight="1" x14ac:dyDescent="0.35"/>
    <row r="2701" ht="15" customHeight="1" x14ac:dyDescent="0.35"/>
    <row r="2702" ht="15" customHeight="1" x14ac:dyDescent="0.35"/>
    <row r="2703" ht="15" customHeight="1" x14ac:dyDescent="0.35"/>
    <row r="2704" ht="15" customHeight="1" x14ac:dyDescent="0.35"/>
    <row r="2705" ht="15" customHeight="1" x14ac:dyDescent="0.35"/>
    <row r="2706" ht="15" customHeight="1" x14ac:dyDescent="0.35"/>
    <row r="2707" ht="15" customHeight="1" x14ac:dyDescent="0.35"/>
    <row r="2708" ht="15" customHeight="1" x14ac:dyDescent="0.35"/>
    <row r="2709" ht="15" customHeight="1" x14ac:dyDescent="0.35"/>
    <row r="2710" ht="15" customHeight="1" x14ac:dyDescent="0.35"/>
    <row r="2711" ht="15" customHeight="1" x14ac:dyDescent="0.35"/>
    <row r="2712" ht="15" customHeight="1" x14ac:dyDescent="0.35"/>
    <row r="2713" ht="15" customHeight="1" x14ac:dyDescent="0.35"/>
    <row r="2714" ht="15" customHeight="1" x14ac:dyDescent="0.35"/>
    <row r="2715" ht="12" customHeight="1" x14ac:dyDescent="0.35"/>
    <row r="2716" ht="15" customHeight="1" x14ac:dyDescent="0.35"/>
    <row r="2717" ht="15" customHeight="1" x14ac:dyDescent="0.35"/>
    <row r="2718" ht="15" customHeight="1" x14ac:dyDescent="0.35"/>
    <row r="2719" ht="15" customHeight="1" x14ac:dyDescent="0.35"/>
    <row r="2720" ht="15" customHeight="1" x14ac:dyDescent="0.35"/>
    <row r="2721" ht="15" customHeight="1" x14ac:dyDescent="0.35"/>
    <row r="2722" ht="15" customHeight="1" x14ac:dyDescent="0.35"/>
    <row r="2723" ht="15" customHeight="1" x14ac:dyDescent="0.35"/>
    <row r="2724" ht="15" customHeight="1" x14ac:dyDescent="0.35"/>
    <row r="2725" ht="15" customHeight="1" x14ac:dyDescent="0.35"/>
    <row r="2726" ht="15" customHeight="1" x14ac:dyDescent="0.35"/>
    <row r="2727" ht="15" customHeight="1" x14ac:dyDescent="0.35"/>
    <row r="2728" ht="15" customHeight="1" x14ac:dyDescent="0.35"/>
    <row r="2729" ht="15" customHeight="1" x14ac:dyDescent="0.35"/>
    <row r="2730" ht="15" customHeight="1" x14ac:dyDescent="0.35"/>
    <row r="2731" ht="15" customHeight="1" x14ac:dyDescent="0.35"/>
    <row r="2732" ht="15" customHeight="1" x14ac:dyDescent="0.35"/>
    <row r="2733" ht="12" customHeight="1" x14ac:dyDescent="0.35"/>
    <row r="2734" ht="15" customHeight="1" x14ac:dyDescent="0.35"/>
    <row r="2735" ht="15" customHeight="1" x14ac:dyDescent="0.35"/>
    <row r="2736" ht="15" customHeight="1" x14ac:dyDescent="0.35"/>
    <row r="2737" ht="15" customHeight="1" x14ac:dyDescent="0.35"/>
    <row r="2738" ht="15" customHeight="1" x14ac:dyDescent="0.35"/>
    <row r="2739" ht="15" customHeight="1" x14ac:dyDescent="0.35"/>
    <row r="2740" ht="15" customHeight="1" x14ac:dyDescent="0.35"/>
    <row r="2741" ht="15" customHeight="1" x14ac:dyDescent="0.35"/>
    <row r="2742" ht="15" customHeight="1" x14ac:dyDescent="0.35"/>
    <row r="2743" ht="15" customHeight="1" x14ac:dyDescent="0.35"/>
    <row r="2744" ht="15" customHeight="1" x14ac:dyDescent="0.35"/>
    <row r="2745" ht="15" customHeight="1" x14ac:dyDescent="0.35"/>
    <row r="2746" ht="15" customHeight="1" x14ac:dyDescent="0.35"/>
    <row r="2747" ht="15" customHeight="1" x14ac:dyDescent="0.35"/>
    <row r="2748" ht="15" customHeight="1" x14ac:dyDescent="0.35"/>
    <row r="2749" ht="15" customHeight="1" x14ac:dyDescent="0.35"/>
    <row r="2750" ht="15" customHeight="1" x14ac:dyDescent="0.35"/>
    <row r="2751" ht="12" customHeight="1" x14ac:dyDescent="0.35"/>
    <row r="2752" ht="15" customHeight="1" x14ac:dyDescent="0.35"/>
    <row r="2753" ht="15" customHeight="1" x14ac:dyDescent="0.35"/>
    <row r="2754" ht="15" customHeight="1" x14ac:dyDescent="0.35"/>
    <row r="2755" ht="15" customHeight="1" x14ac:dyDescent="0.35"/>
    <row r="2756" ht="15" customHeight="1" x14ac:dyDescent="0.35"/>
    <row r="2757" ht="15" customHeight="1" x14ac:dyDescent="0.35"/>
    <row r="2758" ht="15" customHeight="1" x14ac:dyDescent="0.35"/>
    <row r="2759" ht="15" customHeight="1" x14ac:dyDescent="0.35"/>
    <row r="2760" ht="15" customHeight="1" x14ac:dyDescent="0.35"/>
    <row r="2761" ht="15" customHeight="1" x14ac:dyDescent="0.35"/>
    <row r="2762" ht="15" customHeight="1" x14ac:dyDescent="0.35"/>
    <row r="2763" ht="15" customHeight="1" x14ac:dyDescent="0.35"/>
    <row r="2764" ht="15" customHeight="1" x14ac:dyDescent="0.35"/>
    <row r="2765" ht="15" customHeight="1" x14ac:dyDescent="0.35"/>
    <row r="2766" ht="15" customHeight="1" x14ac:dyDescent="0.35"/>
    <row r="2767" ht="15" customHeight="1" x14ac:dyDescent="0.35"/>
    <row r="2768" ht="15" customHeight="1" x14ac:dyDescent="0.35"/>
    <row r="2769" ht="15" customHeight="1" x14ac:dyDescent="0.35"/>
    <row r="2770" ht="15" customHeight="1" x14ac:dyDescent="0.35"/>
    <row r="2771" ht="15" customHeight="1" x14ac:dyDescent="0.35"/>
    <row r="2772" ht="15" customHeight="1" x14ac:dyDescent="0.35"/>
    <row r="2773" ht="15" customHeight="1" x14ac:dyDescent="0.35"/>
    <row r="2774" ht="15" customHeight="1" x14ac:dyDescent="0.35"/>
    <row r="2775" ht="15" customHeight="1" x14ac:dyDescent="0.35"/>
    <row r="2776" ht="15" customHeight="1" x14ac:dyDescent="0.35"/>
    <row r="2777" ht="15" customHeight="1" x14ac:dyDescent="0.35"/>
    <row r="2778" ht="15" customHeight="1" x14ac:dyDescent="0.35"/>
    <row r="2779" ht="15" customHeight="1" x14ac:dyDescent="0.35"/>
    <row r="2780" ht="15" customHeight="1" x14ac:dyDescent="0.35"/>
    <row r="2781" ht="15" customHeight="1" x14ac:dyDescent="0.35"/>
    <row r="2782" ht="15" customHeight="1" x14ac:dyDescent="0.35"/>
    <row r="2783" ht="15" customHeight="1" x14ac:dyDescent="0.35"/>
    <row r="2784" ht="15" customHeight="1" x14ac:dyDescent="0.35"/>
    <row r="2785" ht="15" customHeight="1" x14ac:dyDescent="0.35"/>
    <row r="2786" ht="12" customHeight="1" x14ac:dyDescent="0.35"/>
    <row r="2787" ht="15" customHeight="1" x14ac:dyDescent="0.35"/>
    <row r="2788" ht="15" customHeight="1" x14ac:dyDescent="0.35"/>
    <row r="2789" ht="15" customHeight="1" x14ac:dyDescent="0.35"/>
    <row r="2790" ht="15" customHeight="1" x14ac:dyDescent="0.35"/>
    <row r="2791" ht="15" customHeight="1" x14ac:dyDescent="0.35"/>
    <row r="2792" ht="15" customHeight="1" x14ac:dyDescent="0.35"/>
    <row r="2793" ht="15" customHeight="1" x14ac:dyDescent="0.35"/>
    <row r="2794" ht="15" customHeight="1" x14ac:dyDescent="0.35"/>
    <row r="2795" ht="15" customHeight="1" x14ac:dyDescent="0.35"/>
    <row r="2796" ht="15" customHeight="1" x14ac:dyDescent="0.35"/>
    <row r="2797" ht="15" customHeight="1" x14ac:dyDescent="0.35"/>
    <row r="2798" ht="15" customHeight="1" x14ac:dyDescent="0.35"/>
    <row r="2799" ht="15" customHeight="1" x14ac:dyDescent="0.35"/>
    <row r="2800" ht="15" customHeight="1" x14ac:dyDescent="0.35"/>
    <row r="2801" ht="15" customHeight="1" x14ac:dyDescent="0.35"/>
    <row r="2802" ht="15" customHeight="1" x14ac:dyDescent="0.35"/>
    <row r="2803" ht="15" customHeight="1" x14ac:dyDescent="0.35"/>
    <row r="2804" ht="12" customHeight="1" x14ac:dyDescent="0.35"/>
    <row r="2805" ht="15" customHeight="1" x14ac:dyDescent="0.35"/>
    <row r="2806" ht="15" customHeight="1" x14ac:dyDescent="0.35"/>
    <row r="2807" ht="15" customHeight="1" x14ac:dyDescent="0.35"/>
    <row r="2808" ht="15" customHeight="1" x14ac:dyDescent="0.35"/>
    <row r="2809" ht="15" customHeight="1" x14ac:dyDescent="0.35"/>
    <row r="2810" ht="15" customHeight="1" x14ac:dyDescent="0.35"/>
    <row r="2811" ht="15" customHeight="1" x14ac:dyDescent="0.35"/>
    <row r="2812" ht="15" customHeight="1" x14ac:dyDescent="0.35"/>
    <row r="2813" ht="15" customHeight="1" x14ac:dyDescent="0.35"/>
    <row r="2814" ht="15" customHeight="1" x14ac:dyDescent="0.35"/>
    <row r="2815" ht="15" customHeight="1" x14ac:dyDescent="0.35"/>
    <row r="2816" ht="15" customHeight="1" x14ac:dyDescent="0.35"/>
    <row r="2817" ht="15" customHeight="1" x14ac:dyDescent="0.35"/>
    <row r="2818" ht="15" customHeight="1" x14ac:dyDescent="0.35"/>
    <row r="2819" ht="15" customHeight="1" x14ac:dyDescent="0.35"/>
    <row r="2820" ht="15" customHeight="1" x14ac:dyDescent="0.35"/>
    <row r="2821" ht="15" customHeight="1" x14ac:dyDescent="0.35"/>
    <row r="2822" ht="15" customHeight="1" x14ac:dyDescent="0.35"/>
    <row r="2823" ht="15" customHeight="1" x14ac:dyDescent="0.35"/>
    <row r="2824" ht="15" customHeight="1" x14ac:dyDescent="0.35"/>
    <row r="2825" ht="15" customHeight="1" x14ac:dyDescent="0.35"/>
    <row r="2826" ht="15" customHeight="1" x14ac:dyDescent="0.35"/>
    <row r="2827" ht="15" customHeight="1" x14ac:dyDescent="0.35"/>
    <row r="2828" ht="15" customHeight="1" x14ac:dyDescent="0.35"/>
    <row r="2829" ht="15" customHeight="1" x14ac:dyDescent="0.35"/>
    <row r="2830" ht="15" customHeight="1" x14ac:dyDescent="0.35"/>
    <row r="2831" ht="15" customHeight="1" x14ac:dyDescent="0.35"/>
    <row r="2832" ht="15" customHeight="1" x14ac:dyDescent="0.35"/>
    <row r="2833" ht="15" customHeight="1" x14ac:dyDescent="0.35"/>
    <row r="2834" ht="15" customHeight="1" x14ac:dyDescent="0.35"/>
    <row r="2835" ht="15" customHeight="1" x14ac:dyDescent="0.35"/>
    <row r="2836" ht="15" customHeight="1" x14ac:dyDescent="0.35"/>
    <row r="2837" ht="15" customHeight="1" x14ac:dyDescent="0.35"/>
    <row r="2838" ht="15" customHeight="1" x14ac:dyDescent="0.35"/>
    <row r="2839" ht="12" customHeight="1" x14ac:dyDescent="0.35"/>
    <row r="2840" ht="15" customHeight="1" x14ac:dyDescent="0.35"/>
    <row r="2841" ht="15" customHeight="1" x14ac:dyDescent="0.35"/>
    <row r="2842" ht="15" customHeight="1" x14ac:dyDescent="0.35"/>
    <row r="2843" ht="15" customHeight="1" x14ac:dyDescent="0.35"/>
    <row r="2844" ht="15" customHeight="1" x14ac:dyDescent="0.35"/>
    <row r="2845" ht="15" customHeight="1" x14ac:dyDescent="0.35"/>
    <row r="2846" ht="15" customHeight="1" x14ac:dyDescent="0.35"/>
    <row r="2847" ht="15" customHeight="1" x14ac:dyDescent="0.35"/>
    <row r="2848" ht="15" customHeight="1" x14ac:dyDescent="0.35"/>
    <row r="2849" ht="15" customHeight="1" x14ac:dyDescent="0.35"/>
    <row r="2850" ht="15" customHeight="1" x14ac:dyDescent="0.35"/>
    <row r="2851" ht="15" customHeight="1" x14ac:dyDescent="0.35"/>
    <row r="2852" ht="15" customHeight="1" x14ac:dyDescent="0.35"/>
    <row r="2853" ht="15" customHeight="1" x14ac:dyDescent="0.35"/>
    <row r="2854" ht="15" customHeight="1" x14ac:dyDescent="0.35"/>
    <row r="2855" ht="15" customHeight="1" x14ac:dyDescent="0.35"/>
    <row r="2856" ht="15" customHeight="1" x14ac:dyDescent="0.35"/>
    <row r="2857" ht="12" customHeight="1" x14ac:dyDescent="0.35"/>
    <row r="2858" ht="15" customHeight="1" x14ac:dyDescent="0.35"/>
    <row r="2859" ht="15" customHeight="1" x14ac:dyDescent="0.35"/>
    <row r="2860" ht="15" customHeight="1" x14ac:dyDescent="0.35"/>
    <row r="2861" ht="15" customHeight="1" x14ac:dyDescent="0.35"/>
    <row r="2862" ht="15" customHeight="1" x14ac:dyDescent="0.35"/>
    <row r="2863" ht="15" customHeight="1" x14ac:dyDescent="0.35"/>
    <row r="2864" ht="15" customHeight="1" x14ac:dyDescent="0.35"/>
    <row r="2865" ht="15" customHeight="1" x14ac:dyDescent="0.35"/>
    <row r="2866" ht="15" customHeight="1" x14ac:dyDescent="0.35"/>
    <row r="2867" ht="15" customHeight="1" x14ac:dyDescent="0.35"/>
    <row r="2868" ht="15" customHeight="1" x14ac:dyDescent="0.35"/>
    <row r="2869" ht="15" customHeight="1" x14ac:dyDescent="0.35"/>
    <row r="2870" ht="15" customHeight="1" x14ac:dyDescent="0.35"/>
    <row r="2871" ht="15" customHeight="1" x14ac:dyDescent="0.35"/>
    <row r="2872" ht="15" customHeight="1" x14ac:dyDescent="0.35"/>
    <row r="2873" ht="15" customHeight="1" x14ac:dyDescent="0.35"/>
    <row r="2874" ht="15" customHeight="1" x14ac:dyDescent="0.35"/>
    <row r="2875" ht="12" customHeight="1" x14ac:dyDescent="0.35"/>
    <row r="2876" ht="15" customHeight="1" x14ac:dyDescent="0.35"/>
    <row r="2877" ht="15" customHeight="1" x14ac:dyDescent="0.35"/>
    <row r="2878" ht="15" customHeight="1" x14ac:dyDescent="0.35"/>
    <row r="2879" ht="15" customHeight="1" x14ac:dyDescent="0.35"/>
    <row r="2880" ht="15" customHeight="1" x14ac:dyDescent="0.35"/>
    <row r="2881" ht="15" customHeight="1" x14ac:dyDescent="0.35"/>
    <row r="2882" ht="15" customHeight="1" x14ac:dyDescent="0.35"/>
    <row r="2883" ht="15" customHeight="1" x14ac:dyDescent="0.35"/>
    <row r="2884" ht="15" customHeight="1" x14ac:dyDescent="0.35"/>
    <row r="2885" ht="15" customHeight="1" x14ac:dyDescent="0.35"/>
    <row r="2886" ht="15" customHeight="1" x14ac:dyDescent="0.35"/>
    <row r="2887" ht="15" customHeight="1" x14ac:dyDescent="0.35"/>
    <row r="2888" ht="15" customHeight="1" x14ac:dyDescent="0.35"/>
    <row r="2889" ht="15" customHeight="1" x14ac:dyDescent="0.35"/>
    <row r="2890" ht="15" customHeight="1" x14ac:dyDescent="0.35"/>
    <row r="2891" ht="15" customHeight="1" x14ac:dyDescent="0.35"/>
    <row r="2892" ht="15" customHeight="1" x14ac:dyDescent="0.35"/>
    <row r="2893" ht="12" customHeight="1" x14ac:dyDescent="0.35"/>
    <row r="2894" ht="15" customHeight="1" x14ac:dyDescent="0.35"/>
    <row r="2895" ht="15" customHeight="1" x14ac:dyDescent="0.35"/>
    <row r="2896" ht="15" customHeight="1" x14ac:dyDescent="0.35"/>
    <row r="2897" ht="15" customHeight="1" x14ac:dyDescent="0.35"/>
    <row r="2898" ht="15" customHeight="1" x14ac:dyDescent="0.35"/>
    <row r="2899" ht="15" customHeight="1" x14ac:dyDescent="0.35"/>
    <row r="2900" ht="15" customHeight="1" x14ac:dyDescent="0.35"/>
    <row r="2901" ht="15" customHeight="1" x14ac:dyDescent="0.35"/>
    <row r="2902" ht="15" customHeight="1" x14ac:dyDescent="0.35"/>
    <row r="2903" ht="15" customHeight="1" x14ac:dyDescent="0.35"/>
    <row r="2904" ht="15" customHeight="1" x14ac:dyDescent="0.35"/>
    <row r="2905" ht="15" customHeight="1" x14ac:dyDescent="0.35"/>
    <row r="2906" ht="15" customHeight="1" x14ac:dyDescent="0.35"/>
    <row r="2907" ht="15" customHeight="1" x14ac:dyDescent="0.35"/>
    <row r="2908" ht="15" customHeight="1" x14ac:dyDescent="0.35"/>
    <row r="2909" ht="15" customHeight="1" x14ac:dyDescent="0.35"/>
    <row r="2910" ht="15" customHeight="1" x14ac:dyDescent="0.35"/>
    <row r="2911" ht="12" customHeight="1" x14ac:dyDescent="0.35"/>
    <row r="2912" ht="15" customHeight="1" x14ac:dyDescent="0.35"/>
    <row r="2913" ht="15" customHeight="1" x14ac:dyDescent="0.35"/>
    <row r="2914" ht="15" customHeight="1" x14ac:dyDescent="0.35"/>
    <row r="2915" ht="15" customHeight="1" x14ac:dyDescent="0.35"/>
    <row r="2916" ht="15" customHeight="1" x14ac:dyDescent="0.35"/>
    <row r="2917" ht="15" customHeight="1" x14ac:dyDescent="0.35"/>
    <row r="2918" ht="15" customHeight="1" x14ac:dyDescent="0.35"/>
    <row r="2919" ht="15" customHeight="1" x14ac:dyDescent="0.35"/>
    <row r="2920" ht="15" customHeight="1" x14ac:dyDescent="0.35"/>
    <row r="2921" ht="15" customHeight="1" x14ac:dyDescent="0.35"/>
    <row r="2922" ht="15" customHeight="1" x14ac:dyDescent="0.35"/>
    <row r="2923" ht="15" customHeight="1" x14ac:dyDescent="0.35"/>
    <row r="2924" ht="15" customHeight="1" x14ac:dyDescent="0.35"/>
    <row r="2925" ht="15" customHeight="1" x14ac:dyDescent="0.35"/>
    <row r="2926" ht="15" customHeight="1" x14ac:dyDescent="0.35"/>
    <row r="2927" ht="15" customHeight="1" x14ac:dyDescent="0.35"/>
    <row r="2928" ht="15" customHeight="1" x14ac:dyDescent="0.35"/>
    <row r="2929" ht="12" customHeight="1" x14ac:dyDescent="0.35"/>
    <row r="2930" ht="15" customHeight="1" x14ac:dyDescent="0.35"/>
    <row r="2931" ht="15" customHeight="1" x14ac:dyDescent="0.35"/>
    <row r="2932" ht="15" customHeight="1" x14ac:dyDescent="0.35"/>
    <row r="2933" ht="15" customHeight="1" x14ac:dyDescent="0.35"/>
    <row r="2934" ht="15" customHeight="1" x14ac:dyDescent="0.35"/>
    <row r="2935" ht="15" customHeight="1" x14ac:dyDescent="0.35"/>
    <row r="2936" ht="15" customHeight="1" x14ac:dyDescent="0.35"/>
    <row r="2937" ht="15" customHeight="1" x14ac:dyDescent="0.35"/>
    <row r="2938" ht="15" customHeight="1" x14ac:dyDescent="0.35"/>
    <row r="2939" ht="15" customHeight="1" x14ac:dyDescent="0.35"/>
    <row r="2940" ht="15" customHeight="1" x14ac:dyDescent="0.35"/>
    <row r="2941" ht="15" customHeight="1" x14ac:dyDescent="0.35"/>
    <row r="2942" ht="15" customHeight="1" x14ac:dyDescent="0.35"/>
    <row r="2943" ht="15" customHeight="1" x14ac:dyDescent="0.35"/>
    <row r="2944" ht="15" customHeight="1" x14ac:dyDescent="0.35"/>
    <row r="2945" ht="15" customHeight="1" x14ac:dyDescent="0.35"/>
    <row r="2946" ht="15" customHeight="1" x14ac:dyDescent="0.35"/>
    <row r="2947" ht="12" customHeight="1" x14ac:dyDescent="0.35"/>
    <row r="2948" ht="15" customHeight="1" x14ac:dyDescent="0.35"/>
    <row r="2949" ht="15" customHeight="1" x14ac:dyDescent="0.35"/>
    <row r="2950" ht="15" customHeight="1" x14ac:dyDescent="0.35"/>
    <row r="2951" ht="15" customHeight="1" x14ac:dyDescent="0.35"/>
    <row r="2952" ht="15" customHeight="1" x14ac:dyDescent="0.35"/>
    <row r="2953" ht="15" customHeight="1" x14ac:dyDescent="0.35"/>
    <row r="2954" ht="15" customHeight="1" x14ac:dyDescent="0.35"/>
    <row r="2955" ht="15" customHeight="1" x14ac:dyDescent="0.35"/>
    <row r="2956" ht="15" customHeight="1" x14ac:dyDescent="0.35"/>
    <row r="2957" ht="15" customHeight="1" x14ac:dyDescent="0.35"/>
    <row r="2958" ht="15" customHeight="1" x14ac:dyDescent="0.35"/>
    <row r="2959" ht="15" customHeight="1" x14ac:dyDescent="0.35"/>
    <row r="2960" ht="15" customHeight="1" x14ac:dyDescent="0.35"/>
    <row r="2961" spans="2:32" ht="15" customHeight="1" x14ac:dyDescent="0.35"/>
    <row r="2962" spans="2:32" ht="15" customHeight="1" x14ac:dyDescent="0.35"/>
    <row r="2963" spans="2:32" ht="15" customHeight="1" x14ac:dyDescent="0.35"/>
    <row r="2964" spans="2:32" ht="15" customHeight="1" x14ac:dyDescent="0.35"/>
    <row r="2965" spans="2:32" ht="12" customHeight="1" x14ac:dyDescent="0.35"/>
    <row r="2966" spans="2:32" ht="15" customHeight="1" x14ac:dyDescent="0.35"/>
    <row r="2967" spans="2:32" ht="15" customHeight="1" x14ac:dyDescent="0.35"/>
    <row r="2968" spans="2:32" ht="15" customHeight="1" x14ac:dyDescent="0.35"/>
    <row r="2969" spans="2:32" ht="15" customHeight="1" x14ac:dyDescent="0.35"/>
    <row r="2970" spans="2:32" ht="15" customHeight="1" x14ac:dyDescent="0.35"/>
    <row r="2971" spans="2:32" ht="15" customHeight="1" x14ac:dyDescent="0.35">
      <c r="B2971" s="101"/>
      <c r="C2971" s="101"/>
      <c r="D2971" s="101"/>
      <c r="E2971" s="101"/>
      <c r="F2971" s="101"/>
      <c r="G2971" s="101"/>
      <c r="H2971" s="101"/>
      <c r="I2971" s="101"/>
      <c r="J2971" s="101"/>
      <c r="K2971" s="101"/>
      <c r="L2971" s="101"/>
      <c r="M2971" s="101"/>
      <c r="N2971" s="101"/>
      <c r="O2971" s="101"/>
      <c r="P2971" s="101"/>
      <c r="Q2971" s="101"/>
      <c r="R2971" s="101"/>
      <c r="S2971" s="101"/>
      <c r="T2971" s="101"/>
      <c r="U2971" s="101"/>
      <c r="V2971" s="101"/>
      <c r="W2971" s="101"/>
      <c r="X2971" s="101"/>
      <c r="Y2971" s="101"/>
      <c r="Z2971" s="101"/>
      <c r="AA2971" s="101"/>
      <c r="AB2971" s="101"/>
      <c r="AC2971" s="101"/>
      <c r="AD2971" s="101"/>
      <c r="AE2971" s="101"/>
      <c r="AF2971" s="101"/>
    </row>
    <row r="2972" spans="2:32" ht="15" customHeight="1" x14ac:dyDescent="0.35"/>
    <row r="2973" spans="2:32" ht="12" customHeight="1" x14ac:dyDescent="0.35"/>
    <row r="2974" spans="2:32" ht="12" customHeight="1" x14ac:dyDescent="0.35"/>
    <row r="2975" spans="2:32" ht="12" customHeight="1" x14ac:dyDescent="0.35"/>
    <row r="2976" spans="2:32" ht="12" customHeight="1" x14ac:dyDescent="0.35"/>
    <row r="2977" ht="12" customHeight="1" x14ac:dyDescent="0.35"/>
    <row r="2978" ht="12" customHeight="1" x14ac:dyDescent="0.35"/>
    <row r="2979" ht="12" customHeight="1" x14ac:dyDescent="0.35"/>
    <row r="2980" ht="12" customHeight="1" x14ac:dyDescent="0.35"/>
    <row r="2981" ht="12" customHeight="1" x14ac:dyDescent="0.35"/>
    <row r="2982" ht="12" customHeight="1" x14ac:dyDescent="0.35"/>
    <row r="2983" ht="12" customHeight="1" x14ac:dyDescent="0.35"/>
    <row r="2984" ht="12" customHeight="1" x14ac:dyDescent="0.35"/>
    <row r="2985" ht="12" customHeight="1" x14ac:dyDescent="0.35"/>
    <row r="2986" ht="12" customHeight="1" x14ac:dyDescent="0.35"/>
    <row r="2987" ht="12" customHeight="1" x14ac:dyDescent="0.35"/>
    <row r="2988" ht="12" customHeight="1" x14ac:dyDescent="0.35"/>
    <row r="2989" ht="12" customHeight="1" x14ac:dyDescent="0.35"/>
    <row r="2990" ht="12" customHeight="1" x14ac:dyDescent="0.35"/>
    <row r="2991" ht="12" customHeight="1" x14ac:dyDescent="0.35"/>
    <row r="2992" ht="12" customHeight="1" x14ac:dyDescent="0.35"/>
    <row r="2993" ht="12" customHeight="1" x14ac:dyDescent="0.35"/>
    <row r="2994" ht="12" customHeight="1" x14ac:dyDescent="0.35"/>
    <row r="2995" ht="12" customHeight="1" x14ac:dyDescent="0.35"/>
    <row r="2996" ht="12" customHeight="1" x14ac:dyDescent="0.35"/>
    <row r="2997" ht="12" customHeight="1" x14ac:dyDescent="0.35"/>
    <row r="2998" ht="12" customHeight="1" x14ac:dyDescent="0.35"/>
    <row r="2999" ht="12" customHeight="1" x14ac:dyDescent="0.35"/>
    <row r="3000" ht="15" customHeight="1" x14ac:dyDescent="0.35"/>
    <row r="3001" ht="15" customHeight="1" x14ac:dyDescent="0.35"/>
    <row r="3002" ht="15" customHeight="1" x14ac:dyDescent="0.35"/>
    <row r="3003" ht="15" customHeight="1" x14ac:dyDescent="0.35"/>
    <row r="3004" ht="15" customHeight="1" x14ac:dyDescent="0.35"/>
    <row r="3005" ht="15" customHeight="1" x14ac:dyDescent="0.35"/>
    <row r="3006" ht="15" customHeight="1" x14ac:dyDescent="0.35"/>
    <row r="3007" ht="15" customHeight="1" x14ac:dyDescent="0.35"/>
    <row r="3008" ht="15" customHeight="1" x14ac:dyDescent="0.35"/>
    <row r="3009" ht="15" customHeight="1" x14ac:dyDescent="0.35"/>
    <row r="3010" ht="15" customHeight="1" x14ac:dyDescent="0.35"/>
    <row r="3011" ht="15" customHeight="1" x14ac:dyDescent="0.35"/>
    <row r="3012" ht="15" customHeight="1" x14ac:dyDescent="0.35"/>
    <row r="3013" ht="15" customHeight="1" x14ac:dyDescent="0.35"/>
    <row r="3014" ht="15" customHeight="1" x14ac:dyDescent="0.35"/>
    <row r="3015" ht="15" customHeight="1" x14ac:dyDescent="0.35"/>
    <row r="3016" ht="15" customHeight="1" x14ac:dyDescent="0.35"/>
    <row r="3017" ht="15" customHeight="1" x14ac:dyDescent="0.35"/>
    <row r="3018" ht="15" customHeight="1" x14ac:dyDescent="0.35"/>
    <row r="3019" ht="15" customHeight="1" x14ac:dyDescent="0.35"/>
    <row r="3020" ht="15" customHeight="1" x14ac:dyDescent="0.35"/>
    <row r="3021" ht="15" customHeight="1" x14ac:dyDescent="0.35"/>
    <row r="3022" ht="12" customHeight="1" x14ac:dyDescent="0.35"/>
    <row r="3023" ht="15" customHeight="1" x14ac:dyDescent="0.35"/>
    <row r="3024" ht="15" customHeight="1" x14ac:dyDescent="0.35"/>
    <row r="3025" ht="15" customHeight="1" x14ac:dyDescent="0.35"/>
    <row r="3026" ht="15" customHeight="1" x14ac:dyDescent="0.35"/>
    <row r="3027" ht="15" customHeight="1" x14ac:dyDescent="0.35"/>
    <row r="3028" ht="15" customHeight="1" x14ac:dyDescent="0.35"/>
    <row r="3029" ht="15" customHeight="1" x14ac:dyDescent="0.35"/>
    <row r="3030" ht="15" customHeight="1" x14ac:dyDescent="0.35"/>
    <row r="3031" ht="15" customHeight="1" x14ac:dyDescent="0.35"/>
    <row r="3032" ht="15" customHeight="1" x14ac:dyDescent="0.35"/>
    <row r="3033" ht="15" customHeight="1" x14ac:dyDescent="0.35"/>
    <row r="3034" ht="15" customHeight="1" x14ac:dyDescent="0.35"/>
    <row r="3035" ht="15" customHeight="1" x14ac:dyDescent="0.35"/>
    <row r="3036" ht="15" customHeight="1" x14ac:dyDescent="0.35"/>
    <row r="3037" ht="15" customHeight="1" x14ac:dyDescent="0.35"/>
    <row r="3038" ht="15" customHeight="1" x14ac:dyDescent="0.35"/>
    <row r="3039" ht="15" customHeight="1" x14ac:dyDescent="0.35"/>
    <row r="3040" ht="12" customHeight="1" x14ac:dyDescent="0.35"/>
    <row r="3041" ht="15" customHeight="1" x14ac:dyDescent="0.35"/>
    <row r="3042" ht="15" customHeight="1" x14ac:dyDescent="0.35"/>
    <row r="3043" ht="15" customHeight="1" x14ac:dyDescent="0.35"/>
    <row r="3044" ht="15" customHeight="1" x14ac:dyDescent="0.35"/>
    <row r="3045" ht="15" customHeight="1" x14ac:dyDescent="0.35"/>
    <row r="3046" ht="15" customHeight="1" x14ac:dyDescent="0.35"/>
    <row r="3047" ht="15" customHeight="1" x14ac:dyDescent="0.35"/>
    <row r="3048" ht="15" customHeight="1" x14ac:dyDescent="0.35"/>
    <row r="3049" ht="15" customHeight="1" x14ac:dyDescent="0.35"/>
    <row r="3050" ht="15" customHeight="1" x14ac:dyDescent="0.35"/>
    <row r="3051" ht="15" customHeight="1" x14ac:dyDescent="0.35"/>
    <row r="3052" ht="15" customHeight="1" x14ac:dyDescent="0.35"/>
    <row r="3053" ht="15" customHeight="1" x14ac:dyDescent="0.35"/>
    <row r="3054" ht="15" customHeight="1" x14ac:dyDescent="0.35"/>
    <row r="3055" ht="15" customHeight="1" x14ac:dyDescent="0.35"/>
    <row r="3056" ht="15" customHeight="1" x14ac:dyDescent="0.35"/>
    <row r="3057" ht="15" customHeight="1" x14ac:dyDescent="0.35"/>
    <row r="3058" ht="12" customHeight="1" x14ac:dyDescent="0.35"/>
    <row r="3059" ht="15" customHeight="1" x14ac:dyDescent="0.35"/>
    <row r="3060" ht="15" customHeight="1" x14ac:dyDescent="0.35"/>
    <row r="3061" ht="15" customHeight="1" x14ac:dyDescent="0.35"/>
    <row r="3062" ht="15" customHeight="1" x14ac:dyDescent="0.35"/>
    <row r="3063" ht="15" customHeight="1" x14ac:dyDescent="0.35"/>
    <row r="3064" ht="15" customHeight="1" x14ac:dyDescent="0.35"/>
    <row r="3065" ht="15" customHeight="1" x14ac:dyDescent="0.35"/>
    <row r="3066" ht="15" customHeight="1" x14ac:dyDescent="0.35"/>
    <row r="3067" ht="15" customHeight="1" x14ac:dyDescent="0.35"/>
    <row r="3068" ht="15" customHeight="1" x14ac:dyDescent="0.35"/>
    <row r="3069" ht="15" customHeight="1" x14ac:dyDescent="0.35"/>
    <row r="3070" ht="15" customHeight="1" x14ac:dyDescent="0.35"/>
    <row r="3071" ht="15" customHeight="1" x14ac:dyDescent="0.35"/>
    <row r="3072" ht="15" customHeight="1" x14ac:dyDescent="0.35"/>
    <row r="3073" ht="15" customHeight="1" x14ac:dyDescent="0.35"/>
    <row r="3074" ht="15" customHeight="1" x14ac:dyDescent="0.35"/>
    <row r="3075" ht="15" customHeight="1" x14ac:dyDescent="0.35"/>
    <row r="3076" ht="12" customHeight="1" x14ac:dyDescent="0.35"/>
    <row r="3077" ht="15" customHeight="1" x14ac:dyDescent="0.35"/>
    <row r="3078" ht="15" customHeight="1" x14ac:dyDescent="0.35"/>
    <row r="3079" ht="15" customHeight="1" x14ac:dyDescent="0.35"/>
    <row r="3080" ht="15" customHeight="1" x14ac:dyDescent="0.35"/>
    <row r="3081" ht="15" customHeight="1" x14ac:dyDescent="0.35"/>
    <row r="3082" ht="15" customHeight="1" x14ac:dyDescent="0.35"/>
    <row r="3083" ht="15" customHeight="1" x14ac:dyDescent="0.35"/>
    <row r="3084" ht="15" customHeight="1" x14ac:dyDescent="0.35"/>
    <row r="3085" ht="15" customHeight="1" x14ac:dyDescent="0.35"/>
    <row r="3086" ht="15" customHeight="1" x14ac:dyDescent="0.35"/>
    <row r="3087" ht="15" customHeight="1" x14ac:dyDescent="0.35"/>
    <row r="3088" ht="15" customHeight="1" x14ac:dyDescent="0.35"/>
    <row r="3089" ht="15" customHeight="1" x14ac:dyDescent="0.35"/>
    <row r="3090" ht="15" customHeight="1" x14ac:dyDescent="0.35"/>
    <row r="3091" ht="15" customHeight="1" x14ac:dyDescent="0.35"/>
    <row r="3092" ht="15" customHeight="1" x14ac:dyDescent="0.35"/>
    <row r="3093" ht="15" customHeight="1" x14ac:dyDescent="0.35"/>
    <row r="3094" ht="15" customHeight="1" x14ac:dyDescent="0.35"/>
    <row r="3095" ht="15" customHeight="1" x14ac:dyDescent="0.35"/>
    <row r="3096" ht="15" customHeight="1" x14ac:dyDescent="0.35"/>
    <row r="3097" ht="15" customHeight="1" x14ac:dyDescent="0.35"/>
    <row r="3098" ht="15" customHeight="1" x14ac:dyDescent="0.35"/>
    <row r="3099" ht="15" customHeight="1" x14ac:dyDescent="0.35"/>
    <row r="3100" ht="15" customHeight="1" x14ac:dyDescent="0.35"/>
    <row r="3101" ht="15" customHeight="1" x14ac:dyDescent="0.35"/>
    <row r="3102" ht="15" customHeight="1" x14ac:dyDescent="0.35"/>
    <row r="3103" ht="15" customHeight="1" x14ac:dyDescent="0.35"/>
    <row r="3104" ht="15" customHeight="1" x14ac:dyDescent="0.35"/>
    <row r="3105" ht="15" customHeight="1" x14ac:dyDescent="0.35"/>
    <row r="3106" ht="15" customHeight="1" x14ac:dyDescent="0.35"/>
    <row r="3107" ht="15" customHeight="1" x14ac:dyDescent="0.35"/>
    <row r="3108" ht="15" customHeight="1" x14ac:dyDescent="0.35"/>
    <row r="3109" ht="15" customHeight="1" x14ac:dyDescent="0.35"/>
    <row r="3110" ht="15" customHeight="1" x14ac:dyDescent="0.35"/>
    <row r="3111" ht="12" customHeight="1" x14ac:dyDescent="0.35"/>
    <row r="3112" ht="15" customHeight="1" x14ac:dyDescent="0.35"/>
    <row r="3113" ht="15" customHeight="1" x14ac:dyDescent="0.35"/>
    <row r="3114" ht="15" customHeight="1" x14ac:dyDescent="0.35"/>
    <row r="3115" ht="15" customHeight="1" x14ac:dyDescent="0.35"/>
    <row r="3116" ht="15" customHeight="1" x14ac:dyDescent="0.35"/>
    <row r="3117" ht="15" customHeight="1" x14ac:dyDescent="0.35"/>
    <row r="3118" ht="15" customHeight="1" x14ac:dyDescent="0.35"/>
    <row r="3119" ht="15" customHeight="1" x14ac:dyDescent="0.35"/>
    <row r="3120" ht="15" customHeight="1" x14ac:dyDescent="0.35"/>
    <row r="3121" ht="15" customHeight="1" x14ac:dyDescent="0.35"/>
    <row r="3122" ht="15" customHeight="1" x14ac:dyDescent="0.35"/>
    <row r="3123" ht="15" customHeight="1" x14ac:dyDescent="0.35"/>
    <row r="3124" ht="15" customHeight="1" x14ac:dyDescent="0.35"/>
    <row r="3125" ht="15" customHeight="1" x14ac:dyDescent="0.35"/>
    <row r="3126" ht="15" customHeight="1" x14ac:dyDescent="0.35"/>
    <row r="3127" ht="15" customHeight="1" x14ac:dyDescent="0.35"/>
    <row r="3128" ht="15" customHeight="1" x14ac:dyDescent="0.35"/>
    <row r="3129" ht="12" customHeight="1" x14ac:dyDescent="0.35"/>
    <row r="3130" ht="15" customHeight="1" x14ac:dyDescent="0.35"/>
    <row r="3131" ht="15" customHeight="1" x14ac:dyDescent="0.35"/>
    <row r="3132" ht="15" customHeight="1" x14ac:dyDescent="0.35"/>
    <row r="3133" ht="15" customHeight="1" x14ac:dyDescent="0.35"/>
    <row r="3134" ht="15" customHeight="1" x14ac:dyDescent="0.35"/>
    <row r="3135" ht="15" customHeight="1" x14ac:dyDescent="0.35"/>
    <row r="3136" ht="15" customHeight="1" x14ac:dyDescent="0.35"/>
    <row r="3137" ht="15" customHeight="1" x14ac:dyDescent="0.35"/>
    <row r="3138" ht="15" customHeight="1" x14ac:dyDescent="0.35"/>
    <row r="3139" ht="15" customHeight="1" x14ac:dyDescent="0.35"/>
    <row r="3140" ht="15" customHeight="1" x14ac:dyDescent="0.35"/>
    <row r="3141" ht="15" customHeight="1" x14ac:dyDescent="0.35"/>
    <row r="3142" ht="15" customHeight="1" x14ac:dyDescent="0.35"/>
    <row r="3143" ht="15" customHeight="1" x14ac:dyDescent="0.35"/>
    <row r="3144" ht="15" customHeight="1" x14ac:dyDescent="0.35"/>
    <row r="3145" ht="15" customHeight="1" x14ac:dyDescent="0.35"/>
    <row r="3146" ht="15" customHeight="1" x14ac:dyDescent="0.35"/>
    <row r="3147" ht="12" customHeight="1" x14ac:dyDescent="0.35"/>
    <row r="3148" ht="15" customHeight="1" x14ac:dyDescent="0.35"/>
    <row r="3149" ht="15" customHeight="1" x14ac:dyDescent="0.35"/>
    <row r="3150" ht="15" customHeight="1" x14ac:dyDescent="0.35"/>
    <row r="3151" ht="15" customHeight="1" x14ac:dyDescent="0.35"/>
    <row r="3152" ht="15" customHeight="1" x14ac:dyDescent="0.35"/>
    <row r="3153" ht="15" customHeight="1" x14ac:dyDescent="0.35"/>
    <row r="3154" ht="15" customHeight="1" x14ac:dyDescent="0.35"/>
    <row r="3155" ht="15" customHeight="1" x14ac:dyDescent="0.35"/>
    <row r="3156" ht="15" customHeight="1" x14ac:dyDescent="0.35"/>
    <row r="3157" ht="15" customHeight="1" x14ac:dyDescent="0.35"/>
    <row r="3158" ht="15" customHeight="1" x14ac:dyDescent="0.35"/>
    <row r="3159" ht="15" customHeight="1" x14ac:dyDescent="0.35"/>
    <row r="3160" ht="15" customHeight="1" x14ac:dyDescent="0.35"/>
    <row r="3161" ht="15" customHeight="1" x14ac:dyDescent="0.35"/>
    <row r="3162" ht="15" customHeight="1" x14ac:dyDescent="0.35"/>
    <row r="3163" ht="15" customHeight="1" x14ac:dyDescent="0.35"/>
    <row r="3164" ht="15" customHeight="1" x14ac:dyDescent="0.35"/>
    <row r="3165" ht="12" customHeight="1" x14ac:dyDescent="0.35"/>
    <row r="3166" ht="12" customHeight="1" x14ac:dyDescent="0.35"/>
    <row r="3167" ht="15" customHeight="1" x14ac:dyDescent="0.35"/>
    <row r="3168" ht="15" customHeight="1" x14ac:dyDescent="0.35"/>
    <row r="3169" ht="15" customHeight="1" x14ac:dyDescent="0.35"/>
    <row r="3170" ht="15" customHeight="1" x14ac:dyDescent="0.35"/>
    <row r="3171" ht="15" customHeight="1" x14ac:dyDescent="0.35"/>
    <row r="3172" ht="15" customHeight="1" x14ac:dyDescent="0.35"/>
    <row r="3173" ht="15" customHeight="1" x14ac:dyDescent="0.35"/>
    <row r="3174" ht="15" customHeight="1" x14ac:dyDescent="0.35"/>
    <row r="3175" ht="15" customHeight="1" x14ac:dyDescent="0.35"/>
    <row r="3176" ht="15" customHeight="1" x14ac:dyDescent="0.35"/>
    <row r="3177" ht="15" customHeight="1" x14ac:dyDescent="0.35"/>
    <row r="3178" ht="15" customHeight="1" x14ac:dyDescent="0.35"/>
    <row r="3179" ht="15" customHeight="1" x14ac:dyDescent="0.35"/>
    <row r="3180" ht="15" customHeight="1" x14ac:dyDescent="0.35"/>
    <row r="3181" ht="15" customHeight="1" x14ac:dyDescent="0.35"/>
    <row r="3182" ht="15" customHeight="1" x14ac:dyDescent="0.35"/>
    <row r="3183" ht="15" customHeight="1" x14ac:dyDescent="0.35"/>
    <row r="3184" ht="12" customHeight="1" x14ac:dyDescent="0.35"/>
    <row r="3185" ht="15" customHeight="1" x14ac:dyDescent="0.35"/>
    <row r="3186" ht="15" customHeight="1" x14ac:dyDescent="0.35"/>
    <row r="3187" ht="15" customHeight="1" x14ac:dyDescent="0.35"/>
    <row r="3188" ht="15" customHeight="1" x14ac:dyDescent="0.35"/>
    <row r="3189" ht="15" customHeight="1" x14ac:dyDescent="0.35"/>
    <row r="3190" ht="15" customHeight="1" x14ac:dyDescent="0.35"/>
    <row r="3191" ht="15" customHeight="1" x14ac:dyDescent="0.35"/>
    <row r="3192" ht="15" customHeight="1" x14ac:dyDescent="0.35"/>
    <row r="3193" ht="15" customHeight="1" x14ac:dyDescent="0.35"/>
    <row r="3194" ht="15" customHeight="1" x14ac:dyDescent="0.35"/>
    <row r="3195" ht="15" customHeight="1" x14ac:dyDescent="0.35"/>
    <row r="3196" ht="15" customHeight="1" x14ac:dyDescent="0.35"/>
    <row r="3197" ht="15" customHeight="1" x14ac:dyDescent="0.35"/>
    <row r="3198" ht="15" customHeight="1" x14ac:dyDescent="0.35"/>
    <row r="3199" ht="15" customHeight="1" x14ac:dyDescent="0.35"/>
    <row r="3200" ht="15" customHeight="1" x14ac:dyDescent="0.35"/>
    <row r="3201" ht="15" customHeight="1" x14ac:dyDescent="0.35"/>
    <row r="3202" ht="12" customHeight="1" x14ac:dyDescent="0.35"/>
    <row r="3203" ht="15" customHeight="1" x14ac:dyDescent="0.35"/>
    <row r="3204" ht="15" customHeight="1" x14ac:dyDescent="0.35"/>
    <row r="3205" ht="15" customHeight="1" x14ac:dyDescent="0.35"/>
    <row r="3206" ht="15" customHeight="1" x14ac:dyDescent="0.35"/>
    <row r="3207" ht="15" customHeight="1" x14ac:dyDescent="0.35"/>
    <row r="3208" ht="15" customHeight="1" x14ac:dyDescent="0.35"/>
    <row r="3209" ht="15" customHeight="1" x14ac:dyDescent="0.35"/>
    <row r="3210" ht="15" customHeight="1" x14ac:dyDescent="0.35"/>
    <row r="3211" ht="15" customHeight="1" x14ac:dyDescent="0.35"/>
    <row r="3212" ht="15" customHeight="1" x14ac:dyDescent="0.35"/>
    <row r="3213" ht="15" customHeight="1" x14ac:dyDescent="0.35"/>
    <row r="3214" ht="15" customHeight="1" x14ac:dyDescent="0.35"/>
    <row r="3215" ht="15" customHeight="1" x14ac:dyDescent="0.35"/>
    <row r="3216" ht="15" customHeight="1" x14ac:dyDescent="0.35"/>
    <row r="3217" ht="15" customHeight="1" x14ac:dyDescent="0.35"/>
    <row r="3218" ht="15" customHeight="1" x14ac:dyDescent="0.35"/>
    <row r="3219" ht="15" customHeight="1" x14ac:dyDescent="0.35"/>
    <row r="3220" ht="12" customHeight="1" x14ac:dyDescent="0.35"/>
    <row r="3221" ht="15" customHeight="1" x14ac:dyDescent="0.35"/>
    <row r="3222" ht="15" customHeight="1" x14ac:dyDescent="0.35"/>
    <row r="3223" ht="15" customHeight="1" x14ac:dyDescent="0.35"/>
    <row r="3224" ht="15" customHeight="1" x14ac:dyDescent="0.35"/>
    <row r="3225" ht="15" customHeight="1" x14ac:dyDescent="0.35"/>
    <row r="3226" ht="15" customHeight="1" x14ac:dyDescent="0.35"/>
    <row r="3227" ht="15" customHeight="1" x14ac:dyDescent="0.35"/>
    <row r="3228" ht="15" customHeight="1" x14ac:dyDescent="0.35"/>
    <row r="3229" ht="15" customHeight="1" x14ac:dyDescent="0.35"/>
    <row r="3230" ht="15" customHeight="1" x14ac:dyDescent="0.35"/>
    <row r="3231" ht="15" customHeight="1" x14ac:dyDescent="0.35"/>
    <row r="3232" ht="15" customHeight="1" x14ac:dyDescent="0.35"/>
    <row r="3233" ht="15" customHeight="1" x14ac:dyDescent="0.35"/>
    <row r="3234" ht="15" customHeight="1" x14ac:dyDescent="0.35"/>
    <row r="3235" ht="15" customHeight="1" x14ac:dyDescent="0.35"/>
    <row r="3236" ht="15" customHeight="1" x14ac:dyDescent="0.35"/>
    <row r="3237" ht="15" customHeight="1" x14ac:dyDescent="0.35"/>
    <row r="3238" ht="12" customHeight="1" x14ac:dyDescent="0.35"/>
    <row r="3239" ht="15" customHeight="1" x14ac:dyDescent="0.35"/>
    <row r="3240" ht="15" customHeight="1" x14ac:dyDescent="0.35"/>
    <row r="3241" ht="15" customHeight="1" x14ac:dyDescent="0.35"/>
    <row r="3242" ht="15" customHeight="1" x14ac:dyDescent="0.35"/>
    <row r="3243" ht="15" customHeight="1" x14ac:dyDescent="0.35"/>
    <row r="3244" ht="15" customHeight="1" x14ac:dyDescent="0.35"/>
    <row r="3245" ht="15" customHeight="1" x14ac:dyDescent="0.35"/>
    <row r="3246" ht="15" customHeight="1" x14ac:dyDescent="0.35"/>
    <row r="3247" ht="15" customHeight="1" x14ac:dyDescent="0.35"/>
    <row r="3248" ht="15" customHeight="1" x14ac:dyDescent="0.35"/>
    <row r="3249" ht="15" customHeight="1" x14ac:dyDescent="0.35"/>
    <row r="3250" ht="15" customHeight="1" x14ac:dyDescent="0.35"/>
    <row r="3251" ht="15" customHeight="1" x14ac:dyDescent="0.35"/>
    <row r="3252" ht="15" customHeight="1" x14ac:dyDescent="0.35"/>
    <row r="3253" ht="15" customHeight="1" x14ac:dyDescent="0.35"/>
    <row r="3254" ht="15" customHeight="1" x14ac:dyDescent="0.35"/>
    <row r="3255" ht="15" customHeight="1" x14ac:dyDescent="0.35"/>
    <row r="3256" ht="12" customHeight="1" x14ac:dyDescent="0.35"/>
    <row r="3257" ht="15" customHeight="1" x14ac:dyDescent="0.35"/>
    <row r="3258" ht="15" customHeight="1" x14ac:dyDescent="0.35"/>
    <row r="3259" ht="15" customHeight="1" x14ac:dyDescent="0.35"/>
    <row r="3260" ht="15" customHeight="1" x14ac:dyDescent="0.35"/>
    <row r="3261" ht="15" customHeight="1" x14ac:dyDescent="0.35"/>
    <row r="3262" ht="15" customHeight="1" x14ac:dyDescent="0.35"/>
    <row r="3263" ht="15" customHeight="1" x14ac:dyDescent="0.35"/>
    <row r="3264" ht="15" customHeight="1" x14ac:dyDescent="0.35"/>
    <row r="3265" ht="15" customHeight="1" x14ac:dyDescent="0.35"/>
    <row r="3266" ht="15" customHeight="1" x14ac:dyDescent="0.35"/>
    <row r="3267" ht="15" customHeight="1" x14ac:dyDescent="0.35"/>
    <row r="3268" ht="15" customHeight="1" x14ac:dyDescent="0.35"/>
    <row r="3269" ht="15" customHeight="1" x14ac:dyDescent="0.35"/>
    <row r="3270" ht="15" customHeight="1" x14ac:dyDescent="0.35"/>
    <row r="3271" ht="15" customHeight="1" x14ac:dyDescent="0.35"/>
    <row r="3272" ht="15" customHeight="1" x14ac:dyDescent="0.35"/>
    <row r="3273" ht="15" customHeight="1" x14ac:dyDescent="0.35"/>
    <row r="3274" ht="12" customHeight="1" x14ac:dyDescent="0.35"/>
    <row r="3275" ht="15" customHeight="1" x14ac:dyDescent="0.35"/>
    <row r="3276" ht="15" customHeight="1" x14ac:dyDescent="0.35"/>
    <row r="3277" ht="15" customHeight="1" x14ac:dyDescent="0.35"/>
    <row r="3278" ht="15" customHeight="1" x14ac:dyDescent="0.35"/>
    <row r="3279" ht="15" customHeight="1" x14ac:dyDescent="0.35"/>
    <row r="3280" ht="15" customHeight="1" x14ac:dyDescent="0.35"/>
    <row r="3281" spans="2:32" ht="15" customHeight="1" x14ac:dyDescent="0.35"/>
    <row r="3282" spans="2:32" ht="15" customHeight="1" x14ac:dyDescent="0.35"/>
    <row r="3283" spans="2:32" ht="15" customHeight="1" x14ac:dyDescent="0.35"/>
    <row r="3284" spans="2:32" ht="15" customHeight="1" x14ac:dyDescent="0.35"/>
    <row r="3285" spans="2:32" ht="15" customHeight="1" x14ac:dyDescent="0.35"/>
    <row r="3286" spans="2:32" ht="15" customHeight="1" x14ac:dyDescent="0.35"/>
    <row r="3287" spans="2:32" ht="15" customHeight="1" x14ac:dyDescent="0.35"/>
    <row r="3288" spans="2:32" ht="15" customHeight="1" x14ac:dyDescent="0.35"/>
    <row r="3289" spans="2:32" ht="15" customHeight="1" x14ac:dyDescent="0.35"/>
    <row r="3290" spans="2:32" ht="15" customHeight="1" x14ac:dyDescent="0.35"/>
    <row r="3291" spans="2:32" ht="15" customHeight="1" x14ac:dyDescent="0.35"/>
    <row r="3292" spans="2:32" ht="15" customHeight="1" x14ac:dyDescent="0.35"/>
    <row r="3293" spans="2:32" ht="15" customHeight="1" x14ac:dyDescent="0.35">
      <c r="B3293" s="101"/>
      <c r="C3293" s="101"/>
      <c r="D3293" s="101"/>
      <c r="E3293" s="101"/>
      <c r="F3293" s="101"/>
      <c r="G3293" s="101"/>
      <c r="H3293" s="101"/>
      <c r="I3293" s="101"/>
      <c r="J3293" s="101"/>
      <c r="K3293" s="101"/>
      <c r="L3293" s="101"/>
      <c r="M3293" s="101"/>
      <c r="N3293" s="101"/>
      <c r="O3293" s="101"/>
      <c r="P3293" s="101"/>
      <c r="Q3293" s="101"/>
      <c r="R3293" s="101"/>
      <c r="S3293" s="101"/>
      <c r="T3293" s="101"/>
      <c r="U3293" s="101"/>
      <c r="V3293" s="101"/>
      <c r="W3293" s="101"/>
      <c r="X3293" s="101"/>
      <c r="Y3293" s="101"/>
      <c r="Z3293" s="101"/>
      <c r="AA3293" s="101"/>
      <c r="AB3293" s="101"/>
      <c r="AC3293" s="101"/>
      <c r="AD3293" s="101"/>
      <c r="AE3293" s="101"/>
      <c r="AF3293" s="101"/>
    </row>
    <row r="3294" spans="2:32" ht="12" customHeight="1" x14ac:dyDescent="0.35"/>
    <row r="3295" spans="2:32" ht="12" customHeight="1" x14ac:dyDescent="0.35"/>
    <row r="3296" spans="2:32" ht="12" customHeight="1" x14ac:dyDescent="0.35"/>
    <row r="3297" ht="12" customHeight="1" x14ac:dyDescent="0.35"/>
    <row r="3298" ht="12" customHeight="1" x14ac:dyDescent="0.35"/>
    <row r="3299" ht="12" customHeight="1" x14ac:dyDescent="0.35"/>
    <row r="3300" ht="12" customHeight="1" x14ac:dyDescent="0.35"/>
    <row r="3301" ht="12" customHeight="1" x14ac:dyDescent="0.35"/>
    <row r="3302" ht="12" customHeight="1" x14ac:dyDescent="0.35"/>
    <row r="3303" ht="12" customHeight="1" x14ac:dyDescent="0.35"/>
    <row r="3304" ht="12" customHeight="1" x14ac:dyDescent="0.35"/>
    <row r="3305" ht="12" customHeight="1" x14ac:dyDescent="0.35"/>
    <row r="3306" ht="12" customHeight="1" x14ac:dyDescent="0.35"/>
    <row r="3307" ht="12" customHeight="1" x14ac:dyDescent="0.35"/>
    <row r="3308" ht="12" customHeight="1" x14ac:dyDescent="0.35"/>
    <row r="3309" ht="12" customHeight="1" x14ac:dyDescent="0.35"/>
    <row r="3310" ht="12" customHeight="1" x14ac:dyDescent="0.35"/>
    <row r="3311" ht="12" customHeight="1" x14ac:dyDescent="0.35"/>
    <row r="3312" ht="12" customHeight="1" x14ac:dyDescent="0.35"/>
    <row r="3313" ht="12" customHeight="1" x14ac:dyDescent="0.35"/>
    <row r="3314" ht="12" customHeight="1" x14ac:dyDescent="0.35"/>
    <row r="3315" ht="12" customHeight="1" x14ac:dyDescent="0.35"/>
    <row r="3316" ht="12" customHeight="1" x14ac:dyDescent="0.35"/>
    <row r="3317" ht="12" customHeight="1" x14ac:dyDescent="0.35"/>
    <row r="3318" ht="12" customHeight="1" x14ac:dyDescent="0.35"/>
    <row r="3319" ht="12" customHeight="1" x14ac:dyDescent="0.35"/>
    <row r="3320" ht="12" customHeight="1" x14ac:dyDescent="0.35"/>
    <row r="3321" ht="12" customHeight="1" x14ac:dyDescent="0.35"/>
    <row r="3322" ht="12" customHeight="1" x14ac:dyDescent="0.35"/>
    <row r="3323" ht="12" customHeight="1" x14ac:dyDescent="0.35"/>
    <row r="3324" ht="12" customHeight="1" x14ac:dyDescent="0.35"/>
    <row r="3325" ht="15" customHeight="1" x14ac:dyDescent="0.35"/>
    <row r="3326" ht="15" customHeight="1" x14ac:dyDescent="0.35"/>
    <row r="3327" ht="15" customHeight="1" x14ac:dyDescent="0.35"/>
    <row r="3328" ht="15" customHeight="1" x14ac:dyDescent="0.35"/>
    <row r="3329" ht="15" customHeight="1" x14ac:dyDescent="0.35"/>
    <row r="3330" ht="15" customHeight="1" x14ac:dyDescent="0.35"/>
    <row r="3331" ht="15" customHeight="1" x14ac:dyDescent="0.35"/>
    <row r="3332" ht="15" customHeight="1" x14ac:dyDescent="0.35"/>
    <row r="3333" ht="15" customHeight="1" x14ac:dyDescent="0.35"/>
    <row r="3334" ht="15" customHeight="1" x14ac:dyDescent="0.35"/>
    <row r="3335" ht="12" customHeight="1" x14ac:dyDescent="0.35"/>
    <row r="3336" ht="15" customHeight="1" x14ac:dyDescent="0.35"/>
    <row r="3337" ht="15" customHeight="1" x14ac:dyDescent="0.35"/>
    <row r="3338" ht="15" customHeight="1" x14ac:dyDescent="0.35"/>
    <row r="3339" ht="15" customHeight="1" x14ac:dyDescent="0.35"/>
    <row r="3340" ht="15" customHeight="1" x14ac:dyDescent="0.35"/>
    <row r="3341" ht="15" customHeight="1" x14ac:dyDescent="0.35"/>
    <row r="3342" ht="15" customHeight="1" x14ac:dyDescent="0.35"/>
    <row r="3343" ht="15" customHeight="1" x14ac:dyDescent="0.35"/>
    <row r="3344" ht="15" customHeight="1" x14ac:dyDescent="0.35"/>
    <row r="3345" ht="15" customHeight="1" x14ac:dyDescent="0.35"/>
    <row r="3346" ht="15" customHeight="1" x14ac:dyDescent="0.35"/>
    <row r="3347" ht="15" customHeight="1" x14ac:dyDescent="0.35"/>
    <row r="3348" ht="15" customHeight="1" x14ac:dyDescent="0.35"/>
    <row r="3349" ht="15" customHeight="1" x14ac:dyDescent="0.35"/>
    <row r="3350" ht="15" customHeight="1" x14ac:dyDescent="0.35"/>
    <row r="3351" ht="15" customHeight="1" x14ac:dyDescent="0.35"/>
    <row r="3352" ht="12" customHeight="1" x14ac:dyDescent="0.35"/>
    <row r="3353" ht="15" customHeight="1" x14ac:dyDescent="0.35"/>
    <row r="3354" ht="15" customHeight="1" x14ac:dyDescent="0.35"/>
    <row r="3355" ht="12" customHeight="1" x14ac:dyDescent="0.35"/>
    <row r="3356" ht="15" customHeight="1" x14ac:dyDescent="0.35"/>
    <row r="3357" ht="15" customHeight="1" x14ac:dyDescent="0.35"/>
    <row r="3358" ht="15" customHeight="1" x14ac:dyDescent="0.35"/>
    <row r="3359" ht="15" customHeight="1" x14ac:dyDescent="0.35"/>
    <row r="3360" ht="15" customHeight="1" x14ac:dyDescent="0.35"/>
    <row r="3361" ht="12" customHeight="1" x14ac:dyDescent="0.35"/>
    <row r="3362" ht="15" customHeight="1" x14ac:dyDescent="0.35"/>
    <row r="3363" ht="15" customHeight="1" x14ac:dyDescent="0.35"/>
    <row r="3364" ht="15" customHeight="1" x14ac:dyDescent="0.35"/>
    <row r="3365" ht="15" customHeight="1" x14ac:dyDescent="0.35"/>
    <row r="3366" ht="15" customHeight="1" x14ac:dyDescent="0.35"/>
    <row r="3367" ht="15" customHeight="1" x14ac:dyDescent="0.35"/>
    <row r="3368" ht="15" customHeight="1" x14ac:dyDescent="0.35"/>
    <row r="3369" ht="15" customHeight="1" x14ac:dyDescent="0.35"/>
    <row r="3370" ht="15" customHeight="1" x14ac:dyDescent="0.35"/>
    <row r="3371" ht="15" customHeight="1" x14ac:dyDescent="0.35"/>
    <row r="3372" ht="15" customHeight="1" x14ac:dyDescent="0.35"/>
    <row r="3373" ht="15" customHeight="1" x14ac:dyDescent="0.35"/>
    <row r="3374" ht="15" customHeight="1" x14ac:dyDescent="0.35"/>
    <row r="3375" ht="15" customHeight="1" x14ac:dyDescent="0.35"/>
    <row r="3376" ht="15" customHeight="1" x14ac:dyDescent="0.35"/>
    <row r="3377" ht="15" customHeight="1" x14ac:dyDescent="0.35"/>
    <row r="3378" ht="12" customHeight="1" x14ac:dyDescent="0.35"/>
    <row r="3379" ht="15" customHeight="1" x14ac:dyDescent="0.35"/>
    <row r="3380" ht="15" customHeight="1" x14ac:dyDescent="0.35"/>
    <row r="3381" ht="12" customHeight="1" x14ac:dyDescent="0.35"/>
    <row r="3382" ht="15" customHeight="1" x14ac:dyDescent="0.35"/>
    <row r="3383" ht="15" customHeight="1" x14ac:dyDescent="0.35"/>
    <row r="3384" ht="15" customHeight="1" x14ac:dyDescent="0.35"/>
    <row r="3385" ht="12" customHeight="1" x14ac:dyDescent="0.35"/>
    <row r="3386" ht="15" customHeight="1" x14ac:dyDescent="0.35"/>
    <row r="3387" ht="15" customHeight="1" x14ac:dyDescent="0.35"/>
    <row r="3388" ht="15" customHeight="1" x14ac:dyDescent="0.35"/>
    <row r="3389" ht="15" customHeight="1" x14ac:dyDescent="0.35"/>
    <row r="3390" ht="15" customHeight="1" x14ac:dyDescent="0.35"/>
    <row r="3391" ht="15" customHeight="1" x14ac:dyDescent="0.35"/>
    <row r="3392" ht="15" customHeight="1" x14ac:dyDescent="0.35"/>
    <row r="3393" spans="2:32" ht="15" customHeight="1" x14ac:dyDescent="0.35"/>
    <row r="3394" spans="2:32" ht="15" customHeight="1" x14ac:dyDescent="0.35"/>
    <row r="3395" spans="2:32" ht="15" customHeight="1" x14ac:dyDescent="0.35"/>
    <row r="3396" spans="2:32" ht="12" customHeight="1" x14ac:dyDescent="0.35"/>
    <row r="3397" spans="2:32" ht="15" customHeight="1" x14ac:dyDescent="0.35"/>
    <row r="3398" spans="2:32" ht="15" customHeight="1" x14ac:dyDescent="0.35"/>
    <row r="3399" spans="2:32" ht="12" customHeight="1" x14ac:dyDescent="0.35"/>
    <row r="3400" spans="2:32" ht="15" customHeight="1" x14ac:dyDescent="0.35"/>
    <row r="3401" spans="2:32" ht="15" customHeight="1" x14ac:dyDescent="0.35"/>
    <row r="3402" spans="2:32" ht="15" customHeight="1" x14ac:dyDescent="0.35">
      <c r="B3402" s="101"/>
      <c r="C3402" s="101"/>
      <c r="D3402" s="101"/>
      <c r="E3402" s="101"/>
      <c r="F3402" s="101"/>
      <c r="G3402" s="101"/>
      <c r="H3402" s="101"/>
      <c r="I3402" s="101"/>
      <c r="J3402" s="101"/>
      <c r="K3402" s="101"/>
      <c r="L3402" s="101"/>
      <c r="M3402" s="101"/>
      <c r="N3402" s="101"/>
      <c r="O3402" s="101"/>
      <c r="P3402" s="101"/>
      <c r="Q3402" s="101"/>
      <c r="R3402" s="101"/>
      <c r="S3402" s="101"/>
      <c r="T3402" s="101"/>
      <c r="U3402" s="101"/>
      <c r="V3402" s="101"/>
      <c r="W3402" s="101"/>
      <c r="X3402" s="101"/>
      <c r="Y3402" s="101"/>
      <c r="Z3402" s="101"/>
      <c r="AA3402" s="101"/>
      <c r="AB3402" s="101"/>
      <c r="AC3402" s="101"/>
      <c r="AD3402" s="101"/>
      <c r="AE3402" s="101"/>
      <c r="AF3402" s="101"/>
    </row>
    <row r="3403" spans="2:32" ht="15" customHeight="1" x14ac:dyDescent="0.35"/>
    <row r="3404" spans="2:32" ht="15" customHeight="1" x14ac:dyDescent="0.35"/>
    <row r="3405" spans="2:32" ht="15" customHeight="1" x14ac:dyDescent="0.35"/>
    <row r="3406" spans="2:32" ht="15" customHeight="1" x14ac:dyDescent="0.35"/>
    <row r="3407" spans="2:32" ht="15" customHeight="1" x14ac:dyDescent="0.35"/>
    <row r="3408" spans="2:32" ht="15" customHeight="1" x14ac:dyDescent="0.35"/>
    <row r="3409" ht="15" customHeight="1" x14ac:dyDescent="0.35"/>
    <row r="3410" ht="12" customHeight="1" x14ac:dyDescent="0.35"/>
    <row r="3411" ht="12" customHeight="1" x14ac:dyDescent="0.35"/>
    <row r="3412" ht="12" customHeight="1" x14ac:dyDescent="0.35"/>
    <row r="3413" ht="12" customHeight="1" x14ac:dyDescent="0.35"/>
    <row r="3414" ht="12" customHeight="1" x14ac:dyDescent="0.35"/>
    <row r="3415" ht="12" customHeight="1" x14ac:dyDescent="0.35"/>
    <row r="3416" ht="12" customHeight="1" x14ac:dyDescent="0.35"/>
    <row r="3417" ht="12" customHeight="1" x14ac:dyDescent="0.35"/>
    <row r="3418" ht="12" customHeight="1" x14ac:dyDescent="0.35"/>
    <row r="3419" ht="12" customHeight="1" x14ac:dyDescent="0.35"/>
    <row r="3420" ht="12" customHeight="1" x14ac:dyDescent="0.35"/>
    <row r="3421" ht="12" customHeight="1" x14ac:dyDescent="0.35"/>
    <row r="3422" ht="12" customHeight="1" x14ac:dyDescent="0.35"/>
    <row r="3423" ht="12" customHeight="1" x14ac:dyDescent="0.35"/>
    <row r="3424" ht="12" customHeight="1" x14ac:dyDescent="0.35"/>
    <row r="3425" ht="12" customHeight="1" x14ac:dyDescent="0.35"/>
    <row r="3426" ht="12" customHeight="1" x14ac:dyDescent="0.35"/>
    <row r="3427" ht="12" customHeight="1" x14ac:dyDescent="0.35"/>
    <row r="3428" ht="12" customHeight="1" x14ac:dyDescent="0.35"/>
    <row r="3429" ht="12" customHeight="1" x14ac:dyDescent="0.35"/>
    <row r="3430" ht="12" customHeight="1" x14ac:dyDescent="0.35"/>
    <row r="3431" ht="12" customHeight="1" x14ac:dyDescent="0.35"/>
    <row r="3432" ht="12" customHeight="1" x14ac:dyDescent="0.35"/>
    <row r="3433" ht="12" customHeight="1" x14ac:dyDescent="0.35"/>
    <row r="3434" ht="12" customHeight="1" x14ac:dyDescent="0.35"/>
    <row r="3435" ht="12" customHeight="1" x14ac:dyDescent="0.35"/>
    <row r="3436" ht="12" customHeight="1" x14ac:dyDescent="0.35"/>
    <row r="3437" ht="12" customHeight="1" x14ac:dyDescent="0.35"/>
    <row r="3438" ht="12" customHeight="1" x14ac:dyDescent="0.35"/>
    <row r="3439" ht="12" customHeight="1" x14ac:dyDescent="0.35"/>
    <row r="3440" ht="12" customHeight="1" x14ac:dyDescent="0.35"/>
    <row r="3441" ht="12" customHeight="1" x14ac:dyDescent="0.35"/>
    <row r="3442" ht="12" customHeight="1" x14ac:dyDescent="0.35"/>
    <row r="3443" ht="12" customHeight="1" x14ac:dyDescent="0.35"/>
    <row r="3444" ht="12" customHeight="1" x14ac:dyDescent="0.35"/>
    <row r="3445" ht="12" customHeight="1" x14ac:dyDescent="0.35"/>
    <row r="3446" ht="12" customHeight="1" x14ac:dyDescent="0.35"/>
    <row r="3447" ht="12" customHeight="1" x14ac:dyDescent="0.35"/>
    <row r="3448" ht="12" customHeight="1" x14ac:dyDescent="0.35"/>
    <row r="3449" ht="12" customHeight="1" x14ac:dyDescent="0.35"/>
    <row r="3450" ht="15" customHeight="1" x14ac:dyDescent="0.35"/>
    <row r="3451" ht="15" customHeight="1" x14ac:dyDescent="0.35"/>
    <row r="3452" ht="15" customHeight="1" x14ac:dyDescent="0.35"/>
    <row r="3453" ht="15" customHeight="1" x14ac:dyDescent="0.35"/>
    <row r="3454" ht="15" customHeight="1" x14ac:dyDescent="0.35"/>
    <row r="3455" ht="15" customHeight="1" x14ac:dyDescent="0.35"/>
    <row r="3456" ht="15" customHeight="1" x14ac:dyDescent="0.35"/>
    <row r="3457" ht="15" customHeight="1" x14ac:dyDescent="0.35"/>
    <row r="3458" ht="15" customHeight="1" x14ac:dyDescent="0.35"/>
    <row r="3459" ht="15" customHeight="1" x14ac:dyDescent="0.35"/>
    <row r="3460" ht="12" customHeight="1" x14ac:dyDescent="0.35"/>
    <row r="3461" ht="15" customHeight="1" x14ac:dyDescent="0.35"/>
    <row r="3462" ht="15" customHeight="1" x14ac:dyDescent="0.35"/>
    <row r="3463" ht="15" customHeight="1" x14ac:dyDescent="0.35"/>
    <row r="3464" ht="15" customHeight="1" x14ac:dyDescent="0.35"/>
    <row r="3465" ht="15" customHeight="1" x14ac:dyDescent="0.35"/>
    <row r="3466" ht="15" customHeight="1" x14ac:dyDescent="0.35"/>
    <row r="3467" ht="15" customHeight="1" x14ac:dyDescent="0.35"/>
    <row r="3468" ht="15" customHeight="1" x14ac:dyDescent="0.35"/>
    <row r="3469" ht="15" customHeight="1" x14ac:dyDescent="0.35"/>
    <row r="3470" ht="15" customHeight="1" x14ac:dyDescent="0.35"/>
    <row r="3471" ht="15" customHeight="1" x14ac:dyDescent="0.35"/>
    <row r="3472" ht="15" customHeight="1" x14ac:dyDescent="0.35"/>
    <row r="3473" ht="15" customHeight="1" x14ac:dyDescent="0.35"/>
    <row r="3474" ht="15" customHeight="1" x14ac:dyDescent="0.35"/>
    <row r="3475" ht="15" customHeight="1" x14ac:dyDescent="0.35"/>
    <row r="3476" ht="15" customHeight="1" x14ac:dyDescent="0.35"/>
    <row r="3477" ht="12" customHeight="1" x14ac:dyDescent="0.35"/>
    <row r="3478" ht="15" customHeight="1" x14ac:dyDescent="0.35"/>
    <row r="3479" ht="15" customHeight="1" x14ac:dyDescent="0.35"/>
    <row r="3480" ht="12" customHeight="1" x14ac:dyDescent="0.35"/>
    <row r="3481" ht="15" customHeight="1" x14ac:dyDescent="0.35"/>
    <row r="3482" ht="15" customHeight="1" x14ac:dyDescent="0.35"/>
    <row r="3483" ht="15" customHeight="1" x14ac:dyDescent="0.35"/>
    <row r="3484" ht="15" customHeight="1" x14ac:dyDescent="0.35"/>
    <row r="3485" ht="15" customHeight="1" x14ac:dyDescent="0.35"/>
    <row r="3486" ht="12" customHeight="1" x14ac:dyDescent="0.35"/>
    <row r="3487" ht="15" customHeight="1" x14ac:dyDescent="0.35"/>
    <row r="3488" ht="15" customHeight="1" x14ac:dyDescent="0.35"/>
    <row r="3489" ht="15" customHeight="1" x14ac:dyDescent="0.35"/>
    <row r="3490" ht="15" customHeight="1" x14ac:dyDescent="0.35"/>
    <row r="3491" ht="15" customHeight="1" x14ac:dyDescent="0.35"/>
    <row r="3492" ht="15" customHeight="1" x14ac:dyDescent="0.35"/>
    <row r="3493" ht="15" customHeight="1" x14ac:dyDescent="0.35"/>
    <row r="3494" ht="15" customHeight="1" x14ac:dyDescent="0.35"/>
    <row r="3495" ht="15" customHeight="1" x14ac:dyDescent="0.35"/>
    <row r="3496" ht="15" customHeight="1" x14ac:dyDescent="0.35"/>
    <row r="3497" ht="15" customHeight="1" x14ac:dyDescent="0.35"/>
    <row r="3498" ht="15" customHeight="1" x14ac:dyDescent="0.35"/>
    <row r="3499" ht="15" customHeight="1" x14ac:dyDescent="0.35"/>
    <row r="3500" ht="15" customHeight="1" x14ac:dyDescent="0.35"/>
    <row r="3501" ht="15" customHeight="1" x14ac:dyDescent="0.35"/>
    <row r="3502" ht="15" customHeight="1" x14ac:dyDescent="0.35"/>
    <row r="3503" ht="12" customHeight="1" x14ac:dyDescent="0.35"/>
    <row r="3504" ht="15" customHeight="1" x14ac:dyDescent="0.35"/>
    <row r="3505" ht="15" customHeight="1" x14ac:dyDescent="0.35"/>
    <row r="3506" ht="12" customHeight="1" x14ac:dyDescent="0.35"/>
    <row r="3507" ht="15" customHeight="1" x14ac:dyDescent="0.35"/>
    <row r="3508" ht="15" customHeight="1" x14ac:dyDescent="0.35"/>
    <row r="3509" ht="15" customHeight="1" x14ac:dyDescent="0.35"/>
    <row r="3510" ht="12" customHeight="1" x14ac:dyDescent="0.35"/>
    <row r="3511" ht="15" customHeight="1" x14ac:dyDescent="0.35"/>
    <row r="3512" ht="15" customHeight="1" x14ac:dyDescent="0.35"/>
    <row r="3513" ht="15" customHeight="1" x14ac:dyDescent="0.35"/>
    <row r="3514" ht="15" customHeight="1" x14ac:dyDescent="0.35"/>
    <row r="3515" ht="15" customHeight="1" x14ac:dyDescent="0.35"/>
    <row r="3516" ht="15" customHeight="1" x14ac:dyDescent="0.35"/>
    <row r="3517" ht="15" customHeight="1" x14ac:dyDescent="0.35"/>
    <row r="3518" ht="15" customHeight="1" x14ac:dyDescent="0.35"/>
    <row r="3519" ht="15" customHeight="1" x14ac:dyDescent="0.35"/>
    <row r="3520" ht="15" customHeight="1" x14ac:dyDescent="0.35"/>
    <row r="3521" spans="2:32" ht="12" customHeight="1" x14ac:dyDescent="0.35"/>
    <row r="3522" spans="2:32" ht="15" customHeight="1" x14ac:dyDescent="0.35"/>
    <row r="3523" spans="2:32" ht="15" customHeight="1" x14ac:dyDescent="0.35"/>
    <row r="3524" spans="2:32" ht="12" customHeight="1" x14ac:dyDescent="0.35"/>
    <row r="3525" spans="2:32" ht="15" customHeight="1" x14ac:dyDescent="0.35"/>
    <row r="3526" spans="2:32" ht="15" customHeight="1" x14ac:dyDescent="0.35"/>
    <row r="3527" spans="2:32" ht="15" customHeight="1" x14ac:dyDescent="0.35">
      <c r="B3527" s="101"/>
      <c r="C3527" s="101"/>
      <c r="D3527" s="101"/>
      <c r="E3527" s="101"/>
      <c r="F3527" s="101"/>
      <c r="G3527" s="101"/>
      <c r="H3527" s="101"/>
      <c r="I3527" s="101"/>
      <c r="J3527" s="101"/>
      <c r="K3527" s="101"/>
      <c r="L3527" s="101"/>
      <c r="M3527" s="101"/>
      <c r="N3527" s="101"/>
      <c r="O3527" s="101"/>
      <c r="P3527" s="101"/>
      <c r="Q3527" s="101"/>
      <c r="R3527" s="101"/>
      <c r="S3527" s="101"/>
      <c r="T3527" s="101"/>
      <c r="U3527" s="101"/>
      <c r="V3527" s="101"/>
      <c r="W3527" s="101"/>
      <c r="X3527" s="101"/>
      <c r="Y3527" s="101"/>
      <c r="Z3527" s="101"/>
      <c r="AA3527" s="101"/>
      <c r="AB3527" s="101"/>
      <c r="AC3527" s="101"/>
      <c r="AD3527" s="101"/>
      <c r="AE3527" s="101"/>
      <c r="AF3527" s="101"/>
    </row>
    <row r="3528" spans="2:32" ht="15" customHeight="1" x14ac:dyDescent="0.35"/>
    <row r="3529" spans="2:32" ht="15" customHeight="1" x14ac:dyDescent="0.35"/>
    <row r="3530" spans="2:32" ht="15" customHeight="1" x14ac:dyDescent="0.35"/>
    <row r="3531" spans="2:32" ht="15" customHeight="1" x14ac:dyDescent="0.35"/>
    <row r="3532" spans="2:32" ht="15" customHeight="1" x14ac:dyDescent="0.35"/>
    <row r="3533" spans="2:32" ht="15" customHeight="1" x14ac:dyDescent="0.35"/>
    <row r="3534" spans="2:32" ht="15" customHeight="1" x14ac:dyDescent="0.35"/>
    <row r="3535" spans="2:32" ht="12" customHeight="1" x14ac:dyDescent="0.35"/>
    <row r="3536" spans="2:32" ht="12" customHeight="1" x14ac:dyDescent="0.35"/>
    <row r="3537" ht="12" customHeight="1" x14ac:dyDescent="0.35"/>
    <row r="3538" ht="12" customHeight="1" x14ac:dyDescent="0.35"/>
    <row r="3539" ht="12" customHeight="1" x14ac:dyDescent="0.35"/>
    <row r="3540" ht="12" customHeight="1" x14ac:dyDescent="0.35"/>
    <row r="3541" ht="12" customHeight="1" x14ac:dyDescent="0.35"/>
    <row r="3542" ht="12" customHeight="1" x14ac:dyDescent="0.35"/>
    <row r="3543" ht="12" customHeight="1" x14ac:dyDescent="0.35"/>
    <row r="3544" ht="12" customHeight="1" x14ac:dyDescent="0.35"/>
    <row r="3545" ht="12" customHeight="1" x14ac:dyDescent="0.35"/>
    <row r="3546" ht="12" customHeight="1" x14ac:dyDescent="0.35"/>
    <row r="3547" ht="12" customHeight="1" x14ac:dyDescent="0.35"/>
    <row r="3548" ht="12" customHeight="1" x14ac:dyDescent="0.35"/>
    <row r="3549" ht="12" customHeight="1" x14ac:dyDescent="0.35"/>
    <row r="3550" ht="12" customHeight="1" x14ac:dyDescent="0.35"/>
    <row r="3551" ht="12" customHeight="1" x14ac:dyDescent="0.35"/>
    <row r="3552" ht="12" customHeight="1" x14ac:dyDescent="0.35"/>
    <row r="3553" ht="12" customHeight="1" x14ac:dyDescent="0.35"/>
    <row r="3554" ht="12" customHeight="1" x14ac:dyDescent="0.35"/>
    <row r="3555" ht="12" customHeight="1" x14ac:dyDescent="0.35"/>
    <row r="3556" ht="12" customHeight="1" x14ac:dyDescent="0.35"/>
    <row r="3557" ht="12" customHeight="1" x14ac:dyDescent="0.35"/>
    <row r="3558" ht="12" customHeight="1" x14ac:dyDescent="0.35"/>
    <row r="3559" ht="12" customHeight="1" x14ac:dyDescent="0.35"/>
    <row r="3560" ht="12" customHeight="1" x14ac:dyDescent="0.35"/>
    <row r="3561" ht="12" customHeight="1" x14ac:dyDescent="0.35"/>
    <row r="3562" ht="12" customHeight="1" x14ac:dyDescent="0.35"/>
    <row r="3563" ht="12" customHeight="1" x14ac:dyDescent="0.35"/>
    <row r="3564" ht="12" customHeight="1" x14ac:dyDescent="0.35"/>
    <row r="3565" ht="12" customHeight="1" x14ac:dyDescent="0.35"/>
    <row r="3566" ht="12" customHeight="1" x14ac:dyDescent="0.35"/>
    <row r="3567" ht="12" customHeight="1" x14ac:dyDescent="0.35"/>
    <row r="3568" ht="12" customHeight="1" x14ac:dyDescent="0.35"/>
    <row r="3569" ht="12" customHeight="1" x14ac:dyDescent="0.35"/>
    <row r="3570" ht="12" customHeight="1" x14ac:dyDescent="0.35"/>
    <row r="3571" ht="12" customHeight="1" x14ac:dyDescent="0.35"/>
    <row r="3572" ht="12" customHeight="1" x14ac:dyDescent="0.35"/>
    <row r="3573" ht="12" customHeight="1" x14ac:dyDescent="0.35"/>
    <row r="3574" ht="12" customHeight="1" x14ac:dyDescent="0.35"/>
    <row r="3575" ht="15" customHeight="1" x14ac:dyDescent="0.35"/>
    <row r="3576" ht="15" customHeight="1" x14ac:dyDescent="0.35"/>
    <row r="3577" ht="15" customHeight="1" x14ac:dyDescent="0.35"/>
    <row r="3578" ht="15" customHeight="1" x14ac:dyDescent="0.35"/>
    <row r="3579" ht="15" customHeight="1" x14ac:dyDescent="0.35"/>
    <row r="3580" ht="15" customHeight="1" x14ac:dyDescent="0.35"/>
    <row r="3581" ht="15" customHeight="1" x14ac:dyDescent="0.35"/>
    <row r="3582" ht="15" customHeight="1" x14ac:dyDescent="0.35"/>
    <row r="3583" ht="15" customHeight="1" x14ac:dyDescent="0.35"/>
    <row r="3584" ht="15" customHeight="1" x14ac:dyDescent="0.35"/>
    <row r="3585" ht="12" customHeight="1" x14ac:dyDescent="0.35"/>
    <row r="3586" ht="15" customHeight="1" x14ac:dyDescent="0.35"/>
    <row r="3587" ht="15" customHeight="1" x14ac:dyDescent="0.35"/>
    <row r="3588" ht="15" customHeight="1" x14ac:dyDescent="0.35"/>
    <row r="3589" ht="15" customHeight="1" x14ac:dyDescent="0.35"/>
    <row r="3590" ht="15" customHeight="1" x14ac:dyDescent="0.35"/>
    <row r="3591" ht="15" customHeight="1" x14ac:dyDescent="0.35"/>
    <row r="3592" ht="15" customHeight="1" x14ac:dyDescent="0.35"/>
    <row r="3593" ht="15" customHeight="1" x14ac:dyDescent="0.35"/>
    <row r="3594" ht="15" customHeight="1" x14ac:dyDescent="0.35"/>
    <row r="3595" ht="15" customHeight="1" x14ac:dyDescent="0.35"/>
    <row r="3596" ht="15" customHeight="1" x14ac:dyDescent="0.35"/>
    <row r="3597" ht="15" customHeight="1" x14ac:dyDescent="0.35"/>
    <row r="3598" ht="15" customHeight="1" x14ac:dyDescent="0.35"/>
    <row r="3599" ht="15" customHeight="1" x14ac:dyDescent="0.35"/>
    <row r="3600" ht="15" customHeight="1" x14ac:dyDescent="0.35"/>
    <row r="3601" ht="15" customHeight="1" x14ac:dyDescent="0.35"/>
    <row r="3602" ht="12" customHeight="1" x14ac:dyDescent="0.35"/>
    <row r="3603" ht="15" customHeight="1" x14ac:dyDescent="0.35"/>
    <row r="3604" ht="15" customHeight="1" x14ac:dyDescent="0.35"/>
    <row r="3605" ht="12" customHeight="1" x14ac:dyDescent="0.35"/>
    <row r="3606" ht="15" customHeight="1" x14ac:dyDescent="0.35"/>
    <row r="3607" ht="15" customHeight="1" x14ac:dyDescent="0.35"/>
    <row r="3608" ht="15" customHeight="1" x14ac:dyDescent="0.35"/>
    <row r="3609" ht="15" customHeight="1" x14ac:dyDescent="0.35"/>
    <row r="3610" ht="15" customHeight="1" x14ac:dyDescent="0.35"/>
    <row r="3611" ht="12" customHeight="1" x14ac:dyDescent="0.35"/>
    <row r="3612" ht="15" customHeight="1" x14ac:dyDescent="0.35"/>
    <row r="3613" ht="15" customHeight="1" x14ac:dyDescent="0.35"/>
    <row r="3614" ht="15" customHeight="1" x14ac:dyDescent="0.35"/>
    <row r="3615" ht="15" customHeight="1" x14ac:dyDescent="0.35"/>
    <row r="3616" ht="15" customHeight="1" x14ac:dyDescent="0.35"/>
    <row r="3617" ht="15" customHeight="1" x14ac:dyDescent="0.35"/>
    <row r="3618" ht="15" customHeight="1" x14ac:dyDescent="0.35"/>
    <row r="3619" ht="15" customHeight="1" x14ac:dyDescent="0.35"/>
    <row r="3620" ht="15" customHeight="1" x14ac:dyDescent="0.35"/>
    <row r="3621" ht="15" customHeight="1" x14ac:dyDescent="0.35"/>
    <row r="3622" ht="15" customHeight="1" x14ac:dyDescent="0.35"/>
    <row r="3623" ht="15" customHeight="1" x14ac:dyDescent="0.35"/>
    <row r="3624" ht="15" customHeight="1" x14ac:dyDescent="0.35"/>
    <row r="3625" ht="15" customHeight="1" x14ac:dyDescent="0.35"/>
    <row r="3626" ht="15" customHeight="1" x14ac:dyDescent="0.35"/>
    <row r="3627" ht="15" customHeight="1" x14ac:dyDescent="0.35"/>
    <row r="3628" ht="12" customHeight="1" x14ac:dyDescent="0.35"/>
    <row r="3629" ht="15" customHeight="1" x14ac:dyDescent="0.35"/>
    <row r="3630" ht="15" customHeight="1" x14ac:dyDescent="0.35"/>
    <row r="3631" ht="12" customHeight="1" x14ac:dyDescent="0.35"/>
    <row r="3632" ht="15" customHeight="1" x14ac:dyDescent="0.35"/>
    <row r="3633" ht="15" customHeight="1" x14ac:dyDescent="0.35"/>
    <row r="3634" ht="15" customHeight="1" x14ac:dyDescent="0.35"/>
    <row r="3635" ht="12" customHeight="1" x14ac:dyDescent="0.35"/>
    <row r="3636" ht="15" customHeight="1" x14ac:dyDescent="0.35"/>
    <row r="3637" ht="15" customHeight="1" x14ac:dyDescent="0.35"/>
    <row r="3638" ht="15" customHeight="1" x14ac:dyDescent="0.35"/>
    <row r="3639" ht="15" customHeight="1" x14ac:dyDescent="0.35"/>
    <row r="3640" ht="15" customHeight="1" x14ac:dyDescent="0.35"/>
    <row r="3641" ht="15" customHeight="1" x14ac:dyDescent="0.35"/>
    <row r="3642" ht="15" customHeight="1" x14ac:dyDescent="0.35"/>
    <row r="3643" ht="15" customHeight="1" x14ac:dyDescent="0.35"/>
    <row r="3644" ht="15" customHeight="1" x14ac:dyDescent="0.35"/>
    <row r="3645" ht="15" customHeight="1" x14ac:dyDescent="0.35"/>
    <row r="3646" ht="12" customHeight="1" x14ac:dyDescent="0.35"/>
    <row r="3647" ht="15" customHeight="1" x14ac:dyDescent="0.35"/>
    <row r="3648" ht="15" customHeight="1" x14ac:dyDescent="0.35"/>
    <row r="3649" spans="2:32" ht="12" customHeight="1" x14ac:dyDescent="0.35"/>
    <row r="3650" spans="2:32" ht="15" customHeight="1" x14ac:dyDescent="0.35"/>
    <row r="3651" spans="2:32" ht="15" customHeight="1" x14ac:dyDescent="0.35"/>
    <row r="3652" spans="2:32" ht="15" customHeight="1" x14ac:dyDescent="0.35">
      <c r="B3652" s="101"/>
      <c r="C3652" s="101"/>
      <c r="D3652" s="101"/>
      <c r="E3652" s="101"/>
      <c r="F3652" s="101"/>
      <c r="G3652" s="101"/>
      <c r="H3652" s="101"/>
      <c r="I3652" s="101"/>
      <c r="J3652" s="101"/>
      <c r="K3652" s="101"/>
      <c r="L3652" s="101"/>
      <c r="M3652" s="101"/>
      <c r="N3652" s="101"/>
      <c r="O3652" s="101"/>
      <c r="P3652" s="101"/>
      <c r="Q3652" s="101"/>
      <c r="R3652" s="101"/>
      <c r="S3652" s="101"/>
      <c r="T3652" s="101"/>
      <c r="U3652" s="101"/>
      <c r="V3652" s="101"/>
      <c r="W3652" s="101"/>
      <c r="X3652" s="101"/>
      <c r="Y3652" s="101"/>
      <c r="Z3652" s="101"/>
      <c r="AA3652" s="101"/>
      <c r="AB3652" s="101"/>
      <c r="AC3652" s="101"/>
      <c r="AD3652" s="101"/>
      <c r="AE3652" s="101"/>
      <c r="AF3652" s="101"/>
    </row>
    <row r="3653" spans="2:32" ht="15" customHeight="1" x14ac:dyDescent="0.35"/>
    <row r="3654" spans="2:32" ht="15" customHeight="1" x14ac:dyDescent="0.35"/>
    <row r="3655" spans="2:32" ht="15" customHeight="1" x14ac:dyDescent="0.35"/>
    <row r="3656" spans="2:32" ht="15" customHeight="1" x14ac:dyDescent="0.35"/>
    <row r="3657" spans="2:32" ht="15" customHeight="1" x14ac:dyDescent="0.35"/>
    <row r="3658" spans="2:32" ht="15" customHeight="1" x14ac:dyDescent="0.35"/>
    <row r="3659" spans="2:32" ht="15" customHeight="1" x14ac:dyDescent="0.35"/>
    <row r="3660" spans="2:32" ht="12" customHeight="1" x14ac:dyDescent="0.35"/>
    <row r="3661" spans="2:32" ht="12" customHeight="1" x14ac:dyDescent="0.35"/>
    <row r="3662" spans="2:32" ht="12" customHeight="1" x14ac:dyDescent="0.35"/>
    <row r="3663" spans="2:32" ht="12" customHeight="1" x14ac:dyDescent="0.35"/>
    <row r="3664" spans="2:32" ht="12" customHeight="1" x14ac:dyDescent="0.35"/>
    <row r="3665" ht="12" customHeight="1" x14ac:dyDescent="0.35"/>
    <row r="3666" ht="12" customHeight="1" x14ac:dyDescent="0.35"/>
    <row r="3667" ht="12" customHeight="1" x14ac:dyDescent="0.35"/>
    <row r="3668" ht="12" customHeight="1" x14ac:dyDescent="0.35"/>
    <row r="3669" ht="12" customHeight="1" x14ac:dyDescent="0.35"/>
    <row r="3670" ht="12" customHeight="1" x14ac:dyDescent="0.35"/>
    <row r="3671" ht="12" customHeight="1" x14ac:dyDescent="0.35"/>
    <row r="3672" ht="12" customHeight="1" x14ac:dyDescent="0.35"/>
    <row r="3673" ht="12" customHeight="1" x14ac:dyDescent="0.35"/>
    <row r="3674" ht="12" customHeight="1" x14ac:dyDescent="0.35"/>
    <row r="3675" ht="12" customHeight="1" x14ac:dyDescent="0.35"/>
    <row r="3676" ht="12" customHeight="1" x14ac:dyDescent="0.35"/>
    <row r="3677" ht="12" customHeight="1" x14ac:dyDescent="0.35"/>
    <row r="3678" ht="12" customHeight="1" x14ac:dyDescent="0.35"/>
    <row r="3679" ht="12" customHeight="1" x14ac:dyDescent="0.35"/>
    <row r="3680" ht="12" customHeight="1" x14ac:dyDescent="0.35"/>
    <row r="3681" ht="12" customHeight="1" x14ac:dyDescent="0.35"/>
    <row r="3682" ht="12" customHeight="1" x14ac:dyDescent="0.35"/>
    <row r="3683" ht="12" customHeight="1" x14ac:dyDescent="0.35"/>
    <row r="3684" ht="12" customHeight="1" x14ac:dyDescent="0.35"/>
    <row r="3685" ht="12" customHeight="1" x14ac:dyDescent="0.35"/>
    <row r="3686" ht="12" customHeight="1" x14ac:dyDescent="0.35"/>
    <row r="3687" ht="12" customHeight="1" x14ac:dyDescent="0.35"/>
    <row r="3688" ht="12" customHeight="1" x14ac:dyDescent="0.35"/>
    <row r="3689" ht="12" customHeight="1" x14ac:dyDescent="0.35"/>
    <row r="3690" ht="12" customHeight="1" x14ac:dyDescent="0.35"/>
    <row r="3691" ht="12" customHeight="1" x14ac:dyDescent="0.35"/>
    <row r="3692" ht="12" customHeight="1" x14ac:dyDescent="0.35"/>
    <row r="3693" ht="12" customHeight="1" x14ac:dyDescent="0.35"/>
    <row r="3694" ht="12" customHeight="1" x14ac:dyDescent="0.35"/>
    <row r="3695" ht="12" customHeight="1" x14ac:dyDescent="0.35"/>
    <row r="3696" ht="12" customHeight="1" x14ac:dyDescent="0.35"/>
    <row r="3697" ht="12" customHeight="1" x14ac:dyDescent="0.35"/>
    <row r="3698" ht="12" customHeight="1" x14ac:dyDescent="0.35"/>
    <row r="3699" ht="12" customHeight="1" x14ac:dyDescent="0.35"/>
    <row r="3700" ht="15" customHeight="1" x14ac:dyDescent="0.35"/>
    <row r="3701" ht="15" customHeight="1" x14ac:dyDescent="0.35"/>
    <row r="3702" ht="15" customHeight="1" x14ac:dyDescent="0.35"/>
    <row r="3703" ht="15" customHeight="1" x14ac:dyDescent="0.35"/>
    <row r="3704" ht="15" customHeight="1" x14ac:dyDescent="0.35"/>
    <row r="3705" ht="15" customHeight="1" x14ac:dyDescent="0.35"/>
    <row r="3706" ht="15" customHeight="1" x14ac:dyDescent="0.35"/>
    <row r="3707" ht="15" customHeight="1" x14ac:dyDescent="0.35"/>
    <row r="3708" ht="15" customHeight="1" x14ac:dyDescent="0.35"/>
    <row r="3709" ht="15" customHeight="1" x14ac:dyDescent="0.35"/>
    <row r="3710" ht="12" customHeight="1" x14ac:dyDescent="0.35"/>
    <row r="3711" ht="15" customHeight="1" x14ac:dyDescent="0.35"/>
    <row r="3712" ht="15" customHeight="1" x14ac:dyDescent="0.35"/>
    <row r="3713" ht="15" customHeight="1" x14ac:dyDescent="0.35"/>
    <row r="3714" ht="15" customHeight="1" x14ac:dyDescent="0.35"/>
    <row r="3715" ht="15" customHeight="1" x14ac:dyDescent="0.35"/>
    <row r="3716" ht="15" customHeight="1" x14ac:dyDescent="0.35"/>
    <row r="3717" ht="15" customHeight="1" x14ac:dyDescent="0.35"/>
    <row r="3718" ht="15" customHeight="1" x14ac:dyDescent="0.35"/>
    <row r="3719" ht="15" customHeight="1" x14ac:dyDescent="0.35"/>
    <row r="3720" ht="15" customHeight="1" x14ac:dyDescent="0.35"/>
    <row r="3721" ht="15" customHeight="1" x14ac:dyDescent="0.35"/>
    <row r="3722" ht="15" customHeight="1" x14ac:dyDescent="0.35"/>
    <row r="3723" ht="15" customHeight="1" x14ac:dyDescent="0.35"/>
    <row r="3724" ht="15" customHeight="1" x14ac:dyDescent="0.35"/>
    <row r="3725" ht="15" customHeight="1" x14ac:dyDescent="0.35"/>
    <row r="3726" ht="15" customHeight="1" x14ac:dyDescent="0.35"/>
    <row r="3727" ht="12" customHeight="1" x14ac:dyDescent="0.35"/>
    <row r="3728" ht="15" customHeight="1" x14ac:dyDescent="0.35"/>
    <row r="3729" ht="15" customHeight="1" x14ac:dyDescent="0.35"/>
    <row r="3730" ht="12" customHeight="1" x14ac:dyDescent="0.35"/>
    <row r="3731" ht="15" customHeight="1" x14ac:dyDescent="0.35"/>
    <row r="3732" ht="15" customHeight="1" x14ac:dyDescent="0.35"/>
    <row r="3733" ht="15" customHeight="1" x14ac:dyDescent="0.35"/>
    <row r="3734" ht="15" customHeight="1" x14ac:dyDescent="0.35"/>
    <row r="3735" ht="15" customHeight="1" x14ac:dyDescent="0.35"/>
    <row r="3736" ht="12" customHeight="1" x14ac:dyDescent="0.35"/>
    <row r="3737" ht="15" customHeight="1" x14ac:dyDescent="0.35"/>
    <row r="3738" ht="15" customHeight="1" x14ac:dyDescent="0.35"/>
    <row r="3739" ht="15" customHeight="1" x14ac:dyDescent="0.35"/>
    <row r="3740" ht="15" customHeight="1" x14ac:dyDescent="0.35"/>
    <row r="3741" ht="15" customHeight="1" x14ac:dyDescent="0.35"/>
    <row r="3742" ht="15" customHeight="1" x14ac:dyDescent="0.35"/>
    <row r="3743" ht="15" customHeight="1" x14ac:dyDescent="0.35"/>
    <row r="3744" ht="15" customHeight="1" x14ac:dyDescent="0.35"/>
    <row r="3745" ht="15" customHeight="1" x14ac:dyDescent="0.35"/>
    <row r="3746" ht="15" customHeight="1" x14ac:dyDescent="0.35"/>
    <row r="3747" ht="15" customHeight="1" x14ac:dyDescent="0.35"/>
    <row r="3748" ht="15" customHeight="1" x14ac:dyDescent="0.35"/>
    <row r="3749" ht="15" customHeight="1" x14ac:dyDescent="0.35"/>
    <row r="3750" ht="15" customHeight="1" x14ac:dyDescent="0.35"/>
    <row r="3751" ht="15" customHeight="1" x14ac:dyDescent="0.35"/>
    <row r="3752" ht="15" customHeight="1" x14ac:dyDescent="0.35"/>
    <row r="3753" ht="12" customHeight="1" x14ac:dyDescent="0.35"/>
    <row r="3754" ht="15" customHeight="1" x14ac:dyDescent="0.35"/>
    <row r="3755" ht="15" customHeight="1" x14ac:dyDescent="0.35"/>
    <row r="3756" ht="12" customHeight="1" x14ac:dyDescent="0.35"/>
    <row r="3757" ht="15" customHeight="1" x14ac:dyDescent="0.35"/>
    <row r="3758" ht="15" customHeight="1" x14ac:dyDescent="0.35"/>
    <row r="3759" ht="15" customHeight="1" x14ac:dyDescent="0.35"/>
    <row r="3760" ht="12" customHeight="1" x14ac:dyDescent="0.35"/>
    <row r="3761" ht="15" customHeight="1" x14ac:dyDescent="0.35"/>
    <row r="3762" ht="15" customHeight="1" x14ac:dyDescent="0.35"/>
    <row r="3763" ht="15" customHeight="1" x14ac:dyDescent="0.35"/>
    <row r="3764" ht="15" customHeight="1" x14ac:dyDescent="0.35"/>
    <row r="3765" ht="15" customHeight="1" x14ac:dyDescent="0.35"/>
    <row r="3766" ht="15" customHeight="1" x14ac:dyDescent="0.35"/>
    <row r="3767" ht="15" customHeight="1" x14ac:dyDescent="0.35"/>
    <row r="3768" ht="15" customHeight="1" x14ac:dyDescent="0.35"/>
    <row r="3769" ht="15" customHeight="1" x14ac:dyDescent="0.35"/>
    <row r="3770" ht="15" customHeight="1" x14ac:dyDescent="0.35"/>
    <row r="3771" ht="12" customHeight="1" x14ac:dyDescent="0.35"/>
    <row r="3772" ht="15" customHeight="1" x14ac:dyDescent="0.35"/>
    <row r="3773" ht="15" customHeight="1" x14ac:dyDescent="0.35"/>
    <row r="3774" ht="12" customHeight="1" x14ac:dyDescent="0.35"/>
    <row r="3775" ht="15" customHeight="1" x14ac:dyDescent="0.35"/>
    <row r="3776" ht="15" customHeight="1" x14ac:dyDescent="0.35"/>
    <row r="3777" spans="2:32" ht="15" customHeight="1" x14ac:dyDescent="0.35">
      <c r="B3777" s="101"/>
      <c r="C3777" s="101"/>
      <c r="D3777" s="101"/>
      <c r="E3777" s="101"/>
      <c r="F3777" s="101"/>
      <c r="G3777" s="101"/>
      <c r="H3777" s="101"/>
      <c r="I3777" s="101"/>
      <c r="J3777" s="101"/>
      <c r="K3777" s="101"/>
      <c r="L3777" s="101"/>
      <c r="M3777" s="101"/>
      <c r="N3777" s="101"/>
      <c r="O3777" s="101"/>
      <c r="P3777" s="101"/>
      <c r="Q3777" s="101"/>
      <c r="R3777" s="101"/>
      <c r="S3777" s="101"/>
      <c r="T3777" s="101"/>
      <c r="U3777" s="101"/>
      <c r="V3777" s="101"/>
      <c r="W3777" s="101"/>
      <c r="X3777" s="101"/>
      <c r="Y3777" s="101"/>
      <c r="Z3777" s="101"/>
      <c r="AA3777" s="101"/>
      <c r="AB3777" s="101"/>
      <c r="AC3777" s="101"/>
      <c r="AD3777" s="101"/>
      <c r="AE3777" s="101"/>
      <c r="AF3777" s="101"/>
    </row>
    <row r="3778" spans="2:32" ht="15" customHeight="1" x14ac:dyDescent="0.35"/>
    <row r="3779" spans="2:32" ht="15" customHeight="1" x14ac:dyDescent="0.35"/>
    <row r="3780" spans="2:32" ht="15" customHeight="1" x14ac:dyDescent="0.35"/>
    <row r="3781" spans="2:32" ht="15" customHeight="1" x14ac:dyDescent="0.35"/>
    <row r="3782" spans="2:32" ht="15" customHeight="1" x14ac:dyDescent="0.35"/>
    <row r="3783" spans="2:32" ht="15" customHeight="1" x14ac:dyDescent="0.35"/>
    <row r="3784" spans="2:32" ht="15" customHeight="1" x14ac:dyDescent="0.35"/>
    <row r="3785" spans="2:32" ht="12" customHeight="1" x14ac:dyDescent="0.35"/>
    <row r="3786" spans="2:32" ht="12" customHeight="1" x14ac:dyDescent="0.35"/>
    <row r="3787" spans="2:32" ht="12" customHeight="1" x14ac:dyDescent="0.35"/>
    <row r="3788" spans="2:32" ht="12" customHeight="1" x14ac:dyDescent="0.35"/>
    <row r="3789" spans="2:32" ht="12" customHeight="1" x14ac:dyDescent="0.35"/>
    <row r="3790" spans="2:32" ht="12" customHeight="1" x14ac:dyDescent="0.35"/>
    <row r="3791" spans="2:32" ht="12" customHeight="1" x14ac:dyDescent="0.35"/>
    <row r="3792" spans="2:32" ht="12" customHeight="1" x14ac:dyDescent="0.35"/>
    <row r="3793" ht="12" customHeight="1" x14ac:dyDescent="0.35"/>
    <row r="3794" ht="12" customHeight="1" x14ac:dyDescent="0.35"/>
    <row r="3795" ht="12" customHeight="1" x14ac:dyDescent="0.35"/>
    <row r="3796" ht="12" customHeight="1" x14ac:dyDescent="0.35"/>
    <row r="3797" ht="12" customHeight="1" x14ac:dyDescent="0.35"/>
    <row r="3798" ht="12" customHeight="1" x14ac:dyDescent="0.35"/>
    <row r="3799" ht="12" customHeight="1" x14ac:dyDescent="0.35"/>
    <row r="3800" ht="12" customHeight="1" x14ac:dyDescent="0.35"/>
    <row r="3801" ht="12" customHeight="1" x14ac:dyDescent="0.35"/>
    <row r="3802" ht="12" customHeight="1" x14ac:dyDescent="0.35"/>
    <row r="3803" ht="12" customHeight="1" x14ac:dyDescent="0.35"/>
    <row r="3804" ht="12" customHeight="1" x14ac:dyDescent="0.35"/>
    <row r="3805" ht="12" customHeight="1" x14ac:dyDescent="0.35"/>
    <row r="3806" ht="12" customHeight="1" x14ac:dyDescent="0.35"/>
    <row r="3807" ht="12" customHeight="1" x14ac:dyDescent="0.35"/>
    <row r="3808" ht="12" customHeight="1" x14ac:dyDescent="0.35"/>
    <row r="3809" ht="12" customHeight="1" x14ac:dyDescent="0.35"/>
    <row r="3810" ht="12" customHeight="1" x14ac:dyDescent="0.35"/>
    <row r="3811" ht="12" customHeight="1" x14ac:dyDescent="0.35"/>
    <row r="3812" ht="12" customHeight="1" x14ac:dyDescent="0.35"/>
    <row r="3813" ht="12" customHeight="1" x14ac:dyDescent="0.35"/>
    <row r="3814" ht="12" customHeight="1" x14ac:dyDescent="0.35"/>
    <row r="3815" ht="12" customHeight="1" x14ac:dyDescent="0.35"/>
    <row r="3816" ht="12" customHeight="1" x14ac:dyDescent="0.35"/>
    <row r="3817" ht="12" customHeight="1" x14ac:dyDescent="0.35"/>
    <row r="3818" ht="12" customHeight="1" x14ac:dyDescent="0.35"/>
    <row r="3819" ht="12" customHeight="1" x14ac:dyDescent="0.35"/>
    <row r="3820" ht="12" customHeight="1" x14ac:dyDescent="0.35"/>
    <row r="3821" ht="12" customHeight="1" x14ac:dyDescent="0.35"/>
    <row r="3822" ht="12" customHeight="1" x14ac:dyDescent="0.35"/>
    <row r="3823" ht="12" customHeight="1" x14ac:dyDescent="0.35"/>
    <row r="3824" ht="12" customHeight="1" x14ac:dyDescent="0.35"/>
    <row r="3825" ht="15" customHeight="1" x14ac:dyDescent="0.35"/>
    <row r="3826" ht="15" customHeight="1" x14ac:dyDescent="0.35"/>
    <row r="3827" ht="15" customHeight="1" x14ac:dyDescent="0.35"/>
    <row r="3828" ht="15" customHeight="1" x14ac:dyDescent="0.35"/>
    <row r="3829" ht="15" customHeight="1" x14ac:dyDescent="0.35"/>
    <row r="3830" ht="15" customHeight="1" x14ac:dyDescent="0.35"/>
    <row r="3831" ht="15" customHeight="1" x14ac:dyDescent="0.35"/>
    <row r="3832" ht="15" customHeight="1" x14ac:dyDescent="0.35"/>
    <row r="3833" ht="15" customHeight="1" x14ac:dyDescent="0.35"/>
    <row r="3834" ht="15" customHeight="1" x14ac:dyDescent="0.35"/>
    <row r="3835" ht="12" customHeight="1" x14ac:dyDescent="0.35"/>
    <row r="3836" ht="15" customHeight="1" x14ac:dyDescent="0.35"/>
    <row r="3837" ht="15" customHeight="1" x14ac:dyDescent="0.35"/>
    <row r="3838" ht="15" customHeight="1" x14ac:dyDescent="0.35"/>
    <row r="3839" ht="15" customHeight="1" x14ac:dyDescent="0.35"/>
    <row r="3840" ht="15" customHeight="1" x14ac:dyDescent="0.35"/>
    <row r="3841" ht="15" customHeight="1" x14ac:dyDescent="0.35"/>
    <row r="3842" ht="15" customHeight="1" x14ac:dyDescent="0.35"/>
    <row r="3843" ht="15" customHeight="1" x14ac:dyDescent="0.35"/>
    <row r="3844" ht="15" customHeight="1" x14ac:dyDescent="0.35"/>
    <row r="3845" ht="15" customHeight="1" x14ac:dyDescent="0.35"/>
    <row r="3846" ht="15" customHeight="1" x14ac:dyDescent="0.35"/>
    <row r="3847" ht="15" customHeight="1" x14ac:dyDescent="0.35"/>
    <row r="3848" ht="15" customHeight="1" x14ac:dyDescent="0.35"/>
    <row r="3849" ht="15" customHeight="1" x14ac:dyDescent="0.35"/>
    <row r="3850" ht="15" customHeight="1" x14ac:dyDescent="0.35"/>
    <row r="3851" ht="15" customHeight="1" x14ac:dyDescent="0.35"/>
    <row r="3852" ht="12" customHeight="1" x14ac:dyDescent="0.35"/>
    <row r="3853" ht="15" customHeight="1" x14ac:dyDescent="0.35"/>
    <row r="3854" ht="15" customHeight="1" x14ac:dyDescent="0.35"/>
    <row r="3855" ht="12" customHeight="1" x14ac:dyDescent="0.35"/>
    <row r="3856" ht="15" customHeight="1" x14ac:dyDescent="0.35"/>
    <row r="3857" ht="15" customHeight="1" x14ac:dyDescent="0.35"/>
    <row r="3858" ht="15" customHeight="1" x14ac:dyDescent="0.35"/>
    <row r="3859" ht="15" customHeight="1" x14ac:dyDescent="0.35"/>
    <row r="3860" ht="15" customHeight="1" x14ac:dyDescent="0.35"/>
    <row r="3861" ht="12" customHeight="1" x14ac:dyDescent="0.35"/>
    <row r="3862" ht="15" customHeight="1" x14ac:dyDescent="0.35"/>
    <row r="3863" ht="15" customHeight="1" x14ac:dyDescent="0.35"/>
    <row r="3864" ht="15" customHeight="1" x14ac:dyDescent="0.35"/>
    <row r="3865" ht="15" customHeight="1" x14ac:dyDescent="0.35"/>
    <row r="3866" ht="15" customHeight="1" x14ac:dyDescent="0.35"/>
    <row r="3867" ht="15" customHeight="1" x14ac:dyDescent="0.35"/>
    <row r="3868" ht="15" customHeight="1" x14ac:dyDescent="0.35"/>
    <row r="3869" ht="15" customHeight="1" x14ac:dyDescent="0.35"/>
    <row r="3870" ht="15" customHeight="1" x14ac:dyDescent="0.35"/>
    <row r="3871" ht="15" customHeight="1" x14ac:dyDescent="0.35"/>
    <row r="3872" ht="15" customHeight="1" x14ac:dyDescent="0.35"/>
    <row r="3873" ht="15" customHeight="1" x14ac:dyDescent="0.35"/>
    <row r="3874" ht="15" customHeight="1" x14ac:dyDescent="0.35"/>
    <row r="3875" ht="15" customHeight="1" x14ac:dyDescent="0.35"/>
    <row r="3876" ht="15" customHeight="1" x14ac:dyDescent="0.35"/>
    <row r="3877" ht="15" customHeight="1" x14ac:dyDescent="0.35"/>
    <row r="3878" ht="12" customHeight="1" x14ac:dyDescent="0.35"/>
    <row r="3879" ht="15" customHeight="1" x14ac:dyDescent="0.35"/>
    <row r="3880" ht="15" customHeight="1" x14ac:dyDescent="0.35"/>
    <row r="3881" ht="12" customHeight="1" x14ac:dyDescent="0.35"/>
    <row r="3882" ht="15" customHeight="1" x14ac:dyDescent="0.35"/>
    <row r="3883" ht="15" customHeight="1" x14ac:dyDescent="0.35"/>
    <row r="3884" ht="15" customHeight="1" x14ac:dyDescent="0.35"/>
    <row r="3885" ht="12" customHeight="1" x14ac:dyDescent="0.35"/>
    <row r="3886" ht="15" customHeight="1" x14ac:dyDescent="0.35"/>
    <row r="3887" ht="15" customHeight="1" x14ac:dyDescent="0.35"/>
    <row r="3888" ht="15" customHeight="1" x14ac:dyDescent="0.35"/>
    <row r="3889" spans="2:32" ht="15" customHeight="1" x14ac:dyDescent="0.35"/>
    <row r="3890" spans="2:32" ht="15" customHeight="1" x14ac:dyDescent="0.35"/>
    <row r="3891" spans="2:32" ht="15" customHeight="1" x14ac:dyDescent="0.35"/>
    <row r="3892" spans="2:32" ht="15" customHeight="1" x14ac:dyDescent="0.35"/>
    <row r="3893" spans="2:32" ht="15" customHeight="1" x14ac:dyDescent="0.35"/>
    <row r="3894" spans="2:32" ht="15" customHeight="1" x14ac:dyDescent="0.35"/>
    <row r="3895" spans="2:32" ht="15" customHeight="1" x14ac:dyDescent="0.35"/>
    <row r="3896" spans="2:32" ht="12" customHeight="1" x14ac:dyDescent="0.35"/>
    <row r="3897" spans="2:32" ht="15" customHeight="1" x14ac:dyDescent="0.35"/>
    <row r="3898" spans="2:32" ht="15" customHeight="1" x14ac:dyDescent="0.35"/>
    <row r="3899" spans="2:32" ht="12" customHeight="1" x14ac:dyDescent="0.35"/>
    <row r="3900" spans="2:32" ht="15" customHeight="1" x14ac:dyDescent="0.35"/>
    <row r="3901" spans="2:32" ht="15" customHeight="1" x14ac:dyDescent="0.35"/>
    <row r="3902" spans="2:32" ht="15" customHeight="1" x14ac:dyDescent="0.35">
      <c r="B3902" s="101"/>
      <c r="C3902" s="101"/>
      <c r="D3902" s="101"/>
      <c r="E3902" s="101"/>
      <c r="F3902" s="101"/>
      <c r="G3902" s="101"/>
      <c r="H3902" s="101"/>
      <c r="I3902" s="101"/>
      <c r="J3902" s="101"/>
      <c r="K3902" s="101"/>
      <c r="L3902" s="101"/>
      <c r="M3902" s="101"/>
      <c r="N3902" s="101"/>
      <c r="O3902" s="101"/>
      <c r="P3902" s="101"/>
      <c r="Q3902" s="101"/>
      <c r="R3902" s="101"/>
      <c r="S3902" s="101"/>
      <c r="T3902" s="101"/>
      <c r="U3902" s="101"/>
      <c r="V3902" s="101"/>
      <c r="W3902" s="101"/>
      <c r="X3902" s="101"/>
      <c r="Y3902" s="101"/>
      <c r="Z3902" s="101"/>
      <c r="AA3902" s="101"/>
      <c r="AB3902" s="101"/>
      <c r="AC3902" s="101"/>
      <c r="AD3902" s="101"/>
      <c r="AE3902" s="101"/>
      <c r="AF3902" s="101"/>
    </row>
    <row r="3903" spans="2:32" ht="15" customHeight="1" x14ac:dyDescent="0.35"/>
    <row r="3904" spans="2:32" ht="15" customHeight="1" x14ac:dyDescent="0.35"/>
    <row r="3905" ht="15" customHeight="1" x14ac:dyDescent="0.35"/>
    <row r="3906" ht="15" customHeight="1" x14ac:dyDescent="0.35"/>
    <row r="3907" ht="15" customHeight="1" x14ac:dyDescent="0.35"/>
    <row r="3908" ht="15" customHeight="1" x14ac:dyDescent="0.35"/>
    <row r="3909" ht="15" customHeight="1" x14ac:dyDescent="0.35"/>
    <row r="3910" ht="12" customHeight="1" x14ac:dyDescent="0.35"/>
    <row r="3911" ht="12" customHeight="1" x14ac:dyDescent="0.35"/>
    <row r="3912" ht="12" customHeight="1" x14ac:dyDescent="0.35"/>
    <row r="3913" ht="12" customHeight="1" x14ac:dyDescent="0.35"/>
    <row r="3914" ht="12" customHeight="1" x14ac:dyDescent="0.35"/>
    <row r="3915" ht="12" customHeight="1" x14ac:dyDescent="0.35"/>
    <row r="3916" ht="12" customHeight="1" x14ac:dyDescent="0.35"/>
    <row r="3917" ht="12" customHeight="1" x14ac:dyDescent="0.35"/>
    <row r="3918" ht="12" customHeight="1" x14ac:dyDescent="0.35"/>
    <row r="3919" ht="12" customHeight="1" x14ac:dyDescent="0.35"/>
    <row r="3920" ht="12" customHeight="1" x14ac:dyDescent="0.35"/>
    <row r="3921" ht="12" customHeight="1" x14ac:dyDescent="0.35"/>
    <row r="3922" ht="12" customHeight="1" x14ac:dyDescent="0.35"/>
    <row r="3923" ht="12" customHeight="1" x14ac:dyDescent="0.35"/>
    <row r="3924" ht="12" customHeight="1" x14ac:dyDescent="0.35"/>
    <row r="3925" ht="12" customHeight="1" x14ac:dyDescent="0.35"/>
    <row r="3926" ht="12" customHeight="1" x14ac:dyDescent="0.35"/>
    <row r="3927" ht="12" customHeight="1" x14ac:dyDescent="0.35"/>
    <row r="3928" ht="12" customHeight="1" x14ac:dyDescent="0.35"/>
    <row r="3929" ht="12" customHeight="1" x14ac:dyDescent="0.35"/>
    <row r="3930" ht="12" customHeight="1" x14ac:dyDescent="0.35"/>
    <row r="3931" ht="12" customHeight="1" x14ac:dyDescent="0.35"/>
    <row r="3932" ht="12" customHeight="1" x14ac:dyDescent="0.35"/>
    <row r="3933" ht="12" customHeight="1" x14ac:dyDescent="0.35"/>
    <row r="3934" ht="12" customHeight="1" x14ac:dyDescent="0.35"/>
    <row r="3935" ht="12" customHeight="1" x14ac:dyDescent="0.35"/>
    <row r="3936" ht="12" customHeight="1" x14ac:dyDescent="0.35"/>
    <row r="3937" ht="12" customHeight="1" x14ac:dyDescent="0.35"/>
    <row r="3938" ht="12" customHeight="1" x14ac:dyDescent="0.35"/>
    <row r="3939" ht="12" customHeight="1" x14ac:dyDescent="0.35"/>
    <row r="3940" ht="12" customHeight="1" x14ac:dyDescent="0.35"/>
    <row r="3941" ht="12" customHeight="1" x14ac:dyDescent="0.35"/>
    <row r="3942" ht="12" customHeight="1" x14ac:dyDescent="0.35"/>
    <row r="3943" ht="12" customHeight="1" x14ac:dyDescent="0.35"/>
    <row r="3944" ht="12" customHeight="1" x14ac:dyDescent="0.35"/>
    <row r="3945" ht="12" customHeight="1" x14ac:dyDescent="0.35"/>
    <row r="3946" ht="12" customHeight="1" x14ac:dyDescent="0.35"/>
    <row r="3947" ht="12" customHeight="1" x14ac:dyDescent="0.35"/>
    <row r="3948" ht="12" customHeight="1" x14ac:dyDescent="0.35"/>
    <row r="3949" ht="12" customHeight="1" x14ac:dyDescent="0.35"/>
    <row r="3950" ht="15" customHeight="1" x14ac:dyDescent="0.35"/>
    <row r="3951" ht="15" customHeight="1" x14ac:dyDescent="0.35"/>
    <row r="3952" ht="15" customHeight="1" x14ac:dyDescent="0.35"/>
    <row r="3953" ht="15" customHeight="1" x14ac:dyDescent="0.35"/>
    <row r="3954" ht="15" customHeight="1" x14ac:dyDescent="0.35"/>
    <row r="3955" ht="15" customHeight="1" x14ac:dyDescent="0.35"/>
    <row r="3956" ht="15" customHeight="1" x14ac:dyDescent="0.35"/>
    <row r="3957" ht="15" customHeight="1" x14ac:dyDescent="0.35"/>
    <row r="3958" ht="15" customHeight="1" x14ac:dyDescent="0.35"/>
    <row r="3959" ht="15" customHeight="1" x14ac:dyDescent="0.35"/>
    <row r="3960" ht="12" customHeight="1" x14ac:dyDescent="0.35"/>
    <row r="3961" ht="15" customHeight="1" x14ac:dyDescent="0.35"/>
    <row r="3962" ht="15" customHeight="1" x14ac:dyDescent="0.35"/>
    <row r="3963" ht="15" customHeight="1" x14ac:dyDescent="0.35"/>
    <row r="3964" ht="15" customHeight="1" x14ac:dyDescent="0.35"/>
    <row r="3965" ht="15" customHeight="1" x14ac:dyDescent="0.35"/>
    <row r="3966" ht="15" customHeight="1" x14ac:dyDescent="0.35"/>
    <row r="3967" ht="15" customHeight="1" x14ac:dyDescent="0.35"/>
    <row r="3968" ht="15" customHeight="1" x14ac:dyDescent="0.35"/>
    <row r="3969" ht="15" customHeight="1" x14ac:dyDescent="0.35"/>
    <row r="3970" ht="15" customHeight="1" x14ac:dyDescent="0.35"/>
    <row r="3971" ht="15" customHeight="1" x14ac:dyDescent="0.35"/>
    <row r="3972" ht="15" customHeight="1" x14ac:dyDescent="0.35"/>
    <row r="3973" ht="15" customHeight="1" x14ac:dyDescent="0.35"/>
    <row r="3974" ht="15" customHeight="1" x14ac:dyDescent="0.35"/>
    <row r="3975" ht="15" customHeight="1" x14ac:dyDescent="0.35"/>
    <row r="3976" ht="15" customHeight="1" x14ac:dyDescent="0.35"/>
    <row r="3977" ht="12" customHeight="1" x14ac:dyDescent="0.35"/>
    <row r="3978" ht="15" customHeight="1" x14ac:dyDescent="0.35"/>
    <row r="3979" ht="15" customHeight="1" x14ac:dyDescent="0.35"/>
    <row r="3980" ht="12" customHeight="1" x14ac:dyDescent="0.35"/>
    <row r="3981" ht="15" customHeight="1" x14ac:dyDescent="0.35"/>
    <row r="3982" ht="15" customHeight="1" x14ac:dyDescent="0.35"/>
    <row r="3983" ht="15" customHeight="1" x14ac:dyDescent="0.35"/>
    <row r="3984" ht="15" customHeight="1" x14ac:dyDescent="0.35"/>
    <row r="3985" ht="15" customHeight="1" x14ac:dyDescent="0.35"/>
    <row r="3986" ht="12" customHeight="1" x14ac:dyDescent="0.35"/>
    <row r="3987" ht="15" customHeight="1" x14ac:dyDescent="0.35"/>
    <row r="3988" ht="15" customHeight="1" x14ac:dyDescent="0.35"/>
    <row r="3989" ht="15" customHeight="1" x14ac:dyDescent="0.35"/>
    <row r="3990" ht="15" customHeight="1" x14ac:dyDescent="0.35"/>
    <row r="3991" ht="15" customHeight="1" x14ac:dyDescent="0.35"/>
    <row r="3992" ht="15" customHeight="1" x14ac:dyDescent="0.35"/>
    <row r="3993" ht="15" customHeight="1" x14ac:dyDescent="0.35"/>
    <row r="3994" ht="15" customHeight="1" x14ac:dyDescent="0.35"/>
    <row r="3995" ht="15" customHeight="1" x14ac:dyDescent="0.35"/>
    <row r="3996" ht="15" customHeight="1" x14ac:dyDescent="0.35"/>
    <row r="3997" ht="15" customHeight="1" x14ac:dyDescent="0.35"/>
    <row r="3998" ht="15" customHeight="1" x14ac:dyDescent="0.35"/>
    <row r="3999" ht="15" customHeight="1" x14ac:dyDescent="0.35"/>
    <row r="4000" ht="15" customHeight="1" x14ac:dyDescent="0.35"/>
    <row r="4001" ht="15" customHeight="1" x14ac:dyDescent="0.35"/>
    <row r="4002" ht="15" customHeight="1" x14ac:dyDescent="0.35"/>
    <row r="4003" ht="12" customHeight="1" x14ac:dyDescent="0.35"/>
    <row r="4004" ht="15" customHeight="1" x14ac:dyDescent="0.35"/>
    <row r="4005" ht="15" customHeight="1" x14ac:dyDescent="0.35"/>
    <row r="4006" ht="12" customHeight="1" x14ac:dyDescent="0.35"/>
    <row r="4007" ht="15" customHeight="1" x14ac:dyDescent="0.35"/>
    <row r="4008" ht="15" customHeight="1" x14ac:dyDescent="0.35"/>
    <row r="4009" ht="15" customHeight="1" x14ac:dyDescent="0.35"/>
    <row r="4010" ht="12" customHeight="1" x14ac:dyDescent="0.35"/>
    <row r="4011" ht="15" customHeight="1" x14ac:dyDescent="0.35"/>
    <row r="4012" ht="15" customHeight="1" x14ac:dyDescent="0.35"/>
    <row r="4013" ht="15" customHeight="1" x14ac:dyDescent="0.35"/>
    <row r="4014" ht="15" customHeight="1" x14ac:dyDescent="0.35"/>
    <row r="4015" ht="15" customHeight="1" x14ac:dyDescent="0.35"/>
    <row r="4016" ht="15" customHeight="1" x14ac:dyDescent="0.35"/>
    <row r="4017" spans="2:32" ht="15" customHeight="1" x14ac:dyDescent="0.35"/>
    <row r="4018" spans="2:32" ht="15" customHeight="1" x14ac:dyDescent="0.35"/>
    <row r="4019" spans="2:32" ht="15" customHeight="1" x14ac:dyDescent="0.35"/>
    <row r="4020" spans="2:32" ht="15" customHeight="1" x14ac:dyDescent="0.35"/>
    <row r="4021" spans="2:32" ht="12" customHeight="1" x14ac:dyDescent="0.35"/>
    <row r="4022" spans="2:32" ht="15" customHeight="1" x14ac:dyDescent="0.35"/>
    <row r="4023" spans="2:32" ht="15" customHeight="1" x14ac:dyDescent="0.35"/>
    <row r="4024" spans="2:32" ht="12" customHeight="1" x14ac:dyDescent="0.35"/>
    <row r="4025" spans="2:32" ht="15" customHeight="1" x14ac:dyDescent="0.35"/>
    <row r="4026" spans="2:32" ht="15" customHeight="1" x14ac:dyDescent="0.35"/>
    <row r="4027" spans="2:32" ht="15" customHeight="1" x14ac:dyDescent="0.35">
      <c r="B4027" s="101"/>
      <c r="C4027" s="101"/>
      <c r="D4027" s="101"/>
      <c r="E4027" s="101"/>
      <c r="F4027" s="101"/>
      <c r="G4027" s="101"/>
      <c r="H4027" s="101"/>
      <c r="I4027" s="101"/>
      <c r="J4027" s="101"/>
      <c r="K4027" s="101"/>
      <c r="L4027" s="101"/>
      <c r="M4027" s="101"/>
      <c r="N4027" s="101"/>
      <c r="O4027" s="101"/>
      <c r="P4027" s="101"/>
      <c r="Q4027" s="101"/>
      <c r="R4027" s="101"/>
      <c r="S4027" s="101"/>
      <c r="T4027" s="101"/>
      <c r="U4027" s="101"/>
      <c r="V4027" s="101"/>
      <c r="W4027" s="101"/>
      <c r="X4027" s="101"/>
      <c r="Y4027" s="101"/>
      <c r="Z4027" s="101"/>
      <c r="AA4027" s="101"/>
      <c r="AB4027" s="101"/>
      <c r="AC4027" s="101"/>
      <c r="AD4027" s="101"/>
      <c r="AE4027" s="101"/>
      <c r="AF4027" s="101"/>
    </row>
    <row r="4028" spans="2:32" ht="15" customHeight="1" x14ac:dyDescent="0.35"/>
    <row r="4029" spans="2:32" ht="15" customHeight="1" x14ac:dyDescent="0.35"/>
    <row r="4030" spans="2:32" ht="15" customHeight="1" x14ac:dyDescent="0.35"/>
    <row r="4031" spans="2:32" ht="15" customHeight="1" x14ac:dyDescent="0.35"/>
    <row r="4032" spans="2:32" ht="15" customHeight="1" x14ac:dyDescent="0.35"/>
    <row r="4033" ht="15" customHeight="1" x14ac:dyDescent="0.35"/>
    <row r="4034" ht="15" customHeight="1" x14ac:dyDescent="0.35"/>
    <row r="4035" ht="12" customHeight="1" x14ac:dyDescent="0.35"/>
    <row r="4036" ht="12" customHeight="1" x14ac:dyDescent="0.35"/>
    <row r="4037" ht="12" customHeight="1" x14ac:dyDescent="0.35"/>
    <row r="4038" ht="12" customHeight="1" x14ac:dyDescent="0.35"/>
    <row r="4039" ht="12" customHeight="1" x14ac:dyDescent="0.35"/>
    <row r="4040" ht="12" customHeight="1" x14ac:dyDescent="0.35"/>
    <row r="4041" ht="12" customHeight="1" x14ac:dyDescent="0.35"/>
    <row r="4042" ht="12" customHeight="1" x14ac:dyDescent="0.35"/>
    <row r="4043" ht="12" customHeight="1" x14ac:dyDescent="0.35"/>
    <row r="4044" ht="12" customHeight="1" x14ac:dyDescent="0.35"/>
    <row r="4045" ht="12" customHeight="1" x14ac:dyDescent="0.35"/>
    <row r="4046" ht="12" customHeight="1" x14ac:dyDescent="0.35"/>
    <row r="4047" ht="12" customHeight="1" x14ac:dyDescent="0.35"/>
    <row r="4048" ht="12" customHeight="1" x14ac:dyDescent="0.35"/>
    <row r="4049" ht="12" customHeight="1" x14ac:dyDescent="0.35"/>
    <row r="4050" ht="12" customHeight="1" x14ac:dyDescent="0.35"/>
    <row r="4051" ht="12" customHeight="1" x14ac:dyDescent="0.35"/>
    <row r="4052" ht="12" customHeight="1" x14ac:dyDescent="0.35"/>
    <row r="4053" ht="12" customHeight="1" x14ac:dyDescent="0.35"/>
    <row r="4054" ht="12" customHeight="1" x14ac:dyDescent="0.35"/>
    <row r="4055" ht="12" customHeight="1" x14ac:dyDescent="0.35"/>
    <row r="4056" ht="12" customHeight="1" x14ac:dyDescent="0.35"/>
    <row r="4057" ht="12" customHeight="1" x14ac:dyDescent="0.35"/>
    <row r="4058" ht="12" customHeight="1" x14ac:dyDescent="0.35"/>
    <row r="4059" ht="12" customHeight="1" x14ac:dyDescent="0.35"/>
    <row r="4060" ht="12" customHeight="1" x14ac:dyDescent="0.35"/>
    <row r="4061" ht="12" customHeight="1" x14ac:dyDescent="0.35"/>
    <row r="4062" ht="12" customHeight="1" x14ac:dyDescent="0.35"/>
    <row r="4063" ht="12" customHeight="1" x14ac:dyDescent="0.35"/>
    <row r="4064" ht="12" customHeight="1" x14ac:dyDescent="0.35"/>
    <row r="4065" ht="12" customHeight="1" x14ac:dyDescent="0.35"/>
    <row r="4066" ht="12" customHeight="1" x14ac:dyDescent="0.35"/>
    <row r="4067" ht="12" customHeight="1" x14ac:dyDescent="0.35"/>
    <row r="4068" ht="12" customHeight="1" x14ac:dyDescent="0.35"/>
    <row r="4069" ht="12" customHeight="1" x14ac:dyDescent="0.35"/>
    <row r="4070" ht="12" customHeight="1" x14ac:dyDescent="0.35"/>
    <row r="4071" ht="12" customHeight="1" x14ac:dyDescent="0.35"/>
    <row r="4072" ht="12" customHeight="1" x14ac:dyDescent="0.35"/>
    <row r="4073" ht="12" customHeight="1" x14ac:dyDescent="0.35"/>
    <row r="4074" ht="12" customHeight="1" x14ac:dyDescent="0.35"/>
    <row r="4075" ht="15" customHeight="1" x14ac:dyDescent="0.35"/>
    <row r="4076" ht="15" customHeight="1" x14ac:dyDescent="0.35"/>
    <row r="4077" ht="15" customHeight="1" x14ac:dyDescent="0.35"/>
    <row r="4078" ht="15" customHeight="1" x14ac:dyDescent="0.35"/>
    <row r="4079" ht="15" customHeight="1" x14ac:dyDescent="0.35"/>
    <row r="4080" ht="15" customHeight="1" x14ac:dyDescent="0.35"/>
    <row r="4081" ht="15" customHeight="1" x14ac:dyDescent="0.35"/>
    <row r="4082" ht="15" customHeight="1" x14ac:dyDescent="0.35"/>
    <row r="4083" ht="15" customHeight="1" x14ac:dyDescent="0.35"/>
    <row r="4084" ht="15" customHeight="1" x14ac:dyDescent="0.35"/>
    <row r="4085" ht="12" customHeight="1" x14ac:dyDescent="0.35"/>
    <row r="4086" ht="15" customHeight="1" x14ac:dyDescent="0.35"/>
    <row r="4087" ht="15" customHeight="1" x14ac:dyDescent="0.35"/>
    <row r="4088" ht="15" customHeight="1" x14ac:dyDescent="0.35"/>
    <row r="4089" ht="15" customHeight="1" x14ac:dyDescent="0.35"/>
    <row r="4090" ht="15" customHeight="1" x14ac:dyDescent="0.35"/>
    <row r="4091" ht="15" customHeight="1" x14ac:dyDescent="0.35"/>
    <row r="4092" ht="15" customHeight="1" x14ac:dyDescent="0.35"/>
    <row r="4093" ht="15" customHeight="1" x14ac:dyDescent="0.35"/>
    <row r="4094" ht="15" customHeight="1" x14ac:dyDescent="0.35"/>
    <row r="4095" ht="15" customHeight="1" x14ac:dyDescent="0.35"/>
    <row r="4096" ht="15" customHeight="1" x14ac:dyDescent="0.35"/>
    <row r="4097" ht="15" customHeight="1" x14ac:dyDescent="0.35"/>
    <row r="4098" ht="15" customHeight="1" x14ac:dyDescent="0.35"/>
    <row r="4099" ht="15" customHeight="1" x14ac:dyDescent="0.35"/>
    <row r="4100" ht="15" customHeight="1" x14ac:dyDescent="0.35"/>
    <row r="4101" ht="15" customHeight="1" x14ac:dyDescent="0.35"/>
    <row r="4102" ht="12" customHeight="1" x14ac:dyDescent="0.35"/>
    <row r="4103" ht="15" customHeight="1" x14ac:dyDescent="0.35"/>
    <row r="4104" ht="15" customHeight="1" x14ac:dyDescent="0.35"/>
    <row r="4105" ht="12" customHeight="1" x14ac:dyDescent="0.35"/>
    <row r="4106" ht="15" customHeight="1" x14ac:dyDescent="0.35"/>
    <row r="4107" ht="15" customHeight="1" x14ac:dyDescent="0.35"/>
    <row r="4108" ht="15" customHeight="1" x14ac:dyDescent="0.35"/>
    <row r="4109" ht="15" customHeight="1" x14ac:dyDescent="0.35"/>
    <row r="4110" ht="15" customHeight="1" x14ac:dyDescent="0.35"/>
    <row r="4111" ht="12" customHeight="1" x14ac:dyDescent="0.35"/>
    <row r="4112" ht="15" customHeight="1" x14ac:dyDescent="0.35"/>
    <row r="4113" ht="15" customHeight="1" x14ac:dyDescent="0.35"/>
    <row r="4114" ht="15" customHeight="1" x14ac:dyDescent="0.35"/>
    <row r="4115" ht="15" customHeight="1" x14ac:dyDescent="0.35"/>
    <row r="4116" ht="15" customHeight="1" x14ac:dyDescent="0.35"/>
    <row r="4117" ht="15" customHeight="1" x14ac:dyDescent="0.35"/>
    <row r="4118" ht="15" customHeight="1" x14ac:dyDescent="0.35"/>
    <row r="4119" ht="15" customHeight="1" x14ac:dyDescent="0.35"/>
    <row r="4120" ht="15" customHeight="1" x14ac:dyDescent="0.35"/>
    <row r="4121" ht="15" customHeight="1" x14ac:dyDescent="0.35"/>
    <row r="4122" ht="15" customHeight="1" x14ac:dyDescent="0.35"/>
    <row r="4123" ht="15" customHeight="1" x14ac:dyDescent="0.35"/>
    <row r="4124" ht="15" customHeight="1" x14ac:dyDescent="0.35"/>
    <row r="4125" ht="15" customHeight="1" x14ac:dyDescent="0.35"/>
    <row r="4126" ht="15" customHeight="1" x14ac:dyDescent="0.35"/>
    <row r="4127" ht="15" customHeight="1" x14ac:dyDescent="0.35"/>
    <row r="4128" ht="12" customHeight="1" x14ac:dyDescent="0.35"/>
    <row r="4129" ht="15" customHeight="1" x14ac:dyDescent="0.35"/>
    <row r="4130" ht="15" customHeight="1" x14ac:dyDescent="0.35"/>
    <row r="4131" ht="12" customHeight="1" x14ac:dyDescent="0.35"/>
    <row r="4132" ht="15" customHeight="1" x14ac:dyDescent="0.35"/>
    <row r="4133" ht="15" customHeight="1" x14ac:dyDescent="0.35"/>
    <row r="4134" ht="15" customHeight="1" x14ac:dyDescent="0.35"/>
    <row r="4135" ht="12" customHeight="1" x14ac:dyDescent="0.35"/>
    <row r="4136" ht="15" customHeight="1" x14ac:dyDescent="0.35"/>
    <row r="4137" ht="15" customHeight="1" x14ac:dyDescent="0.35"/>
    <row r="4138" ht="15" customHeight="1" x14ac:dyDescent="0.35"/>
    <row r="4139" ht="15" customHeight="1" x14ac:dyDescent="0.35"/>
    <row r="4140" ht="15" customHeight="1" x14ac:dyDescent="0.35"/>
    <row r="4141" ht="15" customHeight="1" x14ac:dyDescent="0.35"/>
    <row r="4142" ht="15" customHeight="1" x14ac:dyDescent="0.35"/>
    <row r="4143" ht="15" customHeight="1" x14ac:dyDescent="0.35"/>
    <row r="4144" ht="15" customHeight="1" x14ac:dyDescent="0.35"/>
    <row r="4145" spans="2:32" ht="15" customHeight="1" x14ac:dyDescent="0.35"/>
    <row r="4146" spans="2:32" ht="12" customHeight="1" x14ac:dyDescent="0.35"/>
    <row r="4147" spans="2:32" ht="15" customHeight="1" x14ac:dyDescent="0.35"/>
    <row r="4148" spans="2:32" ht="15" customHeight="1" x14ac:dyDescent="0.35"/>
    <row r="4149" spans="2:32" ht="12" customHeight="1" x14ac:dyDescent="0.35"/>
    <row r="4150" spans="2:32" ht="15" customHeight="1" x14ac:dyDescent="0.35"/>
    <row r="4151" spans="2:32" ht="15" customHeight="1" x14ac:dyDescent="0.35"/>
    <row r="4152" spans="2:32" ht="15" customHeight="1" x14ac:dyDescent="0.35">
      <c r="B4152" s="101"/>
      <c r="C4152" s="101"/>
      <c r="D4152" s="101"/>
      <c r="E4152" s="101"/>
      <c r="F4152" s="101"/>
      <c r="G4152" s="101"/>
      <c r="H4152" s="101"/>
      <c r="I4152" s="101"/>
      <c r="J4152" s="101"/>
      <c r="K4152" s="101"/>
      <c r="L4152" s="101"/>
      <c r="M4152" s="101"/>
      <c r="N4152" s="101"/>
      <c r="O4152" s="101"/>
      <c r="P4152" s="101"/>
      <c r="Q4152" s="101"/>
      <c r="R4152" s="101"/>
      <c r="S4152" s="101"/>
      <c r="T4152" s="101"/>
      <c r="U4152" s="101"/>
      <c r="V4152" s="101"/>
      <c r="W4152" s="101"/>
      <c r="X4152" s="101"/>
      <c r="Y4152" s="101"/>
      <c r="Z4152" s="101"/>
      <c r="AA4152" s="101"/>
      <c r="AB4152" s="101"/>
      <c r="AC4152" s="101"/>
      <c r="AD4152" s="101"/>
      <c r="AE4152" s="101"/>
      <c r="AF4152" s="101"/>
    </row>
    <row r="4153" spans="2:32" ht="15" customHeight="1" x14ac:dyDescent="0.35"/>
    <row r="4154" spans="2:32" ht="15" customHeight="1" x14ac:dyDescent="0.35"/>
    <row r="4155" spans="2:32" ht="15" customHeight="1" x14ac:dyDescent="0.35"/>
    <row r="4156" spans="2:32" ht="15" customHeight="1" x14ac:dyDescent="0.35"/>
    <row r="4157" spans="2:32" ht="15" customHeight="1" x14ac:dyDescent="0.35"/>
    <row r="4158" spans="2:32" ht="15" customHeight="1" x14ac:dyDescent="0.35"/>
    <row r="4159" spans="2:32" ht="15" customHeight="1" x14ac:dyDescent="0.35"/>
    <row r="4160" spans="2:32" ht="12" customHeight="1" x14ac:dyDescent="0.35"/>
    <row r="4161" ht="12" customHeight="1" x14ac:dyDescent="0.35"/>
    <row r="4162" ht="12" customHeight="1" x14ac:dyDescent="0.35"/>
    <row r="4163" ht="12" customHeight="1" x14ac:dyDescent="0.35"/>
    <row r="4164" ht="12" customHeight="1" x14ac:dyDescent="0.35"/>
    <row r="4165" ht="12" customHeight="1" x14ac:dyDescent="0.35"/>
    <row r="4166" ht="12" customHeight="1" x14ac:dyDescent="0.35"/>
    <row r="4167" ht="12" customHeight="1" x14ac:dyDescent="0.35"/>
    <row r="4168" ht="12" customHeight="1" x14ac:dyDescent="0.35"/>
    <row r="4169" ht="12" customHeight="1" x14ac:dyDescent="0.35"/>
    <row r="4170" ht="12" customHeight="1" x14ac:dyDescent="0.35"/>
    <row r="4171" ht="12" customHeight="1" x14ac:dyDescent="0.35"/>
    <row r="4172" ht="12" customHeight="1" x14ac:dyDescent="0.35"/>
    <row r="4173" ht="12" customHeight="1" x14ac:dyDescent="0.35"/>
    <row r="4174" ht="12" customHeight="1" x14ac:dyDescent="0.35"/>
    <row r="4175" ht="12" customHeight="1" x14ac:dyDescent="0.35"/>
    <row r="4176" ht="12" customHeight="1" x14ac:dyDescent="0.35"/>
    <row r="4177" ht="12" customHeight="1" x14ac:dyDescent="0.35"/>
    <row r="4178" ht="12" customHeight="1" x14ac:dyDescent="0.35"/>
    <row r="4179" ht="12" customHeight="1" x14ac:dyDescent="0.35"/>
    <row r="4180" ht="12" customHeight="1" x14ac:dyDescent="0.35"/>
    <row r="4181" ht="12" customHeight="1" x14ac:dyDescent="0.35"/>
    <row r="4182" ht="12" customHeight="1" x14ac:dyDescent="0.35"/>
    <row r="4183" ht="12" customHeight="1" x14ac:dyDescent="0.35"/>
    <row r="4184" ht="12" customHeight="1" x14ac:dyDescent="0.35"/>
    <row r="4185" ht="12" customHeight="1" x14ac:dyDescent="0.35"/>
    <row r="4186" ht="12" customHeight="1" x14ac:dyDescent="0.35"/>
    <row r="4187" ht="12" customHeight="1" x14ac:dyDescent="0.35"/>
    <row r="4188" ht="12" customHeight="1" x14ac:dyDescent="0.35"/>
    <row r="4189" ht="12" customHeight="1" x14ac:dyDescent="0.35"/>
    <row r="4190" ht="12" customHeight="1" x14ac:dyDescent="0.35"/>
    <row r="4191" ht="12" customHeight="1" x14ac:dyDescent="0.35"/>
    <row r="4192" ht="12" customHeight="1" x14ac:dyDescent="0.35"/>
    <row r="4193" ht="12" customHeight="1" x14ac:dyDescent="0.35"/>
    <row r="4194" ht="12" customHeight="1" x14ac:dyDescent="0.35"/>
    <row r="4195" ht="12" customHeight="1" x14ac:dyDescent="0.35"/>
    <row r="4196" ht="12" customHeight="1" x14ac:dyDescent="0.35"/>
    <row r="4197" ht="12" customHeight="1" x14ac:dyDescent="0.35"/>
    <row r="4198" ht="12" customHeight="1" x14ac:dyDescent="0.35"/>
    <row r="4199" ht="12" customHeight="1" x14ac:dyDescent="0.35"/>
    <row r="4200" ht="15" customHeight="1" x14ac:dyDescent="0.35"/>
    <row r="4201" ht="15" customHeight="1" x14ac:dyDescent="0.35"/>
    <row r="4202" ht="15" customHeight="1" x14ac:dyDescent="0.35"/>
    <row r="4203" ht="15" customHeight="1" x14ac:dyDescent="0.35"/>
    <row r="4204" ht="15" customHeight="1" x14ac:dyDescent="0.35"/>
    <row r="4205" ht="15" customHeight="1" x14ac:dyDescent="0.35"/>
    <row r="4206" ht="15" customHeight="1" x14ac:dyDescent="0.35"/>
    <row r="4207" ht="15" customHeight="1" x14ac:dyDescent="0.35"/>
    <row r="4208" ht="15" customHeight="1" x14ac:dyDescent="0.35"/>
    <row r="4209" ht="15" customHeight="1" x14ac:dyDescent="0.35"/>
    <row r="4210" ht="12" customHeight="1" x14ac:dyDescent="0.35"/>
    <row r="4211" ht="15" customHeight="1" x14ac:dyDescent="0.35"/>
    <row r="4212" ht="15" customHeight="1" x14ac:dyDescent="0.35"/>
    <row r="4213" ht="15" customHeight="1" x14ac:dyDescent="0.35"/>
    <row r="4214" ht="15" customHeight="1" x14ac:dyDescent="0.35"/>
    <row r="4215" ht="15" customHeight="1" x14ac:dyDescent="0.35"/>
    <row r="4216" ht="15" customHeight="1" x14ac:dyDescent="0.35"/>
    <row r="4217" ht="15" customHeight="1" x14ac:dyDescent="0.35"/>
    <row r="4218" ht="15" customHeight="1" x14ac:dyDescent="0.35"/>
    <row r="4219" ht="15" customHeight="1" x14ac:dyDescent="0.35"/>
    <row r="4220" ht="15" customHeight="1" x14ac:dyDescent="0.35"/>
    <row r="4221" ht="15" customHeight="1" x14ac:dyDescent="0.35"/>
    <row r="4222" ht="15" customHeight="1" x14ac:dyDescent="0.35"/>
    <row r="4223" ht="15" customHeight="1" x14ac:dyDescent="0.35"/>
    <row r="4224" ht="15" customHeight="1" x14ac:dyDescent="0.35"/>
    <row r="4225" ht="15" customHeight="1" x14ac:dyDescent="0.35"/>
    <row r="4226" ht="15" customHeight="1" x14ac:dyDescent="0.35"/>
    <row r="4227" ht="12" customHeight="1" x14ac:dyDescent="0.35"/>
    <row r="4228" ht="15" customHeight="1" x14ac:dyDescent="0.35"/>
    <row r="4229" ht="15" customHeight="1" x14ac:dyDescent="0.35"/>
    <row r="4230" ht="12" customHeight="1" x14ac:dyDescent="0.35"/>
    <row r="4231" ht="15" customHeight="1" x14ac:dyDescent="0.35"/>
    <row r="4232" ht="15" customHeight="1" x14ac:dyDescent="0.35"/>
    <row r="4233" ht="15" customHeight="1" x14ac:dyDescent="0.35"/>
    <row r="4234" ht="15" customHeight="1" x14ac:dyDescent="0.35"/>
    <row r="4235" ht="15" customHeight="1" x14ac:dyDescent="0.35"/>
    <row r="4236" ht="12" customHeight="1" x14ac:dyDescent="0.35"/>
    <row r="4237" ht="15" customHeight="1" x14ac:dyDescent="0.35"/>
    <row r="4238" ht="15" customHeight="1" x14ac:dyDescent="0.35"/>
    <row r="4239" ht="15" customHeight="1" x14ac:dyDescent="0.35"/>
    <row r="4240" ht="15" customHeight="1" x14ac:dyDescent="0.35"/>
    <row r="4241" ht="15" customHeight="1" x14ac:dyDescent="0.35"/>
    <row r="4242" ht="15" customHeight="1" x14ac:dyDescent="0.35"/>
    <row r="4243" ht="15" customHeight="1" x14ac:dyDescent="0.35"/>
    <row r="4244" ht="15" customHeight="1" x14ac:dyDescent="0.35"/>
    <row r="4245" ht="15" customHeight="1" x14ac:dyDescent="0.35"/>
    <row r="4246" ht="15" customHeight="1" x14ac:dyDescent="0.35"/>
    <row r="4247" ht="15" customHeight="1" x14ac:dyDescent="0.35"/>
    <row r="4248" ht="15" customHeight="1" x14ac:dyDescent="0.35"/>
    <row r="4249" ht="15" customHeight="1" x14ac:dyDescent="0.35"/>
    <row r="4250" ht="15" customHeight="1" x14ac:dyDescent="0.35"/>
    <row r="4251" ht="15" customHeight="1" x14ac:dyDescent="0.35"/>
    <row r="4252" ht="15" customHeight="1" x14ac:dyDescent="0.35"/>
    <row r="4253" ht="12" customHeight="1" x14ac:dyDescent="0.35"/>
    <row r="4254" ht="15" customHeight="1" x14ac:dyDescent="0.35"/>
    <row r="4255" ht="15" customHeight="1" x14ac:dyDescent="0.35"/>
    <row r="4256" ht="12" customHeight="1" x14ac:dyDescent="0.35"/>
    <row r="4257" ht="15" customHeight="1" x14ac:dyDescent="0.35"/>
    <row r="4258" ht="15" customHeight="1" x14ac:dyDescent="0.35"/>
    <row r="4259" ht="15" customHeight="1" x14ac:dyDescent="0.35"/>
    <row r="4260" ht="12" customHeight="1" x14ac:dyDescent="0.35"/>
    <row r="4261" ht="15" customHeight="1" x14ac:dyDescent="0.35"/>
    <row r="4262" ht="15" customHeight="1" x14ac:dyDescent="0.35"/>
    <row r="4263" ht="15" customHeight="1" x14ac:dyDescent="0.35"/>
    <row r="4264" ht="15" customHeight="1" x14ac:dyDescent="0.35"/>
    <row r="4265" ht="15" customHeight="1" x14ac:dyDescent="0.35"/>
    <row r="4266" ht="15" customHeight="1" x14ac:dyDescent="0.35"/>
    <row r="4267" ht="15" customHeight="1" x14ac:dyDescent="0.35"/>
    <row r="4268" ht="15" customHeight="1" x14ac:dyDescent="0.35"/>
    <row r="4269" ht="15" customHeight="1" x14ac:dyDescent="0.35"/>
    <row r="4270" ht="15" customHeight="1" x14ac:dyDescent="0.35"/>
    <row r="4271" ht="12" customHeight="1" x14ac:dyDescent="0.35"/>
    <row r="4272" ht="15" customHeight="1" x14ac:dyDescent="0.35"/>
    <row r="4273" spans="2:32" ht="15" customHeight="1" x14ac:dyDescent="0.35"/>
    <row r="4274" spans="2:32" ht="12" customHeight="1" x14ac:dyDescent="0.35"/>
    <row r="4275" spans="2:32" ht="15" customHeight="1" x14ac:dyDescent="0.35"/>
    <row r="4276" spans="2:32" ht="15" customHeight="1" x14ac:dyDescent="0.35"/>
    <row r="4277" spans="2:32" ht="15" customHeight="1" x14ac:dyDescent="0.35">
      <c r="B4277" s="101"/>
      <c r="C4277" s="101"/>
      <c r="D4277" s="101"/>
      <c r="E4277" s="101"/>
      <c r="F4277" s="101"/>
      <c r="G4277" s="101"/>
      <c r="H4277" s="101"/>
      <c r="I4277" s="101"/>
      <c r="J4277" s="101"/>
      <c r="K4277" s="101"/>
      <c r="L4277" s="101"/>
      <c r="M4277" s="101"/>
      <c r="N4277" s="101"/>
      <c r="O4277" s="101"/>
      <c r="P4277" s="101"/>
      <c r="Q4277" s="101"/>
      <c r="R4277" s="101"/>
      <c r="S4277" s="101"/>
      <c r="T4277" s="101"/>
      <c r="U4277" s="101"/>
      <c r="V4277" s="101"/>
      <c r="W4277" s="101"/>
      <c r="X4277" s="101"/>
      <c r="Y4277" s="101"/>
      <c r="Z4277" s="101"/>
      <c r="AA4277" s="101"/>
      <c r="AB4277" s="101"/>
      <c r="AC4277" s="101"/>
      <c r="AD4277" s="101"/>
      <c r="AE4277" s="101"/>
      <c r="AF4277" s="101"/>
    </row>
    <row r="4278" spans="2:32" ht="15" customHeight="1" x14ac:dyDescent="0.35"/>
    <row r="4279" spans="2:32" ht="15" customHeight="1" x14ac:dyDescent="0.35"/>
    <row r="4280" spans="2:32" ht="15" customHeight="1" x14ac:dyDescent="0.35"/>
    <row r="4281" spans="2:32" ht="15" customHeight="1" x14ac:dyDescent="0.35"/>
    <row r="4282" spans="2:32" ht="15" customHeight="1" x14ac:dyDescent="0.35"/>
    <row r="4283" spans="2:32" ht="15" customHeight="1" x14ac:dyDescent="0.35"/>
    <row r="4284" spans="2:32" ht="15" customHeight="1" x14ac:dyDescent="0.35"/>
    <row r="4285" spans="2:32" ht="12" customHeight="1" x14ac:dyDescent="0.35"/>
    <row r="4286" spans="2:32" ht="12" customHeight="1" x14ac:dyDescent="0.35"/>
    <row r="4287" spans="2:32" ht="12" customHeight="1" x14ac:dyDescent="0.35"/>
    <row r="4288" spans="2:32" ht="12" customHeight="1" x14ac:dyDescent="0.35"/>
    <row r="4289" ht="12" customHeight="1" x14ac:dyDescent="0.35"/>
    <row r="4290" ht="12" customHeight="1" x14ac:dyDescent="0.35"/>
    <row r="4291" ht="12" customHeight="1" x14ac:dyDescent="0.35"/>
    <row r="4292" ht="12" customHeight="1" x14ac:dyDescent="0.35"/>
    <row r="4293" ht="12" customHeight="1" x14ac:dyDescent="0.35"/>
    <row r="4294" ht="12" customHeight="1" x14ac:dyDescent="0.35"/>
    <row r="4295" ht="12" customHeight="1" x14ac:dyDescent="0.35"/>
    <row r="4296" ht="12" customHeight="1" x14ac:dyDescent="0.35"/>
    <row r="4297" ht="12" customHeight="1" x14ac:dyDescent="0.35"/>
    <row r="4298" ht="12" customHeight="1" x14ac:dyDescent="0.35"/>
    <row r="4299" ht="12" customHeight="1" x14ac:dyDescent="0.35"/>
    <row r="4300" ht="12" customHeight="1" x14ac:dyDescent="0.35"/>
    <row r="4301" ht="12" customHeight="1" x14ac:dyDescent="0.35"/>
    <row r="4302" ht="12" customHeight="1" x14ac:dyDescent="0.35"/>
    <row r="4303" ht="12" customHeight="1" x14ac:dyDescent="0.35"/>
    <row r="4304" ht="12" customHeight="1" x14ac:dyDescent="0.35"/>
    <row r="4305" ht="12" customHeight="1" x14ac:dyDescent="0.35"/>
    <row r="4306" ht="12" customHeight="1" x14ac:dyDescent="0.35"/>
    <row r="4307" ht="12" customHeight="1" x14ac:dyDescent="0.35"/>
    <row r="4308" ht="12" customHeight="1" x14ac:dyDescent="0.35"/>
    <row r="4309" ht="12" customHeight="1" x14ac:dyDescent="0.35"/>
    <row r="4310" ht="12" customHeight="1" x14ac:dyDescent="0.35"/>
    <row r="4311" ht="12" customHeight="1" x14ac:dyDescent="0.35"/>
    <row r="4312" ht="12" customHeight="1" x14ac:dyDescent="0.35"/>
    <row r="4313" ht="12" customHeight="1" x14ac:dyDescent="0.35"/>
    <row r="4314" ht="12" customHeight="1" x14ac:dyDescent="0.35"/>
    <row r="4315" ht="12" customHeight="1" x14ac:dyDescent="0.35"/>
    <row r="4316" ht="12" customHeight="1" x14ac:dyDescent="0.35"/>
    <row r="4317" ht="12" customHeight="1" x14ac:dyDescent="0.35"/>
    <row r="4318" ht="12" customHeight="1" x14ac:dyDescent="0.35"/>
    <row r="4319" ht="12" customHeight="1" x14ac:dyDescent="0.35"/>
    <row r="4320" ht="12" customHeight="1" x14ac:dyDescent="0.35"/>
    <row r="4321" ht="12" customHeight="1" x14ac:dyDescent="0.35"/>
    <row r="4322" ht="12" customHeight="1" x14ac:dyDescent="0.35"/>
    <row r="4323" ht="12" customHeight="1" x14ac:dyDescent="0.35"/>
    <row r="4324" ht="12" customHeight="1" x14ac:dyDescent="0.35"/>
    <row r="4325" ht="15" customHeight="1" x14ac:dyDescent="0.35"/>
    <row r="4326" ht="15" customHeight="1" x14ac:dyDescent="0.35"/>
    <row r="4327" ht="15" customHeight="1" x14ac:dyDescent="0.35"/>
    <row r="4328" ht="15" customHeight="1" x14ac:dyDescent="0.35"/>
    <row r="4329" ht="15" customHeight="1" x14ac:dyDescent="0.35"/>
    <row r="4330" ht="15" customHeight="1" x14ac:dyDescent="0.35"/>
    <row r="4331" ht="15" customHeight="1" x14ac:dyDescent="0.35"/>
    <row r="4332" ht="15" customHeight="1" x14ac:dyDescent="0.35"/>
    <row r="4333" ht="15" customHeight="1" x14ac:dyDescent="0.35"/>
    <row r="4334" ht="15" customHeight="1" x14ac:dyDescent="0.35"/>
    <row r="4335" ht="12" customHeight="1" x14ac:dyDescent="0.35"/>
    <row r="4336" ht="15" customHeight="1" x14ac:dyDescent="0.35"/>
    <row r="4337" ht="15" customHeight="1" x14ac:dyDescent="0.35"/>
    <row r="4338" ht="15" customHeight="1" x14ac:dyDescent="0.35"/>
    <row r="4339" ht="15" customHeight="1" x14ac:dyDescent="0.35"/>
    <row r="4340" ht="15" customHeight="1" x14ac:dyDescent="0.35"/>
    <row r="4341" ht="15" customHeight="1" x14ac:dyDescent="0.35"/>
    <row r="4342" ht="15" customHeight="1" x14ac:dyDescent="0.35"/>
    <row r="4343" ht="15" customHeight="1" x14ac:dyDescent="0.35"/>
    <row r="4344" ht="15" customHeight="1" x14ac:dyDescent="0.35"/>
    <row r="4345" ht="15" customHeight="1" x14ac:dyDescent="0.35"/>
    <row r="4346" ht="15" customHeight="1" x14ac:dyDescent="0.35"/>
    <row r="4347" ht="15" customHeight="1" x14ac:dyDescent="0.35"/>
    <row r="4348" ht="15" customHeight="1" x14ac:dyDescent="0.35"/>
    <row r="4349" ht="15" customHeight="1" x14ac:dyDescent="0.35"/>
    <row r="4350" ht="15" customHeight="1" x14ac:dyDescent="0.35"/>
    <row r="4351" ht="15" customHeight="1" x14ac:dyDescent="0.35"/>
    <row r="4352" ht="12" customHeight="1" x14ac:dyDescent="0.35"/>
    <row r="4353" ht="15" customHeight="1" x14ac:dyDescent="0.35"/>
    <row r="4354" ht="15" customHeight="1" x14ac:dyDescent="0.35"/>
    <row r="4355" ht="12" customHeight="1" x14ac:dyDescent="0.35"/>
    <row r="4356" ht="15" customHeight="1" x14ac:dyDescent="0.35"/>
    <row r="4357" ht="15" customHeight="1" x14ac:dyDescent="0.35"/>
    <row r="4358" ht="15" customHeight="1" x14ac:dyDescent="0.35"/>
    <row r="4359" ht="15" customHeight="1" x14ac:dyDescent="0.35"/>
    <row r="4360" ht="15" customHeight="1" x14ac:dyDescent="0.35"/>
    <row r="4361" ht="12" customHeight="1" x14ac:dyDescent="0.35"/>
    <row r="4362" ht="15" customHeight="1" x14ac:dyDescent="0.35"/>
    <row r="4363" ht="15" customHeight="1" x14ac:dyDescent="0.35"/>
    <row r="4364" ht="15" customHeight="1" x14ac:dyDescent="0.35"/>
    <row r="4365" ht="15" customHeight="1" x14ac:dyDescent="0.35"/>
    <row r="4366" ht="15" customHeight="1" x14ac:dyDescent="0.35"/>
    <row r="4367" ht="15" customHeight="1" x14ac:dyDescent="0.35"/>
    <row r="4368" ht="15" customHeight="1" x14ac:dyDescent="0.35"/>
    <row r="4369" ht="15" customHeight="1" x14ac:dyDescent="0.35"/>
    <row r="4370" ht="15" customHeight="1" x14ac:dyDescent="0.35"/>
    <row r="4371" ht="15" customHeight="1" x14ac:dyDescent="0.35"/>
    <row r="4372" ht="15" customHeight="1" x14ac:dyDescent="0.35"/>
    <row r="4373" ht="15" customHeight="1" x14ac:dyDescent="0.35"/>
    <row r="4374" ht="15" customHeight="1" x14ac:dyDescent="0.35"/>
    <row r="4375" ht="15" customHeight="1" x14ac:dyDescent="0.35"/>
    <row r="4376" ht="15" customHeight="1" x14ac:dyDescent="0.35"/>
    <row r="4377" ht="15" customHeight="1" x14ac:dyDescent="0.35"/>
    <row r="4378" ht="12" customHeight="1" x14ac:dyDescent="0.35"/>
    <row r="4379" ht="15" customHeight="1" x14ac:dyDescent="0.35"/>
    <row r="4380" ht="15" customHeight="1" x14ac:dyDescent="0.35"/>
    <row r="4381" ht="12" customHeight="1" x14ac:dyDescent="0.35"/>
    <row r="4382" ht="15" customHeight="1" x14ac:dyDescent="0.35"/>
    <row r="4383" ht="15" customHeight="1" x14ac:dyDescent="0.35"/>
    <row r="4384" ht="15" customHeight="1" x14ac:dyDescent="0.35"/>
    <row r="4385" ht="12" customHeight="1" x14ac:dyDescent="0.35"/>
    <row r="4386" ht="15" customHeight="1" x14ac:dyDescent="0.35"/>
    <row r="4387" ht="15" customHeight="1" x14ac:dyDescent="0.35"/>
    <row r="4388" ht="15" customHeight="1" x14ac:dyDescent="0.35"/>
    <row r="4389" ht="15" customHeight="1" x14ac:dyDescent="0.35"/>
    <row r="4390" ht="15" customHeight="1" x14ac:dyDescent="0.35"/>
    <row r="4391" ht="15" customHeight="1" x14ac:dyDescent="0.35"/>
    <row r="4392" ht="15" customHeight="1" x14ac:dyDescent="0.35"/>
    <row r="4393" ht="15" customHeight="1" x14ac:dyDescent="0.35"/>
    <row r="4394" ht="15" customHeight="1" x14ac:dyDescent="0.35"/>
    <row r="4395" ht="15" customHeight="1" x14ac:dyDescent="0.35"/>
    <row r="4396" ht="12" customHeight="1" x14ac:dyDescent="0.35"/>
    <row r="4397" ht="15" customHeight="1" x14ac:dyDescent="0.35"/>
    <row r="4398" ht="15" customHeight="1" x14ac:dyDescent="0.35"/>
    <row r="4399" ht="12" customHeight="1" x14ac:dyDescent="0.35"/>
    <row r="4400" ht="15" customHeight="1" x14ac:dyDescent="0.35"/>
    <row r="4401" spans="2:32" ht="15" customHeight="1" x14ac:dyDescent="0.35"/>
    <row r="4402" spans="2:32" ht="15" customHeight="1" x14ac:dyDescent="0.35">
      <c r="B4402" s="101"/>
      <c r="C4402" s="101"/>
      <c r="D4402" s="101"/>
      <c r="E4402" s="101"/>
      <c r="F4402" s="101"/>
      <c r="G4402" s="101"/>
      <c r="H4402" s="101"/>
      <c r="I4402" s="101"/>
      <c r="J4402" s="101"/>
      <c r="K4402" s="101"/>
      <c r="L4402" s="101"/>
      <c r="M4402" s="101"/>
      <c r="N4402" s="101"/>
      <c r="O4402" s="101"/>
      <c r="P4402" s="101"/>
      <c r="Q4402" s="101"/>
      <c r="R4402" s="101"/>
      <c r="S4402" s="101"/>
      <c r="T4402" s="101"/>
      <c r="U4402" s="101"/>
      <c r="V4402" s="101"/>
      <c r="W4402" s="101"/>
      <c r="X4402" s="101"/>
      <c r="Y4402" s="101"/>
      <c r="Z4402" s="101"/>
      <c r="AA4402" s="101"/>
      <c r="AB4402" s="101"/>
      <c r="AC4402" s="101"/>
      <c r="AD4402" s="101"/>
      <c r="AE4402" s="101"/>
      <c r="AF4402" s="101"/>
    </row>
    <row r="4403" spans="2:32" ht="15" customHeight="1" x14ac:dyDescent="0.35"/>
    <row r="4404" spans="2:32" ht="15" customHeight="1" x14ac:dyDescent="0.35"/>
    <row r="4405" spans="2:32" ht="15" customHeight="1" x14ac:dyDescent="0.35"/>
    <row r="4406" spans="2:32" ht="15" customHeight="1" x14ac:dyDescent="0.35"/>
    <row r="4407" spans="2:32" ht="15" customHeight="1" x14ac:dyDescent="0.35"/>
    <row r="4408" spans="2:32" ht="15" customHeight="1" x14ac:dyDescent="0.35"/>
    <row r="4409" spans="2:32" ht="15" customHeight="1" x14ac:dyDescent="0.35"/>
  </sheetData>
  <mergeCells count="29">
    <mergeCell ref="B1169:AF1169"/>
    <mergeCell ref="B67:AF67"/>
    <mergeCell ref="B116:AF116"/>
    <mergeCell ref="B258:AF258"/>
    <mergeCell ref="B340:AF340"/>
    <mergeCell ref="B452:AF452"/>
    <mergeCell ref="B557:AF557"/>
    <mergeCell ref="B638:AF638"/>
    <mergeCell ref="B710:AF710"/>
    <mergeCell ref="B886:AF886"/>
    <mergeCell ref="B969:AF969"/>
    <mergeCell ref="B1071:AF1071"/>
    <mergeCell ref="B3777:AF3777"/>
    <mergeCell ref="B1269:AF1269"/>
    <mergeCell ref="B1484:AF1484"/>
    <mergeCell ref="B1713:AF1713"/>
    <mergeCell ref="B1990:AF1990"/>
    <mergeCell ref="B2325:AF2325"/>
    <mergeCell ref="B2645:AF2645"/>
    <mergeCell ref="B2971:AF2971"/>
    <mergeCell ref="B3293:AF3293"/>
    <mergeCell ref="B3402:AF3402"/>
    <mergeCell ref="B3527:AF3527"/>
    <mergeCell ref="B3652:AF3652"/>
    <mergeCell ref="B3902:AF3902"/>
    <mergeCell ref="B4027:AF4027"/>
    <mergeCell ref="B4152:AF4152"/>
    <mergeCell ref="B4277:AF4277"/>
    <mergeCell ref="B4402:AF440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workbookViewId="0">
      <selection activeCell="E6" sqref="E6"/>
    </sheetView>
    <sheetView workbookViewId="1"/>
  </sheetViews>
  <sheetFormatPr defaultColWidth="8.81640625" defaultRowHeight="15" customHeight="1" x14ac:dyDescent="0.35"/>
  <cols>
    <col min="1" max="1" width="25.453125" customWidth="1"/>
    <col min="2" max="2" width="30" customWidth="1"/>
  </cols>
  <sheetData>
    <row r="1" spans="1:36" ht="15" customHeight="1" x14ac:dyDescent="0.3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274</v>
      </c>
    </row>
    <row r="10" spans="1:36" ht="14.5" x14ac:dyDescent="0.35">
      <c r="A10" t="s">
        <v>250</v>
      </c>
    </row>
    <row r="11" spans="1:36" ht="14.5" x14ac:dyDescent="0.35">
      <c r="A11" t="s">
        <v>2221</v>
      </c>
    </row>
    <row r="12" spans="1:36" ht="14.5" x14ac:dyDescent="0.35">
      <c r="A12" t="s">
        <v>2222</v>
      </c>
    </row>
    <row r="13" spans="1:36" ht="14.5" x14ac:dyDescent="0.35">
      <c r="A13" t="s">
        <v>251</v>
      </c>
    </row>
    <row r="14" spans="1:36" ht="14.5" x14ac:dyDescent="0.35">
      <c r="B14" t="s">
        <v>252</v>
      </c>
      <c r="C14" t="s">
        <v>272</v>
      </c>
      <c r="D14" t="s">
        <v>273</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2220</v>
      </c>
    </row>
    <row r="15" spans="1:36" ht="14.5" x14ac:dyDescent="0.35">
      <c r="A15" t="s">
        <v>253</v>
      </c>
      <c r="C15" t="s">
        <v>2223</v>
      </c>
    </row>
    <row r="16" spans="1:36" ht="14.5" x14ac:dyDescent="0.35">
      <c r="A16" t="s">
        <v>254</v>
      </c>
      <c r="C16" t="s">
        <v>2224</v>
      </c>
    </row>
    <row r="17" spans="1:36" ht="14.5" x14ac:dyDescent="0.35">
      <c r="A17" t="s">
        <v>255</v>
      </c>
      <c r="B17" t="s">
        <v>2225</v>
      </c>
      <c r="C17" t="s">
        <v>2226</v>
      </c>
      <c r="D17" t="s">
        <v>275</v>
      </c>
      <c r="F17">
        <v>115.309105</v>
      </c>
      <c r="G17">
        <v>112.08167299999999</v>
      </c>
      <c r="H17">
        <v>108.799561</v>
      </c>
      <c r="I17">
        <v>105.485443</v>
      </c>
      <c r="J17">
        <v>102.073494</v>
      </c>
      <c r="K17">
        <v>98.632080000000002</v>
      </c>
      <c r="L17">
        <v>95.168364999999994</v>
      </c>
      <c r="M17">
        <v>91.724007</v>
      </c>
      <c r="N17">
        <v>88.284615000000002</v>
      </c>
      <c r="O17">
        <v>84.925658999999996</v>
      </c>
      <c r="P17">
        <v>81.673439000000002</v>
      </c>
      <c r="Q17">
        <v>78.628928999999999</v>
      </c>
      <c r="R17">
        <v>75.756859000000006</v>
      </c>
      <c r="S17">
        <v>72.991859000000005</v>
      </c>
      <c r="T17">
        <v>70.373169000000004</v>
      </c>
      <c r="U17">
        <v>67.965141000000003</v>
      </c>
      <c r="V17">
        <v>65.821838</v>
      </c>
      <c r="W17">
        <v>63.979008</v>
      </c>
      <c r="X17">
        <v>62.405762000000003</v>
      </c>
      <c r="Y17">
        <v>61.097900000000003</v>
      </c>
      <c r="Z17">
        <v>59.994438000000002</v>
      </c>
      <c r="AA17">
        <v>59.061726</v>
      </c>
      <c r="AB17">
        <v>58.263568999999997</v>
      </c>
      <c r="AC17">
        <v>57.564259</v>
      </c>
      <c r="AD17">
        <v>56.911022000000003</v>
      </c>
      <c r="AE17">
        <v>56.330761000000003</v>
      </c>
      <c r="AF17">
        <v>55.789394000000001</v>
      </c>
      <c r="AG17">
        <v>55.268196000000003</v>
      </c>
      <c r="AH17">
        <v>54.786282</v>
      </c>
      <c r="AI17">
        <v>54.308028999999998</v>
      </c>
      <c r="AJ17" s="22">
        <v>-2.5999999999999999E-2</v>
      </c>
    </row>
    <row r="18" spans="1:36" ht="14.5" x14ac:dyDescent="0.35">
      <c r="A18" t="s">
        <v>256</v>
      </c>
      <c r="B18" t="s">
        <v>2227</v>
      </c>
      <c r="C18" t="s">
        <v>2228</v>
      </c>
      <c r="D18" t="s">
        <v>275</v>
      </c>
      <c r="F18">
        <v>0.54955500000000002</v>
      </c>
      <c r="G18">
        <v>0.51476699999999997</v>
      </c>
      <c r="H18">
        <v>0.48099199999999998</v>
      </c>
      <c r="I18">
        <v>0.44808100000000001</v>
      </c>
      <c r="J18">
        <v>0.41580899999999998</v>
      </c>
      <c r="K18">
        <v>0.38399100000000003</v>
      </c>
      <c r="L18">
        <v>0.35262399999999999</v>
      </c>
      <c r="M18">
        <v>0.321384</v>
      </c>
      <c r="N18">
        <v>0.29009400000000002</v>
      </c>
      <c r="O18">
        <v>0.259631</v>
      </c>
      <c r="P18">
        <v>0.230735</v>
      </c>
      <c r="Q18">
        <v>0.203157</v>
      </c>
      <c r="R18">
        <v>0.17755899999999999</v>
      </c>
      <c r="S18">
        <v>0.15440799999999999</v>
      </c>
      <c r="T18">
        <v>0.13404199999999999</v>
      </c>
      <c r="U18">
        <v>0.116926</v>
      </c>
      <c r="V18">
        <v>0.10287300000000001</v>
      </c>
      <c r="W18">
        <v>9.1671000000000002E-2</v>
      </c>
      <c r="X18">
        <v>8.3354999999999999E-2</v>
      </c>
      <c r="Y18">
        <v>7.7130000000000004E-2</v>
      </c>
      <c r="Z18">
        <v>7.1486999999999995E-2</v>
      </c>
      <c r="AA18">
        <v>6.6416000000000003E-2</v>
      </c>
      <c r="AB18">
        <v>6.1850000000000002E-2</v>
      </c>
      <c r="AC18">
        <v>5.7623000000000001E-2</v>
      </c>
      <c r="AD18">
        <v>5.3690000000000002E-2</v>
      </c>
      <c r="AE18">
        <v>5.0029999999999998E-2</v>
      </c>
      <c r="AF18">
        <v>4.6623999999999999E-2</v>
      </c>
      <c r="AG18">
        <v>4.3454E-2</v>
      </c>
      <c r="AH18">
        <v>4.0503999999999998E-2</v>
      </c>
      <c r="AI18">
        <v>3.7759000000000001E-2</v>
      </c>
      <c r="AJ18" s="22">
        <v>-8.7999999999999995E-2</v>
      </c>
    </row>
    <row r="19" spans="1:36" ht="14.5" x14ac:dyDescent="0.35">
      <c r="A19" t="s">
        <v>257</v>
      </c>
      <c r="B19" t="s">
        <v>2229</v>
      </c>
      <c r="C19" t="s">
        <v>2230</v>
      </c>
      <c r="D19" t="s">
        <v>275</v>
      </c>
      <c r="F19">
        <v>115.85865800000001</v>
      </c>
      <c r="G19">
        <v>112.59644299999999</v>
      </c>
      <c r="H19">
        <v>109.280556</v>
      </c>
      <c r="I19">
        <v>105.933525</v>
      </c>
      <c r="J19">
        <v>102.489304</v>
      </c>
      <c r="K19">
        <v>99.016068000000004</v>
      </c>
      <c r="L19">
        <v>95.520988000000003</v>
      </c>
      <c r="M19">
        <v>92.045387000000005</v>
      </c>
      <c r="N19">
        <v>88.574707000000004</v>
      </c>
      <c r="O19">
        <v>85.185287000000002</v>
      </c>
      <c r="P19">
        <v>81.904174999999995</v>
      </c>
      <c r="Q19">
        <v>78.832085000000006</v>
      </c>
      <c r="R19">
        <v>75.934417999999994</v>
      </c>
      <c r="S19">
        <v>73.146270999999999</v>
      </c>
      <c r="T19">
        <v>70.507210000000001</v>
      </c>
      <c r="U19">
        <v>68.082069000000004</v>
      </c>
      <c r="V19">
        <v>65.924712999999997</v>
      </c>
      <c r="W19">
        <v>64.070678999999998</v>
      </c>
      <c r="X19">
        <v>62.489117</v>
      </c>
      <c r="Y19">
        <v>61.17503</v>
      </c>
      <c r="Z19">
        <v>60.065925999999997</v>
      </c>
      <c r="AA19">
        <v>59.128143000000001</v>
      </c>
      <c r="AB19">
        <v>58.325420000000001</v>
      </c>
      <c r="AC19">
        <v>57.621879999999997</v>
      </c>
      <c r="AD19">
        <v>56.964709999999997</v>
      </c>
      <c r="AE19">
        <v>56.380791000000002</v>
      </c>
      <c r="AF19">
        <v>55.836018000000003</v>
      </c>
      <c r="AG19">
        <v>55.311649000000003</v>
      </c>
      <c r="AH19">
        <v>54.826785999999998</v>
      </c>
      <c r="AI19">
        <v>54.345787000000001</v>
      </c>
      <c r="AJ19" s="22">
        <v>-2.5999999999999999E-2</v>
      </c>
    </row>
    <row r="20" spans="1:36" ht="14.5" x14ac:dyDescent="0.35">
      <c r="A20" t="s">
        <v>258</v>
      </c>
      <c r="C20" t="s">
        <v>2231</v>
      </c>
    </row>
    <row r="21" spans="1:36" ht="14.5" x14ac:dyDescent="0.35">
      <c r="A21" t="s">
        <v>259</v>
      </c>
      <c r="B21" t="s">
        <v>2232</v>
      </c>
      <c r="C21" t="s">
        <v>2233</v>
      </c>
      <c r="D21" t="s">
        <v>275</v>
      </c>
      <c r="F21">
        <v>4.4975360000000002</v>
      </c>
      <c r="G21">
        <v>4.3282879999999997</v>
      </c>
      <c r="H21">
        <v>4.1459820000000001</v>
      </c>
      <c r="I21">
        <v>3.9485730000000001</v>
      </c>
      <c r="J21">
        <v>3.7342219999999999</v>
      </c>
      <c r="K21">
        <v>3.5045929999999998</v>
      </c>
      <c r="L21">
        <v>3.2617050000000001</v>
      </c>
      <c r="M21">
        <v>3.0099670000000001</v>
      </c>
      <c r="N21">
        <v>2.7531430000000001</v>
      </c>
      <c r="O21">
        <v>2.5001090000000001</v>
      </c>
      <c r="P21">
        <v>2.2587820000000001</v>
      </c>
      <c r="Q21">
        <v>2.0344609999999999</v>
      </c>
      <c r="R21">
        <v>1.8321289999999999</v>
      </c>
      <c r="S21">
        <v>1.650488</v>
      </c>
      <c r="T21">
        <v>1.491431</v>
      </c>
      <c r="U21">
        <v>1.3592390000000001</v>
      </c>
      <c r="V21">
        <v>1.254435</v>
      </c>
      <c r="W21">
        <v>1.169816</v>
      </c>
      <c r="X21">
        <v>1.104025</v>
      </c>
      <c r="Y21">
        <v>1.0539620000000001</v>
      </c>
      <c r="Z21">
        <v>1.012454</v>
      </c>
      <c r="AA21">
        <v>0.97662499999999997</v>
      </c>
      <c r="AB21">
        <v>0.94521200000000005</v>
      </c>
      <c r="AC21">
        <v>0.91759599999999997</v>
      </c>
      <c r="AD21">
        <v>0.891625</v>
      </c>
      <c r="AE21">
        <v>0.86783200000000005</v>
      </c>
      <c r="AF21">
        <v>0.84561399999999998</v>
      </c>
      <c r="AG21">
        <v>0.82461300000000004</v>
      </c>
      <c r="AH21">
        <v>0.80513000000000001</v>
      </c>
      <c r="AI21">
        <v>0.78630699999999998</v>
      </c>
      <c r="AJ21" s="22">
        <v>-5.8000000000000003E-2</v>
      </c>
    </row>
    <row r="22" spans="1:36" ht="14.5" x14ac:dyDescent="0.35">
      <c r="A22" t="s">
        <v>24</v>
      </c>
      <c r="B22" t="s">
        <v>2234</v>
      </c>
      <c r="C22" t="s">
        <v>2235</v>
      </c>
      <c r="D22" t="s">
        <v>275</v>
      </c>
      <c r="F22">
        <v>0.19994300000000001</v>
      </c>
      <c r="G22">
        <v>0.195351</v>
      </c>
      <c r="H22">
        <v>0.190271</v>
      </c>
      <c r="I22">
        <v>0.18446799999999999</v>
      </c>
      <c r="J22">
        <v>0.17801800000000001</v>
      </c>
      <c r="K22">
        <v>0.17077300000000001</v>
      </c>
      <c r="L22">
        <v>0.162686</v>
      </c>
      <c r="M22">
        <v>0.15362100000000001</v>
      </c>
      <c r="N22">
        <v>0.143627</v>
      </c>
      <c r="O22">
        <v>0.13288900000000001</v>
      </c>
      <c r="P22">
        <v>0.121687</v>
      </c>
      <c r="Q22">
        <v>0.11032</v>
      </c>
      <c r="R22">
        <v>9.9067000000000002E-2</v>
      </c>
      <c r="S22">
        <v>8.8153999999999996E-2</v>
      </c>
      <c r="T22">
        <v>7.7871999999999997E-2</v>
      </c>
      <c r="U22">
        <v>6.8597000000000005E-2</v>
      </c>
      <c r="V22">
        <v>6.0506999999999998E-2</v>
      </c>
      <c r="W22">
        <v>5.4038000000000003E-2</v>
      </c>
      <c r="X22">
        <v>4.8723000000000002E-2</v>
      </c>
      <c r="Y22">
        <v>4.4741999999999997E-2</v>
      </c>
      <c r="Z22">
        <v>4.1744999999999997E-2</v>
      </c>
      <c r="AA22">
        <v>3.9503000000000003E-2</v>
      </c>
      <c r="AB22">
        <v>3.7830999999999997E-2</v>
      </c>
      <c r="AC22">
        <v>3.6459999999999999E-2</v>
      </c>
      <c r="AD22">
        <v>3.5392E-2</v>
      </c>
      <c r="AE22">
        <v>3.4458999999999997E-2</v>
      </c>
      <c r="AF22">
        <v>3.3607999999999999E-2</v>
      </c>
      <c r="AG22">
        <v>3.2805000000000001E-2</v>
      </c>
      <c r="AH22">
        <v>3.2107999999999998E-2</v>
      </c>
      <c r="AI22">
        <v>3.1428999999999999E-2</v>
      </c>
      <c r="AJ22" s="22">
        <v>-6.2E-2</v>
      </c>
    </row>
    <row r="23" spans="1:36" ht="14.5" x14ac:dyDescent="0.35">
      <c r="A23" t="s">
        <v>23</v>
      </c>
      <c r="B23" t="s">
        <v>2236</v>
      </c>
      <c r="C23" t="s">
        <v>2237</v>
      </c>
      <c r="D23" t="s">
        <v>275</v>
      </c>
      <c r="F23">
        <v>0.13844799999999999</v>
      </c>
      <c r="G23">
        <v>0.16100400000000001</v>
      </c>
      <c r="H23">
        <v>0.18390100000000001</v>
      </c>
      <c r="I23">
        <v>0.20694499999999999</v>
      </c>
      <c r="J23">
        <v>0.22786899999999999</v>
      </c>
      <c r="K23">
        <v>0.24752099999999999</v>
      </c>
      <c r="L23">
        <v>0.26579700000000001</v>
      </c>
      <c r="M23">
        <v>0.28323799999999999</v>
      </c>
      <c r="N23">
        <v>0.30007</v>
      </c>
      <c r="O23">
        <v>0.316521</v>
      </c>
      <c r="P23">
        <v>0.33248899999999998</v>
      </c>
      <c r="Q23">
        <v>0.35017399999999999</v>
      </c>
      <c r="R23">
        <v>0.36840200000000001</v>
      </c>
      <c r="S23">
        <v>0.386042</v>
      </c>
      <c r="T23">
        <v>0.40351799999999999</v>
      </c>
      <c r="U23">
        <v>0.421097</v>
      </c>
      <c r="V23">
        <v>0.43924999999999997</v>
      </c>
      <c r="W23">
        <v>0.45860699999999999</v>
      </c>
      <c r="X23">
        <v>0.47881000000000001</v>
      </c>
      <c r="Y23">
        <v>0.50045799999999996</v>
      </c>
      <c r="Z23">
        <v>0.52275799999999994</v>
      </c>
      <c r="AA23">
        <v>0.54586299999999999</v>
      </c>
      <c r="AB23">
        <v>0.56961799999999996</v>
      </c>
      <c r="AC23">
        <v>0.59409299999999998</v>
      </c>
      <c r="AD23">
        <v>0.61792800000000003</v>
      </c>
      <c r="AE23">
        <v>0.64264299999999996</v>
      </c>
      <c r="AF23">
        <v>0.66742400000000002</v>
      </c>
      <c r="AG23">
        <v>0.69175399999999998</v>
      </c>
      <c r="AH23">
        <v>0.71638400000000002</v>
      </c>
      <c r="AI23">
        <v>0.73965700000000001</v>
      </c>
      <c r="AJ23" s="22">
        <v>5.8999999999999997E-2</v>
      </c>
    </row>
    <row r="24" spans="1:36" ht="14.5" x14ac:dyDescent="0.35">
      <c r="A24" t="s">
        <v>200</v>
      </c>
      <c r="B24" t="s">
        <v>2238</v>
      </c>
      <c r="C24" t="s">
        <v>2239</v>
      </c>
      <c r="D24" t="s">
        <v>275</v>
      </c>
      <c r="F24">
        <v>0.71364899999999998</v>
      </c>
      <c r="G24">
        <v>0.85750400000000004</v>
      </c>
      <c r="H24">
        <v>1.012691</v>
      </c>
      <c r="I24">
        <v>1.1707430000000001</v>
      </c>
      <c r="J24">
        <v>1.3171930000000001</v>
      </c>
      <c r="K24">
        <v>1.4546840000000001</v>
      </c>
      <c r="L24">
        <v>1.5832250000000001</v>
      </c>
      <c r="M24">
        <v>1.705527</v>
      </c>
      <c r="N24">
        <v>1.823348</v>
      </c>
      <c r="O24">
        <v>1.942035</v>
      </c>
      <c r="P24">
        <v>2.058554</v>
      </c>
      <c r="Q24">
        <v>2.1833130000000001</v>
      </c>
      <c r="R24">
        <v>2.312265</v>
      </c>
      <c r="S24">
        <v>2.4381599999999999</v>
      </c>
      <c r="T24">
        <v>2.5613380000000001</v>
      </c>
      <c r="U24">
        <v>2.6828850000000002</v>
      </c>
      <c r="V24">
        <v>2.8047430000000002</v>
      </c>
      <c r="W24">
        <v>2.9302329999999999</v>
      </c>
      <c r="X24">
        <v>3.059396</v>
      </c>
      <c r="Y24">
        <v>3.194922</v>
      </c>
      <c r="Z24">
        <v>3.335172</v>
      </c>
      <c r="AA24">
        <v>3.4791639999999999</v>
      </c>
      <c r="AB24">
        <v>3.6311580000000001</v>
      </c>
      <c r="AC24">
        <v>3.7877900000000002</v>
      </c>
      <c r="AD24">
        <v>3.9481440000000001</v>
      </c>
      <c r="AE24">
        <v>4.1158809999999999</v>
      </c>
      <c r="AF24">
        <v>4.2883420000000001</v>
      </c>
      <c r="AG24">
        <v>4.4635389999999999</v>
      </c>
      <c r="AH24">
        <v>4.645168</v>
      </c>
      <c r="AI24">
        <v>4.8263740000000004</v>
      </c>
      <c r="AJ24" s="22">
        <v>6.8000000000000005E-2</v>
      </c>
    </row>
    <row r="25" spans="1:36" ht="14.5" x14ac:dyDescent="0.35">
      <c r="A25" t="s">
        <v>1979</v>
      </c>
      <c r="B25" t="s">
        <v>2240</v>
      </c>
      <c r="C25" t="s">
        <v>2241</v>
      </c>
      <c r="D25" t="s">
        <v>275</v>
      </c>
      <c r="F25">
        <v>0.34413199999999999</v>
      </c>
      <c r="G25">
        <v>0.37788899999999997</v>
      </c>
      <c r="H25">
        <v>0.404561</v>
      </c>
      <c r="I25">
        <v>0.42787999999999998</v>
      </c>
      <c r="J25">
        <v>0.44902700000000001</v>
      </c>
      <c r="K25">
        <v>0.46759400000000001</v>
      </c>
      <c r="L25">
        <v>0.48388100000000001</v>
      </c>
      <c r="M25">
        <v>0.49827100000000002</v>
      </c>
      <c r="N25">
        <v>0.51088299999999998</v>
      </c>
      <c r="O25">
        <v>0.52259999999999995</v>
      </c>
      <c r="P25">
        <v>0.53356999999999999</v>
      </c>
      <c r="Q25">
        <v>0.54616799999999999</v>
      </c>
      <c r="R25">
        <v>0.55890600000000001</v>
      </c>
      <c r="S25">
        <v>0.57097200000000004</v>
      </c>
      <c r="T25">
        <v>0.5827</v>
      </c>
      <c r="U25">
        <v>0.59447499999999998</v>
      </c>
      <c r="V25">
        <v>0.60706599999999999</v>
      </c>
      <c r="W25">
        <v>0.62133300000000002</v>
      </c>
      <c r="X25">
        <v>0.63716200000000001</v>
      </c>
      <c r="Y25">
        <v>0.65511799999999998</v>
      </c>
      <c r="Z25">
        <v>0.67410300000000001</v>
      </c>
      <c r="AA25">
        <v>0.69457000000000002</v>
      </c>
      <c r="AB25">
        <v>0.71624600000000005</v>
      </c>
      <c r="AC25">
        <v>0.73846000000000001</v>
      </c>
      <c r="AD25">
        <v>0.76048199999999999</v>
      </c>
      <c r="AE25">
        <v>0.78330299999999997</v>
      </c>
      <c r="AF25">
        <v>0.80618900000000004</v>
      </c>
      <c r="AG25">
        <v>0.828592</v>
      </c>
      <c r="AH25">
        <v>0.85094199999999998</v>
      </c>
      <c r="AI25">
        <v>0.872035</v>
      </c>
      <c r="AJ25" s="22">
        <v>3.3000000000000002E-2</v>
      </c>
    </row>
    <row r="26" spans="1:36" ht="14.5" x14ac:dyDescent="0.35">
      <c r="A26" t="s">
        <v>1996</v>
      </c>
      <c r="B26" t="s">
        <v>2242</v>
      </c>
      <c r="C26" t="s">
        <v>2243</v>
      </c>
      <c r="D26" t="s">
        <v>275</v>
      </c>
      <c r="F26">
        <v>0.206648</v>
      </c>
      <c r="G26">
        <v>0.203287</v>
      </c>
      <c r="H26">
        <v>0.199353</v>
      </c>
      <c r="I26">
        <v>0.19481799999999999</v>
      </c>
      <c r="J26">
        <v>0.189552</v>
      </c>
      <c r="K26">
        <v>0.183558</v>
      </c>
      <c r="L26">
        <v>0.17666499999999999</v>
      </c>
      <c r="M26">
        <v>0.16877900000000001</v>
      </c>
      <c r="N26">
        <v>0.15992500000000001</v>
      </c>
      <c r="O26">
        <v>0.15038399999999999</v>
      </c>
      <c r="P26">
        <v>0.140317</v>
      </c>
      <c r="Q26">
        <v>0.12998799999999999</v>
      </c>
      <c r="R26">
        <v>0.119528</v>
      </c>
      <c r="S26">
        <v>0.109123</v>
      </c>
      <c r="T26">
        <v>9.9152000000000004E-2</v>
      </c>
      <c r="U26">
        <v>9.0005000000000002E-2</v>
      </c>
      <c r="V26">
        <v>8.2034999999999997E-2</v>
      </c>
      <c r="W26">
        <v>7.5527999999999998E-2</v>
      </c>
      <c r="X26">
        <v>7.0557999999999996E-2</v>
      </c>
      <c r="Y26">
        <v>6.6864000000000007E-2</v>
      </c>
      <c r="Z26">
        <v>6.4060000000000006E-2</v>
      </c>
      <c r="AA26">
        <v>6.2484999999999999E-2</v>
      </c>
      <c r="AB26">
        <v>6.2106000000000001E-2</v>
      </c>
      <c r="AC26">
        <v>6.2162000000000002E-2</v>
      </c>
      <c r="AD26">
        <v>6.2370000000000002E-2</v>
      </c>
      <c r="AE26">
        <v>6.2767000000000003E-2</v>
      </c>
      <c r="AF26">
        <v>6.3258999999999996E-2</v>
      </c>
      <c r="AG26">
        <v>6.3784999999999994E-2</v>
      </c>
      <c r="AH26">
        <v>6.4435999999999993E-2</v>
      </c>
      <c r="AI26">
        <v>6.5051999999999999E-2</v>
      </c>
      <c r="AJ26" s="22">
        <v>-3.9E-2</v>
      </c>
    </row>
    <row r="27" spans="1:36" ht="14.5" x14ac:dyDescent="0.35">
      <c r="A27" t="s">
        <v>260</v>
      </c>
      <c r="B27" t="s">
        <v>2244</v>
      </c>
      <c r="C27" t="s">
        <v>2245</v>
      </c>
      <c r="D27" t="s">
        <v>275</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ht="14.5" x14ac:dyDescent="0.35">
      <c r="A28" t="s">
        <v>261</v>
      </c>
      <c r="B28" t="s">
        <v>2246</v>
      </c>
      <c r="C28" t="s">
        <v>2247</v>
      </c>
      <c r="D28" t="s">
        <v>275</v>
      </c>
      <c r="F28">
        <v>3.9603809999999999</v>
      </c>
      <c r="G28">
        <v>4.1201530000000002</v>
      </c>
      <c r="H28">
        <v>4.2937839999999996</v>
      </c>
      <c r="I28">
        <v>4.4494480000000003</v>
      </c>
      <c r="J28">
        <v>4.5704260000000003</v>
      </c>
      <c r="K28">
        <v>4.6713889999999996</v>
      </c>
      <c r="L28">
        <v>4.7550949999999998</v>
      </c>
      <c r="M28">
        <v>4.8283290000000001</v>
      </c>
      <c r="N28">
        <v>4.8927069999999997</v>
      </c>
      <c r="O28">
        <v>4.9553349999999998</v>
      </c>
      <c r="P28">
        <v>5.0179400000000003</v>
      </c>
      <c r="Q28">
        <v>5.0954129999999997</v>
      </c>
      <c r="R28">
        <v>5.1811210000000001</v>
      </c>
      <c r="S28">
        <v>5.2642819999999997</v>
      </c>
      <c r="T28">
        <v>5.3481779999999999</v>
      </c>
      <c r="U28">
        <v>5.431826</v>
      </c>
      <c r="V28">
        <v>5.518815</v>
      </c>
      <c r="W28">
        <v>5.6119519999999996</v>
      </c>
      <c r="X28">
        <v>5.7068940000000001</v>
      </c>
      <c r="Y28">
        <v>5.8053730000000003</v>
      </c>
      <c r="Z28">
        <v>5.9018509999999997</v>
      </c>
      <c r="AA28">
        <v>5.9944470000000001</v>
      </c>
      <c r="AB28">
        <v>6.0826520000000004</v>
      </c>
      <c r="AC28">
        <v>6.1663759999999996</v>
      </c>
      <c r="AD28">
        <v>6.242362</v>
      </c>
      <c r="AE28">
        <v>6.3187360000000004</v>
      </c>
      <c r="AF28">
        <v>6.392703</v>
      </c>
      <c r="AG28">
        <v>6.4629000000000003</v>
      </c>
      <c r="AH28">
        <v>6.5327279999999996</v>
      </c>
      <c r="AI28">
        <v>6.5962680000000002</v>
      </c>
      <c r="AJ28" s="22">
        <v>1.7999999999999999E-2</v>
      </c>
    </row>
    <row r="29" spans="1:36" ht="14.5" x14ac:dyDescent="0.35">
      <c r="A29" t="s">
        <v>262</v>
      </c>
      <c r="B29" t="s">
        <v>2248</v>
      </c>
      <c r="C29" t="s">
        <v>2249</v>
      </c>
      <c r="D29" t="s">
        <v>275</v>
      </c>
      <c r="F29">
        <v>1.2515E-2</v>
      </c>
      <c r="G29">
        <v>1.1823E-2</v>
      </c>
      <c r="H29">
        <v>1.1119E-2</v>
      </c>
      <c r="I29">
        <v>1.039E-2</v>
      </c>
      <c r="J29">
        <v>9.6380000000000007E-3</v>
      </c>
      <c r="K29">
        <v>8.8859999999999998E-3</v>
      </c>
      <c r="L29">
        <v>8.1370000000000001E-3</v>
      </c>
      <c r="M29">
        <v>7.4050000000000001E-3</v>
      </c>
      <c r="N29">
        <v>6.7159999999999997E-3</v>
      </c>
      <c r="O29">
        <v>6.1539999999999997E-3</v>
      </c>
      <c r="P29">
        <v>5.6389999999999999E-3</v>
      </c>
      <c r="Q29">
        <v>5.195E-3</v>
      </c>
      <c r="R29">
        <v>4.8380000000000003E-3</v>
      </c>
      <c r="S29">
        <v>4.5620000000000001E-3</v>
      </c>
      <c r="T29">
        <v>4.3449999999999999E-3</v>
      </c>
      <c r="U29">
        <v>4.182E-3</v>
      </c>
      <c r="V29">
        <v>4.0990000000000002E-3</v>
      </c>
      <c r="W29">
        <v>4.0330000000000001E-3</v>
      </c>
      <c r="X29">
        <v>3.9849999999999998E-3</v>
      </c>
      <c r="Y29">
        <v>3.9420000000000002E-3</v>
      </c>
      <c r="Z29">
        <v>3.898E-3</v>
      </c>
      <c r="AA29">
        <v>3.8530000000000001E-3</v>
      </c>
      <c r="AB29">
        <v>3.8080000000000002E-3</v>
      </c>
      <c r="AC29">
        <v>3.764E-3</v>
      </c>
      <c r="AD29">
        <v>3.7200000000000002E-3</v>
      </c>
      <c r="AE29">
        <v>3.679E-3</v>
      </c>
      <c r="AF29">
        <v>3.6410000000000001E-3</v>
      </c>
      <c r="AG29">
        <v>3.6059999999999998E-3</v>
      </c>
      <c r="AH29">
        <v>3.5750000000000001E-3</v>
      </c>
      <c r="AI29">
        <v>3.5460000000000001E-3</v>
      </c>
      <c r="AJ29" s="22">
        <v>-4.2999999999999997E-2</v>
      </c>
    </row>
    <row r="30" spans="1:36" ht="14.5" x14ac:dyDescent="0.35">
      <c r="A30" t="s">
        <v>263</v>
      </c>
      <c r="B30" t="s">
        <v>2250</v>
      </c>
      <c r="C30" t="s">
        <v>2251</v>
      </c>
      <c r="D30" t="s">
        <v>275</v>
      </c>
      <c r="F30">
        <v>4.5899999999999999E-4</v>
      </c>
      <c r="G30">
        <v>4.84E-4</v>
      </c>
      <c r="H30">
        <v>5.2700000000000002E-4</v>
      </c>
      <c r="I30">
        <v>5.8299999999999997E-4</v>
      </c>
      <c r="J30">
        <v>6.4300000000000002E-4</v>
      </c>
      <c r="K30">
        <v>6.9800000000000005E-4</v>
      </c>
      <c r="L30">
        <v>7.5100000000000004E-4</v>
      </c>
      <c r="M30">
        <v>8.03E-4</v>
      </c>
      <c r="N30">
        <v>8.52E-4</v>
      </c>
      <c r="O30">
        <v>8.9999999999999998E-4</v>
      </c>
      <c r="P30">
        <v>9.4700000000000003E-4</v>
      </c>
      <c r="Q30">
        <v>9.9200000000000004E-4</v>
      </c>
      <c r="R30">
        <v>1.0369999999999999E-3</v>
      </c>
      <c r="S30">
        <v>1.08E-3</v>
      </c>
      <c r="T30">
        <v>1.119E-3</v>
      </c>
      <c r="U30">
        <v>1.155E-3</v>
      </c>
      <c r="V30">
        <v>1.1869999999999999E-3</v>
      </c>
      <c r="W30">
        <v>1.217E-3</v>
      </c>
      <c r="X30">
        <v>1.2440000000000001E-3</v>
      </c>
      <c r="Y30">
        <v>1.2689999999999999E-3</v>
      </c>
      <c r="Z30">
        <v>1.292E-3</v>
      </c>
      <c r="AA30">
        <v>1.312E-3</v>
      </c>
      <c r="AB30">
        <v>1.3320000000000001E-3</v>
      </c>
      <c r="AC30">
        <v>1.351E-3</v>
      </c>
      <c r="AD30">
        <v>1.3680000000000001E-3</v>
      </c>
      <c r="AE30">
        <v>1.387E-3</v>
      </c>
      <c r="AF30">
        <v>1.407E-3</v>
      </c>
      <c r="AG30">
        <v>1.428E-3</v>
      </c>
      <c r="AH30">
        <v>1.4499999999999999E-3</v>
      </c>
      <c r="AI30">
        <v>1.4710000000000001E-3</v>
      </c>
      <c r="AJ30" s="22">
        <v>4.1000000000000002E-2</v>
      </c>
    </row>
    <row r="31" spans="1:36" ht="14.5" x14ac:dyDescent="0.35">
      <c r="A31" t="s">
        <v>264</v>
      </c>
      <c r="B31" t="s">
        <v>2252</v>
      </c>
      <c r="C31" t="s">
        <v>2253</v>
      </c>
      <c r="D31" t="s">
        <v>275</v>
      </c>
      <c r="F31">
        <v>2.2599999999999999E-3</v>
      </c>
      <c r="G31">
        <v>2E-3</v>
      </c>
      <c r="H31">
        <v>1.823E-3</v>
      </c>
      <c r="I31">
        <v>1.6969999999999999E-3</v>
      </c>
      <c r="J31">
        <v>1.6080000000000001E-3</v>
      </c>
      <c r="K31">
        <v>1.5809999999999999E-3</v>
      </c>
      <c r="L31">
        <v>1.5900000000000001E-3</v>
      </c>
      <c r="M31">
        <v>1.604E-3</v>
      </c>
      <c r="N31">
        <v>1.6199999999999999E-3</v>
      </c>
      <c r="O31">
        <v>1.6379999999999999E-3</v>
      </c>
      <c r="P31">
        <v>1.66E-3</v>
      </c>
      <c r="Q31">
        <v>1.684E-3</v>
      </c>
      <c r="R31">
        <v>1.7160000000000001E-3</v>
      </c>
      <c r="S31">
        <v>1.748E-3</v>
      </c>
      <c r="T31">
        <v>1.7799999999999999E-3</v>
      </c>
      <c r="U31">
        <v>1.8129999999999999E-3</v>
      </c>
      <c r="V31">
        <v>1.846E-3</v>
      </c>
      <c r="W31">
        <v>1.8779999999999999E-3</v>
      </c>
      <c r="X31">
        <v>1.9120000000000001E-3</v>
      </c>
      <c r="Y31">
        <v>1.9449999999999999E-3</v>
      </c>
      <c r="Z31">
        <v>1.9780000000000002E-3</v>
      </c>
      <c r="AA31">
        <v>2.0100000000000001E-3</v>
      </c>
      <c r="AB31">
        <v>2.0430000000000001E-3</v>
      </c>
      <c r="AC31">
        <v>2.0760000000000002E-3</v>
      </c>
      <c r="AD31">
        <v>2.111E-3</v>
      </c>
      <c r="AE31">
        <v>2.1489999999999999E-3</v>
      </c>
      <c r="AF31">
        <v>2.1919999999999999E-3</v>
      </c>
      <c r="AG31">
        <v>2.238E-3</v>
      </c>
      <c r="AH31">
        <v>2.2889999999999998E-3</v>
      </c>
      <c r="AI31">
        <v>2.3419999999999999E-3</v>
      </c>
      <c r="AJ31" s="22">
        <v>1E-3</v>
      </c>
    </row>
    <row r="32" spans="1:36" ht="14.5" x14ac:dyDescent="0.35">
      <c r="A32" t="s">
        <v>265</v>
      </c>
      <c r="B32" t="s">
        <v>2254</v>
      </c>
      <c r="C32" t="s">
        <v>2255</v>
      </c>
      <c r="D32" t="s">
        <v>275</v>
      </c>
      <c r="F32">
        <v>4.3140000000000001E-3</v>
      </c>
      <c r="G32">
        <v>3.6819999999999999E-3</v>
      </c>
      <c r="H32">
        <v>3.1610000000000002E-3</v>
      </c>
      <c r="I32">
        <v>2.735E-3</v>
      </c>
      <c r="J32">
        <v>2.392E-3</v>
      </c>
      <c r="K32">
        <v>2.1649999999999998E-3</v>
      </c>
      <c r="L32">
        <v>2.026E-3</v>
      </c>
      <c r="M32">
        <v>1.9109999999999999E-3</v>
      </c>
      <c r="N32">
        <v>1.817E-3</v>
      </c>
      <c r="O32">
        <v>1.73E-3</v>
      </c>
      <c r="P32">
        <v>1.65E-3</v>
      </c>
      <c r="Q32">
        <v>1.5759999999999999E-3</v>
      </c>
      <c r="R32">
        <v>1.508E-3</v>
      </c>
      <c r="S32">
        <v>1.4450000000000001E-3</v>
      </c>
      <c r="T32">
        <v>1.3860000000000001E-3</v>
      </c>
      <c r="U32">
        <v>1.3309999999999999E-3</v>
      </c>
      <c r="V32">
        <v>1.279E-3</v>
      </c>
      <c r="W32">
        <v>1.23E-3</v>
      </c>
      <c r="X32">
        <v>1.1839999999999999E-3</v>
      </c>
      <c r="Y32">
        <v>1.1410000000000001E-3</v>
      </c>
      <c r="Z32">
        <v>1.1000000000000001E-3</v>
      </c>
      <c r="AA32">
        <v>1.062E-3</v>
      </c>
      <c r="AB32">
        <v>1.026E-3</v>
      </c>
      <c r="AC32">
        <v>9.9200000000000004E-4</v>
      </c>
      <c r="AD32">
        <v>9.6000000000000002E-4</v>
      </c>
      <c r="AE32">
        <v>9.3099999999999997E-4</v>
      </c>
      <c r="AF32">
        <v>9.0499999999999999E-4</v>
      </c>
      <c r="AG32">
        <v>8.8099999999999995E-4</v>
      </c>
      <c r="AH32">
        <v>8.5999999999999998E-4</v>
      </c>
      <c r="AI32">
        <v>8.4000000000000003E-4</v>
      </c>
      <c r="AJ32" s="22">
        <v>-5.5E-2</v>
      </c>
    </row>
    <row r="33" spans="1:36" ht="14.5" x14ac:dyDescent="0.35">
      <c r="A33" t="s">
        <v>20</v>
      </c>
      <c r="B33" t="s">
        <v>2256</v>
      </c>
      <c r="C33" t="s">
        <v>2257</v>
      </c>
      <c r="D33" t="s">
        <v>275</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ht="14.5" x14ac:dyDescent="0.35">
      <c r="A34" t="s">
        <v>19</v>
      </c>
      <c r="B34" t="s">
        <v>2258</v>
      </c>
      <c r="C34" t="s">
        <v>2259</v>
      </c>
      <c r="D34" t="s">
        <v>275</v>
      </c>
      <c r="F34">
        <v>1.2149E-2</v>
      </c>
      <c r="G34">
        <v>1.4557E-2</v>
      </c>
      <c r="H34">
        <v>1.7247999999999999E-2</v>
      </c>
      <c r="I34">
        <v>2.0088000000000002E-2</v>
      </c>
      <c r="J34">
        <v>2.3116000000000001E-2</v>
      </c>
      <c r="K34">
        <v>2.6445E-2</v>
      </c>
      <c r="L34">
        <v>3.0001E-2</v>
      </c>
      <c r="M34">
        <v>3.3852E-2</v>
      </c>
      <c r="N34">
        <v>3.7943999999999999E-2</v>
      </c>
      <c r="O34">
        <v>4.2226E-2</v>
      </c>
      <c r="P34">
        <v>4.6626000000000001E-2</v>
      </c>
      <c r="Q34">
        <v>5.1216999999999999E-2</v>
      </c>
      <c r="R34">
        <v>5.6017999999999998E-2</v>
      </c>
      <c r="S34">
        <v>6.0657999999999997E-2</v>
      </c>
      <c r="T34">
        <v>6.5074999999999994E-2</v>
      </c>
      <c r="U34">
        <v>6.9264999999999993E-2</v>
      </c>
      <c r="V34">
        <v>7.3215000000000002E-2</v>
      </c>
      <c r="W34">
        <v>7.7186000000000005E-2</v>
      </c>
      <c r="X34">
        <v>8.1198999999999993E-2</v>
      </c>
      <c r="Y34">
        <v>8.5220000000000004E-2</v>
      </c>
      <c r="Z34">
        <v>8.9244000000000004E-2</v>
      </c>
      <c r="AA34">
        <v>9.3229999999999993E-2</v>
      </c>
      <c r="AB34">
        <v>9.7129999999999994E-2</v>
      </c>
      <c r="AC34">
        <v>0.100926</v>
      </c>
      <c r="AD34">
        <v>0.104542</v>
      </c>
      <c r="AE34">
        <v>0.10806300000000001</v>
      </c>
      <c r="AF34">
        <v>0.11143500000000001</v>
      </c>
      <c r="AG34">
        <v>0.114607</v>
      </c>
      <c r="AH34">
        <v>0.11763999999999999</v>
      </c>
      <c r="AI34">
        <v>0.120464</v>
      </c>
      <c r="AJ34" s="22">
        <v>8.2000000000000003E-2</v>
      </c>
    </row>
    <row r="35" spans="1:36" ht="14.5" x14ac:dyDescent="0.35">
      <c r="A35" t="s">
        <v>266</v>
      </c>
      <c r="B35" t="s">
        <v>2260</v>
      </c>
      <c r="C35" t="s">
        <v>2261</v>
      </c>
      <c r="D35" t="s">
        <v>275</v>
      </c>
      <c r="F35">
        <v>10.092432000000001</v>
      </c>
      <c r="G35">
        <v>10.276025000000001</v>
      </c>
      <c r="H35">
        <v>10.464421</v>
      </c>
      <c r="I35">
        <v>10.618365000000001</v>
      </c>
      <c r="J35">
        <v>10.703703000000001</v>
      </c>
      <c r="K35">
        <v>10.739889</v>
      </c>
      <c r="L35">
        <v>10.731560999999999</v>
      </c>
      <c r="M35">
        <v>10.693307000000001</v>
      </c>
      <c r="N35">
        <v>10.632652</v>
      </c>
      <c r="O35">
        <v>10.572520000000001</v>
      </c>
      <c r="P35">
        <v>10.519859</v>
      </c>
      <c r="Q35">
        <v>10.510501</v>
      </c>
      <c r="R35">
        <v>10.536538999999999</v>
      </c>
      <c r="S35">
        <v>10.576715</v>
      </c>
      <c r="T35">
        <v>10.637896</v>
      </c>
      <c r="U35">
        <v>10.725868999999999</v>
      </c>
      <c r="V35">
        <v>10.848477000000001</v>
      </c>
      <c r="W35">
        <v>11.007051000000001</v>
      </c>
      <c r="X35">
        <v>11.195092000000001</v>
      </c>
      <c r="Y35">
        <v>11.414956</v>
      </c>
      <c r="Z35">
        <v>11.649653000000001</v>
      </c>
      <c r="AA35">
        <v>11.894123</v>
      </c>
      <c r="AB35">
        <v>12.150162</v>
      </c>
      <c r="AC35">
        <v>12.412045000000001</v>
      </c>
      <c r="AD35">
        <v>12.671003000000001</v>
      </c>
      <c r="AE35">
        <v>12.941832</v>
      </c>
      <c r="AF35">
        <v>13.21672</v>
      </c>
      <c r="AG35">
        <v>13.490746</v>
      </c>
      <c r="AH35">
        <v>13.77271</v>
      </c>
      <c r="AI35">
        <v>14.045787000000001</v>
      </c>
      <c r="AJ35" s="22">
        <v>1.0999999999999999E-2</v>
      </c>
    </row>
    <row r="36" spans="1:36" ht="14.5" x14ac:dyDescent="0.35">
      <c r="A36" t="s">
        <v>234</v>
      </c>
      <c r="B36" t="s">
        <v>2262</v>
      </c>
      <c r="C36" t="s">
        <v>2263</v>
      </c>
      <c r="D36" t="s">
        <v>275</v>
      </c>
      <c r="F36">
        <v>125.951088</v>
      </c>
      <c r="G36">
        <v>122.872467</v>
      </c>
      <c r="H36">
        <v>119.74498</v>
      </c>
      <c r="I36">
        <v>116.55188800000001</v>
      </c>
      <c r="J36">
        <v>113.19300800000001</v>
      </c>
      <c r="K36">
        <v>109.755959</v>
      </c>
      <c r="L36">
        <v>106.252548</v>
      </c>
      <c r="M36">
        <v>102.738693</v>
      </c>
      <c r="N36">
        <v>99.207358999999997</v>
      </c>
      <c r="O36">
        <v>95.757805000000005</v>
      </c>
      <c r="P36">
        <v>92.424034000000006</v>
      </c>
      <c r="Q36">
        <v>89.342583000000005</v>
      </c>
      <c r="R36">
        <v>86.470955000000004</v>
      </c>
      <c r="S36">
        <v>83.722983999999997</v>
      </c>
      <c r="T36">
        <v>81.145103000000006</v>
      </c>
      <c r="U36">
        <v>78.807937999999993</v>
      </c>
      <c r="V36">
        <v>76.773193000000006</v>
      </c>
      <c r="W36">
        <v>75.077727999999993</v>
      </c>
      <c r="X36">
        <v>73.684212000000002</v>
      </c>
      <c r="Y36">
        <v>72.589989000000003</v>
      </c>
      <c r="Z36">
        <v>71.715575999999999</v>
      </c>
      <c r="AA36">
        <v>71.022262999999995</v>
      </c>
      <c r="AB36">
        <v>70.475586000000007</v>
      </c>
      <c r="AC36">
        <v>70.033919999999995</v>
      </c>
      <c r="AD36">
        <v>69.635711999999998</v>
      </c>
      <c r="AE36">
        <v>69.322624000000005</v>
      </c>
      <c r="AF36">
        <v>69.052734000000001</v>
      </c>
      <c r="AG36">
        <v>68.802398999999994</v>
      </c>
      <c r="AH36">
        <v>68.599495000000005</v>
      </c>
      <c r="AI36">
        <v>68.391570999999999</v>
      </c>
      <c r="AJ36" s="22">
        <v>-2.1000000000000001E-2</v>
      </c>
    </row>
    <row r="37" spans="1:36" ht="14.5" x14ac:dyDescent="0.35">
      <c r="A37" t="s">
        <v>267</v>
      </c>
      <c r="C37" t="s">
        <v>2264</v>
      </c>
    </row>
    <row r="38" spans="1:36" ht="14.5" x14ac:dyDescent="0.35">
      <c r="A38" t="s">
        <v>268</v>
      </c>
      <c r="C38" t="s">
        <v>2265</v>
      </c>
    </row>
    <row r="39" spans="1:36" ht="14.5" x14ac:dyDescent="0.35">
      <c r="A39" t="s">
        <v>255</v>
      </c>
      <c r="B39" t="s">
        <v>2266</v>
      </c>
      <c r="C39" t="s">
        <v>2267</v>
      </c>
      <c r="D39" t="s">
        <v>275</v>
      </c>
      <c r="F39">
        <v>115.956627</v>
      </c>
      <c r="G39">
        <v>118.36982</v>
      </c>
      <c r="H39">
        <v>120.92440000000001</v>
      </c>
      <c r="I39">
        <v>123.652771</v>
      </c>
      <c r="J39">
        <v>126.354156</v>
      </c>
      <c r="K39">
        <v>129.058029</v>
      </c>
      <c r="L39">
        <v>131.658478</v>
      </c>
      <c r="M39">
        <v>134.20782500000001</v>
      </c>
      <c r="N39">
        <v>136.69368</v>
      </c>
      <c r="O39">
        <v>139.09433000000001</v>
      </c>
      <c r="P39">
        <v>141.43550099999999</v>
      </c>
      <c r="Q39">
        <v>143.69232199999999</v>
      </c>
      <c r="R39">
        <v>145.89419599999999</v>
      </c>
      <c r="S39">
        <v>147.806366</v>
      </c>
      <c r="T39">
        <v>149.446991</v>
      </c>
      <c r="U39">
        <v>150.909164</v>
      </c>
      <c r="V39">
        <v>152.26684599999999</v>
      </c>
      <c r="W39">
        <v>153.588989</v>
      </c>
      <c r="X39">
        <v>154.931702</v>
      </c>
      <c r="Y39">
        <v>156.260345</v>
      </c>
      <c r="Z39">
        <v>157.52702300000001</v>
      </c>
      <c r="AA39">
        <v>158.70318599999999</v>
      </c>
      <c r="AB39">
        <v>159.791473</v>
      </c>
      <c r="AC39">
        <v>160.828934</v>
      </c>
      <c r="AD39">
        <v>161.742615</v>
      </c>
      <c r="AE39">
        <v>162.670761</v>
      </c>
      <c r="AF39">
        <v>163.57545500000001</v>
      </c>
      <c r="AG39">
        <v>164.433289</v>
      </c>
      <c r="AH39">
        <v>165.32455400000001</v>
      </c>
      <c r="AI39">
        <v>166.23036200000001</v>
      </c>
      <c r="AJ39" s="22">
        <v>1.2E-2</v>
      </c>
    </row>
    <row r="40" spans="1:36" ht="14.5" x14ac:dyDescent="0.35">
      <c r="A40" t="s">
        <v>256</v>
      </c>
      <c r="B40" t="s">
        <v>2268</v>
      </c>
      <c r="C40" t="s">
        <v>2269</v>
      </c>
      <c r="D40" t="s">
        <v>275</v>
      </c>
      <c r="F40">
        <v>0.58039099999999999</v>
      </c>
      <c r="G40">
        <v>0.61874899999999999</v>
      </c>
      <c r="H40">
        <v>0.66022599999999998</v>
      </c>
      <c r="I40">
        <v>0.69840199999999997</v>
      </c>
      <c r="J40">
        <v>0.73454600000000003</v>
      </c>
      <c r="K40">
        <v>0.76944100000000004</v>
      </c>
      <c r="L40">
        <v>0.80274100000000004</v>
      </c>
      <c r="M40">
        <v>0.83423000000000003</v>
      </c>
      <c r="N40">
        <v>0.863201</v>
      </c>
      <c r="O40">
        <v>0.89148300000000003</v>
      </c>
      <c r="P40">
        <v>0.91774199999999995</v>
      </c>
      <c r="Q40">
        <v>0.94393400000000005</v>
      </c>
      <c r="R40">
        <v>0.969337</v>
      </c>
      <c r="S40">
        <v>0.99302500000000005</v>
      </c>
      <c r="T40">
        <v>1.0143789999999999</v>
      </c>
      <c r="U40">
        <v>1.034316</v>
      </c>
      <c r="V40">
        <v>1.0533520000000001</v>
      </c>
      <c r="W40">
        <v>1.0722240000000001</v>
      </c>
      <c r="X40">
        <v>1.0911489999999999</v>
      </c>
      <c r="Y40">
        <v>1.1110660000000001</v>
      </c>
      <c r="Z40">
        <v>1.1307929999999999</v>
      </c>
      <c r="AA40">
        <v>1.149891</v>
      </c>
      <c r="AB40">
        <v>1.1686289999999999</v>
      </c>
      <c r="AC40">
        <v>1.1853610000000001</v>
      </c>
      <c r="AD40">
        <v>1.2016500000000001</v>
      </c>
      <c r="AE40">
        <v>1.217455</v>
      </c>
      <c r="AF40">
        <v>1.233174</v>
      </c>
      <c r="AG40">
        <v>1.24882</v>
      </c>
      <c r="AH40">
        <v>1.2644660000000001</v>
      </c>
      <c r="AI40">
        <v>1.2794700000000001</v>
      </c>
      <c r="AJ40" s="22">
        <v>2.8000000000000001E-2</v>
      </c>
    </row>
    <row r="41" spans="1:36" ht="14.5" x14ac:dyDescent="0.35">
      <c r="A41" t="s">
        <v>269</v>
      </c>
      <c r="B41" t="s">
        <v>2270</v>
      </c>
      <c r="C41" t="s">
        <v>2271</v>
      </c>
      <c r="D41" t="s">
        <v>275</v>
      </c>
      <c r="F41">
        <v>116.537018</v>
      </c>
      <c r="G41">
        <v>118.98857099999999</v>
      </c>
      <c r="H41">
        <v>121.584625</v>
      </c>
      <c r="I41">
        <v>124.351173</v>
      </c>
      <c r="J41">
        <v>127.08869900000001</v>
      </c>
      <c r="K41">
        <v>129.82746900000001</v>
      </c>
      <c r="L41">
        <v>132.46121199999999</v>
      </c>
      <c r="M41">
        <v>135.04205300000001</v>
      </c>
      <c r="N41">
        <v>137.55688499999999</v>
      </c>
      <c r="O41">
        <v>139.98580899999999</v>
      </c>
      <c r="P41">
        <v>142.353241</v>
      </c>
      <c r="Q41">
        <v>144.63626099999999</v>
      </c>
      <c r="R41">
        <v>146.86352500000001</v>
      </c>
      <c r="S41">
        <v>148.79939300000001</v>
      </c>
      <c r="T41">
        <v>150.461365</v>
      </c>
      <c r="U41">
        <v>151.94348099999999</v>
      </c>
      <c r="V41">
        <v>153.32019</v>
      </c>
      <c r="W41">
        <v>154.66120900000001</v>
      </c>
      <c r="X41">
        <v>156.02285800000001</v>
      </c>
      <c r="Y41">
        <v>157.37141399999999</v>
      </c>
      <c r="Z41">
        <v>158.65782200000001</v>
      </c>
      <c r="AA41">
        <v>159.85307299999999</v>
      </c>
      <c r="AB41">
        <v>160.96009799999999</v>
      </c>
      <c r="AC41">
        <v>162.014297</v>
      </c>
      <c r="AD41">
        <v>162.94426000000001</v>
      </c>
      <c r="AE41">
        <v>163.888214</v>
      </c>
      <c r="AF41">
        <v>164.80862400000001</v>
      </c>
      <c r="AG41">
        <v>165.68211400000001</v>
      </c>
      <c r="AH41">
        <v>166.58902</v>
      </c>
      <c r="AI41">
        <v>167.509827</v>
      </c>
      <c r="AJ41" s="22">
        <v>1.2999999999999999E-2</v>
      </c>
    </row>
    <row r="42" spans="1:36" ht="14.5" x14ac:dyDescent="0.35">
      <c r="A42" t="s">
        <v>270</v>
      </c>
      <c r="C42" t="s">
        <v>2272</v>
      </c>
    </row>
    <row r="43" spans="1:36" ht="14.5" x14ac:dyDescent="0.35">
      <c r="A43" t="s">
        <v>259</v>
      </c>
      <c r="B43" t="s">
        <v>2273</v>
      </c>
      <c r="C43" t="s">
        <v>2274</v>
      </c>
      <c r="D43" t="s">
        <v>275</v>
      </c>
      <c r="F43">
        <v>15.826245</v>
      </c>
      <c r="G43">
        <v>15.720214</v>
      </c>
      <c r="H43">
        <v>15.596048</v>
      </c>
      <c r="I43">
        <v>15.447931000000001</v>
      </c>
      <c r="J43">
        <v>15.263036</v>
      </c>
      <c r="K43">
        <v>15.040846999999999</v>
      </c>
      <c r="L43">
        <v>14.779839000000001</v>
      </c>
      <c r="M43">
        <v>14.488794</v>
      </c>
      <c r="N43">
        <v>14.172278</v>
      </c>
      <c r="O43">
        <v>13.842055999999999</v>
      </c>
      <c r="P43">
        <v>13.505879</v>
      </c>
      <c r="Q43">
        <v>13.183394</v>
      </c>
      <c r="R43">
        <v>12.880165999999999</v>
      </c>
      <c r="S43">
        <v>12.584087</v>
      </c>
      <c r="T43">
        <v>12.306613</v>
      </c>
      <c r="U43">
        <v>12.061845</v>
      </c>
      <c r="V43">
        <v>11.851217999999999</v>
      </c>
      <c r="W43">
        <v>11.680166</v>
      </c>
      <c r="X43">
        <v>11.547872999999999</v>
      </c>
      <c r="Y43">
        <v>11.440963999999999</v>
      </c>
      <c r="Z43">
        <v>11.347671999999999</v>
      </c>
      <c r="AA43">
        <v>11.269774999999999</v>
      </c>
      <c r="AB43">
        <v>11.201943999999999</v>
      </c>
      <c r="AC43">
        <v>11.142218</v>
      </c>
      <c r="AD43">
        <v>11.085469</v>
      </c>
      <c r="AE43">
        <v>11.037894</v>
      </c>
      <c r="AF43">
        <v>10.995481</v>
      </c>
      <c r="AG43">
        <v>10.956037999999999</v>
      </c>
      <c r="AH43">
        <v>10.924932</v>
      </c>
      <c r="AI43">
        <v>10.899506000000001</v>
      </c>
      <c r="AJ43" s="22">
        <v>-1.2999999999999999E-2</v>
      </c>
    </row>
    <row r="44" spans="1:36" ht="14.5" x14ac:dyDescent="0.35">
      <c r="A44" t="s">
        <v>24</v>
      </c>
      <c r="B44" t="s">
        <v>2275</v>
      </c>
      <c r="C44" t="s">
        <v>2276</v>
      </c>
      <c r="D44" t="s">
        <v>275</v>
      </c>
      <c r="F44">
        <v>1.212E-3</v>
      </c>
      <c r="G44">
        <v>1.2179999999999999E-3</v>
      </c>
      <c r="H44">
        <v>1.227E-3</v>
      </c>
      <c r="I44">
        <v>1.232E-3</v>
      </c>
      <c r="J44">
        <v>1.2359999999999999E-3</v>
      </c>
      <c r="K44">
        <v>1.2390000000000001E-3</v>
      </c>
      <c r="L44">
        <v>1.2390000000000001E-3</v>
      </c>
      <c r="M44">
        <v>1.235E-3</v>
      </c>
      <c r="N44">
        <v>1.225E-3</v>
      </c>
      <c r="O44">
        <v>1.2099999999999999E-3</v>
      </c>
      <c r="P44">
        <v>1.191E-3</v>
      </c>
      <c r="Q44">
        <v>1.1689999999999999E-3</v>
      </c>
      <c r="R44">
        <v>1.142E-3</v>
      </c>
      <c r="S44">
        <v>1.108E-3</v>
      </c>
      <c r="T44">
        <v>1.0690000000000001E-3</v>
      </c>
      <c r="U44">
        <v>1.0280000000000001E-3</v>
      </c>
      <c r="V44">
        <v>9.8299999999999993E-4</v>
      </c>
      <c r="W44">
        <v>9.3400000000000004E-4</v>
      </c>
      <c r="X44">
        <v>8.8500000000000004E-4</v>
      </c>
      <c r="Y44">
        <v>8.3500000000000002E-4</v>
      </c>
      <c r="Z44">
        <v>7.85E-4</v>
      </c>
      <c r="AA44">
        <v>7.3499999999999998E-4</v>
      </c>
      <c r="AB44">
        <v>6.87E-4</v>
      </c>
      <c r="AC44">
        <v>6.3500000000000004E-4</v>
      </c>
      <c r="AD44">
        <v>5.9400000000000002E-4</v>
      </c>
      <c r="AE44">
        <v>5.53E-4</v>
      </c>
      <c r="AF44">
        <v>5.13E-4</v>
      </c>
      <c r="AG44">
        <v>4.73E-4</v>
      </c>
      <c r="AH44">
        <v>4.3399999999999998E-4</v>
      </c>
      <c r="AI44">
        <v>3.9599999999999998E-4</v>
      </c>
      <c r="AJ44" s="22">
        <v>-3.7999999999999999E-2</v>
      </c>
    </row>
    <row r="45" spans="1:36" ht="14.5" x14ac:dyDescent="0.35">
      <c r="A45" t="s">
        <v>23</v>
      </c>
      <c r="B45" t="s">
        <v>2277</v>
      </c>
      <c r="C45" t="s">
        <v>2278</v>
      </c>
      <c r="D45" t="s">
        <v>275</v>
      </c>
      <c r="F45">
        <v>5.3226999999999997E-2</v>
      </c>
      <c r="G45">
        <v>9.0626999999999999E-2</v>
      </c>
      <c r="H45">
        <v>0.135324</v>
      </c>
      <c r="I45">
        <v>0.18605099999999999</v>
      </c>
      <c r="J45">
        <v>0.23822399999999999</v>
      </c>
      <c r="K45">
        <v>0.291126</v>
      </c>
      <c r="L45">
        <v>0.34429799999999999</v>
      </c>
      <c r="M45">
        <v>0.39833499999999999</v>
      </c>
      <c r="N45">
        <v>0.45353900000000003</v>
      </c>
      <c r="O45">
        <v>0.509992</v>
      </c>
      <c r="P45">
        <v>0.56552999999999998</v>
      </c>
      <c r="Q45">
        <v>0.62174200000000002</v>
      </c>
      <c r="R45">
        <v>0.67758700000000005</v>
      </c>
      <c r="S45">
        <v>0.73059600000000002</v>
      </c>
      <c r="T45">
        <v>0.78069500000000003</v>
      </c>
      <c r="U45">
        <v>0.82850999999999997</v>
      </c>
      <c r="V45">
        <v>0.87452200000000002</v>
      </c>
      <c r="W45">
        <v>0.91923200000000005</v>
      </c>
      <c r="X45">
        <v>0.96250800000000003</v>
      </c>
      <c r="Y45">
        <v>1.0036229999999999</v>
      </c>
      <c r="Z45">
        <v>1.041539</v>
      </c>
      <c r="AA45">
        <v>1.0760149999999999</v>
      </c>
      <c r="AB45">
        <v>1.1072390000000001</v>
      </c>
      <c r="AC45">
        <v>1.1354470000000001</v>
      </c>
      <c r="AD45">
        <v>1.159999</v>
      </c>
      <c r="AE45">
        <v>1.1831240000000001</v>
      </c>
      <c r="AF45">
        <v>1.204286</v>
      </c>
      <c r="AG45">
        <v>1.2232179999999999</v>
      </c>
      <c r="AH45">
        <v>1.241528</v>
      </c>
      <c r="AI45">
        <v>1.258467</v>
      </c>
      <c r="AJ45" s="22">
        <v>0.115</v>
      </c>
    </row>
    <row r="46" spans="1:36" ht="14.5" x14ac:dyDescent="0.35">
      <c r="A46" t="s">
        <v>200</v>
      </c>
      <c r="B46" t="s">
        <v>2279</v>
      </c>
      <c r="C46" t="s">
        <v>2280</v>
      </c>
      <c r="D46" t="s">
        <v>275</v>
      </c>
      <c r="F46">
        <v>0.167295</v>
      </c>
      <c r="G46">
        <v>0.29510700000000001</v>
      </c>
      <c r="H46">
        <v>0.44941199999999998</v>
      </c>
      <c r="I46">
        <v>0.63112699999999999</v>
      </c>
      <c r="J46">
        <v>0.824878</v>
      </c>
      <c r="K46">
        <v>1.027093</v>
      </c>
      <c r="L46">
        <v>1.2357720000000001</v>
      </c>
      <c r="M46">
        <v>1.452772</v>
      </c>
      <c r="N46">
        <v>1.6804330000000001</v>
      </c>
      <c r="O46">
        <v>1.9175610000000001</v>
      </c>
      <c r="P46">
        <v>2.1632750000000001</v>
      </c>
      <c r="Q46">
        <v>2.4295230000000001</v>
      </c>
      <c r="R46">
        <v>2.7117520000000002</v>
      </c>
      <c r="S46">
        <v>3.001131</v>
      </c>
      <c r="T46">
        <v>3.2963529999999999</v>
      </c>
      <c r="U46">
        <v>3.5980400000000001</v>
      </c>
      <c r="V46">
        <v>3.908312</v>
      </c>
      <c r="W46">
        <v>4.2306080000000001</v>
      </c>
      <c r="X46">
        <v>4.5638180000000004</v>
      </c>
      <c r="Y46">
        <v>4.9103289999999999</v>
      </c>
      <c r="Z46">
        <v>5.2647719999999998</v>
      </c>
      <c r="AA46">
        <v>5.6258749999999997</v>
      </c>
      <c r="AB46">
        <v>5.9950150000000004</v>
      </c>
      <c r="AC46">
        <v>6.3687849999999999</v>
      </c>
      <c r="AD46">
        <v>6.7433550000000002</v>
      </c>
      <c r="AE46">
        <v>7.1278379999999997</v>
      </c>
      <c r="AF46">
        <v>7.5186149999999996</v>
      </c>
      <c r="AG46">
        <v>7.9128340000000001</v>
      </c>
      <c r="AH46">
        <v>8.3168629999999997</v>
      </c>
      <c r="AI46">
        <v>8.7220510000000004</v>
      </c>
      <c r="AJ46" s="22">
        <v>0.14599999999999999</v>
      </c>
    </row>
    <row r="47" spans="1:36" ht="14.5" x14ac:dyDescent="0.35">
      <c r="A47" t="s">
        <v>1979</v>
      </c>
      <c r="B47" t="s">
        <v>2281</v>
      </c>
      <c r="C47" t="s">
        <v>2282</v>
      </c>
      <c r="D47" t="s">
        <v>275</v>
      </c>
      <c r="F47">
        <v>0.143902</v>
      </c>
      <c r="G47">
        <v>0.195798</v>
      </c>
      <c r="H47">
        <v>0.24768699999999999</v>
      </c>
      <c r="I47">
        <v>0.298508</v>
      </c>
      <c r="J47">
        <v>0.34722999999999998</v>
      </c>
      <c r="K47">
        <v>0.39447900000000002</v>
      </c>
      <c r="L47">
        <v>0.44023299999999999</v>
      </c>
      <c r="M47">
        <v>0.48524499999999998</v>
      </c>
      <c r="N47">
        <v>0.52973499999999996</v>
      </c>
      <c r="O47">
        <v>0.57406999999999997</v>
      </c>
      <c r="P47">
        <v>0.61844399999999999</v>
      </c>
      <c r="Q47">
        <v>0.66398999999999997</v>
      </c>
      <c r="R47">
        <v>0.70988499999999999</v>
      </c>
      <c r="S47">
        <v>0.75480800000000003</v>
      </c>
      <c r="T47">
        <v>0.79823900000000003</v>
      </c>
      <c r="U47">
        <v>0.84058100000000002</v>
      </c>
      <c r="V47">
        <v>0.88236400000000004</v>
      </c>
      <c r="W47">
        <v>0.92405300000000001</v>
      </c>
      <c r="X47">
        <v>0.96581899999999998</v>
      </c>
      <c r="Y47">
        <v>1.00773</v>
      </c>
      <c r="Z47">
        <v>1.0491680000000001</v>
      </c>
      <c r="AA47">
        <v>1.089766</v>
      </c>
      <c r="AB47">
        <v>1.130085</v>
      </c>
      <c r="AC47">
        <v>1.169813</v>
      </c>
      <c r="AD47">
        <v>1.208391</v>
      </c>
      <c r="AE47">
        <v>1.2474050000000001</v>
      </c>
      <c r="AF47">
        <v>1.2864199999999999</v>
      </c>
      <c r="AG47">
        <v>1.3250869999999999</v>
      </c>
      <c r="AH47">
        <v>1.3641399999999999</v>
      </c>
      <c r="AI47">
        <v>1.4028750000000001</v>
      </c>
      <c r="AJ47" s="22">
        <v>8.2000000000000003E-2</v>
      </c>
    </row>
    <row r="48" spans="1:36" ht="14.5" x14ac:dyDescent="0.35">
      <c r="A48" t="s">
        <v>1996</v>
      </c>
      <c r="B48" t="s">
        <v>2283</v>
      </c>
      <c r="C48" t="s">
        <v>2284</v>
      </c>
      <c r="D48" t="s">
        <v>275</v>
      </c>
      <c r="F48">
        <v>3.6219000000000001E-2</v>
      </c>
      <c r="G48">
        <v>0.19077</v>
      </c>
      <c r="H48">
        <v>0.381158</v>
      </c>
      <c r="I48">
        <v>0.57521299999999997</v>
      </c>
      <c r="J48">
        <v>0.76460700000000004</v>
      </c>
      <c r="K48">
        <v>0.94979899999999995</v>
      </c>
      <c r="L48">
        <v>1.130417</v>
      </c>
      <c r="M48">
        <v>1.3093980000000001</v>
      </c>
      <c r="N48">
        <v>1.487557</v>
      </c>
      <c r="O48">
        <v>1.6660699999999999</v>
      </c>
      <c r="P48">
        <v>1.846158</v>
      </c>
      <c r="Q48">
        <v>2.0314739999999998</v>
      </c>
      <c r="R48">
        <v>2.2202060000000001</v>
      </c>
      <c r="S48">
        <v>2.4065300000000001</v>
      </c>
      <c r="T48">
        <v>2.5891570000000002</v>
      </c>
      <c r="U48">
        <v>2.7685179999999998</v>
      </c>
      <c r="V48">
        <v>2.9449429999999999</v>
      </c>
      <c r="W48">
        <v>3.1201590000000001</v>
      </c>
      <c r="X48">
        <v>3.294022</v>
      </c>
      <c r="Y48">
        <v>3.4654020000000001</v>
      </c>
      <c r="Z48">
        <v>3.6321140000000001</v>
      </c>
      <c r="AA48">
        <v>3.7931560000000002</v>
      </c>
      <c r="AB48">
        <v>3.9489869999999998</v>
      </c>
      <c r="AC48">
        <v>4.0996430000000004</v>
      </c>
      <c r="AD48">
        <v>4.2443759999999999</v>
      </c>
      <c r="AE48">
        <v>4.3859870000000001</v>
      </c>
      <c r="AF48">
        <v>4.5257120000000004</v>
      </c>
      <c r="AG48">
        <v>4.6631030000000004</v>
      </c>
      <c r="AH48">
        <v>4.8008480000000002</v>
      </c>
      <c r="AI48">
        <v>4.9368530000000002</v>
      </c>
      <c r="AJ48" s="22">
        <v>0.185</v>
      </c>
    </row>
    <row r="49" spans="1:36" ht="14.5" x14ac:dyDescent="0.35">
      <c r="A49" t="s">
        <v>260</v>
      </c>
      <c r="B49" t="s">
        <v>2285</v>
      </c>
      <c r="C49" t="s">
        <v>2286</v>
      </c>
      <c r="D49" t="s">
        <v>275</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ht="14.5" x14ac:dyDescent="0.35">
      <c r="A50" t="s">
        <v>261</v>
      </c>
      <c r="B50" t="s">
        <v>2287</v>
      </c>
      <c r="C50" t="s">
        <v>2288</v>
      </c>
      <c r="D50" t="s">
        <v>275</v>
      </c>
      <c r="F50">
        <v>1.3571489999999999</v>
      </c>
      <c r="G50">
        <v>1.8371219999999999</v>
      </c>
      <c r="H50">
        <v>2.3565360000000002</v>
      </c>
      <c r="I50">
        <v>2.88808</v>
      </c>
      <c r="J50">
        <v>3.4123329999999998</v>
      </c>
      <c r="K50">
        <v>3.9293749999999998</v>
      </c>
      <c r="L50">
        <v>4.4339190000000004</v>
      </c>
      <c r="M50">
        <v>4.9317669999999998</v>
      </c>
      <c r="N50">
        <v>5.4218609999999998</v>
      </c>
      <c r="O50">
        <v>5.9032270000000002</v>
      </c>
      <c r="P50">
        <v>6.3777470000000003</v>
      </c>
      <c r="Q50">
        <v>6.8506090000000004</v>
      </c>
      <c r="R50">
        <v>7.3185729999999998</v>
      </c>
      <c r="S50">
        <v>7.7641960000000001</v>
      </c>
      <c r="T50">
        <v>8.1839700000000004</v>
      </c>
      <c r="U50">
        <v>8.5817800000000002</v>
      </c>
      <c r="V50">
        <v>8.9613420000000001</v>
      </c>
      <c r="W50">
        <v>9.32681</v>
      </c>
      <c r="X50">
        <v>9.6794370000000001</v>
      </c>
      <c r="Y50">
        <v>10.018387000000001</v>
      </c>
      <c r="Z50">
        <v>10.338613</v>
      </c>
      <c r="AA50">
        <v>10.639241999999999</v>
      </c>
      <c r="AB50">
        <v>10.921692</v>
      </c>
      <c r="AC50">
        <v>11.186514000000001</v>
      </c>
      <c r="AD50">
        <v>11.432294000000001</v>
      </c>
      <c r="AE50">
        <v>11.671358</v>
      </c>
      <c r="AF50">
        <v>11.902032999999999</v>
      </c>
      <c r="AG50">
        <v>12.123004999999999</v>
      </c>
      <c r="AH50">
        <v>12.341191</v>
      </c>
      <c r="AI50">
        <v>12.552536999999999</v>
      </c>
      <c r="AJ50" s="22">
        <v>0.08</v>
      </c>
    </row>
    <row r="51" spans="1:36" ht="14.5" x14ac:dyDescent="0.35">
      <c r="A51" t="s">
        <v>262</v>
      </c>
      <c r="B51" t="s">
        <v>2289</v>
      </c>
      <c r="C51" t="s">
        <v>2290</v>
      </c>
      <c r="D51" t="s">
        <v>275</v>
      </c>
      <c r="F51">
        <v>2.6689999999999999E-3</v>
      </c>
      <c r="G51">
        <v>2.6280000000000001E-3</v>
      </c>
      <c r="H51">
        <v>2.6480000000000002E-3</v>
      </c>
      <c r="I51">
        <v>2.7339999999999999E-3</v>
      </c>
      <c r="J51">
        <v>2.8500000000000001E-3</v>
      </c>
      <c r="K51">
        <v>2.9789999999999999E-3</v>
      </c>
      <c r="L51">
        <v>3.1150000000000001E-3</v>
      </c>
      <c r="M51">
        <v>3.2590000000000002E-3</v>
      </c>
      <c r="N51">
        <v>3.4090000000000001E-3</v>
      </c>
      <c r="O51">
        <v>3.5630000000000002E-3</v>
      </c>
      <c r="P51">
        <v>3.715E-3</v>
      </c>
      <c r="Q51">
        <v>3.8730000000000001E-3</v>
      </c>
      <c r="R51">
        <v>4.0340000000000003E-3</v>
      </c>
      <c r="S51">
        <v>4.1920000000000004E-3</v>
      </c>
      <c r="T51">
        <v>4.346E-3</v>
      </c>
      <c r="U51">
        <v>4.4980000000000003E-3</v>
      </c>
      <c r="V51">
        <v>4.6560000000000004E-3</v>
      </c>
      <c r="W51">
        <v>4.8110000000000002E-3</v>
      </c>
      <c r="X51">
        <v>4.9649999999999998E-3</v>
      </c>
      <c r="Y51">
        <v>5.1190000000000003E-3</v>
      </c>
      <c r="Z51">
        <v>5.2649999999999997E-3</v>
      </c>
      <c r="AA51">
        <v>5.4060000000000002E-3</v>
      </c>
      <c r="AB51">
        <v>5.5449999999999996E-3</v>
      </c>
      <c r="AC51">
        <v>5.679E-3</v>
      </c>
      <c r="AD51">
        <v>5.8040000000000001E-3</v>
      </c>
      <c r="AE51">
        <v>5.9280000000000001E-3</v>
      </c>
      <c r="AF51">
        <v>6.0480000000000004E-3</v>
      </c>
      <c r="AG51">
        <v>6.1640000000000002E-3</v>
      </c>
      <c r="AH51">
        <v>6.28E-3</v>
      </c>
      <c r="AI51">
        <v>6.3930000000000002E-3</v>
      </c>
      <c r="AJ51" s="22">
        <v>3.1E-2</v>
      </c>
    </row>
    <row r="52" spans="1:36" ht="14.5" x14ac:dyDescent="0.35">
      <c r="A52" t="s">
        <v>263</v>
      </c>
      <c r="B52" t="s">
        <v>2291</v>
      </c>
      <c r="C52" t="s">
        <v>2292</v>
      </c>
      <c r="D52" t="s">
        <v>275</v>
      </c>
      <c r="F52">
        <v>1.8810000000000001E-3</v>
      </c>
      <c r="G52">
        <v>1.738E-3</v>
      </c>
      <c r="H52">
        <v>1.629E-3</v>
      </c>
      <c r="I52">
        <v>1.555E-3</v>
      </c>
      <c r="J52">
        <v>1.488E-3</v>
      </c>
      <c r="K52">
        <v>1.4270000000000001E-3</v>
      </c>
      <c r="L52">
        <v>1.372E-3</v>
      </c>
      <c r="M52">
        <v>1.323E-3</v>
      </c>
      <c r="N52">
        <v>1.279E-3</v>
      </c>
      <c r="O52">
        <v>1.24E-3</v>
      </c>
      <c r="P52">
        <v>1.2049999999999999E-3</v>
      </c>
      <c r="Q52">
        <v>1.175E-3</v>
      </c>
      <c r="R52">
        <v>1.1490000000000001E-3</v>
      </c>
      <c r="S52">
        <v>1.126E-3</v>
      </c>
      <c r="T52">
        <v>1.106E-3</v>
      </c>
      <c r="U52">
        <v>1.088E-3</v>
      </c>
      <c r="V52">
        <v>1.0740000000000001E-3</v>
      </c>
      <c r="W52">
        <v>1.062E-3</v>
      </c>
      <c r="X52">
        <v>1.0529999999999999E-3</v>
      </c>
      <c r="Y52">
        <v>1.047E-3</v>
      </c>
      <c r="Z52">
        <v>1.044E-3</v>
      </c>
      <c r="AA52">
        <v>1.0430000000000001E-3</v>
      </c>
      <c r="AB52">
        <v>1.0449999999999999E-3</v>
      </c>
      <c r="AC52">
        <v>1.049E-3</v>
      </c>
      <c r="AD52">
        <v>1.0549999999999999E-3</v>
      </c>
      <c r="AE52">
        <v>1.0640000000000001E-3</v>
      </c>
      <c r="AF52">
        <v>1.075E-3</v>
      </c>
      <c r="AG52">
        <v>1.0889999999999999E-3</v>
      </c>
      <c r="AH52">
        <v>1.1050000000000001E-3</v>
      </c>
      <c r="AI52">
        <v>1.1230000000000001E-3</v>
      </c>
      <c r="AJ52" s="22">
        <v>-1.7999999999999999E-2</v>
      </c>
    </row>
    <row r="53" spans="1:36" ht="14.5" x14ac:dyDescent="0.35">
      <c r="A53" t="s">
        <v>264</v>
      </c>
      <c r="B53" t="s">
        <v>2293</v>
      </c>
      <c r="C53" t="s">
        <v>2294</v>
      </c>
      <c r="D53" t="s">
        <v>275</v>
      </c>
      <c r="F53">
        <v>5.0920000000000002E-3</v>
      </c>
      <c r="G53">
        <v>5.2269999999999999E-3</v>
      </c>
      <c r="H53">
        <v>5.4920000000000004E-3</v>
      </c>
      <c r="I53">
        <v>5.8409999999999998E-3</v>
      </c>
      <c r="J53">
        <v>6.2830000000000004E-3</v>
      </c>
      <c r="K53">
        <v>6.8149999999999999E-3</v>
      </c>
      <c r="L53">
        <v>7.4070000000000004E-3</v>
      </c>
      <c r="M53">
        <v>8.0260000000000001E-3</v>
      </c>
      <c r="N53">
        <v>8.6580000000000008E-3</v>
      </c>
      <c r="O53">
        <v>9.3080000000000003E-3</v>
      </c>
      <c r="P53">
        <v>9.9679999999999994E-3</v>
      </c>
      <c r="Q53">
        <v>1.0662E-2</v>
      </c>
      <c r="R53">
        <v>1.1372999999999999E-2</v>
      </c>
      <c r="S53">
        <v>1.2085E-2</v>
      </c>
      <c r="T53">
        <v>1.2794E-2</v>
      </c>
      <c r="U53">
        <v>1.3505E-2</v>
      </c>
      <c r="V53">
        <v>1.4220999999999999E-2</v>
      </c>
      <c r="W53">
        <v>1.4954E-2</v>
      </c>
      <c r="X53">
        <v>1.5699999999999999E-2</v>
      </c>
      <c r="Y53">
        <v>1.6466999999999999E-2</v>
      </c>
      <c r="Z53">
        <v>1.7239999999999998E-2</v>
      </c>
      <c r="AA53">
        <v>1.8022E-2</v>
      </c>
      <c r="AB53">
        <v>1.8811999999999999E-2</v>
      </c>
      <c r="AC53">
        <v>1.9609000000000001E-2</v>
      </c>
      <c r="AD53">
        <v>2.0421000000000002E-2</v>
      </c>
      <c r="AE53">
        <v>2.1288999999999999E-2</v>
      </c>
      <c r="AF53">
        <v>2.2214000000000001E-2</v>
      </c>
      <c r="AG53">
        <v>2.3186999999999999E-2</v>
      </c>
      <c r="AH53">
        <v>2.4225E-2</v>
      </c>
      <c r="AI53">
        <v>2.5307E-2</v>
      </c>
      <c r="AJ53" s="22">
        <v>5.7000000000000002E-2</v>
      </c>
    </row>
    <row r="54" spans="1:36" ht="14.5" x14ac:dyDescent="0.35">
      <c r="A54" t="s">
        <v>265</v>
      </c>
      <c r="B54" t="s">
        <v>2295</v>
      </c>
      <c r="C54" t="s">
        <v>2296</v>
      </c>
      <c r="D54" t="s">
        <v>275</v>
      </c>
      <c r="F54">
        <v>4.359E-3</v>
      </c>
      <c r="G54">
        <v>3.9769999999999996E-3</v>
      </c>
      <c r="H54">
        <v>3.6740000000000002E-3</v>
      </c>
      <c r="I54">
        <v>3.4489999999999998E-3</v>
      </c>
      <c r="J54">
        <v>3.2390000000000001E-3</v>
      </c>
      <c r="K54">
        <v>3.0430000000000001E-3</v>
      </c>
      <c r="L54">
        <v>2.859E-3</v>
      </c>
      <c r="M54">
        <v>2.6879999999999999E-3</v>
      </c>
      <c r="N54">
        <v>2.5279999999999999E-3</v>
      </c>
      <c r="O54">
        <v>2.3779999999999999E-3</v>
      </c>
      <c r="P54">
        <v>2.238E-3</v>
      </c>
      <c r="Q54">
        <v>2.1080000000000001E-3</v>
      </c>
      <c r="R54">
        <v>1.9859999999999999E-3</v>
      </c>
      <c r="S54">
        <v>1.872E-3</v>
      </c>
      <c r="T54">
        <v>1.766E-3</v>
      </c>
      <c r="U54">
        <v>1.6659999999999999E-3</v>
      </c>
      <c r="V54">
        <v>1.573E-3</v>
      </c>
      <c r="W54">
        <v>1.487E-3</v>
      </c>
      <c r="X54">
        <v>1.4059999999999999E-3</v>
      </c>
      <c r="Y54">
        <v>1.33E-3</v>
      </c>
      <c r="Z54">
        <v>1.2589999999999999E-3</v>
      </c>
      <c r="AA54">
        <v>1.193E-3</v>
      </c>
      <c r="AB54">
        <v>1.132E-3</v>
      </c>
      <c r="AC54">
        <v>1.0740000000000001E-3</v>
      </c>
      <c r="AD54">
        <v>1.021E-3</v>
      </c>
      <c r="AE54">
        <v>9.7099999999999997E-4</v>
      </c>
      <c r="AF54">
        <v>9.2500000000000004E-4</v>
      </c>
      <c r="AG54">
        <v>8.8199999999999997E-4</v>
      </c>
      <c r="AH54">
        <v>8.43E-4</v>
      </c>
      <c r="AI54">
        <v>8.0699999999999999E-4</v>
      </c>
      <c r="AJ54" s="22">
        <v>-5.7000000000000002E-2</v>
      </c>
    </row>
    <row r="55" spans="1:36" ht="14.5" x14ac:dyDescent="0.35">
      <c r="A55" t="s">
        <v>20</v>
      </c>
      <c r="B55" t="s">
        <v>2297</v>
      </c>
      <c r="C55" t="s">
        <v>2298</v>
      </c>
      <c r="D55" t="s">
        <v>275</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ht="14.5" x14ac:dyDescent="0.35">
      <c r="A56" t="s">
        <v>19</v>
      </c>
      <c r="B56" t="s">
        <v>2299</v>
      </c>
      <c r="C56" t="s">
        <v>2300</v>
      </c>
      <c r="D56" t="s">
        <v>275</v>
      </c>
      <c r="F56">
        <v>9.9999999999999995E-7</v>
      </c>
      <c r="G56">
        <v>5.0000000000000004E-6</v>
      </c>
      <c r="H56">
        <v>1.2E-5</v>
      </c>
      <c r="I56">
        <v>2.4000000000000001E-5</v>
      </c>
      <c r="J56">
        <v>4.1E-5</v>
      </c>
      <c r="K56">
        <v>6.2000000000000003E-5</v>
      </c>
      <c r="L56">
        <v>8.7000000000000001E-5</v>
      </c>
      <c r="M56">
        <v>1.17E-4</v>
      </c>
      <c r="N56">
        <v>1.5200000000000001E-4</v>
      </c>
      <c r="O56">
        <v>1.92E-4</v>
      </c>
      <c r="P56">
        <v>2.3599999999999999E-4</v>
      </c>
      <c r="Q56">
        <v>2.8600000000000001E-4</v>
      </c>
      <c r="R56">
        <v>3.4200000000000002E-4</v>
      </c>
      <c r="S56">
        <v>4.0099999999999999E-4</v>
      </c>
      <c r="T56">
        <v>4.6500000000000003E-4</v>
      </c>
      <c r="U56">
        <v>5.3499999999999999E-4</v>
      </c>
      <c r="V56">
        <v>6.0999999999999997E-4</v>
      </c>
      <c r="W56">
        <v>6.9300000000000004E-4</v>
      </c>
      <c r="X56">
        <v>7.8399999999999997E-4</v>
      </c>
      <c r="Y56">
        <v>8.8400000000000002E-4</v>
      </c>
      <c r="Z56">
        <v>9.9200000000000004E-4</v>
      </c>
      <c r="AA56">
        <v>1.109E-3</v>
      </c>
      <c r="AB56">
        <v>1.2329999999999999E-3</v>
      </c>
      <c r="AC56">
        <v>1.366E-3</v>
      </c>
      <c r="AD56">
        <v>1.5070000000000001E-3</v>
      </c>
      <c r="AE56">
        <v>1.658E-3</v>
      </c>
      <c r="AF56">
        <v>1.818E-3</v>
      </c>
      <c r="AG56">
        <v>1.9880000000000002E-3</v>
      </c>
      <c r="AH56">
        <v>2.1689999999999999E-3</v>
      </c>
      <c r="AI56">
        <v>2.3600000000000001E-3</v>
      </c>
      <c r="AJ56" s="22">
        <v>0.32800000000000001</v>
      </c>
    </row>
    <row r="57" spans="1:36" ht="14.5" x14ac:dyDescent="0.35">
      <c r="A57" t="s">
        <v>271</v>
      </c>
      <c r="B57" t="s">
        <v>2301</v>
      </c>
      <c r="C57" t="s">
        <v>2302</v>
      </c>
      <c r="D57" t="s">
        <v>275</v>
      </c>
      <c r="F57">
        <v>17.599249</v>
      </c>
      <c r="G57">
        <v>18.344429000000002</v>
      </c>
      <c r="H57">
        <v>19.180847</v>
      </c>
      <c r="I57">
        <v>20.041741999999999</v>
      </c>
      <c r="J57">
        <v>20.865444</v>
      </c>
      <c r="K57">
        <v>21.648282999999999</v>
      </c>
      <c r="L57">
        <v>22.380558000000001</v>
      </c>
      <c r="M57">
        <v>23.08296</v>
      </c>
      <c r="N57">
        <v>23.762653</v>
      </c>
      <c r="O57">
        <v>24.430868</v>
      </c>
      <c r="P57">
        <v>25.095586999999998</v>
      </c>
      <c r="Q57">
        <v>25.800007000000001</v>
      </c>
      <c r="R57">
        <v>26.538195000000002</v>
      </c>
      <c r="S57">
        <v>27.262132999999999</v>
      </c>
      <c r="T57">
        <v>27.976576000000001</v>
      </c>
      <c r="U57">
        <v>28.701591000000001</v>
      </c>
      <c r="V57">
        <v>29.445820000000001</v>
      </c>
      <c r="W57">
        <v>30.224969999999999</v>
      </c>
      <c r="X57">
        <v>31.038267000000001</v>
      </c>
      <c r="Y57">
        <v>31.872115999999998</v>
      </c>
      <c r="Z57">
        <v>32.700462000000002</v>
      </c>
      <c r="AA57">
        <v>33.521338999999998</v>
      </c>
      <c r="AB57">
        <v>34.333416</v>
      </c>
      <c r="AC57">
        <v>35.131827999999999</v>
      </c>
      <c r="AD57">
        <v>35.904285000000002</v>
      </c>
      <c r="AE57">
        <v>36.685070000000003</v>
      </c>
      <c r="AF57">
        <v>37.465141000000003</v>
      </c>
      <c r="AG57">
        <v>38.237068000000001</v>
      </c>
      <c r="AH57">
        <v>39.024559000000004</v>
      </c>
      <c r="AI57">
        <v>39.808674000000003</v>
      </c>
      <c r="AJ57" s="22">
        <v>2.9000000000000001E-2</v>
      </c>
    </row>
    <row r="58" spans="1:36" ht="14.5" x14ac:dyDescent="0.35">
      <c r="A58" t="s">
        <v>235</v>
      </c>
      <c r="B58" t="s">
        <v>2303</v>
      </c>
      <c r="C58" t="s">
        <v>2304</v>
      </c>
      <c r="D58" t="s">
        <v>275</v>
      </c>
      <c r="F58">
        <v>134.13626099999999</v>
      </c>
      <c r="G58">
        <v>137.33300800000001</v>
      </c>
      <c r="H58">
        <v>140.76547199999999</v>
      </c>
      <c r="I58">
        <v>144.39291399999999</v>
      </c>
      <c r="J58">
        <v>147.95414700000001</v>
      </c>
      <c r="K58">
        <v>151.47575399999999</v>
      </c>
      <c r="L58">
        <v>154.84176600000001</v>
      </c>
      <c r="M58">
        <v>158.12501499999999</v>
      </c>
      <c r="N58">
        <v>161.319534</v>
      </c>
      <c r="O58">
        <v>164.41667200000001</v>
      </c>
      <c r="P58">
        <v>167.44882200000001</v>
      </c>
      <c r="Q58">
        <v>170.43626399999999</v>
      </c>
      <c r="R58">
        <v>173.40171799999999</v>
      </c>
      <c r="S58">
        <v>176.06152299999999</v>
      </c>
      <c r="T58">
        <v>178.43794299999999</v>
      </c>
      <c r="U58">
        <v>180.645081</v>
      </c>
      <c r="V58">
        <v>182.766006</v>
      </c>
      <c r="W58">
        <v>184.88618500000001</v>
      </c>
      <c r="X58">
        <v>187.061127</v>
      </c>
      <c r="Y58">
        <v>189.24352999999999</v>
      </c>
      <c r="Z58">
        <v>191.35827599999999</v>
      </c>
      <c r="AA58">
        <v>193.37441999999999</v>
      </c>
      <c r="AB58">
        <v>195.29351800000001</v>
      </c>
      <c r="AC58">
        <v>197.146118</v>
      </c>
      <c r="AD58">
        <v>198.84854100000001</v>
      </c>
      <c r="AE58">
        <v>200.57328799999999</v>
      </c>
      <c r="AF58">
        <v>202.27377300000001</v>
      </c>
      <c r="AG58">
        <v>203.91918899999999</v>
      </c>
      <c r="AH58">
        <v>205.613586</v>
      </c>
      <c r="AI58">
        <v>207.31849700000001</v>
      </c>
      <c r="AJ58" s="22">
        <v>1.4999999999999999E-2</v>
      </c>
    </row>
    <row r="59" spans="1:36" ht="14.5" x14ac:dyDescent="0.35">
      <c r="A59" t="s">
        <v>236</v>
      </c>
      <c r="B59" t="s">
        <v>2305</v>
      </c>
      <c r="C59" t="s">
        <v>2306</v>
      </c>
      <c r="D59" t="s">
        <v>275</v>
      </c>
      <c r="F59">
        <v>260.08734099999998</v>
      </c>
      <c r="G59">
        <v>260.20547499999998</v>
      </c>
      <c r="H59">
        <v>260.51043700000002</v>
      </c>
      <c r="I59">
        <v>260.944794</v>
      </c>
      <c r="J59">
        <v>261.147156</v>
      </c>
      <c r="K59">
        <v>261.23172</v>
      </c>
      <c r="L59">
        <v>261.09429899999998</v>
      </c>
      <c r="M59">
        <v>260.86370799999997</v>
      </c>
      <c r="N59">
        <v>260.52688599999999</v>
      </c>
      <c r="O59">
        <v>260.17446899999999</v>
      </c>
      <c r="P59">
        <v>259.87286399999999</v>
      </c>
      <c r="Q59">
        <v>259.778839</v>
      </c>
      <c r="R59">
        <v>259.872681</v>
      </c>
      <c r="S59">
        <v>259.784515</v>
      </c>
      <c r="T59">
        <v>259.58303799999999</v>
      </c>
      <c r="U59">
        <v>259.45300300000002</v>
      </c>
      <c r="V59">
        <v>259.53918499999997</v>
      </c>
      <c r="W59">
        <v>259.96392800000001</v>
      </c>
      <c r="X59">
        <v>260.74533100000002</v>
      </c>
      <c r="Y59">
        <v>261.833527</v>
      </c>
      <c r="Z59">
        <v>263.07385299999999</v>
      </c>
      <c r="AA59">
        <v>264.39666699999998</v>
      </c>
      <c r="AB59">
        <v>265.76910400000003</v>
      </c>
      <c r="AC59">
        <v>267.18005399999998</v>
      </c>
      <c r="AD59">
        <v>268.48425300000002</v>
      </c>
      <c r="AE59">
        <v>269.89590500000003</v>
      </c>
      <c r="AF59">
        <v>271.32650799999999</v>
      </c>
      <c r="AG59">
        <v>272.721588</v>
      </c>
      <c r="AH59">
        <v>274.21307400000001</v>
      </c>
      <c r="AI59">
        <v>275.710083</v>
      </c>
      <c r="AJ59" s="22">
        <v>2E-3</v>
      </c>
    </row>
  </sheetData>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4D26E-743E-43DD-A6C6-899EAEF910BD}">
  <dimension ref="A1:AI124"/>
  <sheetViews>
    <sheetView workbookViewId="0"/>
    <sheetView workbookViewId="1"/>
  </sheetViews>
  <sheetFormatPr defaultRowHeight="14.5" x14ac:dyDescent="0.35"/>
  <sheetData>
    <row r="1" spans="1:35" x14ac:dyDescent="0.35">
      <c r="A1" t="s">
        <v>276</v>
      </c>
    </row>
    <row r="2" spans="1:35" x14ac:dyDescent="0.35">
      <c r="A2" t="s">
        <v>3127</v>
      </c>
    </row>
    <row r="3" spans="1:35" x14ac:dyDescent="0.35">
      <c r="A3" t="s">
        <v>3128</v>
      </c>
    </row>
    <row r="4" spans="1:35" x14ac:dyDescent="0.35">
      <c r="A4" t="s">
        <v>251</v>
      </c>
    </row>
    <row r="5" spans="1:35" x14ac:dyDescent="0.35">
      <c r="B5" t="s">
        <v>252</v>
      </c>
      <c r="C5" t="s">
        <v>272</v>
      </c>
      <c r="D5" t="s">
        <v>273</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2930</v>
      </c>
    </row>
    <row r="6" spans="1:35" x14ac:dyDescent="0.35">
      <c r="A6" t="s">
        <v>161</v>
      </c>
    </row>
    <row r="7" spans="1:35" x14ac:dyDescent="0.35">
      <c r="A7" t="s">
        <v>277</v>
      </c>
    </row>
    <row r="8" spans="1:35" x14ac:dyDescent="0.35">
      <c r="A8" t="s">
        <v>278</v>
      </c>
    </row>
    <row r="9" spans="1:35" x14ac:dyDescent="0.35">
      <c r="A9" t="s">
        <v>279</v>
      </c>
      <c r="B9" t="s">
        <v>3129</v>
      </c>
      <c r="C9" t="s">
        <v>3130</v>
      </c>
      <c r="D9" t="s">
        <v>396</v>
      </c>
      <c r="F9">
        <v>31.325907000000001</v>
      </c>
      <c r="G9">
        <v>31.963123</v>
      </c>
      <c r="H9">
        <v>32.524028999999999</v>
      </c>
      <c r="I9">
        <v>33.467635999999999</v>
      </c>
      <c r="J9">
        <v>33.943725999999998</v>
      </c>
      <c r="K9">
        <v>34.456111999999997</v>
      </c>
      <c r="L9">
        <v>35.439101999999998</v>
      </c>
      <c r="M9">
        <v>35.740851999999997</v>
      </c>
      <c r="N9">
        <v>35.954079</v>
      </c>
      <c r="O9">
        <v>36.090671999999998</v>
      </c>
      <c r="P9">
        <v>36.264645000000002</v>
      </c>
      <c r="Q9">
        <v>36.505446999999997</v>
      </c>
      <c r="R9">
        <v>36.746127999999999</v>
      </c>
      <c r="S9">
        <v>37.045166000000002</v>
      </c>
      <c r="T9">
        <v>37.292243999999997</v>
      </c>
      <c r="U9">
        <v>37.492310000000003</v>
      </c>
      <c r="V9">
        <v>37.660049000000001</v>
      </c>
      <c r="W9">
        <v>37.850304000000001</v>
      </c>
      <c r="X9">
        <v>37.892277</v>
      </c>
      <c r="Y9">
        <v>37.939720000000001</v>
      </c>
      <c r="Z9">
        <v>37.976334000000001</v>
      </c>
      <c r="AA9">
        <v>37.996681000000002</v>
      </c>
      <c r="AB9">
        <v>37.967789000000003</v>
      </c>
      <c r="AC9">
        <v>37.950974000000002</v>
      </c>
      <c r="AD9">
        <v>37.932575</v>
      </c>
      <c r="AE9">
        <v>37.913924999999999</v>
      </c>
      <c r="AF9">
        <v>37.899501999999998</v>
      </c>
      <c r="AG9">
        <v>38.047488999999999</v>
      </c>
      <c r="AH9">
        <v>38.029052999999998</v>
      </c>
      <c r="AI9" s="22">
        <v>7.0000000000000001E-3</v>
      </c>
    </row>
    <row r="10" spans="1:35" x14ac:dyDescent="0.35">
      <c r="A10" t="s">
        <v>281</v>
      </c>
      <c r="B10" t="s">
        <v>3131</v>
      </c>
      <c r="C10" t="s">
        <v>3132</v>
      </c>
      <c r="D10" t="s">
        <v>396</v>
      </c>
      <c r="F10">
        <v>34.988373000000003</v>
      </c>
      <c r="G10">
        <v>35.479610000000001</v>
      </c>
      <c r="H10">
        <v>35.991630999999998</v>
      </c>
      <c r="I10">
        <v>37.248641999999997</v>
      </c>
      <c r="J10">
        <v>37.258881000000002</v>
      </c>
      <c r="K10">
        <v>37.639381</v>
      </c>
      <c r="L10">
        <v>39.165889999999997</v>
      </c>
      <c r="M10">
        <v>39.173023000000001</v>
      </c>
      <c r="N10">
        <v>39.182842000000001</v>
      </c>
      <c r="O10">
        <v>39.211024999999999</v>
      </c>
      <c r="P10">
        <v>39.275700000000001</v>
      </c>
      <c r="Q10">
        <v>39.405723999999999</v>
      </c>
      <c r="R10">
        <v>39.566749999999999</v>
      </c>
      <c r="S10">
        <v>39.796222999999998</v>
      </c>
      <c r="T10">
        <v>40.009148000000003</v>
      </c>
      <c r="U10">
        <v>40.183841999999999</v>
      </c>
      <c r="V10">
        <v>40.342365000000001</v>
      </c>
      <c r="W10">
        <v>40.572600999999999</v>
      </c>
      <c r="X10">
        <v>40.618614000000001</v>
      </c>
      <c r="Y10">
        <v>40.673504000000001</v>
      </c>
      <c r="Z10">
        <v>40.707031000000001</v>
      </c>
      <c r="AA10">
        <v>40.715705999999997</v>
      </c>
      <c r="AB10">
        <v>40.658225999999999</v>
      </c>
      <c r="AC10">
        <v>40.608753</v>
      </c>
      <c r="AD10">
        <v>40.563358000000001</v>
      </c>
      <c r="AE10">
        <v>40.503765000000001</v>
      </c>
      <c r="AF10">
        <v>40.462059000000004</v>
      </c>
      <c r="AG10">
        <v>40.647647999999997</v>
      </c>
      <c r="AH10">
        <v>40.588431999999997</v>
      </c>
      <c r="AI10" s="22">
        <v>5.0000000000000001E-3</v>
      </c>
    </row>
    <row r="11" spans="1:35" x14ac:dyDescent="0.35">
      <c r="A11" t="s">
        <v>283</v>
      </c>
      <c r="B11" t="s">
        <v>3133</v>
      </c>
      <c r="C11" t="s">
        <v>3134</v>
      </c>
      <c r="D11" t="s">
        <v>396</v>
      </c>
      <c r="F11">
        <v>48.999347999999998</v>
      </c>
      <c r="G11">
        <v>49.952590999999998</v>
      </c>
      <c r="H11">
        <v>50.470374999999997</v>
      </c>
      <c r="I11">
        <v>52.342486999999998</v>
      </c>
      <c r="J11">
        <v>52.371268999999998</v>
      </c>
      <c r="K11">
        <v>52.551288999999997</v>
      </c>
      <c r="L11">
        <v>54.667416000000003</v>
      </c>
      <c r="M11">
        <v>54.740729999999999</v>
      </c>
      <c r="N11">
        <v>54.663063000000001</v>
      </c>
      <c r="O11">
        <v>54.539555</v>
      </c>
      <c r="P11">
        <v>54.434024999999998</v>
      </c>
      <c r="Q11">
        <v>54.377097999999997</v>
      </c>
      <c r="R11">
        <v>54.367908</v>
      </c>
      <c r="S11">
        <v>54.320480000000003</v>
      </c>
      <c r="T11">
        <v>54.315372000000004</v>
      </c>
      <c r="U11">
        <v>54.283969999999997</v>
      </c>
      <c r="V11">
        <v>54.305824000000001</v>
      </c>
      <c r="W11">
        <v>54.484234000000001</v>
      </c>
      <c r="X11">
        <v>54.488292999999999</v>
      </c>
      <c r="Y11">
        <v>54.525542999999999</v>
      </c>
      <c r="Z11">
        <v>54.537815000000002</v>
      </c>
      <c r="AA11">
        <v>54.519511999999999</v>
      </c>
      <c r="AB11">
        <v>54.407944000000001</v>
      </c>
      <c r="AC11">
        <v>54.308017999999997</v>
      </c>
      <c r="AD11">
        <v>54.223305000000003</v>
      </c>
      <c r="AE11">
        <v>54.117947000000001</v>
      </c>
      <c r="AF11">
        <v>54.031509</v>
      </c>
      <c r="AG11">
        <v>54.331467000000004</v>
      </c>
      <c r="AH11">
        <v>54.219757000000001</v>
      </c>
      <c r="AI11" s="22">
        <v>4.0000000000000001E-3</v>
      </c>
    </row>
    <row r="12" spans="1:35" x14ac:dyDescent="0.35">
      <c r="A12" t="s">
        <v>285</v>
      </c>
      <c r="B12" t="s">
        <v>3135</v>
      </c>
      <c r="C12" t="s">
        <v>3136</v>
      </c>
      <c r="D12" t="s">
        <v>396</v>
      </c>
      <c r="F12">
        <v>49.118476999999999</v>
      </c>
      <c r="G12">
        <v>49.525931999999997</v>
      </c>
      <c r="H12">
        <v>49.800797000000003</v>
      </c>
      <c r="I12">
        <v>51.727921000000002</v>
      </c>
      <c r="J12">
        <v>51.727756999999997</v>
      </c>
      <c r="K12">
        <v>51.915450999999997</v>
      </c>
      <c r="L12">
        <v>53.779263</v>
      </c>
      <c r="M12">
        <v>53.771320000000003</v>
      </c>
      <c r="N12">
        <v>53.658656999999998</v>
      </c>
      <c r="O12">
        <v>53.503647000000001</v>
      </c>
      <c r="P12">
        <v>53.351802999999997</v>
      </c>
      <c r="Q12">
        <v>53.173279000000001</v>
      </c>
      <c r="R12">
        <v>53.028084</v>
      </c>
      <c r="S12">
        <v>52.943260000000002</v>
      </c>
      <c r="T12">
        <v>52.914721999999998</v>
      </c>
      <c r="U12">
        <v>52.950127000000002</v>
      </c>
      <c r="V12">
        <v>52.974761999999998</v>
      </c>
      <c r="W12">
        <v>53.148547999999998</v>
      </c>
      <c r="X12">
        <v>53.141795999999999</v>
      </c>
      <c r="Y12">
        <v>53.163170000000001</v>
      </c>
      <c r="Z12">
        <v>53.164532000000001</v>
      </c>
      <c r="AA12">
        <v>53.13879</v>
      </c>
      <c r="AB12">
        <v>53.027565000000003</v>
      </c>
      <c r="AC12">
        <v>52.922595999999999</v>
      </c>
      <c r="AD12">
        <v>52.837848999999999</v>
      </c>
      <c r="AE12">
        <v>52.730148</v>
      </c>
      <c r="AF12">
        <v>52.641449000000001</v>
      </c>
      <c r="AG12">
        <v>52.945594999999997</v>
      </c>
      <c r="AH12">
        <v>52.834254999999999</v>
      </c>
      <c r="AI12" s="22">
        <v>3.0000000000000001E-3</v>
      </c>
    </row>
    <row r="13" spans="1:35" x14ac:dyDescent="0.35">
      <c r="A13" t="s">
        <v>287</v>
      </c>
      <c r="B13" t="s">
        <v>3137</v>
      </c>
      <c r="C13" t="s">
        <v>3138</v>
      </c>
      <c r="D13" t="s">
        <v>396</v>
      </c>
      <c r="F13">
        <v>42.722023</v>
      </c>
      <c r="G13">
        <v>43.276446999999997</v>
      </c>
      <c r="H13">
        <v>43.566895000000002</v>
      </c>
      <c r="I13">
        <v>45.005558000000001</v>
      </c>
      <c r="J13">
        <v>45.239871999999998</v>
      </c>
      <c r="K13">
        <v>45.598742999999999</v>
      </c>
      <c r="L13">
        <v>46.918368999999998</v>
      </c>
      <c r="M13">
        <v>47.216858000000002</v>
      </c>
      <c r="N13">
        <v>47.286644000000003</v>
      </c>
      <c r="O13">
        <v>47.265816000000001</v>
      </c>
      <c r="P13">
        <v>47.178500999999997</v>
      </c>
      <c r="Q13">
        <v>47.084285999999999</v>
      </c>
      <c r="R13">
        <v>47.038207999999997</v>
      </c>
      <c r="S13">
        <v>47.039721999999998</v>
      </c>
      <c r="T13">
        <v>47.094645999999997</v>
      </c>
      <c r="U13">
        <v>47.163651000000002</v>
      </c>
      <c r="V13">
        <v>47.235596000000001</v>
      </c>
      <c r="W13">
        <v>47.456211000000003</v>
      </c>
      <c r="X13">
        <v>47.451507999999997</v>
      </c>
      <c r="Y13">
        <v>47.487800999999997</v>
      </c>
      <c r="Z13">
        <v>47.500114000000004</v>
      </c>
      <c r="AA13">
        <v>47.499847000000003</v>
      </c>
      <c r="AB13">
        <v>47.420036000000003</v>
      </c>
      <c r="AC13">
        <v>47.348849999999999</v>
      </c>
      <c r="AD13">
        <v>47.288670000000003</v>
      </c>
      <c r="AE13">
        <v>47.215355000000002</v>
      </c>
      <c r="AF13">
        <v>47.154335000000003</v>
      </c>
      <c r="AG13">
        <v>47.440314999999998</v>
      </c>
      <c r="AH13">
        <v>47.361739999999998</v>
      </c>
      <c r="AI13" s="22">
        <v>4.0000000000000001E-3</v>
      </c>
    </row>
    <row r="14" spans="1:35" x14ac:dyDescent="0.35">
      <c r="A14" t="s">
        <v>289</v>
      </c>
      <c r="B14" t="s">
        <v>3139</v>
      </c>
      <c r="C14" t="s">
        <v>3140</v>
      </c>
      <c r="D14" t="s">
        <v>396</v>
      </c>
      <c r="F14">
        <v>30.334042</v>
      </c>
      <c r="G14">
        <v>31.296258999999999</v>
      </c>
      <c r="H14">
        <v>32.191890999999998</v>
      </c>
      <c r="I14">
        <v>33.52581</v>
      </c>
      <c r="J14">
        <v>33.793491000000003</v>
      </c>
      <c r="K14">
        <v>34.25412</v>
      </c>
      <c r="L14">
        <v>35.362324000000001</v>
      </c>
      <c r="M14">
        <v>35.451813000000001</v>
      </c>
      <c r="N14">
        <v>35.557896</v>
      </c>
      <c r="O14">
        <v>35.612892000000002</v>
      </c>
      <c r="P14">
        <v>35.709614000000002</v>
      </c>
      <c r="Q14">
        <v>35.862324000000001</v>
      </c>
      <c r="R14">
        <v>36.003554999999999</v>
      </c>
      <c r="S14">
        <v>36.201549999999997</v>
      </c>
      <c r="T14">
        <v>36.397373000000002</v>
      </c>
      <c r="U14">
        <v>36.562655999999997</v>
      </c>
      <c r="V14">
        <v>36.680869999999999</v>
      </c>
      <c r="W14">
        <v>36.852511999999997</v>
      </c>
      <c r="X14">
        <v>36.913502000000001</v>
      </c>
      <c r="Y14">
        <v>36.98856</v>
      </c>
      <c r="Z14">
        <v>37.043598000000003</v>
      </c>
      <c r="AA14">
        <v>37.077525999999999</v>
      </c>
      <c r="AB14">
        <v>37.060206999999998</v>
      </c>
      <c r="AC14">
        <v>37.044623999999999</v>
      </c>
      <c r="AD14">
        <v>37.028354999999998</v>
      </c>
      <c r="AE14">
        <v>37.005043000000001</v>
      </c>
      <c r="AF14">
        <v>36.986823999999999</v>
      </c>
      <c r="AG14">
        <v>37.143089000000003</v>
      </c>
      <c r="AH14">
        <v>37.118969</v>
      </c>
      <c r="AI14" s="22">
        <v>7.0000000000000001E-3</v>
      </c>
    </row>
    <row r="15" spans="1:35" x14ac:dyDescent="0.35">
      <c r="A15" t="s">
        <v>201</v>
      </c>
      <c r="B15" t="s">
        <v>3141</v>
      </c>
      <c r="C15" t="s">
        <v>3142</v>
      </c>
      <c r="D15" t="s">
        <v>396</v>
      </c>
      <c r="F15">
        <v>43.781582</v>
      </c>
      <c r="G15">
        <v>44.346535000000003</v>
      </c>
      <c r="H15">
        <v>45.131996000000001</v>
      </c>
      <c r="I15">
        <v>47.248157999999997</v>
      </c>
      <c r="J15">
        <v>47.431843000000001</v>
      </c>
      <c r="K15">
        <v>47.767707999999999</v>
      </c>
      <c r="L15">
        <v>49.533123000000003</v>
      </c>
      <c r="M15">
        <v>49.712378999999999</v>
      </c>
      <c r="N15">
        <v>49.688892000000003</v>
      </c>
      <c r="O15">
        <v>49.618907999999998</v>
      </c>
      <c r="P15">
        <v>49.584560000000003</v>
      </c>
      <c r="Q15">
        <v>49.579880000000003</v>
      </c>
      <c r="R15">
        <v>49.533638000000003</v>
      </c>
      <c r="S15">
        <v>49.570267000000001</v>
      </c>
      <c r="T15">
        <v>49.634276999999997</v>
      </c>
      <c r="U15">
        <v>49.726353000000003</v>
      </c>
      <c r="V15">
        <v>49.797404999999998</v>
      </c>
      <c r="W15">
        <v>50.038451999999999</v>
      </c>
      <c r="X15">
        <v>50.041134</v>
      </c>
      <c r="Y15">
        <v>50.094817999999997</v>
      </c>
      <c r="Z15">
        <v>50.129249999999999</v>
      </c>
      <c r="AA15">
        <v>50.149020999999998</v>
      </c>
      <c r="AB15">
        <v>50.07996</v>
      </c>
      <c r="AC15">
        <v>50.022399999999998</v>
      </c>
      <c r="AD15">
        <v>49.976215000000003</v>
      </c>
      <c r="AE15">
        <v>49.922611000000003</v>
      </c>
      <c r="AF15">
        <v>49.881630000000001</v>
      </c>
      <c r="AG15">
        <v>50.228569</v>
      </c>
      <c r="AH15">
        <v>50.169387999999998</v>
      </c>
      <c r="AI15" s="22">
        <v>5.0000000000000001E-3</v>
      </c>
    </row>
    <row r="16" spans="1:35" x14ac:dyDescent="0.35">
      <c r="A16" t="s">
        <v>202</v>
      </c>
      <c r="B16" t="s">
        <v>3143</v>
      </c>
      <c r="C16" t="s">
        <v>3144</v>
      </c>
      <c r="D16" t="s">
        <v>396</v>
      </c>
      <c r="F16">
        <v>39.660164000000002</v>
      </c>
      <c r="G16">
        <v>40.372723000000001</v>
      </c>
      <c r="H16">
        <v>41.103667999999999</v>
      </c>
      <c r="I16">
        <v>42.691246</v>
      </c>
      <c r="J16">
        <v>42.818736999999999</v>
      </c>
      <c r="K16">
        <v>43.110481</v>
      </c>
      <c r="L16">
        <v>44.323971</v>
      </c>
      <c r="M16">
        <v>44.509658999999999</v>
      </c>
      <c r="N16">
        <v>44.565036999999997</v>
      </c>
      <c r="O16">
        <v>44.548808999999999</v>
      </c>
      <c r="P16">
        <v>44.564613000000001</v>
      </c>
      <c r="Q16">
        <v>44.710636000000001</v>
      </c>
      <c r="R16">
        <v>44.902447000000002</v>
      </c>
      <c r="S16">
        <v>45.136702999999997</v>
      </c>
      <c r="T16">
        <v>45.323653999999998</v>
      </c>
      <c r="U16">
        <v>45.468913999999998</v>
      </c>
      <c r="V16">
        <v>45.586844999999997</v>
      </c>
      <c r="W16">
        <v>45.799618000000002</v>
      </c>
      <c r="X16">
        <v>45.858466999999997</v>
      </c>
      <c r="Y16">
        <v>45.932246999999997</v>
      </c>
      <c r="Z16">
        <v>45.986763000000003</v>
      </c>
      <c r="AA16">
        <v>46.019874999999999</v>
      </c>
      <c r="AB16">
        <v>45.983345</v>
      </c>
      <c r="AC16">
        <v>45.954391000000001</v>
      </c>
      <c r="AD16">
        <v>45.92709</v>
      </c>
      <c r="AE16">
        <v>45.896954000000001</v>
      </c>
      <c r="AF16">
        <v>45.873885999999999</v>
      </c>
      <c r="AG16">
        <v>46.105227999999997</v>
      </c>
      <c r="AH16">
        <v>46.071434000000004</v>
      </c>
      <c r="AI16" s="22">
        <v>5.0000000000000001E-3</v>
      </c>
    </row>
    <row r="17" spans="1:35" x14ac:dyDescent="0.35">
      <c r="A17" t="s">
        <v>293</v>
      </c>
      <c r="B17" t="s">
        <v>3145</v>
      </c>
      <c r="C17" t="s">
        <v>3146</v>
      </c>
      <c r="D17" t="s">
        <v>396</v>
      </c>
      <c r="F17">
        <v>44.385361000000003</v>
      </c>
      <c r="G17">
        <v>45.048316999999997</v>
      </c>
      <c r="H17">
        <v>45.584640999999998</v>
      </c>
      <c r="I17">
        <v>47.450099999999999</v>
      </c>
      <c r="J17">
        <v>47.527678999999999</v>
      </c>
      <c r="K17">
        <v>47.825572999999999</v>
      </c>
      <c r="L17">
        <v>49.530743000000001</v>
      </c>
      <c r="M17">
        <v>49.645893000000001</v>
      </c>
      <c r="N17">
        <v>49.621529000000002</v>
      </c>
      <c r="O17">
        <v>49.543925999999999</v>
      </c>
      <c r="P17">
        <v>49.484737000000003</v>
      </c>
      <c r="Q17">
        <v>49.460040999999997</v>
      </c>
      <c r="R17">
        <v>49.442664999999998</v>
      </c>
      <c r="S17">
        <v>49.481166999999999</v>
      </c>
      <c r="T17">
        <v>49.540317999999999</v>
      </c>
      <c r="U17">
        <v>49.614798999999998</v>
      </c>
      <c r="V17">
        <v>49.678061999999997</v>
      </c>
      <c r="W17">
        <v>49.885306999999997</v>
      </c>
      <c r="X17">
        <v>49.889194000000003</v>
      </c>
      <c r="Y17">
        <v>49.948684999999998</v>
      </c>
      <c r="Z17">
        <v>49.970222</v>
      </c>
      <c r="AA17">
        <v>49.97081</v>
      </c>
      <c r="AB17">
        <v>49.887141999999997</v>
      </c>
      <c r="AC17">
        <v>49.814582999999999</v>
      </c>
      <c r="AD17">
        <v>49.759663000000003</v>
      </c>
      <c r="AE17">
        <v>49.688267000000003</v>
      </c>
      <c r="AF17">
        <v>49.628937000000001</v>
      </c>
      <c r="AG17">
        <v>49.924934</v>
      </c>
      <c r="AH17">
        <v>49.845367000000003</v>
      </c>
      <c r="AI17" s="22">
        <v>4.0000000000000001E-3</v>
      </c>
    </row>
    <row r="18" spans="1:35" x14ac:dyDescent="0.35">
      <c r="A18" t="s">
        <v>295</v>
      </c>
      <c r="B18" t="s">
        <v>3147</v>
      </c>
      <c r="C18" t="s">
        <v>3148</v>
      </c>
      <c r="D18" t="s">
        <v>396</v>
      </c>
      <c r="F18">
        <v>36.245750000000001</v>
      </c>
      <c r="G18">
        <v>36.787132</v>
      </c>
      <c r="H18">
        <v>37.225101000000002</v>
      </c>
      <c r="I18">
        <v>38.748463000000001</v>
      </c>
      <c r="J18">
        <v>38.811813000000001</v>
      </c>
      <c r="K18">
        <v>39.055079999999997</v>
      </c>
      <c r="L18">
        <v>40.447547999999998</v>
      </c>
      <c r="M18">
        <v>40.541580000000003</v>
      </c>
      <c r="N18">
        <v>40.521683000000003</v>
      </c>
      <c r="O18">
        <v>40.458312999999997</v>
      </c>
      <c r="P18">
        <v>40.409976999999998</v>
      </c>
      <c r="Q18">
        <v>40.389811999999999</v>
      </c>
      <c r="R18">
        <v>40.375622</v>
      </c>
      <c r="S18">
        <v>40.407063000000001</v>
      </c>
      <c r="T18">
        <v>40.455364000000003</v>
      </c>
      <c r="U18">
        <v>40.516190000000002</v>
      </c>
      <c r="V18">
        <v>40.567852000000002</v>
      </c>
      <c r="W18">
        <v>40.737090999999999</v>
      </c>
      <c r="X18">
        <v>40.740265000000001</v>
      </c>
      <c r="Y18">
        <v>40.788845000000002</v>
      </c>
      <c r="Z18">
        <v>40.806431000000003</v>
      </c>
      <c r="AA18">
        <v>40.806910999999999</v>
      </c>
      <c r="AB18">
        <v>40.738585999999998</v>
      </c>
      <c r="AC18">
        <v>40.679336999999997</v>
      </c>
      <c r="AD18">
        <v>40.634487</v>
      </c>
      <c r="AE18">
        <v>40.576183</v>
      </c>
      <c r="AF18">
        <v>40.527732999999998</v>
      </c>
      <c r="AG18">
        <v>40.769450999999997</v>
      </c>
      <c r="AH18">
        <v>40.704475000000002</v>
      </c>
      <c r="AI18" s="22">
        <v>4.0000000000000001E-3</v>
      </c>
    </row>
    <row r="19" spans="1:35" x14ac:dyDescent="0.35">
      <c r="A19" t="s">
        <v>268</v>
      </c>
    </row>
    <row r="20" spans="1:35" x14ac:dyDescent="0.35">
      <c r="A20" t="s">
        <v>167</v>
      </c>
      <c r="B20" t="s">
        <v>3149</v>
      </c>
      <c r="C20" t="s">
        <v>3150</v>
      </c>
      <c r="D20" t="s">
        <v>396</v>
      </c>
      <c r="F20">
        <v>31.631792000000001</v>
      </c>
      <c r="G20">
        <v>32.913505999999998</v>
      </c>
      <c r="H20">
        <v>33.546875</v>
      </c>
      <c r="I20">
        <v>35.313110000000002</v>
      </c>
      <c r="J20">
        <v>36.068728999999998</v>
      </c>
      <c r="K20">
        <v>36.547009000000003</v>
      </c>
      <c r="L20">
        <v>37.863506000000001</v>
      </c>
      <c r="M20">
        <v>37.977378999999999</v>
      </c>
      <c r="N20">
        <v>38.07235</v>
      </c>
      <c r="O20">
        <v>38.117564999999999</v>
      </c>
      <c r="P20">
        <v>38.187190999999999</v>
      </c>
      <c r="Q20">
        <v>38.377541000000001</v>
      </c>
      <c r="R20">
        <v>38.543982999999997</v>
      </c>
      <c r="S20">
        <v>38.761963000000002</v>
      </c>
      <c r="T20">
        <v>38.955795000000002</v>
      </c>
      <c r="U20">
        <v>39.161335000000001</v>
      </c>
      <c r="V20">
        <v>39.396996000000001</v>
      </c>
      <c r="W20">
        <v>39.663445000000003</v>
      </c>
      <c r="X20">
        <v>39.776184000000001</v>
      </c>
      <c r="Y20">
        <v>39.881332</v>
      </c>
      <c r="Z20">
        <v>39.957256000000001</v>
      </c>
      <c r="AA20">
        <v>40.001868999999999</v>
      </c>
      <c r="AB20">
        <v>39.995987</v>
      </c>
      <c r="AC20">
        <v>39.997107999999997</v>
      </c>
      <c r="AD20">
        <v>39.989117</v>
      </c>
      <c r="AE20">
        <v>39.977325</v>
      </c>
      <c r="AF20">
        <v>39.967258000000001</v>
      </c>
      <c r="AG20">
        <v>40.101536000000003</v>
      </c>
      <c r="AH20">
        <v>40.087223000000002</v>
      </c>
      <c r="AI20" s="22">
        <v>8.0000000000000002E-3</v>
      </c>
    </row>
    <row r="21" spans="1:35" x14ac:dyDescent="0.35">
      <c r="A21" t="s">
        <v>174</v>
      </c>
      <c r="B21" t="s">
        <v>3151</v>
      </c>
      <c r="C21" t="s">
        <v>3152</v>
      </c>
      <c r="D21" t="s">
        <v>396</v>
      </c>
      <c r="F21">
        <v>26.598022</v>
      </c>
      <c r="G21">
        <v>26.974730000000001</v>
      </c>
      <c r="H21">
        <v>27.367785000000001</v>
      </c>
      <c r="I21">
        <v>28.348337000000001</v>
      </c>
      <c r="J21">
        <v>28.970583000000001</v>
      </c>
      <c r="K21">
        <v>29.239325000000001</v>
      </c>
      <c r="L21">
        <v>29.910495999999998</v>
      </c>
      <c r="M21">
        <v>30.050477999999998</v>
      </c>
      <c r="N21">
        <v>30.067326000000001</v>
      </c>
      <c r="O21">
        <v>30.119837</v>
      </c>
      <c r="P21">
        <v>30.210965999999999</v>
      </c>
      <c r="Q21">
        <v>30.324614</v>
      </c>
      <c r="R21">
        <v>30.461514999999999</v>
      </c>
      <c r="S21">
        <v>30.620654999999999</v>
      </c>
      <c r="T21">
        <v>30.741592000000001</v>
      </c>
      <c r="U21">
        <v>30.840005999999999</v>
      </c>
      <c r="V21">
        <v>30.926739000000001</v>
      </c>
      <c r="W21">
        <v>31.030187999999999</v>
      </c>
      <c r="X21">
        <v>31.070367999999998</v>
      </c>
      <c r="Y21">
        <v>31.105485999999999</v>
      </c>
      <c r="Z21">
        <v>31.13092</v>
      </c>
      <c r="AA21">
        <v>31.143782000000002</v>
      </c>
      <c r="AB21">
        <v>31.127495</v>
      </c>
      <c r="AC21">
        <v>31.115079999999999</v>
      </c>
      <c r="AD21">
        <v>31.101467</v>
      </c>
      <c r="AE21">
        <v>31.082556</v>
      </c>
      <c r="AF21">
        <v>31.067204</v>
      </c>
      <c r="AG21">
        <v>31.133495</v>
      </c>
      <c r="AH21">
        <v>31.115614000000001</v>
      </c>
      <c r="AI21" s="22">
        <v>6.0000000000000001E-3</v>
      </c>
    </row>
    <row r="22" spans="1:35" x14ac:dyDescent="0.35">
      <c r="A22" t="s">
        <v>175</v>
      </c>
      <c r="B22" t="s">
        <v>3153</v>
      </c>
      <c r="C22" t="s">
        <v>3154</v>
      </c>
      <c r="D22" t="s">
        <v>396</v>
      </c>
      <c r="F22">
        <v>38.378779999999999</v>
      </c>
      <c r="G22">
        <v>39.703335000000003</v>
      </c>
      <c r="H22">
        <v>41.099091000000001</v>
      </c>
      <c r="I22">
        <v>43.269917</v>
      </c>
      <c r="J22">
        <v>44.338253000000002</v>
      </c>
      <c r="K22">
        <v>45.722656000000001</v>
      </c>
      <c r="L22">
        <v>47.343704000000002</v>
      </c>
      <c r="M22">
        <v>47.810436000000003</v>
      </c>
      <c r="N22">
        <v>47.857959999999999</v>
      </c>
      <c r="O22">
        <v>47.898232</v>
      </c>
      <c r="P22">
        <v>47.947516999999998</v>
      </c>
      <c r="Q22">
        <v>47.986590999999997</v>
      </c>
      <c r="R22">
        <v>48.060164999999998</v>
      </c>
      <c r="S22">
        <v>48.162449000000002</v>
      </c>
      <c r="T22">
        <v>48.270321000000003</v>
      </c>
      <c r="U22">
        <v>48.375011000000001</v>
      </c>
      <c r="V22">
        <v>48.473705000000002</v>
      </c>
      <c r="W22">
        <v>48.618716999999997</v>
      </c>
      <c r="X22">
        <v>48.654102000000002</v>
      </c>
      <c r="Y22">
        <v>48.675842000000003</v>
      </c>
      <c r="Z22">
        <v>48.69191</v>
      </c>
      <c r="AA22">
        <v>48.698146999999999</v>
      </c>
      <c r="AB22">
        <v>48.679172999999999</v>
      </c>
      <c r="AC22">
        <v>48.660758999999999</v>
      </c>
      <c r="AD22">
        <v>48.645854999999997</v>
      </c>
      <c r="AE22">
        <v>48.624324999999999</v>
      </c>
      <c r="AF22">
        <v>48.607204000000003</v>
      </c>
      <c r="AG22">
        <v>48.688125999999997</v>
      </c>
      <c r="AH22">
        <v>48.670817999999997</v>
      </c>
      <c r="AI22" s="22">
        <v>8.9999999999999993E-3</v>
      </c>
    </row>
    <row r="23" spans="1:35" x14ac:dyDescent="0.35">
      <c r="A23" t="s">
        <v>176</v>
      </c>
      <c r="B23" t="s">
        <v>3155</v>
      </c>
      <c r="C23" t="s">
        <v>3156</v>
      </c>
      <c r="D23" t="s">
        <v>396</v>
      </c>
      <c r="F23">
        <v>32.387028000000001</v>
      </c>
      <c r="G23">
        <v>34.214207000000002</v>
      </c>
      <c r="H23">
        <v>34.849170999999998</v>
      </c>
      <c r="I23">
        <v>36.043559999999999</v>
      </c>
      <c r="J23">
        <v>37.072204999999997</v>
      </c>
      <c r="K23">
        <v>37.431744000000002</v>
      </c>
      <c r="L23">
        <v>38.664726000000002</v>
      </c>
      <c r="M23">
        <v>38.798248000000001</v>
      </c>
      <c r="N23">
        <v>38.912517999999999</v>
      </c>
      <c r="O23">
        <v>39.028252000000002</v>
      </c>
      <c r="P23">
        <v>39.186615000000003</v>
      </c>
      <c r="Q23">
        <v>39.423599000000003</v>
      </c>
      <c r="R23">
        <v>39.625869999999999</v>
      </c>
      <c r="S23">
        <v>39.813507000000001</v>
      </c>
      <c r="T23">
        <v>39.996510000000001</v>
      </c>
      <c r="U23">
        <v>40.166397000000003</v>
      </c>
      <c r="V23">
        <v>40.320667</v>
      </c>
      <c r="W23">
        <v>40.532940000000004</v>
      </c>
      <c r="X23">
        <v>40.587409999999998</v>
      </c>
      <c r="Y23">
        <v>40.646965000000002</v>
      </c>
      <c r="Z23">
        <v>40.693497000000001</v>
      </c>
      <c r="AA23">
        <v>40.724719999999998</v>
      </c>
      <c r="AB23">
        <v>40.702545000000001</v>
      </c>
      <c r="AC23">
        <v>40.693095999999997</v>
      </c>
      <c r="AD23">
        <v>40.678040000000003</v>
      </c>
      <c r="AE23">
        <v>40.664845</v>
      </c>
      <c r="AF23">
        <v>40.653396999999998</v>
      </c>
      <c r="AG23">
        <v>40.822670000000002</v>
      </c>
      <c r="AH23">
        <v>40.807071999999998</v>
      </c>
      <c r="AI23" s="22">
        <v>8.0000000000000002E-3</v>
      </c>
    </row>
    <row r="24" spans="1:35" x14ac:dyDescent="0.35">
      <c r="A24" t="s">
        <v>177</v>
      </c>
      <c r="B24" t="s">
        <v>3157</v>
      </c>
      <c r="C24" t="s">
        <v>3158</v>
      </c>
      <c r="D24" t="s">
        <v>396</v>
      </c>
      <c r="F24">
        <v>29.976206000000001</v>
      </c>
      <c r="G24">
        <v>31.317537000000002</v>
      </c>
      <c r="H24">
        <v>32.205170000000003</v>
      </c>
      <c r="I24">
        <v>34.200080999999997</v>
      </c>
      <c r="J24">
        <v>35.445354000000002</v>
      </c>
      <c r="K24">
        <v>35.692528000000003</v>
      </c>
      <c r="L24">
        <v>36.517960000000002</v>
      </c>
      <c r="M24">
        <v>36.532494</v>
      </c>
      <c r="N24">
        <v>36.569102999999998</v>
      </c>
      <c r="O24">
        <v>36.647250999999997</v>
      </c>
      <c r="P24">
        <v>36.834682000000001</v>
      </c>
      <c r="Q24">
        <v>37.114593999999997</v>
      </c>
      <c r="R24">
        <v>37.3386</v>
      </c>
      <c r="S24">
        <v>37.589035000000003</v>
      </c>
      <c r="T24">
        <v>37.775489999999998</v>
      </c>
      <c r="U24">
        <v>37.944659999999999</v>
      </c>
      <c r="V24">
        <v>38.093699999999998</v>
      </c>
      <c r="W24">
        <v>38.273601999999997</v>
      </c>
      <c r="X24">
        <v>38.335289000000003</v>
      </c>
      <c r="Y24">
        <v>38.387165000000003</v>
      </c>
      <c r="Z24">
        <v>38.427695999999997</v>
      </c>
      <c r="AA24">
        <v>38.453589999999998</v>
      </c>
      <c r="AB24">
        <v>38.441113000000001</v>
      </c>
      <c r="AC24">
        <v>38.436714000000002</v>
      </c>
      <c r="AD24">
        <v>38.426307999999999</v>
      </c>
      <c r="AE24">
        <v>38.413215999999998</v>
      </c>
      <c r="AF24">
        <v>38.401485000000001</v>
      </c>
      <c r="AG24">
        <v>38.499263999999997</v>
      </c>
      <c r="AH24">
        <v>38.486125999999999</v>
      </c>
      <c r="AI24" s="22">
        <v>8.9999999999999993E-3</v>
      </c>
    </row>
    <row r="25" spans="1:35" x14ac:dyDescent="0.35">
      <c r="A25" t="s">
        <v>178</v>
      </c>
      <c r="B25" t="s">
        <v>3159</v>
      </c>
      <c r="C25" t="s">
        <v>3160</v>
      </c>
      <c r="D25" t="s">
        <v>396</v>
      </c>
      <c r="F25">
        <v>24.347163999999999</v>
      </c>
      <c r="G25">
        <v>25.579139999999999</v>
      </c>
      <c r="H25">
        <v>26.437607</v>
      </c>
      <c r="I25">
        <v>27.525742999999999</v>
      </c>
      <c r="J25">
        <v>28.153860000000002</v>
      </c>
      <c r="K25">
        <v>28.580483999999998</v>
      </c>
      <c r="L25">
        <v>29.429625999999999</v>
      </c>
      <c r="M25">
        <v>29.562093999999998</v>
      </c>
      <c r="N25">
        <v>29.613405</v>
      </c>
      <c r="O25">
        <v>29.740803</v>
      </c>
      <c r="P25">
        <v>29.878782000000001</v>
      </c>
      <c r="Q25">
        <v>30.067845999999999</v>
      </c>
      <c r="R25">
        <v>30.266511999999999</v>
      </c>
      <c r="S25">
        <v>30.502678</v>
      </c>
      <c r="T25">
        <v>30.649397</v>
      </c>
      <c r="U25">
        <v>30.741482000000001</v>
      </c>
      <c r="V25">
        <v>30.81596</v>
      </c>
      <c r="W25">
        <v>30.931587</v>
      </c>
      <c r="X25">
        <v>30.968422</v>
      </c>
      <c r="Y25">
        <v>31.006643</v>
      </c>
      <c r="Z25">
        <v>31.037061999999999</v>
      </c>
      <c r="AA25">
        <v>31.055641000000001</v>
      </c>
      <c r="AB25">
        <v>31.036064</v>
      </c>
      <c r="AC25">
        <v>31.026167000000001</v>
      </c>
      <c r="AD25">
        <v>31.012505000000001</v>
      </c>
      <c r="AE25">
        <v>30.997169</v>
      </c>
      <c r="AF25">
        <v>30.984992999999999</v>
      </c>
      <c r="AG25">
        <v>31.089601999999999</v>
      </c>
      <c r="AH25">
        <v>31.074144</v>
      </c>
      <c r="AI25" s="22">
        <v>8.9999999999999993E-3</v>
      </c>
    </row>
    <row r="26" spans="1:35" x14ac:dyDescent="0.35">
      <c r="A26" t="s">
        <v>201</v>
      </c>
      <c r="B26" t="s">
        <v>3161</v>
      </c>
      <c r="C26" t="s">
        <v>3162</v>
      </c>
      <c r="D26" t="s">
        <v>396</v>
      </c>
      <c r="F26">
        <v>41.935862999999998</v>
      </c>
      <c r="G26">
        <v>42.734668999999997</v>
      </c>
      <c r="H26">
        <v>42.893520000000002</v>
      </c>
      <c r="I26">
        <v>44.647086999999999</v>
      </c>
      <c r="J26">
        <v>45.548411999999999</v>
      </c>
      <c r="K26">
        <v>45.868217000000001</v>
      </c>
      <c r="L26">
        <v>47.432014000000002</v>
      </c>
      <c r="M26">
        <v>47.510615999999999</v>
      </c>
      <c r="N26">
        <v>47.615814</v>
      </c>
      <c r="O26">
        <v>47.666747999999998</v>
      </c>
      <c r="P26">
        <v>47.745601999999998</v>
      </c>
      <c r="Q26">
        <v>47.848224999999999</v>
      </c>
      <c r="R26">
        <v>47.934254000000003</v>
      </c>
      <c r="S26">
        <v>48.105395999999999</v>
      </c>
      <c r="T26">
        <v>48.281466999999999</v>
      </c>
      <c r="U26">
        <v>48.460071999999997</v>
      </c>
      <c r="V26">
        <v>48.630485999999998</v>
      </c>
      <c r="W26">
        <v>48.936886000000001</v>
      </c>
      <c r="X26">
        <v>48.979045999999997</v>
      </c>
      <c r="Y26">
        <v>49.060924999999997</v>
      </c>
      <c r="Z26">
        <v>49.119422999999998</v>
      </c>
      <c r="AA26">
        <v>49.154159999999997</v>
      </c>
      <c r="AB26">
        <v>49.103931000000003</v>
      </c>
      <c r="AC26">
        <v>49.058838000000002</v>
      </c>
      <c r="AD26">
        <v>49.016506</v>
      </c>
      <c r="AE26">
        <v>48.972434999999997</v>
      </c>
      <c r="AF26">
        <v>48.931807999999997</v>
      </c>
      <c r="AG26">
        <v>49.201751999999999</v>
      </c>
      <c r="AH26">
        <v>49.153911999999998</v>
      </c>
      <c r="AI26" s="22">
        <v>6.0000000000000001E-3</v>
      </c>
    </row>
    <row r="27" spans="1:35" x14ac:dyDescent="0.35">
      <c r="A27" t="s">
        <v>202</v>
      </c>
      <c r="B27" t="s">
        <v>3163</v>
      </c>
      <c r="C27" t="s">
        <v>3164</v>
      </c>
      <c r="D27" t="s">
        <v>396</v>
      </c>
      <c r="F27">
        <v>32.520012000000001</v>
      </c>
      <c r="G27">
        <v>33.158881999999998</v>
      </c>
      <c r="H27">
        <v>33.823410000000003</v>
      </c>
      <c r="I27">
        <v>35.326484999999998</v>
      </c>
      <c r="J27">
        <v>35.906277000000003</v>
      </c>
      <c r="K27">
        <v>36.398384</v>
      </c>
      <c r="L27">
        <v>37.570304999999998</v>
      </c>
      <c r="M27">
        <v>37.661296999999998</v>
      </c>
      <c r="N27">
        <v>37.684246000000002</v>
      </c>
      <c r="O27">
        <v>37.746383999999999</v>
      </c>
      <c r="P27">
        <v>37.859661000000003</v>
      </c>
      <c r="Q27">
        <v>38.040427999999999</v>
      </c>
      <c r="R27">
        <v>38.243983999999998</v>
      </c>
      <c r="S27">
        <v>38.456882</v>
      </c>
      <c r="T27">
        <v>38.643054999999997</v>
      </c>
      <c r="U27">
        <v>38.821167000000003</v>
      </c>
      <c r="V27">
        <v>38.975482999999997</v>
      </c>
      <c r="W27">
        <v>39.171906</v>
      </c>
      <c r="X27">
        <v>39.232371999999998</v>
      </c>
      <c r="Y27">
        <v>39.276744999999998</v>
      </c>
      <c r="Z27">
        <v>39.302422</v>
      </c>
      <c r="AA27">
        <v>39.306010999999998</v>
      </c>
      <c r="AB27">
        <v>39.266070999999997</v>
      </c>
      <c r="AC27">
        <v>39.232937</v>
      </c>
      <c r="AD27">
        <v>39.199542999999998</v>
      </c>
      <c r="AE27">
        <v>39.155833999999999</v>
      </c>
      <c r="AF27">
        <v>39.119438000000002</v>
      </c>
      <c r="AG27">
        <v>39.213852000000003</v>
      </c>
      <c r="AH27">
        <v>39.172561999999999</v>
      </c>
      <c r="AI27" s="22">
        <v>7.0000000000000001E-3</v>
      </c>
    </row>
    <row r="28" spans="1:35" x14ac:dyDescent="0.35">
      <c r="A28" t="s">
        <v>305</v>
      </c>
      <c r="B28" t="s">
        <v>3165</v>
      </c>
      <c r="C28" t="s">
        <v>3166</v>
      </c>
      <c r="D28" t="s">
        <v>396</v>
      </c>
      <c r="F28">
        <v>31.533570999999998</v>
      </c>
      <c r="G28">
        <v>32.294589999999999</v>
      </c>
      <c r="H28">
        <v>32.792209999999997</v>
      </c>
      <c r="I28">
        <v>34.107742000000002</v>
      </c>
      <c r="J28">
        <v>34.727134999999997</v>
      </c>
      <c r="K28">
        <v>35.088557999999999</v>
      </c>
      <c r="L28">
        <v>36.082774999999998</v>
      </c>
      <c r="M28">
        <v>36.173782000000003</v>
      </c>
      <c r="N28">
        <v>36.205089999999998</v>
      </c>
      <c r="O28">
        <v>36.267753999999996</v>
      </c>
      <c r="P28">
        <v>36.370842000000003</v>
      </c>
      <c r="Q28">
        <v>36.524399000000003</v>
      </c>
      <c r="R28">
        <v>36.690010000000001</v>
      </c>
      <c r="S28">
        <v>36.882851000000002</v>
      </c>
      <c r="T28">
        <v>37.044105999999999</v>
      </c>
      <c r="U28">
        <v>37.194797999999999</v>
      </c>
      <c r="V28">
        <v>37.326492000000002</v>
      </c>
      <c r="W28">
        <v>37.501198000000002</v>
      </c>
      <c r="X28">
        <v>37.560616000000003</v>
      </c>
      <c r="Y28">
        <v>37.609710999999997</v>
      </c>
      <c r="Z28">
        <v>37.644291000000003</v>
      </c>
      <c r="AA28">
        <v>37.662083000000003</v>
      </c>
      <c r="AB28">
        <v>37.635173999999999</v>
      </c>
      <c r="AC28">
        <v>37.617289999999997</v>
      </c>
      <c r="AD28">
        <v>37.594966999999997</v>
      </c>
      <c r="AE28">
        <v>37.574848000000003</v>
      </c>
      <c r="AF28">
        <v>37.552371999999998</v>
      </c>
      <c r="AG28">
        <v>37.666721000000003</v>
      </c>
      <c r="AH28">
        <v>37.641776999999998</v>
      </c>
      <c r="AI28" s="22">
        <v>6.0000000000000001E-3</v>
      </c>
    </row>
    <row r="29" spans="1:35" x14ac:dyDescent="0.35">
      <c r="A29" t="s">
        <v>307</v>
      </c>
      <c r="B29" t="s">
        <v>3167</v>
      </c>
      <c r="C29" t="s">
        <v>3166</v>
      </c>
      <c r="D29" t="s">
        <v>396</v>
      </c>
      <c r="F29">
        <v>25.711148999999999</v>
      </c>
      <c r="G29">
        <v>26.331651999999998</v>
      </c>
      <c r="H29">
        <v>26.737390999999999</v>
      </c>
      <c r="I29">
        <v>27.810020000000002</v>
      </c>
      <c r="J29">
        <v>28.315045999999999</v>
      </c>
      <c r="K29">
        <v>28.609735000000001</v>
      </c>
      <c r="L29">
        <v>29.420380000000002</v>
      </c>
      <c r="M29">
        <v>29.494582999999999</v>
      </c>
      <c r="N29">
        <v>29.520109000000001</v>
      </c>
      <c r="O29">
        <v>29.571203000000001</v>
      </c>
      <c r="P29">
        <v>29.655256000000001</v>
      </c>
      <c r="Q29">
        <v>29.780460000000001</v>
      </c>
      <c r="R29">
        <v>29.915493000000001</v>
      </c>
      <c r="S29">
        <v>30.072727</v>
      </c>
      <c r="T29">
        <v>30.204205999999999</v>
      </c>
      <c r="U29">
        <v>30.327076000000002</v>
      </c>
      <c r="V29">
        <v>30.434453999999999</v>
      </c>
      <c r="W29">
        <v>30.576899999999998</v>
      </c>
      <c r="X29">
        <v>30.625347000000001</v>
      </c>
      <c r="Y29">
        <v>30.665379000000001</v>
      </c>
      <c r="Z29">
        <v>30.693573000000001</v>
      </c>
      <c r="AA29">
        <v>30.708079999999999</v>
      </c>
      <c r="AB29">
        <v>30.686140000000002</v>
      </c>
      <c r="AC29">
        <v>30.671558000000001</v>
      </c>
      <c r="AD29">
        <v>30.653357</v>
      </c>
      <c r="AE29">
        <v>30.636952999999998</v>
      </c>
      <c r="AF29">
        <v>30.618625999999999</v>
      </c>
      <c r="AG29">
        <v>30.711863000000001</v>
      </c>
      <c r="AH29">
        <v>30.691523</v>
      </c>
      <c r="AI29" s="22">
        <v>6.0000000000000001E-3</v>
      </c>
    </row>
    <row r="30" spans="1:35" x14ac:dyDescent="0.35">
      <c r="A30" t="s">
        <v>309</v>
      </c>
    </row>
    <row r="31" spans="1:35" x14ac:dyDescent="0.35">
      <c r="A31" t="s">
        <v>162</v>
      </c>
      <c r="B31" t="s">
        <v>3168</v>
      </c>
      <c r="C31" t="s">
        <v>3169</v>
      </c>
      <c r="D31" t="s">
        <v>419</v>
      </c>
      <c r="F31">
        <v>0.81661499999999998</v>
      </c>
      <c r="G31">
        <v>0.81661499999999998</v>
      </c>
      <c r="H31">
        <v>0.81661499999999998</v>
      </c>
      <c r="I31">
        <v>0.81661499999999998</v>
      </c>
      <c r="J31">
        <v>0.81661499999999998</v>
      </c>
      <c r="K31">
        <v>0.81661499999999998</v>
      </c>
      <c r="L31">
        <v>0.81661499999999998</v>
      </c>
      <c r="M31">
        <v>0.81661499999999998</v>
      </c>
      <c r="N31">
        <v>0.81661499999999998</v>
      </c>
      <c r="O31">
        <v>0.81661499999999998</v>
      </c>
      <c r="P31">
        <v>0.81661499999999998</v>
      </c>
      <c r="Q31">
        <v>0.81661499999999998</v>
      </c>
      <c r="R31">
        <v>0.81661499999999998</v>
      </c>
      <c r="S31">
        <v>0.81661499999999998</v>
      </c>
      <c r="T31">
        <v>0.81661499999999998</v>
      </c>
      <c r="U31">
        <v>0.81661499999999998</v>
      </c>
      <c r="V31">
        <v>0.81661499999999998</v>
      </c>
      <c r="W31">
        <v>0.81661499999999998</v>
      </c>
      <c r="X31">
        <v>0.81661499999999998</v>
      </c>
      <c r="Y31">
        <v>0.81661499999999998</v>
      </c>
      <c r="Z31">
        <v>0.81661499999999998</v>
      </c>
      <c r="AA31">
        <v>0.81661499999999998</v>
      </c>
      <c r="AB31">
        <v>0.81661499999999998</v>
      </c>
      <c r="AC31">
        <v>0.81661499999999998</v>
      </c>
      <c r="AD31">
        <v>0.81661499999999998</v>
      </c>
      <c r="AE31">
        <v>0.81661499999999998</v>
      </c>
      <c r="AF31">
        <v>0.81661499999999998</v>
      </c>
      <c r="AG31">
        <v>0.81661499999999998</v>
      </c>
      <c r="AH31">
        <v>0.81661499999999998</v>
      </c>
      <c r="AI31" s="22">
        <v>0</v>
      </c>
    </row>
    <row r="32" spans="1:35" x14ac:dyDescent="0.35">
      <c r="A32" t="s">
        <v>163</v>
      </c>
      <c r="B32" t="s">
        <v>3170</v>
      </c>
      <c r="C32" t="s">
        <v>3171</v>
      </c>
      <c r="D32" t="s">
        <v>419</v>
      </c>
      <c r="F32">
        <v>0.81535800000000003</v>
      </c>
      <c r="G32">
        <v>0.81535800000000003</v>
      </c>
      <c r="H32">
        <v>0.81535800000000003</v>
      </c>
      <c r="I32">
        <v>0.81535800000000003</v>
      </c>
      <c r="J32">
        <v>0.81535800000000003</v>
      </c>
      <c r="K32">
        <v>0.81535800000000003</v>
      </c>
      <c r="L32">
        <v>0.81535800000000003</v>
      </c>
      <c r="M32">
        <v>0.81535800000000003</v>
      </c>
      <c r="N32">
        <v>0.81535800000000003</v>
      </c>
      <c r="O32">
        <v>0.81535800000000003</v>
      </c>
      <c r="P32">
        <v>0.81535800000000003</v>
      </c>
      <c r="Q32">
        <v>0.81535800000000003</v>
      </c>
      <c r="R32">
        <v>0.81535800000000003</v>
      </c>
      <c r="S32">
        <v>0.81535800000000003</v>
      </c>
      <c r="T32">
        <v>0.81535800000000003</v>
      </c>
      <c r="U32">
        <v>0.81535800000000003</v>
      </c>
      <c r="V32">
        <v>0.81535800000000003</v>
      </c>
      <c r="W32">
        <v>0.81535800000000003</v>
      </c>
      <c r="X32">
        <v>0.81535800000000003</v>
      </c>
      <c r="Y32">
        <v>0.81535800000000003</v>
      </c>
      <c r="Z32">
        <v>0.81535800000000003</v>
      </c>
      <c r="AA32">
        <v>0.81535800000000003</v>
      </c>
      <c r="AB32">
        <v>0.81535800000000003</v>
      </c>
      <c r="AC32">
        <v>0.81535800000000003</v>
      </c>
      <c r="AD32">
        <v>0.81535800000000003</v>
      </c>
      <c r="AE32">
        <v>0.81535800000000003</v>
      </c>
      <c r="AF32">
        <v>0.81535800000000003</v>
      </c>
      <c r="AG32">
        <v>0.81535800000000003</v>
      </c>
      <c r="AH32">
        <v>0.81535800000000003</v>
      </c>
      <c r="AI32" s="22">
        <v>0</v>
      </c>
    </row>
    <row r="33" spans="1:35" x14ac:dyDescent="0.35">
      <c r="A33" t="s">
        <v>312</v>
      </c>
    </row>
    <row r="34" spans="1:35" x14ac:dyDescent="0.35">
      <c r="A34" t="s">
        <v>258</v>
      </c>
    </row>
    <row r="35" spans="1:35" x14ac:dyDescent="0.35">
      <c r="A35" t="s">
        <v>279</v>
      </c>
      <c r="B35" t="s">
        <v>3172</v>
      </c>
      <c r="C35" t="s">
        <v>3173</v>
      </c>
      <c r="D35" t="s">
        <v>396</v>
      </c>
      <c r="F35">
        <v>40.617424</v>
      </c>
      <c r="G35">
        <v>36.547127000000003</v>
      </c>
      <c r="H35">
        <v>38.667476999999998</v>
      </c>
      <c r="I35">
        <v>40.742156999999999</v>
      </c>
      <c r="J35">
        <v>42.508583000000002</v>
      </c>
      <c r="K35">
        <v>44.168629000000003</v>
      </c>
      <c r="L35">
        <v>46.487946000000001</v>
      </c>
      <c r="M35">
        <v>47.664482</v>
      </c>
      <c r="N35">
        <v>48.690295999999996</v>
      </c>
      <c r="O35">
        <v>49.301887999999998</v>
      </c>
      <c r="P35">
        <v>50.139113999999999</v>
      </c>
      <c r="Q35">
        <v>51.038089999999997</v>
      </c>
      <c r="R35">
        <v>51.892811000000002</v>
      </c>
      <c r="S35">
        <v>52.818745</v>
      </c>
      <c r="T35">
        <v>53.472687000000001</v>
      </c>
      <c r="U35">
        <v>53.995232000000001</v>
      </c>
      <c r="V35">
        <v>54.434952000000003</v>
      </c>
      <c r="W35">
        <v>54.879539000000001</v>
      </c>
      <c r="X35">
        <v>55.019333000000003</v>
      </c>
      <c r="Y35">
        <v>54.325516</v>
      </c>
      <c r="Z35">
        <v>54.658614999999998</v>
      </c>
      <c r="AA35">
        <v>54.948048</v>
      </c>
      <c r="AB35">
        <v>55.056801</v>
      </c>
      <c r="AC35">
        <v>55.078865</v>
      </c>
      <c r="AD35">
        <v>55.202247999999997</v>
      </c>
      <c r="AE35">
        <v>55.214213999999998</v>
      </c>
      <c r="AF35">
        <v>55.290722000000002</v>
      </c>
      <c r="AG35">
        <v>55.409737</v>
      </c>
      <c r="AH35">
        <v>55.421646000000003</v>
      </c>
      <c r="AI35" s="22">
        <v>1.0999999999999999E-2</v>
      </c>
    </row>
    <row r="36" spans="1:35" x14ac:dyDescent="0.35">
      <c r="A36" t="s">
        <v>281</v>
      </c>
      <c r="B36" t="s">
        <v>3174</v>
      </c>
      <c r="C36" t="s">
        <v>3175</v>
      </c>
      <c r="D36" t="s">
        <v>396</v>
      </c>
      <c r="F36">
        <v>69.210541000000006</v>
      </c>
      <c r="G36">
        <v>65.608513000000002</v>
      </c>
      <c r="H36">
        <v>68.105536999999998</v>
      </c>
      <c r="I36">
        <v>71.999329000000003</v>
      </c>
      <c r="J36">
        <v>74.848526000000007</v>
      </c>
      <c r="K36">
        <v>77.817604000000003</v>
      </c>
      <c r="L36">
        <v>81.883223999999998</v>
      </c>
      <c r="M36">
        <v>84.019538999999995</v>
      </c>
      <c r="N36">
        <v>85.475830000000002</v>
      </c>
      <c r="O36">
        <v>85.854050000000001</v>
      </c>
      <c r="P36">
        <v>86.657471000000001</v>
      </c>
      <c r="Q36">
        <v>87.009499000000005</v>
      </c>
      <c r="R36">
        <v>87.316895000000002</v>
      </c>
      <c r="S36">
        <v>87.577399999999997</v>
      </c>
      <c r="T36">
        <v>87.759360999999998</v>
      </c>
      <c r="U36">
        <v>87.776122999999998</v>
      </c>
      <c r="V36">
        <v>87.730530000000002</v>
      </c>
      <c r="W36">
        <v>87.699509000000006</v>
      </c>
      <c r="X36">
        <v>87.463538999999997</v>
      </c>
      <c r="Y36">
        <v>87.524612000000005</v>
      </c>
      <c r="Z36">
        <v>87.627831</v>
      </c>
      <c r="AA36">
        <v>87.627234999999999</v>
      </c>
      <c r="AB36">
        <v>87.564667</v>
      </c>
      <c r="AC36">
        <v>87.488579000000001</v>
      </c>
      <c r="AD36">
        <v>88.028328000000002</v>
      </c>
      <c r="AE36">
        <v>87.924178999999995</v>
      </c>
      <c r="AF36">
        <v>87.859024000000005</v>
      </c>
      <c r="AG36">
        <v>88.066283999999996</v>
      </c>
      <c r="AH36">
        <v>88.031738000000004</v>
      </c>
      <c r="AI36" s="22">
        <v>8.9999999999999993E-3</v>
      </c>
    </row>
    <row r="37" spans="1:35" x14ac:dyDescent="0.35">
      <c r="A37" t="s">
        <v>283</v>
      </c>
      <c r="B37" t="s">
        <v>3176</v>
      </c>
      <c r="C37" t="s">
        <v>3177</v>
      </c>
      <c r="D37" t="s">
        <v>396</v>
      </c>
      <c r="F37">
        <v>81.856773000000004</v>
      </c>
      <c r="G37">
        <v>80.167786000000007</v>
      </c>
      <c r="H37">
        <v>82.106376999999995</v>
      </c>
      <c r="I37">
        <v>85.735152999999997</v>
      </c>
      <c r="J37">
        <v>87.475646999999995</v>
      </c>
      <c r="K37">
        <v>89.110031000000006</v>
      </c>
      <c r="L37">
        <v>92.400481999999997</v>
      </c>
      <c r="M37">
        <v>93.785255000000006</v>
      </c>
      <c r="N37">
        <v>94.731933999999995</v>
      </c>
      <c r="O37">
        <v>94.880882</v>
      </c>
      <c r="P37">
        <v>95.273201</v>
      </c>
      <c r="Q37">
        <v>95.298355000000001</v>
      </c>
      <c r="R37">
        <v>95.357123999999999</v>
      </c>
      <c r="S37">
        <v>95.435699</v>
      </c>
      <c r="T37">
        <v>95.531647000000007</v>
      </c>
      <c r="U37">
        <v>95.522339000000002</v>
      </c>
      <c r="V37">
        <v>95.490798999999996</v>
      </c>
      <c r="W37">
        <v>95.555770999999993</v>
      </c>
      <c r="X37">
        <v>95.374863000000005</v>
      </c>
      <c r="Y37">
        <v>95.399817999999996</v>
      </c>
      <c r="Z37">
        <v>95.460776999999993</v>
      </c>
      <c r="AA37">
        <v>95.441886999999994</v>
      </c>
      <c r="AB37">
        <v>95.312156999999999</v>
      </c>
      <c r="AC37">
        <v>95.196540999999996</v>
      </c>
      <c r="AD37">
        <v>95.499320999999995</v>
      </c>
      <c r="AE37">
        <v>95.332999999999998</v>
      </c>
      <c r="AF37">
        <v>95.198989999999995</v>
      </c>
      <c r="AG37">
        <v>95.504081999999997</v>
      </c>
      <c r="AH37">
        <v>95.369133000000005</v>
      </c>
      <c r="AI37" s="22">
        <v>5.0000000000000001E-3</v>
      </c>
    </row>
    <row r="38" spans="1:35" x14ac:dyDescent="0.35">
      <c r="A38" t="s">
        <v>285</v>
      </c>
      <c r="B38" t="s">
        <v>3178</v>
      </c>
      <c r="C38" t="s">
        <v>3179</v>
      </c>
      <c r="D38" t="s">
        <v>396</v>
      </c>
      <c r="F38">
        <v>92.428741000000002</v>
      </c>
      <c r="G38">
        <v>93.662239</v>
      </c>
      <c r="H38">
        <v>92.786934000000002</v>
      </c>
      <c r="I38">
        <v>94.130996999999994</v>
      </c>
      <c r="J38">
        <v>94.032073999999994</v>
      </c>
      <c r="K38">
        <v>94.037529000000006</v>
      </c>
      <c r="L38">
        <v>95.215323999999995</v>
      </c>
      <c r="M38">
        <v>95.015998999999994</v>
      </c>
      <c r="N38">
        <v>94.774344999999997</v>
      </c>
      <c r="O38">
        <v>94.518935999999997</v>
      </c>
      <c r="P38">
        <v>94.481437999999997</v>
      </c>
      <c r="Q38">
        <v>94.227431999999993</v>
      </c>
      <c r="R38">
        <v>93.958038000000002</v>
      </c>
      <c r="S38">
        <v>93.728249000000005</v>
      </c>
      <c r="T38">
        <v>93.574516000000003</v>
      </c>
      <c r="U38">
        <v>93.37809</v>
      </c>
      <c r="V38">
        <v>93.180183</v>
      </c>
      <c r="W38">
        <v>93.094550999999996</v>
      </c>
      <c r="X38">
        <v>92.835860999999994</v>
      </c>
      <c r="Y38">
        <v>92.704932999999997</v>
      </c>
      <c r="Z38">
        <v>92.574477999999999</v>
      </c>
      <c r="AA38">
        <v>92.379913000000002</v>
      </c>
      <c r="AB38">
        <v>92.122085999999996</v>
      </c>
      <c r="AC38">
        <v>91.862624999999994</v>
      </c>
      <c r="AD38">
        <v>91.805244000000002</v>
      </c>
      <c r="AE38">
        <v>91.540726000000006</v>
      </c>
      <c r="AF38">
        <v>91.298430999999994</v>
      </c>
      <c r="AG38">
        <v>91.403435000000002</v>
      </c>
      <c r="AH38">
        <v>91.148491000000007</v>
      </c>
      <c r="AI38" s="22">
        <v>0</v>
      </c>
    </row>
    <row r="39" spans="1:35" x14ac:dyDescent="0.35">
      <c r="A39" t="s">
        <v>287</v>
      </c>
      <c r="B39" t="s">
        <v>3180</v>
      </c>
      <c r="C39" t="s">
        <v>3181</v>
      </c>
      <c r="D39" t="s">
        <v>396</v>
      </c>
      <c r="F39">
        <v>85.429587999999995</v>
      </c>
      <c r="G39">
        <v>86.801826000000005</v>
      </c>
      <c r="H39">
        <v>85.954880000000003</v>
      </c>
      <c r="I39">
        <v>86.708083999999999</v>
      </c>
      <c r="J39">
        <v>86.793968000000007</v>
      </c>
      <c r="K39">
        <v>87.089561000000003</v>
      </c>
      <c r="L39">
        <v>88.279762000000005</v>
      </c>
      <c r="M39">
        <v>88.399970999999994</v>
      </c>
      <c r="N39">
        <v>88.273933</v>
      </c>
      <c r="O39">
        <v>88.093826000000007</v>
      </c>
      <c r="P39">
        <v>88.157036000000005</v>
      </c>
      <c r="Q39">
        <v>87.967277999999993</v>
      </c>
      <c r="R39">
        <v>87.763496000000004</v>
      </c>
      <c r="S39">
        <v>87.576172</v>
      </c>
      <c r="T39">
        <v>87.403869999999998</v>
      </c>
      <c r="U39">
        <v>87.173232999999996</v>
      </c>
      <c r="V39">
        <v>86.944519</v>
      </c>
      <c r="W39">
        <v>86.828445000000002</v>
      </c>
      <c r="X39">
        <v>86.514626000000007</v>
      </c>
      <c r="Y39">
        <v>86.358581999999998</v>
      </c>
      <c r="Z39">
        <v>86.207252999999994</v>
      </c>
      <c r="AA39">
        <v>85.976401999999993</v>
      </c>
      <c r="AB39">
        <v>85.699393999999998</v>
      </c>
      <c r="AC39">
        <v>85.434714999999997</v>
      </c>
      <c r="AD39">
        <v>85.404510000000002</v>
      </c>
      <c r="AE39">
        <v>85.158707000000007</v>
      </c>
      <c r="AF39">
        <v>84.911133000000007</v>
      </c>
      <c r="AG39">
        <v>84.983779999999996</v>
      </c>
      <c r="AH39">
        <v>84.733588999999995</v>
      </c>
      <c r="AI39" s="22">
        <v>0</v>
      </c>
    </row>
    <row r="40" spans="1:35" x14ac:dyDescent="0.35">
      <c r="A40" t="s">
        <v>289</v>
      </c>
      <c r="B40" t="s">
        <v>3182</v>
      </c>
      <c r="C40" t="s">
        <v>3183</v>
      </c>
      <c r="D40" t="s">
        <v>396</v>
      </c>
      <c r="F40">
        <v>74.129493999999994</v>
      </c>
      <c r="G40">
        <v>70.525131000000002</v>
      </c>
      <c r="H40">
        <v>73.962204</v>
      </c>
      <c r="I40">
        <v>78.877692999999994</v>
      </c>
      <c r="J40">
        <v>82.088515999999998</v>
      </c>
      <c r="K40">
        <v>85.100966999999997</v>
      </c>
      <c r="L40">
        <v>88.407653999999994</v>
      </c>
      <c r="M40">
        <v>90.597435000000004</v>
      </c>
      <c r="N40">
        <v>92.080971000000005</v>
      </c>
      <c r="O40">
        <v>92.325882000000007</v>
      </c>
      <c r="P40">
        <v>93.074546999999995</v>
      </c>
      <c r="Q40">
        <v>93.323700000000002</v>
      </c>
      <c r="R40">
        <v>93.44162</v>
      </c>
      <c r="S40">
        <v>93.515304999999998</v>
      </c>
      <c r="T40">
        <v>93.561370999999994</v>
      </c>
      <c r="U40">
        <v>93.400718999999995</v>
      </c>
      <c r="V40">
        <v>93.182395999999997</v>
      </c>
      <c r="W40">
        <v>92.960220000000007</v>
      </c>
      <c r="X40">
        <v>92.582924000000006</v>
      </c>
      <c r="Y40">
        <v>92.491478000000001</v>
      </c>
      <c r="Z40">
        <v>92.444191000000004</v>
      </c>
      <c r="AA40">
        <v>92.270484999999994</v>
      </c>
      <c r="AB40">
        <v>92.101532000000006</v>
      </c>
      <c r="AC40">
        <v>91.903687000000005</v>
      </c>
      <c r="AD40">
        <v>92.499779000000004</v>
      </c>
      <c r="AE40">
        <v>92.338936000000004</v>
      </c>
      <c r="AF40">
        <v>92.163864000000004</v>
      </c>
      <c r="AG40">
        <v>92.198418000000004</v>
      </c>
      <c r="AH40">
        <v>92.065406999999993</v>
      </c>
      <c r="AI40" s="22">
        <v>8.0000000000000002E-3</v>
      </c>
    </row>
    <row r="41" spans="1:35" x14ac:dyDescent="0.35">
      <c r="A41" t="s">
        <v>201</v>
      </c>
      <c r="B41" t="s">
        <v>3184</v>
      </c>
      <c r="C41" t="s">
        <v>3185</v>
      </c>
      <c r="D41" t="s">
        <v>396</v>
      </c>
      <c r="F41">
        <v>85.883583000000002</v>
      </c>
      <c r="G41">
        <v>83.410019000000005</v>
      </c>
      <c r="H41">
        <v>84.952629000000002</v>
      </c>
      <c r="I41">
        <v>89.530356999999995</v>
      </c>
      <c r="J41">
        <v>91.606964000000005</v>
      </c>
      <c r="K41">
        <v>93.601341000000005</v>
      </c>
      <c r="L41">
        <v>96.700912000000002</v>
      </c>
      <c r="M41">
        <v>97.921004999999994</v>
      </c>
      <c r="N41">
        <v>98.650131000000002</v>
      </c>
      <c r="O41">
        <v>98.758003000000002</v>
      </c>
      <c r="P41">
        <v>99.131766999999996</v>
      </c>
      <c r="Q41">
        <v>99.241196000000002</v>
      </c>
      <c r="R41">
        <v>99.321465000000003</v>
      </c>
      <c r="S41">
        <v>99.481116999999998</v>
      </c>
      <c r="T41">
        <v>99.583732999999995</v>
      </c>
      <c r="U41">
        <v>99.571303999999998</v>
      </c>
      <c r="V41">
        <v>99.495048999999995</v>
      </c>
      <c r="W41">
        <v>99.537925999999999</v>
      </c>
      <c r="X41">
        <v>99.369415000000004</v>
      </c>
      <c r="Y41">
        <v>99.395515000000003</v>
      </c>
      <c r="Z41">
        <v>99.448059000000001</v>
      </c>
      <c r="AA41">
        <v>99.439186000000007</v>
      </c>
      <c r="AB41">
        <v>99.350234999999998</v>
      </c>
      <c r="AC41">
        <v>99.268051</v>
      </c>
      <c r="AD41">
        <v>99.514961</v>
      </c>
      <c r="AE41">
        <v>99.429100000000005</v>
      </c>
      <c r="AF41">
        <v>99.379074000000003</v>
      </c>
      <c r="AG41">
        <v>99.676970999999995</v>
      </c>
      <c r="AH41">
        <v>99.636604000000005</v>
      </c>
      <c r="AI41" s="22">
        <v>5.0000000000000001E-3</v>
      </c>
    </row>
    <row r="42" spans="1:35" x14ac:dyDescent="0.35">
      <c r="A42" t="s">
        <v>202</v>
      </c>
      <c r="B42" t="s">
        <v>3186</v>
      </c>
      <c r="C42" t="s">
        <v>3187</v>
      </c>
      <c r="D42" t="s">
        <v>396</v>
      </c>
      <c r="F42">
        <v>81.360320999999999</v>
      </c>
      <c r="G42">
        <v>83.309562999999997</v>
      </c>
      <c r="H42">
        <v>82.867889000000005</v>
      </c>
      <c r="I42">
        <v>84.471130000000002</v>
      </c>
      <c r="J42">
        <v>84.573914000000002</v>
      </c>
      <c r="K42">
        <v>84.956344999999999</v>
      </c>
      <c r="L42">
        <v>86.09684</v>
      </c>
      <c r="M42">
        <v>86.211646999999999</v>
      </c>
      <c r="N42">
        <v>86.109809999999996</v>
      </c>
      <c r="O42">
        <v>85.917084000000003</v>
      </c>
      <c r="P42">
        <v>85.976310999999995</v>
      </c>
      <c r="Q42">
        <v>85.834152000000003</v>
      </c>
      <c r="R42">
        <v>85.713615000000004</v>
      </c>
      <c r="S42">
        <v>85.583175999999995</v>
      </c>
      <c r="T42">
        <v>85.471419999999995</v>
      </c>
      <c r="U42">
        <v>85.289917000000003</v>
      </c>
      <c r="V42">
        <v>85.074539000000001</v>
      </c>
      <c r="W42">
        <v>84.945518000000007</v>
      </c>
      <c r="X42">
        <v>84.650665000000004</v>
      </c>
      <c r="Y42">
        <v>84.502487000000002</v>
      </c>
      <c r="Z42">
        <v>84.353194999999999</v>
      </c>
      <c r="AA42">
        <v>84.132476999999994</v>
      </c>
      <c r="AB42">
        <v>83.878264999999999</v>
      </c>
      <c r="AC42">
        <v>83.61721</v>
      </c>
      <c r="AD42">
        <v>83.636375000000001</v>
      </c>
      <c r="AE42">
        <v>83.384155000000007</v>
      </c>
      <c r="AF42">
        <v>83.144599999999997</v>
      </c>
      <c r="AG42">
        <v>83.147002999999998</v>
      </c>
      <c r="AH42">
        <v>82.917479999999998</v>
      </c>
      <c r="AI42" s="22">
        <v>1E-3</v>
      </c>
    </row>
    <row r="43" spans="1:35" x14ac:dyDescent="0.35">
      <c r="A43" t="s">
        <v>321</v>
      </c>
      <c r="B43" t="s">
        <v>3188</v>
      </c>
      <c r="C43" t="s">
        <v>3189</v>
      </c>
      <c r="D43" t="s">
        <v>396</v>
      </c>
      <c r="F43">
        <v>85.878608999999997</v>
      </c>
      <c r="G43">
        <v>86.338286999999994</v>
      </c>
      <c r="H43">
        <v>86.332352</v>
      </c>
      <c r="I43">
        <v>88.858315000000005</v>
      </c>
      <c r="J43">
        <v>89.682449000000005</v>
      </c>
      <c r="K43">
        <v>90.711326999999997</v>
      </c>
      <c r="L43">
        <v>92.929848000000007</v>
      </c>
      <c r="M43">
        <v>93.622139000000004</v>
      </c>
      <c r="N43">
        <v>94.023750000000007</v>
      </c>
      <c r="O43">
        <v>94.009201000000004</v>
      </c>
      <c r="P43">
        <v>94.265181999999996</v>
      </c>
      <c r="Q43">
        <v>94.242393000000007</v>
      </c>
      <c r="R43">
        <v>94.206260999999998</v>
      </c>
      <c r="S43">
        <v>94.206496999999999</v>
      </c>
      <c r="T43">
        <v>94.224097999999998</v>
      </c>
      <c r="U43">
        <v>94.121300000000005</v>
      </c>
      <c r="V43">
        <v>94.000061000000002</v>
      </c>
      <c r="W43">
        <v>93.988074999999995</v>
      </c>
      <c r="X43">
        <v>93.759170999999995</v>
      </c>
      <c r="Y43">
        <v>93.604820000000004</v>
      </c>
      <c r="Z43">
        <v>93.586890999999994</v>
      </c>
      <c r="AA43">
        <v>93.481933999999995</v>
      </c>
      <c r="AB43">
        <v>93.337012999999999</v>
      </c>
      <c r="AC43">
        <v>93.167816000000002</v>
      </c>
      <c r="AD43">
        <v>93.416008000000005</v>
      </c>
      <c r="AE43">
        <v>93.149529000000001</v>
      </c>
      <c r="AF43">
        <v>93.024696000000006</v>
      </c>
      <c r="AG43">
        <v>93.214706000000007</v>
      </c>
      <c r="AH43">
        <v>93.085814999999997</v>
      </c>
      <c r="AI43" s="22">
        <v>3.0000000000000001E-3</v>
      </c>
    </row>
    <row r="44" spans="1:35" x14ac:dyDescent="0.35">
      <c r="A44" t="s">
        <v>270</v>
      </c>
    </row>
    <row r="45" spans="1:35" x14ac:dyDescent="0.35">
      <c r="A45" t="s">
        <v>167</v>
      </c>
      <c r="B45" t="s">
        <v>3190</v>
      </c>
      <c r="C45" t="s">
        <v>3191</v>
      </c>
      <c r="D45" t="s">
        <v>396</v>
      </c>
      <c r="F45">
        <v>37.436233999999999</v>
      </c>
      <c r="G45">
        <v>38.672606999999999</v>
      </c>
      <c r="H45">
        <v>39.714615000000002</v>
      </c>
      <c r="I45">
        <v>42.413379999999997</v>
      </c>
      <c r="J45">
        <v>44.052833999999997</v>
      </c>
      <c r="K45">
        <v>45.555691000000003</v>
      </c>
      <c r="L45">
        <v>47.922522999999998</v>
      </c>
      <c r="M45">
        <v>49.002440999999997</v>
      </c>
      <c r="N45">
        <v>49.822380000000003</v>
      </c>
      <c r="O45">
        <v>50.033183999999999</v>
      </c>
      <c r="P45">
        <v>50.305683000000002</v>
      </c>
      <c r="Q45">
        <v>50.572448999999999</v>
      </c>
      <c r="R45">
        <v>50.800776999999997</v>
      </c>
      <c r="S45">
        <v>51.072968000000003</v>
      </c>
      <c r="T45">
        <v>51.191535999999999</v>
      </c>
      <c r="U45">
        <v>51.243648999999998</v>
      </c>
      <c r="V45">
        <v>51.362170999999996</v>
      </c>
      <c r="W45">
        <v>51.548763000000001</v>
      </c>
      <c r="X45">
        <v>51.520102999999999</v>
      </c>
      <c r="Y45">
        <v>51.608994000000003</v>
      </c>
      <c r="Z45">
        <v>51.731242999999999</v>
      </c>
      <c r="AA45">
        <v>51.806679000000003</v>
      </c>
      <c r="AB45">
        <v>51.824516000000003</v>
      </c>
      <c r="AC45">
        <v>51.838898</v>
      </c>
      <c r="AD45">
        <v>51.987380999999999</v>
      </c>
      <c r="AE45">
        <v>52.054634</v>
      </c>
      <c r="AF45">
        <v>52.091999000000001</v>
      </c>
      <c r="AG45">
        <v>52.299118</v>
      </c>
      <c r="AH45">
        <v>52.348624999999998</v>
      </c>
      <c r="AI45" s="22">
        <v>1.2E-2</v>
      </c>
    </row>
    <row r="46" spans="1:35" x14ac:dyDescent="0.35">
      <c r="A46" t="s">
        <v>174</v>
      </c>
      <c r="B46" t="s">
        <v>3192</v>
      </c>
      <c r="C46" t="s">
        <v>3193</v>
      </c>
      <c r="D46" t="s">
        <v>396</v>
      </c>
      <c r="F46">
        <v>31.480179</v>
      </c>
      <c r="G46">
        <v>31.757389</v>
      </c>
      <c r="H46">
        <v>32.528129999999997</v>
      </c>
      <c r="I46">
        <v>34.165202999999998</v>
      </c>
      <c r="J46">
        <v>35.828536999999997</v>
      </c>
      <c r="K46">
        <v>37.423302</v>
      </c>
      <c r="L46">
        <v>39.914515999999999</v>
      </c>
      <c r="M46">
        <v>42.320072000000003</v>
      </c>
      <c r="N46">
        <v>44.356766</v>
      </c>
      <c r="O46">
        <v>45.403454000000004</v>
      </c>
      <c r="P46">
        <v>46.664969999999997</v>
      </c>
      <c r="Q46">
        <v>47.651245000000003</v>
      </c>
      <c r="R46">
        <v>48.588821000000003</v>
      </c>
      <c r="S46">
        <v>49.491149999999998</v>
      </c>
      <c r="T46">
        <v>50.256596000000002</v>
      </c>
      <c r="U46">
        <v>50.726413999999998</v>
      </c>
      <c r="V46">
        <v>51.101317999999999</v>
      </c>
      <c r="W46">
        <v>51.492171999999997</v>
      </c>
      <c r="X46">
        <v>51.586002000000001</v>
      </c>
      <c r="Y46">
        <v>51.869537000000001</v>
      </c>
      <c r="Z46">
        <v>52.233772000000002</v>
      </c>
      <c r="AA46">
        <v>52.468304000000003</v>
      </c>
      <c r="AB46">
        <v>52.702464999999997</v>
      </c>
      <c r="AC46">
        <v>52.862583000000001</v>
      </c>
      <c r="AD46">
        <v>53.699368</v>
      </c>
      <c r="AE46">
        <v>53.900764000000002</v>
      </c>
      <c r="AF46">
        <v>54.149174000000002</v>
      </c>
      <c r="AG46">
        <v>54.555447000000001</v>
      </c>
      <c r="AH46">
        <v>54.870415000000001</v>
      </c>
      <c r="AI46" s="22">
        <v>0.02</v>
      </c>
    </row>
    <row r="47" spans="1:35" x14ac:dyDescent="0.35">
      <c r="A47" t="s">
        <v>175</v>
      </c>
      <c r="B47" t="s">
        <v>3194</v>
      </c>
      <c r="C47" t="s">
        <v>3195</v>
      </c>
      <c r="D47" t="s">
        <v>396</v>
      </c>
      <c r="F47">
        <v>48.833931</v>
      </c>
      <c r="G47">
        <v>50.954093999999998</v>
      </c>
      <c r="H47">
        <v>53.389296999999999</v>
      </c>
      <c r="I47">
        <v>57.099792000000001</v>
      </c>
      <c r="J47">
        <v>59.048037999999998</v>
      </c>
      <c r="K47">
        <v>61.052813999999998</v>
      </c>
      <c r="L47">
        <v>63.092238999999999</v>
      </c>
      <c r="M47">
        <v>63.851334000000001</v>
      </c>
      <c r="N47">
        <v>66.239365000000006</v>
      </c>
      <c r="O47">
        <v>68.185005000000004</v>
      </c>
      <c r="P47">
        <v>68.916222000000005</v>
      </c>
      <c r="Q47">
        <v>69.117378000000002</v>
      </c>
      <c r="R47">
        <v>69.244179000000003</v>
      </c>
      <c r="S47">
        <v>69.347228999999999</v>
      </c>
      <c r="T47">
        <v>69.448150999999996</v>
      </c>
      <c r="U47">
        <v>69.487480000000005</v>
      </c>
      <c r="V47">
        <v>69.499161000000001</v>
      </c>
      <c r="W47">
        <v>69.548186999999999</v>
      </c>
      <c r="X47">
        <v>69.481773000000004</v>
      </c>
      <c r="Y47">
        <v>69.475127999999998</v>
      </c>
      <c r="Z47">
        <v>69.478226000000006</v>
      </c>
      <c r="AA47">
        <v>69.443152999999995</v>
      </c>
      <c r="AB47">
        <v>69.410590999999997</v>
      </c>
      <c r="AC47">
        <v>69.359695000000002</v>
      </c>
      <c r="AD47">
        <v>69.530265999999997</v>
      </c>
      <c r="AE47">
        <v>69.39846</v>
      </c>
      <c r="AF47">
        <v>69.359673000000001</v>
      </c>
      <c r="AG47">
        <v>69.428344999999993</v>
      </c>
      <c r="AH47">
        <v>69.406470999999996</v>
      </c>
      <c r="AI47" s="22">
        <v>1.2999999999999999E-2</v>
      </c>
    </row>
    <row r="48" spans="1:35" x14ac:dyDescent="0.35">
      <c r="A48" t="s">
        <v>176</v>
      </c>
      <c r="B48" t="s">
        <v>3196</v>
      </c>
      <c r="C48" t="s">
        <v>3197</v>
      </c>
      <c r="D48" t="s">
        <v>396</v>
      </c>
      <c r="F48">
        <v>39.525764000000002</v>
      </c>
      <c r="G48">
        <v>41.250835000000002</v>
      </c>
      <c r="H48">
        <v>42.804771000000002</v>
      </c>
      <c r="I48">
        <v>44.534923999999997</v>
      </c>
      <c r="J48">
        <v>46.468491</v>
      </c>
      <c r="K48">
        <v>47.479866000000001</v>
      </c>
      <c r="L48">
        <v>49.409087999999997</v>
      </c>
      <c r="M48">
        <v>50.115935999999998</v>
      </c>
      <c r="N48">
        <v>50.701439000000001</v>
      </c>
      <c r="O48">
        <v>51.052956000000002</v>
      </c>
      <c r="P48">
        <v>51.496558999999998</v>
      </c>
      <c r="Q48">
        <v>52.048065000000001</v>
      </c>
      <c r="R48">
        <v>52.511524000000001</v>
      </c>
      <c r="S48">
        <v>52.945599000000001</v>
      </c>
      <c r="T48">
        <v>53.249549999999999</v>
      </c>
      <c r="U48">
        <v>53.471992</v>
      </c>
      <c r="V48">
        <v>53.661651999999997</v>
      </c>
      <c r="W48">
        <v>53.913815</v>
      </c>
      <c r="X48">
        <v>53.941059000000003</v>
      </c>
      <c r="Y48">
        <v>54.040787000000002</v>
      </c>
      <c r="Z48">
        <v>54.141838</v>
      </c>
      <c r="AA48">
        <v>54.204788000000001</v>
      </c>
      <c r="AB48">
        <v>54.200564999999997</v>
      </c>
      <c r="AC48">
        <v>54.195335</v>
      </c>
      <c r="AD48">
        <v>54.282494</v>
      </c>
      <c r="AE48">
        <v>54.273659000000002</v>
      </c>
      <c r="AF48">
        <v>54.275162000000002</v>
      </c>
      <c r="AG48">
        <v>54.475906000000002</v>
      </c>
      <c r="AH48">
        <v>54.479945999999998</v>
      </c>
      <c r="AI48" s="22">
        <v>1.2E-2</v>
      </c>
    </row>
    <row r="49" spans="1:35" x14ac:dyDescent="0.35">
      <c r="A49" t="s">
        <v>177</v>
      </c>
      <c r="B49" t="s">
        <v>3198</v>
      </c>
      <c r="C49" t="s">
        <v>3199</v>
      </c>
      <c r="D49" t="s">
        <v>396</v>
      </c>
      <c r="F49">
        <v>39.362487999999999</v>
      </c>
      <c r="G49">
        <v>41.011420999999999</v>
      </c>
      <c r="H49">
        <v>43.157207</v>
      </c>
      <c r="I49">
        <v>46.790610999999998</v>
      </c>
      <c r="J49">
        <v>49.62236</v>
      </c>
      <c r="K49">
        <v>51.092384000000003</v>
      </c>
      <c r="L49">
        <v>53.113410999999999</v>
      </c>
      <c r="M49">
        <v>54.167206</v>
      </c>
      <c r="N49">
        <v>54.873600000000003</v>
      </c>
      <c r="O49">
        <v>55.170054999999998</v>
      </c>
      <c r="P49">
        <v>55.616549999999997</v>
      </c>
      <c r="Q49">
        <v>55.994506999999999</v>
      </c>
      <c r="R49">
        <v>56.308697000000002</v>
      </c>
      <c r="S49">
        <v>56.638710000000003</v>
      </c>
      <c r="T49">
        <v>56.907997000000002</v>
      </c>
      <c r="U49">
        <v>57.080176999999999</v>
      </c>
      <c r="V49">
        <v>57.207465999999997</v>
      </c>
      <c r="W49">
        <v>57.396706000000002</v>
      </c>
      <c r="X49">
        <v>57.377952999999998</v>
      </c>
      <c r="Y49">
        <v>57.395598999999997</v>
      </c>
      <c r="Z49">
        <v>57.423828</v>
      </c>
      <c r="AA49">
        <v>57.391269999999999</v>
      </c>
      <c r="AB49">
        <v>57.322617000000001</v>
      </c>
      <c r="AC49">
        <v>57.242989000000001</v>
      </c>
      <c r="AD49">
        <v>57.319831999999998</v>
      </c>
      <c r="AE49">
        <v>57.227978</v>
      </c>
      <c r="AF49">
        <v>57.160774000000004</v>
      </c>
      <c r="AG49">
        <v>57.278300999999999</v>
      </c>
      <c r="AH49">
        <v>57.223205999999998</v>
      </c>
      <c r="AI49" s="22">
        <v>1.2999999999999999E-2</v>
      </c>
    </row>
    <row r="50" spans="1:35" x14ac:dyDescent="0.35">
      <c r="A50" t="s">
        <v>178</v>
      </c>
      <c r="B50" t="s">
        <v>3200</v>
      </c>
      <c r="C50" t="s">
        <v>3201</v>
      </c>
      <c r="D50" t="s">
        <v>396</v>
      </c>
      <c r="F50">
        <v>29.806094999999999</v>
      </c>
      <c r="G50">
        <v>31.141967999999999</v>
      </c>
      <c r="H50">
        <v>32.853091999999997</v>
      </c>
      <c r="I50">
        <v>35.233035999999998</v>
      </c>
      <c r="J50">
        <v>37.340198999999998</v>
      </c>
      <c r="K50">
        <v>39.240822000000001</v>
      </c>
      <c r="L50">
        <v>41.778357999999997</v>
      </c>
      <c r="M50">
        <v>43.493907999999998</v>
      </c>
      <c r="N50">
        <v>44.657775999999998</v>
      </c>
      <c r="O50">
        <v>45.213963</v>
      </c>
      <c r="P50">
        <v>45.904815999999997</v>
      </c>
      <c r="Q50">
        <v>46.478340000000003</v>
      </c>
      <c r="R50">
        <v>47.018673</v>
      </c>
      <c r="S50">
        <v>47.574832999999998</v>
      </c>
      <c r="T50">
        <v>47.985621999999999</v>
      </c>
      <c r="U50">
        <v>48.172314</v>
      </c>
      <c r="V50">
        <v>48.281638999999998</v>
      </c>
      <c r="W50">
        <v>48.453865</v>
      </c>
      <c r="X50">
        <v>48.378104999999998</v>
      </c>
      <c r="Y50">
        <v>48.417641000000003</v>
      </c>
      <c r="Z50">
        <v>48.479503999999999</v>
      </c>
      <c r="AA50">
        <v>48.452744000000003</v>
      </c>
      <c r="AB50">
        <v>48.391800000000003</v>
      </c>
      <c r="AC50">
        <v>48.304431999999998</v>
      </c>
      <c r="AD50">
        <v>48.532260999999998</v>
      </c>
      <c r="AE50">
        <v>48.427394999999997</v>
      </c>
      <c r="AF50">
        <v>48.372306999999999</v>
      </c>
      <c r="AG50">
        <v>48.526240999999999</v>
      </c>
      <c r="AH50">
        <v>48.490088999999998</v>
      </c>
      <c r="AI50" s="22">
        <v>1.7999999999999999E-2</v>
      </c>
    </row>
    <row r="51" spans="1:35" x14ac:dyDescent="0.35">
      <c r="A51" t="s">
        <v>201</v>
      </c>
      <c r="B51" t="s">
        <v>3202</v>
      </c>
      <c r="C51" t="s">
        <v>3203</v>
      </c>
      <c r="D51" t="s">
        <v>396</v>
      </c>
      <c r="F51">
        <v>56.596325</v>
      </c>
      <c r="G51">
        <v>58.170532000000001</v>
      </c>
      <c r="H51">
        <v>60.222275000000003</v>
      </c>
      <c r="I51">
        <v>63.657184999999998</v>
      </c>
      <c r="J51">
        <v>66.277327999999997</v>
      </c>
      <c r="K51">
        <v>67.739883000000006</v>
      </c>
      <c r="L51">
        <v>70.423873999999998</v>
      </c>
      <c r="M51">
        <v>71.373542999999998</v>
      </c>
      <c r="N51">
        <v>72.018623000000005</v>
      </c>
      <c r="O51">
        <v>72.217674000000002</v>
      </c>
      <c r="P51">
        <v>72.514671000000007</v>
      </c>
      <c r="Q51">
        <v>72.682343000000003</v>
      </c>
      <c r="R51">
        <v>72.815658999999997</v>
      </c>
      <c r="S51">
        <v>72.989791999999994</v>
      </c>
      <c r="T51">
        <v>73.142287999999994</v>
      </c>
      <c r="U51">
        <v>73.223693999999995</v>
      </c>
      <c r="V51">
        <v>73.291145</v>
      </c>
      <c r="W51">
        <v>73.459739999999996</v>
      </c>
      <c r="X51">
        <v>73.374908000000005</v>
      </c>
      <c r="Y51">
        <v>73.386680999999996</v>
      </c>
      <c r="Z51">
        <v>73.401748999999995</v>
      </c>
      <c r="AA51">
        <v>73.359795000000005</v>
      </c>
      <c r="AB51">
        <v>73.246437</v>
      </c>
      <c r="AC51">
        <v>73.125968999999998</v>
      </c>
      <c r="AD51">
        <v>73.141777000000005</v>
      </c>
      <c r="AE51">
        <v>73.020363000000003</v>
      </c>
      <c r="AF51">
        <v>72.928618999999998</v>
      </c>
      <c r="AG51">
        <v>73.115311000000005</v>
      </c>
      <c r="AH51">
        <v>73.021156000000005</v>
      </c>
      <c r="AI51" s="22">
        <v>8.9999999999999993E-3</v>
      </c>
    </row>
    <row r="52" spans="1:35" x14ac:dyDescent="0.35">
      <c r="A52" t="s">
        <v>202</v>
      </c>
      <c r="B52" t="s">
        <v>3204</v>
      </c>
      <c r="C52" t="s">
        <v>3205</v>
      </c>
      <c r="D52" t="s">
        <v>396</v>
      </c>
      <c r="F52">
        <v>42.921883000000001</v>
      </c>
      <c r="G52">
        <v>43.880977999999999</v>
      </c>
      <c r="H52">
        <v>46.113815000000002</v>
      </c>
      <c r="I52">
        <v>49.839863000000001</v>
      </c>
      <c r="J52">
        <v>52.271693999999997</v>
      </c>
      <c r="K52">
        <v>54.171097000000003</v>
      </c>
      <c r="L52">
        <v>56.769638</v>
      </c>
      <c r="M52">
        <v>58.038176999999997</v>
      </c>
      <c r="N52">
        <v>58.84</v>
      </c>
      <c r="O52">
        <v>59.167816000000002</v>
      </c>
      <c r="P52">
        <v>59.615077999999997</v>
      </c>
      <c r="Q52">
        <v>59.946724000000003</v>
      </c>
      <c r="R52">
        <v>60.257075999999998</v>
      </c>
      <c r="S52">
        <v>60.552948000000001</v>
      </c>
      <c r="T52">
        <v>60.812252000000001</v>
      </c>
      <c r="U52">
        <v>60.973576000000001</v>
      </c>
      <c r="V52">
        <v>61.082157000000002</v>
      </c>
      <c r="W52">
        <v>61.226664999999997</v>
      </c>
      <c r="X52">
        <v>61.185569999999998</v>
      </c>
      <c r="Y52">
        <v>61.196556000000001</v>
      </c>
      <c r="Z52">
        <v>61.208893000000003</v>
      </c>
      <c r="AA52">
        <v>61.159767000000002</v>
      </c>
      <c r="AB52">
        <v>61.081760000000003</v>
      </c>
      <c r="AC52">
        <v>60.988537000000001</v>
      </c>
      <c r="AD52">
        <v>61.106560000000002</v>
      </c>
      <c r="AE52">
        <v>60.985743999999997</v>
      </c>
      <c r="AF52">
        <v>60.907169000000003</v>
      </c>
      <c r="AG52">
        <v>61.010860000000001</v>
      </c>
      <c r="AH52">
        <v>60.942611999999997</v>
      </c>
      <c r="AI52" s="22">
        <v>1.2999999999999999E-2</v>
      </c>
    </row>
    <row r="53" spans="1:35" x14ac:dyDescent="0.35">
      <c r="A53" t="s">
        <v>331</v>
      </c>
      <c r="B53" t="s">
        <v>3206</v>
      </c>
      <c r="C53" t="s">
        <v>3207</v>
      </c>
      <c r="D53" t="s">
        <v>396</v>
      </c>
      <c r="F53">
        <v>41.575485</v>
      </c>
      <c r="G53">
        <v>42.962573999999996</v>
      </c>
      <c r="H53">
        <v>45.003512999999998</v>
      </c>
      <c r="I53">
        <v>48.379742</v>
      </c>
      <c r="J53">
        <v>50.854073</v>
      </c>
      <c r="K53">
        <v>52.663792000000001</v>
      </c>
      <c r="L53">
        <v>55.244064000000002</v>
      </c>
      <c r="M53">
        <v>56.659469999999999</v>
      </c>
      <c r="N53">
        <v>57.667805000000001</v>
      </c>
      <c r="O53">
        <v>58.119456999999997</v>
      </c>
      <c r="P53">
        <v>58.698208000000001</v>
      </c>
      <c r="Q53">
        <v>59.137486000000003</v>
      </c>
      <c r="R53">
        <v>59.538403000000002</v>
      </c>
      <c r="S53">
        <v>59.937415999999999</v>
      </c>
      <c r="T53">
        <v>60.259365000000003</v>
      </c>
      <c r="U53">
        <v>60.455879000000003</v>
      </c>
      <c r="V53">
        <v>60.597186999999998</v>
      </c>
      <c r="W53">
        <v>60.784388999999997</v>
      </c>
      <c r="X53">
        <v>60.744576000000002</v>
      </c>
      <c r="Y53">
        <v>60.805903999999998</v>
      </c>
      <c r="Z53">
        <v>60.887180000000001</v>
      </c>
      <c r="AA53">
        <v>60.896557000000001</v>
      </c>
      <c r="AB53">
        <v>60.866019999999999</v>
      </c>
      <c r="AC53">
        <v>60.814880000000002</v>
      </c>
      <c r="AD53">
        <v>61.034393000000001</v>
      </c>
      <c r="AE53">
        <v>60.980885000000001</v>
      </c>
      <c r="AF53">
        <v>60.960349999999998</v>
      </c>
      <c r="AG53">
        <v>61.141384000000002</v>
      </c>
      <c r="AH53">
        <v>61.142803000000001</v>
      </c>
      <c r="AI53" s="22">
        <v>1.4E-2</v>
      </c>
    </row>
    <row r="54" spans="1:35" x14ac:dyDescent="0.35">
      <c r="A54" t="s">
        <v>160</v>
      </c>
    </row>
    <row r="55" spans="1:35" x14ac:dyDescent="0.35">
      <c r="A55" t="s">
        <v>277</v>
      </c>
    </row>
    <row r="56" spans="1:35" x14ac:dyDescent="0.35">
      <c r="A56" t="s">
        <v>162</v>
      </c>
      <c r="B56" t="s">
        <v>3208</v>
      </c>
      <c r="C56" t="s">
        <v>3209</v>
      </c>
      <c r="D56" t="s">
        <v>396</v>
      </c>
      <c r="F56">
        <v>47.163947999999998</v>
      </c>
      <c r="G56">
        <v>47.960804000000003</v>
      </c>
      <c r="H56">
        <v>48.617348</v>
      </c>
      <c r="I56">
        <v>50.640616999999999</v>
      </c>
      <c r="J56">
        <v>50.936768000000001</v>
      </c>
      <c r="K56">
        <v>51.403736000000002</v>
      </c>
      <c r="L56">
        <v>53.376990999999997</v>
      </c>
      <c r="M56">
        <v>53.692107999999998</v>
      </c>
      <c r="N56">
        <v>53.858378999999999</v>
      </c>
      <c r="O56">
        <v>53.973880999999999</v>
      </c>
      <c r="P56">
        <v>54.093131999999997</v>
      </c>
      <c r="Q56">
        <v>54.228152999999999</v>
      </c>
      <c r="R56">
        <v>54.395344000000001</v>
      </c>
      <c r="S56">
        <v>54.609253000000002</v>
      </c>
      <c r="T56">
        <v>54.863159000000003</v>
      </c>
      <c r="U56">
        <v>55.139187</v>
      </c>
      <c r="V56">
        <v>55.416637000000001</v>
      </c>
      <c r="W56">
        <v>55.843089999999997</v>
      </c>
      <c r="X56">
        <v>56.074883</v>
      </c>
      <c r="Y56">
        <v>56.341437999999997</v>
      </c>
      <c r="Z56">
        <v>56.588757000000001</v>
      </c>
      <c r="AA56">
        <v>56.814636</v>
      </c>
      <c r="AB56">
        <v>56.956738000000001</v>
      </c>
      <c r="AC56">
        <v>57.109851999999997</v>
      </c>
      <c r="AD56">
        <v>57.280045000000001</v>
      </c>
      <c r="AE56">
        <v>57.434113000000004</v>
      </c>
      <c r="AF56">
        <v>57.607716000000003</v>
      </c>
      <c r="AG56">
        <v>58.152695000000001</v>
      </c>
      <c r="AH56">
        <v>58.308804000000002</v>
      </c>
      <c r="AI56" s="22">
        <v>8.0000000000000002E-3</v>
      </c>
    </row>
    <row r="57" spans="1:35" x14ac:dyDescent="0.35">
      <c r="A57" t="s">
        <v>163</v>
      </c>
      <c r="B57" t="s">
        <v>3210</v>
      </c>
      <c r="C57" t="s">
        <v>3211</v>
      </c>
      <c r="D57" t="s">
        <v>396</v>
      </c>
      <c r="F57">
        <v>31.587336000000001</v>
      </c>
      <c r="G57">
        <v>32.571438000000001</v>
      </c>
      <c r="H57">
        <v>33.243130000000001</v>
      </c>
      <c r="I57">
        <v>34.673076999999999</v>
      </c>
      <c r="J57">
        <v>35.497222999999998</v>
      </c>
      <c r="K57">
        <v>35.970818000000001</v>
      </c>
      <c r="L57">
        <v>37.09478</v>
      </c>
      <c r="M57">
        <v>37.289532000000001</v>
      </c>
      <c r="N57">
        <v>37.407246000000001</v>
      </c>
      <c r="O57">
        <v>37.549880999999999</v>
      </c>
      <c r="P57">
        <v>37.732491000000003</v>
      </c>
      <c r="Q57">
        <v>37.967381000000003</v>
      </c>
      <c r="R57">
        <v>38.208114999999999</v>
      </c>
      <c r="S57">
        <v>38.473483999999999</v>
      </c>
      <c r="T57">
        <v>38.705596999999997</v>
      </c>
      <c r="U57">
        <v>38.920261000000004</v>
      </c>
      <c r="V57">
        <v>39.120933999999998</v>
      </c>
      <c r="W57">
        <v>39.367069000000001</v>
      </c>
      <c r="X57">
        <v>39.489666</v>
      </c>
      <c r="Y57">
        <v>39.611004000000001</v>
      </c>
      <c r="Z57">
        <v>39.718066999999998</v>
      </c>
      <c r="AA57">
        <v>39.807879999999997</v>
      </c>
      <c r="AB57">
        <v>39.853141999999998</v>
      </c>
      <c r="AC57">
        <v>39.905689000000002</v>
      </c>
      <c r="AD57">
        <v>39.956856000000002</v>
      </c>
      <c r="AE57">
        <v>40.003203999999997</v>
      </c>
      <c r="AF57">
        <v>40.054138000000002</v>
      </c>
      <c r="AG57">
        <v>40.246616000000003</v>
      </c>
      <c r="AH57">
        <v>40.293895999999997</v>
      </c>
      <c r="AI57" s="22">
        <v>8.9999999999999993E-3</v>
      </c>
    </row>
    <row r="58" spans="1:35" x14ac:dyDescent="0.35">
      <c r="A58" t="s">
        <v>335</v>
      </c>
    </row>
    <row r="59" spans="1:35" x14ac:dyDescent="0.35">
      <c r="A59" t="s">
        <v>162</v>
      </c>
      <c r="B59" t="s">
        <v>3212</v>
      </c>
      <c r="C59" t="s">
        <v>3209</v>
      </c>
      <c r="D59" t="s">
        <v>396</v>
      </c>
      <c r="F59">
        <v>28.940577000000001</v>
      </c>
      <c r="G59">
        <v>29.728767000000001</v>
      </c>
      <c r="H59">
        <v>30.582981</v>
      </c>
      <c r="I59">
        <v>31.456655999999999</v>
      </c>
      <c r="J59">
        <v>32.430602999999998</v>
      </c>
      <c r="K59">
        <v>33.325145999999997</v>
      </c>
      <c r="L59">
        <v>34.158337000000003</v>
      </c>
      <c r="M59">
        <v>35.227939999999997</v>
      </c>
      <c r="N59">
        <v>36.082619000000001</v>
      </c>
      <c r="O59">
        <v>36.981464000000003</v>
      </c>
      <c r="P59">
        <v>37.879280000000001</v>
      </c>
      <c r="Q59">
        <v>38.682617</v>
      </c>
      <c r="R59">
        <v>39.116683999999999</v>
      </c>
      <c r="S59">
        <v>40.075806</v>
      </c>
      <c r="T59">
        <v>40.888840000000002</v>
      </c>
      <c r="U59">
        <v>41.61121</v>
      </c>
      <c r="V59">
        <v>41.965465999999999</v>
      </c>
      <c r="W59">
        <v>42.590710000000001</v>
      </c>
      <c r="X59">
        <v>43.083072999999999</v>
      </c>
      <c r="Y59">
        <v>43.549461000000001</v>
      </c>
      <c r="Z59">
        <v>44.059341000000003</v>
      </c>
      <c r="AA59">
        <v>44.319851</v>
      </c>
      <c r="AB59">
        <v>44.718528999999997</v>
      </c>
      <c r="AC59">
        <v>45.221558000000002</v>
      </c>
      <c r="AD59">
        <v>45.606346000000002</v>
      </c>
      <c r="AE59">
        <v>45.823639</v>
      </c>
      <c r="AF59">
        <v>46.015984000000003</v>
      </c>
      <c r="AG59">
        <v>46.381943</v>
      </c>
      <c r="AH59">
        <v>46.592213000000001</v>
      </c>
      <c r="AI59" s="22">
        <v>1.7000000000000001E-2</v>
      </c>
    </row>
    <row r="60" spans="1:35" x14ac:dyDescent="0.35">
      <c r="A60" t="s">
        <v>163</v>
      </c>
      <c r="B60" t="s">
        <v>3213</v>
      </c>
      <c r="C60" t="s">
        <v>3211</v>
      </c>
      <c r="D60" t="s">
        <v>396</v>
      </c>
      <c r="F60">
        <v>21.050284999999999</v>
      </c>
      <c r="G60">
        <v>21.649325999999999</v>
      </c>
      <c r="H60">
        <v>22.310735999999999</v>
      </c>
      <c r="I60">
        <v>22.974820999999999</v>
      </c>
      <c r="J60">
        <v>23.699593</v>
      </c>
      <c r="K60">
        <v>24.396581999999999</v>
      </c>
      <c r="L60">
        <v>25.019991000000001</v>
      </c>
      <c r="M60">
        <v>25.635078</v>
      </c>
      <c r="N60">
        <v>26.246597000000001</v>
      </c>
      <c r="O60">
        <v>26.782990999999999</v>
      </c>
      <c r="P60">
        <v>27.225985999999999</v>
      </c>
      <c r="Q60">
        <v>27.800937999999999</v>
      </c>
      <c r="R60">
        <v>28.048871999999999</v>
      </c>
      <c r="S60">
        <v>28.493525999999999</v>
      </c>
      <c r="T60">
        <v>28.890024</v>
      </c>
      <c r="U60">
        <v>29.255784999999999</v>
      </c>
      <c r="V60">
        <v>29.58935</v>
      </c>
      <c r="W60">
        <v>29.924139</v>
      </c>
      <c r="X60">
        <v>30.188600999999998</v>
      </c>
      <c r="Y60">
        <v>30.431784</v>
      </c>
      <c r="Z60">
        <v>30.692383</v>
      </c>
      <c r="AA60">
        <v>30.881208000000001</v>
      </c>
      <c r="AB60">
        <v>31.047612999999998</v>
      </c>
      <c r="AC60">
        <v>31.292290000000001</v>
      </c>
      <c r="AD60">
        <v>31.481677999999999</v>
      </c>
      <c r="AE60">
        <v>31.630751</v>
      </c>
      <c r="AF60">
        <v>31.751598000000001</v>
      </c>
      <c r="AG60">
        <v>31.902069000000001</v>
      </c>
      <c r="AH60">
        <v>32.017367999999998</v>
      </c>
      <c r="AI60" s="22">
        <v>1.4999999999999999E-2</v>
      </c>
    </row>
    <row r="61" spans="1:35" x14ac:dyDescent="0.35">
      <c r="A61" t="s">
        <v>159</v>
      </c>
    </row>
    <row r="62" spans="1:35" x14ac:dyDescent="0.35">
      <c r="A62" t="s">
        <v>162</v>
      </c>
    </row>
    <row r="63" spans="1:35" x14ac:dyDescent="0.35">
      <c r="A63" t="s">
        <v>279</v>
      </c>
      <c r="B63" t="s">
        <v>3214</v>
      </c>
      <c r="C63" t="s">
        <v>3215</v>
      </c>
      <c r="D63" t="s">
        <v>452</v>
      </c>
      <c r="F63">
        <v>0.49047499999999999</v>
      </c>
      <c r="G63">
        <v>0.40166200000000002</v>
      </c>
      <c r="H63">
        <v>0.42741400000000002</v>
      </c>
      <c r="I63">
        <v>0.42633199999999999</v>
      </c>
      <c r="J63">
        <v>0.43995299999999998</v>
      </c>
      <c r="K63">
        <v>0.445743</v>
      </c>
      <c r="L63">
        <v>0.45702399999999999</v>
      </c>
      <c r="M63">
        <v>0.45532400000000001</v>
      </c>
      <c r="N63">
        <v>0.45771000000000001</v>
      </c>
      <c r="O63">
        <v>0.45902799999999999</v>
      </c>
      <c r="P63">
        <v>0.46259099999999997</v>
      </c>
      <c r="Q63">
        <v>0.46369100000000002</v>
      </c>
      <c r="R63">
        <v>0.46574500000000002</v>
      </c>
      <c r="S63">
        <v>0.466638</v>
      </c>
      <c r="T63">
        <v>0.47107900000000003</v>
      </c>
      <c r="U63">
        <v>0.469887</v>
      </c>
      <c r="V63">
        <v>0.47174899999999997</v>
      </c>
      <c r="W63">
        <v>0.474354</v>
      </c>
      <c r="X63">
        <v>0.47404600000000002</v>
      </c>
      <c r="Y63">
        <v>0.47498299999999999</v>
      </c>
      <c r="Z63">
        <v>0.476742</v>
      </c>
      <c r="AA63">
        <v>0.475748</v>
      </c>
      <c r="AB63">
        <v>0.47975200000000001</v>
      </c>
      <c r="AC63">
        <v>0.47966799999999998</v>
      </c>
      <c r="AD63">
        <v>0.496807</v>
      </c>
      <c r="AE63">
        <v>0.482983</v>
      </c>
      <c r="AF63">
        <v>0.486817</v>
      </c>
      <c r="AG63">
        <v>0.48708800000000002</v>
      </c>
      <c r="AH63">
        <v>0.48849300000000001</v>
      </c>
      <c r="AI63" s="22">
        <v>0</v>
      </c>
    </row>
    <row r="64" spans="1:35" x14ac:dyDescent="0.35">
      <c r="A64" t="s">
        <v>281</v>
      </c>
      <c r="B64" t="s">
        <v>3216</v>
      </c>
      <c r="C64" t="s">
        <v>3217</v>
      </c>
      <c r="D64" t="s">
        <v>452</v>
      </c>
      <c r="F64">
        <v>5.1433140000000002</v>
      </c>
      <c r="G64">
        <v>4.2173299999999996</v>
      </c>
      <c r="H64">
        <v>4.2967389999999996</v>
      </c>
      <c r="I64">
        <v>4.1477170000000001</v>
      </c>
      <c r="J64">
        <v>4.2977210000000001</v>
      </c>
      <c r="K64">
        <v>4.2824669999999996</v>
      </c>
      <c r="L64">
        <v>4.3033799999999998</v>
      </c>
      <c r="M64">
        <v>4.2946410000000004</v>
      </c>
      <c r="N64">
        <v>4.2756629999999998</v>
      </c>
      <c r="O64">
        <v>4.2502069999999996</v>
      </c>
      <c r="P64">
        <v>4.2521979999999999</v>
      </c>
      <c r="Q64">
        <v>4.2333119999999997</v>
      </c>
      <c r="R64">
        <v>4.2272699999999999</v>
      </c>
      <c r="S64">
        <v>4.2076799999999999</v>
      </c>
      <c r="T64">
        <v>4.2249160000000003</v>
      </c>
      <c r="U64">
        <v>4.1913710000000002</v>
      </c>
      <c r="V64">
        <v>4.1869550000000002</v>
      </c>
      <c r="W64">
        <v>4.1866859999999999</v>
      </c>
      <c r="X64">
        <v>4.1713849999999999</v>
      </c>
      <c r="Y64">
        <v>4.1595279999999999</v>
      </c>
      <c r="Z64">
        <v>4.15829</v>
      </c>
      <c r="AA64">
        <v>4.1346769999999999</v>
      </c>
      <c r="AB64">
        <v>4.153905</v>
      </c>
      <c r="AC64">
        <v>4.1359769999999996</v>
      </c>
      <c r="AD64">
        <v>4.2028270000000001</v>
      </c>
      <c r="AE64">
        <v>4.116174</v>
      </c>
      <c r="AF64">
        <v>4.1328740000000002</v>
      </c>
      <c r="AG64">
        <v>4.1107690000000003</v>
      </c>
      <c r="AH64">
        <v>4.1200999999999999</v>
      </c>
      <c r="AI64" s="22">
        <v>-8.0000000000000002E-3</v>
      </c>
    </row>
    <row r="65" spans="1:35" x14ac:dyDescent="0.35">
      <c r="A65" t="s">
        <v>283</v>
      </c>
      <c r="B65" t="s">
        <v>3218</v>
      </c>
      <c r="C65" t="s">
        <v>3219</v>
      </c>
      <c r="D65" t="s">
        <v>452</v>
      </c>
      <c r="F65">
        <v>15.927349</v>
      </c>
      <c r="G65">
        <v>14.015964</v>
      </c>
      <c r="H65">
        <v>14.229608000000001</v>
      </c>
      <c r="I65">
        <v>13.999656</v>
      </c>
      <c r="J65">
        <v>14.103915000000001</v>
      </c>
      <c r="K65">
        <v>14.097161</v>
      </c>
      <c r="L65">
        <v>14.13828</v>
      </c>
      <c r="M65">
        <v>14.004585000000001</v>
      </c>
      <c r="N65">
        <v>13.960089</v>
      </c>
      <c r="O65">
        <v>13.904856000000001</v>
      </c>
      <c r="P65">
        <v>13.899521999999999</v>
      </c>
      <c r="Q65">
        <v>13.861770999999999</v>
      </c>
      <c r="R65">
        <v>13.82971</v>
      </c>
      <c r="S65">
        <v>13.797699</v>
      </c>
      <c r="T65">
        <v>13.82629</v>
      </c>
      <c r="U65">
        <v>13.755083000000001</v>
      </c>
      <c r="V65">
        <v>13.73014</v>
      </c>
      <c r="W65">
        <v>13.729479</v>
      </c>
      <c r="X65">
        <v>13.674289</v>
      </c>
      <c r="Y65">
        <v>13.648168</v>
      </c>
      <c r="Z65">
        <v>13.643667000000001</v>
      </c>
      <c r="AA65">
        <v>13.590884000000001</v>
      </c>
      <c r="AB65">
        <v>13.62799</v>
      </c>
      <c r="AC65">
        <v>13.591547</v>
      </c>
      <c r="AD65">
        <v>13.787767000000001</v>
      </c>
      <c r="AE65">
        <v>13.568650999999999</v>
      </c>
      <c r="AF65">
        <v>13.604291999999999</v>
      </c>
      <c r="AG65">
        <v>13.572264000000001</v>
      </c>
      <c r="AH65">
        <v>13.579541000000001</v>
      </c>
      <c r="AI65" s="22">
        <v>-6.0000000000000001E-3</v>
      </c>
    </row>
    <row r="66" spans="1:35" x14ac:dyDescent="0.35">
      <c r="A66" t="s">
        <v>285</v>
      </c>
      <c r="B66" t="s">
        <v>3220</v>
      </c>
      <c r="C66" t="s">
        <v>3221</v>
      </c>
      <c r="D66" t="s">
        <v>452</v>
      </c>
      <c r="F66">
        <v>30.049292000000001</v>
      </c>
      <c r="G66">
        <v>32.855243999999999</v>
      </c>
      <c r="H66">
        <v>31.885466000000001</v>
      </c>
      <c r="I66">
        <v>32.231537000000003</v>
      </c>
      <c r="J66">
        <v>31.212993999999998</v>
      </c>
      <c r="K66">
        <v>30.924156</v>
      </c>
      <c r="L66">
        <v>30.722442999999998</v>
      </c>
      <c r="M66">
        <v>30.508061999999999</v>
      </c>
      <c r="N66">
        <v>30.35887</v>
      </c>
      <c r="O66">
        <v>30.274252000000001</v>
      </c>
      <c r="P66">
        <v>30.097670000000001</v>
      </c>
      <c r="Q66">
        <v>30.023938999999999</v>
      </c>
      <c r="R66">
        <v>29.929213000000001</v>
      </c>
      <c r="S66">
        <v>29.874043</v>
      </c>
      <c r="T66">
        <v>29.674786000000001</v>
      </c>
      <c r="U66">
        <v>29.705390999999999</v>
      </c>
      <c r="V66">
        <v>29.621352999999999</v>
      </c>
      <c r="W66">
        <v>29.539173000000002</v>
      </c>
      <c r="X66">
        <v>29.485908999999999</v>
      </c>
      <c r="Y66">
        <v>29.455957000000001</v>
      </c>
      <c r="Z66">
        <v>29.363409000000001</v>
      </c>
      <c r="AA66">
        <v>29.386959000000001</v>
      </c>
      <c r="AB66">
        <v>29.203426</v>
      </c>
      <c r="AC66">
        <v>29.203748999999998</v>
      </c>
      <c r="AD66">
        <v>28.775030000000001</v>
      </c>
      <c r="AE66">
        <v>29.130915000000002</v>
      </c>
      <c r="AF66">
        <v>28.982813</v>
      </c>
      <c r="AG66">
        <v>29.040146</v>
      </c>
      <c r="AH66">
        <v>28.889969000000001</v>
      </c>
      <c r="AI66" s="22">
        <v>-1E-3</v>
      </c>
    </row>
    <row r="67" spans="1:35" x14ac:dyDescent="0.35">
      <c r="A67" t="s">
        <v>287</v>
      </c>
      <c r="B67" t="s">
        <v>3222</v>
      </c>
      <c r="C67" t="s">
        <v>3223</v>
      </c>
      <c r="D67" t="s">
        <v>452</v>
      </c>
      <c r="F67">
        <v>8.5196470000000009</v>
      </c>
      <c r="G67">
        <v>10.330487</v>
      </c>
      <c r="H67">
        <v>9.7750470000000007</v>
      </c>
      <c r="I67">
        <v>9.9032420000000005</v>
      </c>
      <c r="J67">
        <v>9.3414870000000008</v>
      </c>
      <c r="K67">
        <v>9.2008729999999996</v>
      </c>
      <c r="L67">
        <v>8.9984979999999997</v>
      </c>
      <c r="M67">
        <v>8.9513239999999996</v>
      </c>
      <c r="N67">
        <v>8.8851800000000001</v>
      </c>
      <c r="O67">
        <v>8.8427930000000003</v>
      </c>
      <c r="P67">
        <v>8.7501409999999993</v>
      </c>
      <c r="Q67">
        <v>8.7073719999999994</v>
      </c>
      <c r="R67">
        <v>8.6480879999999996</v>
      </c>
      <c r="S67">
        <v>8.6185519999999993</v>
      </c>
      <c r="T67">
        <v>8.5155159999999999</v>
      </c>
      <c r="U67">
        <v>8.5384209999999996</v>
      </c>
      <c r="V67">
        <v>8.4922740000000001</v>
      </c>
      <c r="W67">
        <v>8.4374579999999995</v>
      </c>
      <c r="X67">
        <v>8.4386139999999994</v>
      </c>
      <c r="Y67">
        <v>8.4164390000000004</v>
      </c>
      <c r="Z67">
        <v>8.3739819999999998</v>
      </c>
      <c r="AA67">
        <v>8.3852659999999997</v>
      </c>
      <c r="AB67">
        <v>8.3021049999999992</v>
      </c>
      <c r="AC67">
        <v>8.3013630000000003</v>
      </c>
      <c r="AD67">
        <v>8.0933620000000008</v>
      </c>
      <c r="AE67">
        <v>8.2629699999999993</v>
      </c>
      <c r="AF67">
        <v>8.1889160000000007</v>
      </c>
      <c r="AG67">
        <v>8.1956620000000004</v>
      </c>
      <c r="AH67">
        <v>8.1511379999999996</v>
      </c>
      <c r="AI67" s="22">
        <v>-2E-3</v>
      </c>
    </row>
    <row r="68" spans="1:35" x14ac:dyDescent="0.35">
      <c r="A68" t="s">
        <v>289</v>
      </c>
      <c r="B68" t="s">
        <v>3224</v>
      </c>
      <c r="C68" t="s">
        <v>3225</v>
      </c>
      <c r="D68" t="s">
        <v>452</v>
      </c>
      <c r="F68">
        <v>1.0938479999999999</v>
      </c>
      <c r="G68">
        <v>1.147845</v>
      </c>
      <c r="H68">
        <v>1.1358900000000001</v>
      </c>
      <c r="I68">
        <v>1.14415</v>
      </c>
      <c r="J68">
        <v>1.129062</v>
      </c>
      <c r="K68">
        <v>1.125513</v>
      </c>
      <c r="L68">
        <v>1.12584</v>
      </c>
      <c r="M68">
        <v>1.1185149999999999</v>
      </c>
      <c r="N68">
        <v>1.1158669999999999</v>
      </c>
      <c r="O68">
        <v>1.1130310000000001</v>
      </c>
      <c r="P68">
        <v>1.1095729999999999</v>
      </c>
      <c r="Q68">
        <v>1.107858</v>
      </c>
      <c r="R68">
        <v>1.1048009999999999</v>
      </c>
      <c r="S68">
        <v>1.103207</v>
      </c>
      <c r="T68">
        <v>1.099901</v>
      </c>
      <c r="U68">
        <v>1.1000970000000001</v>
      </c>
      <c r="V68">
        <v>1.09853</v>
      </c>
      <c r="W68">
        <v>1.0970759999999999</v>
      </c>
      <c r="X68">
        <v>1.095664</v>
      </c>
      <c r="Y68">
        <v>1.094368</v>
      </c>
      <c r="Z68">
        <v>1.0926819999999999</v>
      </c>
      <c r="AA68">
        <v>1.091885</v>
      </c>
      <c r="AB68">
        <v>1.089043</v>
      </c>
      <c r="AC68">
        <v>1.0885899999999999</v>
      </c>
      <c r="AD68">
        <v>1.085466</v>
      </c>
      <c r="AE68">
        <v>1.0887659999999999</v>
      </c>
      <c r="AF68">
        <v>1.0865119999999999</v>
      </c>
      <c r="AG68">
        <v>1.0876570000000001</v>
      </c>
      <c r="AH68">
        <v>1.084263</v>
      </c>
      <c r="AI68" s="22">
        <v>0</v>
      </c>
    </row>
    <row r="69" spans="1:35" x14ac:dyDescent="0.35">
      <c r="A69" t="s">
        <v>201</v>
      </c>
      <c r="B69" t="s">
        <v>3226</v>
      </c>
      <c r="C69" t="s">
        <v>3227</v>
      </c>
      <c r="D69" t="s">
        <v>452</v>
      </c>
      <c r="F69">
        <v>30.84234</v>
      </c>
      <c r="G69">
        <v>27.919764000000001</v>
      </c>
      <c r="H69">
        <v>29.022928</v>
      </c>
      <c r="I69">
        <v>28.678556</v>
      </c>
      <c r="J69">
        <v>29.920929000000001</v>
      </c>
      <c r="K69">
        <v>30.301729000000002</v>
      </c>
      <c r="L69">
        <v>30.614322999999999</v>
      </c>
      <c r="M69">
        <v>30.835083000000001</v>
      </c>
      <c r="N69">
        <v>31.017059</v>
      </c>
      <c r="O69">
        <v>31.135052000000002</v>
      </c>
      <c r="P69">
        <v>31.351274</v>
      </c>
      <c r="Q69">
        <v>31.469518999999998</v>
      </c>
      <c r="R69">
        <v>31.599516000000001</v>
      </c>
      <c r="S69">
        <v>31.668516</v>
      </c>
      <c r="T69">
        <v>31.901615</v>
      </c>
      <c r="U69">
        <v>31.861103</v>
      </c>
      <c r="V69">
        <v>31.972232999999999</v>
      </c>
      <c r="W69">
        <v>32.079628</v>
      </c>
      <c r="X69">
        <v>32.134205000000001</v>
      </c>
      <c r="Y69">
        <v>32.174903999999998</v>
      </c>
      <c r="Z69">
        <v>32.284584000000002</v>
      </c>
      <c r="AA69">
        <v>32.263260000000002</v>
      </c>
      <c r="AB69">
        <v>32.468978999999997</v>
      </c>
      <c r="AC69">
        <v>32.473911000000001</v>
      </c>
      <c r="AD69">
        <v>32.917847000000002</v>
      </c>
      <c r="AE69">
        <v>32.545577999999999</v>
      </c>
      <c r="AF69">
        <v>32.717177999999997</v>
      </c>
      <c r="AG69">
        <v>32.666924000000002</v>
      </c>
      <c r="AH69">
        <v>32.816906000000003</v>
      </c>
      <c r="AI69" s="22">
        <v>2E-3</v>
      </c>
    </row>
    <row r="70" spans="1:35" x14ac:dyDescent="0.35">
      <c r="A70" t="s">
        <v>202</v>
      </c>
      <c r="B70" t="s">
        <v>3228</v>
      </c>
      <c r="C70" t="s">
        <v>3229</v>
      </c>
      <c r="D70" t="s">
        <v>452</v>
      </c>
      <c r="F70">
        <v>7.9337429999999998</v>
      </c>
      <c r="G70">
        <v>9.1117100000000004</v>
      </c>
      <c r="H70">
        <v>9.2268869999999996</v>
      </c>
      <c r="I70">
        <v>9.4688330000000001</v>
      </c>
      <c r="J70">
        <v>9.5539670000000001</v>
      </c>
      <c r="K70">
        <v>9.6223469999999995</v>
      </c>
      <c r="L70">
        <v>9.6401950000000003</v>
      </c>
      <c r="M70">
        <v>9.8324429999999996</v>
      </c>
      <c r="N70">
        <v>9.9295650000000002</v>
      </c>
      <c r="O70">
        <v>10.020782000000001</v>
      </c>
      <c r="P70">
        <v>10.077042</v>
      </c>
      <c r="Q70">
        <v>10.132548</v>
      </c>
      <c r="R70">
        <v>10.195648</v>
      </c>
      <c r="S70">
        <v>10.263641</v>
      </c>
      <c r="T70">
        <v>10.285895</v>
      </c>
      <c r="U70">
        <v>10.378674999999999</v>
      </c>
      <c r="V70">
        <v>10.426761000000001</v>
      </c>
      <c r="W70">
        <v>10.456143000000001</v>
      </c>
      <c r="X70">
        <v>10.525879</v>
      </c>
      <c r="Y70">
        <v>10.575671</v>
      </c>
      <c r="Z70">
        <v>10.606631</v>
      </c>
      <c r="AA70">
        <v>10.671339</v>
      </c>
      <c r="AB70">
        <v>10.674799999999999</v>
      </c>
      <c r="AC70">
        <v>10.725204</v>
      </c>
      <c r="AD70">
        <v>10.640907</v>
      </c>
      <c r="AE70">
        <v>10.803951</v>
      </c>
      <c r="AF70">
        <v>10.800602</v>
      </c>
      <c r="AG70">
        <v>10.839487999999999</v>
      </c>
      <c r="AH70">
        <v>10.869557</v>
      </c>
      <c r="AI70" s="22">
        <v>1.0999999999999999E-2</v>
      </c>
    </row>
    <row r="71" spans="1:35" x14ac:dyDescent="0.35">
      <c r="A71" t="s">
        <v>163</v>
      </c>
    </row>
    <row r="72" spans="1:35" x14ac:dyDescent="0.35">
      <c r="A72" t="s">
        <v>167</v>
      </c>
      <c r="B72" t="s">
        <v>3230</v>
      </c>
      <c r="C72" t="s">
        <v>3231</v>
      </c>
      <c r="D72" t="s">
        <v>452</v>
      </c>
      <c r="F72">
        <v>2.5500180000000001</v>
      </c>
      <c r="G72">
        <v>2.8715310000000001</v>
      </c>
      <c r="H72">
        <v>2.8156629999999998</v>
      </c>
      <c r="I72">
        <v>2.8187600000000002</v>
      </c>
      <c r="J72">
        <v>2.74857</v>
      </c>
      <c r="K72">
        <v>2.7457060000000002</v>
      </c>
      <c r="L72">
        <v>2.7243189999999999</v>
      </c>
      <c r="M72">
        <v>2.7234470000000002</v>
      </c>
      <c r="N72">
        <v>2.7136840000000002</v>
      </c>
      <c r="O72">
        <v>2.7100010000000001</v>
      </c>
      <c r="P72">
        <v>2.6950059999999998</v>
      </c>
      <c r="Q72">
        <v>2.6893560000000001</v>
      </c>
      <c r="R72">
        <v>2.6881499999999998</v>
      </c>
      <c r="S72">
        <v>2.6852719999999999</v>
      </c>
      <c r="T72">
        <v>2.6681270000000001</v>
      </c>
      <c r="U72">
        <v>2.6760920000000001</v>
      </c>
      <c r="V72">
        <v>2.670423</v>
      </c>
      <c r="W72">
        <v>2.6643150000000002</v>
      </c>
      <c r="X72">
        <v>2.6664789999999998</v>
      </c>
      <c r="Y72">
        <v>2.6660720000000002</v>
      </c>
      <c r="Z72">
        <v>2.660101</v>
      </c>
      <c r="AA72">
        <v>2.6657030000000002</v>
      </c>
      <c r="AB72">
        <v>2.6509390000000002</v>
      </c>
      <c r="AC72">
        <v>2.6534610000000001</v>
      </c>
      <c r="AD72">
        <v>2.619758</v>
      </c>
      <c r="AE72">
        <v>2.6512129999999998</v>
      </c>
      <c r="AF72">
        <v>2.6379679999999999</v>
      </c>
      <c r="AG72">
        <v>2.6435050000000002</v>
      </c>
      <c r="AH72">
        <v>2.6338089999999998</v>
      </c>
      <c r="AI72" s="22">
        <v>1E-3</v>
      </c>
    </row>
    <row r="73" spans="1:35" x14ac:dyDescent="0.35">
      <c r="A73" t="s">
        <v>174</v>
      </c>
      <c r="B73" t="s">
        <v>3232</v>
      </c>
      <c r="C73" t="s">
        <v>3233</v>
      </c>
      <c r="D73" t="s">
        <v>452</v>
      </c>
      <c r="F73">
        <v>23.128896999999998</v>
      </c>
      <c r="G73">
        <v>22.695720999999999</v>
      </c>
      <c r="H73">
        <v>22.929485</v>
      </c>
      <c r="I73">
        <v>23.010462</v>
      </c>
      <c r="J73">
        <v>23.288853</v>
      </c>
      <c r="K73">
        <v>23.355646</v>
      </c>
      <c r="L73">
        <v>23.419699000000001</v>
      </c>
      <c r="M73">
        <v>23.559359000000001</v>
      </c>
      <c r="N73">
        <v>23.618770999999999</v>
      </c>
      <c r="O73">
        <v>23.667870000000001</v>
      </c>
      <c r="P73">
        <v>23.729319</v>
      </c>
      <c r="Q73">
        <v>23.775751</v>
      </c>
      <c r="R73">
        <v>23.834886999999998</v>
      </c>
      <c r="S73">
        <v>23.873204999999999</v>
      </c>
      <c r="T73">
        <v>23.928259000000001</v>
      </c>
      <c r="U73">
        <v>23.952971999999999</v>
      </c>
      <c r="V73">
        <v>23.995262</v>
      </c>
      <c r="W73">
        <v>24.033092</v>
      </c>
      <c r="X73">
        <v>24.061125000000001</v>
      </c>
      <c r="Y73">
        <v>24.095789</v>
      </c>
      <c r="Z73">
        <v>24.126282</v>
      </c>
      <c r="AA73">
        <v>24.151129000000001</v>
      </c>
      <c r="AB73">
        <v>24.191858</v>
      </c>
      <c r="AC73">
        <v>24.213715000000001</v>
      </c>
      <c r="AD73">
        <v>24.278766999999998</v>
      </c>
      <c r="AE73">
        <v>24.280964000000001</v>
      </c>
      <c r="AF73">
        <v>24.317194000000001</v>
      </c>
      <c r="AG73">
        <v>24.329594</v>
      </c>
      <c r="AH73">
        <v>24.362085</v>
      </c>
      <c r="AI73" s="22">
        <v>2E-3</v>
      </c>
    </row>
    <row r="74" spans="1:35" x14ac:dyDescent="0.35">
      <c r="A74" t="s">
        <v>175</v>
      </c>
      <c r="B74" t="s">
        <v>3234</v>
      </c>
      <c r="C74" t="s">
        <v>3235</v>
      </c>
      <c r="D74" t="s">
        <v>452</v>
      </c>
      <c r="F74">
        <v>1.282359</v>
      </c>
      <c r="G74">
        <v>1.1394</v>
      </c>
      <c r="H74">
        <v>1.1594690000000001</v>
      </c>
      <c r="I74">
        <v>1.1186590000000001</v>
      </c>
      <c r="J74">
        <v>1.1664840000000001</v>
      </c>
      <c r="K74">
        <v>1.167135</v>
      </c>
      <c r="L74">
        <v>1.1672089999999999</v>
      </c>
      <c r="M74">
        <v>1.184069</v>
      </c>
      <c r="N74">
        <v>1.191058</v>
      </c>
      <c r="O74">
        <v>1.1897260000000001</v>
      </c>
      <c r="P74">
        <v>1.193254</v>
      </c>
      <c r="Q74">
        <v>1.192863</v>
      </c>
      <c r="R74">
        <v>1.1975789999999999</v>
      </c>
      <c r="S74">
        <v>1.197203</v>
      </c>
      <c r="T74">
        <v>1.2029799999999999</v>
      </c>
      <c r="U74">
        <v>1.1977120000000001</v>
      </c>
      <c r="V74">
        <v>1.198725</v>
      </c>
      <c r="W74">
        <v>1.199665</v>
      </c>
      <c r="X74">
        <v>1.199397</v>
      </c>
      <c r="Y74">
        <v>1.198669</v>
      </c>
      <c r="Z74">
        <v>1.2005129999999999</v>
      </c>
      <c r="AA74">
        <v>1.197292</v>
      </c>
      <c r="AB74">
        <v>1.203643</v>
      </c>
      <c r="AC74">
        <v>1.201508</v>
      </c>
      <c r="AD74">
        <v>1.2161029999999999</v>
      </c>
      <c r="AE74">
        <v>1.20174</v>
      </c>
      <c r="AF74">
        <v>1.2070719999999999</v>
      </c>
      <c r="AG74">
        <v>1.2019759999999999</v>
      </c>
      <c r="AH74">
        <v>1.208367</v>
      </c>
      <c r="AI74" s="22">
        <v>-2E-3</v>
      </c>
    </row>
    <row r="75" spans="1:35" x14ac:dyDescent="0.35">
      <c r="A75" t="s">
        <v>176</v>
      </c>
      <c r="B75" t="s">
        <v>3236</v>
      </c>
      <c r="C75" t="s">
        <v>3237</v>
      </c>
      <c r="D75" t="s">
        <v>452</v>
      </c>
      <c r="F75">
        <v>5.7735110000000001</v>
      </c>
      <c r="G75">
        <v>5.5408860000000004</v>
      </c>
      <c r="H75">
        <v>5.5165170000000003</v>
      </c>
      <c r="I75">
        <v>5.4676270000000002</v>
      </c>
      <c r="J75">
        <v>5.3848209999999996</v>
      </c>
      <c r="K75">
        <v>5.4013070000000001</v>
      </c>
      <c r="L75">
        <v>5.3380869999999998</v>
      </c>
      <c r="M75">
        <v>5.3666580000000002</v>
      </c>
      <c r="N75">
        <v>5.3405449999999997</v>
      </c>
      <c r="O75">
        <v>5.3181289999999999</v>
      </c>
      <c r="P75">
        <v>5.2979760000000002</v>
      </c>
      <c r="Q75">
        <v>5.2679410000000004</v>
      </c>
      <c r="R75">
        <v>5.2659739999999999</v>
      </c>
      <c r="S75">
        <v>5.2486100000000002</v>
      </c>
      <c r="T75">
        <v>5.2345990000000002</v>
      </c>
      <c r="U75">
        <v>5.2202130000000002</v>
      </c>
      <c r="V75">
        <v>5.2092559999999999</v>
      </c>
      <c r="W75">
        <v>5.1949610000000002</v>
      </c>
      <c r="X75">
        <v>5.1911889999999996</v>
      </c>
      <c r="Y75">
        <v>5.1814369999999998</v>
      </c>
      <c r="Z75">
        <v>5.1731540000000003</v>
      </c>
      <c r="AA75">
        <v>5.1645490000000001</v>
      </c>
      <c r="AB75">
        <v>5.1615780000000004</v>
      </c>
      <c r="AC75">
        <v>5.1518540000000002</v>
      </c>
      <c r="AD75">
        <v>5.1520840000000003</v>
      </c>
      <c r="AE75">
        <v>5.1403930000000004</v>
      </c>
      <c r="AF75">
        <v>5.1361499999999998</v>
      </c>
      <c r="AG75">
        <v>5.1185989999999997</v>
      </c>
      <c r="AH75">
        <v>5.1257409999999997</v>
      </c>
      <c r="AI75" s="22">
        <v>-4.0000000000000001E-3</v>
      </c>
    </row>
    <row r="76" spans="1:35" x14ac:dyDescent="0.35">
      <c r="A76" t="s">
        <v>177</v>
      </c>
      <c r="B76" t="s">
        <v>3238</v>
      </c>
      <c r="C76" t="s">
        <v>3239</v>
      </c>
      <c r="D76" t="s">
        <v>452</v>
      </c>
      <c r="F76">
        <v>3.5196939999999999</v>
      </c>
      <c r="G76">
        <v>3.6012439999999999</v>
      </c>
      <c r="H76">
        <v>3.4968539999999999</v>
      </c>
      <c r="I76">
        <v>3.4675379999999998</v>
      </c>
      <c r="J76">
        <v>3.3952110000000002</v>
      </c>
      <c r="K76">
        <v>3.3561290000000001</v>
      </c>
      <c r="L76">
        <v>3.3227519999999999</v>
      </c>
      <c r="M76">
        <v>3.2870180000000002</v>
      </c>
      <c r="N76">
        <v>3.2631000000000001</v>
      </c>
      <c r="O76">
        <v>3.2429549999999998</v>
      </c>
      <c r="P76">
        <v>3.220237</v>
      </c>
      <c r="Q76">
        <v>3.2031809999999998</v>
      </c>
      <c r="R76">
        <v>3.183751</v>
      </c>
      <c r="S76">
        <v>3.1699709999999999</v>
      </c>
      <c r="T76">
        <v>3.1528499999999999</v>
      </c>
      <c r="U76">
        <v>3.144415</v>
      </c>
      <c r="V76">
        <v>3.130903</v>
      </c>
      <c r="W76">
        <v>3.1187770000000001</v>
      </c>
      <c r="X76">
        <v>3.107971</v>
      </c>
      <c r="Y76">
        <v>3.097782</v>
      </c>
      <c r="Z76">
        <v>3.0868530000000001</v>
      </c>
      <c r="AA76">
        <v>3.0790540000000002</v>
      </c>
      <c r="AB76">
        <v>3.0653459999999999</v>
      </c>
      <c r="AC76">
        <v>3.058522</v>
      </c>
      <c r="AD76">
        <v>3.042869</v>
      </c>
      <c r="AE76">
        <v>3.0440170000000002</v>
      </c>
      <c r="AF76">
        <v>3.0327440000000001</v>
      </c>
      <c r="AG76">
        <v>3.0303140000000002</v>
      </c>
      <c r="AH76">
        <v>3.0180250000000002</v>
      </c>
      <c r="AI76" s="22">
        <v>-5.0000000000000001E-3</v>
      </c>
    </row>
    <row r="77" spans="1:35" x14ac:dyDescent="0.35">
      <c r="A77" t="s">
        <v>178</v>
      </c>
      <c r="B77" t="s">
        <v>3240</v>
      </c>
      <c r="C77" t="s">
        <v>3241</v>
      </c>
      <c r="D77" t="s">
        <v>452</v>
      </c>
      <c r="F77">
        <v>4.7684090000000001</v>
      </c>
      <c r="G77">
        <v>4.7030529999999997</v>
      </c>
      <c r="H77">
        <v>4.6545069999999997</v>
      </c>
      <c r="I77">
        <v>4.6236230000000003</v>
      </c>
      <c r="J77">
        <v>4.5844050000000003</v>
      </c>
      <c r="K77">
        <v>4.5503099999999996</v>
      </c>
      <c r="L77">
        <v>4.5288209999999998</v>
      </c>
      <c r="M77">
        <v>4.49946</v>
      </c>
      <c r="N77">
        <v>4.4816060000000002</v>
      </c>
      <c r="O77">
        <v>4.4650230000000004</v>
      </c>
      <c r="P77">
        <v>4.4504869999999999</v>
      </c>
      <c r="Q77">
        <v>4.437316</v>
      </c>
      <c r="R77">
        <v>4.4204929999999996</v>
      </c>
      <c r="S77">
        <v>4.4088320000000003</v>
      </c>
      <c r="T77">
        <v>4.3998340000000002</v>
      </c>
      <c r="U77">
        <v>4.3897740000000001</v>
      </c>
      <c r="V77">
        <v>4.3802510000000003</v>
      </c>
      <c r="W77">
        <v>4.371937</v>
      </c>
      <c r="X77">
        <v>4.3623079999999996</v>
      </c>
      <c r="Y77">
        <v>4.3537710000000001</v>
      </c>
      <c r="Z77">
        <v>4.3470880000000003</v>
      </c>
      <c r="AA77">
        <v>4.3390000000000004</v>
      </c>
      <c r="AB77">
        <v>4.3336030000000001</v>
      </c>
      <c r="AC77">
        <v>4.3273979999999996</v>
      </c>
      <c r="AD77">
        <v>4.3268789999999999</v>
      </c>
      <c r="AE77">
        <v>4.3181589999999996</v>
      </c>
      <c r="AF77">
        <v>4.314044</v>
      </c>
      <c r="AG77">
        <v>4.3092819999999996</v>
      </c>
      <c r="AH77">
        <v>4.3042889999999998</v>
      </c>
      <c r="AI77" s="22">
        <v>-4.0000000000000001E-3</v>
      </c>
    </row>
    <row r="78" spans="1:35" x14ac:dyDescent="0.35">
      <c r="A78" t="s">
        <v>201</v>
      </c>
      <c r="B78" t="s">
        <v>3242</v>
      </c>
      <c r="C78" t="s">
        <v>3243</v>
      </c>
      <c r="D78" t="s">
        <v>452</v>
      </c>
      <c r="F78">
        <v>17.953505</v>
      </c>
      <c r="G78">
        <v>18.616147999999999</v>
      </c>
      <c r="H78">
        <v>18.584351999999999</v>
      </c>
      <c r="I78">
        <v>18.65822</v>
      </c>
      <c r="J78">
        <v>18.562994</v>
      </c>
      <c r="K78">
        <v>18.601154000000001</v>
      </c>
      <c r="L78">
        <v>18.608604</v>
      </c>
      <c r="M78">
        <v>18.589859000000001</v>
      </c>
      <c r="N78">
        <v>18.606577000000001</v>
      </c>
      <c r="O78">
        <v>18.627171000000001</v>
      </c>
      <c r="P78">
        <v>18.632366000000001</v>
      </c>
      <c r="Q78">
        <v>18.651040999999999</v>
      </c>
      <c r="R78">
        <v>18.651966000000002</v>
      </c>
      <c r="S78">
        <v>18.665414999999999</v>
      </c>
      <c r="T78">
        <v>18.656734</v>
      </c>
      <c r="U78">
        <v>18.679912999999999</v>
      </c>
      <c r="V78">
        <v>18.682741</v>
      </c>
      <c r="W78">
        <v>18.682773999999998</v>
      </c>
      <c r="X78">
        <v>18.694980999999999</v>
      </c>
      <c r="Y78">
        <v>18.699373000000001</v>
      </c>
      <c r="Z78">
        <v>18.702349000000002</v>
      </c>
      <c r="AA78">
        <v>18.715243999999998</v>
      </c>
      <c r="AB78">
        <v>18.705007999999999</v>
      </c>
      <c r="AC78">
        <v>18.717960000000001</v>
      </c>
      <c r="AD78">
        <v>18.683886999999999</v>
      </c>
      <c r="AE78">
        <v>18.726562000000001</v>
      </c>
      <c r="AF78">
        <v>18.717134000000001</v>
      </c>
      <c r="AG78">
        <v>18.731235999999999</v>
      </c>
      <c r="AH78">
        <v>18.726527999999998</v>
      </c>
      <c r="AI78" s="22">
        <v>2E-3</v>
      </c>
    </row>
    <row r="79" spans="1:35" x14ac:dyDescent="0.35">
      <c r="A79" t="s">
        <v>202</v>
      </c>
      <c r="B79" t="s">
        <v>3244</v>
      </c>
      <c r="C79" t="s">
        <v>3245</v>
      </c>
      <c r="D79" t="s">
        <v>452</v>
      </c>
      <c r="F79">
        <v>41.023631999999999</v>
      </c>
      <c r="G79">
        <v>40.832016000000003</v>
      </c>
      <c r="H79">
        <v>40.843147000000002</v>
      </c>
      <c r="I79">
        <v>40.835155</v>
      </c>
      <c r="J79">
        <v>40.868682999999997</v>
      </c>
      <c r="K79">
        <v>40.822620000000001</v>
      </c>
      <c r="L79">
        <v>40.890498999999998</v>
      </c>
      <c r="M79">
        <v>40.790154000000001</v>
      </c>
      <c r="N79">
        <v>40.784668000000003</v>
      </c>
      <c r="O79">
        <v>40.779156</v>
      </c>
      <c r="P79">
        <v>40.781368000000001</v>
      </c>
      <c r="Q79">
        <v>40.782550999999998</v>
      </c>
      <c r="R79">
        <v>40.757198000000002</v>
      </c>
      <c r="S79">
        <v>40.751449999999998</v>
      </c>
      <c r="T79">
        <v>40.756641000000002</v>
      </c>
      <c r="U79">
        <v>40.738899000000004</v>
      </c>
      <c r="V79">
        <v>40.732418000000003</v>
      </c>
      <c r="W79">
        <v>40.734417000000001</v>
      </c>
      <c r="X79">
        <v>40.716563999999998</v>
      </c>
      <c r="Y79">
        <v>40.707146000000002</v>
      </c>
      <c r="Z79">
        <v>40.703651000000001</v>
      </c>
      <c r="AA79">
        <v>40.688029999999998</v>
      </c>
      <c r="AB79">
        <v>40.688026000000001</v>
      </c>
      <c r="AC79">
        <v>40.675578999999999</v>
      </c>
      <c r="AD79">
        <v>40.679653000000002</v>
      </c>
      <c r="AE79">
        <v>40.636947999999997</v>
      </c>
      <c r="AF79">
        <v>40.637690999999997</v>
      </c>
      <c r="AG79">
        <v>40.635528999999998</v>
      </c>
      <c r="AH79">
        <v>40.621169999999999</v>
      </c>
      <c r="AI79" s="22">
        <v>0</v>
      </c>
    </row>
    <row r="80" spans="1:35" x14ac:dyDescent="0.35">
      <c r="A80" t="s">
        <v>158</v>
      </c>
    </row>
    <row r="81" spans="1:35" x14ac:dyDescent="0.35">
      <c r="A81" t="s">
        <v>254</v>
      </c>
    </row>
    <row r="82" spans="1:35" x14ac:dyDescent="0.35">
      <c r="A82" t="s">
        <v>279</v>
      </c>
      <c r="B82" t="s">
        <v>3246</v>
      </c>
      <c r="C82" t="s">
        <v>3247</v>
      </c>
      <c r="D82" t="s">
        <v>472</v>
      </c>
      <c r="F82">
        <v>339.46127300000001</v>
      </c>
      <c r="G82">
        <v>339.11248799999998</v>
      </c>
      <c r="H82">
        <v>337.46521000000001</v>
      </c>
      <c r="I82">
        <v>331.87536599999999</v>
      </c>
      <c r="J82">
        <v>330.30499300000002</v>
      </c>
      <c r="K82">
        <v>328.49661300000002</v>
      </c>
      <c r="L82">
        <v>324.19641100000001</v>
      </c>
      <c r="M82">
        <v>323.09027099999997</v>
      </c>
      <c r="N82">
        <v>323.28402699999998</v>
      </c>
      <c r="O82">
        <v>323.194275</v>
      </c>
      <c r="P82">
        <v>323.01672400000001</v>
      </c>
      <c r="Q82">
        <v>322.87853999999999</v>
      </c>
      <c r="R82">
        <v>322.86184700000001</v>
      </c>
      <c r="S82">
        <v>322.83587599999998</v>
      </c>
      <c r="T82">
        <v>322.73040800000001</v>
      </c>
      <c r="U82">
        <v>323.311554</v>
      </c>
      <c r="V82">
        <v>323.94125400000001</v>
      </c>
      <c r="W82">
        <v>324.55361900000003</v>
      </c>
      <c r="X82">
        <v>325.230682</v>
      </c>
      <c r="Y82">
        <v>325.81237800000002</v>
      </c>
      <c r="Z82">
        <v>326.39282200000002</v>
      </c>
      <c r="AA82">
        <v>327.12792999999999</v>
      </c>
      <c r="AB82">
        <v>327.87744099999998</v>
      </c>
      <c r="AC82">
        <v>328.637451</v>
      </c>
      <c r="AD82">
        <v>329.21636999999998</v>
      </c>
      <c r="AE82">
        <v>330.03256199999998</v>
      </c>
      <c r="AF82">
        <v>330.739105</v>
      </c>
      <c r="AG82">
        <v>331.38357500000001</v>
      </c>
      <c r="AH82">
        <v>332.01577800000001</v>
      </c>
      <c r="AI82" s="22">
        <v>-1E-3</v>
      </c>
    </row>
    <row r="83" spans="1:35" x14ac:dyDescent="0.35">
      <c r="A83" t="s">
        <v>281</v>
      </c>
      <c r="B83" t="s">
        <v>3248</v>
      </c>
      <c r="C83" t="s">
        <v>3249</v>
      </c>
      <c r="D83" t="s">
        <v>472</v>
      </c>
      <c r="F83">
        <v>280.03292800000003</v>
      </c>
      <c r="G83">
        <v>280.70382699999999</v>
      </c>
      <c r="H83">
        <v>280.95980800000001</v>
      </c>
      <c r="I83">
        <v>276.970215</v>
      </c>
      <c r="J83">
        <v>278.26031499999999</v>
      </c>
      <c r="K83">
        <v>279.25152600000001</v>
      </c>
      <c r="L83">
        <v>277.40728799999999</v>
      </c>
      <c r="M83">
        <v>277.24456800000002</v>
      </c>
      <c r="N83">
        <v>277.28042599999998</v>
      </c>
      <c r="O83">
        <v>278.055115</v>
      </c>
      <c r="P83">
        <v>279.55075099999999</v>
      </c>
      <c r="Q83">
        <v>281.32659899999999</v>
      </c>
      <c r="R83">
        <v>282.93624899999998</v>
      </c>
      <c r="S83">
        <v>284.73034699999999</v>
      </c>
      <c r="T83">
        <v>286.41125499999998</v>
      </c>
      <c r="U83">
        <v>288.61209100000002</v>
      </c>
      <c r="V83">
        <v>290.751373</v>
      </c>
      <c r="W83">
        <v>292.89828499999999</v>
      </c>
      <c r="X83">
        <v>295.09869400000002</v>
      </c>
      <c r="Y83">
        <v>297.26705900000002</v>
      </c>
      <c r="Z83">
        <v>299.40386999999998</v>
      </c>
      <c r="AA83">
        <v>301.658142</v>
      </c>
      <c r="AB83">
        <v>303.66668700000002</v>
      </c>
      <c r="AC83">
        <v>305.79534899999999</v>
      </c>
      <c r="AD83">
        <v>307.334473</v>
      </c>
      <c r="AE83">
        <v>309.52487200000002</v>
      </c>
      <c r="AF83">
        <v>311.44574</v>
      </c>
      <c r="AG83">
        <v>313.62829599999998</v>
      </c>
      <c r="AH83">
        <v>315.66549700000002</v>
      </c>
      <c r="AI83" s="22">
        <v>4.0000000000000001E-3</v>
      </c>
    </row>
    <row r="84" spans="1:35" x14ac:dyDescent="0.35">
      <c r="A84" t="s">
        <v>283</v>
      </c>
      <c r="B84" t="s">
        <v>3250</v>
      </c>
      <c r="C84" t="s">
        <v>3251</v>
      </c>
      <c r="D84" t="s">
        <v>472</v>
      </c>
      <c r="F84">
        <v>156.09092699999999</v>
      </c>
      <c r="G84">
        <v>159.54188500000001</v>
      </c>
      <c r="H84">
        <v>161.28677400000001</v>
      </c>
      <c r="I84">
        <v>160.16949500000001</v>
      </c>
      <c r="J84">
        <v>161.37399300000001</v>
      </c>
      <c r="K84">
        <v>162.24383499999999</v>
      </c>
      <c r="L84">
        <v>159.68069499999999</v>
      </c>
      <c r="M84">
        <v>160.37814299999999</v>
      </c>
      <c r="N84">
        <v>161.216995</v>
      </c>
      <c r="O84">
        <v>162.198196</v>
      </c>
      <c r="P84">
        <v>163.49800099999999</v>
      </c>
      <c r="Q84">
        <v>164.767426</v>
      </c>
      <c r="R84">
        <v>165.53782699999999</v>
      </c>
      <c r="S84">
        <v>166.27072100000001</v>
      </c>
      <c r="T84">
        <v>166.952133</v>
      </c>
      <c r="U84">
        <v>168.057129</v>
      </c>
      <c r="V84">
        <v>169.208496</v>
      </c>
      <c r="W84">
        <v>170.25361599999999</v>
      </c>
      <c r="X84">
        <v>171.68653900000001</v>
      </c>
      <c r="Y84">
        <v>173.10820000000001</v>
      </c>
      <c r="Z84">
        <v>174.54003900000001</v>
      </c>
      <c r="AA84">
        <v>176.12072800000001</v>
      </c>
      <c r="AB84">
        <v>177.63304099999999</v>
      </c>
      <c r="AC84">
        <v>179.255493</v>
      </c>
      <c r="AD84">
        <v>180.457626</v>
      </c>
      <c r="AE84">
        <v>182.150848</v>
      </c>
      <c r="AF84">
        <v>183.62468000000001</v>
      </c>
      <c r="AG84">
        <v>184.99259900000001</v>
      </c>
      <c r="AH84">
        <v>186.509567</v>
      </c>
      <c r="AI84" s="22">
        <v>6.0000000000000001E-3</v>
      </c>
    </row>
    <row r="85" spans="1:35" x14ac:dyDescent="0.35">
      <c r="A85" t="s">
        <v>285</v>
      </c>
      <c r="B85" t="s">
        <v>3252</v>
      </c>
      <c r="C85" t="s">
        <v>3253</v>
      </c>
      <c r="D85" t="s">
        <v>472</v>
      </c>
      <c r="F85">
        <v>171.558289</v>
      </c>
      <c r="G85">
        <v>175.768326</v>
      </c>
      <c r="H85">
        <v>178.01014699999999</v>
      </c>
      <c r="I85">
        <v>177.61187699999999</v>
      </c>
      <c r="J85">
        <v>179.08453399999999</v>
      </c>
      <c r="K85">
        <v>180.314865</v>
      </c>
      <c r="L85">
        <v>177.79473899999999</v>
      </c>
      <c r="M85">
        <v>177.881134</v>
      </c>
      <c r="N85">
        <v>178.05491599999999</v>
      </c>
      <c r="O85">
        <v>178.390106</v>
      </c>
      <c r="P85">
        <v>178.76733400000001</v>
      </c>
      <c r="Q85">
        <v>180.21612500000001</v>
      </c>
      <c r="R85">
        <v>181.220123</v>
      </c>
      <c r="S85">
        <v>182.157059</v>
      </c>
      <c r="T85">
        <v>183.016052</v>
      </c>
      <c r="U85">
        <v>184.44847100000001</v>
      </c>
      <c r="V85">
        <v>185.95874000000001</v>
      </c>
      <c r="W85">
        <v>187.36218299999999</v>
      </c>
      <c r="X85">
        <v>189.07801799999999</v>
      </c>
      <c r="Y85">
        <v>190.751068</v>
      </c>
      <c r="Z85">
        <v>192.42991599999999</v>
      </c>
      <c r="AA85">
        <v>194.26203899999999</v>
      </c>
      <c r="AB85">
        <v>195.99015800000001</v>
      </c>
      <c r="AC85">
        <v>197.856628</v>
      </c>
      <c r="AD85">
        <v>199.23097200000001</v>
      </c>
      <c r="AE85">
        <v>201.16334499999999</v>
      </c>
      <c r="AF85">
        <v>202.84664900000001</v>
      </c>
      <c r="AG85">
        <v>204.259094</v>
      </c>
      <c r="AH85">
        <v>205.912735</v>
      </c>
      <c r="AI85" s="22">
        <v>7.0000000000000001E-3</v>
      </c>
    </row>
    <row r="86" spans="1:35" x14ac:dyDescent="0.35">
      <c r="A86" t="s">
        <v>287</v>
      </c>
      <c r="B86" t="s">
        <v>3254</v>
      </c>
      <c r="C86" t="s">
        <v>3255</v>
      </c>
      <c r="D86" t="s">
        <v>472</v>
      </c>
      <c r="F86">
        <v>216.704453</v>
      </c>
      <c r="G86">
        <v>220.72190900000001</v>
      </c>
      <c r="H86">
        <v>222.72004699999999</v>
      </c>
      <c r="I86">
        <v>221.660751</v>
      </c>
      <c r="J86">
        <v>223.033142</v>
      </c>
      <c r="K86">
        <v>223.55342099999999</v>
      </c>
      <c r="L86">
        <v>220.95893899999999</v>
      </c>
      <c r="M86">
        <v>221.31724500000001</v>
      </c>
      <c r="N86">
        <v>221.70558199999999</v>
      </c>
      <c r="O86">
        <v>222.448959</v>
      </c>
      <c r="P86">
        <v>223.75778199999999</v>
      </c>
      <c r="Q86">
        <v>224.97250399999999</v>
      </c>
      <c r="R86">
        <v>225.866501</v>
      </c>
      <c r="S86">
        <v>226.701584</v>
      </c>
      <c r="T86">
        <v>227.62846400000001</v>
      </c>
      <c r="U86">
        <v>229.02529899999999</v>
      </c>
      <c r="V86">
        <v>230.356323</v>
      </c>
      <c r="W86">
        <v>231.582855</v>
      </c>
      <c r="X86">
        <v>233.16931199999999</v>
      </c>
      <c r="Y86">
        <v>234.71766700000001</v>
      </c>
      <c r="Z86">
        <v>236.27748099999999</v>
      </c>
      <c r="AA86">
        <v>237.994888</v>
      </c>
      <c r="AB86">
        <v>239.59150700000001</v>
      </c>
      <c r="AC86">
        <v>241.29530299999999</v>
      </c>
      <c r="AD86">
        <v>242.54628</v>
      </c>
      <c r="AE86">
        <v>244.29745500000001</v>
      </c>
      <c r="AF86">
        <v>245.82920799999999</v>
      </c>
      <c r="AG86">
        <v>247.251114</v>
      </c>
      <c r="AH86">
        <v>248.78483600000001</v>
      </c>
      <c r="AI86" s="22">
        <v>5.0000000000000001E-3</v>
      </c>
    </row>
    <row r="87" spans="1:35" x14ac:dyDescent="0.35">
      <c r="A87" t="s">
        <v>289</v>
      </c>
      <c r="B87" t="s">
        <v>3256</v>
      </c>
      <c r="C87" t="s">
        <v>3257</v>
      </c>
      <c r="D87" t="s">
        <v>472</v>
      </c>
      <c r="F87">
        <v>378.02972399999999</v>
      </c>
      <c r="G87">
        <v>379.49050899999997</v>
      </c>
      <c r="H87">
        <v>378.54794299999998</v>
      </c>
      <c r="I87">
        <v>375.34802200000001</v>
      </c>
      <c r="J87">
        <v>375.62075800000002</v>
      </c>
      <c r="K87">
        <v>375.63885499999998</v>
      </c>
      <c r="L87">
        <v>374.41876200000002</v>
      </c>
      <c r="M87">
        <v>374.64450099999999</v>
      </c>
      <c r="N87">
        <v>374.82049599999999</v>
      </c>
      <c r="O87">
        <v>375.40460200000001</v>
      </c>
      <c r="P87">
        <v>375.96942100000001</v>
      </c>
      <c r="Q87">
        <v>376.90695199999999</v>
      </c>
      <c r="R87">
        <v>377.761414</v>
      </c>
      <c r="S87">
        <v>378.73464999999999</v>
      </c>
      <c r="T87">
        <v>379.473389</v>
      </c>
      <c r="U87">
        <v>380.57650799999999</v>
      </c>
      <c r="V87">
        <v>381.683807</v>
      </c>
      <c r="W87">
        <v>382.866669</v>
      </c>
      <c r="X87">
        <v>383.93691999999999</v>
      </c>
      <c r="Y87">
        <v>384.99487299999998</v>
      </c>
      <c r="Z87">
        <v>386.01297</v>
      </c>
      <c r="AA87">
        <v>387.08184799999998</v>
      </c>
      <c r="AB87">
        <v>387.92340100000001</v>
      </c>
      <c r="AC87">
        <v>389.24859600000002</v>
      </c>
      <c r="AD87">
        <v>390.18960600000003</v>
      </c>
      <c r="AE87">
        <v>391.52761800000002</v>
      </c>
      <c r="AF87">
        <v>392.69476300000002</v>
      </c>
      <c r="AG87">
        <v>394.24786399999999</v>
      </c>
      <c r="AH87">
        <v>395.44986</v>
      </c>
      <c r="AI87" s="22">
        <v>2E-3</v>
      </c>
    </row>
    <row r="88" spans="1:35" x14ac:dyDescent="0.35">
      <c r="A88" t="s">
        <v>201</v>
      </c>
      <c r="B88" t="s">
        <v>3258</v>
      </c>
      <c r="C88" t="s">
        <v>3259</v>
      </c>
      <c r="D88" t="s">
        <v>472</v>
      </c>
      <c r="F88">
        <v>158.45541399999999</v>
      </c>
      <c r="G88">
        <v>160.261032</v>
      </c>
      <c r="H88">
        <v>160.77014199999999</v>
      </c>
      <c r="I88">
        <v>159.91447400000001</v>
      </c>
      <c r="J88">
        <v>160.735962</v>
      </c>
      <c r="K88">
        <v>160.76892100000001</v>
      </c>
      <c r="L88">
        <v>157.566971</v>
      </c>
      <c r="M88">
        <v>157.62254300000001</v>
      </c>
      <c r="N88">
        <v>157.80255099999999</v>
      </c>
      <c r="O88">
        <v>158.065765</v>
      </c>
      <c r="P88">
        <v>158.21878100000001</v>
      </c>
      <c r="Q88">
        <v>158.789627</v>
      </c>
      <c r="R88">
        <v>159.074814</v>
      </c>
      <c r="S88">
        <v>159.15209999999999</v>
      </c>
      <c r="T88">
        <v>159.43644699999999</v>
      </c>
      <c r="U88">
        <v>160.00076300000001</v>
      </c>
      <c r="V88">
        <v>160.553223</v>
      </c>
      <c r="W88">
        <v>160.961624</v>
      </c>
      <c r="X88">
        <v>161.71757500000001</v>
      </c>
      <c r="Y88">
        <v>162.44885300000001</v>
      </c>
      <c r="Z88">
        <v>163.18275499999999</v>
      </c>
      <c r="AA88">
        <v>164.00810200000001</v>
      </c>
      <c r="AB88">
        <v>164.84123199999999</v>
      </c>
      <c r="AC88">
        <v>165.73117099999999</v>
      </c>
      <c r="AD88">
        <v>166.39437899999999</v>
      </c>
      <c r="AE88">
        <v>167.31066899999999</v>
      </c>
      <c r="AF88">
        <v>168.08071899999999</v>
      </c>
      <c r="AG88">
        <v>168.53623999999999</v>
      </c>
      <c r="AH88">
        <v>169.21137999999999</v>
      </c>
      <c r="AI88" s="22">
        <v>2E-3</v>
      </c>
    </row>
    <row r="89" spans="1:35" x14ac:dyDescent="0.35">
      <c r="A89" t="s">
        <v>202</v>
      </c>
      <c r="B89" t="s">
        <v>3260</v>
      </c>
      <c r="C89" t="s">
        <v>3261</v>
      </c>
      <c r="D89" t="s">
        <v>472</v>
      </c>
      <c r="F89">
        <v>232.26928699999999</v>
      </c>
      <c r="G89">
        <v>232.709473</v>
      </c>
      <c r="H89">
        <v>232.201401</v>
      </c>
      <c r="I89">
        <v>229.67723100000001</v>
      </c>
      <c r="J89">
        <v>230.399124</v>
      </c>
      <c r="K89">
        <v>230.648132</v>
      </c>
      <c r="L89">
        <v>228.097961</v>
      </c>
      <c r="M89">
        <v>227.629257</v>
      </c>
      <c r="N89">
        <v>227.92083700000001</v>
      </c>
      <c r="O89">
        <v>228.109375</v>
      </c>
      <c r="P89">
        <v>228.60775799999999</v>
      </c>
      <c r="Q89">
        <v>229.27938800000001</v>
      </c>
      <c r="R89">
        <v>229.772873</v>
      </c>
      <c r="S89">
        <v>230.285934</v>
      </c>
      <c r="T89">
        <v>230.82600400000001</v>
      </c>
      <c r="U89">
        <v>231.51469399999999</v>
      </c>
      <c r="V89">
        <v>232.23597699999999</v>
      </c>
      <c r="W89">
        <v>232.906845</v>
      </c>
      <c r="X89">
        <v>233.74771100000001</v>
      </c>
      <c r="Y89">
        <v>234.558044</v>
      </c>
      <c r="Z89">
        <v>235.34541300000001</v>
      </c>
      <c r="AA89">
        <v>236.17690999999999</v>
      </c>
      <c r="AB89">
        <v>236.930206</v>
      </c>
      <c r="AC89">
        <v>237.771286</v>
      </c>
      <c r="AD89">
        <v>238.372086</v>
      </c>
      <c r="AE89">
        <v>239.215485</v>
      </c>
      <c r="AF89">
        <v>239.93940699999999</v>
      </c>
      <c r="AG89">
        <v>240.681839</v>
      </c>
      <c r="AH89">
        <v>241.38261399999999</v>
      </c>
      <c r="AI89" s="22">
        <v>1E-3</v>
      </c>
    </row>
    <row r="90" spans="1:35" x14ac:dyDescent="0.35">
      <c r="A90" t="s">
        <v>293</v>
      </c>
      <c r="B90" t="s">
        <v>3262</v>
      </c>
      <c r="C90" t="s">
        <v>3263</v>
      </c>
      <c r="D90" t="s">
        <v>472</v>
      </c>
      <c r="F90">
        <v>182.35745199999999</v>
      </c>
      <c r="G90">
        <v>186.52398700000001</v>
      </c>
      <c r="H90">
        <v>187.35510300000001</v>
      </c>
      <c r="I90">
        <v>186.405304</v>
      </c>
      <c r="J90">
        <v>187.14411899999999</v>
      </c>
      <c r="K90">
        <v>187.594864</v>
      </c>
      <c r="L90">
        <v>184.73303200000001</v>
      </c>
      <c r="M90">
        <v>184.87231399999999</v>
      </c>
      <c r="N90">
        <v>185.12068199999999</v>
      </c>
      <c r="O90">
        <v>185.528381</v>
      </c>
      <c r="P90">
        <v>186.00914</v>
      </c>
      <c r="Q90">
        <v>186.986572</v>
      </c>
      <c r="R90">
        <v>187.62896699999999</v>
      </c>
      <c r="S90">
        <v>188.19882200000001</v>
      </c>
      <c r="T90">
        <v>188.73800700000001</v>
      </c>
      <c r="U90">
        <v>189.80444299999999</v>
      </c>
      <c r="V90">
        <v>190.81094400000001</v>
      </c>
      <c r="W90">
        <v>191.69601399999999</v>
      </c>
      <c r="X90">
        <v>192.93858299999999</v>
      </c>
      <c r="Y90">
        <v>194.130447</v>
      </c>
      <c r="Z90">
        <v>195.28566000000001</v>
      </c>
      <c r="AA90">
        <v>196.62408400000001</v>
      </c>
      <c r="AB90">
        <v>197.77357499999999</v>
      </c>
      <c r="AC90">
        <v>199.12660199999999</v>
      </c>
      <c r="AD90">
        <v>199.863754</v>
      </c>
      <c r="AE90">
        <v>201.48245199999999</v>
      </c>
      <c r="AF90">
        <v>202.58462499999999</v>
      </c>
      <c r="AG90">
        <v>203.61167900000001</v>
      </c>
      <c r="AH90">
        <v>204.705322</v>
      </c>
      <c r="AI90" s="22">
        <v>4.0000000000000001E-3</v>
      </c>
    </row>
    <row r="91" spans="1:35" x14ac:dyDescent="0.35">
      <c r="A91" t="s">
        <v>268</v>
      </c>
    </row>
    <row r="92" spans="1:35" x14ac:dyDescent="0.35">
      <c r="A92" t="s">
        <v>167</v>
      </c>
      <c r="B92" t="s">
        <v>3264</v>
      </c>
      <c r="C92" t="s">
        <v>3265</v>
      </c>
      <c r="D92" t="s">
        <v>472</v>
      </c>
      <c r="F92">
        <v>260.929596</v>
      </c>
      <c r="G92">
        <v>261.46588100000002</v>
      </c>
      <c r="H92">
        <v>261.32257099999998</v>
      </c>
      <c r="I92">
        <v>257.82202100000001</v>
      </c>
      <c r="J92">
        <v>256.39984099999998</v>
      </c>
      <c r="K92">
        <v>254.52084400000001</v>
      </c>
      <c r="L92">
        <v>250.71722399999999</v>
      </c>
      <c r="M92">
        <v>250.110657</v>
      </c>
      <c r="N92">
        <v>249.55238299999999</v>
      </c>
      <c r="O92">
        <v>249.00747699999999</v>
      </c>
      <c r="P92">
        <v>248.38185100000001</v>
      </c>
      <c r="Q92">
        <v>247.66653400000001</v>
      </c>
      <c r="R92">
        <v>247.187668</v>
      </c>
      <c r="S92">
        <v>247.29847699999999</v>
      </c>
      <c r="T92">
        <v>247.37857099999999</v>
      </c>
      <c r="U92">
        <v>247.609161</v>
      </c>
      <c r="V92">
        <v>247.943375</v>
      </c>
      <c r="W92">
        <v>248.23194899999999</v>
      </c>
      <c r="X92">
        <v>248.614395</v>
      </c>
      <c r="Y92">
        <v>248.98834199999999</v>
      </c>
      <c r="Z92">
        <v>249.33668499999999</v>
      </c>
      <c r="AA92">
        <v>249.70457500000001</v>
      </c>
      <c r="AB92">
        <v>250.10180700000001</v>
      </c>
      <c r="AC92">
        <v>250.53765899999999</v>
      </c>
      <c r="AD92">
        <v>250.86026000000001</v>
      </c>
      <c r="AE92">
        <v>251.31343100000001</v>
      </c>
      <c r="AF92">
        <v>251.70619199999999</v>
      </c>
      <c r="AG92">
        <v>251.792328</v>
      </c>
      <c r="AH92">
        <v>252.09667999999999</v>
      </c>
      <c r="AI92" s="22">
        <v>-1E-3</v>
      </c>
    </row>
    <row r="93" spans="1:35" x14ac:dyDescent="0.35">
      <c r="A93" t="s">
        <v>174</v>
      </c>
      <c r="B93" t="s">
        <v>3266</v>
      </c>
      <c r="C93" t="s">
        <v>3267</v>
      </c>
      <c r="D93" t="s">
        <v>472</v>
      </c>
      <c r="F93">
        <v>348.99368299999998</v>
      </c>
      <c r="G93">
        <v>350.34588600000001</v>
      </c>
      <c r="H93">
        <v>349.18112200000002</v>
      </c>
      <c r="I93">
        <v>344.635986</v>
      </c>
      <c r="J93">
        <v>341.24353000000002</v>
      </c>
      <c r="K93">
        <v>341.040436</v>
      </c>
      <c r="L93">
        <v>339.25735500000002</v>
      </c>
      <c r="M93">
        <v>339.36849999999998</v>
      </c>
      <c r="N93">
        <v>339.77667200000002</v>
      </c>
      <c r="O93">
        <v>340.265625</v>
      </c>
      <c r="P93">
        <v>340.55386399999998</v>
      </c>
      <c r="Q93">
        <v>340.92709400000001</v>
      </c>
      <c r="R93">
        <v>341.39978000000002</v>
      </c>
      <c r="S93">
        <v>341.78512599999999</v>
      </c>
      <c r="T93">
        <v>342.06262199999998</v>
      </c>
      <c r="U93">
        <v>342.522919</v>
      </c>
      <c r="V93">
        <v>342.96185300000002</v>
      </c>
      <c r="W93">
        <v>343.18551600000001</v>
      </c>
      <c r="X93">
        <v>343.890106</v>
      </c>
      <c r="Y93">
        <v>344.56890900000002</v>
      </c>
      <c r="Z93">
        <v>345.27545199999997</v>
      </c>
      <c r="AA93">
        <v>346.098907</v>
      </c>
      <c r="AB93">
        <v>346.984894</v>
      </c>
      <c r="AC93">
        <v>347.92965700000002</v>
      </c>
      <c r="AD93">
        <v>348.611176</v>
      </c>
      <c r="AE93">
        <v>349.578125</v>
      </c>
      <c r="AF93">
        <v>350.40258799999998</v>
      </c>
      <c r="AG93">
        <v>350.640625</v>
      </c>
      <c r="AH93">
        <v>351.45459</v>
      </c>
      <c r="AI93" s="22">
        <v>0</v>
      </c>
    </row>
    <row r="94" spans="1:35" x14ac:dyDescent="0.35">
      <c r="A94" t="s">
        <v>175</v>
      </c>
      <c r="B94" t="s">
        <v>3268</v>
      </c>
      <c r="C94" t="s">
        <v>3269</v>
      </c>
      <c r="D94" t="s">
        <v>472</v>
      </c>
      <c r="F94">
        <v>153.178909</v>
      </c>
      <c r="G94">
        <v>153.60813899999999</v>
      </c>
      <c r="H94">
        <v>153.751892</v>
      </c>
      <c r="I94">
        <v>152.541077</v>
      </c>
      <c r="J94">
        <v>151.14357000000001</v>
      </c>
      <c r="K94">
        <v>148.77362099999999</v>
      </c>
      <c r="L94">
        <v>146.027039</v>
      </c>
      <c r="M94">
        <v>145.18092300000001</v>
      </c>
      <c r="N94">
        <v>145.133545</v>
      </c>
      <c r="O94">
        <v>145.05711400000001</v>
      </c>
      <c r="P94">
        <v>144.89750699999999</v>
      </c>
      <c r="Q94">
        <v>144.78492700000001</v>
      </c>
      <c r="R94">
        <v>144.815292</v>
      </c>
      <c r="S94">
        <v>144.84338399999999</v>
      </c>
      <c r="T94">
        <v>144.83519000000001</v>
      </c>
      <c r="U94">
        <v>144.926041</v>
      </c>
      <c r="V94">
        <v>145.02392599999999</v>
      </c>
      <c r="W94">
        <v>145.10316499999999</v>
      </c>
      <c r="X94">
        <v>145.31796299999999</v>
      </c>
      <c r="Y94">
        <v>145.56880200000001</v>
      </c>
      <c r="Z94">
        <v>145.82783499999999</v>
      </c>
      <c r="AA94">
        <v>146.11245700000001</v>
      </c>
      <c r="AB94">
        <v>146.38587999999999</v>
      </c>
      <c r="AC94">
        <v>146.67404199999999</v>
      </c>
      <c r="AD94">
        <v>146.886368</v>
      </c>
      <c r="AE94">
        <v>147.18478400000001</v>
      </c>
      <c r="AF94">
        <v>147.44564800000001</v>
      </c>
      <c r="AG94">
        <v>147.66554300000001</v>
      </c>
      <c r="AH94">
        <v>147.924927</v>
      </c>
      <c r="AI94" s="22">
        <v>-1E-3</v>
      </c>
    </row>
    <row r="95" spans="1:35" x14ac:dyDescent="0.35">
      <c r="A95" t="s">
        <v>176</v>
      </c>
      <c r="B95" t="s">
        <v>3270</v>
      </c>
      <c r="C95" t="s">
        <v>3271</v>
      </c>
      <c r="D95" t="s">
        <v>472</v>
      </c>
      <c r="F95">
        <v>277.51977499999998</v>
      </c>
      <c r="G95">
        <v>279.85412600000001</v>
      </c>
      <c r="H95">
        <v>281.17895499999997</v>
      </c>
      <c r="I95">
        <v>281.000336</v>
      </c>
      <c r="J95">
        <v>279.05197099999998</v>
      </c>
      <c r="K95">
        <v>278.21701000000002</v>
      </c>
      <c r="L95">
        <v>276.51928700000002</v>
      </c>
      <c r="M95">
        <v>276.03567500000003</v>
      </c>
      <c r="N95">
        <v>275.55819700000001</v>
      </c>
      <c r="O95">
        <v>274.87606799999998</v>
      </c>
      <c r="P95">
        <v>273.99850500000002</v>
      </c>
      <c r="Q95">
        <v>273.07559199999997</v>
      </c>
      <c r="R95">
        <v>272.55285600000002</v>
      </c>
      <c r="S95">
        <v>272.541382</v>
      </c>
      <c r="T95">
        <v>272.62161300000002</v>
      </c>
      <c r="U95">
        <v>272.84027099999997</v>
      </c>
      <c r="V95">
        <v>273.03079200000002</v>
      </c>
      <c r="W95">
        <v>273.28131100000002</v>
      </c>
      <c r="X95">
        <v>273.52462800000001</v>
      </c>
      <c r="Y95">
        <v>273.788208</v>
      </c>
      <c r="Z95">
        <v>274.08627300000001</v>
      </c>
      <c r="AA95">
        <v>274.45196499999997</v>
      </c>
      <c r="AB95">
        <v>274.91961700000002</v>
      </c>
      <c r="AC95">
        <v>275.41867100000002</v>
      </c>
      <c r="AD95">
        <v>275.791718</v>
      </c>
      <c r="AE95">
        <v>276.33081099999998</v>
      </c>
      <c r="AF95">
        <v>276.800476</v>
      </c>
      <c r="AG95">
        <v>277.19946299999998</v>
      </c>
      <c r="AH95">
        <v>277.62582400000002</v>
      </c>
      <c r="AI95" s="22">
        <v>0</v>
      </c>
    </row>
    <row r="96" spans="1:35" x14ac:dyDescent="0.35">
      <c r="A96" t="s">
        <v>177</v>
      </c>
      <c r="B96" t="s">
        <v>3272</v>
      </c>
      <c r="C96" t="s">
        <v>3273</v>
      </c>
      <c r="D96" t="s">
        <v>472</v>
      </c>
      <c r="F96">
        <v>273.89627100000001</v>
      </c>
      <c r="G96">
        <v>274.13308699999999</v>
      </c>
      <c r="H96">
        <v>273.15976000000001</v>
      </c>
      <c r="I96">
        <v>269.51379400000002</v>
      </c>
      <c r="J96">
        <v>266.20761099999999</v>
      </c>
      <c r="K96">
        <v>265.13714599999997</v>
      </c>
      <c r="L96">
        <v>262.200378</v>
      </c>
      <c r="M96">
        <v>261.83145100000002</v>
      </c>
      <c r="N96">
        <v>261.35192899999998</v>
      </c>
      <c r="O96">
        <v>260.78967299999999</v>
      </c>
      <c r="P96">
        <v>260.08084100000002</v>
      </c>
      <c r="Q96">
        <v>259.30450400000001</v>
      </c>
      <c r="R96">
        <v>259.15045199999997</v>
      </c>
      <c r="S96">
        <v>259.34396400000003</v>
      </c>
      <c r="T96">
        <v>259.475708</v>
      </c>
      <c r="U96">
        <v>259.66610700000001</v>
      </c>
      <c r="V96">
        <v>259.72311400000001</v>
      </c>
      <c r="W96">
        <v>259.73898300000002</v>
      </c>
      <c r="X96">
        <v>259.96444700000001</v>
      </c>
      <c r="Y96">
        <v>260.20404100000002</v>
      </c>
      <c r="Z96">
        <v>260.47686800000002</v>
      </c>
      <c r="AA96">
        <v>260.83059700000001</v>
      </c>
      <c r="AB96">
        <v>261.25793499999997</v>
      </c>
      <c r="AC96">
        <v>261.712402</v>
      </c>
      <c r="AD96">
        <v>262.05783100000002</v>
      </c>
      <c r="AE96">
        <v>262.54937699999999</v>
      </c>
      <c r="AF96">
        <v>262.97631799999999</v>
      </c>
      <c r="AG96">
        <v>263.02160600000002</v>
      </c>
      <c r="AH96">
        <v>263.42214999999999</v>
      </c>
      <c r="AI96" s="22">
        <v>-1E-3</v>
      </c>
    </row>
    <row r="97" spans="1:35" x14ac:dyDescent="0.35">
      <c r="A97" t="s">
        <v>178</v>
      </c>
      <c r="B97" t="s">
        <v>3274</v>
      </c>
      <c r="C97" t="s">
        <v>3275</v>
      </c>
      <c r="D97" t="s">
        <v>472</v>
      </c>
      <c r="F97">
        <v>357.78887900000001</v>
      </c>
      <c r="G97">
        <v>358.58218399999998</v>
      </c>
      <c r="H97">
        <v>358.49508700000001</v>
      </c>
      <c r="I97">
        <v>350.57519500000001</v>
      </c>
      <c r="J97">
        <v>344.952606</v>
      </c>
      <c r="K97">
        <v>342.33605999999997</v>
      </c>
      <c r="L97">
        <v>337.36987299999998</v>
      </c>
      <c r="M97">
        <v>336.91879299999999</v>
      </c>
      <c r="N97">
        <v>336.73822000000001</v>
      </c>
      <c r="O97">
        <v>336.53808600000002</v>
      </c>
      <c r="P97">
        <v>336.33969100000002</v>
      </c>
      <c r="Q97">
        <v>335.81002799999999</v>
      </c>
      <c r="R97">
        <v>335.20986900000003</v>
      </c>
      <c r="S97">
        <v>334.58993500000003</v>
      </c>
      <c r="T97">
        <v>334.16271999999998</v>
      </c>
      <c r="U97">
        <v>334.05352800000003</v>
      </c>
      <c r="V97">
        <v>334.05123900000001</v>
      </c>
      <c r="W97">
        <v>333.89309700000001</v>
      </c>
      <c r="X97">
        <v>334.31427000000002</v>
      </c>
      <c r="Y97">
        <v>334.746399</v>
      </c>
      <c r="Z97">
        <v>335.23510700000003</v>
      </c>
      <c r="AA97">
        <v>335.858856</v>
      </c>
      <c r="AB97">
        <v>336.63351399999999</v>
      </c>
      <c r="AC97">
        <v>337.41421500000001</v>
      </c>
      <c r="AD97">
        <v>338.020264</v>
      </c>
      <c r="AE97">
        <v>338.86575299999998</v>
      </c>
      <c r="AF97">
        <v>339.58978300000001</v>
      </c>
      <c r="AG97">
        <v>339.67211900000001</v>
      </c>
      <c r="AH97">
        <v>340.33386200000001</v>
      </c>
      <c r="AI97" s="22">
        <v>-2E-3</v>
      </c>
    </row>
    <row r="98" spans="1:35" x14ac:dyDescent="0.35">
      <c r="A98" t="s">
        <v>201</v>
      </c>
      <c r="B98" t="s">
        <v>3276</v>
      </c>
      <c r="C98" t="s">
        <v>3277</v>
      </c>
      <c r="D98" t="s">
        <v>472</v>
      </c>
      <c r="F98">
        <v>178.91894500000001</v>
      </c>
      <c r="G98">
        <v>181.805283</v>
      </c>
      <c r="H98">
        <v>183.77716100000001</v>
      </c>
      <c r="I98">
        <v>183.60436999999999</v>
      </c>
      <c r="J98">
        <v>183.08873</v>
      </c>
      <c r="K98">
        <v>183.04444899999999</v>
      </c>
      <c r="L98">
        <v>180.70230100000001</v>
      </c>
      <c r="M98">
        <v>180.37704500000001</v>
      </c>
      <c r="N98">
        <v>181.071945</v>
      </c>
      <c r="O98">
        <v>181.610962</v>
      </c>
      <c r="P98">
        <v>181.87048300000001</v>
      </c>
      <c r="Q98">
        <v>181.95718400000001</v>
      </c>
      <c r="R98">
        <v>182.03277600000001</v>
      </c>
      <c r="S98">
        <v>182.20426900000001</v>
      </c>
      <c r="T98">
        <v>182.392807</v>
      </c>
      <c r="U98">
        <v>182.68331900000001</v>
      </c>
      <c r="V98">
        <v>183.03982500000001</v>
      </c>
      <c r="W98">
        <v>183.28772000000001</v>
      </c>
      <c r="X98">
        <v>183.94635</v>
      </c>
      <c r="Y98">
        <v>184.605728</v>
      </c>
      <c r="Z98">
        <v>185.297256</v>
      </c>
      <c r="AA98">
        <v>186.08744799999999</v>
      </c>
      <c r="AB98">
        <v>186.88784799999999</v>
      </c>
      <c r="AC98">
        <v>187.749664</v>
      </c>
      <c r="AD98">
        <v>188.408264</v>
      </c>
      <c r="AE98">
        <v>189.30479399999999</v>
      </c>
      <c r="AF98">
        <v>190.113846</v>
      </c>
      <c r="AG98">
        <v>190.94636499999999</v>
      </c>
      <c r="AH98">
        <v>191.780441</v>
      </c>
      <c r="AI98" s="22">
        <v>2E-3</v>
      </c>
    </row>
    <row r="99" spans="1:35" x14ac:dyDescent="0.35">
      <c r="A99" t="s">
        <v>202</v>
      </c>
      <c r="B99" t="s">
        <v>3278</v>
      </c>
      <c r="C99" t="s">
        <v>3279</v>
      </c>
      <c r="D99" t="s">
        <v>472</v>
      </c>
      <c r="F99">
        <v>274.90185500000001</v>
      </c>
      <c r="G99">
        <v>278.54849200000001</v>
      </c>
      <c r="H99">
        <v>279.25854500000003</v>
      </c>
      <c r="I99">
        <v>277.21130399999998</v>
      </c>
      <c r="J99">
        <v>276.395264</v>
      </c>
      <c r="K99">
        <v>276.410706</v>
      </c>
      <c r="L99">
        <v>274.69421399999999</v>
      </c>
      <c r="M99">
        <v>274.88501000000002</v>
      </c>
      <c r="N99">
        <v>275.43869000000001</v>
      </c>
      <c r="O99">
        <v>276.09225500000002</v>
      </c>
      <c r="P99">
        <v>276.68725599999999</v>
      </c>
      <c r="Q99">
        <v>277.55603000000002</v>
      </c>
      <c r="R99">
        <v>278.55969199999998</v>
      </c>
      <c r="S99">
        <v>279.74563599999999</v>
      </c>
      <c r="T99">
        <v>280.82928500000003</v>
      </c>
      <c r="U99">
        <v>282.240295</v>
      </c>
      <c r="V99">
        <v>283.60623199999998</v>
      </c>
      <c r="W99">
        <v>284.909943</v>
      </c>
      <c r="X99">
        <v>286.40087899999997</v>
      </c>
      <c r="Y99">
        <v>287.80432100000002</v>
      </c>
      <c r="Z99">
        <v>289.20477299999999</v>
      </c>
      <c r="AA99">
        <v>290.715576</v>
      </c>
      <c r="AB99">
        <v>292.13226300000002</v>
      </c>
      <c r="AC99">
        <v>293.66372699999999</v>
      </c>
      <c r="AD99">
        <v>294.76617399999998</v>
      </c>
      <c r="AE99">
        <v>296.34350599999999</v>
      </c>
      <c r="AF99">
        <v>297.719604</v>
      </c>
      <c r="AG99">
        <v>298.86096199999997</v>
      </c>
      <c r="AH99">
        <v>300.24917599999998</v>
      </c>
      <c r="AI99" s="22">
        <v>3.0000000000000001E-3</v>
      </c>
    </row>
    <row r="100" spans="1:35" x14ac:dyDescent="0.35">
      <c r="A100" t="s">
        <v>305</v>
      </c>
      <c r="B100" t="s">
        <v>3280</v>
      </c>
      <c r="C100" t="s">
        <v>3281</v>
      </c>
      <c r="D100" t="s">
        <v>472</v>
      </c>
      <c r="F100">
        <v>276.68743899999998</v>
      </c>
      <c r="G100">
        <v>278.24505599999998</v>
      </c>
      <c r="H100">
        <v>278.84747299999998</v>
      </c>
      <c r="I100">
        <v>276.35513300000002</v>
      </c>
      <c r="J100">
        <v>274.899292</v>
      </c>
      <c r="K100">
        <v>274.611267</v>
      </c>
      <c r="L100">
        <v>272.57562300000001</v>
      </c>
      <c r="M100">
        <v>272.64239500000002</v>
      </c>
      <c r="N100">
        <v>273.07012900000001</v>
      </c>
      <c r="O100">
        <v>273.520264</v>
      </c>
      <c r="P100">
        <v>273.85501099999999</v>
      </c>
      <c r="Q100">
        <v>274.256348</v>
      </c>
      <c r="R100">
        <v>274.79342700000001</v>
      </c>
      <c r="S100">
        <v>275.43087800000001</v>
      </c>
      <c r="T100">
        <v>276.04422</v>
      </c>
      <c r="U100">
        <v>276.83209199999999</v>
      </c>
      <c r="V100">
        <v>277.64184599999999</v>
      </c>
      <c r="W100">
        <v>278.34667999999999</v>
      </c>
      <c r="X100">
        <v>279.33389299999999</v>
      </c>
      <c r="Y100">
        <v>280.29605099999998</v>
      </c>
      <c r="Z100">
        <v>281.27209499999998</v>
      </c>
      <c r="AA100">
        <v>282.33941700000003</v>
      </c>
      <c r="AB100">
        <v>283.43002300000001</v>
      </c>
      <c r="AC100">
        <v>284.56356799999998</v>
      </c>
      <c r="AD100">
        <v>285.47164900000001</v>
      </c>
      <c r="AE100">
        <v>286.59524499999998</v>
      </c>
      <c r="AF100">
        <v>287.65106200000002</v>
      </c>
      <c r="AG100">
        <v>288.38479599999999</v>
      </c>
      <c r="AH100">
        <v>289.42639200000002</v>
      </c>
      <c r="AI100" s="22">
        <v>2E-3</v>
      </c>
    </row>
    <row r="101" spans="1:35" x14ac:dyDescent="0.35">
      <c r="A101" t="s">
        <v>157</v>
      </c>
    </row>
    <row r="102" spans="1:35" x14ac:dyDescent="0.35">
      <c r="A102" t="s">
        <v>254</v>
      </c>
    </row>
    <row r="103" spans="1:35" x14ac:dyDescent="0.35">
      <c r="A103" t="s">
        <v>279</v>
      </c>
      <c r="B103" t="s">
        <v>3282</v>
      </c>
      <c r="C103" t="s">
        <v>3283</v>
      </c>
      <c r="D103" t="s">
        <v>494</v>
      </c>
      <c r="F103">
        <v>3343.5966800000001</v>
      </c>
      <c r="G103">
        <v>3344.9035640000002</v>
      </c>
      <c r="H103">
        <v>3342.2905270000001</v>
      </c>
      <c r="I103">
        <v>3319.7856449999999</v>
      </c>
      <c r="J103">
        <v>3310.5092770000001</v>
      </c>
      <c r="K103">
        <v>3299.0593260000001</v>
      </c>
      <c r="L103">
        <v>3274.9582519999999</v>
      </c>
      <c r="M103">
        <v>3275.4960940000001</v>
      </c>
      <c r="N103">
        <v>3274.5302729999999</v>
      </c>
      <c r="O103">
        <v>3271.5253910000001</v>
      </c>
      <c r="P103">
        <v>3265.908203</v>
      </c>
      <c r="Q103">
        <v>3259.6376949999999</v>
      </c>
      <c r="R103">
        <v>3254.6457519999999</v>
      </c>
      <c r="S103">
        <v>3249.1059570000002</v>
      </c>
      <c r="T103">
        <v>3243.6245119999999</v>
      </c>
      <c r="U103">
        <v>3240.7082519999999</v>
      </c>
      <c r="V103">
        <v>3238.3967290000001</v>
      </c>
      <c r="W103">
        <v>3236.1059570000002</v>
      </c>
      <c r="X103">
        <v>3234.5395509999998</v>
      </c>
      <c r="Y103">
        <v>3232.6264649999998</v>
      </c>
      <c r="Z103">
        <v>3230.7983399999998</v>
      </c>
      <c r="AA103">
        <v>3229.8557129999999</v>
      </c>
      <c r="AB103">
        <v>3229.7827149999998</v>
      </c>
      <c r="AC103">
        <v>3229.4174800000001</v>
      </c>
      <c r="AD103">
        <v>3229.3901369999999</v>
      </c>
      <c r="AE103">
        <v>3229.3901369999999</v>
      </c>
      <c r="AF103">
        <v>3229.3571780000002</v>
      </c>
      <c r="AG103">
        <v>3228.429932</v>
      </c>
      <c r="AH103">
        <v>3228.428711</v>
      </c>
      <c r="AI103" s="22">
        <v>-1E-3</v>
      </c>
    </row>
    <row r="104" spans="1:35" x14ac:dyDescent="0.35">
      <c r="A104" t="s">
        <v>281</v>
      </c>
      <c r="B104" t="s">
        <v>3284</v>
      </c>
      <c r="C104" t="s">
        <v>3285</v>
      </c>
      <c r="D104" t="s">
        <v>494</v>
      </c>
      <c r="F104">
        <v>3384.9282229999999</v>
      </c>
      <c r="G104">
        <v>3384.2692870000001</v>
      </c>
      <c r="H104">
        <v>3373.8027339999999</v>
      </c>
      <c r="I104">
        <v>3330.7934570000002</v>
      </c>
      <c r="J104">
        <v>3326.27124</v>
      </c>
      <c r="K104">
        <v>3315.038818</v>
      </c>
      <c r="L104">
        <v>3288.2463379999999</v>
      </c>
      <c r="M104">
        <v>3288.7290039999998</v>
      </c>
      <c r="N104">
        <v>3289.1870119999999</v>
      </c>
      <c r="O104">
        <v>3289.086914</v>
      </c>
      <c r="P104">
        <v>3286.8452149999998</v>
      </c>
      <c r="Q104">
        <v>3284.7402339999999</v>
      </c>
      <c r="R104">
        <v>3283.040039</v>
      </c>
      <c r="S104">
        <v>3281.2741700000001</v>
      </c>
      <c r="T104">
        <v>3280.3364259999998</v>
      </c>
      <c r="U104">
        <v>3280.0771479999999</v>
      </c>
      <c r="V104">
        <v>3279.889893</v>
      </c>
      <c r="W104">
        <v>3280.5097660000001</v>
      </c>
      <c r="X104">
        <v>3280.4038089999999</v>
      </c>
      <c r="Y104">
        <v>3280.4880370000001</v>
      </c>
      <c r="Z104">
        <v>3280.3654790000001</v>
      </c>
      <c r="AA104">
        <v>3280.251953</v>
      </c>
      <c r="AB104">
        <v>3280.251953</v>
      </c>
      <c r="AC104">
        <v>3280.0036620000001</v>
      </c>
      <c r="AD104">
        <v>3280.0036620000001</v>
      </c>
      <c r="AE104">
        <v>3279.986328</v>
      </c>
      <c r="AF104">
        <v>3279.9565429999998</v>
      </c>
      <c r="AG104">
        <v>3280.3598630000001</v>
      </c>
      <c r="AH104">
        <v>3280.3598630000001</v>
      </c>
      <c r="AI104" s="22">
        <v>-1E-3</v>
      </c>
    </row>
    <row r="105" spans="1:35" x14ac:dyDescent="0.35">
      <c r="A105" t="s">
        <v>283</v>
      </c>
      <c r="B105" t="s">
        <v>3286</v>
      </c>
      <c r="C105" t="s">
        <v>3287</v>
      </c>
      <c r="D105" t="s">
        <v>494</v>
      </c>
      <c r="F105">
        <v>3183.485596</v>
      </c>
      <c r="G105">
        <v>3179.1308589999999</v>
      </c>
      <c r="H105">
        <v>3177.5073240000002</v>
      </c>
      <c r="I105">
        <v>3147.624268</v>
      </c>
      <c r="J105">
        <v>3147.6323240000002</v>
      </c>
      <c r="K105">
        <v>3139.7946780000002</v>
      </c>
      <c r="L105">
        <v>3110.4565429999998</v>
      </c>
      <c r="M105">
        <v>3110.9558109999998</v>
      </c>
      <c r="N105">
        <v>3111.461914</v>
      </c>
      <c r="O105">
        <v>3111.9826659999999</v>
      </c>
      <c r="P105">
        <v>3112.29126</v>
      </c>
      <c r="Q105">
        <v>3110.9089359999998</v>
      </c>
      <c r="R105">
        <v>3105.0822750000002</v>
      </c>
      <c r="S105">
        <v>3097.6091310000002</v>
      </c>
      <c r="T105">
        <v>3091.123779</v>
      </c>
      <c r="U105">
        <v>3085.4096679999998</v>
      </c>
      <c r="V105">
        <v>3080.8459469999998</v>
      </c>
      <c r="W105">
        <v>3075.4504390000002</v>
      </c>
      <c r="X105">
        <v>3072.8254390000002</v>
      </c>
      <c r="Y105">
        <v>3070.3159179999998</v>
      </c>
      <c r="Z105">
        <v>3067.8852539999998</v>
      </c>
      <c r="AA105">
        <v>3065.8901369999999</v>
      </c>
      <c r="AB105">
        <v>3065.888672</v>
      </c>
      <c r="AC105">
        <v>3064.8530270000001</v>
      </c>
      <c r="AD105">
        <v>3064.852539</v>
      </c>
      <c r="AE105">
        <v>3064.1103520000001</v>
      </c>
      <c r="AF105">
        <v>3063.2993160000001</v>
      </c>
      <c r="AG105">
        <v>3059.7563479999999</v>
      </c>
      <c r="AH105">
        <v>3059.7563479999999</v>
      </c>
      <c r="AI105" s="22">
        <v>-1E-3</v>
      </c>
    </row>
    <row r="106" spans="1:35" x14ac:dyDescent="0.35">
      <c r="A106" t="s">
        <v>285</v>
      </c>
      <c r="B106" t="s">
        <v>3288</v>
      </c>
      <c r="C106" t="s">
        <v>3289</v>
      </c>
      <c r="D106" t="s">
        <v>494</v>
      </c>
      <c r="F106">
        <v>3238.4941410000001</v>
      </c>
      <c r="G106">
        <v>3251.1853030000002</v>
      </c>
      <c r="H106">
        <v>3257.1625979999999</v>
      </c>
      <c r="I106">
        <v>3235.2282709999999</v>
      </c>
      <c r="J106">
        <v>3235.4453119999998</v>
      </c>
      <c r="K106">
        <v>3230.3122560000002</v>
      </c>
      <c r="L106">
        <v>3202.4296880000002</v>
      </c>
      <c r="M106">
        <v>3203.0903320000002</v>
      </c>
      <c r="N106">
        <v>3203.6191410000001</v>
      </c>
      <c r="O106">
        <v>3204.0913089999999</v>
      </c>
      <c r="P106">
        <v>3204.1967770000001</v>
      </c>
      <c r="Q106">
        <v>3201.9411620000001</v>
      </c>
      <c r="R106">
        <v>3197.3864749999998</v>
      </c>
      <c r="S106">
        <v>3190.6372070000002</v>
      </c>
      <c r="T106">
        <v>3184.7067870000001</v>
      </c>
      <c r="U106">
        <v>3180.522461</v>
      </c>
      <c r="V106">
        <v>3177.429932</v>
      </c>
      <c r="W106">
        <v>3173.5854490000002</v>
      </c>
      <c r="X106">
        <v>3171.6577149999998</v>
      </c>
      <c r="Y106">
        <v>3169.59375</v>
      </c>
      <c r="Z106">
        <v>3167.538818</v>
      </c>
      <c r="AA106">
        <v>3165.80249</v>
      </c>
      <c r="AB106">
        <v>3165.80249</v>
      </c>
      <c r="AC106">
        <v>3164.974365</v>
      </c>
      <c r="AD106">
        <v>3164.974365</v>
      </c>
      <c r="AE106">
        <v>3164.3090820000002</v>
      </c>
      <c r="AF106">
        <v>3163.5527339999999</v>
      </c>
      <c r="AG106">
        <v>3158.7006839999999</v>
      </c>
      <c r="AH106">
        <v>3158.7006839999999</v>
      </c>
      <c r="AI106" s="22">
        <v>-1E-3</v>
      </c>
    </row>
    <row r="107" spans="1:35" x14ac:dyDescent="0.35">
      <c r="A107" t="s">
        <v>287</v>
      </c>
      <c r="B107" t="s">
        <v>3290</v>
      </c>
      <c r="C107" t="s">
        <v>3291</v>
      </c>
      <c r="D107" t="s">
        <v>494</v>
      </c>
      <c r="F107">
        <v>3489.1716310000002</v>
      </c>
      <c r="G107">
        <v>3504.2602539999998</v>
      </c>
      <c r="H107">
        <v>3515.8364259999998</v>
      </c>
      <c r="I107">
        <v>3501.5969239999999</v>
      </c>
      <c r="J107">
        <v>3501.6110840000001</v>
      </c>
      <c r="K107">
        <v>3493.7526859999998</v>
      </c>
      <c r="L107">
        <v>3467.3312989999999</v>
      </c>
      <c r="M107">
        <v>3468.3427729999999</v>
      </c>
      <c r="N107">
        <v>3468.5214839999999</v>
      </c>
      <c r="O107">
        <v>3468.726807</v>
      </c>
      <c r="P107">
        <v>3468.0810550000001</v>
      </c>
      <c r="Q107">
        <v>3465.0268550000001</v>
      </c>
      <c r="R107">
        <v>3460.914307</v>
      </c>
      <c r="S107">
        <v>3454.673096</v>
      </c>
      <c r="T107">
        <v>3450.4658199999999</v>
      </c>
      <c r="U107">
        <v>3447.1071780000002</v>
      </c>
      <c r="V107">
        <v>3443.7160640000002</v>
      </c>
      <c r="W107">
        <v>3439.66626</v>
      </c>
      <c r="X107">
        <v>3437.9963379999999</v>
      </c>
      <c r="Y107">
        <v>3436.2153320000002</v>
      </c>
      <c r="Z107">
        <v>3434.5187989999999</v>
      </c>
      <c r="AA107">
        <v>3433.2553710000002</v>
      </c>
      <c r="AB107">
        <v>3433.249268</v>
      </c>
      <c r="AC107">
        <v>3432.5539549999999</v>
      </c>
      <c r="AD107">
        <v>3432.5517580000001</v>
      </c>
      <c r="AE107">
        <v>3431.9819339999999</v>
      </c>
      <c r="AF107">
        <v>3431.399414</v>
      </c>
      <c r="AG107">
        <v>3428.0888669999999</v>
      </c>
      <c r="AH107">
        <v>3428.0888669999999</v>
      </c>
      <c r="AI107" s="22">
        <v>-1E-3</v>
      </c>
    </row>
    <row r="108" spans="1:35" x14ac:dyDescent="0.35">
      <c r="A108" t="s">
        <v>289</v>
      </c>
      <c r="B108" t="s">
        <v>3292</v>
      </c>
      <c r="C108" t="s">
        <v>3293</v>
      </c>
      <c r="D108" t="s">
        <v>494</v>
      </c>
      <c r="F108">
        <v>3189.7861330000001</v>
      </c>
      <c r="G108">
        <v>3182.3552249999998</v>
      </c>
      <c r="H108">
        <v>3167.7102049999999</v>
      </c>
      <c r="I108">
        <v>3143.9797359999998</v>
      </c>
      <c r="J108">
        <v>3140.5739749999998</v>
      </c>
      <c r="K108">
        <v>3134.3503420000002</v>
      </c>
      <c r="L108">
        <v>3119.4221189999998</v>
      </c>
      <c r="M108">
        <v>3118.7839359999998</v>
      </c>
      <c r="N108">
        <v>3117.616211</v>
      </c>
      <c r="O108">
        <v>3116.453125</v>
      </c>
      <c r="P108">
        <v>3115.0407709999999</v>
      </c>
      <c r="Q108">
        <v>3114.3303219999998</v>
      </c>
      <c r="R108">
        <v>3114.0026859999998</v>
      </c>
      <c r="S108">
        <v>3113.9665530000002</v>
      </c>
      <c r="T108">
        <v>3113.6035160000001</v>
      </c>
      <c r="U108">
        <v>3113.7531739999999</v>
      </c>
      <c r="V108">
        <v>3114.3298340000001</v>
      </c>
      <c r="W108">
        <v>3115.6904300000001</v>
      </c>
      <c r="X108">
        <v>3116.0646969999998</v>
      </c>
      <c r="Y108">
        <v>3116.63501</v>
      </c>
      <c r="Z108">
        <v>3116.998779</v>
      </c>
      <c r="AA108">
        <v>3117.2739259999998</v>
      </c>
      <c r="AB108">
        <v>3117.2739259999998</v>
      </c>
      <c r="AC108">
        <v>3117.2292480000001</v>
      </c>
      <c r="AD108">
        <v>3117.2292480000001</v>
      </c>
      <c r="AE108">
        <v>3117.2292480000001</v>
      </c>
      <c r="AF108">
        <v>3117.2297359999998</v>
      </c>
      <c r="AG108">
        <v>3118.5126949999999</v>
      </c>
      <c r="AH108">
        <v>3118.5151369999999</v>
      </c>
      <c r="AI108" s="22">
        <v>-1E-3</v>
      </c>
    </row>
    <row r="109" spans="1:35" x14ac:dyDescent="0.35">
      <c r="A109" t="s">
        <v>201</v>
      </c>
      <c r="B109" t="s">
        <v>3294</v>
      </c>
      <c r="C109" t="s">
        <v>3295</v>
      </c>
      <c r="D109" t="s">
        <v>494</v>
      </c>
      <c r="F109">
        <v>3250.8535160000001</v>
      </c>
      <c r="G109">
        <v>3262.1457519999999</v>
      </c>
      <c r="H109">
        <v>3268.2241210000002</v>
      </c>
      <c r="I109">
        <v>3251.0778810000002</v>
      </c>
      <c r="J109">
        <v>3252.1335450000001</v>
      </c>
      <c r="K109">
        <v>3244.515625</v>
      </c>
      <c r="L109">
        <v>3212.8583979999999</v>
      </c>
      <c r="M109">
        <v>3213.727539</v>
      </c>
      <c r="N109">
        <v>3214.4265140000002</v>
      </c>
      <c r="O109">
        <v>3214.8867190000001</v>
      </c>
      <c r="P109">
        <v>3213.7705080000001</v>
      </c>
      <c r="Q109">
        <v>3210.0988769999999</v>
      </c>
      <c r="R109">
        <v>3204.5898440000001</v>
      </c>
      <c r="S109">
        <v>3195.922607</v>
      </c>
      <c r="T109">
        <v>3190.5209960000002</v>
      </c>
      <c r="U109">
        <v>3186.0659179999998</v>
      </c>
      <c r="V109">
        <v>3181.8359380000002</v>
      </c>
      <c r="W109">
        <v>3176.2329100000002</v>
      </c>
      <c r="X109">
        <v>3173.97876</v>
      </c>
      <c r="Y109">
        <v>3171.6499020000001</v>
      </c>
      <c r="Z109">
        <v>3169.390625</v>
      </c>
      <c r="AA109">
        <v>3167.5505370000001</v>
      </c>
      <c r="AB109">
        <v>3167.5180660000001</v>
      </c>
      <c r="AC109">
        <v>3166.8923340000001</v>
      </c>
      <c r="AD109">
        <v>3166.8881839999999</v>
      </c>
      <c r="AE109">
        <v>3166.4208979999999</v>
      </c>
      <c r="AF109">
        <v>3165.6945799999999</v>
      </c>
      <c r="AG109">
        <v>3160.5473630000001</v>
      </c>
      <c r="AH109">
        <v>3160.5473630000001</v>
      </c>
      <c r="AI109" s="22">
        <v>-1E-3</v>
      </c>
    </row>
    <row r="110" spans="1:35" x14ac:dyDescent="0.35">
      <c r="A110" t="s">
        <v>202</v>
      </c>
      <c r="B110" t="s">
        <v>3296</v>
      </c>
      <c r="C110" t="s">
        <v>3297</v>
      </c>
      <c r="D110" t="s">
        <v>494</v>
      </c>
      <c r="F110">
        <v>3863.0234380000002</v>
      </c>
      <c r="G110">
        <v>3866.2753910000001</v>
      </c>
      <c r="H110">
        <v>3862.7229000000002</v>
      </c>
      <c r="I110">
        <v>3839.4194339999999</v>
      </c>
      <c r="J110">
        <v>3840.482422</v>
      </c>
      <c r="K110">
        <v>3833.375732</v>
      </c>
      <c r="L110">
        <v>3804.4660640000002</v>
      </c>
      <c r="M110">
        <v>3806.08374</v>
      </c>
      <c r="N110">
        <v>3806.349365</v>
      </c>
      <c r="O110">
        <v>3805.1218260000001</v>
      </c>
      <c r="P110">
        <v>3803.968018</v>
      </c>
      <c r="Q110">
        <v>3802.685547</v>
      </c>
      <c r="R110">
        <v>3800.2080080000001</v>
      </c>
      <c r="S110">
        <v>3796.9868160000001</v>
      </c>
      <c r="T110">
        <v>3794.6530760000001</v>
      </c>
      <c r="U110">
        <v>3792.4921880000002</v>
      </c>
      <c r="V110">
        <v>3791.1826169999999</v>
      </c>
      <c r="W110">
        <v>3789.5590820000002</v>
      </c>
      <c r="X110">
        <v>3789.4172359999998</v>
      </c>
      <c r="Y110">
        <v>3789.1938479999999</v>
      </c>
      <c r="Z110">
        <v>3788.8017580000001</v>
      </c>
      <c r="AA110">
        <v>3788.4301759999998</v>
      </c>
      <c r="AB110">
        <v>3788.4084469999998</v>
      </c>
      <c r="AC110">
        <v>3788.374268</v>
      </c>
      <c r="AD110">
        <v>3788.366211</v>
      </c>
      <c r="AE110">
        <v>3788.3334960000002</v>
      </c>
      <c r="AF110">
        <v>3788.2084960000002</v>
      </c>
      <c r="AG110">
        <v>3787.344482</v>
      </c>
      <c r="AH110">
        <v>3787.344482</v>
      </c>
      <c r="AI110" s="22">
        <v>-1E-3</v>
      </c>
    </row>
    <row r="111" spans="1:35" x14ac:dyDescent="0.35">
      <c r="A111" t="s">
        <v>293</v>
      </c>
      <c r="B111" t="s">
        <v>3298</v>
      </c>
      <c r="C111" t="s">
        <v>3299</v>
      </c>
      <c r="D111" t="s">
        <v>494</v>
      </c>
      <c r="F111">
        <v>3312.3908689999998</v>
      </c>
      <c r="G111">
        <v>3334.1364749999998</v>
      </c>
      <c r="H111">
        <v>3336.9213869999999</v>
      </c>
      <c r="I111">
        <v>3317.2272950000001</v>
      </c>
      <c r="J111">
        <v>3316.57251</v>
      </c>
      <c r="K111">
        <v>3309.641357</v>
      </c>
      <c r="L111">
        <v>3280.076172</v>
      </c>
      <c r="M111">
        <v>3282.2717290000001</v>
      </c>
      <c r="N111">
        <v>3283.3227539999998</v>
      </c>
      <c r="O111">
        <v>3284.1123050000001</v>
      </c>
      <c r="P111">
        <v>3283.6286620000001</v>
      </c>
      <c r="Q111">
        <v>3281.3496089999999</v>
      </c>
      <c r="R111">
        <v>3277.0507809999999</v>
      </c>
      <c r="S111">
        <v>3270.695068</v>
      </c>
      <c r="T111">
        <v>3265.5458979999999</v>
      </c>
      <c r="U111">
        <v>3262.3879390000002</v>
      </c>
      <c r="V111">
        <v>3259.3032229999999</v>
      </c>
      <c r="W111">
        <v>3255.1953119999998</v>
      </c>
      <c r="X111">
        <v>3253.9648440000001</v>
      </c>
      <c r="Y111">
        <v>3252.429932</v>
      </c>
      <c r="Z111">
        <v>3250.694336</v>
      </c>
      <c r="AA111">
        <v>3249.7358399999998</v>
      </c>
      <c r="AB111">
        <v>3249.4729000000002</v>
      </c>
      <c r="AC111">
        <v>3249.2329100000002</v>
      </c>
      <c r="AD111">
        <v>3247.798828</v>
      </c>
      <c r="AE111">
        <v>3249.2177729999999</v>
      </c>
      <c r="AF111">
        <v>3248.3254390000002</v>
      </c>
      <c r="AG111">
        <v>3244.7563479999999</v>
      </c>
      <c r="AH111">
        <v>3244.8432619999999</v>
      </c>
      <c r="AI111" s="22">
        <v>-1E-3</v>
      </c>
    </row>
    <row r="112" spans="1:35" x14ac:dyDescent="0.35">
      <c r="A112" t="s">
        <v>268</v>
      </c>
    </row>
    <row r="113" spans="1:35" x14ac:dyDescent="0.35">
      <c r="A113" t="s">
        <v>167</v>
      </c>
      <c r="B113" t="s">
        <v>3300</v>
      </c>
      <c r="C113" t="s">
        <v>3301</v>
      </c>
      <c r="D113" t="s">
        <v>494</v>
      </c>
      <c r="F113">
        <v>4107.4228519999997</v>
      </c>
      <c r="G113">
        <v>4088.744385</v>
      </c>
      <c r="H113">
        <v>4079.288818</v>
      </c>
      <c r="I113">
        <v>4040.4213869999999</v>
      </c>
      <c r="J113">
        <v>4025.8786620000001</v>
      </c>
      <c r="K113">
        <v>4009.1557619999999</v>
      </c>
      <c r="L113">
        <v>3981.9916990000002</v>
      </c>
      <c r="M113">
        <v>3976.3142090000001</v>
      </c>
      <c r="N113">
        <v>3971.4648440000001</v>
      </c>
      <c r="O113">
        <v>3968.1323240000002</v>
      </c>
      <c r="P113">
        <v>3964.4873050000001</v>
      </c>
      <c r="Q113">
        <v>3960.438232</v>
      </c>
      <c r="R113">
        <v>3957.5512699999999</v>
      </c>
      <c r="S113">
        <v>3957.2551269999999</v>
      </c>
      <c r="T113">
        <v>3956.8823240000002</v>
      </c>
      <c r="U113">
        <v>3956.516846</v>
      </c>
      <c r="V113">
        <v>3956.3415530000002</v>
      </c>
      <c r="W113">
        <v>3956.0195309999999</v>
      </c>
      <c r="X113">
        <v>3955.5180660000001</v>
      </c>
      <c r="Y113">
        <v>3955.1079100000002</v>
      </c>
      <c r="Z113">
        <v>3954.3298340000001</v>
      </c>
      <c r="AA113">
        <v>3953.4372560000002</v>
      </c>
      <c r="AB113">
        <v>3953.4372560000002</v>
      </c>
      <c r="AC113">
        <v>3953.1616210000002</v>
      </c>
      <c r="AD113">
        <v>3953.1616210000002</v>
      </c>
      <c r="AE113">
        <v>3953.1616210000002</v>
      </c>
      <c r="AF113">
        <v>3953.1616210000002</v>
      </c>
      <c r="AG113">
        <v>3950.9296880000002</v>
      </c>
      <c r="AH113">
        <v>3950.9296880000002</v>
      </c>
      <c r="AI113" s="22">
        <v>-1E-3</v>
      </c>
    </row>
    <row r="114" spans="1:35" x14ac:dyDescent="0.35">
      <c r="A114" t="s">
        <v>174</v>
      </c>
      <c r="B114" t="s">
        <v>3302</v>
      </c>
      <c r="C114" t="s">
        <v>3303</v>
      </c>
      <c r="D114" t="s">
        <v>494</v>
      </c>
      <c r="F114">
        <v>4790.0273440000001</v>
      </c>
      <c r="G114">
        <v>4782.091797</v>
      </c>
      <c r="H114">
        <v>4767.2890619999998</v>
      </c>
      <c r="I114">
        <v>4741.6108400000003</v>
      </c>
      <c r="J114">
        <v>4724.4360349999997</v>
      </c>
      <c r="K114">
        <v>4723.453125</v>
      </c>
      <c r="L114">
        <v>4715.2280270000001</v>
      </c>
      <c r="M114">
        <v>4716.7612300000001</v>
      </c>
      <c r="N114">
        <v>4715.8115230000003</v>
      </c>
      <c r="O114">
        <v>4715.2036129999997</v>
      </c>
      <c r="P114">
        <v>4713.8066410000001</v>
      </c>
      <c r="Q114">
        <v>4712.7753910000001</v>
      </c>
      <c r="R114">
        <v>4712.0986329999996</v>
      </c>
      <c r="S114">
        <v>4711.8793949999999</v>
      </c>
      <c r="T114">
        <v>4710.8579099999997</v>
      </c>
      <c r="U114">
        <v>4709.3398440000001</v>
      </c>
      <c r="V114">
        <v>4707.6108400000003</v>
      </c>
      <c r="W114">
        <v>4705.6655270000001</v>
      </c>
      <c r="X114">
        <v>4704.7285160000001</v>
      </c>
      <c r="Y114">
        <v>4703.8784180000002</v>
      </c>
      <c r="Z114">
        <v>4703.0195309999999</v>
      </c>
      <c r="AA114">
        <v>4702.3398440000001</v>
      </c>
      <c r="AB114">
        <v>4702.3398440000001</v>
      </c>
      <c r="AC114">
        <v>4702.1303710000002</v>
      </c>
      <c r="AD114">
        <v>4702.1303710000002</v>
      </c>
      <c r="AE114">
        <v>4702.1303710000002</v>
      </c>
      <c r="AF114">
        <v>4702.1289059999999</v>
      </c>
      <c r="AG114">
        <v>4700.451172</v>
      </c>
      <c r="AH114">
        <v>4700.4619140000004</v>
      </c>
      <c r="AI114" s="22">
        <v>-1E-3</v>
      </c>
    </row>
    <row r="115" spans="1:35" x14ac:dyDescent="0.35">
      <c r="A115" t="s">
        <v>175</v>
      </c>
      <c r="B115" t="s">
        <v>3304</v>
      </c>
      <c r="C115" t="s">
        <v>3305</v>
      </c>
      <c r="D115" t="s">
        <v>494</v>
      </c>
      <c r="F115">
        <v>3538.6491700000001</v>
      </c>
      <c r="G115">
        <v>3523.4169919999999</v>
      </c>
      <c r="H115">
        <v>3507.82251</v>
      </c>
      <c r="I115">
        <v>3490.398193</v>
      </c>
      <c r="J115">
        <v>3475.3508299999999</v>
      </c>
      <c r="K115">
        <v>3451.39624</v>
      </c>
      <c r="L115">
        <v>3424.6467290000001</v>
      </c>
      <c r="M115">
        <v>3419.3308109999998</v>
      </c>
      <c r="N115">
        <v>3419.1022950000001</v>
      </c>
      <c r="O115">
        <v>3418.1354980000001</v>
      </c>
      <c r="P115">
        <v>3416.3332519999999</v>
      </c>
      <c r="Q115">
        <v>3414.875</v>
      </c>
      <c r="R115">
        <v>3413.3564449999999</v>
      </c>
      <c r="S115">
        <v>3411.6352539999998</v>
      </c>
      <c r="T115">
        <v>3409.5261230000001</v>
      </c>
      <c r="U115">
        <v>3407.7192380000001</v>
      </c>
      <c r="V115">
        <v>3405.991943</v>
      </c>
      <c r="W115">
        <v>3404.1821289999998</v>
      </c>
      <c r="X115">
        <v>3403.4067380000001</v>
      </c>
      <c r="Y115">
        <v>3403.1613769999999</v>
      </c>
      <c r="Z115">
        <v>3402.9257809999999</v>
      </c>
      <c r="AA115">
        <v>3402.7299800000001</v>
      </c>
      <c r="AB115">
        <v>3402.7124020000001</v>
      </c>
      <c r="AC115">
        <v>3402.5871579999998</v>
      </c>
      <c r="AD115">
        <v>3402.5815429999998</v>
      </c>
      <c r="AE115">
        <v>3402.5805660000001</v>
      </c>
      <c r="AF115">
        <v>3402.5749510000001</v>
      </c>
      <c r="AG115">
        <v>3402.320557</v>
      </c>
      <c r="AH115">
        <v>3402.2297359999998</v>
      </c>
      <c r="AI115" s="22">
        <v>-1E-3</v>
      </c>
    </row>
    <row r="116" spans="1:35" x14ac:dyDescent="0.35">
      <c r="A116" t="s">
        <v>176</v>
      </c>
      <c r="B116" t="s">
        <v>3306</v>
      </c>
      <c r="C116" t="s">
        <v>3307</v>
      </c>
      <c r="D116" t="s">
        <v>494</v>
      </c>
      <c r="F116">
        <v>4413.1596680000002</v>
      </c>
      <c r="G116">
        <v>4399.955078</v>
      </c>
      <c r="H116">
        <v>4410.9282229999999</v>
      </c>
      <c r="I116">
        <v>4414.0932620000003</v>
      </c>
      <c r="J116">
        <v>4398.0722660000001</v>
      </c>
      <c r="K116">
        <v>4389.0688479999999</v>
      </c>
      <c r="L116">
        <v>4373.3979490000002</v>
      </c>
      <c r="M116">
        <v>4367.9091799999997</v>
      </c>
      <c r="N116">
        <v>4362.0068359999996</v>
      </c>
      <c r="O116">
        <v>4354.7407229999999</v>
      </c>
      <c r="P116">
        <v>4346.2172849999997</v>
      </c>
      <c r="Q116">
        <v>4338.2436520000001</v>
      </c>
      <c r="R116">
        <v>4334.2915039999998</v>
      </c>
      <c r="S116">
        <v>4334.8041990000002</v>
      </c>
      <c r="T116">
        <v>4335.6645509999998</v>
      </c>
      <c r="U116">
        <v>4336.8066410000001</v>
      </c>
      <c r="V116">
        <v>4337.8764650000003</v>
      </c>
      <c r="W116">
        <v>4339.7016599999997</v>
      </c>
      <c r="X116">
        <v>4339.6982420000004</v>
      </c>
      <c r="Y116">
        <v>4339.7392579999996</v>
      </c>
      <c r="Z116">
        <v>4339.6577150000003</v>
      </c>
      <c r="AA116">
        <v>4339.5878910000001</v>
      </c>
      <c r="AB116">
        <v>4339.5102539999998</v>
      </c>
      <c r="AC116">
        <v>4339.3427730000003</v>
      </c>
      <c r="AD116">
        <v>4339.314453</v>
      </c>
      <c r="AE116">
        <v>4339.314453</v>
      </c>
      <c r="AF116">
        <v>4339.3129879999997</v>
      </c>
      <c r="AG116">
        <v>4340.0249020000001</v>
      </c>
      <c r="AH116">
        <v>4340.0253910000001</v>
      </c>
      <c r="AI116" s="22">
        <v>-1E-3</v>
      </c>
    </row>
    <row r="117" spans="1:35" x14ac:dyDescent="0.35">
      <c r="A117" t="s">
        <v>177</v>
      </c>
      <c r="B117" t="s">
        <v>3308</v>
      </c>
      <c r="C117" t="s">
        <v>3309</v>
      </c>
      <c r="D117" t="s">
        <v>494</v>
      </c>
      <c r="F117">
        <v>4348.7539059999999</v>
      </c>
      <c r="G117">
        <v>4327.826172</v>
      </c>
      <c r="H117">
        <v>4310.0244140000004</v>
      </c>
      <c r="I117">
        <v>4265.6992190000001</v>
      </c>
      <c r="J117">
        <v>4238.4096680000002</v>
      </c>
      <c r="K117">
        <v>4228.0629879999997</v>
      </c>
      <c r="L117">
        <v>4210.265625</v>
      </c>
      <c r="M117">
        <v>4207.5336909999996</v>
      </c>
      <c r="N117">
        <v>4203.8393550000001</v>
      </c>
      <c r="O117">
        <v>4199.3208009999998</v>
      </c>
      <c r="P117">
        <v>4193.1899409999996</v>
      </c>
      <c r="Q117">
        <v>4186.8032229999999</v>
      </c>
      <c r="R117">
        <v>4184.0517579999996</v>
      </c>
      <c r="S117">
        <v>4182.5664059999999</v>
      </c>
      <c r="T117">
        <v>4180.9853519999997</v>
      </c>
      <c r="U117">
        <v>4179.2543949999999</v>
      </c>
      <c r="V117">
        <v>4177.4282229999999</v>
      </c>
      <c r="W117">
        <v>4175.5180659999996</v>
      </c>
      <c r="X117">
        <v>4174.0625</v>
      </c>
      <c r="Y117">
        <v>4172.7094729999999</v>
      </c>
      <c r="Z117">
        <v>4171.4096680000002</v>
      </c>
      <c r="AA117">
        <v>4170.3901370000003</v>
      </c>
      <c r="AB117">
        <v>4170.3608400000003</v>
      </c>
      <c r="AC117">
        <v>4170.0307620000003</v>
      </c>
      <c r="AD117">
        <v>4170.0200199999999</v>
      </c>
      <c r="AE117">
        <v>4170.0200199999999</v>
      </c>
      <c r="AF117">
        <v>4170.0195309999999</v>
      </c>
      <c r="AG117">
        <v>4167.6523440000001</v>
      </c>
      <c r="AH117">
        <v>4167.6103519999997</v>
      </c>
      <c r="AI117" s="22">
        <v>-2E-3</v>
      </c>
    </row>
    <row r="118" spans="1:35" x14ac:dyDescent="0.35">
      <c r="A118" t="s">
        <v>178</v>
      </c>
      <c r="B118" t="s">
        <v>3310</v>
      </c>
      <c r="C118" t="s">
        <v>3311</v>
      </c>
      <c r="D118" t="s">
        <v>494</v>
      </c>
      <c r="F118">
        <v>5554.6401370000003</v>
      </c>
      <c r="G118">
        <v>5521.8754879999997</v>
      </c>
      <c r="H118">
        <v>5497.2143550000001</v>
      </c>
      <c r="I118">
        <v>5434.6020509999998</v>
      </c>
      <c r="J118">
        <v>5398.595703</v>
      </c>
      <c r="K118">
        <v>5377.4702150000003</v>
      </c>
      <c r="L118">
        <v>5343.9731449999999</v>
      </c>
      <c r="M118">
        <v>5340.203125</v>
      </c>
      <c r="N118">
        <v>5335.6103519999997</v>
      </c>
      <c r="O118">
        <v>5330.6640619999998</v>
      </c>
      <c r="P118">
        <v>5326.6723629999997</v>
      </c>
      <c r="Q118">
        <v>5319.7446289999998</v>
      </c>
      <c r="R118">
        <v>5312.3017579999996</v>
      </c>
      <c r="S118">
        <v>5305.9882809999999</v>
      </c>
      <c r="T118">
        <v>5301.5415039999998</v>
      </c>
      <c r="U118">
        <v>5298.3422849999997</v>
      </c>
      <c r="V118">
        <v>5295.3764650000003</v>
      </c>
      <c r="W118">
        <v>5291.7114259999998</v>
      </c>
      <c r="X118">
        <v>5290.0810549999997</v>
      </c>
      <c r="Y118">
        <v>5288.5317379999997</v>
      </c>
      <c r="Z118">
        <v>5287.0502930000002</v>
      </c>
      <c r="AA118">
        <v>5285.8803710000002</v>
      </c>
      <c r="AB118">
        <v>5285.8232420000004</v>
      </c>
      <c r="AC118">
        <v>5285.5283200000003</v>
      </c>
      <c r="AD118">
        <v>5285.5068359999996</v>
      </c>
      <c r="AE118">
        <v>5285.5068359999996</v>
      </c>
      <c r="AF118">
        <v>5285.5004879999997</v>
      </c>
      <c r="AG118">
        <v>5282.5112300000001</v>
      </c>
      <c r="AH118">
        <v>5282.4931640000004</v>
      </c>
      <c r="AI118" s="22">
        <v>-2E-3</v>
      </c>
    </row>
    <row r="119" spans="1:35" x14ac:dyDescent="0.35">
      <c r="A119" t="s">
        <v>201</v>
      </c>
      <c r="B119" t="s">
        <v>3312</v>
      </c>
      <c r="C119" t="s">
        <v>3313</v>
      </c>
      <c r="D119" t="s">
        <v>494</v>
      </c>
      <c r="F119">
        <v>3501.3854980000001</v>
      </c>
      <c r="G119">
        <v>3504.5417480000001</v>
      </c>
      <c r="H119">
        <v>3518.9594729999999</v>
      </c>
      <c r="I119">
        <v>3510.4521479999999</v>
      </c>
      <c r="J119">
        <v>3501.2033689999998</v>
      </c>
      <c r="K119">
        <v>3494.188721</v>
      </c>
      <c r="L119">
        <v>3470.9277339999999</v>
      </c>
      <c r="M119">
        <v>3471.5444339999999</v>
      </c>
      <c r="N119">
        <v>3471.6118160000001</v>
      </c>
      <c r="O119">
        <v>3470.321289</v>
      </c>
      <c r="P119">
        <v>3466.866943</v>
      </c>
      <c r="Q119">
        <v>3460.8151859999998</v>
      </c>
      <c r="R119">
        <v>3455.116211</v>
      </c>
      <c r="S119">
        <v>3450.0783689999998</v>
      </c>
      <c r="T119">
        <v>3445.7670899999998</v>
      </c>
      <c r="U119">
        <v>3440.2089839999999</v>
      </c>
      <c r="V119">
        <v>3435.547607</v>
      </c>
      <c r="W119">
        <v>3430.420654</v>
      </c>
      <c r="X119">
        <v>3428.0534670000002</v>
      </c>
      <c r="Y119">
        <v>3426.0270999999998</v>
      </c>
      <c r="Z119">
        <v>3424.1098630000001</v>
      </c>
      <c r="AA119">
        <v>3422.5825199999999</v>
      </c>
      <c r="AB119">
        <v>3422.5744629999999</v>
      </c>
      <c r="AC119">
        <v>3421.9685060000002</v>
      </c>
      <c r="AD119">
        <v>3421.946289</v>
      </c>
      <c r="AE119">
        <v>3421.5754390000002</v>
      </c>
      <c r="AF119">
        <v>3421.5009770000001</v>
      </c>
      <c r="AG119">
        <v>3422.7905270000001</v>
      </c>
      <c r="AH119">
        <v>3422.773682</v>
      </c>
      <c r="AI119" s="22">
        <v>-1E-3</v>
      </c>
    </row>
    <row r="120" spans="1:35" x14ac:dyDescent="0.35">
      <c r="A120" t="s">
        <v>202</v>
      </c>
      <c r="B120" t="s">
        <v>3314</v>
      </c>
      <c r="C120" t="s">
        <v>3315</v>
      </c>
      <c r="D120" t="s">
        <v>494</v>
      </c>
      <c r="F120">
        <v>4301.4633789999998</v>
      </c>
      <c r="G120">
        <v>4296.4052730000003</v>
      </c>
      <c r="H120">
        <v>4283.8999020000001</v>
      </c>
      <c r="I120">
        <v>4253.0043949999999</v>
      </c>
      <c r="J120">
        <v>4242.7475590000004</v>
      </c>
      <c r="K120">
        <v>4233.1235349999997</v>
      </c>
      <c r="L120">
        <v>4216.5976559999999</v>
      </c>
      <c r="M120">
        <v>4216.1152339999999</v>
      </c>
      <c r="N120">
        <v>4215.455078</v>
      </c>
      <c r="O120">
        <v>4214.6992190000001</v>
      </c>
      <c r="P120">
        <v>4213.8515619999998</v>
      </c>
      <c r="Q120">
        <v>4214.3178710000002</v>
      </c>
      <c r="R120">
        <v>4213.9907229999999</v>
      </c>
      <c r="S120">
        <v>4214.0073240000002</v>
      </c>
      <c r="T120">
        <v>4213.923828</v>
      </c>
      <c r="U120">
        <v>4214.0625</v>
      </c>
      <c r="V120">
        <v>4214.138672</v>
      </c>
      <c r="W120">
        <v>4214.1909180000002</v>
      </c>
      <c r="X120">
        <v>4214.0385740000002</v>
      </c>
      <c r="Y120">
        <v>4213.4487300000001</v>
      </c>
      <c r="Z120">
        <v>4212.6723629999997</v>
      </c>
      <c r="AA120">
        <v>4211.9702150000003</v>
      </c>
      <c r="AB120">
        <v>4211.9702150000003</v>
      </c>
      <c r="AC120">
        <v>4211.7885740000002</v>
      </c>
      <c r="AD120">
        <v>4211.7885740000002</v>
      </c>
      <c r="AE120">
        <v>4211.783203</v>
      </c>
      <c r="AF120">
        <v>4211.7729490000002</v>
      </c>
      <c r="AG120">
        <v>4209.892578</v>
      </c>
      <c r="AH120">
        <v>4209.8652339999999</v>
      </c>
      <c r="AI120" s="22">
        <v>-1E-3</v>
      </c>
    </row>
    <row r="121" spans="1:35" x14ac:dyDescent="0.35">
      <c r="A121" t="s">
        <v>305</v>
      </c>
      <c r="B121" t="s">
        <v>3316</v>
      </c>
      <c r="C121" t="s">
        <v>3317</v>
      </c>
      <c r="D121" t="s">
        <v>494</v>
      </c>
      <c r="F121">
        <v>4315.3847660000001</v>
      </c>
      <c r="G121">
        <v>4299.5864259999998</v>
      </c>
      <c r="H121">
        <v>4292.7978519999997</v>
      </c>
      <c r="I121">
        <v>4266.5341799999997</v>
      </c>
      <c r="J121">
        <v>4254.3710940000001</v>
      </c>
      <c r="K121">
        <v>4246.2216799999997</v>
      </c>
      <c r="L121">
        <v>4229.3505859999996</v>
      </c>
      <c r="M121">
        <v>4229.5302730000003</v>
      </c>
      <c r="N121">
        <v>4228.2973629999997</v>
      </c>
      <c r="O121">
        <v>4226.7773440000001</v>
      </c>
      <c r="P121">
        <v>4224.767578</v>
      </c>
      <c r="Q121">
        <v>4222.6264650000003</v>
      </c>
      <c r="R121">
        <v>4220.7358400000003</v>
      </c>
      <c r="S121">
        <v>4219.390625</v>
      </c>
      <c r="T121">
        <v>4218.3403319999998</v>
      </c>
      <c r="U121">
        <v>4216.6259769999997</v>
      </c>
      <c r="V121">
        <v>4215.2924800000001</v>
      </c>
      <c r="W121">
        <v>4213.8095700000003</v>
      </c>
      <c r="X121">
        <v>4212.8632809999999</v>
      </c>
      <c r="Y121">
        <v>4211.9521480000003</v>
      </c>
      <c r="Z121">
        <v>4210.9785160000001</v>
      </c>
      <c r="AA121">
        <v>4210.0439450000003</v>
      </c>
      <c r="AB121">
        <v>4210.283203</v>
      </c>
      <c r="AC121">
        <v>4209.9306640000004</v>
      </c>
      <c r="AD121">
        <v>4210.5737300000001</v>
      </c>
      <c r="AE121">
        <v>4210.0302730000003</v>
      </c>
      <c r="AF121">
        <v>4210.2412109999996</v>
      </c>
      <c r="AG121">
        <v>4208.9443359999996</v>
      </c>
      <c r="AH121">
        <v>4209.0849609999996</v>
      </c>
      <c r="AI121" s="22">
        <v>-1E-3</v>
      </c>
    </row>
    <row r="122" spans="1:35" x14ac:dyDescent="0.35">
      <c r="A122" t="s">
        <v>156</v>
      </c>
    </row>
    <row r="123" spans="1:35" x14ac:dyDescent="0.35">
      <c r="A123" t="s">
        <v>254</v>
      </c>
      <c r="B123" t="s">
        <v>3318</v>
      </c>
      <c r="C123" t="s">
        <v>3319</v>
      </c>
      <c r="D123" t="s">
        <v>494</v>
      </c>
      <c r="F123">
        <v>3358.5061040000001</v>
      </c>
      <c r="G123">
        <v>3357.5659179999998</v>
      </c>
      <c r="H123">
        <v>3356.4460450000001</v>
      </c>
      <c r="I123">
        <v>3354.6157229999999</v>
      </c>
      <c r="J123">
        <v>3352.5808109999998</v>
      </c>
      <c r="K123">
        <v>3349.9819339999999</v>
      </c>
      <c r="L123">
        <v>3346.2290039999998</v>
      </c>
      <c r="M123">
        <v>3342.3571780000002</v>
      </c>
      <c r="N123">
        <v>3338.2224120000001</v>
      </c>
      <c r="O123">
        <v>3334.0419919999999</v>
      </c>
      <c r="P123">
        <v>3329.781982</v>
      </c>
      <c r="Q123">
        <v>3325.305664</v>
      </c>
      <c r="R123">
        <v>3320.5373540000001</v>
      </c>
      <c r="S123">
        <v>3317.3811040000001</v>
      </c>
      <c r="T123">
        <v>3313.8610840000001</v>
      </c>
      <c r="U123">
        <v>3310.1923830000001</v>
      </c>
      <c r="V123">
        <v>3306.7375489999999</v>
      </c>
      <c r="W123">
        <v>3303.2402339999999</v>
      </c>
      <c r="X123">
        <v>3299.7070309999999</v>
      </c>
      <c r="Y123">
        <v>3296.3007809999999</v>
      </c>
      <c r="Z123">
        <v>3292.9641109999998</v>
      </c>
      <c r="AA123">
        <v>3289.7895509999998</v>
      </c>
      <c r="AB123">
        <v>3286.7578119999998</v>
      </c>
      <c r="AC123">
        <v>3283.7941890000002</v>
      </c>
      <c r="AD123">
        <v>3280.9445799999999</v>
      </c>
      <c r="AE123">
        <v>3278.3803710000002</v>
      </c>
      <c r="AF123">
        <v>3275.9816890000002</v>
      </c>
      <c r="AG123">
        <v>3273.5739749999998</v>
      </c>
      <c r="AH123">
        <v>3271.3388669999999</v>
      </c>
      <c r="AI123" s="22">
        <v>-1E-3</v>
      </c>
    </row>
    <row r="124" spans="1:35" x14ac:dyDescent="0.35">
      <c r="A124" t="s">
        <v>268</v>
      </c>
      <c r="B124" t="s">
        <v>3320</v>
      </c>
      <c r="C124" t="s">
        <v>3321</v>
      </c>
      <c r="D124" t="s">
        <v>494</v>
      </c>
      <c r="F124">
        <v>4455.1235349999997</v>
      </c>
      <c r="G124">
        <v>4442.8388670000004</v>
      </c>
      <c r="H124">
        <v>4430.0083009999998</v>
      </c>
      <c r="I124">
        <v>4416.0117190000001</v>
      </c>
      <c r="J124">
        <v>4401.6708980000003</v>
      </c>
      <c r="K124">
        <v>4388.1025390000004</v>
      </c>
      <c r="L124">
        <v>4373.9194340000004</v>
      </c>
      <c r="M124">
        <v>4360.9897460000002</v>
      </c>
      <c r="N124">
        <v>4349.5131840000004</v>
      </c>
      <c r="O124">
        <v>4338.5966799999997</v>
      </c>
      <c r="P124">
        <v>4327.8256840000004</v>
      </c>
      <c r="Q124">
        <v>4319.5322269999997</v>
      </c>
      <c r="R124">
        <v>4311.4047849999997</v>
      </c>
      <c r="S124">
        <v>4303.7539059999999</v>
      </c>
      <c r="T124">
        <v>4297.1640619999998</v>
      </c>
      <c r="U124">
        <v>4291.1391599999997</v>
      </c>
      <c r="V124">
        <v>4285.2563479999999</v>
      </c>
      <c r="W124">
        <v>4279.6987300000001</v>
      </c>
      <c r="X124">
        <v>4274.3452150000003</v>
      </c>
      <c r="Y124">
        <v>4269.4462890000004</v>
      </c>
      <c r="Z124">
        <v>4264.9208980000003</v>
      </c>
      <c r="AA124">
        <v>4261.3154299999997</v>
      </c>
      <c r="AB124">
        <v>4257.3100590000004</v>
      </c>
      <c r="AC124">
        <v>4253.5244140000004</v>
      </c>
      <c r="AD124">
        <v>4250.1889650000003</v>
      </c>
      <c r="AE124">
        <v>4247.1108400000003</v>
      </c>
      <c r="AF124">
        <v>4244.3242190000001</v>
      </c>
      <c r="AG124">
        <v>4241.7299800000001</v>
      </c>
      <c r="AH124">
        <v>4239.3608400000003</v>
      </c>
      <c r="AI124" s="22">
        <v>-2E-3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D9BB-EC61-4A7F-A3DB-8ABB5F8B9713}">
  <dimension ref="A1:AG4409"/>
  <sheetViews>
    <sheetView topLeftCell="B1" workbookViewId="0">
      <selection activeCell="C18" sqref="C18"/>
    </sheetView>
    <sheetView topLeftCell="B1" workbookViewId="1"/>
  </sheetViews>
  <sheetFormatPr defaultRowHeight="14.5" x14ac:dyDescent="0.35"/>
  <cols>
    <col min="1" max="1" width="21.453125" hidden="1" customWidth="1"/>
    <col min="2" max="2" width="46.7265625" customWidth="1"/>
    <col min="32" max="32" width="8.7265625" style="91"/>
  </cols>
  <sheetData>
    <row r="1" spans="1:32" ht="15" customHeight="1" thickBot="1" x14ac:dyDescent="0.4">
      <c r="B1" s="74" t="s">
        <v>1273</v>
      </c>
      <c r="C1" s="33">
        <v>2022</v>
      </c>
      <c r="D1" s="33">
        <v>2023</v>
      </c>
      <c r="E1" s="33">
        <v>2024</v>
      </c>
      <c r="F1" s="33">
        <v>2025</v>
      </c>
      <c r="G1" s="33">
        <v>2026</v>
      </c>
      <c r="H1" s="33">
        <v>2027</v>
      </c>
      <c r="I1" s="33">
        <v>2028</v>
      </c>
      <c r="J1" s="33">
        <v>2029</v>
      </c>
      <c r="K1" s="33">
        <v>2030</v>
      </c>
      <c r="L1" s="33">
        <v>2031</v>
      </c>
      <c r="M1" s="33">
        <v>2032</v>
      </c>
      <c r="N1" s="33">
        <v>2033</v>
      </c>
      <c r="O1" s="33">
        <v>2034</v>
      </c>
      <c r="P1" s="33">
        <v>2035</v>
      </c>
      <c r="Q1" s="33">
        <v>2036</v>
      </c>
      <c r="R1" s="33">
        <v>2037</v>
      </c>
      <c r="S1" s="33">
        <v>2038</v>
      </c>
      <c r="T1" s="33">
        <v>2039</v>
      </c>
      <c r="U1" s="33">
        <v>2040</v>
      </c>
      <c r="V1" s="33">
        <v>2041</v>
      </c>
      <c r="W1" s="33">
        <v>2042</v>
      </c>
      <c r="X1" s="33">
        <v>2043</v>
      </c>
      <c r="Y1" s="33">
        <v>2044</v>
      </c>
      <c r="Z1" s="33">
        <v>2045</v>
      </c>
      <c r="AA1" s="33">
        <v>2046</v>
      </c>
      <c r="AB1" s="33">
        <v>2047</v>
      </c>
      <c r="AC1" s="33">
        <v>2048</v>
      </c>
      <c r="AD1" s="33">
        <v>2049</v>
      </c>
      <c r="AE1" s="33">
        <v>2050</v>
      </c>
      <c r="AF1" s="90"/>
    </row>
    <row r="2" spans="1:32" ht="15" customHeight="1" thickTop="1" x14ac:dyDescent="0.35"/>
    <row r="3" spans="1:32" ht="15" customHeight="1" x14ac:dyDescent="0.35">
      <c r="C3" s="75"/>
      <c r="D3" s="75"/>
      <c r="E3" s="76"/>
      <c r="F3" s="76"/>
      <c r="G3" s="76"/>
    </row>
    <row r="4" spans="1:32" ht="15" customHeight="1" x14ac:dyDescent="0.35">
      <c r="C4" s="75"/>
      <c r="D4" s="75"/>
      <c r="E4" s="76"/>
      <c r="F4" s="76"/>
      <c r="G4" s="75"/>
    </row>
    <row r="5" spans="1:32" ht="15" customHeight="1" x14ac:dyDescent="0.35">
      <c r="C5" s="75"/>
      <c r="D5" s="75"/>
      <c r="E5" s="76"/>
      <c r="F5" s="76"/>
      <c r="G5" s="76"/>
    </row>
    <row r="6" spans="1:32" ht="15" customHeight="1" x14ac:dyDescent="0.35">
      <c r="C6" s="75"/>
      <c r="D6" s="76"/>
      <c r="E6" s="75"/>
      <c r="F6" s="76"/>
      <c r="G6" s="76"/>
    </row>
    <row r="7" spans="1:32" ht="12" customHeight="1" x14ac:dyDescent="0.35"/>
    <row r="8" spans="1:32" ht="12" customHeight="1" x14ac:dyDescent="0.35"/>
    <row r="9" spans="1:32" ht="12" customHeight="1" x14ac:dyDescent="0.35"/>
    <row r="10" spans="1:32" ht="15" customHeight="1" x14ac:dyDescent="0.35">
      <c r="A10" s="77" t="s">
        <v>1436</v>
      </c>
      <c r="B10" s="78" t="s">
        <v>1437</v>
      </c>
      <c r="AF10" s="92" t="s">
        <v>1285</v>
      </c>
    </row>
    <row r="11" spans="1:32" ht="15" customHeight="1" x14ac:dyDescent="0.35">
      <c r="B11" s="74"/>
      <c r="AF11" s="92" t="s">
        <v>1287</v>
      </c>
    </row>
    <row r="12" spans="1:32" ht="15" customHeight="1" x14ac:dyDescent="0.35">
      <c r="B12" s="74"/>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92" t="s">
        <v>1288</v>
      </c>
    </row>
    <row r="13" spans="1:32" ht="15" customHeight="1" thickBot="1" x14ac:dyDescent="0.4">
      <c r="B13" s="33" t="s">
        <v>1438</v>
      </c>
      <c r="C13" s="33">
        <v>2022</v>
      </c>
      <c r="D13" s="33">
        <v>2023</v>
      </c>
      <c r="E13" s="33">
        <v>2024</v>
      </c>
      <c r="F13" s="33">
        <v>2025</v>
      </c>
      <c r="G13" s="33">
        <v>2026</v>
      </c>
      <c r="H13" s="33">
        <v>2027</v>
      </c>
      <c r="I13" s="33">
        <v>2028</v>
      </c>
      <c r="J13" s="33">
        <v>2029</v>
      </c>
      <c r="K13" s="33">
        <v>2030</v>
      </c>
      <c r="L13" s="33">
        <v>2031</v>
      </c>
      <c r="M13" s="33">
        <v>2032</v>
      </c>
      <c r="N13" s="33">
        <v>2033</v>
      </c>
      <c r="O13" s="33">
        <v>2034</v>
      </c>
      <c r="P13" s="33">
        <v>2035</v>
      </c>
      <c r="Q13" s="33">
        <v>2036</v>
      </c>
      <c r="R13" s="33">
        <v>2037</v>
      </c>
      <c r="S13" s="33">
        <v>2038</v>
      </c>
      <c r="T13" s="33">
        <v>2039</v>
      </c>
      <c r="U13" s="33">
        <v>2040</v>
      </c>
      <c r="V13" s="33">
        <v>2041</v>
      </c>
      <c r="W13" s="33">
        <v>2042</v>
      </c>
      <c r="X13" s="33">
        <v>2043</v>
      </c>
      <c r="Y13" s="33">
        <v>2044</v>
      </c>
      <c r="Z13" s="33">
        <v>2045</v>
      </c>
      <c r="AA13" s="33">
        <v>2046</v>
      </c>
      <c r="AB13" s="33">
        <v>2047</v>
      </c>
      <c r="AC13" s="33">
        <v>2048</v>
      </c>
      <c r="AD13" s="33">
        <v>2049</v>
      </c>
      <c r="AE13" s="33">
        <v>2050</v>
      </c>
      <c r="AF13" s="93" t="s">
        <v>1290</v>
      </c>
    </row>
    <row r="14" spans="1:32" ht="15" customHeight="1" thickTop="1" x14ac:dyDescent="0.35"/>
    <row r="15" spans="1:32" ht="15" customHeight="1" x14ac:dyDescent="0.35">
      <c r="B15" s="34" t="s">
        <v>161</v>
      </c>
    </row>
    <row r="16" spans="1:32" ht="15" customHeight="1" x14ac:dyDescent="0.35">
      <c r="B16" s="34" t="s">
        <v>1439</v>
      </c>
    </row>
    <row r="17" spans="1:32" ht="15" customHeight="1" x14ac:dyDescent="0.35">
      <c r="B17" s="34" t="s">
        <v>1440</v>
      </c>
    </row>
    <row r="18" spans="1:32" ht="15" customHeight="1" x14ac:dyDescent="0.35">
      <c r="A18" s="77" t="s">
        <v>1441</v>
      </c>
      <c r="B18" s="81" t="s">
        <v>1442</v>
      </c>
      <c r="C18" s="82">
        <f>'AEO 2023 Table 42 Raw'!F9</f>
        <v>31.325907000000001</v>
      </c>
      <c r="D18" s="82">
        <f>'AEO 2023 Table 42 Raw'!G9</f>
        <v>31.963123</v>
      </c>
      <c r="E18" s="82">
        <f>'AEO 2023 Table 42 Raw'!H9</f>
        <v>32.524028999999999</v>
      </c>
      <c r="F18" s="82">
        <f>'AEO 2023 Table 42 Raw'!I9</f>
        <v>33.467635999999999</v>
      </c>
      <c r="G18" s="82">
        <f>'AEO 2023 Table 42 Raw'!J9</f>
        <v>33.943725999999998</v>
      </c>
      <c r="H18" s="82">
        <f>'AEO 2023 Table 42 Raw'!K9</f>
        <v>34.456111999999997</v>
      </c>
      <c r="I18" s="82">
        <f>'AEO 2023 Table 42 Raw'!L9</f>
        <v>35.439101999999998</v>
      </c>
      <c r="J18" s="82">
        <f>'AEO 2023 Table 42 Raw'!M9</f>
        <v>35.740851999999997</v>
      </c>
      <c r="K18" s="82">
        <f>'AEO 2023 Table 42 Raw'!N9</f>
        <v>35.954079</v>
      </c>
      <c r="L18" s="82">
        <f>'AEO 2023 Table 42 Raw'!O9</f>
        <v>36.090671999999998</v>
      </c>
      <c r="M18" s="82">
        <f>'AEO 2023 Table 42 Raw'!P9</f>
        <v>36.264645000000002</v>
      </c>
      <c r="N18" s="82">
        <f>'AEO 2023 Table 42 Raw'!Q9</f>
        <v>36.505446999999997</v>
      </c>
      <c r="O18" s="82">
        <f>'AEO 2023 Table 42 Raw'!R9</f>
        <v>36.746127999999999</v>
      </c>
      <c r="P18" s="82">
        <f>'AEO 2023 Table 42 Raw'!S9</f>
        <v>37.045166000000002</v>
      </c>
      <c r="Q18" s="82">
        <f>'AEO 2023 Table 42 Raw'!T9</f>
        <v>37.292243999999997</v>
      </c>
      <c r="R18" s="82">
        <f>'AEO 2023 Table 42 Raw'!U9</f>
        <v>37.492310000000003</v>
      </c>
      <c r="S18" s="82">
        <f>'AEO 2023 Table 42 Raw'!V9</f>
        <v>37.660049000000001</v>
      </c>
      <c r="T18" s="82">
        <f>'AEO 2023 Table 42 Raw'!W9</f>
        <v>37.850304000000001</v>
      </c>
      <c r="U18" s="82">
        <f>'AEO 2023 Table 42 Raw'!X9</f>
        <v>37.892277</v>
      </c>
      <c r="V18" s="82">
        <f>'AEO 2023 Table 42 Raw'!Y9</f>
        <v>37.939720000000001</v>
      </c>
      <c r="W18" s="82">
        <f>'AEO 2023 Table 42 Raw'!Z9</f>
        <v>37.976334000000001</v>
      </c>
      <c r="X18" s="82">
        <f>'AEO 2023 Table 42 Raw'!AA9</f>
        <v>37.996681000000002</v>
      </c>
      <c r="Y18" s="82">
        <f>'AEO 2023 Table 42 Raw'!AB9</f>
        <v>37.967789000000003</v>
      </c>
      <c r="Z18" s="82">
        <f>'AEO 2023 Table 42 Raw'!AC9</f>
        <v>37.950974000000002</v>
      </c>
      <c r="AA18" s="82">
        <f>'AEO 2023 Table 42 Raw'!AD9</f>
        <v>37.932575</v>
      </c>
      <c r="AB18" s="82">
        <f>'AEO 2023 Table 42 Raw'!AE9</f>
        <v>37.913924999999999</v>
      </c>
      <c r="AC18" s="82">
        <f>'AEO 2023 Table 42 Raw'!AF9</f>
        <v>37.899501999999998</v>
      </c>
      <c r="AD18" s="82">
        <f>'AEO 2023 Table 42 Raw'!AG9</f>
        <v>38.047488999999999</v>
      </c>
      <c r="AE18" s="82">
        <f>'AEO 2023 Table 42 Raw'!AH9</f>
        <v>38.029052999999998</v>
      </c>
      <c r="AF18" s="95">
        <f>'AEO 2023 Table 42 Raw'!AI9</f>
        <v>7.0000000000000001E-3</v>
      </c>
    </row>
    <row r="19" spans="1:32" ht="15" customHeight="1" x14ac:dyDescent="0.35">
      <c r="A19" s="77" t="s">
        <v>1443</v>
      </c>
      <c r="B19" s="81" t="s">
        <v>1444</v>
      </c>
      <c r="C19" s="82">
        <f>'AEO 2023 Table 42 Raw'!F10</f>
        <v>34.988373000000003</v>
      </c>
      <c r="D19" s="82">
        <f>'AEO 2023 Table 42 Raw'!G10</f>
        <v>35.479610000000001</v>
      </c>
      <c r="E19" s="82">
        <f>'AEO 2023 Table 42 Raw'!H10</f>
        <v>35.991630999999998</v>
      </c>
      <c r="F19" s="82">
        <f>'AEO 2023 Table 42 Raw'!I10</f>
        <v>37.248641999999997</v>
      </c>
      <c r="G19" s="82">
        <f>'AEO 2023 Table 42 Raw'!J10</f>
        <v>37.258881000000002</v>
      </c>
      <c r="H19" s="82">
        <f>'AEO 2023 Table 42 Raw'!K10</f>
        <v>37.639381</v>
      </c>
      <c r="I19" s="82">
        <f>'AEO 2023 Table 42 Raw'!L10</f>
        <v>39.165889999999997</v>
      </c>
      <c r="J19" s="82">
        <f>'AEO 2023 Table 42 Raw'!M10</f>
        <v>39.173023000000001</v>
      </c>
      <c r="K19" s="82">
        <f>'AEO 2023 Table 42 Raw'!N10</f>
        <v>39.182842000000001</v>
      </c>
      <c r="L19" s="82">
        <f>'AEO 2023 Table 42 Raw'!O10</f>
        <v>39.211024999999999</v>
      </c>
      <c r="M19" s="82">
        <f>'AEO 2023 Table 42 Raw'!P10</f>
        <v>39.275700000000001</v>
      </c>
      <c r="N19" s="82">
        <f>'AEO 2023 Table 42 Raw'!Q10</f>
        <v>39.405723999999999</v>
      </c>
      <c r="O19" s="82">
        <f>'AEO 2023 Table 42 Raw'!R10</f>
        <v>39.566749999999999</v>
      </c>
      <c r="P19" s="82">
        <f>'AEO 2023 Table 42 Raw'!S10</f>
        <v>39.796222999999998</v>
      </c>
      <c r="Q19" s="82">
        <f>'AEO 2023 Table 42 Raw'!T10</f>
        <v>40.009148000000003</v>
      </c>
      <c r="R19" s="82">
        <f>'AEO 2023 Table 42 Raw'!U10</f>
        <v>40.183841999999999</v>
      </c>
      <c r="S19" s="82">
        <f>'AEO 2023 Table 42 Raw'!V10</f>
        <v>40.342365000000001</v>
      </c>
      <c r="T19" s="82">
        <f>'AEO 2023 Table 42 Raw'!W10</f>
        <v>40.572600999999999</v>
      </c>
      <c r="U19" s="82">
        <f>'AEO 2023 Table 42 Raw'!X10</f>
        <v>40.618614000000001</v>
      </c>
      <c r="V19" s="82">
        <f>'AEO 2023 Table 42 Raw'!Y10</f>
        <v>40.673504000000001</v>
      </c>
      <c r="W19" s="82">
        <f>'AEO 2023 Table 42 Raw'!Z10</f>
        <v>40.707031000000001</v>
      </c>
      <c r="X19" s="82">
        <f>'AEO 2023 Table 42 Raw'!AA10</f>
        <v>40.715705999999997</v>
      </c>
      <c r="Y19" s="82">
        <f>'AEO 2023 Table 42 Raw'!AB10</f>
        <v>40.658225999999999</v>
      </c>
      <c r="Z19" s="82">
        <f>'AEO 2023 Table 42 Raw'!AC10</f>
        <v>40.608753</v>
      </c>
      <c r="AA19" s="82">
        <f>'AEO 2023 Table 42 Raw'!AD10</f>
        <v>40.563358000000001</v>
      </c>
      <c r="AB19" s="82">
        <f>'AEO 2023 Table 42 Raw'!AE10</f>
        <v>40.503765000000001</v>
      </c>
      <c r="AC19" s="82">
        <f>'AEO 2023 Table 42 Raw'!AF10</f>
        <v>40.462059000000004</v>
      </c>
      <c r="AD19" s="82">
        <f>'AEO 2023 Table 42 Raw'!AG10</f>
        <v>40.647647999999997</v>
      </c>
      <c r="AE19" s="82">
        <f>'AEO 2023 Table 42 Raw'!AH10</f>
        <v>40.588431999999997</v>
      </c>
      <c r="AF19" s="95">
        <f>'AEO 2023 Table 42 Raw'!AI10</f>
        <v>5.0000000000000001E-3</v>
      </c>
    </row>
    <row r="20" spans="1:32" ht="15" customHeight="1" x14ac:dyDescent="0.35">
      <c r="A20" s="77" t="s">
        <v>1445</v>
      </c>
      <c r="B20" s="81" t="s">
        <v>1446</v>
      </c>
      <c r="C20" s="82">
        <f>'AEO 2023 Table 42 Raw'!F11</f>
        <v>48.999347999999998</v>
      </c>
      <c r="D20" s="82">
        <f>'AEO 2023 Table 42 Raw'!G11</f>
        <v>49.952590999999998</v>
      </c>
      <c r="E20" s="82">
        <f>'AEO 2023 Table 42 Raw'!H11</f>
        <v>50.470374999999997</v>
      </c>
      <c r="F20" s="82">
        <f>'AEO 2023 Table 42 Raw'!I11</f>
        <v>52.342486999999998</v>
      </c>
      <c r="G20" s="82">
        <f>'AEO 2023 Table 42 Raw'!J11</f>
        <v>52.371268999999998</v>
      </c>
      <c r="H20" s="82">
        <f>'AEO 2023 Table 42 Raw'!K11</f>
        <v>52.551288999999997</v>
      </c>
      <c r="I20" s="82">
        <f>'AEO 2023 Table 42 Raw'!L11</f>
        <v>54.667416000000003</v>
      </c>
      <c r="J20" s="82">
        <f>'AEO 2023 Table 42 Raw'!M11</f>
        <v>54.740729999999999</v>
      </c>
      <c r="K20" s="82">
        <f>'AEO 2023 Table 42 Raw'!N11</f>
        <v>54.663063000000001</v>
      </c>
      <c r="L20" s="82">
        <f>'AEO 2023 Table 42 Raw'!O11</f>
        <v>54.539555</v>
      </c>
      <c r="M20" s="82">
        <f>'AEO 2023 Table 42 Raw'!P11</f>
        <v>54.434024999999998</v>
      </c>
      <c r="N20" s="82">
        <f>'AEO 2023 Table 42 Raw'!Q11</f>
        <v>54.377097999999997</v>
      </c>
      <c r="O20" s="82">
        <f>'AEO 2023 Table 42 Raw'!R11</f>
        <v>54.367908</v>
      </c>
      <c r="P20" s="82">
        <f>'AEO 2023 Table 42 Raw'!S11</f>
        <v>54.320480000000003</v>
      </c>
      <c r="Q20" s="82">
        <f>'AEO 2023 Table 42 Raw'!T11</f>
        <v>54.315372000000004</v>
      </c>
      <c r="R20" s="82">
        <f>'AEO 2023 Table 42 Raw'!U11</f>
        <v>54.283969999999997</v>
      </c>
      <c r="S20" s="82">
        <f>'AEO 2023 Table 42 Raw'!V11</f>
        <v>54.305824000000001</v>
      </c>
      <c r="T20" s="82">
        <f>'AEO 2023 Table 42 Raw'!W11</f>
        <v>54.484234000000001</v>
      </c>
      <c r="U20" s="82">
        <f>'AEO 2023 Table 42 Raw'!X11</f>
        <v>54.488292999999999</v>
      </c>
      <c r="V20" s="82">
        <f>'AEO 2023 Table 42 Raw'!Y11</f>
        <v>54.525542999999999</v>
      </c>
      <c r="W20" s="82">
        <f>'AEO 2023 Table 42 Raw'!Z11</f>
        <v>54.537815000000002</v>
      </c>
      <c r="X20" s="82">
        <f>'AEO 2023 Table 42 Raw'!AA11</f>
        <v>54.519511999999999</v>
      </c>
      <c r="Y20" s="82">
        <f>'AEO 2023 Table 42 Raw'!AB11</f>
        <v>54.407944000000001</v>
      </c>
      <c r="Z20" s="82">
        <f>'AEO 2023 Table 42 Raw'!AC11</f>
        <v>54.308017999999997</v>
      </c>
      <c r="AA20" s="82">
        <f>'AEO 2023 Table 42 Raw'!AD11</f>
        <v>54.223305000000003</v>
      </c>
      <c r="AB20" s="82">
        <f>'AEO 2023 Table 42 Raw'!AE11</f>
        <v>54.117947000000001</v>
      </c>
      <c r="AC20" s="82">
        <f>'AEO 2023 Table 42 Raw'!AF11</f>
        <v>54.031509</v>
      </c>
      <c r="AD20" s="82">
        <f>'AEO 2023 Table 42 Raw'!AG11</f>
        <v>54.331467000000004</v>
      </c>
      <c r="AE20" s="82">
        <f>'AEO 2023 Table 42 Raw'!AH11</f>
        <v>54.219757000000001</v>
      </c>
      <c r="AF20" s="95">
        <f>'AEO 2023 Table 42 Raw'!AI11</f>
        <v>4.0000000000000001E-3</v>
      </c>
    </row>
    <row r="21" spans="1:32" ht="15" customHeight="1" x14ac:dyDescent="0.35">
      <c r="A21" s="77" t="s">
        <v>1447</v>
      </c>
      <c r="B21" s="81" t="s">
        <v>1448</v>
      </c>
      <c r="C21" s="82">
        <f>'AEO 2023 Table 42 Raw'!F12</f>
        <v>49.118476999999999</v>
      </c>
      <c r="D21" s="82">
        <f>'AEO 2023 Table 42 Raw'!G12</f>
        <v>49.525931999999997</v>
      </c>
      <c r="E21" s="82">
        <f>'AEO 2023 Table 42 Raw'!H12</f>
        <v>49.800797000000003</v>
      </c>
      <c r="F21" s="82">
        <f>'AEO 2023 Table 42 Raw'!I12</f>
        <v>51.727921000000002</v>
      </c>
      <c r="G21" s="82">
        <f>'AEO 2023 Table 42 Raw'!J12</f>
        <v>51.727756999999997</v>
      </c>
      <c r="H21" s="82">
        <f>'AEO 2023 Table 42 Raw'!K12</f>
        <v>51.915450999999997</v>
      </c>
      <c r="I21" s="82">
        <f>'AEO 2023 Table 42 Raw'!L12</f>
        <v>53.779263</v>
      </c>
      <c r="J21" s="82">
        <f>'AEO 2023 Table 42 Raw'!M12</f>
        <v>53.771320000000003</v>
      </c>
      <c r="K21" s="82">
        <f>'AEO 2023 Table 42 Raw'!N12</f>
        <v>53.658656999999998</v>
      </c>
      <c r="L21" s="82">
        <f>'AEO 2023 Table 42 Raw'!O12</f>
        <v>53.503647000000001</v>
      </c>
      <c r="M21" s="82">
        <f>'AEO 2023 Table 42 Raw'!P12</f>
        <v>53.351802999999997</v>
      </c>
      <c r="N21" s="82">
        <f>'AEO 2023 Table 42 Raw'!Q12</f>
        <v>53.173279000000001</v>
      </c>
      <c r="O21" s="82">
        <f>'AEO 2023 Table 42 Raw'!R12</f>
        <v>53.028084</v>
      </c>
      <c r="P21" s="82">
        <f>'AEO 2023 Table 42 Raw'!S12</f>
        <v>52.943260000000002</v>
      </c>
      <c r="Q21" s="82">
        <f>'AEO 2023 Table 42 Raw'!T12</f>
        <v>52.914721999999998</v>
      </c>
      <c r="R21" s="82">
        <f>'AEO 2023 Table 42 Raw'!U12</f>
        <v>52.950127000000002</v>
      </c>
      <c r="S21" s="82">
        <f>'AEO 2023 Table 42 Raw'!V12</f>
        <v>52.974761999999998</v>
      </c>
      <c r="T21" s="82">
        <f>'AEO 2023 Table 42 Raw'!W12</f>
        <v>53.148547999999998</v>
      </c>
      <c r="U21" s="82">
        <f>'AEO 2023 Table 42 Raw'!X12</f>
        <v>53.141795999999999</v>
      </c>
      <c r="V21" s="82">
        <f>'AEO 2023 Table 42 Raw'!Y12</f>
        <v>53.163170000000001</v>
      </c>
      <c r="W21" s="82">
        <f>'AEO 2023 Table 42 Raw'!Z12</f>
        <v>53.164532000000001</v>
      </c>
      <c r="X21" s="82">
        <f>'AEO 2023 Table 42 Raw'!AA12</f>
        <v>53.13879</v>
      </c>
      <c r="Y21" s="82">
        <f>'AEO 2023 Table 42 Raw'!AB12</f>
        <v>53.027565000000003</v>
      </c>
      <c r="Z21" s="82">
        <f>'AEO 2023 Table 42 Raw'!AC12</f>
        <v>52.922595999999999</v>
      </c>
      <c r="AA21" s="82">
        <f>'AEO 2023 Table 42 Raw'!AD12</f>
        <v>52.837848999999999</v>
      </c>
      <c r="AB21" s="82">
        <f>'AEO 2023 Table 42 Raw'!AE12</f>
        <v>52.730148</v>
      </c>
      <c r="AC21" s="82">
        <f>'AEO 2023 Table 42 Raw'!AF12</f>
        <v>52.641449000000001</v>
      </c>
      <c r="AD21" s="82">
        <f>'AEO 2023 Table 42 Raw'!AG12</f>
        <v>52.945594999999997</v>
      </c>
      <c r="AE21" s="82">
        <f>'AEO 2023 Table 42 Raw'!AH12</f>
        <v>52.834254999999999</v>
      </c>
      <c r="AF21" s="95">
        <f>'AEO 2023 Table 42 Raw'!AI12</f>
        <v>3.0000000000000001E-3</v>
      </c>
    </row>
    <row r="22" spans="1:32" ht="15" customHeight="1" x14ac:dyDescent="0.35">
      <c r="A22" s="77" t="s">
        <v>1449</v>
      </c>
      <c r="B22" s="81" t="s">
        <v>1450</v>
      </c>
      <c r="C22" s="82">
        <f>'AEO 2023 Table 42 Raw'!F13</f>
        <v>42.722023</v>
      </c>
      <c r="D22" s="82">
        <f>'AEO 2023 Table 42 Raw'!G13</f>
        <v>43.276446999999997</v>
      </c>
      <c r="E22" s="82">
        <f>'AEO 2023 Table 42 Raw'!H13</f>
        <v>43.566895000000002</v>
      </c>
      <c r="F22" s="82">
        <f>'AEO 2023 Table 42 Raw'!I13</f>
        <v>45.005558000000001</v>
      </c>
      <c r="G22" s="82">
        <f>'AEO 2023 Table 42 Raw'!J13</f>
        <v>45.239871999999998</v>
      </c>
      <c r="H22" s="82">
        <f>'AEO 2023 Table 42 Raw'!K13</f>
        <v>45.598742999999999</v>
      </c>
      <c r="I22" s="82">
        <f>'AEO 2023 Table 42 Raw'!L13</f>
        <v>46.918368999999998</v>
      </c>
      <c r="J22" s="82">
        <f>'AEO 2023 Table 42 Raw'!M13</f>
        <v>47.216858000000002</v>
      </c>
      <c r="K22" s="82">
        <f>'AEO 2023 Table 42 Raw'!N13</f>
        <v>47.286644000000003</v>
      </c>
      <c r="L22" s="82">
        <f>'AEO 2023 Table 42 Raw'!O13</f>
        <v>47.265816000000001</v>
      </c>
      <c r="M22" s="82">
        <f>'AEO 2023 Table 42 Raw'!P13</f>
        <v>47.178500999999997</v>
      </c>
      <c r="N22" s="82">
        <f>'AEO 2023 Table 42 Raw'!Q13</f>
        <v>47.084285999999999</v>
      </c>
      <c r="O22" s="82">
        <f>'AEO 2023 Table 42 Raw'!R13</f>
        <v>47.038207999999997</v>
      </c>
      <c r="P22" s="82">
        <f>'AEO 2023 Table 42 Raw'!S13</f>
        <v>47.039721999999998</v>
      </c>
      <c r="Q22" s="82">
        <f>'AEO 2023 Table 42 Raw'!T13</f>
        <v>47.094645999999997</v>
      </c>
      <c r="R22" s="82">
        <f>'AEO 2023 Table 42 Raw'!U13</f>
        <v>47.163651000000002</v>
      </c>
      <c r="S22" s="82">
        <f>'AEO 2023 Table 42 Raw'!V13</f>
        <v>47.235596000000001</v>
      </c>
      <c r="T22" s="82">
        <f>'AEO 2023 Table 42 Raw'!W13</f>
        <v>47.456211000000003</v>
      </c>
      <c r="U22" s="82">
        <f>'AEO 2023 Table 42 Raw'!X13</f>
        <v>47.451507999999997</v>
      </c>
      <c r="V22" s="82">
        <f>'AEO 2023 Table 42 Raw'!Y13</f>
        <v>47.487800999999997</v>
      </c>
      <c r="W22" s="82">
        <f>'AEO 2023 Table 42 Raw'!Z13</f>
        <v>47.500114000000004</v>
      </c>
      <c r="X22" s="82">
        <f>'AEO 2023 Table 42 Raw'!AA13</f>
        <v>47.499847000000003</v>
      </c>
      <c r="Y22" s="82">
        <f>'AEO 2023 Table 42 Raw'!AB13</f>
        <v>47.420036000000003</v>
      </c>
      <c r="Z22" s="82">
        <f>'AEO 2023 Table 42 Raw'!AC13</f>
        <v>47.348849999999999</v>
      </c>
      <c r="AA22" s="82">
        <f>'AEO 2023 Table 42 Raw'!AD13</f>
        <v>47.288670000000003</v>
      </c>
      <c r="AB22" s="82">
        <f>'AEO 2023 Table 42 Raw'!AE13</f>
        <v>47.215355000000002</v>
      </c>
      <c r="AC22" s="82">
        <f>'AEO 2023 Table 42 Raw'!AF13</f>
        <v>47.154335000000003</v>
      </c>
      <c r="AD22" s="82">
        <f>'AEO 2023 Table 42 Raw'!AG13</f>
        <v>47.440314999999998</v>
      </c>
      <c r="AE22" s="82">
        <f>'AEO 2023 Table 42 Raw'!AH13</f>
        <v>47.361739999999998</v>
      </c>
      <c r="AF22" s="95">
        <f>'AEO 2023 Table 42 Raw'!AI13</f>
        <v>4.0000000000000001E-3</v>
      </c>
    </row>
    <row r="23" spans="1:32" ht="15" customHeight="1" x14ac:dyDescent="0.35">
      <c r="A23" s="77" t="s">
        <v>1451</v>
      </c>
      <c r="B23" s="81" t="s">
        <v>1452</v>
      </c>
      <c r="C23" s="82">
        <f>'AEO 2023 Table 42 Raw'!F14</f>
        <v>30.334042</v>
      </c>
      <c r="D23" s="82">
        <f>'AEO 2023 Table 42 Raw'!G14</f>
        <v>31.296258999999999</v>
      </c>
      <c r="E23" s="82">
        <f>'AEO 2023 Table 42 Raw'!H14</f>
        <v>32.191890999999998</v>
      </c>
      <c r="F23" s="82">
        <f>'AEO 2023 Table 42 Raw'!I14</f>
        <v>33.52581</v>
      </c>
      <c r="G23" s="82">
        <f>'AEO 2023 Table 42 Raw'!J14</f>
        <v>33.793491000000003</v>
      </c>
      <c r="H23" s="82">
        <f>'AEO 2023 Table 42 Raw'!K14</f>
        <v>34.25412</v>
      </c>
      <c r="I23" s="82">
        <f>'AEO 2023 Table 42 Raw'!L14</f>
        <v>35.362324000000001</v>
      </c>
      <c r="J23" s="82">
        <f>'AEO 2023 Table 42 Raw'!M14</f>
        <v>35.451813000000001</v>
      </c>
      <c r="K23" s="82">
        <f>'AEO 2023 Table 42 Raw'!N14</f>
        <v>35.557896</v>
      </c>
      <c r="L23" s="82">
        <f>'AEO 2023 Table 42 Raw'!O14</f>
        <v>35.612892000000002</v>
      </c>
      <c r="M23" s="82">
        <f>'AEO 2023 Table 42 Raw'!P14</f>
        <v>35.709614000000002</v>
      </c>
      <c r="N23" s="82">
        <f>'AEO 2023 Table 42 Raw'!Q14</f>
        <v>35.862324000000001</v>
      </c>
      <c r="O23" s="82">
        <f>'AEO 2023 Table 42 Raw'!R14</f>
        <v>36.003554999999999</v>
      </c>
      <c r="P23" s="82">
        <f>'AEO 2023 Table 42 Raw'!S14</f>
        <v>36.201549999999997</v>
      </c>
      <c r="Q23" s="82">
        <f>'AEO 2023 Table 42 Raw'!T14</f>
        <v>36.397373000000002</v>
      </c>
      <c r="R23" s="82">
        <f>'AEO 2023 Table 42 Raw'!U14</f>
        <v>36.562655999999997</v>
      </c>
      <c r="S23" s="82">
        <f>'AEO 2023 Table 42 Raw'!V14</f>
        <v>36.680869999999999</v>
      </c>
      <c r="T23" s="82">
        <f>'AEO 2023 Table 42 Raw'!W14</f>
        <v>36.852511999999997</v>
      </c>
      <c r="U23" s="82">
        <f>'AEO 2023 Table 42 Raw'!X14</f>
        <v>36.913502000000001</v>
      </c>
      <c r="V23" s="82">
        <f>'AEO 2023 Table 42 Raw'!Y14</f>
        <v>36.98856</v>
      </c>
      <c r="W23" s="82">
        <f>'AEO 2023 Table 42 Raw'!Z14</f>
        <v>37.043598000000003</v>
      </c>
      <c r="X23" s="82">
        <f>'AEO 2023 Table 42 Raw'!AA14</f>
        <v>37.077525999999999</v>
      </c>
      <c r="Y23" s="82">
        <f>'AEO 2023 Table 42 Raw'!AB14</f>
        <v>37.060206999999998</v>
      </c>
      <c r="Z23" s="82">
        <f>'AEO 2023 Table 42 Raw'!AC14</f>
        <v>37.044623999999999</v>
      </c>
      <c r="AA23" s="82">
        <f>'AEO 2023 Table 42 Raw'!AD14</f>
        <v>37.028354999999998</v>
      </c>
      <c r="AB23" s="82">
        <f>'AEO 2023 Table 42 Raw'!AE14</f>
        <v>37.005043000000001</v>
      </c>
      <c r="AC23" s="82">
        <f>'AEO 2023 Table 42 Raw'!AF14</f>
        <v>36.986823999999999</v>
      </c>
      <c r="AD23" s="82">
        <f>'AEO 2023 Table 42 Raw'!AG14</f>
        <v>37.143089000000003</v>
      </c>
      <c r="AE23" s="82">
        <f>'AEO 2023 Table 42 Raw'!AH14</f>
        <v>37.118969</v>
      </c>
      <c r="AF23" s="95">
        <f>'AEO 2023 Table 42 Raw'!AI14</f>
        <v>7.0000000000000001E-3</v>
      </c>
    </row>
    <row r="24" spans="1:32" ht="15" customHeight="1" x14ac:dyDescent="0.35">
      <c r="A24" s="77" t="s">
        <v>1453</v>
      </c>
      <c r="B24" s="81" t="s">
        <v>1454</v>
      </c>
      <c r="C24" s="82">
        <f>'AEO 2023 Table 42 Raw'!F15</f>
        <v>43.781582</v>
      </c>
      <c r="D24" s="82">
        <f>'AEO 2023 Table 42 Raw'!G15</f>
        <v>44.346535000000003</v>
      </c>
      <c r="E24" s="82">
        <f>'AEO 2023 Table 42 Raw'!H15</f>
        <v>45.131996000000001</v>
      </c>
      <c r="F24" s="82">
        <f>'AEO 2023 Table 42 Raw'!I15</f>
        <v>47.248157999999997</v>
      </c>
      <c r="G24" s="82">
        <f>'AEO 2023 Table 42 Raw'!J15</f>
        <v>47.431843000000001</v>
      </c>
      <c r="H24" s="82">
        <f>'AEO 2023 Table 42 Raw'!K15</f>
        <v>47.767707999999999</v>
      </c>
      <c r="I24" s="82">
        <f>'AEO 2023 Table 42 Raw'!L15</f>
        <v>49.533123000000003</v>
      </c>
      <c r="J24" s="82">
        <f>'AEO 2023 Table 42 Raw'!M15</f>
        <v>49.712378999999999</v>
      </c>
      <c r="K24" s="82">
        <f>'AEO 2023 Table 42 Raw'!N15</f>
        <v>49.688892000000003</v>
      </c>
      <c r="L24" s="82">
        <f>'AEO 2023 Table 42 Raw'!O15</f>
        <v>49.618907999999998</v>
      </c>
      <c r="M24" s="82">
        <f>'AEO 2023 Table 42 Raw'!P15</f>
        <v>49.584560000000003</v>
      </c>
      <c r="N24" s="82">
        <f>'AEO 2023 Table 42 Raw'!Q15</f>
        <v>49.579880000000003</v>
      </c>
      <c r="O24" s="82">
        <f>'AEO 2023 Table 42 Raw'!R15</f>
        <v>49.533638000000003</v>
      </c>
      <c r="P24" s="82">
        <f>'AEO 2023 Table 42 Raw'!S15</f>
        <v>49.570267000000001</v>
      </c>
      <c r="Q24" s="82">
        <f>'AEO 2023 Table 42 Raw'!T15</f>
        <v>49.634276999999997</v>
      </c>
      <c r="R24" s="82">
        <f>'AEO 2023 Table 42 Raw'!U15</f>
        <v>49.726353000000003</v>
      </c>
      <c r="S24" s="82">
        <f>'AEO 2023 Table 42 Raw'!V15</f>
        <v>49.797404999999998</v>
      </c>
      <c r="T24" s="82">
        <f>'AEO 2023 Table 42 Raw'!W15</f>
        <v>50.038451999999999</v>
      </c>
      <c r="U24" s="82">
        <f>'AEO 2023 Table 42 Raw'!X15</f>
        <v>50.041134</v>
      </c>
      <c r="V24" s="82">
        <f>'AEO 2023 Table 42 Raw'!Y15</f>
        <v>50.094817999999997</v>
      </c>
      <c r="W24" s="82">
        <f>'AEO 2023 Table 42 Raw'!Z15</f>
        <v>50.129249999999999</v>
      </c>
      <c r="X24" s="82">
        <f>'AEO 2023 Table 42 Raw'!AA15</f>
        <v>50.149020999999998</v>
      </c>
      <c r="Y24" s="82">
        <f>'AEO 2023 Table 42 Raw'!AB15</f>
        <v>50.07996</v>
      </c>
      <c r="Z24" s="82">
        <f>'AEO 2023 Table 42 Raw'!AC15</f>
        <v>50.022399999999998</v>
      </c>
      <c r="AA24" s="82">
        <f>'AEO 2023 Table 42 Raw'!AD15</f>
        <v>49.976215000000003</v>
      </c>
      <c r="AB24" s="82">
        <f>'AEO 2023 Table 42 Raw'!AE15</f>
        <v>49.922611000000003</v>
      </c>
      <c r="AC24" s="82">
        <f>'AEO 2023 Table 42 Raw'!AF15</f>
        <v>49.881630000000001</v>
      </c>
      <c r="AD24" s="82">
        <f>'AEO 2023 Table 42 Raw'!AG15</f>
        <v>50.228569</v>
      </c>
      <c r="AE24" s="82">
        <f>'AEO 2023 Table 42 Raw'!AH15</f>
        <v>50.169387999999998</v>
      </c>
      <c r="AF24" s="95">
        <f>'AEO 2023 Table 42 Raw'!AI15</f>
        <v>5.0000000000000001E-3</v>
      </c>
    </row>
    <row r="25" spans="1:32" ht="15" customHeight="1" x14ac:dyDescent="0.35">
      <c r="A25" s="77" t="s">
        <v>1455</v>
      </c>
      <c r="B25" s="81" t="s">
        <v>1456</v>
      </c>
      <c r="C25" s="82">
        <f>'AEO 2023 Table 42 Raw'!F16</f>
        <v>39.660164000000002</v>
      </c>
      <c r="D25" s="82">
        <f>'AEO 2023 Table 42 Raw'!G16</f>
        <v>40.372723000000001</v>
      </c>
      <c r="E25" s="82">
        <f>'AEO 2023 Table 42 Raw'!H16</f>
        <v>41.103667999999999</v>
      </c>
      <c r="F25" s="82">
        <f>'AEO 2023 Table 42 Raw'!I16</f>
        <v>42.691246</v>
      </c>
      <c r="G25" s="82">
        <f>'AEO 2023 Table 42 Raw'!J16</f>
        <v>42.818736999999999</v>
      </c>
      <c r="H25" s="82">
        <f>'AEO 2023 Table 42 Raw'!K16</f>
        <v>43.110481</v>
      </c>
      <c r="I25" s="82">
        <f>'AEO 2023 Table 42 Raw'!L16</f>
        <v>44.323971</v>
      </c>
      <c r="J25" s="82">
        <f>'AEO 2023 Table 42 Raw'!M16</f>
        <v>44.509658999999999</v>
      </c>
      <c r="K25" s="82">
        <f>'AEO 2023 Table 42 Raw'!N16</f>
        <v>44.565036999999997</v>
      </c>
      <c r="L25" s="82">
        <f>'AEO 2023 Table 42 Raw'!O16</f>
        <v>44.548808999999999</v>
      </c>
      <c r="M25" s="82">
        <f>'AEO 2023 Table 42 Raw'!P16</f>
        <v>44.564613000000001</v>
      </c>
      <c r="N25" s="82">
        <f>'AEO 2023 Table 42 Raw'!Q16</f>
        <v>44.710636000000001</v>
      </c>
      <c r="O25" s="82">
        <f>'AEO 2023 Table 42 Raw'!R16</f>
        <v>44.902447000000002</v>
      </c>
      <c r="P25" s="82">
        <f>'AEO 2023 Table 42 Raw'!S16</f>
        <v>45.136702999999997</v>
      </c>
      <c r="Q25" s="82">
        <f>'AEO 2023 Table 42 Raw'!T16</f>
        <v>45.323653999999998</v>
      </c>
      <c r="R25" s="82">
        <f>'AEO 2023 Table 42 Raw'!U16</f>
        <v>45.468913999999998</v>
      </c>
      <c r="S25" s="82">
        <f>'AEO 2023 Table 42 Raw'!V16</f>
        <v>45.586844999999997</v>
      </c>
      <c r="T25" s="82">
        <f>'AEO 2023 Table 42 Raw'!W16</f>
        <v>45.799618000000002</v>
      </c>
      <c r="U25" s="82">
        <f>'AEO 2023 Table 42 Raw'!X16</f>
        <v>45.858466999999997</v>
      </c>
      <c r="V25" s="82">
        <f>'AEO 2023 Table 42 Raw'!Y16</f>
        <v>45.932246999999997</v>
      </c>
      <c r="W25" s="82">
        <f>'AEO 2023 Table 42 Raw'!Z16</f>
        <v>45.986763000000003</v>
      </c>
      <c r="X25" s="82">
        <f>'AEO 2023 Table 42 Raw'!AA16</f>
        <v>46.019874999999999</v>
      </c>
      <c r="Y25" s="82">
        <f>'AEO 2023 Table 42 Raw'!AB16</f>
        <v>45.983345</v>
      </c>
      <c r="Z25" s="82">
        <f>'AEO 2023 Table 42 Raw'!AC16</f>
        <v>45.954391000000001</v>
      </c>
      <c r="AA25" s="82">
        <f>'AEO 2023 Table 42 Raw'!AD16</f>
        <v>45.92709</v>
      </c>
      <c r="AB25" s="82">
        <f>'AEO 2023 Table 42 Raw'!AE16</f>
        <v>45.896954000000001</v>
      </c>
      <c r="AC25" s="82">
        <f>'AEO 2023 Table 42 Raw'!AF16</f>
        <v>45.873885999999999</v>
      </c>
      <c r="AD25" s="82">
        <f>'AEO 2023 Table 42 Raw'!AG16</f>
        <v>46.105227999999997</v>
      </c>
      <c r="AE25" s="82">
        <f>'AEO 2023 Table 42 Raw'!AH16</f>
        <v>46.071434000000004</v>
      </c>
      <c r="AF25" s="95">
        <f>'AEO 2023 Table 42 Raw'!AI16</f>
        <v>5.0000000000000001E-3</v>
      </c>
    </row>
    <row r="26" spans="1:32" ht="15" customHeight="1" x14ac:dyDescent="0.35">
      <c r="A26" s="77" t="s">
        <v>1457</v>
      </c>
      <c r="B26" s="81" t="s">
        <v>1458</v>
      </c>
      <c r="C26" s="82">
        <f>'AEO 2023 Table 42 Raw'!F17</f>
        <v>44.385361000000003</v>
      </c>
      <c r="D26" s="82">
        <f>'AEO 2023 Table 42 Raw'!G17</f>
        <v>45.048316999999997</v>
      </c>
      <c r="E26" s="82">
        <f>'AEO 2023 Table 42 Raw'!H17</f>
        <v>45.584640999999998</v>
      </c>
      <c r="F26" s="82">
        <f>'AEO 2023 Table 42 Raw'!I17</f>
        <v>47.450099999999999</v>
      </c>
      <c r="G26" s="82">
        <f>'AEO 2023 Table 42 Raw'!J17</f>
        <v>47.527678999999999</v>
      </c>
      <c r="H26" s="82">
        <f>'AEO 2023 Table 42 Raw'!K17</f>
        <v>47.825572999999999</v>
      </c>
      <c r="I26" s="82">
        <f>'AEO 2023 Table 42 Raw'!L17</f>
        <v>49.530743000000001</v>
      </c>
      <c r="J26" s="82">
        <f>'AEO 2023 Table 42 Raw'!M17</f>
        <v>49.645893000000001</v>
      </c>
      <c r="K26" s="82">
        <f>'AEO 2023 Table 42 Raw'!N17</f>
        <v>49.621529000000002</v>
      </c>
      <c r="L26" s="82">
        <f>'AEO 2023 Table 42 Raw'!O17</f>
        <v>49.543925999999999</v>
      </c>
      <c r="M26" s="82">
        <f>'AEO 2023 Table 42 Raw'!P17</f>
        <v>49.484737000000003</v>
      </c>
      <c r="N26" s="82">
        <f>'AEO 2023 Table 42 Raw'!Q17</f>
        <v>49.460040999999997</v>
      </c>
      <c r="O26" s="82">
        <f>'AEO 2023 Table 42 Raw'!R17</f>
        <v>49.442664999999998</v>
      </c>
      <c r="P26" s="82">
        <f>'AEO 2023 Table 42 Raw'!S17</f>
        <v>49.481166999999999</v>
      </c>
      <c r="Q26" s="82">
        <f>'AEO 2023 Table 42 Raw'!T17</f>
        <v>49.540317999999999</v>
      </c>
      <c r="R26" s="82">
        <f>'AEO 2023 Table 42 Raw'!U17</f>
        <v>49.614798999999998</v>
      </c>
      <c r="S26" s="82">
        <f>'AEO 2023 Table 42 Raw'!V17</f>
        <v>49.678061999999997</v>
      </c>
      <c r="T26" s="82">
        <f>'AEO 2023 Table 42 Raw'!W17</f>
        <v>49.885306999999997</v>
      </c>
      <c r="U26" s="82">
        <f>'AEO 2023 Table 42 Raw'!X17</f>
        <v>49.889194000000003</v>
      </c>
      <c r="V26" s="82">
        <f>'AEO 2023 Table 42 Raw'!Y17</f>
        <v>49.948684999999998</v>
      </c>
      <c r="W26" s="82">
        <f>'AEO 2023 Table 42 Raw'!Z17</f>
        <v>49.970222</v>
      </c>
      <c r="X26" s="82">
        <f>'AEO 2023 Table 42 Raw'!AA17</f>
        <v>49.97081</v>
      </c>
      <c r="Y26" s="82">
        <f>'AEO 2023 Table 42 Raw'!AB17</f>
        <v>49.887141999999997</v>
      </c>
      <c r="Z26" s="82">
        <f>'AEO 2023 Table 42 Raw'!AC17</f>
        <v>49.814582999999999</v>
      </c>
      <c r="AA26" s="82">
        <f>'AEO 2023 Table 42 Raw'!AD17</f>
        <v>49.759663000000003</v>
      </c>
      <c r="AB26" s="82">
        <f>'AEO 2023 Table 42 Raw'!AE17</f>
        <v>49.688267000000003</v>
      </c>
      <c r="AC26" s="82">
        <f>'AEO 2023 Table 42 Raw'!AF17</f>
        <v>49.628937000000001</v>
      </c>
      <c r="AD26" s="82">
        <f>'AEO 2023 Table 42 Raw'!AG17</f>
        <v>49.924934</v>
      </c>
      <c r="AE26" s="82">
        <f>'AEO 2023 Table 42 Raw'!AH17</f>
        <v>49.845367000000003</v>
      </c>
      <c r="AF26" s="95">
        <f>'AEO 2023 Table 42 Raw'!AI17</f>
        <v>4.0000000000000001E-3</v>
      </c>
    </row>
    <row r="27" spans="1:32" ht="15" customHeight="1" x14ac:dyDescent="0.35">
      <c r="A27" s="77" t="s">
        <v>1459</v>
      </c>
      <c r="B27" s="81" t="s">
        <v>1460</v>
      </c>
      <c r="C27" s="82">
        <f>'AEO 2023 Table 42 Raw'!F18</f>
        <v>36.245750000000001</v>
      </c>
      <c r="D27" s="82">
        <f>'AEO 2023 Table 42 Raw'!G18</f>
        <v>36.787132</v>
      </c>
      <c r="E27" s="82">
        <f>'AEO 2023 Table 42 Raw'!H18</f>
        <v>37.225101000000002</v>
      </c>
      <c r="F27" s="82">
        <f>'AEO 2023 Table 42 Raw'!I18</f>
        <v>38.748463000000001</v>
      </c>
      <c r="G27" s="82">
        <f>'AEO 2023 Table 42 Raw'!J18</f>
        <v>38.811813000000001</v>
      </c>
      <c r="H27" s="82">
        <f>'AEO 2023 Table 42 Raw'!K18</f>
        <v>39.055079999999997</v>
      </c>
      <c r="I27" s="82">
        <f>'AEO 2023 Table 42 Raw'!L18</f>
        <v>40.447547999999998</v>
      </c>
      <c r="J27" s="82">
        <f>'AEO 2023 Table 42 Raw'!M18</f>
        <v>40.541580000000003</v>
      </c>
      <c r="K27" s="82">
        <f>'AEO 2023 Table 42 Raw'!N18</f>
        <v>40.521683000000003</v>
      </c>
      <c r="L27" s="82">
        <f>'AEO 2023 Table 42 Raw'!O18</f>
        <v>40.458312999999997</v>
      </c>
      <c r="M27" s="82">
        <f>'AEO 2023 Table 42 Raw'!P18</f>
        <v>40.409976999999998</v>
      </c>
      <c r="N27" s="82">
        <f>'AEO 2023 Table 42 Raw'!Q18</f>
        <v>40.389811999999999</v>
      </c>
      <c r="O27" s="82">
        <f>'AEO 2023 Table 42 Raw'!R18</f>
        <v>40.375622</v>
      </c>
      <c r="P27" s="82">
        <f>'AEO 2023 Table 42 Raw'!S18</f>
        <v>40.407063000000001</v>
      </c>
      <c r="Q27" s="82">
        <f>'AEO 2023 Table 42 Raw'!T18</f>
        <v>40.455364000000003</v>
      </c>
      <c r="R27" s="82">
        <f>'AEO 2023 Table 42 Raw'!U18</f>
        <v>40.516190000000002</v>
      </c>
      <c r="S27" s="82">
        <f>'AEO 2023 Table 42 Raw'!V18</f>
        <v>40.567852000000002</v>
      </c>
      <c r="T27" s="82">
        <f>'AEO 2023 Table 42 Raw'!W18</f>
        <v>40.737090999999999</v>
      </c>
      <c r="U27" s="82">
        <f>'AEO 2023 Table 42 Raw'!X18</f>
        <v>40.740265000000001</v>
      </c>
      <c r="V27" s="82">
        <f>'AEO 2023 Table 42 Raw'!Y18</f>
        <v>40.788845000000002</v>
      </c>
      <c r="W27" s="82">
        <f>'AEO 2023 Table 42 Raw'!Z18</f>
        <v>40.806431000000003</v>
      </c>
      <c r="X27" s="82">
        <f>'AEO 2023 Table 42 Raw'!AA18</f>
        <v>40.806910999999999</v>
      </c>
      <c r="Y27" s="82">
        <f>'AEO 2023 Table 42 Raw'!AB18</f>
        <v>40.738585999999998</v>
      </c>
      <c r="Z27" s="82">
        <f>'AEO 2023 Table 42 Raw'!AC18</f>
        <v>40.679336999999997</v>
      </c>
      <c r="AA27" s="82">
        <f>'AEO 2023 Table 42 Raw'!AD18</f>
        <v>40.634487</v>
      </c>
      <c r="AB27" s="82">
        <f>'AEO 2023 Table 42 Raw'!AE18</f>
        <v>40.576183</v>
      </c>
      <c r="AC27" s="82">
        <f>'AEO 2023 Table 42 Raw'!AF18</f>
        <v>40.527732999999998</v>
      </c>
      <c r="AD27" s="82">
        <f>'AEO 2023 Table 42 Raw'!AG18</f>
        <v>40.769450999999997</v>
      </c>
      <c r="AE27" s="82">
        <f>'AEO 2023 Table 42 Raw'!AH18</f>
        <v>40.704475000000002</v>
      </c>
      <c r="AF27" s="95">
        <f>'AEO 2023 Table 42 Raw'!AI18</f>
        <v>4.0000000000000001E-3</v>
      </c>
    </row>
    <row r="28" spans="1:32" ht="15" customHeight="1" x14ac:dyDescent="0.35">
      <c r="C28" s="82"/>
      <c r="D28" s="82"/>
      <c r="E28" s="82"/>
      <c r="F28" s="82"/>
      <c r="G28" s="82"/>
      <c r="H28" s="82"/>
      <c r="I28" s="82"/>
      <c r="J28" s="82"/>
      <c r="K28" s="82"/>
      <c r="L28" s="82"/>
      <c r="M28" s="82"/>
      <c r="N28" s="82"/>
      <c r="O28" s="82"/>
      <c r="P28" s="82"/>
      <c r="Q28" s="82"/>
      <c r="R28" s="82"/>
      <c r="S28" s="82"/>
      <c r="T28" s="82"/>
      <c r="U28" s="82"/>
      <c r="V28" s="82"/>
      <c r="W28" s="82"/>
      <c r="X28" s="82"/>
      <c r="Y28" s="82"/>
      <c r="Z28" s="82"/>
      <c r="AA28" s="82"/>
      <c r="AB28" s="82"/>
      <c r="AC28" s="82"/>
      <c r="AD28" s="82"/>
      <c r="AE28" s="82"/>
      <c r="AF28" s="95"/>
    </row>
    <row r="29" spans="1:32" ht="15" customHeight="1" x14ac:dyDescent="0.35">
      <c r="B29" s="34" t="s">
        <v>1461</v>
      </c>
      <c r="C29" s="82"/>
      <c r="D29" s="82"/>
      <c r="E29" s="82"/>
      <c r="F29" s="82"/>
      <c r="G29" s="82"/>
      <c r="H29" s="82"/>
      <c r="I29" s="82"/>
      <c r="J29" s="82"/>
      <c r="K29" s="82"/>
      <c r="L29" s="82"/>
      <c r="M29" s="82"/>
      <c r="N29" s="82"/>
      <c r="O29" s="82"/>
      <c r="P29" s="82"/>
      <c r="Q29" s="82"/>
      <c r="R29" s="82"/>
      <c r="S29" s="82"/>
      <c r="T29" s="82"/>
      <c r="U29" s="82"/>
      <c r="V29" s="82"/>
      <c r="W29" s="82"/>
      <c r="X29" s="82"/>
      <c r="Y29" s="82"/>
      <c r="Z29" s="82"/>
      <c r="AA29" s="82"/>
      <c r="AB29" s="82"/>
      <c r="AC29" s="82"/>
      <c r="AD29" s="82"/>
      <c r="AE29" s="82"/>
      <c r="AF29" s="95"/>
    </row>
    <row r="30" spans="1:32" ht="15" customHeight="1" x14ac:dyDescent="0.35">
      <c r="A30" s="77" t="s">
        <v>1462</v>
      </c>
      <c r="B30" s="81" t="s">
        <v>1463</v>
      </c>
      <c r="C30" s="82">
        <f>'AEO 2023 Table 42 Raw'!F20</f>
        <v>31.631792000000001</v>
      </c>
      <c r="D30" s="82">
        <f>'AEO 2023 Table 42 Raw'!G20</f>
        <v>32.913505999999998</v>
      </c>
      <c r="E30" s="82">
        <f>'AEO 2023 Table 42 Raw'!H20</f>
        <v>33.546875</v>
      </c>
      <c r="F30" s="82">
        <f>'AEO 2023 Table 42 Raw'!I20</f>
        <v>35.313110000000002</v>
      </c>
      <c r="G30" s="82">
        <f>'AEO 2023 Table 42 Raw'!J20</f>
        <v>36.068728999999998</v>
      </c>
      <c r="H30" s="82">
        <f>'AEO 2023 Table 42 Raw'!K20</f>
        <v>36.547009000000003</v>
      </c>
      <c r="I30" s="82">
        <f>'AEO 2023 Table 42 Raw'!L20</f>
        <v>37.863506000000001</v>
      </c>
      <c r="J30" s="82">
        <f>'AEO 2023 Table 42 Raw'!M20</f>
        <v>37.977378999999999</v>
      </c>
      <c r="K30" s="82">
        <f>'AEO 2023 Table 42 Raw'!N20</f>
        <v>38.07235</v>
      </c>
      <c r="L30" s="82">
        <f>'AEO 2023 Table 42 Raw'!O20</f>
        <v>38.117564999999999</v>
      </c>
      <c r="M30" s="82">
        <f>'AEO 2023 Table 42 Raw'!P20</f>
        <v>38.187190999999999</v>
      </c>
      <c r="N30" s="82">
        <f>'AEO 2023 Table 42 Raw'!Q20</f>
        <v>38.377541000000001</v>
      </c>
      <c r="O30" s="82">
        <f>'AEO 2023 Table 42 Raw'!R20</f>
        <v>38.543982999999997</v>
      </c>
      <c r="P30" s="82">
        <f>'AEO 2023 Table 42 Raw'!S20</f>
        <v>38.761963000000002</v>
      </c>
      <c r="Q30" s="82">
        <f>'AEO 2023 Table 42 Raw'!T20</f>
        <v>38.955795000000002</v>
      </c>
      <c r="R30" s="82">
        <f>'AEO 2023 Table 42 Raw'!U20</f>
        <v>39.161335000000001</v>
      </c>
      <c r="S30" s="82">
        <f>'AEO 2023 Table 42 Raw'!V20</f>
        <v>39.396996000000001</v>
      </c>
      <c r="T30" s="82">
        <f>'AEO 2023 Table 42 Raw'!W20</f>
        <v>39.663445000000003</v>
      </c>
      <c r="U30" s="82">
        <f>'AEO 2023 Table 42 Raw'!X20</f>
        <v>39.776184000000001</v>
      </c>
      <c r="V30" s="82">
        <f>'AEO 2023 Table 42 Raw'!Y20</f>
        <v>39.881332</v>
      </c>
      <c r="W30" s="82">
        <f>'AEO 2023 Table 42 Raw'!Z20</f>
        <v>39.957256000000001</v>
      </c>
      <c r="X30" s="82">
        <f>'AEO 2023 Table 42 Raw'!AA20</f>
        <v>40.001868999999999</v>
      </c>
      <c r="Y30" s="82">
        <f>'AEO 2023 Table 42 Raw'!AB20</f>
        <v>39.995987</v>
      </c>
      <c r="Z30" s="82">
        <f>'AEO 2023 Table 42 Raw'!AC20</f>
        <v>39.997107999999997</v>
      </c>
      <c r="AA30" s="82">
        <f>'AEO 2023 Table 42 Raw'!AD20</f>
        <v>39.989117</v>
      </c>
      <c r="AB30" s="82">
        <f>'AEO 2023 Table 42 Raw'!AE20</f>
        <v>39.977325</v>
      </c>
      <c r="AC30" s="82">
        <f>'AEO 2023 Table 42 Raw'!AF20</f>
        <v>39.967258000000001</v>
      </c>
      <c r="AD30" s="82">
        <f>'AEO 2023 Table 42 Raw'!AG20</f>
        <v>40.101536000000003</v>
      </c>
      <c r="AE30" s="82">
        <f>'AEO 2023 Table 42 Raw'!AH20</f>
        <v>40.087223000000002</v>
      </c>
      <c r="AF30" s="95">
        <f>'AEO 2023 Table 42 Raw'!AI20</f>
        <v>8.0000000000000002E-3</v>
      </c>
    </row>
    <row r="31" spans="1:32" ht="15" customHeight="1" x14ac:dyDescent="0.35">
      <c r="A31" s="77" t="s">
        <v>1464</v>
      </c>
      <c r="B31" s="81" t="s">
        <v>1465</v>
      </c>
      <c r="C31" s="82">
        <f>'AEO 2023 Table 42 Raw'!F21</f>
        <v>26.598022</v>
      </c>
      <c r="D31" s="82">
        <f>'AEO 2023 Table 42 Raw'!G21</f>
        <v>26.974730000000001</v>
      </c>
      <c r="E31" s="82">
        <f>'AEO 2023 Table 42 Raw'!H21</f>
        <v>27.367785000000001</v>
      </c>
      <c r="F31" s="82">
        <f>'AEO 2023 Table 42 Raw'!I21</f>
        <v>28.348337000000001</v>
      </c>
      <c r="G31" s="82">
        <f>'AEO 2023 Table 42 Raw'!J21</f>
        <v>28.970583000000001</v>
      </c>
      <c r="H31" s="82">
        <f>'AEO 2023 Table 42 Raw'!K21</f>
        <v>29.239325000000001</v>
      </c>
      <c r="I31" s="82">
        <f>'AEO 2023 Table 42 Raw'!L21</f>
        <v>29.910495999999998</v>
      </c>
      <c r="J31" s="82">
        <f>'AEO 2023 Table 42 Raw'!M21</f>
        <v>30.050477999999998</v>
      </c>
      <c r="K31" s="82">
        <f>'AEO 2023 Table 42 Raw'!N21</f>
        <v>30.067326000000001</v>
      </c>
      <c r="L31" s="82">
        <f>'AEO 2023 Table 42 Raw'!O21</f>
        <v>30.119837</v>
      </c>
      <c r="M31" s="82">
        <f>'AEO 2023 Table 42 Raw'!P21</f>
        <v>30.210965999999999</v>
      </c>
      <c r="N31" s="82">
        <f>'AEO 2023 Table 42 Raw'!Q21</f>
        <v>30.324614</v>
      </c>
      <c r="O31" s="82">
        <f>'AEO 2023 Table 42 Raw'!R21</f>
        <v>30.461514999999999</v>
      </c>
      <c r="P31" s="82">
        <f>'AEO 2023 Table 42 Raw'!S21</f>
        <v>30.620654999999999</v>
      </c>
      <c r="Q31" s="82">
        <f>'AEO 2023 Table 42 Raw'!T21</f>
        <v>30.741592000000001</v>
      </c>
      <c r="R31" s="82">
        <f>'AEO 2023 Table 42 Raw'!U21</f>
        <v>30.840005999999999</v>
      </c>
      <c r="S31" s="82">
        <f>'AEO 2023 Table 42 Raw'!V21</f>
        <v>30.926739000000001</v>
      </c>
      <c r="T31" s="82">
        <f>'AEO 2023 Table 42 Raw'!W21</f>
        <v>31.030187999999999</v>
      </c>
      <c r="U31" s="82">
        <f>'AEO 2023 Table 42 Raw'!X21</f>
        <v>31.070367999999998</v>
      </c>
      <c r="V31" s="82">
        <f>'AEO 2023 Table 42 Raw'!Y21</f>
        <v>31.105485999999999</v>
      </c>
      <c r="W31" s="82">
        <f>'AEO 2023 Table 42 Raw'!Z21</f>
        <v>31.13092</v>
      </c>
      <c r="X31" s="82">
        <f>'AEO 2023 Table 42 Raw'!AA21</f>
        <v>31.143782000000002</v>
      </c>
      <c r="Y31" s="82">
        <f>'AEO 2023 Table 42 Raw'!AB21</f>
        <v>31.127495</v>
      </c>
      <c r="Z31" s="82">
        <f>'AEO 2023 Table 42 Raw'!AC21</f>
        <v>31.115079999999999</v>
      </c>
      <c r="AA31" s="82">
        <f>'AEO 2023 Table 42 Raw'!AD21</f>
        <v>31.101467</v>
      </c>
      <c r="AB31" s="82">
        <f>'AEO 2023 Table 42 Raw'!AE21</f>
        <v>31.082556</v>
      </c>
      <c r="AC31" s="82">
        <f>'AEO 2023 Table 42 Raw'!AF21</f>
        <v>31.067204</v>
      </c>
      <c r="AD31" s="82">
        <f>'AEO 2023 Table 42 Raw'!AG21</f>
        <v>31.133495</v>
      </c>
      <c r="AE31" s="82">
        <f>'AEO 2023 Table 42 Raw'!AH21</f>
        <v>31.115614000000001</v>
      </c>
      <c r="AF31" s="95">
        <f>'AEO 2023 Table 42 Raw'!AI21</f>
        <v>6.0000000000000001E-3</v>
      </c>
    </row>
    <row r="32" spans="1:32" ht="15" customHeight="1" x14ac:dyDescent="0.35">
      <c r="A32" s="77" t="s">
        <v>1466</v>
      </c>
      <c r="B32" s="81" t="s">
        <v>1467</v>
      </c>
      <c r="C32" s="82">
        <f>'AEO 2023 Table 42 Raw'!F22</f>
        <v>38.378779999999999</v>
      </c>
      <c r="D32" s="82">
        <f>'AEO 2023 Table 42 Raw'!G22</f>
        <v>39.703335000000003</v>
      </c>
      <c r="E32" s="82">
        <f>'AEO 2023 Table 42 Raw'!H22</f>
        <v>41.099091000000001</v>
      </c>
      <c r="F32" s="82">
        <f>'AEO 2023 Table 42 Raw'!I22</f>
        <v>43.269917</v>
      </c>
      <c r="G32" s="82">
        <f>'AEO 2023 Table 42 Raw'!J22</f>
        <v>44.338253000000002</v>
      </c>
      <c r="H32" s="82">
        <f>'AEO 2023 Table 42 Raw'!K22</f>
        <v>45.722656000000001</v>
      </c>
      <c r="I32" s="82">
        <f>'AEO 2023 Table 42 Raw'!L22</f>
        <v>47.343704000000002</v>
      </c>
      <c r="J32" s="82">
        <f>'AEO 2023 Table 42 Raw'!M22</f>
        <v>47.810436000000003</v>
      </c>
      <c r="K32" s="82">
        <f>'AEO 2023 Table 42 Raw'!N22</f>
        <v>47.857959999999999</v>
      </c>
      <c r="L32" s="82">
        <f>'AEO 2023 Table 42 Raw'!O22</f>
        <v>47.898232</v>
      </c>
      <c r="M32" s="82">
        <f>'AEO 2023 Table 42 Raw'!P22</f>
        <v>47.947516999999998</v>
      </c>
      <c r="N32" s="82">
        <f>'AEO 2023 Table 42 Raw'!Q22</f>
        <v>47.986590999999997</v>
      </c>
      <c r="O32" s="82">
        <f>'AEO 2023 Table 42 Raw'!R22</f>
        <v>48.060164999999998</v>
      </c>
      <c r="P32" s="82">
        <f>'AEO 2023 Table 42 Raw'!S22</f>
        <v>48.162449000000002</v>
      </c>
      <c r="Q32" s="82">
        <f>'AEO 2023 Table 42 Raw'!T22</f>
        <v>48.270321000000003</v>
      </c>
      <c r="R32" s="82">
        <f>'AEO 2023 Table 42 Raw'!U22</f>
        <v>48.375011000000001</v>
      </c>
      <c r="S32" s="82">
        <f>'AEO 2023 Table 42 Raw'!V22</f>
        <v>48.473705000000002</v>
      </c>
      <c r="T32" s="82">
        <f>'AEO 2023 Table 42 Raw'!W22</f>
        <v>48.618716999999997</v>
      </c>
      <c r="U32" s="82">
        <f>'AEO 2023 Table 42 Raw'!X22</f>
        <v>48.654102000000002</v>
      </c>
      <c r="V32" s="82">
        <f>'AEO 2023 Table 42 Raw'!Y22</f>
        <v>48.675842000000003</v>
      </c>
      <c r="W32" s="82">
        <f>'AEO 2023 Table 42 Raw'!Z22</f>
        <v>48.69191</v>
      </c>
      <c r="X32" s="82">
        <f>'AEO 2023 Table 42 Raw'!AA22</f>
        <v>48.698146999999999</v>
      </c>
      <c r="Y32" s="82">
        <f>'AEO 2023 Table 42 Raw'!AB22</f>
        <v>48.679172999999999</v>
      </c>
      <c r="Z32" s="82">
        <f>'AEO 2023 Table 42 Raw'!AC22</f>
        <v>48.660758999999999</v>
      </c>
      <c r="AA32" s="82">
        <f>'AEO 2023 Table 42 Raw'!AD22</f>
        <v>48.645854999999997</v>
      </c>
      <c r="AB32" s="82">
        <f>'AEO 2023 Table 42 Raw'!AE22</f>
        <v>48.624324999999999</v>
      </c>
      <c r="AC32" s="82">
        <f>'AEO 2023 Table 42 Raw'!AF22</f>
        <v>48.607204000000003</v>
      </c>
      <c r="AD32" s="82">
        <f>'AEO 2023 Table 42 Raw'!AG22</f>
        <v>48.688125999999997</v>
      </c>
      <c r="AE32" s="82">
        <f>'AEO 2023 Table 42 Raw'!AH22</f>
        <v>48.670817999999997</v>
      </c>
      <c r="AF32" s="95">
        <f>'AEO 2023 Table 42 Raw'!AI22</f>
        <v>8.9999999999999993E-3</v>
      </c>
    </row>
    <row r="33" spans="1:32" ht="15" customHeight="1" x14ac:dyDescent="0.35">
      <c r="A33" s="77" t="s">
        <v>1468</v>
      </c>
      <c r="B33" s="81" t="s">
        <v>1469</v>
      </c>
      <c r="C33" s="82">
        <f>'AEO 2023 Table 42 Raw'!F23</f>
        <v>32.387028000000001</v>
      </c>
      <c r="D33" s="82">
        <f>'AEO 2023 Table 42 Raw'!G23</f>
        <v>34.214207000000002</v>
      </c>
      <c r="E33" s="82">
        <f>'AEO 2023 Table 42 Raw'!H23</f>
        <v>34.849170999999998</v>
      </c>
      <c r="F33" s="82">
        <f>'AEO 2023 Table 42 Raw'!I23</f>
        <v>36.043559999999999</v>
      </c>
      <c r="G33" s="82">
        <f>'AEO 2023 Table 42 Raw'!J23</f>
        <v>37.072204999999997</v>
      </c>
      <c r="H33" s="82">
        <f>'AEO 2023 Table 42 Raw'!K23</f>
        <v>37.431744000000002</v>
      </c>
      <c r="I33" s="82">
        <f>'AEO 2023 Table 42 Raw'!L23</f>
        <v>38.664726000000002</v>
      </c>
      <c r="J33" s="82">
        <f>'AEO 2023 Table 42 Raw'!M23</f>
        <v>38.798248000000001</v>
      </c>
      <c r="K33" s="82">
        <f>'AEO 2023 Table 42 Raw'!N23</f>
        <v>38.912517999999999</v>
      </c>
      <c r="L33" s="82">
        <f>'AEO 2023 Table 42 Raw'!O23</f>
        <v>39.028252000000002</v>
      </c>
      <c r="M33" s="82">
        <f>'AEO 2023 Table 42 Raw'!P23</f>
        <v>39.186615000000003</v>
      </c>
      <c r="N33" s="82">
        <f>'AEO 2023 Table 42 Raw'!Q23</f>
        <v>39.423599000000003</v>
      </c>
      <c r="O33" s="82">
        <f>'AEO 2023 Table 42 Raw'!R23</f>
        <v>39.625869999999999</v>
      </c>
      <c r="P33" s="82">
        <f>'AEO 2023 Table 42 Raw'!S23</f>
        <v>39.813507000000001</v>
      </c>
      <c r="Q33" s="82">
        <f>'AEO 2023 Table 42 Raw'!T23</f>
        <v>39.996510000000001</v>
      </c>
      <c r="R33" s="82">
        <f>'AEO 2023 Table 42 Raw'!U23</f>
        <v>40.166397000000003</v>
      </c>
      <c r="S33" s="82">
        <f>'AEO 2023 Table 42 Raw'!V23</f>
        <v>40.320667</v>
      </c>
      <c r="T33" s="82">
        <f>'AEO 2023 Table 42 Raw'!W23</f>
        <v>40.532940000000004</v>
      </c>
      <c r="U33" s="82">
        <f>'AEO 2023 Table 42 Raw'!X23</f>
        <v>40.587409999999998</v>
      </c>
      <c r="V33" s="82">
        <f>'AEO 2023 Table 42 Raw'!Y23</f>
        <v>40.646965000000002</v>
      </c>
      <c r="W33" s="82">
        <f>'AEO 2023 Table 42 Raw'!Z23</f>
        <v>40.693497000000001</v>
      </c>
      <c r="X33" s="82">
        <f>'AEO 2023 Table 42 Raw'!AA23</f>
        <v>40.724719999999998</v>
      </c>
      <c r="Y33" s="82">
        <f>'AEO 2023 Table 42 Raw'!AB23</f>
        <v>40.702545000000001</v>
      </c>
      <c r="Z33" s="82">
        <f>'AEO 2023 Table 42 Raw'!AC23</f>
        <v>40.693095999999997</v>
      </c>
      <c r="AA33" s="82">
        <f>'AEO 2023 Table 42 Raw'!AD23</f>
        <v>40.678040000000003</v>
      </c>
      <c r="AB33" s="82">
        <f>'AEO 2023 Table 42 Raw'!AE23</f>
        <v>40.664845</v>
      </c>
      <c r="AC33" s="82">
        <f>'AEO 2023 Table 42 Raw'!AF23</f>
        <v>40.653396999999998</v>
      </c>
      <c r="AD33" s="82">
        <f>'AEO 2023 Table 42 Raw'!AG23</f>
        <v>40.822670000000002</v>
      </c>
      <c r="AE33" s="82">
        <f>'AEO 2023 Table 42 Raw'!AH23</f>
        <v>40.807071999999998</v>
      </c>
      <c r="AF33" s="95">
        <f>'AEO 2023 Table 42 Raw'!AI23</f>
        <v>8.0000000000000002E-3</v>
      </c>
    </row>
    <row r="34" spans="1:32" ht="15" customHeight="1" x14ac:dyDescent="0.35">
      <c r="A34" s="77" t="s">
        <v>1470</v>
      </c>
      <c r="B34" s="81" t="s">
        <v>1471</v>
      </c>
      <c r="C34" s="82">
        <f>'AEO 2023 Table 42 Raw'!F24</f>
        <v>29.976206000000001</v>
      </c>
      <c r="D34" s="82">
        <f>'AEO 2023 Table 42 Raw'!G24</f>
        <v>31.317537000000002</v>
      </c>
      <c r="E34" s="82">
        <f>'AEO 2023 Table 42 Raw'!H24</f>
        <v>32.205170000000003</v>
      </c>
      <c r="F34" s="82">
        <f>'AEO 2023 Table 42 Raw'!I24</f>
        <v>34.200080999999997</v>
      </c>
      <c r="G34" s="82">
        <f>'AEO 2023 Table 42 Raw'!J24</f>
        <v>35.445354000000002</v>
      </c>
      <c r="H34" s="82">
        <f>'AEO 2023 Table 42 Raw'!K24</f>
        <v>35.692528000000003</v>
      </c>
      <c r="I34" s="82">
        <f>'AEO 2023 Table 42 Raw'!L24</f>
        <v>36.517960000000002</v>
      </c>
      <c r="J34" s="82">
        <f>'AEO 2023 Table 42 Raw'!M24</f>
        <v>36.532494</v>
      </c>
      <c r="K34" s="82">
        <f>'AEO 2023 Table 42 Raw'!N24</f>
        <v>36.569102999999998</v>
      </c>
      <c r="L34" s="82">
        <f>'AEO 2023 Table 42 Raw'!O24</f>
        <v>36.647250999999997</v>
      </c>
      <c r="M34" s="82">
        <f>'AEO 2023 Table 42 Raw'!P24</f>
        <v>36.834682000000001</v>
      </c>
      <c r="N34" s="82">
        <f>'AEO 2023 Table 42 Raw'!Q24</f>
        <v>37.114593999999997</v>
      </c>
      <c r="O34" s="82">
        <f>'AEO 2023 Table 42 Raw'!R24</f>
        <v>37.3386</v>
      </c>
      <c r="P34" s="82">
        <f>'AEO 2023 Table 42 Raw'!S24</f>
        <v>37.589035000000003</v>
      </c>
      <c r="Q34" s="82">
        <f>'AEO 2023 Table 42 Raw'!T24</f>
        <v>37.775489999999998</v>
      </c>
      <c r="R34" s="82">
        <f>'AEO 2023 Table 42 Raw'!U24</f>
        <v>37.944659999999999</v>
      </c>
      <c r="S34" s="82">
        <f>'AEO 2023 Table 42 Raw'!V24</f>
        <v>38.093699999999998</v>
      </c>
      <c r="T34" s="82">
        <f>'AEO 2023 Table 42 Raw'!W24</f>
        <v>38.273601999999997</v>
      </c>
      <c r="U34" s="82">
        <f>'AEO 2023 Table 42 Raw'!X24</f>
        <v>38.335289000000003</v>
      </c>
      <c r="V34" s="82">
        <f>'AEO 2023 Table 42 Raw'!Y24</f>
        <v>38.387165000000003</v>
      </c>
      <c r="W34" s="82">
        <f>'AEO 2023 Table 42 Raw'!Z24</f>
        <v>38.427695999999997</v>
      </c>
      <c r="X34" s="82">
        <f>'AEO 2023 Table 42 Raw'!AA24</f>
        <v>38.453589999999998</v>
      </c>
      <c r="Y34" s="82">
        <f>'AEO 2023 Table 42 Raw'!AB24</f>
        <v>38.441113000000001</v>
      </c>
      <c r="Z34" s="82">
        <f>'AEO 2023 Table 42 Raw'!AC24</f>
        <v>38.436714000000002</v>
      </c>
      <c r="AA34" s="82">
        <f>'AEO 2023 Table 42 Raw'!AD24</f>
        <v>38.426307999999999</v>
      </c>
      <c r="AB34" s="82">
        <f>'AEO 2023 Table 42 Raw'!AE24</f>
        <v>38.413215999999998</v>
      </c>
      <c r="AC34" s="82">
        <f>'AEO 2023 Table 42 Raw'!AF24</f>
        <v>38.401485000000001</v>
      </c>
      <c r="AD34" s="82">
        <f>'AEO 2023 Table 42 Raw'!AG24</f>
        <v>38.499263999999997</v>
      </c>
      <c r="AE34" s="82">
        <f>'AEO 2023 Table 42 Raw'!AH24</f>
        <v>38.486125999999999</v>
      </c>
      <c r="AF34" s="95">
        <f>'AEO 2023 Table 42 Raw'!AI24</f>
        <v>8.9999999999999993E-3</v>
      </c>
    </row>
    <row r="35" spans="1:32" ht="15" customHeight="1" x14ac:dyDescent="0.35">
      <c r="A35" s="77" t="s">
        <v>1472</v>
      </c>
      <c r="B35" s="81" t="s">
        <v>1473</v>
      </c>
      <c r="C35" s="82">
        <f>'AEO 2023 Table 42 Raw'!F25</f>
        <v>24.347163999999999</v>
      </c>
      <c r="D35" s="82">
        <f>'AEO 2023 Table 42 Raw'!G25</f>
        <v>25.579139999999999</v>
      </c>
      <c r="E35" s="82">
        <f>'AEO 2023 Table 42 Raw'!H25</f>
        <v>26.437607</v>
      </c>
      <c r="F35" s="82">
        <f>'AEO 2023 Table 42 Raw'!I25</f>
        <v>27.525742999999999</v>
      </c>
      <c r="G35" s="82">
        <f>'AEO 2023 Table 42 Raw'!J25</f>
        <v>28.153860000000002</v>
      </c>
      <c r="H35" s="82">
        <f>'AEO 2023 Table 42 Raw'!K25</f>
        <v>28.580483999999998</v>
      </c>
      <c r="I35" s="82">
        <f>'AEO 2023 Table 42 Raw'!L25</f>
        <v>29.429625999999999</v>
      </c>
      <c r="J35" s="82">
        <f>'AEO 2023 Table 42 Raw'!M25</f>
        <v>29.562093999999998</v>
      </c>
      <c r="K35" s="82">
        <f>'AEO 2023 Table 42 Raw'!N25</f>
        <v>29.613405</v>
      </c>
      <c r="L35" s="82">
        <f>'AEO 2023 Table 42 Raw'!O25</f>
        <v>29.740803</v>
      </c>
      <c r="M35" s="82">
        <f>'AEO 2023 Table 42 Raw'!P25</f>
        <v>29.878782000000001</v>
      </c>
      <c r="N35" s="82">
        <f>'AEO 2023 Table 42 Raw'!Q25</f>
        <v>30.067845999999999</v>
      </c>
      <c r="O35" s="82">
        <f>'AEO 2023 Table 42 Raw'!R25</f>
        <v>30.266511999999999</v>
      </c>
      <c r="P35" s="82">
        <f>'AEO 2023 Table 42 Raw'!S25</f>
        <v>30.502678</v>
      </c>
      <c r="Q35" s="82">
        <f>'AEO 2023 Table 42 Raw'!T25</f>
        <v>30.649397</v>
      </c>
      <c r="R35" s="82">
        <f>'AEO 2023 Table 42 Raw'!U25</f>
        <v>30.741482000000001</v>
      </c>
      <c r="S35" s="82">
        <f>'AEO 2023 Table 42 Raw'!V25</f>
        <v>30.81596</v>
      </c>
      <c r="T35" s="82">
        <f>'AEO 2023 Table 42 Raw'!W25</f>
        <v>30.931587</v>
      </c>
      <c r="U35" s="82">
        <f>'AEO 2023 Table 42 Raw'!X25</f>
        <v>30.968422</v>
      </c>
      <c r="V35" s="82">
        <f>'AEO 2023 Table 42 Raw'!Y25</f>
        <v>31.006643</v>
      </c>
      <c r="W35" s="82">
        <f>'AEO 2023 Table 42 Raw'!Z25</f>
        <v>31.037061999999999</v>
      </c>
      <c r="X35" s="82">
        <f>'AEO 2023 Table 42 Raw'!AA25</f>
        <v>31.055641000000001</v>
      </c>
      <c r="Y35" s="82">
        <f>'AEO 2023 Table 42 Raw'!AB25</f>
        <v>31.036064</v>
      </c>
      <c r="Z35" s="82">
        <f>'AEO 2023 Table 42 Raw'!AC25</f>
        <v>31.026167000000001</v>
      </c>
      <c r="AA35" s="82">
        <f>'AEO 2023 Table 42 Raw'!AD25</f>
        <v>31.012505000000001</v>
      </c>
      <c r="AB35" s="82">
        <f>'AEO 2023 Table 42 Raw'!AE25</f>
        <v>30.997169</v>
      </c>
      <c r="AC35" s="82">
        <f>'AEO 2023 Table 42 Raw'!AF25</f>
        <v>30.984992999999999</v>
      </c>
      <c r="AD35" s="82">
        <f>'AEO 2023 Table 42 Raw'!AG25</f>
        <v>31.089601999999999</v>
      </c>
      <c r="AE35" s="82">
        <f>'AEO 2023 Table 42 Raw'!AH25</f>
        <v>31.074144</v>
      </c>
      <c r="AF35" s="95">
        <f>'AEO 2023 Table 42 Raw'!AI25</f>
        <v>8.9999999999999993E-3</v>
      </c>
    </row>
    <row r="36" spans="1:32" ht="15" customHeight="1" x14ac:dyDescent="0.35">
      <c r="A36" s="77" t="s">
        <v>1474</v>
      </c>
      <c r="B36" s="81" t="s">
        <v>1454</v>
      </c>
      <c r="C36" s="82">
        <f>'AEO 2023 Table 42 Raw'!F26</f>
        <v>41.935862999999998</v>
      </c>
      <c r="D36" s="82">
        <f>'AEO 2023 Table 42 Raw'!G26</f>
        <v>42.734668999999997</v>
      </c>
      <c r="E36" s="82">
        <f>'AEO 2023 Table 42 Raw'!H26</f>
        <v>42.893520000000002</v>
      </c>
      <c r="F36" s="82">
        <f>'AEO 2023 Table 42 Raw'!I26</f>
        <v>44.647086999999999</v>
      </c>
      <c r="G36" s="82">
        <f>'AEO 2023 Table 42 Raw'!J26</f>
        <v>45.548411999999999</v>
      </c>
      <c r="H36" s="82">
        <f>'AEO 2023 Table 42 Raw'!K26</f>
        <v>45.868217000000001</v>
      </c>
      <c r="I36" s="82">
        <f>'AEO 2023 Table 42 Raw'!L26</f>
        <v>47.432014000000002</v>
      </c>
      <c r="J36" s="82">
        <f>'AEO 2023 Table 42 Raw'!M26</f>
        <v>47.510615999999999</v>
      </c>
      <c r="K36" s="82">
        <f>'AEO 2023 Table 42 Raw'!N26</f>
        <v>47.615814</v>
      </c>
      <c r="L36" s="82">
        <f>'AEO 2023 Table 42 Raw'!O26</f>
        <v>47.666747999999998</v>
      </c>
      <c r="M36" s="82">
        <f>'AEO 2023 Table 42 Raw'!P26</f>
        <v>47.745601999999998</v>
      </c>
      <c r="N36" s="82">
        <f>'AEO 2023 Table 42 Raw'!Q26</f>
        <v>47.848224999999999</v>
      </c>
      <c r="O36" s="82">
        <f>'AEO 2023 Table 42 Raw'!R26</f>
        <v>47.934254000000003</v>
      </c>
      <c r="P36" s="82">
        <f>'AEO 2023 Table 42 Raw'!S26</f>
        <v>48.105395999999999</v>
      </c>
      <c r="Q36" s="82">
        <f>'AEO 2023 Table 42 Raw'!T26</f>
        <v>48.281466999999999</v>
      </c>
      <c r="R36" s="82">
        <f>'AEO 2023 Table 42 Raw'!U26</f>
        <v>48.460071999999997</v>
      </c>
      <c r="S36" s="82">
        <f>'AEO 2023 Table 42 Raw'!V26</f>
        <v>48.630485999999998</v>
      </c>
      <c r="T36" s="82">
        <f>'AEO 2023 Table 42 Raw'!W26</f>
        <v>48.936886000000001</v>
      </c>
      <c r="U36" s="82">
        <f>'AEO 2023 Table 42 Raw'!X26</f>
        <v>48.979045999999997</v>
      </c>
      <c r="V36" s="82">
        <f>'AEO 2023 Table 42 Raw'!Y26</f>
        <v>49.060924999999997</v>
      </c>
      <c r="W36" s="82">
        <f>'AEO 2023 Table 42 Raw'!Z26</f>
        <v>49.119422999999998</v>
      </c>
      <c r="X36" s="82">
        <f>'AEO 2023 Table 42 Raw'!AA26</f>
        <v>49.154159999999997</v>
      </c>
      <c r="Y36" s="82">
        <f>'AEO 2023 Table 42 Raw'!AB26</f>
        <v>49.103931000000003</v>
      </c>
      <c r="Z36" s="82">
        <f>'AEO 2023 Table 42 Raw'!AC26</f>
        <v>49.058838000000002</v>
      </c>
      <c r="AA36" s="82">
        <f>'AEO 2023 Table 42 Raw'!AD26</f>
        <v>49.016506</v>
      </c>
      <c r="AB36" s="82">
        <f>'AEO 2023 Table 42 Raw'!AE26</f>
        <v>48.972434999999997</v>
      </c>
      <c r="AC36" s="82">
        <f>'AEO 2023 Table 42 Raw'!AF26</f>
        <v>48.931807999999997</v>
      </c>
      <c r="AD36" s="82">
        <f>'AEO 2023 Table 42 Raw'!AG26</f>
        <v>49.201751999999999</v>
      </c>
      <c r="AE36" s="82">
        <f>'AEO 2023 Table 42 Raw'!AH26</f>
        <v>49.153911999999998</v>
      </c>
      <c r="AF36" s="95">
        <f>'AEO 2023 Table 42 Raw'!AI26</f>
        <v>6.0000000000000001E-3</v>
      </c>
    </row>
    <row r="37" spans="1:32" ht="15" customHeight="1" x14ac:dyDescent="0.35">
      <c r="A37" s="77" t="s">
        <v>1475</v>
      </c>
      <c r="B37" s="81" t="s">
        <v>1456</v>
      </c>
      <c r="C37" s="82">
        <f>'AEO 2023 Table 42 Raw'!F27</f>
        <v>32.520012000000001</v>
      </c>
      <c r="D37" s="82">
        <f>'AEO 2023 Table 42 Raw'!G27</f>
        <v>33.158881999999998</v>
      </c>
      <c r="E37" s="82">
        <f>'AEO 2023 Table 42 Raw'!H27</f>
        <v>33.823410000000003</v>
      </c>
      <c r="F37" s="82">
        <f>'AEO 2023 Table 42 Raw'!I27</f>
        <v>35.326484999999998</v>
      </c>
      <c r="G37" s="82">
        <f>'AEO 2023 Table 42 Raw'!J27</f>
        <v>35.906277000000003</v>
      </c>
      <c r="H37" s="82">
        <f>'AEO 2023 Table 42 Raw'!K27</f>
        <v>36.398384</v>
      </c>
      <c r="I37" s="82">
        <f>'AEO 2023 Table 42 Raw'!L27</f>
        <v>37.570304999999998</v>
      </c>
      <c r="J37" s="82">
        <f>'AEO 2023 Table 42 Raw'!M27</f>
        <v>37.661296999999998</v>
      </c>
      <c r="K37" s="82">
        <f>'AEO 2023 Table 42 Raw'!N27</f>
        <v>37.684246000000002</v>
      </c>
      <c r="L37" s="82">
        <f>'AEO 2023 Table 42 Raw'!O27</f>
        <v>37.746383999999999</v>
      </c>
      <c r="M37" s="82">
        <f>'AEO 2023 Table 42 Raw'!P27</f>
        <v>37.859661000000003</v>
      </c>
      <c r="N37" s="82">
        <f>'AEO 2023 Table 42 Raw'!Q27</f>
        <v>38.040427999999999</v>
      </c>
      <c r="O37" s="82">
        <f>'AEO 2023 Table 42 Raw'!R27</f>
        <v>38.243983999999998</v>
      </c>
      <c r="P37" s="82">
        <f>'AEO 2023 Table 42 Raw'!S27</f>
        <v>38.456882</v>
      </c>
      <c r="Q37" s="82">
        <f>'AEO 2023 Table 42 Raw'!T27</f>
        <v>38.643054999999997</v>
      </c>
      <c r="R37" s="82">
        <f>'AEO 2023 Table 42 Raw'!U27</f>
        <v>38.821167000000003</v>
      </c>
      <c r="S37" s="82">
        <f>'AEO 2023 Table 42 Raw'!V27</f>
        <v>38.975482999999997</v>
      </c>
      <c r="T37" s="82">
        <f>'AEO 2023 Table 42 Raw'!W27</f>
        <v>39.171906</v>
      </c>
      <c r="U37" s="82">
        <f>'AEO 2023 Table 42 Raw'!X27</f>
        <v>39.232371999999998</v>
      </c>
      <c r="V37" s="82">
        <f>'AEO 2023 Table 42 Raw'!Y27</f>
        <v>39.276744999999998</v>
      </c>
      <c r="W37" s="82">
        <f>'AEO 2023 Table 42 Raw'!Z27</f>
        <v>39.302422</v>
      </c>
      <c r="X37" s="82">
        <f>'AEO 2023 Table 42 Raw'!AA27</f>
        <v>39.306010999999998</v>
      </c>
      <c r="Y37" s="82">
        <f>'AEO 2023 Table 42 Raw'!AB27</f>
        <v>39.266070999999997</v>
      </c>
      <c r="Z37" s="82">
        <f>'AEO 2023 Table 42 Raw'!AC27</f>
        <v>39.232937</v>
      </c>
      <c r="AA37" s="82">
        <f>'AEO 2023 Table 42 Raw'!AD27</f>
        <v>39.199542999999998</v>
      </c>
      <c r="AB37" s="82">
        <f>'AEO 2023 Table 42 Raw'!AE27</f>
        <v>39.155833999999999</v>
      </c>
      <c r="AC37" s="82">
        <f>'AEO 2023 Table 42 Raw'!AF27</f>
        <v>39.119438000000002</v>
      </c>
      <c r="AD37" s="82">
        <f>'AEO 2023 Table 42 Raw'!AG27</f>
        <v>39.213852000000003</v>
      </c>
      <c r="AE37" s="82">
        <f>'AEO 2023 Table 42 Raw'!AH27</f>
        <v>39.172561999999999</v>
      </c>
      <c r="AF37" s="95">
        <f>'AEO 2023 Table 42 Raw'!AI27</f>
        <v>7.0000000000000001E-3</v>
      </c>
    </row>
    <row r="38" spans="1:32" ht="15" customHeight="1" x14ac:dyDescent="0.35">
      <c r="A38" s="77" t="s">
        <v>1476</v>
      </c>
      <c r="B38" s="81" t="s">
        <v>1477</v>
      </c>
      <c r="C38" s="82">
        <f>'AEO 2023 Table 42 Raw'!F28</f>
        <v>31.533570999999998</v>
      </c>
      <c r="D38" s="82">
        <f>'AEO 2023 Table 42 Raw'!G28</f>
        <v>32.294589999999999</v>
      </c>
      <c r="E38" s="82">
        <f>'AEO 2023 Table 42 Raw'!H28</f>
        <v>32.792209999999997</v>
      </c>
      <c r="F38" s="82">
        <f>'AEO 2023 Table 42 Raw'!I28</f>
        <v>34.107742000000002</v>
      </c>
      <c r="G38" s="82">
        <f>'AEO 2023 Table 42 Raw'!J28</f>
        <v>34.727134999999997</v>
      </c>
      <c r="H38" s="82">
        <f>'AEO 2023 Table 42 Raw'!K28</f>
        <v>35.088557999999999</v>
      </c>
      <c r="I38" s="82">
        <f>'AEO 2023 Table 42 Raw'!L28</f>
        <v>36.082774999999998</v>
      </c>
      <c r="J38" s="82">
        <f>'AEO 2023 Table 42 Raw'!M28</f>
        <v>36.173782000000003</v>
      </c>
      <c r="K38" s="82">
        <f>'AEO 2023 Table 42 Raw'!N28</f>
        <v>36.205089999999998</v>
      </c>
      <c r="L38" s="82">
        <f>'AEO 2023 Table 42 Raw'!O28</f>
        <v>36.267753999999996</v>
      </c>
      <c r="M38" s="82">
        <f>'AEO 2023 Table 42 Raw'!P28</f>
        <v>36.370842000000003</v>
      </c>
      <c r="N38" s="82">
        <f>'AEO 2023 Table 42 Raw'!Q28</f>
        <v>36.524399000000003</v>
      </c>
      <c r="O38" s="82">
        <f>'AEO 2023 Table 42 Raw'!R28</f>
        <v>36.690010000000001</v>
      </c>
      <c r="P38" s="82">
        <f>'AEO 2023 Table 42 Raw'!S28</f>
        <v>36.882851000000002</v>
      </c>
      <c r="Q38" s="82">
        <f>'AEO 2023 Table 42 Raw'!T28</f>
        <v>37.044105999999999</v>
      </c>
      <c r="R38" s="82">
        <f>'AEO 2023 Table 42 Raw'!U28</f>
        <v>37.194797999999999</v>
      </c>
      <c r="S38" s="82">
        <f>'AEO 2023 Table 42 Raw'!V28</f>
        <v>37.326492000000002</v>
      </c>
      <c r="T38" s="82">
        <f>'AEO 2023 Table 42 Raw'!W28</f>
        <v>37.501198000000002</v>
      </c>
      <c r="U38" s="82">
        <f>'AEO 2023 Table 42 Raw'!X28</f>
        <v>37.560616000000003</v>
      </c>
      <c r="V38" s="82">
        <f>'AEO 2023 Table 42 Raw'!Y28</f>
        <v>37.609710999999997</v>
      </c>
      <c r="W38" s="82">
        <f>'AEO 2023 Table 42 Raw'!Z28</f>
        <v>37.644291000000003</v>
      </c>
      <c r="X38" s="82">
        <f>'AEO 2023 Table 42 Raw'!AA28</f>
        <v>37.662083000000003</v>
      </c>
      <c r="Y38" s="82">
        <f>'AEO 2023 Table 42 Raw'!AB28</f>
        <v>37.635173999999999</v>
      </c>
      <c r="Z38" s="82">
        <f>'AEO 2023 Table 42 Raw'!AC28</f>
        <v>37.617289999999997</v>
      </c>
      <c r="AA38" s="82">
        <f>'AEO 2023 Table 42 Raw'!AD28</f>
        <v>37.594966999999997</v>
      </c>
      <c r="AB38" s="82">
        <f>'AEO 2023 Table 42 Raw'!AE28</f>
        <v>37.574848000000003</v>
      </c>
      <c r="AC38" s="82">
        <f>'AEO 2023 Table 42 Raw'!AF28</f>
        <v>37.552371999999998</v>
      </c>
      <c r="AD38" s="82">
        <f>'AEO 2023 Table 42 Raw'!AG28</f>
        <v>37.666721000000003</v>
      </c>
      <c r="AE38" s="82">
        <f>'AEO 2023 Table 42 Raw'!AH28</f>
        <v>37.641776999999998</v>
      </c>
      <c r="AF38" s="95">
        <f>'AEO 2023 Table 42 Raw'!AI28</f>
        <v>6.0000000000000001E-3</v>
      </c>
    </row>
    <row r="39" spans="1:32" ht="12" customHeight="1" x14ac:dyDescent="0.35">
      <c r="A39" s="77" t="s">
        <v>1478</v>
      </c>
      <c r="B39" s="81" t="s">
        <v>1479</v>
      </c>
      <c r="C39" s="82">
        <f>'AEO 2023 Table 42 Raw'!F29</f>
        <v>25.711148999999999</v>
      </c>
      <c r="D39" s="82">
        <f>'AEO 2023 Table 42 Raw'!G29</f>
        <v>26.331651999999998</v>
      </c>
      <c r="E39" s="82">
        <f>'AEO 2023 Table 42 Raw'!H29</f>
        <v>26.737390999999999</v>
      </c>
      <c r="F39" s="82">
        <f>'AEO 2023 Table 42 Raw'!I29</f>
        <v>27.810020000000002</v>
      </c>
      <c r="G39" s="82">
        <f>'AEO 2023 Table 42 Raw'!J29</f>
        <v>28.315045999999999</v>
      </c>
      <c r="H39" s="82">
        <f>'AEO 2023 Table 42 Raw'!K29</f>
        <v>28.609735000000001</v>
      </c>
      <c r="I39" s="82">
        <f>'AEO 2023 Table 42 Raw'!L29</f>
        <v>29.420380000000002</v>
      </c>
      <c r="J39" s="82">
        <f>'AEO 2023 Table 42 Raw'!M29</f>
        <v>29.494582999999999</v>
      </c>
      <c r="K39" s="82">
        <f>'AEO 2023 Table 42 Raw'!N29</f>
        <v>29.520109000000001</v>
      </c>
      <c r="L39" s="82">
        <f>'AEO 2023 Table 42 Raw'!O29</f>
        <v>29.571203000000001</v>
      </c>
      <c r="M39" s="82">
        <f>'AEO 2023 Table 42 Raw'!P29</f>
        <v>29.655256000000001</v>
      </c>
      <c r="N39" s="82">
        <f>'AEO 2023 Table 42 Raw'!Q29</f>
        <v>29.780460000000001</v>
      </c>
      <c r="O39" s="82">
        <f>'AEO 2023 Table 42 Raw'!R29</f>
        <v>29.915493000000001</v>
      </c>
      <c r="P39" s="82">
        <f>'AEO 2023 Table 42 Raw'!S29</f>
        <v>30.072727</v>
      </c>
      <c r="Q39" s="82">
        <f>'AEO 2023 Table 42 Raw'!T29</f>
        <v>30.204205999999999</v>
      </c>
      <c r="R39" s="82">
        <f>'AEO 2023 Table 42 Raw'!U29</f>
        <v>30.327076000000002</v>
      </c>
      <c r="S39" s="82">
        <f>'AEO 2023 Table 42 Raw'!V29</f>
        <v>30.434453999999999</v>
      </c>
      <c r="T39" s="82">
        <f>'AEO 2023 Table 42 Raw'!W29</f>
        <v>30.576899999999998</v>
      </c>
      <c r="U39" s="82">
        <f>'AEO 2023 Table 42 Raw'!X29</f>
        <v>30.625347000000001</v>
      </c>
      <c r="V39" s="82">
        <f>'AEO 2023 Table 42 Raw'!Y29</f>
        <v>30.665379000000001</v>
      </c>
      <c r="W39" s="82">
        <f>'AEO 2023 Table 42 Raw'!Z29</f>
        <v>30.693573000000001</v>
      </c>
      <c r="X39" s="82">
        <f>'AEO 2023 Table 42 Raw'!AA29</f>
        <v>30.708079999999999</v>
      </c>
      <c r="Y39" s="82">
        <f>'AEO 2023 Table 42 Raw'!AB29</f>
        <v>30.686140000000002</v>
      </c>
      <c r="Z39" s="82">
        <f>'AEO 2023 Table 42 Raw'!AC29</f>
        <v>30.671558000000001</v>
      </c>
      <c r="AA39" s="82">
        <f>'AEO 2023 Table 42 Raw'!AD29</f>
        <v>30.653357</v>
      </c>
      <c r="AB39" s="82">
        <f>'AEO 2023 Table 42 Raw'!AE29</f>
        <v>30.636952999999998</v>
      </c>
      <c r="AC39" s="82">
        <f>'AEO 2023 Table 42 Raw'!AF29</f>
        <v>30.618625999999999</v>
      </c>
      <c r="AD39" s="82">
        <f>'AEO 2023 Table 42 Raw'!AG29</f>
        <v>30.711863000000001</v>
      </c>
      <c r="AE39" s="82">
        <f>'AEO 2023 Table 42 Raw'!AH29</f>
        <v>30.691523</v>
      </c>
      <c r="AF39" s="95">
        <f>'AEO 2023 Table 42 Raw'!AI29</f>
        <v>6.0000000000000001E-3</v>
      </c>
    </row>
    <row r="40" spans="1:32" ht="12" customHeight="1" x14ac:dyDescent="0.35">
      <c r="C40" s="82"/>
      <c r="D40" s="82"/>
      <c r="E40" s="82"/>
      <c r="F40" s="82"/>
      <c r="G40" s="82"/>
      <c r="H40" s="82"/>
      <c r="I40" s="82"/>
      <c r="J40" s="82"/>
      <c r="K40" s="82"/>
      <c r="L40" s="82"/>
      <c r="M40" s="82"/>
      <c r="N40" s="82"/>
      <c r="O40" s="82"/>
      <c r="P40" s="82"/>
      <c r="Q40" s="82"/>
      <c r="R40" s="82"/>
      <c r="S40" s="82"/>
      <c r="T40" s="82"/>
      <c r="U40" s="82"/>
      <c r="V40" s="82"/>
      <c r="W40" s="82"/>
      <c r="X40" s="82"/>
      <c r="Y40" s="82"/>
      <c r="Z40" s="82"/>
      <c r="AA40" s="82"/>
      <c r="AB40" s="82"/>
      <c r="AC40" s="82"/>
      <c r="AD40" s="82"/>
      <c r="AE40" s="82"/>
      <c r="AF40" s="95"/>
    </row>
    <row r="41" spans="1:32" ht="12" customHeight="1" x14ac:dyDescent="0.35">
      <c r="B41" s="34" t="s">
        <v>1480</v>
      </c>
      <c r="C41" s="82"/>
      <c r="D41" s="82"/>
      <c r="E41" s="82"/>
      <c r="F41" s="82"/>
      <c r="G41" s="82"/>
      <c r="H41" s="82"/>
      <c r="I41" s="82"/>
      <c r="J41" s="82"/>
      <c r="K41" s="82"/>
      <c r="L41" s="82"/>
      <c r="M41" s="82"/>
      <c r="N41" s="82"/>
      <c r="O41" s="82"/>
      <c r="P41" s="82"/>
      <c r="Q41" s="82"/>
      <c r="R41" s="82"/>
      <c r="S41" s="82"/>
      <c r="T41" s="82"/>
      <c r="U41" s="82"/>
      <c r="V41" s="82"/>
      <c r="W41" s="82"/>
      <c r="X41" s="82"/>
      <c r="Y41" s="82"/>
      <c r="Z41" s="82"/>
      <c r="AA41" s="82"/>
      <c r="AB41" s="82"/>
      <c r="AC41" s="82"/>
      <c r="AD41" s="82"/>
      <c r="AE41" s="82"/>
      <c r="AF41" s="95"/>
    </row>
    <row r="42" spans="1:32" ht="12" customHeight="1" x14ac:dyDescent="0.35">
      <c r="A42" s="77" t="s">
        <v>1481</v>
      </c>
      <c r="B42" s="81" t="s">
        <v>1482</v>
      </c>
      <c r="C42" s="82">
        <f>'AEO 2023 Table 42 Raw'!F31</f>
        <v>0.81661499999999998</v>
      </c>
      <c r="D42" s="82">
        <f>'AEO 2023 Table 42 Raw'!G31</f>
        <v>0.81661499999999998</v>
      </c>
      <c r="E42" s="82">
        <f>'AEO 2023 Table 42 Raw'!H31</f>
        <v>0.81661499999999998</v>
      </c>
      <c r="F42" s="82">
        <f>'AEO 2023 Table 42 Raw'!I31</f>
        <v>0.81661499999999998</v>
      </c>
      <c r="G42" s="82">
        <f>'AEO 2023 Table 42 Raw'!J31</f>
        <v>0.81661499999999998</v>
      </c>
      <c r="H42" s="82">
        <f>'AEO 2023 Table 42 Raw'!K31</f>
        <v>0.81661499999999998</v>
      </c>
      <c r="I42" s="82">
        <f>'AEO 2023 Table 42 Raw'!L31</f>
        <v>0.81661499999999998</v>
      </c>
      <c r="J42" s="82">
        <f>'AEO 2023 Table 42 Raw'!M31</f>
        <v>0.81661499999999998</v>
      </c>
      <c r="K42" s="82">
        <f>'AEO 2023 Table 42 Raw'!N31</f>
        <v>0.81661499999999998</v>
      </c>
      <c r="L42" s="82">
        <f>'AEO 2023 Table 42 Raw'!O31</f>
        <v>0.81661499999999998</v>
      </c>
      <c r="M42" s="82">
        <f>'AEO 2023 Table 42 Raw'!P31</f>
        <v>0.81661499999999998</v>
      </c>
      <c r="N42" s="82">
        <f>'AEO 2023 Table 42 Raw'!Q31</f>
        <v>0.81661499999999998</v>
      </c>
      <c r="O42" s="82">
        <f>'AEO 2023 Table 42 Raw'!R31</f>
        <v>0.81661499999999998</v>
      </c>
      <c r="P42" s="82">
        <f>'AEO 2023 Table 42 Raw'!S31</f>
        <v>0.81661499999999998</v>
      </c>
      <c r="Q42" s="82">
        <f>'AEO 2023 Table 42 Raw'!T31</f>
        <v>0.81661499999999998</v>
      </c>
      <c r="R42" s="82">
        <f>'AEO 2023 Table 42 Raw'!U31</f>
        <v>0.81661499999999998</v>
      </c>
      <c r="S42" s="82">
        <f>'AEO 2023 Table 42 Raw'!V31</f>
        <v>0.81661499999999998</v>
      </c>
      <c r="T42" s="82">
        <f>'AEO 2023 Table 42 Raw'!W31</f>
        <v>0.81661499999999998</v>
      </c>
      <c r="U42" s="82">
        <f>'AEO 2023 Table 42 Raw'!X31</f>
        <v>0.81661499999999998</v>
      </c>
      <c r="V42" s="82">
        <f>'AEO 2023 Table 42 Raw'!Y31</f>
        <v>0.81661499999999998</v>
      </c>
      <c r="W42" s="82">
        <f>'AEO 2023 Table 42 Raw'!Z31</f>
        <v>0.81661499999999998</v>
      </c>
      <c r="X42" s="82">
        <f>'AEO 2023 Table 42 Raw'!AA31</f>
        <v>0.81661499999999998</v>
      </c>
      <c r="Y42" s="82">
        <f>'AEO 2023 Table 42 Raw'!AB31</f>
        <v>0.81661499999999998</v>
      </c>
      <c r="Z42" s="82">
        <f>'AEO 2023 Table 42 Raw'!AC31</f>
        <v>0.81661499999999998</v>
      </c>
      <c r="AA42" s="82">
        <f>'AEO 2023 Table 42 Raw'!AD31</f>
        <v>0.81661499999999998</v>
      </c>
      <c r="AB42" s="82">
        <f>'AEO 2023 Table 42 Raw'!AE31</f>
        <v>0.81661499999999998</v>
      </c>
      <c r="AC42" s="82">
        <f>'AEO 2023 Table 42 Raw'!AF31</f>
        <v>0.81661499999999998</v>
      </c>
      <c r="AD42" s="82">
        <f>'AEO 2023 Table 42 Raw'!AG31</f>
        <v>0.81661499999999998</v>
      </c>
      <c r="AE42" s="82">
        <f>'AEO 2023 Table 42 Raw'!AH31</f>
        <v>0.81661499999999998</v>
      </c>
      <c r="AF42" s="95">
        <f>'AEO 2023 Table 42 Raw'!AI31</f>
        <v>0</v>
      </c>
    </row>
    <row r="43" spans="1:32" ht="12" customHeight="1" x14ac:dyDescent="0.35">
      <c r="A43" s="77" t="s">
        <v>1483</v>
      </c>
      <c r="B43" s="81" t="s">
        <v>1484</v>
      </c>
      <c r="C43" s="82">
        <f>'AEO 2023 Table 42 Raw'!F32</f>
        <v>0.81535800000000003</v>
      </c>
      <c r="D43" s="82">
        <f>'AEO 2023 Table 42 Raw'!G32</f>
        <v>0.81535800000000003</v>
      </c>
      <c r="E43" s="82">
        <f>'AEO 2023 Table 42 Raw'!H32</f>
        <v>0.81535800000000003</v>
      </c>
      <c r="F43" s="82">
        <f>'AEO 2023 Table 42 Raw'!I32</f>
        <v>0.81535800000000003</v>
      </c>
      <c r="G43" s="82">
        <f>'AEO 2023 Table 42 Raw'!J32</f>
        <v>0.81535800000000003</v>
      </c>
      <c r="H43" s="82">
        <f>'AEO 2023 Table 42 Raw'!K32</f>
        <v>0.81535800000000003</v>
      </c>
      <c r="I43" s="82">
        <f>'AEO 2023 Table 42 Raw'!L32</f>
        <v>0.81535800000000003</v>
      </c>
      <c r="J43" s="82">
        <f>'AEO 2023 Table 42 Raw'!M32</f>
        <v>0.81535800000000003</v>
      </c>
      <c r="K43" s="82">
        <f>'AEO 2023 Table 42 Raw'!N32</f>
        <v>0.81535800000000003</v>
      </c>
      <c r="L43" s="82">
        <f>'AEO 2023 Table 42 Raw'!O32</f>
        <v>0.81535800000000003</v>
      </c>
      <c r="M43" s="82">
        <f>'AEO 2023 Table 42 Raw'!P32</f>
        <v>0.81535800000000003</v>
      </c>
      <c r="N43" s="82">
        <f>'AEO 2023 Table 42 Raw'!Q32</f>
        <v>0.81535800000000003</v>
      </c>
      <c r="O43" s="82">
        <f>'AEO 2023 Table 42 Raw'!R32</f>
        <v>0.81535800000000003</v>
      </c>
      <c r="P43" s="82">
        <f>'AEO 2023 Table 42 Raw'!S32</f>
        <v>0.81535800000000003</v>
      </c>
      <c r="Q43" s="82">
        <f>'AEO 2023 Table 42 Raw'!T32</f>
        <v>0.81535800000000003</v>
      </c>
      <c r="R43" s="82">
        <f>'AEO 2023 Table 42 Raw'!U32</f>
        <v>0.81535800000000003</v>
      </c>
      <c r="S43" s="82">
        <f>'AEO 2023 Table 42 Raw'!V32</f>
        <v>0.81535800000000003</v>
      </c>
      <c r="T43" s="82">
        <f>'AEO 2023 Table 42 Raw'!W32</f>
        <v>0.81535800000000003</v>
      </c>
      <c r="U43" s="82">
        <f>'AEO 2023 Table 42 Raw'!X32</f>
        <v>0.81535800000000003</v>
      </c>
      <c r="V43" s="82">
        <f>'AEO 2023 Table 42 Raw'!Y32</f>
        <v>0.81535800000000003</v>
      </c>
      <c r="W43" s="82">
        <f>'AEO 2023 Table 42 Raw'!Z32</f>
        <v>0.81535800000000003</v>
      </c>
      <c r="X43" s="82">
        <f>'AEO 2023 Table 42 Raw'!AA32</f>
        <v>0.81535800000000003</v>
      </c>
      <c r="Y43" s="82">
        <f>'AEO 2023 Table 42 Raw'!AB32</f>
        <v>0.81535800000000003</v>
      </c>
      <c r="Z43" s="82">
        <f>'AEO 2023 Table 42 Raw'!AC32</f>
        <v>0.81535800000000003</v>
      </c>
      <c r="AA43" s="82">
        <f>'AEO 2023 Table 42 Raw'!AD32</f>
        <v>0.81535800000000003</v>
      </c>
      <c r="AB43" s="82">
        <f>'AEO 2023 Table 42 Raw'!AE32</f>
        <v>0.81535800000000003</v>
      </c>
      <c r="AC43" s="82">
        <f>'AEO 2023 Table 42 Raw'!AF32</f>
        <v>0.81535800000000003</v>
      </c>
      <c r="AD43" s="82">
        <f>'AEO 2023 Table 42 Raw'!AG32</f>
        <v>0.81535800000000003</v>
      </c>
      <c r="AE43" s="82">
        <f>'AEO 2023 Table 42 Raw'!AH32</f>
        <v>0.81535800000000003</v>
      </c>
      <c r="AF43" s="95">
        <f>'AEO 2023 Table 42 Raw'!AI32</f>
        <v>0</v>
      </c>
    </row>
    <row r="44" spans="1:32" ht="12" customHeight="1" x14ac:dyDescent="0.35">
      <c r="C44" s="82"/>
      <c r="D44" s="82"/>
      <c r="E44" s="82"/>
      <c r="F44" s="82"/>
      <c r="G44" s="82"/>
      <c r="H44" s="82"/>
      <c r="I44" s="82"/>
      <c r="J44" s="82"/>
      <c r="K44" s="82"/>
      <c r="L44" s="82"/>
      <c r="M44" s="82"/>
      <c r="N44" s="82"/>
      <c r="O44" s="82"/>
      <c r="P44" s="82"/>
      <c r="Q44" s="82"/>
      <c r="R44" s="82"/>
      <c r="S44" s="82"/>
      <c r="T44" s="82"/>
      <c r="U44" s="82"/>
      <c r="V44" s="82"/>
      <c r="W44" s="82"/>
      <c r="X44" s="82"/>
      <c r="Y44" s="82"/>
      <c r="Z44" s="82"/>
      <c r="AA44" s="82"/>
      <c r="AB44" s="82"/>
      <c r="AC44" s="82"/>
      <c r="AD44" s="82"/>
      <c r="AE44" s="82"/>
      <c r="AF44" s="95"/>
    </row>
    <row r="45" spans="1:32" ht="12" customHeight="1" x14ac:dyDescent="0.35">
      <c r="B45" s="34" t="s">
        <v>1485</v>
      </c>
      <c r="C45" s="82"/>
      <c r="D45" s="82"/>
      <c r="E45" s="82"/>
      <c r="F45" s="82"/>
      <c r="G45" s="82"/>
      <c r="H45" s="82"/>
      <c r="I45" s="82"/>
      <c r="J45" s="82"/>
      <c r="K45" s="82"/>
      <c r="L45" s="82"/>
      <c r="M45" s="82"/>
      <c r="N45" s="82"/>
      <c r="O45" s="82"/>
      <c r="P45" s="82"/>
      <c r="Q45" s="82"/>
      <c r="R45" s="82"/>
      <c r="S45" s="82"/>
      <c r="T45" s="82"/>
      <c r="U45" s="82"/>
      <c r="V45" s="82"/>
      <c r="W45" s="82"/>
      <c r="X45" s="82"/>
      <c r="Y45" s="82"/>
      <c r="Z45" s="82"/>
      <c r="AA45" s="82"/>
      <c r="AB45" s="82"/>
      <c r="AC45" s="82"/>
      <c r="AD45" s="82"/>
      <c r="AE45" s="82"/>
      <c r="AF45" s="95"/>
    </row>
    <row r="46" spans="1:32" ht="12" customHeight="1" x14ac:dyDescent="0.35">
      <c r="B46" s="34" t="s">
        <v>1486</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95"/>
    </row>
    <row r="47" spans="1:32" ht="12" customHeight="1" x14ac:dyDescent="0.35">
      <c r="A47" s="77" t="s">
        <v>1487</v>
      </c>
      <c r="B47" s="81" t="s">
        <v>1442</v>
      </c>
      <c r="C47" s="82">
        <f>'AEO 2023 Table 42 Raw'!F35</f>
        <v>40.617424</v>
      </c>
      <c r="D47" s="82">
        <f>'AEO 2023 Table 42 Raw'!G35</f>
        <v>36.547127000000003</v>
      </c>
      <c r="E47" s="82">
        <f>'AEO 2023 Table 42 Raw'!H35</f>
        <v>38.667476999999998</v>
      </c>
      <c r="F47" s="82">
        <f>'AEO 2023 Table 42 Raw'!I35</f>
        <v>40.742156999999999</v>
      </c>
      <c r="G47" s="82">
        <f>'AEO 2023 Table 42 Raw'!J35</f>
        <v>42.508583000000002</v>
      </c>
      <c r="H47" s="82">
        <f>'AEO 2023 Table 42 Raw'!K35</f>
        <v>44.168629000000003</v>
      </c>
      <c r="I47" s="82">
        <f>'AEO 2023 Table 42 Raw'!L35</f>
        <v>46.487946000000001</v>
      </c>
      <c r="J47" s="82">
        <f>'AEO 2023 Table 42 Raw'!M35</f>
        <v>47.664482</v>
      </c>
      <c r="K47" s="82">
        <f>'AEO 2023 Table 42 Raw'!N35</f>
        <v>48.690295999999996</v>
      </c>
      <c r="L47" s="82">
        <f>'AEO 2023 Table 42 Raw'!O35</f>
        <v>49.301887999999998</v>
      </c>
      <c r="M47" s="82">
        <f>'AEO 2023 Table 42 Raw'!P35</f>
        <v>50.139113999999999</v>
      </c>
      <c r="N47" s="82">
        <f>'AEO 2023 Table 42 Raw'!Q35</f>
        <v>51.038089999999997</v>
      </c>
      <c r="O47" s="82">
        <f>'AEO 2023 Table 42 Raw'!R35</f>
        <v>51.892811000000002</v>
      </c>
      <c r="P47" s="82">
        <f>'AEO 2023 Table 42 Raw'!S35</f>
        <v>52.818745</v>
      </c>
      <c r="Q47" s="82">
        <f>'AEO 2023 Table 42 Raw'!T35</f>
        <v>53.472687000000001</v>
      </c>
      <c r="R47" s="82">
        <f>'AEO 2023 Table 42 Raw'!U35</f>
        <v>53.995232000000001</v>
      </c>
      <c r="S47" s="82">
        <f>'AEO 2023 Table 42 Raw'!V35</f>
        <v>54.434952000000003</v>
      </c>
      <c r="T47" s="82">
        <f>'AEO 2023 Table 42 Raw'!W35</f>
        <v>54.879539000000001</v>
      </c>
      <c r="U47" s="82">
        <f>'AEO 2023 Table 42 Raw'!X35</f>
        <v>55.019333000000003</v>
      </c>
      <c r="V47" s="82">
        <f>'AEO 2023 Table 42 Raw'!Y35</f>
        <v>54.325516</v>
      </c>
      <c r="W47" s="82">
        <f>'AEO 2023 Table 42 Raw'!Z35</f>
        <v>54.658614999999998</v>
      </c>
      <c r="X47" s="82">
        <f>'AEO 2023 Table 42 Raw'!AA35</f>
        <v>54.948048</v>
      </c>
      <c r="Y47" s="82">
        <f>'AEO 2023 Table 42 Raw'!AB35</f>
        <v>55.056801</v>
      </c>
      <c r="Z47" s="82">
        <f>'AEO 2023 Table 42 Raw'!AC35</f>
        <v>55.078865</v>
      </c>
      <c r="AA47" s="82">
        <f>'AEO 2023 Table 42 Raw'!AD35</f>
        <v>55.202247999999997</v>
      </c>
      <c r="AB47" s="82">
        <f>'AEO 2023 Table 42 Raw'!AE35</f>
        <v>55.214213999999998</v>
      </c>
      <c r="AC47" s="82">
        <f>'AEO 2023 Table 42 Raw'!AF35</f>
        <v>55.290722000000002</v>
      </c>
      <c r="AD47" s="82">
        <f>'AEO 2023 Table 42 Raw'!AG35</f>
        <v>55.409737</v>
      </c>
      <c r="AE47" s="82">
        <f>'AEO 2023 Table 42 Raw'!AH35</f>
        <v>55.421646000000003</v>
      </c>
      <c r="AF47" s="95">
        <f>'AEO 2023 Table 42 Raw'!AI35</f>
        <v>1.0999999999999999E-2</v>
      </c>
    </row>
    <row r="48" spans="1:32" ht="12" customHeight="1" x14ac:dyDescent="0.35">
      <c r="A48" s="77" t="s">
        <v>1488</v>
      </c>
      <c r="B48" s="81" t="s">
        <v>1444</v>
      </c>
      <c r="C48" s="82">
        <f>'AEO 2023 Table 42 Raw'!F36</f>
        <v>69.210541000000006</v>
      </c>
      <c r="D48" s="82">
        <f>'AEO 2023 Table 42 Raw'!G36</f>
        <v>65.608513000000002</v>
      </c>
      <c r="E48" s="82">
        <f>'AEO 2023 Table 42 Raw'!H36</f>
        <v>68.105536999999998</v>
      </c>
      <c r="F48" s="82">
        <f>'AEO 2023 Table 42 Raw'!I36</f>
        <v>71.999329000000003</v>
      </c>
      <c r="G48" s="82">
        <f>'AEO 2023 Table 42 Raw'!J36</f>
        <v>74.848526000000007</v>
      </c>
      <c r="H48" s="82">
        <f>'AEO 2023 Table 42 Raw'!K36</f>
        <v>77.817604000000003</v>
      </c>
      <c r="I48" s="82">
        <f>'AEO 2023 Table 42 Raw'!L36</f>
        <v>81.883223999999998</v>
      </c>
      <c r="J48" s="82">
        <f>'AEO 2023 Table 42 Raw'!M36</f>
        <v>84.019538999999995</v>
      </c>
      <c r="K48" s="82">
        <f>'AEO 2023 Table 42 Raw'!N36</f>
        <v>85.475830000000002</v>
      </c>
      <c r="L48" s="82">
        <f>'AEO 2023 Table 42 Raw'!O36</f>
        <v>85.854050000000001</v>
      </c>
      <c r="M48" s="82">
        <f>'AEO 2023 Table 42 Raw'!P36</f>
        <v>86.657471000000001</v>
      </c>
      <c r="N48" s="82">
        <f>'AEO 2023 Table 42 Raw'!Q36</f>
        <v>87.009499000000005</v>
      </c>
      <c r="O48" s="82">
        <f>'AEO 2023 Table 42 Raw'!R36</f>
        <v>87.316895000000002</v>
      </c>
      <c r="P48" s="82">
        <f>'AEO 2023 Table 42 Raw'!S36</f>
        <v>87.577399999999997</v>
      </c>
      <c r="Q48" s="82">
        <f>'AEO 2023 Table 42 Raw'!T36</f>
        <v>87.759360999999998</v>
      </c>
      <c r="R48" s="82">
        <f>'AEO 2023 Table 42 Raw'!U36</f>
        <v>87.776122999999998</v>
      </c>
      <c r="S48" s="82">
        <f>'AEO 2023 Table 42 Raw'!V36</f>
        <v>87.730530000000002</v>
      </c>
      <c r="T48" s="82">
        <f>'AEO 2023 Table 42 Raw'!W36</f>
        <v>87.699509000000006</v>
      </c>
      <c r="U48" s="82">
        <f>'AEO 2023 Table 42 Raw'!X36</f>
        <v>87.463538999999997</v>
      </c>
      <c r="V48" s="82">
        <f>'AEO 2023 Table 42 Raw'!Y36</f>
        <v>87.524612000000005</v>
      </c>
      <c r="W48" s="82">
        <f>'AEO 2023 Table 42 Raw'!Z36</f>
        <v>87.627831</v>
      </c>
      <c r="X48" s="82">
        <f>'AEO 2023 Table 42 Raw'!AA36</f>
        <v>87.627234999999999</v>
      </c>
      <c r="Y48" s="82">
        <f>'AEO 2023 Table 42 Raw'!AB36</f>
        <v>87.564667</v>
      </c>
      <c r="Z48" s="82">
        <f>'AEO 2023 Table 42 Raw'!AC36</f>
        <v>87.488579000000001</v>
      </c>
      <c r="AA48" s="82">
        <f>'AEO 2023 Table 42 Raw'!AD36</f>
        <v>88.028328000000002</v>
      </c>
      <c r="AB48" s="82">
        <f>'AEO 2023 Table 42 Raw'!AE36</f>
        <v>87.924178999999995</v>
      </c>
      <c r="AC48" s="82">
        <f>'AEO 2023 Table 42 Raw'!AF36</f>
        <v>87.859024000000005</v>
      </c>
      <c r="AD48" s="82">
        <f>'AEO 2023 Table 42 Raw'!AG36</f>
        <v>88.066283999999996</v>
      </c>
      <c r="AE48" s="82">
        <f>'AEO 2023 Table 42 Raw'!AH36</f>
        <v>88.031738000000004</v>
      </c>
      <c r="AF48" s="95">
        <f>'AEO 2023 Table 42 Raw'!AI36</f>
        <v>8.9999999999999993E-3</v>
      </c>
    </row>
    <row r="49" spans="1:32" ht="12" customHeight="1" x14ac:dyDescent="0.35">
      <c r="A49" s="77" t="s">
        <v>1489</v>
      </c>
      <c r="B49" s="81" t="s">
        <v>1446</v>
      </c>
      <c r="C49" s="82">
        <f>'AEO 2023 Table 42 Raw'!F37</f>
        <v>81.856773000000004</v>
      </c>
      <c r="D49" s="82">
        <f>'AEO 2023 Table 42 Raw'!G37</f>
        <v>80.167786000000007</v>
      </c>
      <c r="E49" s="82">
        <f>'AEO 2023 Table 42 Raw'!H37</f>
        <v>82.106376999999995</v>
      </c>
      <c r="F49" s="82">
        <f>'AEO 2023 Table 42 Raw'!I37</f>
        <v>85.735152999999997</v>
      </c>
      <c r="G49" s="82">
        <f>'AEO 2023 Table 42 Raw'!J37</f>
        <v>87.475646999999995</v>
      </c>
      <c r="H49" s="82">
        <f>'AEO 2023 Table 42 Raw'!K37</f>
        <v>89.110031000000006</v>
      </c>
      <c r="I49" s="82">
        <f>'AEO 2023 Table 42 Raw'!L37</f>
        <v>92.400481999999997</v>
      </c>
      <c r="J49" s="82">
        <f>'AEO 2023 Table 42 Raw'!M37</f>
        <v>93.785255000000006</v>
      </c>
      <c r="K49" s="82">
        <f>'AEO 2023 Table 42 Raw'!N37</f>
        <v>94.731933999999995</v>
      </c>
      <c r="L49" s="82">
        <f>'AEO 2023 Table 42 Raw'!O37</f>
        <v>94.880882</v>
      </c>
      <c r="M49" s="82">
        <f>'AEO 2023 Table 42 Raw'!P37</f>
        <v>95.273201</v>
      </c>
      <c r="N49" s="82">
        <f>'AEO 2023 Table 42 Raw'!Q37</f>
        <v>95.298355000000001</v>
      </c>
      <c r="O49" s="82">
        <f>'AEO 2023 Table 42 Raw'!R37</f>
        <v>95.357123999999999</v>
      </c>
      <c r="P49" s="82">
        <f>'AEO 2023 Table 42 Raw'!S37</f>
        <v>95.435699</v>
      </c>
      <c r="Q49" s="82">
        <f>'AEO 2023 Table 42 Raw'!T37</f>
        <v>95.531647000000007</v>
      </c>
      <c r="R49" s="82">
        <f>'AEO 2023 Table 42 Raw'!U37</f>
        <v>95.522339000000002</v>
      </c>
      <c r="S49" s="82">
        <f>'AEO 2023 Table 42 Raw'!V37</f>
        <v>95.490798999999996</v>
      </c>
      <c r="T49" s="82">
        <f>'AEO 2023 Table 42 Raw'!W37</f>
        <v>95.555770999999993</v>
      </c>
      <c r="U49" s="82">
        <f>'AEO 2023 Table 42 Raw'!X37</f>
        <v>95.374863000000005</v>
      </c>
      <c r="V49" s="82">
        <f>'AEO 2023 Table 42 Raw'!Y37</f>
        <v>95.399817999999996</v>
      </c>
      <c r="W49" s="82">
        <f>'AEO 2023 Table 42 Raw'!Z37</f>
        <v>95.460776999999993</v>
      </c>
      <c r="X49" s="82">
        <f>'AEO 2023 Table 42 Raw'!AA37</f>
        <v>95.441886999999994</v>
      </c>
      <c r="Y49" s="82">
        <f>'AEO 2023 Table 42 Raw'!AB37</f>
        <v>95.312156999999999</v>
      </c>
      <c r="Z49" s="82">
        <f>'AEO 2023 Table 42 Raw'!AC37</f>
        <v>95.196540999999996</v>
      </c>
      <c r="AA49" s="82">
        <f>'AEO 2023 Table 42 Raw'!AD37</f>
        <v>95.499320999999995</v>
      </c>
      <c r="AB49" s="82">
        <f>'AEO 2023 Table 42 Raw'!AE37</f>
        <v>95.332999999999998</v>
      </c>
      <c r="AC49" s="82">
        <f>'AEO 2023 Table 42 Raw'!AF37</f>
        <v>95.198989999999995</v>
      </c>
      <c r="AD49" s="82">
        <f>'AEO 2023 Table 42 Raw'!AG37</f>
        <v>95.504081999999997</v>
      </c>
      <c r="AE49" s="82">
        <f>'AEO 2023 Table 42 Raw'!AH37</f>
        <v>95.369133000000005</v>
      </c>
      <c r="AF49" s="95">
        <f>'AEO 2023 Table 42 Raw'!AI37</f>
        <v>5.0000000000000001E-3</v>
      </c>
    </row>
    <row r="50" spans="1:32" ht="15" customHeight="1" x14ac:dyDescent="0.35">
      <c r="A50" s="77" t="s">
        <v>1490</v>
      </c>
      <c r="B50" s="81" t="s">
        <v>1448</v>
      </c>
      <c r="C50" s="82">
        <f>'AEO 2023 Table 42 Raw'!F38</f>
        <v>92.428741000000002</v>
      </c>
      <c r="D50" s="82">
        <f>'AEO 2023 Table 42 Raw'!G38</f>
        <v>93.662239</v>
      </c>
      <c r="E50" s="82">
        <f>'AEO 2023 Table 42 Raw'!H38</f>
        <v>92.786934000000002</v>
      </c>
      <c r="F50" s="82">
        <f>'AEO 2023 Table 42 Raw'!I38</f>
        <v>94.130996999999994</v>
      </c>
      <c r="G50" s="82">
        <f>'AEO 2023 Table 42 Raw'!J38</f>
        <v>94.032073999999994</v>
      </c>
      <c r="H50" s="82">
        <f>'AEO 2023 Table 42 Raw'!K38</f>
        <v>94.037529000000006</v>
      </c>
      <c r="I50" s="82">
        <f>'AEO 2023 Table 42 Raw'!L38</f>
        <v>95.215323999999995</v>
      </c>
      <c r="J50" s="82">
        <f>'AEO 2023 Table 42 Raw'!M38</f>
        <v>95.015998999999994</v>
      </c>
      <c r="K50" s="82">
        <f>'AEO 2023 Table 42 Raw'!N38</f>
        <v>94.774344999999997</v>
      </c>
      <c r="L50" s="82">
        <f>'AEO 2023 Table 42 Raw'!O38</f>
        <v>94.518935999999997</v>
      </c>
      <c r="M50" s="82">
        <f>'AEO 2023 Table 42 Raw'!P38</f>
        <v>94.481437999999997</v>
      </c>
      <c r="N50" s="82">
        <f>'AEO 2023 Table 42 Raw'!Q38</f>
        <v>94.227431999999993</v>
      </c>
      <c r="O50" s="82">
        <f>'AEO 2023 Table 42 Raw'!R38</f>
        <v>93.958038000000002</v>
      </c>
      <c r="P50" s="82">
        <f>'AEO 2023 Table 42 Raw'!S38</f>
        <v>93.728249000000005</v>
      </c>
      <c r="Q50" s="82">
        <f>'AEO 2023 Table 42 Raw'!T38</f>
        <v>93.574516000000003</v>
      </c>
      <c r="R50" s="82">
        <f>'AEO 2023 Table 42 Raw'!U38</f>
        <v>93.37809</v>
      </c>
      <c r="S50" s="82">
        <f>'AEO 2023 Table 42 Raw'!V38</f>
        <v>93.180183</v>
      </c>
      <c r="T50" s="82">
        <f>'AEO 2023 Table 42 Raw'!W38</f>
        <v>93.094550999999996</v>
      </c>
      <c r="U50" s="82">
        <f>'AEO 2023 Table 42 Raw'!X38</f>
        <v>92.835860999999994</v>
      </c>
      <c r="V50" s="82">
        <f>'AEO 2023 Table 42 Raw'!Y38</f>
        <v>92.704932999999997</v>
      </c>
      <c r="W50" s="82">
        <f>'AEO 2023 Table 42 Raw'!Z38</f>
        <v>92.574477999999999</v>
      </c>
      <c r="X50" s="82">
        <f>'AEO 2023 Table 42 Raw'!AA38</f>
        <v>92.379913000000002</v>
      </c>
      <c r="Y50" s="82">
        <f>'AEO 2023 Table 42 Raw'!AB38</f>
        <v>92.122085999999996</v>
      </c>
      <c r="Z50" s="82">
        <f>'AEO 2023 Table 42 Raw'!AC38</f>
        <v>91.862624999999994</v>
      </c>
      <c r="AA50" s="82">
        <f>'AEO 2023 Table 42 Raw'!AD38</f>
        <v>91.805244000000002</v>
      </c>
      <c r="AB50" s="82">
        <f>'AEO 2023 Table 42 Raw'!AE38</f>
        <v>91.540726000000006</v>
      </c>
      <c r="AC50" s="82">
        <f>'AEO 2023 Table 42 Raw'!AF38</f>
        <v>91.298430999999994</v>
      </c>
      <c r="AD50" s="82">
        <f>'AEO 2023 Table 42 Raw'!AG38</f>
        <v>91.403435000000002</v>
      </c>
      <c r="AE50" s="82">
        <f>'AEO 2023 Table 42 Raw'!AH38</f>
        <v>91.148491000000007</v>
      </c>
      <c r="AF50" s="95">
        <f>'AEO 2023 Table 42 Raw'!AI38</f>
        <v>0</v>
      </c>
    </row>
    <row r="51" spans="1:32" ht="15" customHeight="1" x14ac:dyDescent="0.35">
      <c r="A51" s="77" t="s">
        <v>1491</v>
      </c>
      <c r="B51" s="81" t="s">
        <v>1450</v>
      </c>
      <c r="C51" s="82">
        <f>'AEO 2023 Table 42 Raw'!F39</f>
        <v>85.429587999999995</v>
      </c>
      <c r="D51" s="82">
        <f>'AEO 2023 Table 42 Raw'!G39</f>
        <v>86.801826000000005</v>
      </c>
      <c r="E51" s="82">
        <f>'AEO 2023 Table 42 Raw'!H39</f>
        <v>85.954880000000003</v>
      </c>
      <c r="F51" s="82">
        <f>'AEO 2023 Table 42 Raw'!I39</f>
        <v>86.708083999999999</v>
      </c>
      <c r="G51" s="82">
        <f>'AEO 2023 Table 42 Raw'!J39</f>
        <v>86.793968000000007</v>
      </c>
      <c r="H51" s="82">
        <f>'AEO 2023 Table 42 Raw'!K39</f>
        <v>87.089561000000003</v>
      </c>
      <c r="I51" s="82">
        <f>'AEO 2023 Table 42 Raw'!L39</f>
        <v>88.279762000000005</v>
      </c>
      <c r="J51" s="82">
        <f>'AEO 2023 Table 42 Raw'!M39</f>
        <v>88.399970999999994</v>
      </c>
      <c r="K51" s="82">
        <f>'AEO 2023 Table 42 Raw'!N39</f>
        <v>88.273933</v>
      </c>
      <c r="L51" s="82">
        <f>'AEO 2023 Table 42 Raw'!O39</f>
        <v>88.093826000000007</v>
      </c>
      <c r="M51" s="82">
        <f>'AEO 2023 Table 42 Raw'!P39</f>
        <v>88.157036000000005</v>
      </c>
      <c r="N51" s="82">
        <f>'AEO 2023 Table 42 Raw'!Q39</f>
        <v>87.967277999999993</v>
      </c>
      <c r="O51" s="82">
        <f>'AEO 2023 Table 42 Raw'!R39</f>
        <v>87.763496000000004</v>
      </c>
      <c r="P51" s="82">
        <f>'AEO 2023 Table 42 Raw'!S39</f>
        <v>87.576172</v>
      </c>
      <c r="Q51" s="82">
        <f>'AEO 2023 Table 42 Raw'!T39</f>
        <v>87.403869999999998</v>
      </c>
      <c r="R51" s="82">
        <f>'AEO 2023 Table 42 Raw'!U39</f>
        <v>87.173232999999996</v>
      </c>
      <c r="S51" s="82">
        <f>'AEO 2023 Table 42 Raw'!V39</f>
        <v>86.944519</v>
      </c>
      <c r="T51" s="82">
        <f>'AEO 2023 Table 42 Raw'!W39</f>
        <v>86.828445000000002</v>
      </c>
      <c r="U51" s="82">
        <f>'AEO 2023 Table 42 Raw'!X39</f>
        <v>86.514626000000007</v>
      </c>
      <c r="V51" s="82">
        <f>'AEO 2023 Table 42 Raw'!Y39</f>
        <v>86.358581999999998</v>
      </c>
      <c r="W51" s="82">
        <f>'AEO 2023 Table 42 Raw'!Z39</f>
        <v>86.207252999999994</v>
      </c>
      <c r="X51" s="82">
        <f>'AEO 2023 Table 42 Raw'!AA39</f>
        <v>85.976401999999993</v>
      </c>
      <c r="Y51" s="82">
        <f>'AEO 2023 Table 42 Raw'!AB39</f>
        <v>85.699393999999998</v>
      </c>
      <c r="Z51" s="82">
        <f>'AEO 2023 Table 42 Raw'!AC39</f>
        <v>85.434714999999997</v>
      </c>
      <c r="AA51" s="82">
        <f>'AEO 2023 Table 42 Raw'!AD39</f>
        <v>85.404510000000002</v>
      </c>
      <c r="AB51" s="82">
        <f>'AEO 2023 Table 42 Raw'!AE39</f>
        <v>85.158707000000007</v>
      </c>
      <c r="AC51" s="82">
        <f>'AEO 2023 Table 42 Raw'!AF39</f>
        <v>84.911133000000007</v>
      </c>
      <c r="AD51" s="82">
        <f>'AEO 2023 Table 42 Raw'!AG39</f>
        <v>84.983779999999996</v>
      </c>
      <c r="AE51" s="82">
        <f>'AEO 2023 Table 42 Raw'!AH39</f>
        <v>84.733588999999995</v>
      </c>
      <c r="AF51" s="95">
        <f>'AEO 2023 Table 42 Raw'!AI39</f>
        <v>0</v>
      </c>
    </row>
    <row r="52" spans="1:32" ht="15" customHeight="1" x14ac:dyDescent="0.35">
      <c r="A52" s="77" t="s">
        <v>1492</v>
      </c>
      <c r="B52" s="81" t="s">
        <v>1452</v>
      </c>
      <c r="C52" s="82">
        <f>'AEO 2023 Table 42 Raw'!F40</f>
        <v>74.129493999999994</v>
      </c>
      <c r="D52" s="82">
        <f>'AEO 2023 Table 42 Raw'!G40</f>
        <v>70.525131000000002</v>
      </c>
      <c r="E52" s="82">
        <f>'AEO 2023 Table 42 Raw'!H40</f>
        <v>73.962204</v>
      </c>
      <c r="F52" s="82">
        <f>'AEO 2023 Table 42 Raw'!I40</f>
        <v>78.877692999999994</v>
      </c>
      <c r="G52" s="82">
        <f>'AEO 2023 Table 42 Raw'!J40</f>
        <v>82.088515999999998</v>
      </c>
      <c r="H52" s="82">
        <f>'AEO 2023 Table 42 Raw'!K40</f>
        <v>85.100966999999997</v>
      </c>
      <c r="I52" s="82">
        <f>'AEO 2023 Table 42 Raw'!L40</f>
        <v>88.407653999999994</v>
      </c>
      <c r="J52" s="82">
        <f>'AEO 2023 Table 42 Raw'!M40</f>
        <v>90.597435000000004</v>
      </c>
      <c r="K52" s="82">
        <f>'AEO 2023 Table 42 Raw'!N40</f>
        <v>92.080971000000005</v>
      </c>
      <c r="L52" s="82">
        <f>'AEO 2023 Table 42 Raw'!O40</f>
        <v>92.325882000000007</v>
      </c>
      <c r="M52" s="82">
        <f>'AEO 2023 Table 42 Raw'!P40</f>
        <v>93.074546999999995</v>
      </c>
      <c r="N52" s="82">
        <f>'AEO 2023 Table 42 Raw'!Q40</f>
        <v>93.323700000000002</v>
      </c>
      <c r="O52" s="82">
        <f>'AEO 2023 Table 42 Raw'!R40</f>
        <v>93.44162</v>
      </c>
      <c r="P52" s="82">
        <f>'AEO 2023 Table 42 Raw'!S40</f>
        <v>93.515304999999998</v>
      </c>
      <c r="Q52" s="82">
        <f>'AEO 2023 Table 42 Raw'!T40</f>
        <v>93.561370999999994</v>
      </c>
      <c r="R52" s="82">
        <f>'AEO 2023 Table 42 Raw'!U40</f>
        <v>93.400718999999995</v>
      </c>
      <c r="S52" s="82">
        <f>'AEO 2023 Table 42 Raw'!V40</f>
        <v>93.182395999999997</v>
      </c>
      <c r="T52" s="82">
        <f>'AEO 2023 Table 42 Raw'!W40</f>
        <v>92.960220000000007</v>
      </c>
      <c r="U52" s="82">
        <f>'AEO 2023 Table 42 Raw'!X40</f>
        <v>92.582924000000006</v>
      </c>
      <c r="V52" s="82">
        <f>'AEO 2023 Table 42 Raw'!Y40</f>
        <v>92.491478000000001</v>
      </c>
      <c r="W52" s="82">
        <f>'AEO 2023 Table 42 Raw'!Z40</f>
        <v>92.444191000000004</v>
      </c>
      <c r="X52" s="82">
        <f>'AEO 2023 Table 42 Raw'!AA40</f>
        <v>92.270484999999994</v>
      </c>
      <c r="Y52" s="82">
        <f>'AEO 2023 Table 42 Raw'!AB40</f>
        <v>92.101532000000006</v>
      </c>
      <c r="Z52" s="82">
        <f>'AEO 2023 Table 42 Raw'!AC40</f>
        <v>91.903687000000005</v>
      </c>
      <c r="AA52" s="82">
        <f>'AEO 2023 Table 42 Raw'!AD40</f>
        <v>92.499779000000004</v>
      </c>
      <c r="AB52" s="82">
        <f>'AEO 2023 Table 42 Raw'!AE40</f>
        <v>92.338936000000004</v>
      </c>
      <c r="AC52" s="82">
        <f>'AEO 2023 Table 42 Raw'!AF40</f>
        <v>92.163864000000004</v>
      </c>
      <c r="AD52" s="82">
        <f>'AEO 2023 Table 42 Raw'!AG40</f>
        <v>92.198418000000004</v>
      </c>
      <c r="AE52" s="82">
        <f>'AEO 2023 Table 42 Raw'!AH40</f>
        <v>92.065406999999993</v>
      </c>
      <c r="AF52" s="95">
        <f>'AEO 2023 Table 42 Raw'!AI40</f>
        <v>8.0000000000000002E-3</v>
      </c>
    </row>
    <row r="53" spans="1:32" ht="15" customHeight="1" x14ac:dyDescent="0.35">
      <c r="A53" s="77" t="s">
        <v>1493</v>
      </c>
      <c r="B53" s="81" t="s">
        <v>1454</v>
      </c>
      <c r="C53" s="82">
        <f>'AEO 2023 Table 42 Raw'!F41</f>
        <v>85.883583000000002</v>
      </c>
      <c r="D53" s="82">
        <f>'AEO 2023 Table 42 Raw'!G41</f>
        <v>83.410019000000005</v>
      </c>
      <c r="E53" s="82">
        <f>'AEO 2023 Table 42 Raw'!H41</f>
        <v>84.952629000000002</v>
      </c>
      <c r="F53" s="82">
        <f>'AEO 2023 Table 42 Raw'!I41</f>
        <v>89.530356999999995</v>
      </c>
      <c r="G53" s="82">
        <f>'AEO 2023 Table 42 Raw'!J41</f>
        <v>91.606964000000005</v>
      </c>
      <c r="H53" s="82">
        <f>'AEO 2023 Table 42 Raw'!K41</f>
        <v>93.601341000000005</v>
      </c>
      <c r="I53" s="82">
        <f>'AEO 2023 Table 42 Raw'!L41</f>
        <v>96.700912000000002</v>
      </c>
      <c r="J53" s="82">
        <f>'AEO 2023 Table 42 Raw'!M41</f>
        <v>97.921004999999994</v>
      </c>
      <c r="K53" s="82">
        <f>'AEO 2023 Table 42 Raw'!N41</f>
        <v>98.650131000000002</v>
      </c>
      <c r="L53" s="82">
        <f>'AEO 2023 Table 42 Raw'!O41</f>
        <v>98.758003000000002</v>
      </c>
      <c r="M53" s="82">
        <f>'AEO 2023 Table 42 Raw'!P41</f>
        <v>99.131766999999996</v>
      </c>
      <c r="N53" s="82">
        <f>'AEO 2023 Table 42 Raw'!Q41</f>
        <v>99.241196000000002</v>
      </c>
      <c r="O53" s="82">
        <f>'AEO 2023 Table 42 Raw'!R41</f>
        <v>99.321465000000003</v>
      </c>
      <c r="P53" s="82">
        <f>'AEO 2023 Table 42 Raw'!S41</f>
        <v>99.481116999999998</v>
      </c>
      <c r="Q53" s="82">
        <f>'AEO 2023 Table 42 Raw'!T41</f>
        <v>99.583732999999995</v>
      </c>
      <c r="R53" s="82">
        <f>'AEO 2023 Table 42 Raw'!U41</f>
        <v>99.571303999999998</v>
      </c>
      <c r="S53" s="82">
        <f>'AEO 2023 Table 42 Raw'!V41</f>
        <v>99.495048999999995</v>
      </c>
      <c r="T53" s="82">
        <f>'AEO 2023 Table 42 Raw'!W41</f>
        <v>99.537925999999999</v>
      </c>
      <c r="U53" s="82">
        <f>'AEO 2023 Table 42 Raw'!X41</f>
        <v>99.369415000000004</v>
      </c>
      <c r="V53" s="82">
        <f>'AEO 2023 Table 42 Raw'!Y41</f>
        <v>99.395515000000003</v>
      </c>
      <c r="W53" s="82">
        <f>'AEO 2023 Table 42 Raw'!Z41</f>
        <v>99.448059000000001</v>
      </c>
      <c r="X53" s="82">
        <f>'AEO 2023 Table 42 Raw'!AA41</f>
        <v>99.439186000000007</v>
      </c>
      <c r="Y53" s="82">
        <f>'AEO 2023 Table 42 Raw'!AB41</f>
        <v>99.350234999999998</v>
      </c>
      <c r="Z53" s="82">
        <f>'AEO 2023 Table 42 Raw'!AC41</f>
        <v>99.268051</v>
      </c>
      <c r="AA53" s="82">
        <f>'AEO 2023 Table 42 Raw'!AD41</f>
        <v>99.514961</v>
      </c>
      <c r="AB53" s="82">
        <f>'AEO 2023 Table 42 Raw'!AE41</f>
        <v>99.429100000000005</v>
      </c>
      <c r="AC53" s="82">
        <f>'AEO 2023 Table 42 Raw'!AF41</f>
        <v>99.379074000000003</v>
      </c>
      <c r="AD53" s="82">
        <f>'AEO 2023 Table 42 Raw'!AG41</f>
        <v>99.676970999999995</v>
      </c>
      <c r="AE53" s="82">
        <f>'AEO 2023 Table 42 Raw'!AH41</f>
        <v>99.636604000000005</v>
      </c>
      <c r="AF53" s="95">
        <f>'AEO 2023 Table 42 Raw'!AI41</f>
        <v>5.0000000000000001E-3</v>
      </c>
    </row>
    <row r="54" spans="1:32" ht="15" customHeight="1" x14ac:dyDescent="0.35">
      <c r="A54" s="77" t="s">
        <v>1494</v>
      </c>
      <c r="B54" s="81" t="s">
        <v>1456</v>
      </c>
      <c r="C54" s="82">
        <f>'AEO 2023 Table 42 Raw'!F42</f>
        <v>81.360320999999999</v>
      </c>
      <c r="D54" s="82">
        <f>'AEO 2023 Table 42 Raw'!G42</f>
        <v>83.309562999999997</v>
      </c>
      <c r="E54" s="82">
        <f>'AEO 2023 Table 42 Raw'!H42</f>
        <v>82.867889000000005</v>
      </c>
      <c r="F54" s="82">
        <f>'AEO 2023 Table 42 Raw'!I42</f>
        <v>84.471130000000002</v>
      </c>
      <c r="G54" s="82">
        <f>'AEO 2023 Table 42 Raw'!J42</f>
        <v>84.573914000000002</v>
      </c>
      <c r="H54" s="82">
        <f>'AEO 2023 Table 42 Raw'!K42</f>
        <v>84.956344999999999</v>
      </c>
      <c r="I54" s="82">
        <f>'AEO 2023 Table 42 Raw'!L42</f>
        <v>86.09684</v>
      </c>
      <c r="J54" s="82">
        <f>'AEO 2023 Table 42 Raw'!M42</f>
        <v>86.211646999999999</v>
      </c>
      <c r="K54" s="82">
        <f>'AEO 2023 Table 42 Raw'!N42</f>
        <v>86.109809999999996</v>
      </c>
      <c r="L54" s="82">
        <f>'AEO 2023 Table 42 Raw'!O42</f>
        <v>85.917084000000003</v>
      </c>
      <c r="M54" s="82">
        <f>'AEO 2023 Table 42 Raw'!P42</f>
        <v>85.976310999999995</v>
      </c>
      <c r="N54" s="82">
        <f>'AEO 2023 Table 42 Raw'!Q42</f>
        <v>85.834152000000003</v>
      </c>
      <c r="O54" s="82">
        <f>'AEO 2023 Table 42 Raw'!R42</f>
        <v>85.713615000000004</v>
      </c>
      <c r="P54" s="82">
        <f>'AEO 2023 Table 42 Raw'!S42</f>
        <v>85.583175999999995</v>
      </c>
      <c r="Q54" s="82">
        <f>'AEO 2023 Table 42 Raw'!T42</f>
        <v>85.471419999999995</v>
      </c>
      <c r="R54" s="82">
        <f>'AEO 2023 Table 42 Raw'!U42</f>
        <v>85.289917000000003</v>
      </c>
      <c r="S54" s="82">
        <f>'AEO 2023 Table 42 Raw'!V42</f>
        <v>85.074539000000001</v>
      </c>
      <c r="T54" s="82">
        <f>'AEO 2023 Table 42 Raw'!W42</f>
        <v>84.945518000000007</v>
      </c>
      <c r="U54" s="82">
        <f>'AEO 2023 Table 42 Raw'!X42</f>
        <v>84.650665000000004</v>
      </c>
      <c r="V54" s="82">
        <f>'AEO 2023 Table 42 Raw'!Y42</f>
        <v>84.502487000000002</v>
      </c>
      <c r="W54" s="82">
        <f>'AEO 2023 Table 42 Raw'!Z42</f>
        <v>84.353194999999999</v>
      </c>
      <c r="X54" s="82">
        <f>'AEO 2023 Table 42 Raw'!AA42</f>
        <v>84.132476999999994</v>
      </c>
      <c r="Y54" s="82">
        <f>'AEO 2023 Table 42 Raw'!AB42</f>
        <v>83.878264999999999</v>
      </c>
      <c r="Z54" s="82">
        <f>'AEO 2023 Table 42 Raw'!AC42</f>
        <v>83.61721</v>
      </c>
      <c r="AA54" s="82">
        <f>'AEO 2023 Table 42 Raw'!AD42</f>
        <v>83.636375000000001</v>
      </c>
      <c r="AB54" s="82">
        <f>'AEO 2023 Table 42 Raw'!AE42</f>
        <v>83.384155000000007</v>
      </c>
      <c r="AC54" s="82">
        <f>'AEO 2023 Table 42 Raw'!AF42</f>
        <v>83.144599999999997</v>
      </c>
      <c r="AD54" s="82">
        <f>'AEO 2023 Table 42 Raw'!AG42</f>
        <v>83.147002999999998</v>
      </c>
      <c r="AE54" s="82">
        <f>'AEO 2023 Table 42 Raw'!AH42</f>
        <v>82.917479999999998</v>
      </c>
      <c r="AF54" s="95">
        <f>'AEO 2023 Table 42 Raw'!AI42</f>
        <v>1E-3</v>
      </c>
    </row>
    <row r="55" spans="1:32" ht="15" customHeight="1" x14ac:dyDescent="0.35">
      <c r="A55" s="77" t="s">
        <v>1495</v>
      </c>
      <c r="B55" s="81" t="s">
        <v>1496</v>
      </c>
      <c r="C55" s="82">
        <f>'AEO 2023 Table 42 Raw'!F43</f>
        <v>85.878608999999997</v>
      </c>
      <c r="D55" s="82">
        <f>'AEO 2023 Table 42 Raw'!G43</f>
        <v>86.338286999999994</v>
      </c>
      <c r="E55" s="82">
        <f>'AEO 2023 Table 42 Raw'!H43</f>
        <v>86.332352</v>
      </c>
      <c r="F55" s="82">
        <f>'AEO 2023 Table 42 Raw'!I43</f>
        <v>88.858315000000005</v>
      </c>
      <c r="G55" s="82">
        <f>'AEO 2023 Table 42 Raw'!J43</f>
        <v>89.682449000000005</v>
      </c>
      <c r="H55" s="82">
        <f>'AEO 2023 Table 42 Raw'!K43</f>
        <v>90.711326999999997</v>
      </c>
      <c r="I55" s="82">
        <f>'AEO 2023 Table 42 Raw'!L43</f>
        <v>92.929848000000007</v>
      </c>
      <c r="J55" s="82">
        <f>'AEO 2023 Table 42 Raw'!M43</f>
        <v>93.622139000000004</v>
      </c>
      <c r="K55" s="82">
        <f>'AEO 2023 Table 42 Raw'!N43</f>
        <v>94.023750000000007</v>
      </c>
      <c r="L55" s="82">
        <f>'AEO 2023 Table 42 Raw'!O43</f>
        <v>94.009201000000004</v>
      </c>
      <c r="M55" s="82">
        <f>'AEO 2023 Table 42 Raw'!P43</f>
        <v>94.265181999999996</v>
      </c>
      <c r="N55" s="82">
        <f>'AEO 2023 Table 42 Raw'!Q43</f>
        <v>94.242393000000007</v>
      </c>
      <c r="O55" s="82">
        <f>'AEO 2023 Table 42 Raw'!R43</f>
        <v>94.206260999999998</v>
      </c>
      <c r="P55" s="82">
        <f>'AEO 2023 Table 42 Raw'!S43</f>
        <v>94.206496999999999</v>
      </c>
      <c r="Q55" s="82">
        <f>'AEO 2023 Table 42 Raw'!T43</f>
        <v>94.224097999999998</v>
      </c>
      <c r="R55" s="82">
        <f>'AEO 2023 Table 42 Raw'!U43</f>
        <v>94.121300000000005</v>
      </c>
      <c r="S55" s="82">
        <f>'AEO 2023 Table 42 Raw'!V43</f>
        <v>94.000061000000002</v>
      </c>
      <c r="T55" s="82">
        <f>'AEO 2023 Table 42 Raw'!W43</f>
        <v>93.988074999999995</v>
      </c>
      <c r="U55" s="82">
        <f>'AEO 2023 Table 42 Raw'!X43</f>
        <v>93.759170999999995</v>
      </c>
      <c r="V55" s="82">
        <f>'AEO 2023 Table 42 Raw'!Y43</f>
        <v>93.604820000000004</v>
      </c>
      <c r="W55" s="82">
        <f>'AEO 2023 Table 42 Raw'!Z43</f>
        <v>93.586890999999994</v>
      </c>
      <c r="X55" s="82">
        <f>'AEO 2023 Table 42 Raw'!AA43</f>
        <v>93.481933999999995</v>
      </c>
      <c r="Y55" s="82">
        <f>'AEO 2023 Table 42 Raw'!AB43</f>
        <v>93.337012999999999</v>
      </c>
      <c r="Z55" s="82">
        <f>'AEO 2023 Table 42 Raw'!AC43</f>
        <v>93.167816000000002</v>
      </c>
      <c r="AA55" s="82">
        <f>'AEO 2023 Table 42 Raw'!AD43</f>
        <v>93.416008000000005</v>
      </c>
      <c r="AB55" s="82">
        <f>'AEO 2023 Table 42 Raw'!AE43</f>
        <v>93.149529000000001</v>
      </c>
      <c r="AC55" s="82">
        <f>'AEO 2023 Table 42 Raw'!AF43</f>
        <v>93.024696000000006</v>
      </c>
      <c r="AD55" s="82">
        <f>'AEO 2023 Table 42 Raw'!AG43</f>
        <v>93.214706000000007</v>
      </c>
      <c r="AE55" s="82">
        <f>'AEO 2023 Table 42 Raw'!AH43</f>
        <v>93.085814999999997</v>
      </c>
      <c r="AF55" s="95">
        <f>'AEO 2023 Table 42 Raw'!AI43</f>
        <v>3.0000000000000001E-3</v>
      </c>
    </row>
    <row r="56" spans="1:32" ht="15" customHeight="1" x14ac:dyDescent="0.35">
      <c r="C56" s="82"/>
      <c r="D56" s="82"/>
      <c r="E56" s="82"/>
      <c r="F56" s="82"/>
      <c r="G56" s="82"/>
      <c r="H56" s="82"/>
      <c r="I56" s="82"/>
      <c r="J56" s="82"/>
      <c r="K56" s="82"/>
      <c r="L56" s="82"/>
      <c r="M56" s="82"/>
      <c r="N56" s="82"/>
      <c r="O56" s="82"/>
      <c r="P56" s="82"/>
      <c r="Q56" s="82"/>
      <c r="R56" s="82"/>
      <c r="S56" s="82"/>
      <c r="T56" s="82"/>
      <c r="U56" s="82"/>
      <c r="V56" s="82"/>
      <c r="W56" s="82"/>
      <c r="X56" s="82"/>
      <c r="Y56" s="82"/>
      <c r="Z56" s="82"/>
      <c r="AA56" s="82"/>
      <c r="AB56" s="82"/>
      <c r="AC56" s="82"/>
      <c r="AD56" s="82"/>
      <c r="AE56" s="82"/>
      <c r="AF56" s="95"/>
    </row>
    <row r="57" spans="1:32" ht="15" customHeight="1" x14ac:dyDescent="0.35">
      <c r="B57" s="34" t="s">
        <v>1497</v>
      </c>
      <c r="C57" s="82"/>
      <c r="D57" s="82"/>
      <c r="E57" s="82"/>
      <c r="F57" s="82"/>
      <c r="G57" s="82"/>
      <c r="H57" s="82"/>
      <c r="I57" s="82"/>
      <c r="J57" s="82"/>
      <c r="K57" s="82"/>
      <c r="L57" s="82"/>
      <c r="M57" s="82"/>
      <c r="N57" s="82"/>
      <c r="O57" s="82"/>
      <c r="P57" s="82"/>
      <c r="Q57" s="82"/>
      <c r="R57" s="82"/>
      <c r="S57" s="82"/>
      <c r="T57" s="82"/>
      <c r="U57" s="82"/>
      <c r="V57" s="82"/>
      <c r="W57" s="82"/>
      <c r="X57" s="82"/>
      <c r="Y57" s="82"/>
      <c r="Z57" s="82"/>
      <c r="AA57" s="82"/>
      <c r="AB57" s="82"/>
      <c r="AC57" s="82"/>
      <c r="AD57" s="82"/>
      <c r="AE57" s="82"/>
      <c r="AF57" s="95"/>
    </row>
    <row r="58" spans="1:32" ht="15" customHeight="1" x14ac:dyDescent="0.35">
      <c r="A58" s="77" t="s">
        <v>1498</v>
      </c>
      <c r="B58" s="81" t="s">
        <v>1463</v>
      </c>
      <c r="C58" s="82">
        <f>'AEO 2023 Table 42 Raw'!F45</f>
        <v>37.436233999999999</v>
      </c>
      <c r="D58" s="82">
        <f>'AEO 2023 Table 42 Raw'!G45</f>
        <v>38.672606999999999</v>
      </c>
      <c r="E58" s="82">
        <f>'AEO 2023 Table 42 Raw'!H45</f>
        <v>39.714615000000002</v>
      </c>
      <c r="F58" s="82">
        <f>'AEO 2023 Table 42 Raw'!I45</f>
        <v>42.413379999999997</v>
      </c>
      <c r="G58" s="82">
        <f>'AEO 2023 Table 42 Raw'!J45</f>
        <v>44.052833999999997</v>
      </c>
      <c r="H58" s="82">
        <f>'AEO 2023 Table 42 Raw'!K45</f>
        <v>45.555691000000003</v>
      </c>
      <c r="I58" s="82">
        <f>'AEO 2023 Table 42 Raw'!L45</f>
        <v>47.922522999999998</v>
      </c>
      <c r="J58" s="82">
        <f>'AEO 2023 Table 42 Raw'!M45</f>
        <v>49.002440999999997</v>
      </c>
      <c r="K58" s="82">
        <f>'AEO 2023 Table 42 Raw'!N45</f>
        <v>49.822380000000003</v>
      </c>
      <c r="L58" s="82">
        <f>'AEO 2023 Table 42 Raw'!O45</f>
        <v>50.033183999999999</v>
      </c>
      <c r="M58" s="82">
        <f>'AEO 2023 Table 42 Raw'!P45</f>
        <v>50.305683000000002</v>
      </c>
      <c r="N58" s="82">
        <f>'AEO 2023 Table 42 Raw'!Q45</f>
        <v>50.572448999999999</v>
      </c>
      <c r="O58" s="82">
        <f>'AEO 2023 Table 42 Raw'!R45</f>
        <v>50.800776999999997</v>
      </c>
      <c r="P58" s="82">
        <f>'AEO 2023 Table 42 Raw'!S45</f>
        <v>51.072968000000003</v>
      </c>
      <c r="Q58" s="82">
        <f>'AEO 2023 Table 42 Raw'!T45</f>
        <v>51.191535999999999</v>
      </c>
      <c r="R58" s="82">
        <f>'AEO 2023 Table 42 Raw'!U45</f>
        <v>51.243648999999998</v>
      </c>
      <c r="S58" s="82">
        <f>'AEO 2023 Table 42 Raw'!V45</f>
        <v>51.362170999999996</v>
      </c>
      <c r="T58" s="82">
        <f>'AEO 2023 Table 42 Raw'!W45</f>
        <v>51.548763000000001</v>
      </c>
      <c r="U58" s="82">
        <f>'AEO 2023 Table 42 Raw'!X45</f>
        <v>51.520102999999999</v>
      </c>
      <c r="V58" s="82">
        <f>'AEO 2023 Table 42 Raw'!Y45</f>
        <v>51.608994000000003</v>
      </c>
      <c r="W58" s="82">
        <f>'AEO 2023 Table 42 Raw'!Z45</f>
        <v>51.731242999999999</v>
      </c>
      <c r="X58" s="82">
        <f>'AEO 2023 Table 42 Raw'!AA45</f>
        <v>51.806679000000003</v>
      </c>
      <c r="Y58" s="82">
        <f>'AEO 2023 Table 42 Raw'!AB45</f>
        <v>51.824516000000003</v>
      </c>
      <c r="Z58" s="82">
        <f>'AEO 2023 Table 42 Raw'!AC45</f>
        <v>51.838898</v>
      </c>
      <c r="AA58" s="82">
        <f>'AEO 2023 Table 42 Raw'!AD45</f>
        <v>51.987380999999999</v>
      </c>
      <c r="AB58" s="82">
        <f>'AEO 2023 Table 42 Raw'!AE45</f>
        <v>52.054634</v>
      </c>
      <c r="AC58" s="82">
        <f>'AEO 2023 Table 42 Raw'!AF45</f>
        <v>52.091999000000001</v>
      </c>
      <c r="AD58" s="82">
        <f>'AEO 2023 Table 42 Raw'!AG45</f>
        <v>52.299118</v>
      </c>
      <c r="AE58" s="82">
        <f>'AEO 2023 Table 42 Raw'!AH45</f>
        <v>52.348624999999998</v>
      </c>
      <c r="AF58" s="95">
        <f>'AEO 2023 Table 42 Raw'!AI45</f>
        <v>1.2E-2</v>
      </c>
    </row>
    <row r="59" spans="1:32" ht="15" customHeight="1" x14ac:dyDescent="0.35">
      <c r="A59" s="77" t="s">
        <v>1499</v>
      </c>
      <c r="B59" s="81" t="s">
        <v>1465</v>
      </c>
      <c r="C59" s="82">
        <f>'AEO 2023 Table 42 Raw'!F46</f>
        <v>31.480179</v>
      </c>
      <c r="D59" s="82">
        <f>'AEO 2023 Table 42 Raw'!G46</f>
        <v>31.757389</v>
      </c>
      <c r="E59" s="82">
        <f>'AEO 2023 Table 42 Raw'!H46</f>
        <v>32.528129999999997</v>
      </c>
      <c r="F59" s="82">
        <f>'AEO 2023 Table 42 Raw'!I46</f>
        <v>34.165202999999998</v>
      </c>
      <c r="G59" s="82">
        <f>'AEO 2023 Table 42 Raw'!J46</f>
        <v>35.828536999999997</v>
      </c>
      <c r="H59" s="82">
        <f>'AEO 2023 Table 42 Raw'!K46</f>
        <v>37.423302</v>
      </c>
      <c r="I59" s="82">
        <f>'AEO 2023 Table 42 Raw'!L46</f>
        <v>39.914515999999999</v>
      </c>
      <c r="J59" s="82">
        <f>'AEO 2023 Table 42 Raw'!M46</f>
        <v>42.320072000000003</v>
      </c>
      <c r="K59" s="82">
        <f>'AEO 2023 Table 42 Raw'!N46</f>
        <v>44.356766</v>
      </c>
      <c r="L59" s="82">
        <f>'AEO 2023 Table 42 Raw'!O46</f>
        <v>45.403454000000004</v>
      </c>
      <c r="M59" s="82">
        <f>'AEO 2023 Table 42 Raw'!P46</f>
        <v>46.664969999999997</v>
      </c>
      <c r="N59" s="82">
        <f>'AEO 2023 Table 42 Raw'!Q46</f>
        <v>47.651245000000003</v>
      </c>
      <c r="O59" s="82">
        <f>'AEO 2023 Table 42 Raw'!R46</f>
        <v>48.588821000000003</v>
      </c>
      <c r="P59" s="82">
        <f>'AEO 2023 Table 42 Raw'!S46</f>
        <v>49.491149999999998</v>
      </c>
      <c r="Q59" s="82">
        <f>'AEO 2023 Table 42 Raw'!T46</f>
        <v>50.256596000000002</v>
      </c>
      <c r="R59" s="82">
        <f>'AEO 2023 Table 42 Raw'!U46</f>
        <v>50.726413999999998</v>
      </c>
      <c r="S59" s="82">
        <f>'AEO 2023 Table 42 Raw'!V46</f>
        <v>51.101317999999999</v>
      </c>
      <c r="T59" s="82">
        <f>'AEO 2023 Table 42 Raw'!W46</f>
        <v>51.492171999999997</v>
      </c>
      <c r="U59" s="82">
        <f>'AEO 2023 Table 42 Raw'!X46</f>
        <v>51.586002000000001</v>
      </c>
      <c r="V59" s="82">
        <f>'AEO 2023 Table 42 Raw'!Y46</f>
        <v>51.869537000000001</v>
      </c>
      <c r="W59" s="82">
        <f>'AEO 2023 Table 42 Raw'!Z46</f>
        <v>52.233772000000002</v>
      </c>
      <c r="X59" s="82">
        <f>'AEO 2023 Table 42 Raw'!AA46</f>
        <v>52.468304000000003</v>
      </c>
      <c r="Y59" s="82">
        <f>'AEO 2023 Table 42 Raw'!AB46</f>
        <v>52.702464999999997</v>
      </c>
      <c r="Z59" s="82">
        <f>'AEO 2023 Table 42 Raw'!AC46</f>
        <v>52.862583000000001</v>
      </c>
      <c r="AA59" s="82">
        <f>'AEO 2023 Table 42 Raw'!AD46</f>
        <v>53.699368</v>
      </c>
      <c r="AB59" s="82">
        <f>'AEO 2023 Table 42 Raw'!AE46</f>
        <v>53.900764000000002</v>
      </c>
      <c r="AC59" s="82">
        <f>'AEO 2023 Table 42 Raw'!AF46</f>
        <v>54.149174000000002</v>
      </c>
      <c r="AD59" s="82">
        <f>'AEO 2023 Table 42 Raw'!AG46</f>
        <v>54.555447000000001</v>
      </c>
      <c r="AE59" s="82">
        <f>'AEO 2023 Table 42 Raw'!AH46</f>
        <v>54.870415000000001</v>
      </c>
      <c r="AF59" s="95">
        <f>'AEO 2023 Table 42 Raw'!AI46</f>
        <v>0.02</v>
      </c>
    </row>
    <row r="60" spans="1:32" ht="15" customHeight="1" x14ac:dyDescent="0.35">
      <c r="A60" s="77" t="s">
        <v>1500</v>
      </c>
      <c r="B60" s="81" t="s">
        <v>1467</v>
      </c>
      <c r="C60" s="82">
        <f>'AEO 2023 Table 42 Raw'!F47</f>
        <v>48.833931</v>
      </c>
      <c r="D60" s="82">
        <f>'AEO 2023 Table 42 Raw'!G47</f>
        <v>50.954093999999998</v>
      </c>
      <c r="E60" s="82">
        <f>'AEO 2023 Table 42 Raw'!H47</f>
        <v>53.389296999999999</v>
      </c>
      <c r="F60" s="82">
        <f>'AEO 2023 Table 42 Raw'!I47</f>
        <v>57.099792000000001</v>
      </c>
      <c r="G60" s="82">
        <f>'AEO 2023 Table 42 Raw'!J47</f>
        <v>59.048037999999998</v>
      </c>
      <c r="H60" s="82">
        <f>'AEO 2023 Table 42 Raw'!K47</f>
        <v>61.052813999999998</v>
      </c>
      <c r="I60" s="82">
        <f>'AEO 2023 Table 42 Raw'!L47</f>
        <v>63.092238999999999</v>
      </c>
      <c r="J60" s="82">
        <f>'AEO 2023 Table 42 Raw'!M47</f>
        <v>63.851334000000001</v>
      </c>
      <c r="K60" s="82">
        <f>'AEO 2023 Table 42 Raw'!N47</f>
        <v>66.239365000000006</v>
      </c>
      <c r="L60" s="82">
        <f>'AEO 2023 Table 42 Raw'!O47</f>
        <v>68.185005000000004</v>
      </c>
      <c r="M60" s="82">
        <f>'AEO 2023 Table 42 Raw'!P47</f>
        <v>68.916222000000005</v>
      </c>
      <c r="N60" s="82">
        <f>'AEO 2023 Table 42 Raw'!Q47</f>
        <v>69.117378000000002</v>
      </c>
      <c r="O60" s="82">
        <f>'AEO 2023 Table 42 Raw'!R47</f>
        <v>69.244179000000003</v>
      </c>
      <c r="P60" s="82">
        <f>'AEO 2023 Table 42 Raw'!S47</f>
        <v>69.347228999999999</v>
      </c>
      <c r="Q60" s="82">
        <f>'AEO 2023 Table 42 Raw'!T47</f>
        <v>69.448150999999996</v>
      </c>
      <c r="R60" s="82">
        <f>'AEO 2023 Table 42 Raw'!U47</f>
        <v>69.487480000000005</v>
      </c>
      <c r="S60" s="82">
        <f>'AEO 2023 Table 42 Raw'!V47</f>
        <v>69.499161000000001</v>
      </c>
      <c r="T60" s="82">
        <f>'AEO 2023 Table 42 Raw'!W47</f>
        <v>69.548186999999999</v>
      </c>
      <c r="U60" s="82">
        <f>'AEO 2023 Table 42 Raw'!X47</f>
        <v>69.481773000000004</v>
      </c>
      <c r="V60" s="82">
        <f>'AEO 2023 Table 42 Raw'!Y47</f>
        <v>69.475127999999998</v>
      </c>
      <c r="W60" s="82">
        <f>'AEO 2023 Table 42 Raw'!Z47</f>
        <v>69.478226000000006</v>
      </c>
      <c r="X60" s="82">
        <f>'AEO 2023 Table 42 Raw'!AA47</f>
        <v>69.443152999999995</v>
      </c>
      <c r="Y60" s="82">
        <f>'AEO 2023 Table 42 Raw'!AB47</f>
        <v>69.410590999999997</v>
      </c>
      <c r="Z60" s="82">
        <f>'AEO 2023 Table 42 Raw'!AC47</f>
        <v>69.359695000000002</v>
      </c>
      <c r="AA60" s="82">
        <f>'AEO 2023 Table 42 Raw'!AD47</f>
        <v>69.530265999999997</v>
      </c>
      <c r="AB60" s="82">
        <f>'AEO 2023 Table 42 Raw'!AE47</f>
        <v>69.39846</v>
      </c>
      <c r="AC60" s="82">
        <f>'AEO 2023 Table 42 Raw'!AF47</f>
        <v>69.359673000000001</v>
      </c>
      <c r="AD60" s="82">
        <f>'AEO 2023 Table 42 Raw'!AG47</f>
        <v>69.428344999999993</v>
      </c>
      <c r="AE60" s="82">
        <f>'AEO 2023 Table 42 Raw'!AH47</f>
        <v>69.406470999999996</v>
      </c>
      <c r="AF60" s="95">
        <f>'AEO 2023 Table 42 Raw'!AI47</f>
        <v>1.2999999999999999E-2</v>
      </c>
    </row>
    <row r="61" spans="1:32" ht="15" customHeight="1" x14ac:dyDescent="0.35">
      <c r="A61" s="77" t="s">
        <v>1501</v>
      </c>
      <c r="B61" s="81" t="s">
        <v>1469</v>
      </c>
      <c r="C61" s="82">
        <f>'AEO 2023 Table 42 Raw'!F48</f>
        <v>39.525764000000002</v>
      </c>
      <c r="D61" s="82">
        <f>'AEO 2023 Table 42 Raw'!G48</f>
        <v>41.250835000000002</v>
      </c>
      <c r="E61" s="82">
        <f>'AEO 2023 Table 42 Raw'!H48</f>
        <v>42.804771000000002</v>
      </c>
      <c r="F61" s="82">
        <f>'AEO 2023 Table 42 Raw'!I48</f>
        <v>44.534923999999997</v>
      </c>
      <c r="G61" s="82">
        <f>'AEO 2023 Table 42 Raw'!J48</f>
        <v>46.468491</v>
      </c>
      <c r="H61" s="82">
        <f>'AEO 2023 Table 42 Raw'!K48</f>
        <v>47.479866000000001</v>
      </c>
      <c r="I61" s="82">
        <f>'AEO 2023 Table 42 Raw'!L48</f>
        <v>49.409087999999997</v>
      </c>
      <c r="J61" s="82">
        <f>'AEO 2023 Table 42 Raw'!M48</f>
        <v>50.115935999999998</v>
      </c>
      <c r="K61" s="82">
        <f>'AEO 2023 Table 42 Raw'!N48</f>
        <v>50.701439000000001</v>
      </c>
      <c r="L61" s="82">
        <f>'AEO 2023 Table 42 Raw'!O48</f>
        <v>51.052956000000002</v>
      </c>
      <c r="M61" s="82">
        <f>'AEO 2023 Table 42 Raw'!P48</f>
        <v>51.496558999999998</v>
      </c>
      <c r="N61" s="82">
        <f>'AEO 2023 Table 42 Raw'!Q48</f>
        <v>52.048065000000001</v>
      </c>
      <c r="O61" s="82">
        <f>'AEO 2023 Table 42 Raw'!R48</f>
        <v>52.511524000000001</v>
      </c>
      <c r="P61" s="82">
        <f>'AEO 2023 Table 42 Raw'!S48</f>
        <v>52.945599000000001</v>
      </c>
      <c r="Q61" s="82">
        <f>'AEO 2023 Table 42 Raw'!T48</f>
        <v>53.249549999999999</v>
      </c>
      <c r="R61" s="82">
        <f>'AEO 2023 Table 42 Raw'!U48</f>
        <v>53.471992</v>
      </c>
      <c r="S61" s="82">
        <f>'AEO 2023 Table 42 Raw'!V48</f>
        <v>53.661651999999997</v>
      </c>
      <c r="T61" s="82">
        <f>'AEO 2023 Table 42 Raw'!W48</f>
        <v>53.913815</v>
      </c>
      <c r="U61" s="82">
        <f>'AEO 2023 Table 42 Raw'!X48</f>
        <v>53.941059000000003</v>
      </c>
      <c r="V61" s="82">
        <f>'AEO 2023 Table 42 Raw'!Y48</f>
        <v>54.040787000000002</v>
      </c>
      <c r="W61" s="82">
        <f>'AEO 2023 Table 42 Raw'!Z48</f>
        <v>54.141838</v>
      </c>
      <c r="X61" s="82">
        <f>'AEO 2023 Table 42 Raw'!AA48</f>
        <v>54.204788000000001</v>
      </c>
      <c r="Y61" s="82">
        <f>'AEO 2023 Table 42 Raw'!AB48</f>
        <v>54.200564999999997</v>
      </c>
      <c r="Z61" s="82">
        <f>'AEO 2023 Table 42 Raw'!AC48</f>
        <v>54.195335</v>
      </c>
      <c r="AA61" s="82">
        <f>'AEO 2023 Table 42 Raw'!AD48</f>
        <v>54.282494</v>
      </c>
      <c r="AB61" s="82">
        <f>'AEO 2023 Table 42 Raw'!AE48</f>
        <v>54.273659000000002</v>
      </c>
      <c r="AC61" s="82">
        <f>'AEO 2023 Table 42 Raw'!AF48</f>
        <v>54.275162000000002</v>
      </c>
      <c r="AD61" s="82">
        <f>'AEO 2023 Table 42 Raw'!AG48</f>
        <v>54.475906000000002</v>
      </c>
      <c r="AE61" s="82">
        <f>'AEO 2023 Table 42 Raw'!AH48</f>
        <v>54.479945999999998</v>
      </c>
      <c r="AF61" s="95">
        <f>'AEO 2023 Table 42 Raw'!AI48</f>
        <v>1.2E-2</v>
      </c>
    </row>
    <row r="62" spans="1:32" ht="15" customHeight="1" x14ac:dyDescent="0.35">
      <c r="A62" s="77" t="s">
        <v>1502</v>
      </c>
      <c r="B62" s="81" t="s">
        <v>1471</v>
      </c>
      <c r="C62" s="82">
        <f>'AEO 2023 Table 42 Raw'!F49</f>
        <v>39.362487999999999</v>
      </c>
      <c r="D62" s="82">
        <f>'AEO 2023 Table 42 Raw'!G49</f>
        <v>41.011420999999999</v>
      </c>
      <c r="E62" s="82">
        <f>'AEO 2023 Table 42 Raw'!H49</f>
        <v>43.157207</v>
      </c>
      <c r="F62" s="82">
        <f>'AEO 2023 Table 42 Raw'!I49</f>
        <v>46.790610999999998</v>
      </c>
      <c r="G62" s="82">
        <f>'AEO 2023 Table 42 Raw'!J49</f>
        <v>49.62236</v>
      </c>
      <c r="H62" s="82">
        <f>'AEO 2023 Table 42 Raw'!K49</f>
        <v>51.092384000000003</v>
      </c>
      <c r="I62" s="82">
        <f>'AEO 2023 Table 42 Raw'!L49</f>
        <v>53.113410999999999</v>
      </c>
      <c r="J62" s="82">
        <f>'AEO 2023 Table 42 Raw'!M49</f>
        <v>54.167206</v>
      </c>
      <c r="K62" s="82">
        <f>'AEO 2023 Table 42 Raw'!N49</f>
        <v>54.873600000000003</v>
      </c>
      <c r="L62" s="82">
        <f>'AEO 2023 Table 42 Raw'!O49</f>
        <v>55.170054999999998</v>
      </c>
      <c r="M62" s="82">
        <f>'AEO 2023 Table 42 Raw'!P49</f>
        <v>55.616549999999997</v>
      </c>
      <c r="N62" s="82">
        <f>'AEO 2023 Table 42 Raw'!Q49</f>
        <v>55.994506999999999</v>
      </c>
      <c r="O62" s="82">
        <f>'AEO 2023 Table 42 Raw'!R49</f>
        <v>56.308697000000002</v>
      </c>
      <c r="P62" s="82">
        <f>'AEO 2023 Table 42 Raw'!S49</f>
        <v>56.638710000000003</v>
      </c>
      <c r="Q62" s="82">
        <f>'AEO 2023 Table 42 Raw'!T49</f>
        <v>56.907997000000002</v>
      </c>
      <c r="R62" s="82">
        <f>'AEO 2023 Table 42 Raw'!U49</f>
        <v>57.080176999999999</v>
      </c>
      <c r="S62" s="82">
        <f>'AEO 2023 Table 42 Raw'!V49</f>
        <v>57.207465999999997</v>
      </c>
      <c r="T62" s="82">
        <f>'AEO 2023 Table 42 Raw'!W49</f>
        <v>57.396706000000002</v>
      </c>
      <c r="U62" s="82">
        <f>'AEO 2023 Table 42 Raw'!X49</f>
        <v>57.377952999999998</v>
      </c>
      <c r="V62" s="82">
        <f>'AEO 2023 Table 42 Raw'!Y49</f>
        <v>57.395598999999997</v>
      </c>
      <c r="W62" s="82">
        <f>'AEO 2023 Table 42 Raw'!Z49</f>
        <v>57.423828</v>
      </c>
      <c r="X62" s="82">
        <f>'AEO 2023 Table 42 Raw'!AA49</f>
        <v>57.391269999999999</v>
      </c>
      <c r="Y62" s="82">
        <f>'AEO 2023 Table 42 Raw'!AB49</f>
        <v>57.322617000000001</v>
      </c>
      <c r="Z62" s="82">
        <f>'AEO 2023 Table 42 Raw'!AC49</f>
        <v>57.242989000000001</v>
      </c>
      <c r="AA62" s="82">
        <f>'AEO 2023 Table 42 Raw'!AD49</f>
        <v>57.319831999999998</v>
      </c>
      <c r="AB62" s="82">
        <f>'AEO 2023 Table 42 Raw'!AE49</f>
        <v>57.227978</v>
      </c>
      <c r="AC62" s="82">
        <f>'AEO 2023 Table 42 Raw'!AF49</f>
        <v>57.160774000000004</v>
      </c>
      <c r="AD62" s="82">
        <f>'AEO 2023 Table 42 Raw'!AG49</f>
        <v>57.278300999999999</v>
      </c>
      <c r="AE62" s="82">
        <f>'AEO 2023 Table 42 Raw'!AH49</f>
        <v>57.223205999999998</v>
      </c>
      <c r="AF62" s="95">
        <f>'AEO 2023 Table 42 Raw'!AI49</f>
        <v>1.2999999999999999E-2</v>
      </c>
    </row>
    <row r="63" spans="1:32" ht="15" customHeight="1" x14ac:dyDescent="0.35">
      <c r="A63" s="77" t="s">
        <v>1503</v>
      </c>
      <c r="B63" s="81" t="s">
        <v>1473</v>
      </c>
      <c r="C63" s="82">
        <f>'AEO 2023 Table 42 Raw'!F50</f>
        <v>29.806094999999999</v>
      </c>
      <c r="D63" s="82">
        <f>'AEO 2023 Table 42 Raw'!G50</f>
        <v>31.141967999999999</v>
      </c>
      <c r="E63" s="82">
        <f>'AEO 2023 Table 42 Raw'!H50</f>
        <v>32.853091999999997</v>
      </c>
      <c r="F63" s="82">
        <f>'AEO 2023 Table 42 Raw'!I50</f>
        <v>35.233035999999998</v>
      </c>
      <c r="G63" s="82">
        <f>'AEO 2023 Table 42 Raw'!J50</f>
        <v>37.340198999999998</v>
      </c>
      <c r="H63" s="82">
        <f>'AEO 2023 Table 42 Raw'!K50</f>
        <v>39.240822000000001</v>
      </c>
      <c r="I63" s="82">
        <f>'AEO 2023 Table 42 Raw'!L50</f>
        <v>41.778357999999997</v>
      </c>
      <c r="J63" s="82">
        <f>'AEO 2023 Table 42 Raw'!M50</f>
        <v>43.493907999999998</v>
      </c>
      <c r="K63" s="82">
        <f>'AEO 2023 Table 42 Raw'!N50</f>
        <v>44.657775999999998</v>
      </c>
      <c r="L63" s="82">
        <f>'AEO 2023 Table 42 Raw'!O50</f>
        <v>45.213963</v>
      </c>
      <c r="M63" s="82">
        <f>'AEO 2023 Table 42 Raw'!P50</f>
        <v>45.904815999999997</v>
      </c>
      <c r="N63" s="82">
        <f>'AEO 2023 Table 42 Raw'!Q50</f>
        <v>46.478340000000003</v>
      </c>
      <c r="O63" s="82">
        <f>'AEO 2023 Table 42 Raw'!R50</f>
        <v>47.018673</v>
      </c>
      <c r="P63" s="82">
        <f>'AEO 2023 Table 42 Raw'!S50</f>
        <v>47.574832999999998</v>
      </c>
      <c r="Q63" s="82">
        <f>'AEO 2023 Table 42 Raw'!T50</f>
        <v>47.985621999999999</v>
      </c>
      <c r="R63" s="82">
        <f>'AEO 2023 Table 42 Raw'!U50</f>
        <v>48.172314</v>
      </c>
      <c r="S63" s="82">
        <f>'AEO 2023 Table 42 Raw'!V50</f>
        <v>48.281638999999998</v>
      </c>
      <c r="T63" s="82">
        <f>'AEO 2023 Table 42 Raw'!W50</f>
        <v>48.453865</v>
      </c>
      <c r="U63" s="82">
        <f>'AEO 2023 Table 42 Raw'!X50</f>
        <v>48.378104999999998</v>
      </c>
      <c r="V63" s="82">
        <f>'AEO 2023 Table 42 Raw'!Y50</f>
        <v>48.417641000000003</v>
      </c>
      <c r="W63" s="82">
        <f>'AEO 2023 Table 42 Raw'!Z50</f>
        <v>48.479503999999999</v>
      </c>
      <c r="X63" s="82">
        <f>'AEO 2023 Table 42 Raw'!AA50</f>
        <v>48.452744000000003</v>
      </c>
      <c r="Y63" s="82">
        <f>'AEO 2023 Table 42 Raw'!AB50</f>
        <v>48.391800000000003</v>
      </c>
      <c r="Z63" s="82">
        <f>'AEO 2023 Table 42 Raw'!AC50</f>
        <v>48.304431999999998</v>
      </c>
      <c r="AA63" s="82">
        <f>'AEO 2023 Table 42 Raw'!AD50</f>
        <v>48.532260999999998</v>
      </c>
      <c r="AB63" s="82">
        <f>'AEO 2023 Table 42 Raw'!AE50</f>
        <v>48.427394999999997</v>
      </c>
      <c r="AC63" s="82">
        <f>'AEO 2023 Table 42 Raw'!AF50</f>
        <v>48.372306999999999</v>
      </c>
      <c r="AD63" s="82">
        <f>'AEO 2023 Table 42 Raw'!AG50</f>
        <v>48.526240999999999</v>
      </c>
      <c r="AE63" s="82">
        <f>'AEO 2023 Table 42 Raw'!AH50</f>
        <v>48.490088999999998</v>
      </c>
      <c r="AF63" s="95">
        <f>'AEO 2023 Table 42 Raw'!AI50</f>
        <v>1.7999999999999999E-2</v>
      </c>
    </row>
    <row r="64" spans="1:32" ht="15" customHeight="1" x14ac:dyDescent="0.35">
      <c r="A64" s="77" t="s">
        <v>1504</v>
      </c>
      <c r="B64" s="81" t="s">
        <v>1454</v>
      </c>
      <c r="C64" s="82">
        <f>'AEO 2023 Table 42 Raw'!F51</f>
        <v>56.596325</v>
      </c>
      <c r="D64" s="82">
        <f>'AEO 2023 Table 42 Raw'!G51</f>
        <v>58.170532000000001</v>
      </c>
      <c r="E64" s="82">
        <f>'AEO 2023 Table 42 Raw'!H51</f>
        <v>60.222275000000003</v>
      </c>
      <c r="F64" s="82">
        <f>'AEO 2023 Table 42 Raw'!I51</f>
        <v>63.657184999999998</v>
      </c>
      <c r="G64" s="82">
        <f>'AEO 2023 Table 42 Raw'!J51</f>
        <v>66.277327999999997</v>
      </c>
      <c r="H64" s="82">
        <f>'AEO 2023 Table 42 Raw'!K51</f>
        <v>67.739883000000006</v>
      </c>
      <c r="I64" s="82">
        <f>'AEO 2023 Table 42 Raw'!L51</f>
        <v>70.423873999999998</v>
      </c>
      <c r="J64" s="82">
        <f>'AEO 2023 Table 42 Raw'!M51</f>
        <v>71.373542999999998</v>
      </c>
      <c r="K64" s="82">
        <f>'AEO 2023 Table 42 Raw'!N51</f>
        <v>72.018623000000005</v>
      </c>
      <c r="L64" s="82">
        <f>'AEO 2023 Table 42 Raw'!O51</f>
        <v>72.217674000000002</v>
      </c>
      <c r="M64" s="82">
        <f>'AEO 2023 Table 42 Raw'!P51</f>
        <v>72.514671000000007</v>
      </c>
      <c r="N64" s="82">
        <f>'AEO 2023 Table 42 Raw'!Q51</f>
        <v>72.682343000000003</v>
      </c>
      <c r="O64" s="82">
        <f>'AEO 2023 Table 42 Raw'!R51</f>
        <v>72.815658999999997</v>
      </c>
      <c r="P64" s="82">
        <f>'AEO 2023 Table 42 Raw'!S51</f>
        <v>72.989791999999994</v>
      </c>
      <c r="Q64" s="82">
        <f>'AEO 2023 Table 42 Raw'!T51</f>
        <v>73.142287999999994</v>
      </c>
      <c r="R64" s="82">
        <f>'AEO 2023 Table 42 Raw'!U51</f>
        <v>73.223693999999995</v>
      </c>
      <c r="S64" s="82">
        <f>'AEO 2023 Table 42 Raw'!V51</f>
        <v>73.291145</v>
      </c>
      <c r="T64" s="82">
        <f>'AEO 2023 Table 42 Raw'!W51</f>
        <v>73.459739999999996</v>
      </c>
      <c r="U64" s="82">
        <f>'AEO 2023 Table 42 Raw'!X51</f>
        <v>73.374908000000005</v>
      </c>
      <c r="V64" s="82">
        <f>'AEO 2023 Table 42 Raw'!Y51</f>
        <v>73.386680999999996</v>
      </c>
      <c r="W64" s="82">
        <f>'AEO 2023 Table 42 Raw'!Z51</f>
        <v>73.401748999999995</v>
      </c>
      <c r="X64" s="82">
        <f>'AEO 2023 Table 42 Raw'!AA51</f>
        <v>73.359795000000005</v>
      </c>
      <c r="Y64" s="82">
        <f>'AEO 2023 Table 42 Raw'!AB51</f>
        <v>73.246437</v>
      </c>
      <c r="Z64" s="82">
        <f>'AEO 2023 Table 42 Raw'!AC51</f>
        <v>73.125968999999998</v>
      </c>
      <c r="AA64" s="82">
        <f>'AEO 2023 Table 42 Raw'!AD51</f>
        <v>73.141777000000005</v>
      </c>
      <c r="AB64" s="82">
        <f>'AEO 2023 Table 42 Raw'!AE51</f>
        <v>73.020363000000003</v>
      </c>
      <c r="AC64" s="82">
        <f>'AEO 2023 Table 42 Raw'!AF51</f>
        <v>72.928618999999998</v>
      </c>
      <c r="AD64" s="82">
        <f>'AEO 2023 Table 42 Raw'!AG51</f>
        <v>73.115311000000005</v>
      </c>
      <c r="AE64" s="82">
        <f>'AEO 2023 Table 42 Raw'!AH51</f>
        <v>73.021156000000005</v>
      </c>
      <c r="AF64" s="95">
        <f>'AEO 2023 Table 42 Raw'!AI51</f>
        <v>8.9999999999999993E-3</v>
      </c>
    </row>
    <row r="65" spans="1:32" ht="15" customHeight="1" x14ac:dyDescent="0.35">
      <c r="A65" s="77" t="s">
        <v>1505</v>
      </c>
      <c r="B65" s="81" t="s">
        <v>1456</v>
      </c>
      <c r="C65" s="82">
        <f>'AEO 2023 Table 42 Raw'!F52</f>
        <v>42.921883000000001</v>
      </c>
      <c r="D65" s="82">
        <f>'AEO 2023 Table 42 Raw'!G52</f>
        <v>43.880977999999999</v>
      </c>
      <c r="E65" s="82">
        <f>'AEO 2023 Table 42 Raw'!H52</f>
        <v>46.113815000000002</v>
      </c>
      <c r="F65" s="82">
        <f>'AEO 2023 Table 42 Raw'!I52</f>
        <v>49.839863000000001</v>
      </c>
      <c r="G65" s="82">
        <f>'AEO 2023 Table 42 Raw'!J52</f>
        <v>52.271693999999997</v>
      </c>
      <c r="H65" s="82">
        <f>'AEO 2023 Table 42 Raw'!K52</f>
        <v>54.171097000000003</v>
      </c>
      <c r="I65" s="82">
        <f>'AEO 2023 Table 42 Raw'!L52</f>
        <v>56.769638</v>
      </c>
      <c r="J65" s="82">
        <f>'AEO 2023 Table 42 Raw'!M52</f>
        <v>58.038176999999997</v>
      </c>
      <c r="K65" s="82">
        <f>'AEO 2023 Table 42 Raw'!N52</f>
        <v>58.84</v>
      </c>
      <c r="L65" s="82">
        <f>'AEO 2023 Table 42 Raw'!O52</f>
        <v>59.167816000000002</v>
      </c>
      <c r="M65" s="82">
        <f>'AEO 2023 Table 42 Raw'!P52</f>
        <v>59.615077999999997</v>
      </c>
      <c r="N65" s="82">
        <f>'AEO 2023 Table 42 Raw'!Q52</f>
        <v>59.946724000000003</v>
      </c>
      <c r="O65" s="82">
        <f>'AEO 2023 Table 42 Raw'!R52</f>
        <v>60.257075999999998</v>
      </c>
      <c r="P65" s="82">
        <f>'AEO 2023 Table 42 Raw'!S52</f>
        <v>60.552948000000001</v>
      </c>
      <c r="Q65" s="82">
        <f>'AEO 2023 Table 42 Raw'!T52</f>
        <v>60.812252000000001</v>
      </c>
      <c r="R65" s="82">
        <f>'AEO 2023 Table 42 Raw'!U52</f>
        <v>60.973576000000001</v>
      </c>
      <c r="S65" s="82">
        <f>'AEO 2023 Table 42 Raw'!V52</f>
        <v>61.082157000000002</v>
      </c>
      <c r="T65" s="82">
        <f>'AEO 2023 Table 42 Raw'!W52</f>
        <v>61.226664999999997</v>
      </c>
      <c r="U65" s="82">
        <f>'AEO 2023 Table 42 Raw'!X52</f>
        <v>61.185569999999998</v>
      </c>
      <c r="V65" s="82">
        <f>'AEO 2023 Table 42 Raw'!Y52</f>
        <v>61.196556000000001</v>
      </c>
      <c r="W65" s="82">
        <f>'AEO 2023 Table 42 Raw'!Z52</f>
        <v>61.208893000000003</v>
      </c>
      <c r="X65" s="82">
        <f>'AEO 2023 Table 42 Raw'!AA52</f>
        <v>61.159767000000002</v>
      </c>
      <c r="Y65" s="82">
        <f>'AEO 2023 Table 42 Raw'!AB52</f>
        <v>61.081760000000003</v>
      </c>
      <c r="Z65" s="82">
        <f>'AEO 2023 Table 42 Raw'!AC52</f>
        <v>60.988537000000001</v>
      </c>
      <c r="AA65" s="82">
        <f>'AEO 2023 Table 42 Raw'!AD52</f>
        <v>61.106560000000002</v>
      </c>
      <c r="AB65" s="82">
        <f>'AEO 2023 Table 42 Raw'!AE52</f>
        <v>60.985743999999997</v>
      </c>
      <c r="AC65" s="82">
        <f>'AEO 2023 Table 42 Raw'!AF52</f>
        <v>60.907169000000003</v>
      </c>
      <c r="AD65" s="82">
        <f>'AEO 2023 Table 42 Raw'!AG52</f>
        <v>61.010860000000001</v>
      </c>
      <c r="AE65" s="82">
        <f>'AEO 2023 Table 42 Raw'!AH52</f>
        <v>60.942611999999997</v>
      </c>
      <c r="AF65" s="95">
        <f>'AEO 2023 Table 42 Raw'!AI52</f>
        <v>1.2999999999999999E-2</v>
      </c>
    </row>
    <row r="66" spans="1:32" ht="15" customHeight="1" x14ac:dyDescent="0.35">
      <c r="B66" s="34" t="s">
        <v>160</v>
      </c>
      <c r="C66" s="82"/>
      <c r="D66" s="82"/>
      <c r="E66" s="82"/>
      <c r="F66" s="82"/>
      <c r="G66" s="82"/>
      <c r="H66" s="82"/>
      <c r="I66" s="82"/>
      <c r="J66" s="82"/>
      <c r="K66" s="82"/>
      <c r="L66" s="82"/>
      <c r="M66" s="82"/>
      <c r="N66" s="82"/>
      <c r="O66" s="82"/>
      <c r="P66" s="82"/>
      <c r="Q66" s="82"/>
      <c r="R66" s="82"/>
      <c r="S66" s="82"/>
      <c r="T66" s="82"/>
      <c r="U66" s="82"/>
      <c r="V66" s="82"/>
      <c r="W66" s="82"/>
      <c r="X66" s="82"/>
      <c r="Y66" s="82"/>
      <c r="Z66" s="82"/>
      <c r="AA66" s="82"/>
      <c r="AB66" s="82"/>
      <c r="AC66" s="82"/>
      <c r="AD66" s="82"/>
      <c r="AE66" s="82"/>
      <c r="AF66" s="95"/>
    </row>
    <row r="67" spans="1:32" ht="15" customHeight="1" x14ac:dyDescent="0.35">
      <c r="B67" s="34" t="s">
        <v>1439</v>
      </c>
      <c r="C67" s="82"/>
      <c r="D67" s="82"/>
      <c r="E67" s="82"/>
      <c r="F67" s="82"/>
      <c r="G67" s="82"/>
      <c r="H67" s="82"/>
      <c r="I67" s="82"/>
      <c r="J67" s="82"/>
      <c r="K67" s="82"/>
      <c r="L67" s="82"/>
      <c r="M67" s="82"/>
      <c r="N67" s="82"/>
      <c r="O67" s="82"/>
      <c r="P67" s="82"/>
      <c r="Q67" s="82"/>
      <c r="R67" s="82"/>
      <c r="S67" s="82"/>
      <c r="T67" s="82"/>
      <c r="U67" s="82"/>
      <c r="V67" s="82"/>
      <c r="W67" s="82"/>
      <c r="X67" s="82"/>
      <c r="Y67" s="82"/>
      <c r="Z67" s="82"/>
      <c r="AA67" s="82"/>
      <c r="AB67" s="82"/>
      <c r="AC67" s="82"/>
      <c r="AD67" s="82"/>
      <c r="AE67" s="82"/>
      <c r="AF67" s="95"/>
    </row>
    <row r="68" spans="1:32" ht="15" customHeight="1" x14ac:dyDescent="0.35">
      <c r="A68" s="77" t="s">
        <v>1506</v>
      </c>
      <c r="B68" s="81" t="s">
        <v>1482</v>
      </c>
      <c r="C68" s="82">
        <f>'AEO 2023 Table 42 Raw'!F56</f>
        <v>47.163947999999998</v>
      </c>
      <c r="D68" s="82">
        <f>'AEO 2023 Table 42 Raw'!G56</f>
        <v>47.960804000000003</v>
      </c>
      <c r="E68" s="82">
        <f>'AEO 2023 Table 42 Raw'!H56</f>
        <v>48.617348</v>
      </c>
      <c r="F68" s="82">
        <f>'AEO 2023 Table 42 Raw'!I56</f>
        <v>50.640616999999999</v>
      </c>
      <c r="G68" s="82">
        <f>'AEO 2023 Table 42 Raw'!J56</f>
        <v>50.936768000000001</v>
      </c>
      <c r="H68" s="82">
        <f>'AEO 2023 Table 42 Raw'!K56</f>
        <v>51.403736000000002</v>
      </c>
      <c r="I68" s="82">
        <f>'AEO 2023 Table 42 Raw'!L56</f>
        <v>53.376990999999997</v>
      </c>
      <c r="J68" s="82">
        <f>'AEO 2023 Table 42 Raw'!M56</f>
        <v>53.692107999999998</v>
      </c>
      <c r="K68" s="82">
        <f>'AEO 2023 Table 42 Raw'!N56</f>
        <v>53.858378999999999</v>
      </c>
      <c r="L68" s="82">
        <f>'AEO 2023 Table 42 Raw'!O56</f>
        <v>53.973880999999999</v>
      </c>
      <c r="M68" s="82">
        <f>'AEO 2023 Table 42 Raw'!P56</f>
        <v>54.093131999999997</v>
      </c>
      <c r="N68" s="82">
        <f>'AEO 2023 Table 42 Raw'!Q56</f>
        <v>54.228152999999999</v>
      </c>
      <c r="O68" s="82">
        <f>'AEO 2023 Table 42 Raw'!R56</f>
        <v>54.395344000000001</v>
      </c>
      <c r="P68" s="82">
        <f>'AEO 2023 Table 42 Raw'!S56</f>
        <v>54.609253000000002</v>
      </c>
      <c r="Q68" s="82">
        <f>'AEO 2023 Table 42 Raw'!T56</f>
        <v>54.863159000000003</v>
      </c>
      <c r="R68" s="82">
        <f>'AEO 2023 Table 42 Raw'!U56</f>
        <v>55.139187</v>
      </c>
      <c r="S68" s="82">
        <f>'AEO 2023 Table 42 Raw'!V56</f>
        <v>55.416637000000001</v>
      </c>
      <c r="T68" s="82">
        <f>'AEO 2023 Table 42 Raw'!W56</f>
        <v>55.843089999999997</v>
      </c>
      <c r="U68" s="82">
        <f>'AEO 2023 Table 42 Raw'!X56</f>
        <v>56.074883</v>
      </c>
      <c r="V68" s="82">
        <f>'AEO 2023 Table 42 Raw'!Y56</f>
        <v>56.341437999999997</v>
      </c>
      <c r="W68" s="82">
        <f>'AEO 2023 Table 42 Raw'!Z56</f>
        <v>56.588757000000001</v>
      </c>
      <c r="X68" s="82">
        <f>'AEO 2023 Table 42 Raw'!AA56</f>
        <v>56.814636</v>
      </c>
      <c r="Y68" s="82">
        <f>'AEO 2023 Table 42 Raw'!AB56</f>
        <v>56.956738000000001</v>
      </c>
      <c r="Z68" s="82">
        <f>'AEO 2023 Table 42 Raw'!AC56</f>
        <v>57.109851999999997</v>
      </c>
      <c r="AA68" s="82">
        <f>'AEO 2023 Table 42 Raw'!AD56</f>
        <v>57.280045000000001</v>
      </c>
      <c r="AB68" s="82">
        <f>'AEO 2023 Table 42 Raw'!AE56</f>
        <v>57.434113000000004</v>
      </c>
      <c r="AC68" s="82">
        <f>'AEO 2023 Table 42 Raw'!AF56</f>
        <v>57.607716000000003</v>
      </c>
      <c r="AD68" s="82">
        <f>'AEO 2023 Table 42 Raw'!AG56</f>
        <v>58.152695000000001</v>
      </c>
      <c r="AE68" s="82">
        <f>'AEO 2023 Table 42 Raw'!AH56</f>
        <v>58.308804000000002</v>
      </c>
      <c r="AF68" s="95">
        <f>'AEO 2023 Table 42 Raw'!AI56</f>
        <v>8.0000000000000002E-3</v>
      </c>
    </row>
    <row r="69" spans="1:32" ht="15" customHeight="1" x14ac:dyDescent="0.35">
      <c r="A69" s="77" t="s">
        <v>1507</v>
      </c>
      <c r="B69" s="81" t="s">
        <v>1484</v>
      </c>
      <c r="C69" s="82">
        <f>'AEO 2023 Table 42 Raw'!F57</f>
        <v>31.587336000000001</v>
      </c>
      <c r="D69" s="82">
        <f>'AEO 2023 Table 42 Raw'!G57</f>
        <v>32.571438000000001</v>
      </c>
      <c r="E69" s="82">
        <f>'AEO 2023 Table 42 Raw'!H57</f>
        <v>33.243130000000001</v>
      </c>
      <c r="F69" s="82">
        <f>'AEO 2023 Table 42 Raw'!I57</f>
        <v>34.673076999999999</v>
      </c>
      <c r="G69" s="82">
        <f>'AEO 2023 Table 42 Raw'!J57</f>
        <v>35.497222999999998</v>
      </c>
      <c r="H69" s="82">
        <f>'AEO 2023 Table 42 Raw'!K57</f>
        <v>35.970818000000001</v>
      </c>
      <c r="I69" s="82">
        <f>'AEO 2023 Table 42 Raw'!L57</f>
        <v>37.09478</v>
      </c>
      <c r="J69" s="82">
        <f>'AEO 2023 Table 42 Raw'!M57</f>
        <v>37.289532000000001</v>
      </c>
      <c r="K69" s="82">
        <f>'AEO 2023 Table 42 Raw'!N57</f>
        <v>37.407246000000001</v>
      </c>
      <c r="L69" s="82">
        <f>'AEO 2023 Table 42 Raw'!O57</f>
        <v>37.549880999999999</v>
      </c>
      <c r="M69" s="82">
        <f>'AEO 2023 Table 42 Raw'!P57</f>
        <v>37.732491000000003</v>
      </c>
      <c r="N69" s="82">
        <f>'AEO 2023 Table 42 Raw'!Q57</f>
        <v>37.967381000000003</v>
      </c>
      <c r="O69" s="82">
        <f>'AEO 2023 Table 42 Raw'!R57</f>
        <v>38.208114999999999</v>
      </c>
      <c r="P69" s="82">
        <f>'AEO 2023 Table 42 Raw'!S57</f>
        <v>38.473483999999999</v>
      </c>
      <c r="Q69" s="82">
        <f>'AEO 2023 Table 42 Raw'!T57</f>
        <v>38.705596999999997</v>
      </c>
      <c r="R69" s="82">
        <f>'AEO 2023 Table 42 Raw'!U57</f>
        <v>38.920261000000004</v>
      </c>
      <c r="S69" s="82">
        <f>'AEO 2023 Table 42 Raw'!V57</f>
        <v>39.120933999999998</v>
      </c>
      <c r="T69" s="82">
        <f>'AEO 2023 Table 42 Raw'!W57</f>
        <v>39.367069000000001</v>
      </c>
      <c r="U69" s="82">
        <f>'AEO 2023 Table 42 Raw'!X57</f>
        <v>39.489666</v>
      </c>
      <c r="V69" s="82">
        <f>'AEO 2023 Table 42 Raw'!Y57</f>
        <v>39.611004000000001</v>
      </c>
      <c r="W69" s="82">
        <f>'AEO 2023 Table 42 Raw'!Z57</f>
        <v>39.718066999999998</v>
      </c>
      <c r="X69" s="82">
        <f>'AEO 2023 Table 42 Raw'!AA57</f>
        <v>39.807879999999997</v>
      </c>
      <c r="Y69" s="82">
        <f>'AEO 2023 Table 42 Raw'!AB57</f>
        <v>39.853141999999998</v>
      </c>
      <c r="Z69" s="82">
        <f>'AEO 2023 Table 42 Raw'!AC57</f>
        <v>39.905689000000002</v>
      </c>
      <c r="AA69" s="82">
        <f>'AEO 2023 Table 42 Raw'!AD57</f>
        <v>39.956856000000002</v>
      </c>
      <c r="AB69" s="82">
        <f>'AEO 2023 Table 42 Raw'!AE57</f>
        <v>40.003203999999997</v>
      </c>
      <c r="AC69" s="82">
        <f>'AEO 2023 Table 42 Raw'!AF57</f>
        <v>40.054138000000002</v>
      </c>
      <c r="AD69" s="82">
        <f>'AEO 2023 Table 42 Raw'!AG57</f>
        <v>40.246616000000003</v>
      </c>
      <c r="AE69" s="82">
        <f>'AEO 2023 Table 42 Raw'!AH57</f>
        <v>40.293895999999997</v>
      </c>
      <c r="AF69" s="95">
        <f>'AEO 2023 Table 42 Raw'!AI57</f>
        <v>8.9999999999999993E-3</v>
      </c>
    </row>
    <row r="70" spans="1:32" ht="12" customHeight="1" x14ac:dyDescent="0.35">
      <c r="C70" s="82"/>
      <c r="D70" s="82"/>
      <c r="E70" s="82"/>
      <c r="F70" s="82"/>
      <c r="G70" s="82"/>
      <c r="H70" s="82"/>
      <c r="I70" s="82"/>
      <c r="J70" s="82"/>
      <c r="K70" s="82"/>
      <c r="L70" s="82"/>
      <c r="M70" s="82"/>
      <c r="N70" s="82"/>
      <c r="O70" s="82"/>
      <c r="P70" s="82"/>
      <c r="Q70" s="82"/>
      <c r="R70" s="82"/>
      <c r="S70" s="82"/>
      <c r="T70" s="82"/>
      <c r="U70" s="82"/>
      <c r="V70" s="82"/>
      <c r="W70" s="82"/>
      <c r="X70" s="82"/>
      <c r="Y70" s="82"/>
      <c r="Z70" s="82"/>
      <c r="AA70" s="82"/>
      <c r="AB70" s="82"/>
      <c r="AC70" s="82"/>
      <c r="AD70" s="82"/>
      <c r="AE70" s="82"/>
      <c r="AF70" s="95"/>
    </row>
    <row r="71" spans="1:32" ht="15" customHeight="1" x14ac:dyDescent="0.35">
      <c r="B71" s="34" t="s">
        <v>1508</v>
      </c>
      <c r="C71" s="82"/>
      <c r="D71" s="82"/>
      <c r="E71" s="82"/>
      <c r="F71" s="82"/>
      <c r="G71" s="82"/>
      <c r="H71" s="82"/>
      <c r="I71" s="82"/>
      <c r="J71" s="82"/>
      <c r="K71" s="82"/>
      <c r="L71" s="82"/>
      <c r="M71" s="82"/>
      <c r="N71" s="82"/>
      <c r="O71" s="82"/>
      <c r="P71" s="82"/>
      <c r="Q71" s="82"/>
      <c r="R71" s="82"/>
      <c r="S71" s="82"/>
      <c r="T71" s="82"/>
      <c r="U71" s="82"/>
      <c r="V71" s="82"/>
      <c r="W71" s="82"/>
      <c r="X71" s="82"/>
      <c r="Y71" s="82"/>
      <c r="Z71" s="82"/>
      <c r="AA71" s="82"/>
      <c r="AB71" s="82"/>
      <c r="AC71" s="82"/>
      <c r="AD71" s="82"/>
      <c r="AE71" s="82"/>
      <c r="AF71" s="95"/>
    </row>
    <row r="72" spans="1:32" ht="15" customHeight="1" x14ac:dyDescent="0.35">
      <c r="A72" s="77" t="s">
        <v>1509</v>
      </c>
      <c r="B72" s="81" t="s">
        <v>1482</v>
      </c>
      <c r="C72" s="82">
        <f>'AEO 2023 Table 42 Raw'!F59</f>
        <v>28.940577000000001</v>
      </c>
      <c r="D72" s="82">
        <f>'AEO 2023 Table 42 Raw'!G59</f>
        <v>29.728767000000001</v>
      </c>
      <c r="E72" s="82">
        <f>'AEO 2023 Table 42 Raw'!H59</f>
        <v>30.582981</v>
      </c>
      <c r="F72" s="82">
        <f>'AEO 2023 Table 42 Raw'!I59</f>
        <v>31.456655999999999</v>
      </c>
      <c r="G72" s="82">
        <f>'AEO 2023 Table 42 Raw'!J59</f>
        <v>32.430602999999998</v>
      </c>
      <c r="H72" s="82">
        <f>'AEO 2023 Table 42 Raw'!K59</f>
        <v>33.325145999999997</v>
      </c>
      <c r="I72" s="82">
        <f>'AEO 2023 Table 42 Raw'!L59</f>
        <v>34.158337000000003</v>
      </c>
      <c r="J72" s="82">
        <f>'AEO 2023 Table 42 Raw'!M59</f>
        <v>35.227939999999997</v>
      </c>
      <c r="K72" s="82">
        <f>'AEO 2023 Table 42 Raw'!N59</f>
        <v>36.082619000000001</v>
      </c>
      <c r="L72" s="82">
        <f>'AEO 2023 Table 42 Raw'!O59</f>
        <v>36.981464000000003</v>
      </c>
      <c r="M72" s="82">
        <f>'AEO 2023 Table 42 Raw'!P59</f>
        <v>37.879280000000001</v>
      </c>
      <c r="N72" s="82">
        <f>'AEO 2023 Table 42 Raw'!Q59</f>
        <v>38.682617</v>
      </c>
      <c r="O72" s="82">
        <f>'AEO 2023 Table 42 Raw'!R59</f>
        <v>39.116683999999999</v>
      </c>
      <c r="P72" s="82">
        <f>'AEO 2023 Table 42 Raw'!S59</f>
        <v>40.075806</v>
      </c>
      <c r="Q72" s="82">
        <f>'AEO 2023 Table 42 Raw'!T59</f>
        <v>40.888840000000002</v>
      </c>
      <c r="R72" s="82">
        <f>'AEO 2023 Table 42 Raw'!U59</f>
        <v>41.61121</v>
      </c>
      <c r="S72" s="82">
        <f>'AEO 2023 Table 42 Raw'!V59</f>
        <v>41.965465999999999</v>
      </c>
      <c r="T72" s="82">
        <f>'AEO 2023 Table 42 Raw'!W59</f>
        <v>42.590710000000001</v>
      </c>
      <c r="U72" s="82">
        <f>'AEO 2023 Table 42 Raw'!X59</f>
        <v>43.083072999999999</v>
      </c>
      <c r="V72" s="82">
        <f>'AEO 2023 Table 42 Raw'!Y59</f>
        <v>43.549461000000001</v>
      </c>
      <c r="W72" s="82">
        <f>'AEO 2023 Table 42 Raw'!Z59</f>
        <v>44.059341000000003</v>
      </c>
      <c r="X72" s="82">
        <f>'AEO 2023 Table 42 Raw'!AA59</f>
        <v>44.319851</v>
      </c>
      <c r="Y72" s="82">
        <f>'AEO 2023 Table 42 Raw'!AB59</f>
        <v>44.718528999999997</v>
      </c>
      <c r="Z72" s="82">
        <f>'AEO 2023 Table 42 Raw'!AC59</f>
        <v>45.221558000000002</v>
      </c>
      <c r="AA72" s="82">
        <f>'AEO 2023 Table 42 Raw'!AD59</f>
        <v>45.606346000000002</v>
      </c>
      <c r="AB72" s="82">
        <f>'AEO 2023 Table 42 Raw'!AE59</f>
        <v>45.823639</v>
      </c>
      <c r="AC72" s="82">
        <f>'AEO 2023 Table 42 Raw'!AF59</f>
        <v>46.015984000000003</v>
      </c>
      <c r="AD72" s="82">
        <f>'AEO 2023 Table 42 Raw'!AG59</f>
        <v>46.381943</v>
      </c>
      <c r="AE72" s="82">
        <f>'AEO 2023 Table 42 Raw'!AH59</f>
        <v>46.592213000000001</v>
      </c>
      <c r="AF72" s="95">
        <f>'AEO 2023 Table 42 Raw'!AI59</f>
        <v>1.7000000000000001E-2</v>
      </c>
    </row>
    <row r="73" spans="1:32" ht="15" customHeight="1" x14ac:dyDescent="0.35">
      <c r="A73" s="77" t="s">
        <v>1510</v>
      </c>
      <c r="B73" s="81" t="s">
        <v>1484</v>
      </c>
      <c r="C73" s="82">
        <f>'AEO 2023 Table 42 Raw'!F60</f>
        <v>21.050284999999999</v>
      </c>
      <c r="D73" s="82">
        <f>'AEO 2023 Table 42 Raw'!G60</f>
        <v>21.649325999999999</v>
      </c>
      <c r="E73" s="82">
        <f>'AEO 2023 Table 42 Raw'!H60</f>
        <v>22.310735999999999</v>
      </c>
      <c r="F73" s="82">
        <f>'AEO 2023 Table 42 Raw'!I60</f>
        <v>22.974820999999999</v>
      </c>
      <c r="G73" s="82">
        <f>'AEO 2023 Table 42 Raw'!J60</f>
        <v>23.699593</v>
      </c>
      <c r="H73" s="82">
        <f>'AEO 2023 Table 42 Raw'!K60</f>
        <v>24.396581999999999</v>
      </c>
      <c r="I73" s="82">
        <f>'AEO 2023 Table 42 Raw'!L60</f>
        <v>25.019991000000001</v>
      </c>
      <c r="J73" s="82">
        <f>'AEO 2023 Table 42 Raw'!M60</f>
        <v>25.635078</v>
      </c>
      <c r="K73" s="82">
        <f>'AEO 2023 Table 42 Raw'!N60</f>
        <v>26.246597000000001</v>
      </c>
      <c r="L73" s="82">
        <f>'AEO 2023 Table 42 Raw'!O60</f>
        <v>26.782990999999999</v>
      </c>
      <c r="M73" s="82">
        <f>'AEO 2023 Table 42 Raw'!P60</f>
        <v>27.225985999999999</v>
      </c>
      <c r="N73" s="82">
        <f>'AEO 2023 Table 42 Raw'!Q60</f>
        <v>27.800937999999999</v>
      </c>
      <c r="O73" s="82">
        <f>'AEO 2023 Table 42 Raw'!R60</f>
        <v>28.048871999999999</v>
      </c>
      <c r="P73" s="82">
        <f>'AEO 2023 Table 42 Raw'!S60</f>
        <v>28.493525999999999</v>
      </c>
      <c r="Q73" s="82">
        <f>'AEO 2023 Table 42 Raw'!T60</f>
        <v>28.890024</v>
      </c>
      <c r="R73" s="82">
        <f>'AEO 2023 Table 42 Raw'!U60</f>
        <v>29.255784999999999</v>
      </c>
      <c r="S73" s="82">
        <f>'AEO 2023 Table 42 Raw'!V60</f>
        <v>29.58935</v>
      </c>
      <c r="T73" s="82">
        <f>'AEO 2023 Table 42 Raw'!W60</f>
        <v>29.924139</v>
      </c>
      <c r="U73" s="82">
        <f>'AEO 2023 Table 42 Raw'!X60</f>
        <v>30.188600999999998</v>
      </c>
      <c r="V73" s="82">
        <f>'AEO 2023 Table 42 Raw'!Y60</f>
        <v>30.431784</v>
      </c>
      <c r="W73" s="82">
        <f>'AEO 2023 Table 42 Raw'!Z60</f>
        <v>30.692383</v>
      </c>
      <c r="X73" s="82">
        <f>'AEO 2023 Table 42 Raw'!AA60</f>
        <v>30.881208000000001</v>
      </c>
      <c r="Y73" s="82">
        <f>'AEO 2023 Table 42 Raw'!AB60</f>
        <v>31.047612999999998</v>
      </c>
      <c r="Z73" s="82">
        <f>'AEO 2023 Table 42 Raw'!AC60</f>
        <v>31.292290000000001</v>
      </c>
      <c r="AA73" s="82">
        <f>'AEO 2023 Table 42 Raw'!AD60</f>
        <v>31.481677999999999</v>
      </c>
      <c r="AB73" s="82">
        <f>'AEO 2023 Table 42 Raw'!AE60</f>
        <v>31.630751</v>
      </c>
      <c r="AC73" s="82">
        <f>'AEO 2023 Table 42 Raw'!AF60</f>
        <v>31.751598000000001</v>
      </c>
      <c r="AD73" s="82">
        <f>'AEO 2023 Table 42 Raw'!AG60</f>
        <v>31.902069000000001</v>
      </c>
      <c r="AE73" s="82">
        <f>'AEO 2023 Table 42 Raw'!AH60</f>
        <v>32.017367999999998</v>
      </c>
      <c r="AF73" s="95">
        <f>'AEO 2023 Table 42 Raw'!AI60</f>
        <v>1.4999999999999999E-2</v>
      </c>
    </row>
    <row r="74" spans="1:32" ht="15" customHeight="1" x14ac:dyDescent="0.35">
      <c r="C74" s="82"/>
      <c r="D74" s="82"/>
      <c r="E74" s="82"/>
      <c r="F74" s="82"/>
      <c r="G74" s="82"/>
      <c r="H74" s="82"/>
      <c r="I74" s="82"/>
      <c r="J74" s="82"/>
      <c r="K74" s="82"/>
      <c r="L74" s="82"/>
      <c r="M74" s="82"/>
      <c r="N74" s="82"/>
      <c r="O74" s="82"/>
      <c r="P74" s="82"/>
      <c r="Q74" s="82"/>
      <c r="R74" s="82"/>
      <c r="S74" s="82"/>
      <c r="T74" s="82"/>
      <c r="U74" s="82"/>
      <c r="V74" s="82"/>
      <c r="W74" s="82"/>
      <c r="X74" s="82"/>
      <c r="Y74" s="82"/>
      <c r="Z74" s="82"/>
      <c r="AA74" s="82"/>
      <c r="AB74" s="82"/>
      <c r="AC74" s="82"/>
      <c r="AD74" s="82"/>
      <c r="AE74" s="82"/>
      <c r="AF74" s="95"/>
    </row>
    <row r="75" spans="1:32" ht="15" customHeight="1" x14ac:dyDescent="0.35">
      <c r="B75" s="34" t="s">
        <v>1511</v>
      </c>
      <c r="C75" s="82"/>
      <c r="D75" s="82"/>
      <c r="E75" s="82"/>
      <c r="F75" s="82"/>
      <c r="G75" s="82"/>
      <c r="H75" s="82"/>
      <c r="I75" s="82"/>
      <c r="J75" s="82"/>
      <c r="K75" s="82"/>
      <c r="L75" s="82"/>
      <c r="M75" s="82"/>
      <c r="N75" s="82"/>
      <c r="O75" s="82"/>
      <c r="P75" s="82"/>
      <c r="Q75" s="82"/>
      <c r="R75" s="82"/>
      <c r="S75" s="82"/>
      <c r="T75" s="82"/>
      <c r="U75" s="82"/>
      <c r="V75" s="82"/>
      <c r="W75" s="82"/>
      <c r="X75" s="82"/>
      <c r="Y75" s="82"/>
      <c r="Z75" s="82"/>
      <c r="AA75" s="82"/>
      <c r="AB75" s="82"/>
      <c r="AC75" s="82"/>
      <c r="AD75" s="82"/>
      <c r="AE75" s="82"/>
      <c r="AF75" s="95"/>
    </row>
    <row r="76" spans="1:32" ht="15" customHeight="1" x14ac:dyDescent="0.35">
      <c r="B76" s="34" t="s">
        <v>1512</v>
      </c>
      <c r="C76" s="82"/>
      <c r="D76" s="82"/>
      <c r="E76" s="82"/>
      <c r="F76" s="82"/>
      <c r="G76" s="82"/>
      <c r="H76" s="82"/>
      <c r="I76" s="82"/>
      <c r="J76" s="82"/>
      <c r="K76" s="82"/>
      <c r="L76" s="82"/>
      <c r="M76" s="82"/>
      <c r="N76" s="82"/>
      <c r="O76" s="82"/>
      <c r="P76" s="82"/>
      <c r="Q76" s="82"/>
      <c r="R76" s="82"/>
      <c r="S76" s="82"/>
      <c r="T76" s="82"/>
      <c r="U76" s="82"/>
      <c r="V76" s="82"/>
      <c r="W76" s="82"/>
      <c r="X76" s="82"/>
      <c r="Y76" s="82"/>
      <c r="Z76" s="82"/>
      <c r="AA76" s="82"/>
      <c r="AB76" s="82"/>
      <c r="AC76" s="82"/>
      <c r="AD76" s="82"/>
      <c r="AE76" s="82"/>
      <c r="AF76" s="95"/>
    </row>
    <row r="77" spans="1:32" ht="15" customHeight="1" x14ac:dyDescent="0.35">
      <c r="A77" s="77" t="s">
        <v>1513</v>
      </c>
      <c r="B77" s="81" t="s">
        <v>1514</v>
      </c>
      <c r="C77" s="82">
        <f>'AEO 2023 Table 42 Raw'!F63</f>
        <v>0.49047499999999999</v>
      </c>
      <c r="D77" s="82">
        <f>'AEO 2023 Table 42 Raw'!G63</f>
        <v>0.40166200000000002</v>
      </c>
      <c r="E77" s="82">
        <f>'AEO 2023 Table 42 Raw'!H63</f>
        <v>0.42741400000000002</v>
      </c>
      <c r="F77" s="82">
        <f>'AEO 2023 Table 42 Raw'!I63</f>
        <v>0.42633199999999999</v>
      </c>
      <c r="G77" s="82">
        <f>'AEO 2023 Table 42 Raw'!J63</f>
        <v>0.43995299999999998</v>
      </c>
      <c r="H77" s="82">
        <f>'AEO 2023 Table 42 Raw'!K63</f>
        <v>0.445743</v>
      </c>
      <c r="I77" s="82">
        <f>'AEO 2023 Table 42 Raw'!L63</f>
        <v>0.45702399999999999</v>
      </c>
      <c r="J77" s="82">
        <f>'AEO 2023 Table 42 Raw'!M63</f>
        <v>0.45532400000000001</v>
      </c>
      <c r="K77" s="82">
        <f>'AEO 2023 Table 42 Raw'!N63</f>
        <v>0.45771000000000001</v>
      </c>
      <c r="L77" s="82">
        <f>'AEO 2023 Table 42 Raw'!O63</f>
        <v>0.45902799999999999</v>
      </c>
      <c r="M77" s="82">
        <f>'AEO 2023 Table 42 Raw'!P63</f>
        <v>0.46259099999999997</v>
      </c>
      <c r="N77" s="82">
        <f>'AEO 2023 Table 42 Raw'!Q63</f>
        <v>0.46369100000000002</v>
      </c>
      <c r="O77" s="82">
        <f>'AEO 2023 Table 42 Raw'!R63</f>
        <v>0.46574500000000002</v>
      </c>
      <c r="P77" s="82">
        <f>'AEO 2023 Table 42 Raw'!S63</f>
        <v>0.466638</v>
      </c>
      <c r="Q77" s="82">
        <f>'AEO 2023 Table 42 Raw'!T63</f>
        <v>0.47107900000000003</v>
      </c>
      <c r="R77" s="82">
        <f>'AEO 2023 Table 42 Raw'!U63</f>
        <v>0.469887</v>
      </c>
      <c r="S77" s="82">
        <f>'AEO 2023 Table 42 Raw'!V63</f>
        <v>0.47174899999999997</v>
      </c>
      <c r="T77" s="82">
        <f>'AEO 2023 Table 42 Raw'!W63</f>
        <v>0.474354</v>
      </c>
      <c r="U77" s="82">
        <f>'AEO 2023 Table 42 Raw'!X63</f>
        <v>0.47404600000000002</v>
      </c>
      <c r="V77" s="82">
        <f>'AEO 2023 Table 42 Raw'!Y63</f>
        <v>0.47498299999999999</v>
      </c>
      <c r="W77" s="82">
        <f>'AEO 2023 Table 42 Raw'!Z63</f>
        <v>0.476742</v>
      </c>
      <c r="X77" s="82">
        <f>'AEO 2023 Table 42 Raw'!AA63</f>
        <v>0.475748</v>
      </c>
      <c r="Y77" s="82">
        <f>'AEO 2023 Table 42 Raw'!AB63</f>
        <v>0.47975200000000001</v>
      </c>
      <c r="Z77" s="82">
        <f>'AEO 2023 Table 42 Raw'!AC63</f>
        <v>0.47966799999999998</v>
      </c>
      <c r="AA77" s="82">
        <f>'AEO 2023 Table 42 Raw'!AD63</f>
        <v>0.496807</v>
      </c>
      <c r="AB77" s="82">
        <f>'AEO 2023 Table 42 Raw'!AE63</f>
        <v>0.482983</v>
      </c>
      <c r="AC77" s="82">
        <f>'AEO 2023 Table 42 Raw'!AF63</f>
        <v>0.486817</v>
      </c>
      <c r="AD77" s="82">
        <f>'AEO 2023 Table 42 Raw'!AG63</f>
        <v>0.48708800000000002</v>
      </c>
      <c r="AE77" s="82">
        <f>'AEO 2023 Table 42 Raw'!AH63</f>
        <v>0.48849300000000001</v>
      </c>
      <c r="AF77" s="95">
        <f>'AEO 2023 Table 42 Raw'!AI63</f>
        <v>0</v>
      </c>
    </row>
    <row r="78" spans="1:32" ht="15" customHeight="1" x14ac:dyDescent="0.35">
      <c r="A78" s="77" t="s">
        <v>1515</v>
      </c>
      <c r="B78" s="81" t="s">
        <v>1516</v>
      </c>
      <c r="C78" s="82">
        <f>'AEO 2023 Table 42 Raw'!F64</f>
        <v>5.1433140000000002</v>
      </c>
      <c r="D78" s="82">
        <f>'AEO 2023 Table 42 Raw'!G64</f>
        <v>4.2173299999999996</v>
      </c>
      <c r="E78" s="82">
        <f>'AEO 2023 Table 42 Raw'!H64</f>
        <v>4.2967389999999996</v>
      </c>
      <c r="F78" s="82">
        <f>'AEO 2023 Table 42 Raw'!I64</f>
        <v>4.1477170000000001</v>
      </c>
      <c r="G78" s="82">
        <f>'AEO 2023 Table 42 Raw'!J64</f>
        <v>4.2977210000000001</v>
      </c>
      <c r="H78" s="82">
        <f>'AEO 2023 Table 42 Raw'!K64</f>
        <v>4.2824669999999996</v>
      </c>
      <c r="I78" s="82">
        <f>'AEO 2023 Table 42 Raw'!L64</f>
        <v>4.3033799999999998</v>
      </c>
      <c r="J78" s="82">
        <f>'AEO 2023 Table 42 Raw'!M64</f>
        <v>4.2946410000000004</v>
      </c>
      <c r="K78" s="82">
        <f>'AEO 2023 Table 42 Raw'!N64</f>
        <v>4.2756629999999998</v>
      </c>
      <c r="L78" s="82">
        <f>'AEO 2023 Table 42 Raw'!O64</f>
        <v>4.2502069999999996</v>
      </c>
      <c r="M78" s="82">
        <f>'AEO 2023 Table 42 Raw'!P64</f>
        <v>4.2521979999999999</v>
      </c>
      <c r="N78" s="82">
        <f>'AEO 2023 Table 42 Raw'!Q64</f>
        <v>4.2333119999999997</v>
      </c>
      <c r="O78" s="82">
        <f>'AEO 2023 Table 42 Raw'!R64</f>
        <v>4.2272699999999999</v>
      </c>
      <c r="P78" s="82">
        <f>'AEO 2023 Table 42 Raw'!S64</f>
        <v>4.2076799999999999</v>
      </c>
      <c r="Q78" s="82">
        <f>'AEO 2023 Table 42 Raw'!T64</f>
        <v>4.2249160000000003</v>
      </c>
      <c r="R78" s="82">
        <f>'AEO 2023 Table 42 Raw'!U64</f>
        <v>4.1913710000000002</v>
      </c>
      <c r="S78" s="82">
        <f>'AEO 2023 Table 42 Raw'!V64</f>
        <v>4.1869550000000002</v>
      </c>
      <c r="T78" s="82">
        <f>'AEO 2023 Table 42 Raw'!W64</f>
        <v>4.1866859999999999</v>
      </c>
      <c r="U78" s="82">
        <f>'AEO 2023 Table 42 Raw'!X64</f>
        <v>4.1713849999999999</v>
      </c>
      <c r="V78" s="82">
        <f>'AEO 2023 Table 42 Raw'!Y64</f>
        <v>4.1595279999999999</v>
      </c>
      <c r="W78" s="82">
        <f>'AEO 2023 Table 42 Raw'!Z64</f>
        <v>4.15829</v>
      </c>
      <c r="X78" s="82">
        <f>'AEO 2023 Table 42 Raw'!AA64</f>
        <v>4.1346769999999999</v>
      </c>
      <c r="Y78" s="82">
        <f>'AEO 2023 Table 42 Raw'!AB64</f>
        <v>4.153905</v>
      </c>
      <c r="Z78" s="82">
        <f>'AEO 2023 Table 42 Raw'!AC64</f>
        <v>4.1359769999999996</v>
      </c>
      <c r="AA78" s="82">
        <f>'AEO 2023 Table 42 Raw'!AD64</f>
        <v>4.2028270000000001</v>
      </c>
      <c r="AB78" s="82">
        <f>'AEO 2023 Table 42 Raw'!AE64</f>
        <v>4.116174</v>
      </c>
      <c r="AC78" s="82">
        <f>'AEO 2023 Table 42 Raw'!AF64</f>
        <v>4.1328740000000002</v>
      </c>
      <c r="AD78" s="82">
        <f>'AEO 2023 Table 42 Raw'!AG64</f>
        <v>4.1107690000000003</v>
      </c>
      <c r="AE78" s="82">
        <f>'AEO 2023 Table 42 Raw'!AH64</f>
        <v>4.1200999999999999</v>
      </c>
      <c r="AF78" s="95">
        <f>'AEO 2023 Table 42 Raw'!AI64</f>
        <v>-8.0000000000000002E-3</v>
      </c>
    </row>
    <row r="79" spans="1:32" ht="15" customHeight="1" x14ac:dyDescent="0.35">
      <c r="A79" s="77" t="s">
        <v>1517</v>
      </c>
      <c r="B79" s="81" t="s">
        <v>1518</v>
      </c>
      <c r="C79" s="82">
        <f>'AEO 2023 Table 42 Raw'!F65</f>
        <v>15.927349</v>
      </c>
      <c r="D79" s="82">
        <f>'AEO 2023 Table 42 Raw'!G65</f>
        <v>14.015964</v>
      </c>
      <c r="E79" s="82">
        <f>'AEO 2023 Table 42 Raw'!H65</f>
        <v>14.229608000000001</v>
      </c>
      <c r="F79" s="82">
        <f>'AEO 2023 Table 42 Raw'!I65</f>
        <v>13.999656</v>
      </c>
      <c r="G79" s="82">
        <f>'AEO 2023 Table 42 Raw'!J65</f>
        <v>14.103915000000001</v>
      </c>
      <c r="H79" s="82">
        <f>'AEO 2023 Table 42 Raw'!K65</f>
        <v>14.097161</v>
      </c>
      <c r="I79" s="82">
        <f>'AEO 2023 Table 42 Raw'!L65</f>
        <v>14.13828</v>
      </c>
      <c r="J79" s="82">
        <f>'AEO 2023 Table 42 Raw'!M65</f>
        <v>14.004585000000001</v>
      </c>
      <c r="K79" s="82">
        <f>'AEO 2023 Table 42 Raw'!N65</f>
        <v>13.960089</v>
      </c>
      <c r="L79" s="82">
        <f>'AEO 2023 Table 42 Raw'!O65</f>
        <v>13.904856000000001</v>
      </c>
      <c r="M79" s="82">
        <f>'AEO 2023 Table 42 Raw'!P65</f>
        <v>13.899521999999999</v>
      </c>
      <c r="N79" s="82">
        <f>'AEO 2023 Table 42 Raw'!Q65</f>
        <v>13.861770999999999</v>
      </c>
      <c r="O79" s="82">
        <f>'AEO 2023 Table 42 Raw'!R65</f>
        <v>13.82971</v>
      </c>
      <c r="P79" s="82">
        <f>'AEO 2023 Table 42 Raw'!S65</f>
        <v>13.797699</v>
      </c>
      <c r="Q79" s="82">
        <f>'AEO 2023 Table 42 Raw'!T65</f>
        <v>13.82629</v>
      </c>
      <c r="R79" s="82">
        <f>'AEO 2023 Table 42 Raw'!U65</f>
        <v>13.755083000000001</v>
      </c>
      <c r="S79" s="82">
        <f>'AEO 2023 Table 42 Raw'!V65</f>
        <v>13.73014</v>
      </c>
      <c r="T79" s="82">
        <f>'AEO 2023 Table 42 Raw'!W65</f>
        <v>13.729479</v>
      </c>
      <c r="U79" s="82">
        <f>'AEO 2023 Table 42 Raw'!X65</f>
        <v>13.674289</v>
      </c>
      <c r="V79" s="82">
        <f>'AEO 2023 Table 42 Raw'!Y65</f>
        <v>13.648168</v>
      </c>
      <c r="W79" s="82">
        <f>'AEO 2023 Table 42 Raw'!Z65</f>
        <v>13.643667000000001</v>
      </c>
      <c r="X79" s="82">
        <f>'AEO 2023 Table 42 Raw'!AA65</f>
        <v>13.590884000000001</v>
      </c>
      <c r="Y79" s="82">
        <f>'AEO 2023 Table 42 Raw'!AB65</f>
        <v>13.62799</v>
      </c>
      <c r="Z79" s="82">
        <f>'AEO 2023 Table 42 Raw'!AC65</f>
        <v>13.591547</v>
      </c>
      <c r="AA79" s="82">
        <f>'AEO 2023 Table 42 Raw'!AD65</f>
        <v>13.787767000000001</v>
      </c>
      <c r="AB79" s="82">
        <f>'AEO 2023 Table 42 Raw'!AE65</f>
        <v>13.568650999999999</v>
      </c>
      <c r="AC79" s="82">
        <f>'AEO 2023 Table 42 Raw'!AF65</f>
        <v>13.604291999999999</v>
      </c>
      <c r="AD79" s="82">
        <f>'AEO 2023 Table 42 Raw'!AG65</f>
        <v>13.572264000000001</v>
      </c>
      <c r="AE79" s="82">
        <f>'AEO 2023 Table 42 Raw'!AH65</f>
        <v>13.579541000000001</v>
      </c>
      <c r="AF79" s="95">
        <f>'AEO 2023 Table 42 Raw'!AI65</f>
        <v>-6.0000000000000001E-3</v>
      </c>
    </row>
    <row r="80" spans="1:32" ht="15" customHeight="1" x14ac:dyDescent="0.35">
      <c r="A80" s="77" t="s">
        <v>1519</v>
      </c>
      <c r="B80" s="81" t="s">
        <v>1520</v>
      </c>
      <c r="C80" s="82">
        <f>'AEO 2023 Table 42 Raw'!F66</f>
        <v>30.049292000000001</v>
      </c>
      <c r="D80" s="82">
        <f>'AEO 2023 Table 42 Raw'!G66</f>
        <v>32.855243999999999</v>
      </c>
      <c r="E80" s="82">
        <f>'AEO 2023 Table 42 Raw'!H66</f>
        <v>31.885466000000001</v>
      </c>
      <c r="F80" s="82">
        <f>'AEO 2023 Table 42 Raw'!I66</f>
        <v>32.231537000000003</v>
      </c>
      <c r="G80" s="82">
        <f>'AEO 2023 Table 42 Raw'!J66</f>
        <v>31.212993999999998</v>
      </c>
      <c r="H80" s="82">
        <f>'AEO 2023 Table 42 Raw'!K66</f>
        <v>30.924156</v>
      </c>
      <c r="I80" s="82">
        <f>'AEO 2023 Table 42 Raw'!L66</f>
        <v>30.722442999999998</v>
      </c>
      <c r="J80" s="82">
        <f>'AEO 2023 Table 42 Raw'!M66</f>
        <v>30.508061999999999</v>
      </c>
      <c r="K80" s="82">
        <f>'AEO 2023 Table 42 Raw'!N66</f>
        <v>30.35887</v>
      </c>
      <c r="L80" s="82">
        <f>'AEO 2023 Table 42 Raw'!O66</f>
        <v>30.274252000000001</v>
      </c>
      <c r="M80" s="82">
        <f>'AEO 2023 Table 42 Raw'!P66</f>
        <v>30.097670000000001</v>
      </c>
      <c r="N80" s="82">
        <f>'AEO 2023 Table 42 Raw'!Q66</f>
        <v>30.023938999999999</v>
      </c>
      <c r="O80" s="82">
        <f>'AEO 2023 Table 42 Raw'!R66</f>
        <v>29.929213000000001</v>
      </c>
      <c r="P80" s="82">
        <f>'AEO 2023 Table 42 Raw'!S66</f>
        <v>29.874043</v>
      </c>
      <c r="Q80" s="82">
        <f>'AEO 2023 Table 42 Raw'!T66</f>
        <v>29.674786000000001</v>
      </c>
      <c r="R80" s="82">
        <f>'AEO 2023 Table 42 Raw'!U66</f>
        <v>29.705390999999999</v>
      </c>
      <c r="S80" s="82">
        <f>'AEO 2023 Table 42 Raw'!V66</f>
        <v>29.621352999999999</v>
      </c>
      <c r="T80" s="82">
        <f>'AEO 2023 Table 42 Raw'!W66</f>
        <v>29.539173000000002</v>
      </c>
      <c r="U80" s="82">
        <f>'AEO 2023 Table 42 Raw'!X66</f>
        <v>29.485908999999999</v>
      </c>
      <c r="V80" s="82">
        <f>'AEO 2023 Table 42 Raw'!Y66</f>
        <v>29.455957000000001</v>
      </c>
      <c r="W80" s="82">
        <f>'AEO 2023 Table 42 Raw'!Z66</f>
        <v>29.363409000000001</v>
      </c>
      <c r="X80" s="82">
        <f>'AEO 2023 Table 42 Raw'!AA66</f>
        <v>29.386959000000001</v>
      </c>
      <c r="Y80" s="82">
        <f>'AEO 2023 Table 42 Raw'!AB66</f>
        <v>29.203426</v>
      </c>
      <c r="Z80" s="82">
        <f>'AEO 2023 Table 42 Raw'!AC66</f>
        <v>29.203748999999998</v>
      </c>
      <c r="AA80" s="82">
        <f>'AEO 2023 Table 42 Raw'!AD66</f>
        <v>28.775030000000001</v>
      </c>
      <c r="AB80" s="82">
        <f>'AEO 2023 Table 42 Raw'!AE66</f>
        <v>29.130915000000002</v>
      </c>
      <c r="AC80" s="82">
        <f>'AEO 2023 Table 42 Raw'!AF66</f>
        <v>28.982813</v>
      </c>
      <c r="AD80" s="82">
        <f>'AEO 2023 Table 42 Raw'!AG66</f>
        <v>29.040146</v>
      </c>
      <c r="AE80" s="82">
        <f>'AEO 2023 Table 42 Raw'!AH66</f>
        <v>28.889969000000001</v>
      </c>
      <c r="AF80" s="95">
        <f>'AEO 2023 Table 42 Raw'!AI66</f>
        <v>-1E-3</v>
      </c>
    </row>
    <row r="81" spans="1:32" ht="15" customHeight="1" x14ac:dyDescent="0.35">
      <c r="A81" s="77" t="s">
        <v>1521</v>
      </c>
      <c r="B81" s="81" t="s">
        <v>1522</v>
      </c>
      <c r="C81" s="82">
        <f>'AEO 2023 Table 42 Raw'!F67</f>
        <v>8.5196470000000009</v>
      </c>
      <c r="D81" s="82">
        <f>'AEO 2023 Table 42 Raw'!G67</f>
        <v>10.330487</v>
      </c>
      <c r="E81" s="82">
        <f>'AEO 2023 Table 42 Raw'!H67</f>
        <v>9.7750470000000007</v>
      </c>
      <c r="F81" s="82">
        <f>'AEO 2023 Table 42 Raw'!I67</f>
        <v>9.9032420000000005</v>
      </c>
      <c r="G81" s="82">
        <f>'AEO 2023 Table 42 Raw'!J67</f>
        <v>9.3414870000000008</v>
      </c>
      <c r="H81" s="82">
        <f>'AEO 2023 Table 42 Raw'!K67</f>
        <v>9.2008729999999996</v>
      </c>
      <c r="I81" s="82">
        <f>'AEO 2023 Table 42 Raw'!L67</f>
        <v>8.9984979999999997</v>
      </c>
      <c r="J81" s="82">
        <f>'AEO 2023 Table 42 Raw'!M67</f>
        <v>8.9513239999999996</v>
      </c>
      <c r="K81" s="82">
        <f>'AEO 2023 Table 42 Raw'!N67</f>
        <v>8.8851800000000001</v>
      </c>
      <c r="L81" s="82">
        <f>'AEO 2023 Table 42 Raw'!O67</f>
        <v>8.8427930000000003</v>
      </c>
      <c r="M81" s="82">
        <f>'AEO 2023 Table 42 Raw'!P67</f>
        <v>8.7501409999999993</v>
      </c>
      <c r="N81" s="82">
        <f>'AEO 2023 Table 42 Raw'!Q67</f>
        <v>8.7073719999999994</v>
      </c>
      <c r="O81" s="82">
        <f>'AEO 2023 Table 42 Raw'!R67</f>
        <v>8.6480879999999996</v>
      </c>
      <c r="P81" s="82">
        <f>'AEO 2023 Table 42 Raw'!S67</f>
        <v>8.6185519999999993</v>
      </c>
      <c r="Q81" s="82">
        <f>'AEO 2023 Table 42 Raw'!T67</f>
        <v>8.5155159999999999</v>
      </c>
      <c r="R81" s="82">
        <f>'AEO 2023 Table 42 Raw'!U67</f>
        <v>8.5384209999999996</v>
      </c>
      <c r="S81" s="82">
        <f>'AEO 2023 Table 42 Raw'!V67</f>
        <v>8.4922740000000001</v>
      </c>
      <c r="T81" s="82">
        <f>'AEO 2023 Table 42 Raw'!W67</f>
        <v>8.4374579999999995</v>
      </c>
      <c r="U81" s="82">
        <f>'AEO 2023 Table 42 Raw'!X67</f>
        <v>8.4386139999999994</v>
      </c>
      <c r="V81" s="82">
        <f>'AEO 2023 Table 42 Raw'!Y67</f>
        <v>8.4164390000000004</v>
      </c>
      <c r="W81" s="82">
        <f>'AEO 2023 Table 42 Raw'!Z67</f>
        <v>8.3739819999999998</v>
      </c>
      <c r="X81" s="82">
        <f>'AEO 2023 Table 42 Raw'!AA67</f>
        <v>8.3852659999999997</v>
      </c>
      <c r="Y81" s="82">
        <f>'AEO 2023 Table 42 Raw'!AB67</f>
        <v>8.3021049999999992</v>
      </c>
      <c r="Z81" s="82">
        <f>'AEO 2023 Table 42 Raw'!AC67</f>
        <v>8.3013630000000003</v>
      </c>
      <c r="AA81" s="82">
        <f>'AEO 2023 Table 42 Raw'!AD67</f>
        <v>8.0933620000000008</v>
      </c>
      <c r="AB81" s="82">
        <f>'AEO 2023 Table 42 Raw'!AE67</f>
        <v>8.2629699999999993</v>
      </c>
      <c r="AC81" s="82">
        <f>'AEO 2023 Table 42 Raw'!AF67</f>
        <v>8.1889160000000007</v>
      </c>
      <c r="AD81" s="82">
        <f>'AEO 2023 Table 42 Raw'!AG67</f>
        <v>8.1956620000000004</v>
      </c>
      <c r="AE81" s="82">
        <f>'AEO 2023 Table 42 Raw'!AH67</f>
        <v>8.1511379999999996</v>
      </c>
      <c r="AF81" s="95">
        <f>'AEO 2023 Table 42 Raw'!AI67</f>
        <v>-2E-3</v>
      </c>
    </row>
    <row r="82" spans="1:32" ht="15" customHeight="1" x14ac:dyDescent="0.35">
      <c r="A82" s="77" t="s">
        <v>1523</v>
      </c>
      <c r="B82" s="81" t="s">
        <v>1524</v>
      </c>
      <c r="C82" s="82">
        <f>'AEO 2023 Table 42 Raw'!F68</f>
        <v>1.0938479999999999</v>
      </c>
      <c r="D82" s="82">
        <f>'AEO 2023 Table 42 Raw'!G68</f>
        <v>1.147845</v>
      </c>
      <c r="E82" s="82">
        <f>'AEO 2023 Table 42 Raw'!H68</f>
        <v>1.1358900000000001</v>
      </c>
      <c r="F82" s="82">
        <f>'AEO 2023 Table 42 Raw'!I68</f>
        <v>1.14415</v>
      </c>
      <c r="G82" s="82">
        <f>'AEO 2023 Table 42 Raw'!J68</f>
        <v>1.129062</v>
      </c>
      <c r="H82" s="82">
        <f>'AEO 2023 Table 42 Raw'!K68</f>
        <v>1.125513</v>
      </c>
      <c r="I82" s="82">
        <f>'AEO 2023 Table 42 Raw'!L68</f>
        <v>1.12584</v>
      </c>
      <c r="J82" s="82">
        <f>'AEO 2023 Table 42 Raw'!M68</f>
        <v>1.1185149999999999</v>
      </c>
      <c r="K82" s="82">
        <f>'AEO 2023 Table 42 Raw'!N68</f>
        <v>1.1158669999999999</v>
      </c>
      <c r="L82" s="82">
        <f>'AEO 2023 Table 42 Raw'!O68</f>
        <v>1.1130310000000001</v>
      </c>
      <c r="M82" s="82">
        <f>'AEO 2023 Table 42 Raw'!P68</f>
        <v>1.1095729999999999</v>
      </c>
      <c r="N82" s="82">
        <f>'AEO 2023 Table 42 Raw'!Q68</f>
        <v>1.107858</v>
      </c>
      <c r="O82" s="82">
        <f>'AEO 2023 Table 42 Raw'!R68</f>
        <v>1.1048009999999999</v>
      </c>
      <c r="P82" s="82">
        <f>'AEO 2023 Table 42 Raw'!S68</f>
        <v>1.103207</v>
      </c>
      <c r="Q82" s="82">
        <f>'AEO 2023 Table 42 Raw'!T68</f>
        <v>1.099901</v>
      </c>
      <c r="R82" s="82">
        <f>'AEO 2023 Table 42 Raw'!U68</f>
        <v>1.1000970000000001</v>
      </c>
      <c r="S82" s="82">
        <f>'AEO 2023 Table 42 Raw'!V68</f>
        <v>1.09853</v>
      </c>
      <c r="T82" s="82">
        <f>'AEO 2023 Table 42 Raw'!W68</f>
        <v>1.0970759999999999</v>
      </c>
      <c r="U82" s="82">
        <f>'AEO 2023 Table 42 Raw'!X68</f>
        <v>1.095664</v>
      </c>
      <c r="V82" s="82">
        <f>'AEO 2023 Table 42 Raw'!Y68</f>
        <v>1.094368</v>
      </c>
      <c r="W82" s="82">
        <f>'AEO 2023 Table 42 Raw'!Z68</f>
        <v>1.0926819999999999</v>
      </c>
      <c r="X82" s="82">
        <f>'AEO 2023 Table 42 Raw'!AA68</f>
        <v>1.091885</v>
      </c>
      <c r="Y82" s="82">
        <f>'AEO 2023 Table 42 Raw'!AB68</f>
        <v>1.089043</v>
      </c>
      <c r="Z82" s="82">
        <f>'AEO 2023 Table 42 Raw'!AC68</f>
        <v>1.0885899999999999</v>
      </c>
      <c r="AA82" s="82">
        <f>'AEO 2023 Table 42 Raw'!AD68</f>
        <v>1.085466</v>
      </c>
      <c r="AB82" s="82">
        <f>'AEO 2023 Table 42 Raw'!AE68</f>
        <v>1.0887659999999999</v>
      </c>
      <c r="AC82" s="82">
        <f>'AEO 2023 Table 42 Raw'!AF68</f>
        <v>1.0865119999999999</v>
      </c>
      <c r="AD82" s="82">
        <f>'AEO 2023 Table 42 Raw'!AG68</f>
        <v>1.0876570000000001</v>
      </c>
      <c r="AE82" s="82">
        <f>'AEO 2023 Table 42 Raw'!AH68</f>
        <v>1.084263</v>
      </c>
      <c r="AF82" s="95">
        <f>'AEO 2023 Table 42 Raw'!AI68</f>
        <v>0</v>
      </c>
    </row>
    <row r="83" spans="1:32" ht="15" customHeight="1" x14ac:dyDescent="0.35">
      <c r="A83" s="77" t="s">
        <v>1525</v>
      </c>
      <c r="B83" s="81" t="s">
        <v>1526</v>
      </c>
      <c r="C83" s="82">
        <f>'AEO 2023 Table 42 Raw'!F69</f>
        <v>30.84234</v>
      </c>
      <c r="D83" s="82">
        <f>'AEO 2023 Table 42 Raw'!G69</f>
        <v>27.919764000000001</v>
      </c>
      <c r="E83" s="82">
        <f>'AEO 2023 Table 42 Raw'!H69</f>
        <v>29.022928</v>
      </c>
      <c r="F83" s="82">
        <f>'AEO 2023 Table 42 Raw'!I69</f>
        <v>28.678556</v>
      </c>
      <c r="G83" s="82">
        <f>'AEO 2023 Table 42 Raw'!J69</f>
        <v>29.920929000000001</v>
      </c>
      <c r="H83" s="82">
        <f>'AEO 2023 Table 42 Raw'!K69</f>
        <v>30.301729000000002</v>
      </c>
      <c r="I83" s="82">
        <f>'AEO 2023 Table 42 Raw'!L69</f>
        <v>30.614322999999999</v>
      </c>
      <c r="J83" s="82">
        <f>'AEO 2023 Table 42 Raw'!M69</f>
        <v>30.835083000000001</v>
      </c>
      <c r="K83" s="82">
        <f>'AEO 2023 Table 42 Raw'!N69</f>
        <v>31.017059</v>
      </c>
      <c r="L83" s="82">
        <f>'AEO 2023 Table 42 Raw'!O69</f>
        <v>31.135052000000002</v>
      </c>
      <c r="M83" s="82">
        <f>'AEO 2023 Table 42 Raw'!P69</f>
        <v>31.351274</v>
      </c>
      <c r="N83" s="82">
        <f>'AEO 2023 Table 42 Raw'!Q69</f>
        <v>31.469518999999998</v>
      </c>
      <c r="O83" s="82">
        <f>'AEO 2023 Table 42 Raw'!R69</f>
        <v>31.599516000000001</v>
      </c>
      <c r="P83" s="82">
        <f>'AEO 2023 Table 42 Raw'!S69</f>
        <v>31.668516</v>
      </c>
      <c r="Q83" s="82">
        <f>'AEO 2023 Table 42 Raw'!T69</f>
        <v>31.901615</v>
      </c>
      <c r="R83" s="82">
        <f>'AEO 2023 Table 42 Raw'!U69</f>
        <v>31.861103</v>
      </c>
      <c r="S83" s="82">
        <f>'AEO 2023 Table 42 Raw'!V69</f>
        <v>31.972232999999999</v>
      </c>
      <c r="T83" s="82">
        <f>'AEO 2023 Table 42 Raw'!W69</f>
        <v>32.079628</v>
      </c>
      <c r="U83" s="82">
        <f>'AEO 2023 Table 42 Raw'!X69</f>
        <v>32.134205000000001</v>
      </c>
      <c r="V83" s="82">
        <f>'AEO 2023 Table 42 Raw'!Y69</f>
        <v>32.174903999999998</v>
      </c>
      <c r="W83" s="82">
        <f>'AEO 2023 Table 42 Raw'!Z69</f>
        <v>32.284584000000002</v>
      </c>
      <c r="X83" s="82">
        <f>'AEO 2023 Table 42 Raw'!AA69</f>
        <v>32.263260000000002</v>
      </c>
      <c r="Y83" s="82">
        <f>'AEO 2023 Table 42 Raw'!AB69</f>
        <v>32.468978999999997</v>
      </c>
      <c r="Z83" s="82">
        <f>'AEO 2023 Table 42 Raw'!AC69</f>
        <v>32.473911000000001</v>
      </c>
      <c r="AA83" s="82">
        <f>'AEO 2023 Table 42 Raw'!AD69</f>
        <v>32.917847000000002</v>
      </c>
      <c r="AB83" s="82">
        <f>'AEO 2023 Table 42 Raw'!AE69</f>
        <v>32.545577999999999</v>
      </c>
      <c r="AC83" s="82">
        <f>'AEO 2023 Table 42 Raw'!AF69</f>
        <v>32.717177999999997</v>
      </c>
      <c r="AD83" s="82">
        <f>'AEO 2023 Table 42 Raw'!AG69</f>
        <v>32.666924000000002</v>
      </c>
      <c r="AE83" s="82">
        <f>'AEO 2023 Table 42 Raw'!AH69</f>
        <v>32.816906000000003</v>
      </c>
      <c r="AF83" s="95">
        <f>'AEO 2023 Table 42 Raw'!AI69</f>
        <v>2E-3</v>
      </c>
    </row>
    <row r="84" spans="1:32" ht="15" customHeight="1" x14ac:dyDescent="0.35">
      <c r="A84" s="77" t="s">
        <v>1527</v>
      </c>
      <c r="B84" s="81" t="s">
        <v>1528</v>
      </c>
      <c r="C84" s="82">
        <f>'AEO 2023 Table 42 Raw'!F70</f>
        <v>7.9337429999999998</v>
      </c>
      <c r="D84" s="82">
        <f>'AEO 2023 Table 42 Raw'!G70</f>
        <v>9.1117100000000004</v>
      </c>
      <c r="E84" s="82">
        <f>'AEO 2023 Table 42 Raw'!H70</f>
        <v>9.2268869999999996</v>
      </c>
      <c r="F84" s="82">
        <f>'AEO 2023 Table 42 Raw'!I70</f>
        <v>9.4688330000000001</v>
      </c>
      <c r="G84" s="82">
        <f>'AEO 2023 Table 42 Raw'!J70</f>
        <v>9.5539670000000001</v>
      </c>
      <c r="H84" s="82">
        <f>'AEO 2023 Table 42 Raw'!K70</f>
        <v>9.6223469999999995</v>
      </c>
      <c r="I84" s="82">
        <f>'AEO 2023 Table 42 Raw'!L70</f>
        <v>9.6401950000000003</v>
      </c>
      <c r="J84" s="82">
        <f>'AEO 2023 Table 42 Raw'!M70</f>
        <v>9.8324429999999996</v>
      </c>
      <c r="K84" s="82">
        <f>'AEO 2023 Table 42 Raw'!N70</f>
        <v>9.9295650000000002</v>
      </c>
      <c r="L84" s="82">
        <f>'AEO 2023 Table 42 Raw'!O70</f>
        <v>10.020782000000001</v>
      </c>
      <c r="M84" s="82">
        <f>'AEO 2023 Table 42 Raw'!P70</f>
        <v>10.077042</v>
      </c>
      <c r="N84" s="82">
        <f>'AEO 2023 Table 42 Raw'!Q70</f>
        <v>10.132548</v>
      </c>
      <c r="O84" s="82">
        <f>'AEO 2023 Table 42 Raw'!R70</f>
        <v>10.195648</v>
      </c>
      <c r="P84" s="82">
        <f>'AEO 2023 Table 42 Raw'!S70</f>
        <v>10.263641</v>
      </c>
      <c r="Q84" s="82">
        <f>'AEO 2023 Table 42 Raw'!T70</f>
        <v>10.285895</v>
      </c>
      <c r="R84" s="82">
        <f>'AEO 2023 Table 42 Raw'!U70</f>
        <v>10.378674999999999</v>
      </c>
      <c r="S84" s="82">
        <f>'AEO 2023 Table 42 Raw'!V70</f>
        <v>10.426761000000001</v>
      </c>
      <c r="T84" s="82">
        <f>'AEO 2023 Table 42 Raw'!W70</f>
        <v>10.456143000000001</v>
      </c>
      <c r="U84" s="82">
        <f>'AEO 2023 Table 42 Raw'!X70</f>
        <v>10.525879</v>
      </c>
      <c r="V84" s="82">
        <f>'AEO 2023 Table 42 Raw'!Y70</f>
        <v>10.575671</v>
      </c>
      <c r="W84" s="82">
        <f>'AEO 2023 Table 42 Raw'!Z70</f>
        <v>10.606631</v>
      </c>
      <c r="X84" s="82">
        <f>'AEO 2023 Table 42 Raw'!AA70</f>
        <v>10.671339</v>
      </c>
      <c r="Y84" s="82">
        <f>'AEO 2023 Table 42 Raw'!AB70</f>
        <v>10.674799999999999</v>
      </c>
      <c r="Z84" s="82">
        <f>'AEO 2023 Table 42 Raw'!AC70</f>
        <v>10.725204</v>
      </c>
      <c r="AA84" s="82">
        <f>'AEO 2023 Table 42 Raw'!AD70</f>
        <v>10.640907</v>
      </c>
      <c r="AB84" s="82">
        <f>'AEO 2023 Table 42 Raw'!AE70</f>
        <v>10.803951</v>
      </c>
      <c r="AC84" s="82">
        <f>'AEO 2023 Table 42 Raw'!AF70</f>
        <v>10.800602</v>
      </c>
      <c r="AD84" s="82">
        <f>'AEO 2023 Table 42 Raw'!AG70</f>
        <v>10.839487999999999</v>
      </c>
      <c r="AE84" s="82">
        <f>'AEO 2023 Table 42 Raw'!AH70</f>
        <v>10.869557</v>
      </c>
      <c r="AF84" s="95">
        <f>'AEO 2023 Table 42 Raw'!AI70</f>
        <v>1.0999999999999999E-2</v>
      </c>
    </row>
    <row r="85" spans="1:32" ht="15" customHeight="1" x14ac:dyDescent="0.35">
      <c r="C85" s="82"/>
      <c r="D85" s="82"/>
      <c r="E85" s="82"/>
      <c r="F85" s="82"/>
      <c r="G85" s="82"/>
      <c r="H85" s="82"/>
      <c r="I85" s="82"/>
      <c r="J85" s="82"/>
      <c r="K85" s="82"/>
      <c r="L85" s="82"/>
      <c r="M85" s="82"/>
      <c r="N85" s="82"/>
      <c r="O85" s="82"/>
      <c r="P85" s="82"/>
      <c r="Q85" s="82"/>
      <c r="R85" s="82"/>
      <c r="S85" s="82"/>
      <c r="T85" s="82"/>
      <c r="U85" s="82"/>
      <c r="V85" s="82"/>
      <c r="W85" s="82"/>
      <c r="X85" s="82"/>
      <c r="Y85" s="82"/>
      <c r="Z85" s="82"/>
      <c r="AA85" s="82"/>
      <c r="AB85" s="82"/>
      <c r="AC85" s="82"/>
      <c r="AD85" s="82"/>
      <c r="AE85" s="82"/>
      <c r="AF85" s="95"/>
    </row>
    <row r="86" spans="1:32" ht="15" customHeight="1" x14ac:dyDescent="0.35">
      <c r="B86" s="34" t="s">
        <v>1529</v>
      </c>
      <c r="C86" s="82"/>
      <c r="D86" s="82"/>
      <c r="E86" s="82"/>
      <c r="F86" s="82"/>
      <c r="G86" s="82"/>
      <c r="H86" s="82"/>
      <c r="I86" s="82"/>
      <c r="J86" s="82"/>
      <c r="K86" s="82"/>
      <c r="L86" s="82"/>
      <c r="M86" s="82"/>
      <c r="N86" s="82"/>
      <c r="O86" s="82"/>
      <c r="P86" s="82"/>
      <c r="Q86" s="82"/>
      <c r="R86" s="82"/>
      <c r="S86" s="82"/>
      <c r="T86" s="82"/>
      <c r="U86" s="82"/>
      <c r="V86" s="82"/>
      <c r="W86" s="82"/>
      <c r="X86" s="82"/>
      <c r="Y86" s="82"/>
      <c r="Z86" s="82"/>
      <c r="AA86" s="82"/>
      <c r="AB86" s="82"/>
      <c r="AC86" s="82"/>
      <c r="AD86" s="82"/>
      <c r="AE86" s="82"/>
      <c r="AF86" s="95"/>
    </row>
    <row r="87" spans="1:32" ht="15" customHeight="1" x14ac:dyDescent="0.35">
      <c r="A87" s="77" t="s">
        <v>1530</v>
      </c>
      <c r="B87" s="81" t="s">
        <v>1531</v>
      </c>
      <c r="C87" s="82">
        <f>'AEO 2023 Table 42 Raw'!F72</f>
        <v>2.5500180000000001</v>
      </c>
      <c r="D87" s="82">
        <f>'AEO 2023 Table 42 Raw'!G72</f>
        <v>2.8715310000000001</v>
      </c>
      <c r="E87" s="82">
        <f>'AEO 2023 Table 42 Raw'!H72</f>
        <v>2.8156629999999998</v>
      </c>
      <c r="F87" s="82">
        <f>'AEO 2023 Table 42 Raw'!I72</f>
        <v>2.8187600000000002</v>
      </c>
      <c r="G87" s="82">
        <f>'AEO 2023 Table 42 Raw'!J72</f>
        <v>2.74857</v>
      </c>
      <c r="H87" s="82">
        <f>'AEO 2023 Table 42 Raw'!K72</f>
        <v>2.7457060000000002</v>
      </c>
      <c r="I87" s="82">
        <f>'AEO 2023 Table 42 Raw'!L72</f>
        <v>2.7243189999999999</v>
      </c>
      <c r="J87" s="82">
        <f>'AEO 2023 Table 42 Raw'!M72</f>
        <v>2.7234470000000002</v>
      </c>
      <c r="K87" s="82">
        <f>'AEO 2023 Table 42 Raw'!N72</f>
        <v>2.7136840000000002</v>
      </c>
      <c r="L87" s="82">
        <f>'AEO 2023 Table 42 Raw'!O72</f>
        <v>2.7100010000000001</v>
      </c>
      <c r="M87" s="82">
        <f>'AEO 2023 Table 42 Raw'!P72</f>
        <v>2.6950059999999998</v>
      </c>
      <c r="N87" s="82">
        <f>'AEO 2023 Table 42 Raw'!Q72</f>
        <v>2.6893560000000001</v>
      </c>
      <c r="O87" s="82">
        <f>'AEO 2023 Table 42 Raw'!R72</f>
        <v>2.6881499999999998</v>
      </c>
      <c r="P87" s="82">
        <f>'AEO 2023 Table 42 Raw'!S72</f>
        <v>2.6852719999999999</v>
      </c>
      <c r="Q87" s="82">
        <f>'AEO 2023 Table 42 Raw'!T72</f>
        <v>2.6681270000000001</v>
      </c>
      <c r="R87" s="82">
        <f>'AEO 2023 Table 42 Raw'!U72</f>
        <v>2.6760920000000001</v>
      </c>
      <c r="S87" s="82">
        <f>'AEO 2023 Table 42 Raw'!V72</f>
        <v>2.670423</v>
      </c>
      <c r="T87" s="82">
        <f>'AEO 2023 Table 42 Raw'!W72</f>
        <v>2.6643150000000002</v>
      </c>
      <c r="U87" s="82">
        <f>'AEO 2023 Table 42 Raw'!X72</f>
        <v>2.6664789999999998</v>
      </c>
      <c r="V87" s="82">
        <f>'AEO 2023 Table 42 Raw'!Y72</f>
        <v>2.6660720000000002</v>
      </c>
      <c r="W87" s="82">
        <f>'AEO 2023 Table 42 Raw'!Z72</f>
        <v>2.660101</v>
      </c>
      <c r="X87" s="82">
        <f>'AEO 2023 Table 42 Raw'!AA72</f>
        <v>2.6657030000000002</v>
      </c>
      <c r="Y87" s="82">
        <f>'AEO 2023 Table 42 Raw'!AB72</f>
        <v>2.6509390000000002</v>
      </c>
      <c r="Z87" s="82">
        <f>'AEO 2023 Table 42 Raw'!AC72</f>
        <v>2.6534610000000001</v>
      </c>
      <c r="AA87" s="82">
        <f>'AEO 2023 Table 42 Raw'!AD72</f>
        <v>2.619758</v>
      </c>
      <c r="AB87" s="82">
        <f>'AEO 2023 Table 42 Raw'!AE72</f>
        <v>2.6512129999999998</v>
      </c>
      <c r="AC87" s="82">
        <f>'AEO 2023 Table 42 Raw'!AF72</f>
        <v>2.6379679999999999</v>
      </c>
      <c r="AD87" s="82">
        <f>'AEO 2023 Table 42 Raw'!AG72</f>
        <v>2.6435050000000002</v>
      </c>
      <c r="AE87" s="82">
        <f>'AEO 2023 Table 42 Raw'!AH72</f>
        <v>2.6338089999999998</v>
      </c>
      <c r="AF87" s="95">
        <f>'AEO 2023 Table 42 Raw'!AI72</f>
        <v>1E-3</v>
      </c>
    </row>
    <row r="88" spans="1:32" ht="15" customHeight="1" x14ac:dyDescent="0.35">
      <c r="A88" s="77" t="s">
        <v>1532</v>
      </c>
      <c r="B88" s="81" t="s">
        <v>1533</v>
      </c>
      <c r="C88" s="82">
        <f>'AEO 2023 Table 42 Raw'!F73</f>
        <v>23.128896999999998</v>
      </c>
      <c r="D88" s="82">
        <f>'AEO 2023 Table 42 Raw'!G73</f>
        <v>22.695720999999999</v>
      </c>
      <c r="E88" s="82">
        <f>'AEO 2023 Table 42 Raw'!H73</f>
        <v>22.929485</v>
      </c>
      <c r="F88" s="82">
        <f>'AEO 2023 Table 42 Raw'!I73</f>
        <v>23.010462</v>
      </c>
      <c r="G88" s="82">
        <f>'AEO 2023 Table 42 Raw'!J73</f>
        <v>23.288853</v>
      </c>
      <c r="H88" s="82">
        <f>'AEO 2023 Table 42 Raw'!K73</f>
        <v>23.355646</v>
      </c>
      <c r="I88" s="82">
        <f>'AEO 2023 Table 42 Raw'!L73</f>
        <v>23.419699000000001</v>
      </c>
      <c r="J88" s="82">
        <f>'AEO 2023 Table 42 Raw'!M73</f>
        <v>23.559359000000001</v>
      </c>
      <c r="K88" s="82">
        <f>'AEO 2023 Table 42 Raw'!N73</f>
        <v>23.618770999999999</v>
      </c>
      <c r="L88" s="82">
        <f>'AEO 2023 Table 42 Raw'!O73</f>
        <v>23.667870000000001</v>
      </c>
      <c r="M88" s="82">
        <f>'AEO 2023 Table 42 Raw'!P73</f>
        <v>23.729319</v>
      </c>
      <c r="N88" s="82">
        <f>'AEO 2023 Table 42 Raw'!Q73</f>
        <v>23.775751</v>
      </c>
      <c r="O88" s="82">
        <f>'AEO 2023 Table 42 Raw'!R73</f>
        <v>23.834886999999998</v>
      </c>
      <c r="P88" s="82">
        <f>'AEO 2023 Table 42 Raw'!S73</f>
        <v>23.873204999999999</v>
      </c>
      <c r="Q88" s="82">
        <f>'AEO 2023 Table 42 Raw'!T73</f>
        <v>23.928259000000001</v>
      </c>
      <c r="R88" s="82">
        <f>'AEO 2023 Table 42 Raw'!U73</f>
        <v>23.952971999999999</v>
      </c>
      <c r="S88" s="82">
        <f>'AEO 2023 Table 42 Raw'!V73</f>
        <v>23.995262</v>
      </c>
      <c r="T88" s="82">
        <f>'AEO 2023 Table 42 Raw'!W73</f>
        <v>24.033092</v>
      </c>
      <c r="U88" s="82">
        <f>'AEO 2023 Table 42 Raw'!X73</f>
        <v>24.061125000000001</v>
      </c>
      <c r="V88" s="82">
        <f>'AEO 2023 Table 42 Raw'!Y73</f>
        <v>24.095789</v>
      </c>
      <c r="W88" s="82">
        <f>'AEO 2023 Table 42 Raw'!Z73</f>
        <v>24.126282</v>
      </c>
      <c r="X88" s="82">
        <f>'AEO 2023 Table 42 Raw'!AA73</f>
        <v>24.151129000000001</v>
      </c>
      <c r="Y88" s="82">
        <f>'AEO 2023 Table 42 Raw'!AB73</f>
        <v>24.191858</v>
      </c>
      <c r="Z88" s="82">
        <f>'AEO 2023 Table 42 Raw'!AC73</f>
        <v>24.213715000000001</v>
      </c>
      <c r="AA88" s="82">
        <f>'AEO 2023 Table 42 Raw'!AD73</f>
        <v>24.278766999999998</v>
      </c>
      <c r="AB88" s="82">
        <f>'AEO 2023 Table 42 Raw'!AE73</f>
        <v>24.280964000000001</v>
      </c>
      <c r="AC88" s="82">
        <f>'AEO 2023 Table 42 Raw'!AF73</f>
        <v>24.317194000000001</v>
      </c>
      <c r="AD88" s="82">
        <f>'AEO 2023 Table 42 Raw'!AG73</f>
        <v>24.329594</v>
      </c>
      <c r="AE88" s="82">
        <f>'AEO 2023 Table 42 Raw'!AH73</f>
        <v>24.362085</v>
      </c>
      <c r="AF88" s="95">
        <f>'AEO 2023 Table 42 Raw'!AI73</f>
        <v>2E-3</v>
      </c>
    </row>
    <row r="89" spans="1:32" ht="15" customHeight="1" x14ac:dyDescent="0.35">
      <c r="A89" s="77" t="s">
        <v>1534</v>
      </c>
      <c r="B89" s="81" t="s">
        <v>1535</v>
      </c>
      <c r="C89" s="82">
        <f>'AEO 2023 Table 42 Raw'!F74</f>
        <v>1.282359</v>
      </c>
      <c r="D89" s="82">
        <f>'AEO 2023 Table 42 Raw'!G74</f>
        <v>1.1394</v>
      </c>
      <c r="E89" s="82">
        <f>'AEO 2023 Table 42 Raw'!H74</f>
        <v>1.1594690000000001</v>
      </c>
      <c r="F89" s="82">
        <f>'AEO 2023 Table 42 Raw'!I74</f>
        <v>1.1186590000000001</v>
      </c>
      <c r="G89" s="82">
        <f>'AEO 2023 Table 42 Raw'!J74</f>
        <v>1.1664840000000001</v>
      </c>
      <c r="H89" s="82">
        <f>'AEO 2023 Table 42 Raw'!K74</f>
        <v>1.167135</v>
      </c>
      <c r="I89" s="82">
        <f>'AEO 2023 Table 42 Raw'!L74</f>
        <v>1.1672089999999999</v>
      </c>
      <c r="J89" s="82">
        <f>'AEO 2023 Table 42 Raw'!M74</f>
        <v>1.184069</v>
      </c>
      <c r="K89" s="82">
        <f>'AEO 2023 Table 42 Raw'!N74</f>
        <v>1.191058</v>
      </c>
      <c r="L89" s="82">
        <f>'AEO 2023 Table 42 Raw'!O74</f>
        <v>1.1897260000000001</v>
      </c>
      <c r="M89" s="82">
        <f>'AEO 2023 Table 42 Raw'!P74</f>
        <v>1.193254</v>
      </c>
      <c r="N89" s="82">
        <f>'AEO 2023 Table 42 Raw'!Q74</f>
        <v>1.192863</v>
      </c>
      <c r="O89" s="82">
        <f>'AEO 2023 Table 42 Raw'!R74</f>
        <v>1.1975789999999999</v>
      </c>
      <c r="P89" s="82">
        <f>'AEO 2023 Table 42 Raw'!S74</f>
        <v>1.197203</v>
      </c>
      <c r="Q89" s="82">
        <f>'AEO 2023 Table 42 Raw'!T74</f>
        <v>1.2029799999999999</v>
      </c>
      <c r="R89" s="82">
        <f>'AEO 2023 Table 42 Raw'!U74</f>
        <v>1.1977120000000001</v>
      </c>
      <c r="S89" s="82">
        <f>'AEO 2023 Table 42 Raw'!V74</f>
        <v>1.198725</v>
      </c>
      <c r="T89" s="82">
        <f>'AEO 2023 Table 42 Raw'!W74</f>
        <v>1.199665</v>
      </c>
      <c r="U89" s="82">
        <f>'AEO 2023 Table 42 Raw'!X74</f>
        <v>1.199397</v>
      </c>
      <c r="V89" s="82">
        <f>'AEO 2023 Table 42 Raw'!Y74</f>
        <v>1.198669</v>
      </c>
      <c r="W89" s="82">
        <f>'AEO 2023 Table 42 Raw'!Z74</f>
        <v>1.2005129999999999</v>
      </c>
      <c r="X89" s="82">
        <f>'AEO 2023 Table 42 Raw'!AA74</f>
        <v>1.197292</v>
      </c>
      <c r="Y89" s="82">
        <f>'AEO 2023 Table 42 Raw'!AB74</f>
        <v>1.203643</v>
      </c>
      <c r="Z89" s="82">
        <f>'AEO 2023 Table 42 Raw'!AC74</f>
        <v>1.201508</v>
      </c>
      <c r="AA89" s="82">
        <f>'AEO 2023 Table 42 Raw'!AD74</f>
        <v>1.2161029999999999</v>
      </c>
      <c r="AB89" s="82">
        <f>'AEO 2023 Table 42 Raw'!AE74</f>
        <v>1.20174</v>
      </c>
      <c r="AC89" s="82">
        <f>'AEO 2023 Table 42 Raw'!AF74</f>
        <v>1.2070719999999999</v>
      </c>
      <c r="AD89" s="82">
        <f>'AEO 2023 Table 42 Raw'!AG74</f>
        <v>1.2019759999999999</v>
      </c>
      <c r="AE89" s="82">
        <f>'AEO 2023 Table 42 Raw'!AH74</f>
        <v>1.208367</v>
      </c>
      <c r="AF89" s="95">
        <f>'AEO 2023 Table 42 Raw'!AI74</f>
        <v>-2E-3</v>
      </c>
    </row>
    <row r="90" spans="1:32" ht="12" customHeight="1" x14ac:dyDescent="0.35">
      <c r="A90" s="77" t="s">
        <v>1536</v>
      </c>
      <c r="B90" s="81" t="s">
        <v>1537</v>
      </c>
      <c r="C90" s="82">
        <f>'AEO 2023 Table 42 Raw'!F75</f>
        <v>5.7735110000000001</v>
      </c>
      <c r="D90" s="82">
        <f>'AEO 2023 Table 42 Raw'!G75</f>
        <v>5.5408860000000004</v>
      </c>
      <c r="E90" s="82">
        <f>'AEO 2023 Table 42 Raw'!H75</f>
        <v>5.5165170000000003</v>
      </c>
      <c r="F90" s="82">
        <f>'AEO 2023 Table 42 Raw'!I75</f>
        <v>5.4676270000000002</v>
      </c>
      <c r="G90" s="82">
        <f>'AEO 2023 Table 42 Raw'!J75</f>
        <v>5.3848209999999996</v>
      </c>
      <c r="H90" s="82">
        <f>'AEO 2023 Table 42 Raw'!K75</f>
        <v>5.4013070000000001</v>
      </c>
      <c r="I90" s="82">
        <f>'AEO 2023 Table 42 Raw'!L75</f>
        <v>5.3380869999999998</v>
      </c>
      <c r="J90" s="82">
        <f>'AEO 2023 Table 42 Raw'!M75</f>
        <v>5.3666580000000002</v>
      </c>
      <c r="K90" s="82">
        <f>'AEO 2023 Table 42 Raw'!N75</f>
        <v>5.3405449999999997</v>
      </c>
      <c r="L90" s="82">
        <f>'AEO 2023 Table 42 Raw'!O75</f>
        <v>5.3181289999999999</v>
      </c>
      <c r="M90" s="82">
        <f>'AEO 2023 Table 42 Raw'!P75</f>
        <v>5.2979760000000002</v>
      </c>
      <c r="N90" s="82">
        <f>'AEO 2023 Table 42 Raw'!Q75</f>
        <v>5.2679410000000004</v>
      </c>
      <c r="O90" s="82">
        <f>'AEO 2023 Table 42 Raw'!R75</f>
        <v>5.2659739999999999</v>
      </c>
      <c r="P90" s="82">
        <f>'AEO 2023 Table 42 Raw'!S75</f>
        <v>5.2486100000000002</v>
      </c>
      <c r="Q90" s="82">
        <f>'AEO 2023 Table 42 Raw'!T75</f>
        <v>5.2345990000000002</v>
      </c>
      <c r="R90" s="82">
        <f>'AEO 2023 Table 42 Raw'!U75</f>
        <v>5.2202130000000002</v>
      </c>
      <c r="S90" s="82">
        <f>'AEO 2023 Table 42 Raw'!V75</f>
        <v>5.2092559999999999</v>
      </c>
      <c r="T90" s="82">
        <f>'AEO 2023 Table 42 Raw'!W75</f>
        <v>5.1949610000000002</v>
      </c>
      <c r="U90" s="82">
        <f>'AEO 2023 Table 42 Raw'!X75</f>
        <v>5.1911889999999996</v>
      </c>
      <c r="V90" s="82">
        <f>'AEO 2023 Table 42 Raw'!Y75</f>
        <v>5.1814369999999998</v>
      </c>
      <c r="W90" s="82">
        <f>'AEO 2023 Table 42 Raw'!Z75</f>
        <v>5.1731540000000003</v>
      </c>
      <c r="X90" s="82">
        <f>'AEO 2023 Table 42 Raw'!AA75</f>
        <v>5.1645490000000001</v>
      </c>
      <c r="Y90" s="82">
        <f>'AEO 2023 Table 42 Raw'!AB75</f>
        <v>5.1615780000000004</v>
      </c>
      <c r="Z90" s="82">
        <f>'AEO 2023 Table 42 Raw'!AC75</f>
        <v>5.1518540000000002</v>
      </c>
      <c r="AA90" s="82">
        <f>'AEO 2023 Table 42 Raw'!AD75</f>
        <v>5.1520840000000003</v>
      </c>
      <c r="AB90" s="82">
        <f>'AEO 2023 Table 42 Raw'!AE75</f>
        <v>5.1403930000000004</v>
      </c>
      <c r="AC90" s="82">
        <f>'AEO 2023 Table 42 Raw'!AF75</f>
        <v>5.1361499999999998</v>
      </c>
      <c r="AD90" s="82">
        <f>'AEO 2023 Table 42 Raw'!AG75</f>
        <v>5.1185989999999997</v>
      </c>
      <c r="AE90" s="82">
        <f>'AEO 2023 Table 42 Raw'!AH75</f>
        <v>5.1257409999999997</v>
      </c>
      <c r="AF90" s="95">
        <f>'AEO 2023 Table 42 Raw'!AI75</f>
        <v>-4.0000000000000001E-3</v>
      </c>
    </row>
    <row r="91" spans="1:32" ht="15" customHeight="1" x14ac:dyDescent="0.35">
      <c r="A91" s="77" t="s">
        <v>1538</v>
      </c>
      <c r="B91" s="81" t="s">
        <v>1539</v>
      </c>
      <c r="C91" s="82">
        <f>'AEO 2023 Table 42 Raw'!F76</f>
        <v>3.5196939999999999</v>
      </c>
      <c r="D91" s="82">
        <f>'AEO 2023 Table 42 Raw'!G76</f>
        <v>3.6012439999999999</v>
      </c>
      <c r="E91" s="82">
        <f>'AEO 2023 Table 42 Raw'!H76</f>
        <v>3.4968539999999999</v>
      </c>
      <c r="F91" s="82">
        <f>'AEO 2023 Table 42 Raw'!I76</f>
        <v>3.4675379999999998</v>
      </c>
      <c r="G91" s="82">
        <f>'AEO 2023 Table 42 Raw'!J76</f>
        <v>3.3952110000000002</v>
      </c>
      <c r="H91" s="82">
        <f>'AEO 2023 Table 42 Raw'!K76</f>
        <v>3.3561290000000001</v>
      </c>
      <c r="I91" s="82">
        <f>'AEO 2023 Table 42 Raw'!L76</f>
        <v>3.3227519999999999</v>
      </c>
      <c r="J91" s="82">
        <f>'AEO 2023 Table 42 Raw'!M76</f>
        <v>3.2870180000000002</v>
      </c>
      <c r="K91" s="82">
        <f>'AEO 2023 Table 42 Raw'!N76</f>
        <v>3.2631000000000001</v>
      </c>
      <c r="L91" s="82">
        <f>'AEO 2023 Table 42 Raw'!O76</f>
        <v>3.2429549999999998</v>
      </c>
      <c r="M91" s="82">
        <f>'AEO 2023 Table 42 Raw'!P76</f>
        <v>3.220237</v>
      </c>
      <c r="N91" s="82">
        <f>'AEO 2023 Table 42 Raw'!Q76</f>
        <v>3.2031809999999998</v>
      </c>
      <c r="O91" s="82">
        <f>'AEO 2023 Table 42 Raw'!R76</f>
        <v>3.183751</v>
      </c>
      <c r="P91" s="82">
        <f>'AEO 2023 Table 42 Raw'!S76</f>
        <v>3.1699709999999999</v>
      </c>
      <c r="Q91" s="82">
        <f>'AEO 2023 Table 42 Raw'!T76</f>
        <v>3.1528499999999999</v>
      </c>
      <c r="R91" s="82">
        <f>'AEO 2023 Table 42 Raw'!U76</f>
        <v>3.144415</v>
      </c>
      <c r="S91" s="82">
        <f>'AEO 2023 Table 42 Raw'!V76</f>
        <v>3.130903</v>
      </c>
      <c r="T91" s="82">
        <f>'AEO 2023 Table 42 Raw'!W76</f>
        <v>3.1187770000000001</v>
      </c>
      <c r="U91" s="82">
        <f>'AEO 2023 Table 42 Raw'!X76</f>
        <v>3.107971</v>
      </c>
      <c r="V91" s="82">
        <f>'AEO 2023 Table 42 Raw'!Y76</f>
        <v>3.097782</v>
      </c>
      <c r="W91" s="82">
        <f>'AEO 2023 Table 42 Raw'!Z76</f>
        <v>3.0868530000000001</v>
      </c>
      <c r="X91" s="82">
        <f>'AEO 2023 Table 42 Raw'!AA76</f>
        <v>3.0790540000000002</v>
      </c>
      <c r="Y91" s="82">
        <f>'AEO 2023 Table 42 Raw'!AB76</f>
        <v>3.0653459999999999</v>
      </c>
      <c r="Z91" s="82">
        <f>'AEO 2023 Table 42 Raw'!AC76</f>
        <v>3.058522</v>
      </c>
      <c r="AA91" s="82">
        <f>'AEO 2023 Table 42 Raw'!AD76</f>
        <v>3.042869</v>
      </c>
      <c r="AB91" s="82">
        <f>'AEO 2023 Table 42 Raw'!AE76</f>
        <v>3.0440170000000002</v>
      </c>
      <c r="AC91" s="82">
        <f>'AEO 2023 Table 42 Raw'!AF76</f>
        <v>3.0327440000000001</v>
      </c>
      <c r="AD91" s="82">
        <f>'AEO 2023 Table 42 Raw'!AG76</f>
        <v>3.0303140000000002</v>
      </c>
      <c r="AE91" s="82">
        <f>'AEO 2023 Table 42 Raw'!AH76</f>
        <v>3.0180250000000002</v>
      </c>
      <c r="AF91" s="95">
        <f>'AEO 2023 Table 42 Raw'!AI76</f>
        <v>-5.0000000000000001E-3</v>
      </c>
    </row>
    <row r="92" spans="1:32" ht="15" customHeight="1" x14ac:dyDescent="0.35">
      <c r="A92" s="77" t="s">
        <v>1540</v>
      </c>
      <c r="B92" s="81" t="s">
        <v>1541</v>
      </c>
      <c r="C92" s="82">
        <f>'AEO 2023 Table 42 Raw'!F77</f>
        <v>4.7684090000000001</v>
      </c>
      <c r="D92" s="82">
        <f>'AEO 2023 Table 42 Raw'!G77</f>
        <v>4.7030529999999997</v>
      </c>
      <c r="E92" s="82">
        <f>'AEO 2023 Table 42 Raw'!H77</f>
        <v>4.6545069999999997</v>
      </c>
      <c r="F92" s="82">
        <f>'AEO 2023 Table 42 Raw'!I77</f>
        <v>4.6236230000000003</v>
      </c>
      <c r="G92" s="82">
        <f>'AEO 2023 Table 42 Raw'!J77</f>
        <v>4.5844050000000003</v>
      </c>
      <c r="H92" s="82">
        <f>'AEO 2023 Table 42 Raw'!K77</f>
        <v>4.5503099999999996</v>
      </c>
      <c r="I92" s="82">
        <f>'AEO 2023 Table 42 Raw'!L77</f>
        <v>4.5288209999999998</v>
      </c>
      <c r="J92" s="82">
        <f>'AEO 2023 Table 42 Raw'!M77</f>
        <v>4.49946</v>
      </c>
      <c r="K92" s="82">
        <f>'AEO 2023 Table 42 Raw'!N77</f>
        <v>4.4816060000000002</v>
      </c>
      <c r="L92" s="82">
        <f>'AEO 2023 Table 42 Raw'!O77</f>
        <v>4.4650230000000004</v>
      </c>
      <c r="M92" s="82">
        <f>'AEO 2023 Table 42 Raw'!P77</f>
        <v>4.4504869999999999</v>
      </c>
      <c r="N92" s="82">
        <f>'AEO 2023 Table 42 Raw'!Q77</f>
        <v>4.437316</v>
      </c>
      <c r="O92" s="82">
        <f>'AEO 2023 Table 42 Raw'!R77</f>
        <v>4.4204929999999996</v>
      </c>
      <c r="P92" s="82">
        <f>'AEO 2023 Table 42 Raw'!S77</f>
        <v>4.4088320000000003</v>
      </c>
      <c r="Q92" s="82">
        <f>'AEO 2023 Table 42 Raw'!T77</f>
        <v>4.3998340000000002</v>
      </c>
      <c r="R92" s="82">
        <f>'AEO 2023 Table 42 Raw'!U77</f>
        <v>4.3897740000000001</v>
      </c>
      <c r="S92" s="82">
        <f>'AEO 2023 Table 42 Raw'!V77</f>
        <v>4.3802510000000003</v>
      </c>
      <c r="T92" s="82">
        <f>'AEO 2023 Table 42 Raw'!W77</f>
        <v>4.371937</v>
      </c>
      <c r="U92" s="82">
        <f>'AEO 2023 Table 42 Raw'!X77</f>
        <v>4.3623079999999996</v>
      </c>
      <c r="V92" s="82">
        <f>'AEO 2023 Table 42 Raw'!Y77</f>
        <v>4.3537710000000001</v>
      </c>
      <c r="W92" s="82">
        <f>'AEO 2023 Table 42 Raw'!Z77</f>
        <v>4.3470880000000003</v>
      </c>
      <c r="X92" s="82">
        <f>'AEO 2023 Table 42 Raw'!AA77</f>
        <v>4.3390000000000004</v>
      </c>
      <c r="Y92" s="82">
        <f>'AEO 2023 Table 42 Raw'!AB77</f>
        <v>4.3336030000000001</v>
      </c>
      <c r="Z92" s="82">
        <f>'AEO 2023 Table 42 Raw'!AC77</f>
        <v>4.3273979999999996</v>
      </c>
      <c r="AA92" s="82">
        <f>'AEO 2023 Table 42 Raw'!AD77</f>
        <v>4.3268789999999999</v>
      </c>
      <c r="AB92" s="82">
        <f>'AEO 2023 Table 42 Raw'!AE77</f>
        <v>4.3181589999999996</v>
      </c>
      <c r="AC92" s="82">
        <f>'AEO 2023 Table 42 Raw'!AF77</f>
        <v>4.314044</v>
      </c>
      <c r="AD92" s="82">
        <f>'AEO 2023 Table 42 Raw'!AG77</f>
        <v>4.3092819999999996</v>
      </c>
      <c r="AE92" s="82">
        <f>'AEO 2023 Table 42 Raw'!AH77</f>
        <v>4.3042889999999998</v>
      </c>
      <c r="AF92" s="95">
        <f>'AEO 2023 Table 42 Raw'!AI77</f>
        <v>-4.0000000000000001E-3</v>
      </c>
    </row>
    <row r="93" spans="1:32" ht="15" customHeight="1" x14ac:dyDescent="0.35">
      <c r="A93" s="77" t="s">
        <v>1542</v>
      </c>
      <c r="B93" s="81" t="s">
        <v>1526</v>
      </c>
      <c r="C93" s="82">
        <f>'AEO 2023 Table 42 Raw'!F78</f>
        <v>17.953505</v>
      </c>
      <c r="D93" s="82">
        <f>'AEO 2023 Table 42 Raw'!G78</f>
        <v>18.616147999999999</v>
      </c>
      <c r="E93" s="82">
        <f>'AEO 2023 Table 42 Raw'!H78</f>
        <v>18.584351999999999</v>
      </c>
      <c r="F93" s="82">
        <f>'AEO 2023 Table 42 Raw'!I78</f>
        <v>18.65822</v>
      </c>
      <c r="G93" s="82">
        <f>'AEO 2023 Table 42 Raw'!J78</f>
        <v>18.562994</v>
      </c>
      <c r="H93" s="82">
        <f>'AEO 2023 Table 42 Raw'!K78</f>
        <v>18.601154000000001</v>
      </c>
      <c r="I93" s="82">
        <f>'AEO 2023 Table 42 Raw'!L78</f>
        <v>18.608604</v>
      </c>
      <c r="J93" s="82">
        <f>'AEO 2023 Table 42 Raw'!M78</f>
        <v>18.589859000000001</v>
      </c>
      <c r="K93" s="82">
        <f>'AEO 2023 Table 42 Raw'!N78</f>
        <v>18.606577000000001</v>
      </c>
      <c r="L93" s="82">
        <f>'AEO 2023 Table 42 Raw'!O78</f>
        <v>18.627171000000001</v>
      </c>
      <c r="M93" s="82">
        <f>'AEO 2023 Table 42 Raw'!P78</f>
        <v>18.632366000000001</v>
      </c>
      <c r="N93" s="82">
        <f>'AEO 2023 Table 42 Raw'!Q78</f>
        <v>18.651040999999999</v>
      </c>
      <c r="O93" s="82">
        <f>'AEO 2023 Table 42 Raw'!R78</f>
        <v>18.651966000000002</v>
      </c>
      <c r="P93" s="82">
        <f>'AEO 2023 Table 42 Raw'!S78</f>
        <v>18.665414999999999</v>
      </c>
      <c r="Q93" s="82">
        <f>'AEO 2023 Table 42 Raw'!T78</f>
        <v>18.656734</v>
      </c>
      <c r="R93" s="82">
        <f>'AEO 2023 Table 42 Raw'!U78</f>
        <v>18.679912999999999</v>
      </c>
      <c r="S93" s="82">
        <f>'AEO 2023 Table 42 Raw'!V78</f>
        <v>18.682741</v>
      </c>
      <c r="T93" s="82">
        <f>'AEO 2023 Table 42 Raw'!W78</f>
        <v>18.682773999999998</v>
      </c>
      <c r="U93" s="82">
        <f>'AEO 2023 Table 42 Raw'!X78</f>
        <v>18.694980999999999</v>
      </c>
      <c r="V93" s="82">
        <f>'AEO 2023 Table 42 Raw'!Y78</f>
        <v>18.699373000000001</v>
      </c>
      <c r="W93" s="82">
        <f>'AEO 2023 Table 42 Raw'!Z78</f>
        <v>18.702349000000002</v>
      </c>
      <c r="X93" s="82">
        <f>'AEO 2023 Table 42 Raw'!AA78</f>
        <v>18.715243999999998</v>
      </c>
      <c r="Y93" s="82">
        <f>'AEO 2023 Table 42 Raw'!AB78</f>
        <v>18.705007999999999</v>
      </c>
      <c r="Z93" s="82">
        <f>'AEO 2023 Table 42 Raw'!AC78</f>
        <v>18.717960000000001</v>
      </c>
      <c r="AA93" s="82">
        <f>'AEO 2023 Table 42 Raw'!AD78</f>
        <v>18.683886999999999</v>
      </c>
      <c r="AB93" s="82">
        <f>'AEO 2023 Table 42 Raw'!AE78</f>
        <v>18.726562000000001</v>
      </c>
      <c r="AC93" s="82">
        <f>'AEO 2023 Table 42 Raw'!AF78</f>
        <v>18.717134000000001</v>
      </c>
      <c r="AD93" s="82">
        <f>'AEO 2023 Table 42 Raw'!AG78</f>
        <v>18.731235999999999</v>
      </c>
      <c r="AE93" s="82">
        <f>'AEO 2023 Table 42 Raw'!AH78</f>
        <v>18.726527999999998</v>
      </c>
      <c r="AF93" s="95">
        <f>'AEO 2023 Table 42 Raw'!AI78</f>
        <v>2E-3</v>
      </c>
    </row>
    <row r="94" spans="1:32" ht="15" customHeight="1" x14ac:dyDescent="0.35">
      <c r="A94" s="77" t="s">
        <v>1543</v>
      </c>
      <c r="B94" s="81" t="s">
        <v>1528</v>
      </c>
      <c r="C94" s="82">
        <f>'AEO 2023 Table 42 Raw'!F79</f>
        <v>41.023631999999999</v>
      </c>
      <c r="D94" s="82">
        <f>'AEO 2023 Table 42 Raw'!G79</f>
        <v>40.832016000000003</v>
      </c>
      <c r="E94" s="82">
        <f>'AEO 2023 Table 42 Raw'!H79</f>
        <v>40.843147000000002</v>
      </c>
      <c r="F94" s="82">
        <f>'AEO 2023 Table 42 Raw'!I79</f>
        <v>40.835155</v>
      </c>
      <c r="G94" s="82">
        <f>'AEO 2023 Table 42 Raw'!J79</f>
        <v>40.868682999999997</v>
      </c>
      <c r="H94" s="82">
        <f>'AEO 2023 Table 42 Raw'!K79</f>
        <v>40.822620000000001</v>
      </c>
      <c r="I94" s="82">
        <f>'AEO 2023 Table 42 Raw'!L79</f>
        <v>40.890498999999998</v>
      </c>
      <c r="J94" s="82">
        <f>'AEO 2023 Table 42 Raw'!M79</f>
        <v>40.790154000000001</v>
      </c>
      <c r="K94" s="82">
        <f>'AEO 2023 Table 42 Raw'!N79</f>
        <v>40.784668000000003</v>
      </c>
      <c r="L94" s="82">
        <f>'AEO 2023 Table 42 Raw'!O79</f>
        <v>40.779156</v>
      </c>
      <c r="M94" s="82">
        <f>'AEO 2023 Table 42 Raw'!P79</f>
        <v>40.781368000000001</v>
      </c>
      <c r="N94" s="82">
        <f>'AEO 2023 Table 42 Raw'!Q79</f>
        <v>40.782550999999998</v>
      </c>
      <c r="O94" s="82">
        <f>'AEO 2023 Table 42 Raw'!R79</f>
        <v>40.757198000000002</v>
      </c>
      <c r="P94" s="82">
        <f>'AEO 2023 Table 42 Raw'!S79</f>
        <v>40.751449999999998</v>
      </c>
      <c r="Q94" s="82">
        <f>'AEO 2023 Table 42 Raw'!T79</f>
        <v>40.756641000000002</v>
      </c>
      <c r="R94" s="82">
        <f>'AEO 2023 Table 42 Raw'!U79</f>
        <v>40.738899000000004</v>
      </c>
      <c r="S94" s="82">
        <f>'AEO 2023 Table 42 Raw'!V79</f>
        <v>40.732418000000003</v>
      </c>
      <c r="T94" s="82">
        <f>'AEO 2023 Table 42 Raw'!W79</f>
        <v>40.734417000000001</v>
      </c>
      <c r="U94" s="82">
        <f>'AEO 2023 Table 42 Raw'!X79</f>
        <v>40.716563999999998</v>
      </c>
      <c r="V94" s="82">
        <f>'AEO 2023 Table 42 Raw'!Y79</f>
        <v>40.707146000000002</v>
      </c>
      <c r="W94" s="82">
        <f>'AEO 2023 Table 42 Raw'!Z79</f>
        <v>40.703651000000001</v>
      </c>
      <c r="X94" s="82">
        <f>'AEO 2023 Table 42 Raw'!AA79</f>
        <v>40.688029999999998</v>
      </c>
      <c r="Y94" s="82">
        <f>'AEO 2023 Table 42 Raw'!AB79</f>
        <v>40.688026000000001</v>
      </c>
      <c r="Z94" s="82">
        <f>'AEO 2023 Table 42 Raw'!AC79</f>
        <v>40.675578999999999</v>
      </c>
      <c r="AA94" s="82">
        <f>'AEO 2023 Table 42 Raw'!AD79</f>
        <v>40.679653000000002</v>
      </c>
      <c r="AB94" s="82">
        <f>'AEO 2023 Table 42 Raw'!AE79</f>
        <v>40.636947999999997</v>
      </c>
      <c r="AC94" s="82">
        <f>'AEO 2023 Table 42 Raw'!AF79</f>
        <v>40.637690999999997</v>
      </c>
      <c r="AD94" s="82">
        <f>'AEO 2023 Table 42 Raw'!AG79</f>
        <v>40.635528999999998</v>
      </c>
      <c r="AE94" s="82">
        <f>'AEO 2023 Table 42 Raw'!AH79</f>
        <v>40.621169999999999</v>
      </c>
      <c r="AF94" s="95">
        <f>'AEO 2023 Table 42 Raw'!AI79</f>
        <v>0</v>
      </c>
    </row>
    <row r="95" spans="1:32" ht="12" customHeight="1" x14ac:dyDescent="0.35">
      <c r="C95" s="82"/>
      <c r="D95" s="82"/>
      <c r="E95" s="82"/>
      <c r="F95" s="82"/>
      <c r="G95" s="82"/>
      <c r="H95" s="82"/>
      <c r="I95" s="82"/>
      <c r="J95" s="82"/>
      <c r="K95" s="82"/>
      <c r="L95" s="82"/>
      <c r="M95" s="82"/>
      <c r="N95" s="82"/>
      <c r="O95" s="82"/>
      <c r="P95" s="82"/>
      <c r="Q95" s="82"/>
      <c r="R95" s="82"/>
      <c r="S95" s="82"/>
      <c r="T95" s="82"/>
      <c r="U95" s="82"/>
      <c r="V95" s="82"/>
      <c r="W95" s="82"/>
      <c r="X95" s="82"/>
      <c r="Y95" s="82"/>
      <c r="Z95" s="82"/>
      <c r="AA95" s="82"/>
      <c r="AB95" s="82"/>
      <c r="AC95" s="82"/>
      <c r="AD95" s="82"/>
      <c r="AE95" s="82"/>
      <c r="AF95" s="95"/>
    </row>
    <row r="96" spans="1:32" ht="15" customHeight="1" x14ac:dyDescent="0.35">
      <c r="B96" s="34" t="s">
        <v>158</v>
      </c>
      <c r="C96" s="82"/>
      <c r="D96" s="82"/>
      <c r="E96" s="82"/>
      <c r="F96" s="82"/>
      <c r="G96" s="82"/>
      <c r="H96" s="82"/>
      <c r="I96" s="82"/>
      <c r="J96" s="82"/>
      <c r="K96" s="82"/>
      <c r="L96" s="82"/>
      <c r="M96" s="82"/>
      <c r="N96" s="82"/>
      <c r="O96" s="82"/>
      <c r="P96" s="82"/>
      <c r="Q96" s="82"/>
      <c r="R96" s="82"/>
      <c r="S96" s="82"/>
      <c r="T96" s="82"/>
      <c r="U96" s="82"/>
      <c r="V96" s="82"/>
      <c r="W96" s="82"/>
      <c r="X96" s="82"/>
      <c r="Y96" s="82"/>
      <c r="Z96" s="82"/>
      <c r="AA96" s="82"/>
      <c r="AB96" s="82"/>
      <c r="AC96" s="82"/>
      <c r="AD96" s="82"/>
      <c r="AE96" s="82"/>
      <c r="AF96" s="95"/>
    </row>
    <row r="97" spans="1:32" ht="12" customHeight="1" x14ac:dyDescent="0.35">
      <c r="B97" s="34" t="s">
        <v>1544</v>
      </c>
      <c r="C97" s="82"/>
      <c r="D97" s="82"/>
      <c r="E97" s="82"/>
      <c r="F97" s="82"/>
      <c r="G97" s="82"/>
      <c r="H97" s="82"/>
      <c r="I97" s="82"/>
      <c r="J97" s="82"/>
      <c r="K97" s="82"/>
      <c r="L97" s="82"/>
      <c r="M97" s="82"/>
      <c r="N97" s="82"/>
      <c r="O97" s="82"/>
      <c r="P97" s="82"/>
      <c r="Q97" s="82"/>
      <c r="R97" s="82"/>
      <c r="S97" s="82"/>
      <c r="T97" s="82"/>
      <c r="U97" s="82"/>
      <c r="V97" s="82"/>
      <c r="W97" s="82"/>
      <c r="X97" s="82"/>
      <c r="Y97" s="82"/>
      <c r="Z97" s="82"/>
      <c r="AA97" s="82"/>
      <c r="AB97" s="82"/>
      <c r="AC97" s="82"/>
      <c r="AD97" s="82"/>
      <c r="AE97" s="82"/>
      <c r="AF97" s="95"/>
    </row>
    <row r="98" spans="1:32" ht="15" customHeight="1" x14ac:dyDescent="0.35">
      <c r="A98" s="77" t="s">
        <v>1545</v>
      </c>
      <c r="B98" s="81" t="s">
        <v>1514</v>
      </c>
      <c r="C98" s="82">
        <f>'AEO 2023 Table 42 Raw'!F82</f>
        <v>339.46127300000001</v>
      </c>
      <c r="D98" s="82">
        <f>'AEO 2023 Table 42 Raw'!G82</f>
        <v>339.11248799999998</v>
      </c>
      <c r="E98" s="82">
        <f>'AEO 2023 Table 42 Raw'!H82</f>
        <v>337.46521000000001</v>
      </c>
      <c r="F98" s="82">
        <f>'AEO 2023 Table 42 Raw'!I82</f>
        <v>331.87536599999999</v>
      </c>
      <c r="G98" s="82">
        <f>'AEO 2023 Table 42 Raw'!J82</f>
        <v>330.30499300000002</v>
      </c>
      <c r="H98" s="82">
        <f>'AEO 2023 Table 42 Raw'!K82</f>
        <v>328.49661300000002</v>
      </c>
      <c r="I98" s="82">
        <f>'AEO 2023 Table 42 Raw'!L82</f>
        <v>324.19641100000001</v>
      </c>
      <c r="J98" s="82">
        <f>'AEO 2023 Table 42 Raw'!M82</f>
        <v>323.09027099999997</v>
      </c>
      <c r="K98" s="82">
        <f>'AEO 2023 Table 42 Raw'!N82</f>
        <v>323.28402699999998</v>
      </c>
      <c r="L98" s="82">
        <f>'AEO 2023 Table 42 Raw'!O82</f>
        <v>323.194275</v>
      </c>
      <c r="M98" s="82">
        <f>'AEO 2023 Table 42 Raw'!P82</f>
        <v>323.01672400000001</v>
      </c>
      <c r="N98" s="82">
        <f>'AEO 2023 Table 42 Raw'!Q82</f>
        <v>322.87853999999999</v>
      </c>
      <c r="O98" s="82">
        <f>'AEO 2023 Table 42 Raw'!R82</f>
        <v>322.86184700000001</v>
      </c>
      <c r="P98" s="82">
        <f>'AEO 2023 Table 42 Raw'!S82</f>
        <v>322.83587599999998</v>
      </c>
      <c r="Q98" s="82">
        <f>'AEO 2023 Table 42 Raw'!T82</f>
        <v>322.73040800000001</v>
      </c>
      <c r="R98" s="82">
        <f>'AEO 2023 Table 42 Raw'!U82</f>
        <v>323.311554</v>
      </c>
      <c r="S98" s="82">
        <f>'AEO 2023 Table 42 Raw'!V82</f>
        <v>323.94125400000001</v>
      </c>
      <c r="T98" s="82">
        <f>'AEO 2023 Table 42 Raw'!W82</f>
        <v>324.55361900000003</v>
      </c>
      <c r="U98" s="82">
        <f>'AEO 2023 Table 42 Raw'!X82</f>
        <v>325.230682</v>
      </c>
      <c r="V98" s="82">
        <f>'AEO 2023 Table 42 Raw'!Y82</f>
        <v>325.81237800000002</v>
      </c>
      <c r="W98" s="82">
        <f>'AEO 2023 Table 42 Raw'!Z82</f>
        <v>326.39282200000002</v>
      </c>
      <c r="X98" s="82">
        <f>'AEO 2023 Table 42 Raw'!AA82</f>
        <v>327.12792999999999</v>
      </c>
      <c r="Y98" s="82">
        <f>'AEO 2023 Table 42 Raw'!AB82</f>
        <v>327.87744099999998</v>
      </c>
      <c r="Z98" s="82">
        <f>'AEO 2023 Table 42 Raw'!AC82</f>
        <v>328.637451</v>
      </c>
      <c r="AA98" s="82">
        <f>'AEO 2023 Table 42 Raw'!AD82</f>
        <v>329.21636999999998</v>
      </c>
      <c r="AB98" s="82">
        <f>'AEO 2023 Table 42 Raw'!AE82</f>
        <v>330.03256199999998</v>
      </c>
      <c r="AC98" s="82">
        <f>'AEO 2023 Table 42 Raw'!AF82</f>
        <v>330.739105</v>
      </c>
      <c r="AD98" s="82">
        <f>'AEO 2023 Table 42 Raw'!AG82</f>
        <v>331.38357500000001</v>
      </c>
      <c r="AE98" s="82">
        <f>'AEO 2023 Table 42 Raw'!AH82</f>
        <v>332.01577800000001</v>
      </c>
      <c r="AF98" s="95">
        <f>'AEO 2023 Table 42 Raw'!AI82</f>
        <v>-1E-3</v>
      </c>
    </row>
    <row r="99" spans="1:32" ht="15" customHeight="1" x14ac:dyDescent="0.35">
      <c r="A99" s="77" t="s">
        <v>1546</v>
      </c>
      <c r="B99" s="81" t="s">
        <v>1516</v>
      </c>
      <c r="C99" s="82">
        <f>'AEO 2023 Table 42 Raw'!F83</f>
        <v>280.03292800000003</v>
      </c>
      <c r="D99" s="82">
        <f>'AEO 2023 Table 42 Raw'!G83</f>
        <v>280.70382699999999</v>
      </c>
      <c r="E99" s="82">
        <f>'AEO 2023 Table 42 Raw'!H83</f>
        <v>280.95980800000001</v>
      </c>
      <c r="F99" s="82">
        <f>'AEO 2023 Table 42 Raw'!I83</f>
        <v>276.970215</v>
      </c>
      <c r="G99" s="82">
        <f>'AEO 2023 Table 42 Raw'!J83</f>
        <v>278.26031499999999</v>
      </c>
      <c r="H99" s="82">
        <f>'AEO 2023 Table 42 Raw'!K83</f>
        <v>279.25152600000001</v>
      </c>
      <c r="I99" s="82">
        <f>'AEO 2023 Table 42 Raw'!L83</f>
        <v>277.40728799999999</v>
      </c>
      <c r="J99" s="82">
        <f>'AEO 2023 Table 42 Raw'!M83</f>
        <v>277.24456800000002</v>
      </c>
      <c r="K99" s="82">
        <f>'AEO 2023 Table 42 Raw'!N83</f>
        <v>277.28042599999998</v>
      </c>
      <c r="L99" s="82">
        <f>'AEO 2023 Table 42 Raw'!O83</f>
        <v>278.055115</v>
      </c>
      <c r="M99" s="82">
        <f>'AEO 2023 Table 42 Raw'!P83</f>
        <v>279.55075099999999</v>
      </c>
      <c r="N99" s="82">
        <f>'AEO 2023 Table 42 Raw'!Q83</f>
        <v>281.32659899999999</v>
      </c>
      <c r="O99" s="82">
        <f>'AEO 2023 Table 42 Raw'!R83</f>
        <v>282.93624899999998</v>
      </c>
      <c r="P99" s="82">
        <f>'AEO 2023 Table 42 Raw'!S83</f>
        <v>284.73034699999999</v>
      </c>
      <c r="Q99" s="82">
        <f>'AEO 2023 Table 42 Raw'!T83</f>
        <v>286.41125499999998</v>
      </c>
      <c r="R99" s="82">
        <f>'AEO 2023 Table 42 Raw'!U83</f>
        <v>288.61209100000002</v>
      </c>
      <c r="S99" s="82">
        <f>'AEO 2023 Table 42 Raw'!V83</f>
        <v>290.751373</v>
      </c>
      <c r="T99" s="82">
        <f>'AEO 2023 Table 42 Raw'!W83</f>
        <v>292.89828499999999</v>
      </c>
      <c r="U99" s="82">
        <f>'AEO 2023 Table 42 Raw'!X83</f>
        <v>295.09869400000002</v>
      </c>
      <c r="V99" s="82">
        <f>'AEO 2023 Table 42 Raw'!Y83</f>
        <v>297.26705900000002</v>
      </c>
      <c r="W99" s="82">
        <f>'AEO 2023 Table 42 Raw'!Z83</f>
        <v>299.40386999999998</v>
      </c>
      <c r="X99" s="82">
        <f>'AEO 2023 Table 42 Raw'!AA83</f>
        <v>301.658142</v>
      </c>
      <c r="Y99" s="82">
        <f>'AEO 2023 Table 42 Raw'!AB83</f>
        <v>303.66668700000002</v>
      </c>
      <c r="Z99" s="82">
        <f>'AEO 2023 Table 42 Raw'!AC83</f>
        <v>305.79534899999999</v>
      </c>
      <c r="AA99" s="82">
        <f>'AEO 2023 Table 42 Raw'!AD83</f>
        <v>307.334473</v>
      </c>
      <c r="AB99" s="82">
        <f>'AEO 2023 Table 42 Raw'!AE83</f>
        <v>309.52487200000002</v>
      </c>
      <c r="AC99" s="82">
        <f>'AEO 2023 Table 42 Raw'!AF83</f>
        <v>311.44574</v>
      </c>
      <c r="AD99" s="82">
        <f>'AEO 2023 Table 42 Raw'!AG83</f>
        <v>313.62829599999998</v>
      </c>
      <c r="AE99" s="82">
        <f>'AEO 2023 Table 42 Raw'!AH83</f>
        <v>315.66549700000002</v>
      </c>
      <c r="AF99" s="95">
        <f>'AEO 2023 Table 42 Raw'!AI83</f>
        <v>4.0000000000000001E-3</v>
      </c>
    </row>
    <row r="100" spans="1:32" ht="15" customHeight="1" x14ac:dyDescent="0.35">
      <c r="A100" s="77" t="s">
        <v>1547</v>
      </c>
      <c r="B100" s="81" t="s">
        <v>1518</v>
      </c>
      <c r="C100" s="82">
        <f>'AEO 2023 Table 42 Raw'!F84</f>
        <v>156.09092699999999</v>
      </c>
      <c r="D100" s="82">
        <f>'AEO 2023 Table 42 Raw'!G84</f>
        <v>159.54188500000001</v>
      </c>
      <c r="E100" s="82">
        <f>'AEO 2023 Table 42 Raw'!H84</f>
        <v>161.28677400000001</v>
      </c>
      <c r="F100" s="82">
        <f>'AEO 2023 Table 42 Raw'!I84</f>
        <v>160.16949500000001</v>
      </c>
      <c r="G100" s="82">
        <f>'AEO 2023 Table 42 Raw'!J84</f>
        <v>161.37399300000001</v>
      </c>
      <c r="H100" s="82">
        <f>'AEO 2023 Table 42 Raw'!K84</f>
        <v>162.24383499999999</v>
      </c>
      <c r="I100" s="82">
        <f>'AEO 2023 Table 42 Raw'!L84</f>
        <v>159.68069499999999</v>
      </c>
      <c r="J100" s="82">
        <f>'AEO 2023 Table 42 Raw'!M84</f>
        <v>160.37814299999999</v>
      </c>
      <c r="K100" s="82">
        <f>'AEO 2023 Table 42 Raw'!N84</f>
        <v>161.216995</v>
      </c>
      <c r="L100" s="82">
        <f>'AEO 2023 Table 42 Raw'!O84</f>
        <v>162.198196</v>
      </c>
      <c r="M100" s="82">
        <f>'AEO 2023 Table 42 Raw'!P84</f>
        <v>163.49800099999999</v>
      </c>
      <c r="N100" s="82">
        <f>'AEO 2023 Table 42 Raw'!Q84</f>
        <v>164.767426</v>
      </c>
      <c r="O100" s="82">
        <f>'AEO 2023 Table 42 Raw'!R84</f>
        <v>165.53782699999999</v>
      </c>
      <c r="P100" s="82">
        <f>'AEO 2023 Table 42 Raw'!S84</f>
        <v>166.27072100000001</v>
      </c>
      <c r="Q100" s="82">
        <f>'AEO 2023 Table 42 Raw'!T84</f>
        <v>166.952133</v>
      </c>
      <c r="R100" s="82">
        <f>'AEO 2023 Table 42 Raw'!U84</f>
        <v>168.057129</v>
      </c>
      <c r="S100" s="82">
        <f>'AEO 2023 Table 42 Raw'!V84</f>
        <v>169.208496</v>
      </c>
      <c r="T100" s="82">
        <f>'AEO 2023 Table 42 Raw'!W84</f>
        <v>170.25361599999999</v>
      </c>
      <c r="U100" s="82">
        <f>'AEO 2023 Table 42 Raw'!X84</f>
        <v>171.68653900000001</v>
      </c>
      <c r="V100" s="82">
        <f>'AEO 2023 Table 42 Raw'!Y84</f>
        <v>173.10820000000001</v>
      </c>
      <c r="W100" s="82">
        <f>'AEO 2023 Table 42 Raw'!Z84</f>
        <v>174.54003900000001</v>
      </c>
      <c r="X100" s="82">
        <f>'AEO 2023 Table 42 Raw'!AA84</f>
        <v>176.12072800000001</v>
      </c>
      <c r="Y100" s="82">
        <f>'AEO 2023 Table 42 Raw'!AB84</f>
        <v>177.63304099999999</v>
      </c>
      <c r="Z100" s="82">
        <f>'AEO 2023 Table 42 Raw'!AC84</f>
        <v>179.255493</v>
      </c>
      <c r="AA100" s="82">
        <f>'AEO 2023 Table 42 Raw'!AD84</f>
        <v>180.457626</v>
      </c>
      <c r="AB100" s="82">
        <f>'AEO 2023 Table 42 Raw'!AE84</f>
        <v>182.150848</v>
      </c>
      <c r="AC100" s="82">
        <f>'AEO 2023 Table 42 Raw'!AF84</f>
        <v>183.62468000000001</v>
      </c>
      <c r="AD100" s="82">
        <f>'AEO 2023 Table 42 Raw'!AG84</f>
        <v>184.99259900000001</v>
      </c>
      <c r="AE100" s="82">
        <f>'AEO 2023 Table 42 Raw'!AH84</f>
        <v>186.509567</v>
      </c>
      <c r="AF100" s="95">
        <f>'AEO 2023 Table 42 Raw'!AI84</f>
        <v>6.0000000000000001E-3</v>
      </c>
    </row>
    <row r="101" spans="1:32" ht="15" customHeight="1" x14ac:dyDescent="0.35">
      <c r="A101" s="77" t="s">
        <v>1548</v>
      </c>
      <c r="B101" s="81" t="s">
        <v>1520</v>
      </c>
      <c r="C101" s="82">
        <f>'AEO 2023 Table 42 Raw'!F85</f>
        <v>171.558289</v>
      </c>
      <c r="D101" s="82">
        <f>'AEO 2023 Table 42 Raw'!G85</f>
        <v>175.768326</v>
      </c>
      <c r="E101" s="82">
        <f>'AEO 2023 Table 42 Raw'!H85</f>
        <v>178.01014699999999</v>
      </c>
      <c r="F101" s="82">
        <f>'AEO 2023 Table 42 Raw'!I85</f>
        <v>177.61187699999999</v>
      </c>
      <c r="G101" s="82">
        <f>'AEO 2023 Table 42 Raw'!J85</f>
        <v>179.08453399999999</v>
      </c>
      <c r="H101" s="82">
        <f>'AEO 2023 Table 42 Raw'!K85</f>
        <v>180.314865</v>
      </c>
      <c r="I101" s="82">
        <f>'AEO 2023 Table 42 Raw'!L85</f>
        <v>177.79473899999999</v>
      </c>
      <c r="J101" s="82">
        <f>'AEO 2023 Table 42 Raw'!M85</f>
        <v>177.881134</v>
      </c>
      <c r="K101" s="82">
        <f>'AEO 2023 Table 42 Raw'!N85</f>
        <v>178.05491599999999</v>
      </c>
      <c r="L101" s="82">
        <f>'AEO 2023 Table 42 Raw'!O85</f>
        <v>178.390106</v>
      </c>
      <c r="M101" s="82">
        <f>'AEO 2023 Table 42 Raw'!P85</f>
        <v>178.76733400000001</v>
      </c>
      <c r="N101" s="82">
        <f>'AEO 2023 Table 42 Raw'!Q85</f>
        <v>180.21612500000001</v>
      </c>
      <c r="O101" s="82">
        <f>'AEO 2023 Table 42 Raw'!R85</f>
        <v>181.220123</v>
      </c>
      <c r="P101" s="82">
        <f>'AEO 2023 Table 42 Raw'!S85</f>
        <v>182.157059</v>
      </c>
      <c r="Q101" s="82">
        <f>'AEO 2023 Table 42 Raw'!T85</f>
        <v>183.016052</v>
      </c>
      <c r="R101" s="82">
        <f>'AEO 2023 Table 42 Raw'!U85</f>
        <v>184.44847100000001</v>
      </c>
      <c r="S101" s="82">
        <f>'AEO 2023 Table 42 Raw'!V85</f>
        <v>185.95874000000001</v>
      </c>
      <c r="T101" s="82">
        <f>'AEO 2023 Table 42 Raw'!W85</f>
        <v>187.36218299999999</v>
      </c>
      <c r="U101" s="82">
        <f>'AEO 2023 Table 42 Raw'!X85</f>
        <v>189.07801799999999</v>
      </c>
      <c r="V101" s="82">
        <f>'AEO 2023 Table 42 Raw'!Y85</f>
        <v>190.751068</v>
      </c>
      <c r="W101" s="82">
        <f>'AEO 2023 Table 42 Raw'!Z85</f>
        <v>192.42991599999999</v>
      </c>
      <c r="X101" s="82">
        <f>'AEO 2023 Table 42 Raw'!AA85</f>
        <v>194.26203899999999</v>
      </c>
      <c r="Y101" s="82">
        <f>'AEO 2023 Table 42 Raw'!AB85</f>
        <v>195.99015800000001</v>
      </c>
      <c r="Z101" s="82">
        <f>'AEO 2023 Table 42 Raw'!AC85</f>
        <v>197.856628</v>
      </c>
      <c r="AA101" s="82">
        <f>'AEO 2023 Table 42 Raw'!AD85</f>
        <v>199.23097200000001</v>
      </c>
      <c r="AB101" s="82">
        <f>'AEO 2023 Table 42 Raw'!AE85</f>
        <v>201.16334499999999</v>
      </c>
      <c r="AC101" s="82">
        <f>'AEO 2023 Table 42 Raw'!AF85</f>
        <v>202.84664900000001</v>
      </c>
      <c r="AD101" s="82">
        <f>'AEO 2023 Table 42 Raw'!AG85</f>
        <v>204.259094</v>
      </c>
      <c r="AE101" s="82">
        <f>'AEO 2023 Table 42 Raw'!AH85</f>
        <v>205.912735</v>
      </c>
      <c r="AF101" s="95">
        <f>'AEO 2023 Table 42 Raw'!AI85</f>
        <v>7.0000000000000001E-3</v>
      </c>
    </row>
    <row r="102" spans="1:32" ht="15" customHeight="1" x14ac:dyDescent="0.35">
      <c r="A102" s="77" t="s">
        <v>1549</v>
      </c>
      <c r="B102" s="81" t="s">
        <v>1522</v>
      </c>
      <c r="C102" s="82">
        <f>'AEO 2023 Table 42 Raw'!F86</f>
        <v>216.704453</v>
      </c>
      <c r="D102" s="82">
        <f>'AEO 2023 Table 42 Raw'!G86</f>
        <v>220.72190900000001</v>
      </c>
      <c r="E102" s="82">
        <f>'AEO 2023 Table 42 Raw'!H86</f>
        <v>222.72004699999999</v>
      </c>
      <c r="F102" s="82">
        <f>'AEO 2023 Table 42 Raw'!I86</f>
        <v>221.660751</v>
      </c>
      <c r="G102" s="82">
        <f>'AEO 2023 Table 42 Raw'!J86</f>
        <v>223.033142</v>
      </c>
      <c r="H102" s="82">
        <f>'AEO 2023 Table 42 Raw'!K86</f>
        <v>223.55342099999999</v>
      </c>
      <c r="I102" s="82">
        <f>'AEO 2023 Table 42 Raw'!L86</f>
        <v>220.95893899999999</v>
      </c>
      <c r="J102" s="82">
        <f>'AEO 2023 Table 42 Raw'!M86</f>
        <v>221.31724500000001</v>
      </c>
      <c r="K102" s="82">
        <f>'AEO 2023 Table 42 Raw'!N86</f>
        <v>221.70558199999999</v>
      </c>
      <c r="L102" s="82">
        <f>'AEO 2023 Table 42 Raw'!O86</f>
        <v>222.448959</v>
      </c>
      <c r="M102" s="82">
        <f>'AEO 2023 Table 42 Raw'!P86</f>
        <v>223.75778199999999</v>
      </c>
      <c r="N102" s="82">
        <f>'AEO 2023 Table 42 Raw'!Q86</f>
        <v>224.97250399999999</v>
      </c>
      <c r="O102" s="82">
        <f>'AEO 2023 Table 42 Raw'!R86</f>
        <v>225.866501</v>
      </c>
      <c r="P102" s="82">
        <f>'AEO 2023 Table 42 Raw'!S86</f>
        <v>226.701584</v>
      </c>
      <c r="Q102" s="82">
        <f>'AEO 2023 Table 42 Raw'!T86</f>
        <v>227.62846400000001</v>
      </c>
      <c r="R102" s="82">
        <f>'AEO 2023 Table 42 Raw'!U86</f>
        <v>229.02529899999999</v>
      </c>
      <c r="S102" s="82">
        <f>'AEO 2023 Table 42 Raw'!V86</f>
        <v>230.356323</v>
      </c>
      <c r="T102" s="82">
        <f>'AEO 2023 Table 42 Raw'!W86</f>
        <v>231.582855</v>
      </c>
      <c r="U102" s="82">
        <f>'AEO 2023 Table 42 Raw'!X86</f>
        <v>233.16931199999999</v>
      </c>
      <c r="V102" s="82">
        <f>'AEO 2023 Table 42 Raw'!Y86</f>
        <v>234.71766700000001</v>
      </c>
      <c r="W102" s="82">
        <f>'AEO 2023 Table 42 Raw'!Z86</f>
        <v>236.27748099999999</v>
      </c>
      <c r="X102" s="82">
        <f>'AEO 2023 Table 42 Raw'!AA86</f>
        <v>237.994888</v>
      </c>
      <c r="Y102" s="82">
        <f>'AEO 2023 Table 42 Raw'!AB86</f>
        <v>239.59150700000001</v>
      </c>
      <c r="Z102" s="82">
        <f>'AEO 2023 Table 42 Raw'!AC86</f>
        <v>241.29530299999999</v>
      </c>
      <c r="AA102" s="82">
        <f>'AEO 2023 Table 42 Raw'!AD86</f>
        <v>242.54628</v>
      </c>
      <c r="AB102" s="82">
        <f>'AEO 2023 Table 42 Raw'!AE86</f>
        <v>244.29745500000001</v>
      </c>
      <c r="AC102" s="82">
        <f>'AEO 2023 Table 42 Raw'!AF86</f>
        <v>245.82920799999999</v>
      </c>
      <c r="AD102" s="82">
        <f>'AEO 2023 Table 42 Raw'!AG86</f>
        <v>247.251114</v>
      </c>
      <c r="AE102" s="82">
        <f>'AEO 2023 Table 42 Raw'!AH86</f>
        <v>248.78483600000001</v>
      </c>
      <c r="AF102" s="95">
        <f>'AEO 2023 Table 42 Raw'!AI86</f>
        <v>5.0000000000000001E-3</v>
      </c>
    </row>
    <row r="103" spans="1:32" ht="15" customHeight="1" x14ac:dyDescent="0.35">
      <c r="A103" s="77" t="s">
        <v>1550</v>
      </c>
      <c r="B103" s="81" t="s">
        <v>1524</v>
      </c>
      <c r="C103" s="82">
        <f>'AEO 2023 Table 42 Raw'!F87</f>
        <v>378.02972399999999</v>
      </c>
      <c r="D103" s="82">
        <f>'AEO 2023 Table 42 Raw'!G87</f>
        <v>379.49050899999997</v>
      </c>
      <c r="E103" s="82">
        <f>'AEO 2023 Table 42 Raw'!H87</f>
        <v>378.54794299999998</v>
      </c>
      <c r="F103" s="82">
        <f>'AEO 2023 Table 42 Raw'!I87</f>
        <v>375.34802200000001</v>
      </c>
      <c r="G103" s="82">
        <f>'AEO 2023 Table 42 Raw'!J87</f>
        <v>375.62075800000002</v>
      </c>
      <c r="H103" s="82">
        <f>'AEO 2023 Table 42 Raw'!K87</f>
        <v>375.63885499999998</v>
      </c>
      <c r="I103" s="82">
        <f>'AEO 2023 Table 42 Raw'!L87</f>
        <v>374.41876200000002</v>
      </c>
      <c r="J103" s="82">
        <f>'AEO 2023 Table 42 Raw'!M87</f>
        <v>374.64450099999999</v>
      </c>
      <c r="K103" s="82">
        <f>'AEO 2023 Table 42 Raw'!N87</f>
        <v>374.82049599999999</v>
      </c>
      <c r="L103" s="82">
        <f>'AEO 2023 Table 42 Raw'!O87</f>
        <v>375.40460200000001</v>
      </c>
      <c r="M103" s="82">
        <f>'AEO 2023 Table 42 Raw'!P87</f>
        <v>375.96942100000001</v>
      </c>
      <c r="N103" s="82">
        <f>'AEO 2023 Table 42 Raw'!Q87</f>
        <v>376.90695199999999</v>
      </c>
      <c r="O103" s="82">
        <f>'AEO 2023 Table 42 Raw'!R87</f>
        <v>377.761414</v>
      </c>
      <c r="P103" s="82">
        <f>'AEO 2023 Table 42 Raw'!S87</f>
        <v>378.73464999999999</v>
      </c>
      <c r="Q103" s="82">
        <f>'AEO 2023 Table 42 Raw'!T87</f>
        <v>379.473389</v>
      </c>
      <c r="R103" s="82">
        <f>'AEO 2023 Table 42 Raw'!U87</f>
        <v>380.57650799999999</v>
      </c>
      <c r="S103" s="82">
        <f>'AEO 2023 Table 42 Raw'!V87</f>
        <v>381.683807</v>
      </c>
      <c r="T103" s="82">
        <f>'AEO 2023 Table 42 Raw'!W87</f>
        <v>382.866669</v>
      </c>
      <c r="U103" s="82">
        <f>'AEO 2023 Table 42 Raw'!X87</f>
        <v>383.93691999999999</v>
      </c>
      <c r="V103" s="82">
        <f>'AEO 2023 Table 42 Raw'!Y87</f>
        <v>384.99487299999998</v>
      </c>
      <c r="W103" s="82">
        <f>'AEO 2023 Table 42 Raw'!Z87</f>
        <v>386.01297</v>
      </c>
      <c r="X103" s="82">
        <f>'AEO 2023 Table 42 Raw'!AA87</f>
        <v>387.08184799999998</v>
      </c>
      <c r="Y103" s="82">
        <f>'AEO 2023 Table 42 Raw'!AB87</f>
        <v>387.92340100000001</v>
      </c>
      <c r="Z103" s="82">
        <f>'AEO 2023 Table 42 Raw'!AC87</f>
        <v>389.24859600000002</v>
      </c>
      <c r="AA103" s="82">
        <f>'AEO 2023 Table 42 Raw'!AD87</f>
        <v>390.18960600000003</v>
      </c>
      <c r="AB103" s="82">
        <f>'AEO 2023 Table 42 Raw'!AE87</f>
        <v>391.52761800000002</v>
      </c>
      <c r="AC103" s="82">
        <f>'AEO 2023 Table 42 Raw'!AF87</f>
        <v>392.69476300000002</v>
      </c>
      <c r="AD103" s="82">
        <f>'AEO 2023 Table 42 Raw'!AG87</f>
        <v>394.24786399999999</v>
      </c>
      <c r="AE103" s="82">
        <f>'AEO 2023 Table 42 Raw'!AH87</f>
        <v>395.44986</v>
      </c>
      <c r="AF103" s="95">
        <f>'AEO 2023 Table 42 Raw'!AI87</f>
        <v>2E-3</v>
      </c>
    </row>
    <row r="104" spans="1:32" ht="15" customHeight="1" x14ac:dyDescent="0.35">
      <c r="A104" s="77" t="s">
        <v>1551</v>
      </c>
      <c r="B104" s="81" t="s">
        <v>1526</v>
      </c>
      <c r="C104" s="82">
        <f>'AEO 2023 Table 42 Raw'!F88</f>
        <v>158.45541399999999</v>
      </c>
      <c r="D104" s="82">
        <f>'AEO 2023 Table 42 Raw'!G88</f>
        <v>160.261032</v>
      </c>
      <c r="E104" s="82">
        <f>'AEO 2023 Table 42 Raw'!H88</f>
        <v>160.77014199999999</v>
      </c>
      <c r="F104" s="82">
        <f>'AEO 2023 Table 42 Raw'!I88</f>
        <v>159.91447400000001</v>
      </c>
      <c r="G104" s="82">
        <f>'AEO 2023 Table 42 Raw'!J88</f>
        <v>160.735962</v>
      </c>
      <c r="H104" s="82">
        <f>'AEO 2023 Table 42 Raw'!K88</f>
        <v>160.76892100000001</v>
      </c>
      <c r="I104" s="82">
        <f>'AEO 2023 Table 42 Raw'!L88</f>
        <v>157.566971</v>
      </c>
      <c r="J104" s="82">
        <f>'AEO 2023 Table 42 Raw'!M88</f>
        <v>157.62254300000001</v>
      </c>
      <c r="K104" s="82">
        <f>'AEO 2023 Table 42 Raw'!N88</f>
        <v>157.80255099999999</v>
      </c>
      <c r="L104" s="82">
        <f>'AEO 2023 Table 42 Raw'!O88</f>
        <v>158.065765</v>
      </c>
      <c r="M104" s="82">
        <f>'AEO 2023 Table 42 Raw'!P88</f>
        <v>158.21878100000001</v>
      </c>
      <c r="N104" s="82">
        <f>'AEO 2023 Table 42 Raw'!Q88</f>
        <v>158.789627</v>
      </c>
      <c r="O104" s="82">
        <f>'AEO 2023 Table 42 Raw'!R88</f>
        <v>159.074814</v>
      </c>
      <c r="P104" s="82">
        <f>'AEO 2023 Table 42 Raw'!S88</f>
        <v>159.15209999999999</v>
      </c>
      <c r="Q104" s="82">
        <f>'AEO 2023 Table 42 Raw'!T88</f>
        <v>159.43644699999999</v>
      </c>
      <c r="R104" s="82">
        <f>'AEO 2023 Table 42 Raw'!U88</f>
        <v>160.00076300000001</v>
      </c>
      <c r="S104" s="82">
        <f>'AEO 2023 Table 42 Raw'!V88</f>
        <v>160.553223</v>
      </c>
      <c r="T104" s="82">
        <f>'AEO 2023 Table 42 Raw'!W88</f>
        <v>160.961624</v>
      </c>
      <c r="U104" s="82">
        <f>'AEO 2023 Table 42 Raw'!X88</f>
        <v>161.71757500000001</v>
      </c>
      <c r="V104" s="82">
        <f>'AEO 2023 Table 42 Raw'!Y88</f>
        <v>162.44885300000001</v>
      </c>
      <c r="W104" s="82">
        <f>'AEO 2023 Table 42 Raw'!Z88</f>
        <v>163.18275499999999</v>
      </c>
      <c r="X104" s="82">
        <f>'AEO 2023 Table 42 Raw'!AA88</f>
        <v>164.00810200000001</v>
      </c>
      <c r="Y104" s="82">
        <f>'AEO 2023 Table 42 Raw'!AB88</f>
        <v>164.84123199999999</v>
      </c>
      <c r="Z104" s="82">
        <f>'AEO 2023 Table 42 Raw'!AC88</f>
        <v>165.73117099999999</v>
      </c>
      <c r="AA104" s="82">
        <f>'AEO 2023 Table 42 Raw'!AD88</f>
        <v>166.39437899999999</v>
      </c>
      <c r="AB104" s="82">
        <f>'AEO 2023 Table 42 Raw'!AE88</f>
        <v>167.31066899999999</v>
      </c>
      <c r="AC104" s="82">
        <f>'AEO 2023 Table 42 Raw'!AF88</f>
        <v>168.08071899999999</v>
      </c>
      <c r="AD104" s="82">
        <f>'AEO 2023 Table 42 Raw'!AG88</f>
        <v>168.53623999999999</v>
      </c>
      <c r="AE104" s="82">
        <f>'AEO 2023 Table 42 Raw'!AH88</f>
        <v>169.21137999999999</v>
      </c>
      <c r="AF104" s="95">
        <f>'AEO 2023 Table 42 Raw'!AI88</f>
        <v>2E-3</v>
      </c>
    </row>
    <row r="105" spans="1:32" ht="15" customHeight="1" x14ac:dyDescent="0.35">
      <c r="A105" s="77" t="s">
        <v>1552</v>
      </c>
      <c r="B105" s="81" t="s">
        <v>1528</v>
      </c>
      <c r="C105" s="82">
        <f>'AEO 2023 Table 42 Raw'!F89</f>
        <v>232.26928699999999</v>
      </c>
      <c r="D105" s="82">
        <f>'AEO 2023 Table 42 Raw'!G89</f>
        <v>232.709473</v>
      </c>
      <c r="E105" s="82">
        <f>'AEO 2023 Table 42 Raw'!H89</f>
        <v>232.201401</v>
      </c>
      <c r="F105" s="82">
        <f>'AEO 2023 Table 42 Raw'!I89</f>
        <v>229.67723100000001</v>
      </c>
      <c r="G105" s="82">
        <f>'AEO 2023 Table 42 Raw'!J89</f>
        <v>230.399124</v>
      </c>
      <c r="H105" s="82">
        <f>'AEO 2023 Table 42 Raw'!K89</f>
        <v>230.648132</v>
      </c>
      <c r="I105" s="82">
        <f>'AEO 2023 Table 42 Raw'!L89</f>
        <v>228.097961</v>
      </c>
      <c r="J105" s="82">
        <f>'AEO 2023 Table 42 Raw'!M89</f>
        <v>227.629257</v>
      </c>
      <c r="K105" s="82">
        <f>'AEO 2023 Table 42 Raw'!N89</f>
        <v>227.92083700000001</v>
      </c>
      <c r="L105" s="82">
        <f>'AEO 2023 Table 42 Raw'!O89</f>
        <v>228.109375</v>
      </c>
      <c r="M105" s="82">
        <f>'AEO 2023 Table 42 Raw'!P89</f>
        <v>228.60775799999999</v>
      </c>
      <c r="N105" s="82">
        <f>'AEO 2023 Table 42 Raw'!Q89</f>
        <v>229.27938800000001</v>
      </c>
      <c r="O105" s="82">
        <f>'AEO 2023 Table 42 Raw'!R89</f>
        <v>229.772873</v>
      </c>
      <c r="P105" s="82">
        <f>'AEO 2023 Table 42 Raw'!S89</f>
        <v>230.285934</v>
      </c>
      <c r="Q105" s="82">
        <f>'AEO 2023 Table 42 Raw'!T89</f>
        <v>230.82600400000001</v>
      </c>
      <c r="R105" s="82">
        <f>'AEO 2023 Table 42 Raw'!U89</f>
        <v>231.51469399999999</v>
      </c>
      <c r="S105" s="82">
        <f>'AEO 2023 Table 42 Raw'!V89</f>
        <v>232.23597699999999</v>
      </c>
      <c r="T105" s="82">
        <f>'AEO 2023 Table 42 Raw'!W89</f>
        <v>232.906845</v>
      </c>
      <c r="U105" s="82">
        <f>'AEO 2023 Table 42 Raw'!X89</f>
        <v>233.74771100000001</v>
      </c>
      <c r="V105" s="82">
        <f>'AEO 2023 Table 42 Raw'!Y89</f>
        <v>234.558044</v>
      </c>
      <c r="W105" s="82">
        <f>'AEO 2023 Table 42 Raw'!Z89</f>
        <v>235.34541300000001</v>
      </c>
      <c r="X105" s="82">
        <f>'AEO 2023 Table 42 Raw'!AA89</f>
        <v>236.17690999999999</v>
      </c>
      <c r="Y105" s="82">
        <f>'AEO 2023 Table 42 Raw'!AB89</f>
        <v>236.930206</v>
      </c>
      <c r="Z105" s="82">
        <f>'AEO 2023 Table 42 Raw'!AC89</f>
        <v>237.771286</v>
      </c>
      <c r="AA105" s="82">
        <f>'AEO 2023 Table 42 Raw'!AD89</f>
        <v>238.372086</v>
      </c>
      <c r="AB105" s="82">
        <f>'AEO 2023 Table 42 Raw'!AE89</f>
        <v>239.215485</v>
      </c>
      <c r="AC105" s="82">
        <f>'AEO 2023 Table 42 Raw'!AF89</f>
        <v>239.93940699999999</v>
      </c>
      <c r="AD105" s="82">
        <f>'AEO 2023 Table 42 Raw'!AG89</f>
        <v>240.681839</v>
      </c>
      <c r="AE105" s="82">
        <f>'AEO 2023 Table 42 Raw'!AH89</f>
        <v>241.38261399999999</v>
      </c>
      <c r="AF105" s="95">
        <f>'AEO 2023 Table 42 Raw'!AI89</f>
        <v>1E-3</v>
      </c>
    </row>
    <row r="106" spans="1:32" ht="15" customHeight="1" x14ac:dyDescent="0.35">
      <c r="A106" s="77" t="s">
        <v>1553</v>
      </c>
      <c r="B106" s="81" t="s">
        <v>1554</v>
      </c>
      <c r="C106" s="82">
        <f>'AEO 2023 Table 42 Raw'!F90</f>
        <v>182.35745199999999</v>
      </c>
      <c r="D106" s="82">
        <f>'AEO 2023 Table 42 Raw'!G90</f>
        <v>186.52398700000001</v>
      </c>
      <c r="E106" s="82">
        <f>'AEO 2023 Table 42 Raw'!H90</f>
        <v>187.35510300000001</v>
      </c>
      <c r="F106" s="82">
        <f>'AEO 2023 Table 42 Raw'!I90</f>
        <v>186.405304</v>
      </c>
      <c r="G106" s="82">
        <f>'AEO 2023 Table 42 Raw'!J90</f>
        <v>187.14411899999999</v>
      </c>
      <c r="H106" s="82">
        <f>'AEO 2023 Table 42 Raw'!K90</f>
        <v>187.594864</v>
      </c>
      <c r="I106" s="82">
        <f>'AEO 2023 Table 42 Raw'!L90</f>
        <v>184.73303200000001</v>
      </c>
      <c r="J106" s="82">
        <f>'AEO 2023 Table 42 Raw'!M90</f>
        <v>184.87231399999999</v>
      </c>
      <c r="K106" s="82">
        <f>'AEO 2023 Table 42 Raw'!N90</f>
        <v>185.12068199999999</v>
      </c>
      <c r="L106" s="82">
        <f>'AEO 2023 Table 42 Raw'!O90</f>
        <v>185.528381</v>
      </c>
      <c r="M106" s="82">
        <f>'AEO 2023 Table 42 Raw'!P90</f>
        <v>186.00914</v>
      </c>
      <c r="N106" s="82">
        <f>'AEO 2023 Table 42 Raw'!Q90</f>
        <v>186.986572</v>
      </c>
      <c r="O106" s="82">
        <f>'AEO 2023 Table 42 Raw'!R90</f>
        <v>187.62896699999999</v>
      </c>
      <c r="P106" s="82">
        <f>'AEO 2023 Table 42 Raw'!S90</f>
        <v>188.19882200000001</v>
      </c>
      <c r="Q106" s="82">
        <f>'AEO 2023 Table 42 Raw'!T90</f>
        <v>188.73800700000001</v>
      </c>
      <c r="R106" s="82">
        <f>'AEO 2023 Table 42 Raw'!U90</f>
        <v>189.80444299999999</v>
      </c>
      <c r="S106" s="82">
        <f>'AEO 2023 Table 42 Raw'!V90</f>
        <v>190.81094400000001</v>
      </c>
      <c r="T106" s="82">
        <f>'AEO 2023 Table 42 Raw'!W90</f>
        <v>191.69601399999999</v>
      </c>
      <c r="U106" s="82">
        <f>'AEO 2023 Table 42 Raw'!X90</f>
        <v>192.93858299999999</v>
      </c>
      <c r="V106" s="82">
        <f>'AEO 2023 Table 42 Raw'!Y90</f>
        <v>194.130447</v>
      </c>
      <c r="W106" s="82">
        <f>'AEO 2023 Table 42 Raw'!Z90</f>
        <v>195.28566000000001</v>
      </c>
      <c r="X106" s="82">
        <f>'AEO 2023 Table 42 Raw'!AA90</f>
        <v>196.62408400000001</v>
      </c>
      <c r="Y106" s="82">
        <f>'AEO 2023 Table 42 Raw'!AB90</f>
        <v>197.77357499999999</v>
      </c>
      <c r="Z106" s="82">
        <f>'AEO 2023 Table 42 Raw'!AC90</f>
        <v>199.12660199999999</v>
      </c>
      <c r="AA106" s="82">
        <f>'AEO 2023 Table 42 Raw'!AD90</f>
        <v>199.863754</v>
      </c>
      <c r="AB106" s="82">
        <f>'AEO 2023 Table 42 Raw'!AE90</f>
        <v>201.48245199999999</v>
      </c>
      <c r="AC106" s="82">
        <f>'AEO 2023 Table 42 Raw'!AF90</f>
        <v>202.58462499999999</v>
      </c>
      <c r="AD106" s="82">
        <f>'AEO 2023 Table 42 Raw'!AG90</f>
        <v>203.61167900000001</v>
      </c>
      <c r="AE106" s="82">
        <f>'AEO 2023 Table 42 Raw'!AH90</f>
        <v>204.705322</v>
      </c>
      <c r="AF106" s="95">
        <f>'AEO 2023 Table 42 Raw'!AI90</f>
        <v>4.0000000000000001E-3</v>
      </c>
    </row>
    <row r="107" spans="1:32" ht="15" customHeight="1" x14ac:dyDescent="0.35">
      <c r="C107" s="82"/>
      <c r="D107" s="82"/>
      <c r="E107" s="82"/>
      <c r="F107" s="82"/>
      <c r="G107" s="82"/>
      <c r="H107" s="82"/>
      <c r="I107" s="82"/>
      <c r="J107" s="82"/>
      <c r="K107" s="82"/>
      <c r="L107" s="82"/>
      <c r="M107" s="82"/>
      <c r="N107" s="82"/>
      <c r="O107" s="82"/>
      <c r="P107" s="82"/>
      <c r="Q107" s="82"/>
      <c r="R107" s="82"/>
      <c r="S107" s="82"/>
      <c r="T107" s="82"/>
      <c r="U107" s="82"/>
      <c r="V107" s="82"/>
      <c r="W107" s="82"/>
      <c r="X107" s="82"/>
      <c r="Y107" s="82"/>
      <c r="Z107" s="82"/>
      <c r="AA107" s="82"/>
      <c r="AB107" s="82"/>
      <c r="AC107" s="82"/>
      <c r="AD107" s="82"/>
      <c r="AE107" s="82"/>
      <c r="AF107" s="95"/>
    </row>
    <row r="108" spans="1:32" ht="15" customHeight="1" x14ac:dyDescent="0.35">
      <c r="B108" s="34" t="s">
        <v>1555</v>
      </c>
      <c r="C108" s="82"/>
      <c r="D108" s="82"/>
      <c r="E108" s="82"/>
      <c r="F108" s="82"/>
      <c r="G108" s="82"/>
      <c r="H108" s="82"/>
      <c r="I108" s="82"/>
      <c r="J108" s="82"/>
      <c r="K108" s="82"/>
      <c r="L108" s="82"/>
      <c r="M108" s="82"/>
      <c r="N108" s="82"/>
      <c r="O108" s="82"/>
      <c r="P108" s="82"/>
      <c r="Q108" s="82"/>
      <c r="R108" s="82"/>
      <c r="S108" s="82"/>
      <c r="T108" s="82"/>
      <c r="U108" s="82"/>
      <c r="V108" s="82"/>
      <c r="W108" s="82"/>
      <c r="X108" s="82"/>
      <c r="Y108" s="82"/>
      <c r="Z108" s="82"/>
      <c r="AA108" s="82"/>
      <c r="AB108" s="82"/>
      <c r="AC108" s="82"/>
      <c r="AD108" s="82"/>
      <c r="AE108" s="82"/>
      <c r="AF108" s="95"/>
    </row>
    <row r="109" spans="1:32" ht="15" customHeight="1" x14ac:dyDescent="0.35">
      <c r="A109" s="77" t="s">
        <v>1556</v>
      </c>
      <c r="B109" s="81" t="s">
        <v>1531</v>
      </c>
      <c r="C109" s="82">
        <f>'AEO 2023 Table 42 Raw'!F92</f>
        <v>260.929596</v>
      </c>
      <c r="D109" s="82">
        <f>'AEO 2023 Table 42 Raw'!G92</f>
        <v>261.46588100000002</v>
      </c>
      <c r="E109" s="82">
        <f>'AEO 2023 Table 42 Raw'!H92</f>
        <v>261.32257099999998</v>
      </c>
      <c r="F109" s="82">
        <f>'AEO 2023 Table 42 Raw'!I92</f>
        <v>257.82202100000001</v>
      </c>
      <c r="G109" s="82">
        <f>'AEO 2023 Table 42 Raw'!J92</f>
        <v>256.39984099999998</v>
      </c>
      <c r="H109" s="82">
        <f>'AEO 2023 Table 42 Raw'!K92</f>
        <v>254.52084400000001</v>
      </c>
      <c r="I109" s="82">
        <f>'AEO 2023 Table 42 Raw'!L92</f>
        <v>250.71722399999999</v>
      </c>
      <c r="J109" s="82">
        <f>'AEO 2023 Table 42 Raw'!M92</f>
        <v>250.110657</v>
      </c>
      <c r="K109" s="82">
        <f>'AEO 2023 Table 42 Raw'!N92</f>
        <v>249.55238299999999</v>
      </c>
      <c r="L109" s="82">
        <f>'AEO 2023 Table 42 Raw'!O92</f>
        <v>249.00747699999999</v>
      </c>
      <c r="M109" s="82">
        <f>'AEO 2023 Table 42 Raw'!P92</f>
        <v>248.38185100000001</v>
      </c>
      <c r="N109" s="82">
        <f>'AEO 2023 Table 42 Raw'!Q92</f>
        <v>247.66653400000001</v>
      </c>
      <c r="O109" s="82">
        <f>'AEO 2023 Table 42 Raw'!R92</f>
        <v>247.187668</v>
      </c>
      <c r="P109" s="82">
        <f>'AEO 2023 Table 42 Raw'!S92</f>
        <v>247.29847699999999</v>
      </c>
      <c r="Q109" s="82">
        <f>'AEO 2023 Table 42 Raw'!T92</f>
        <v>247.37857099999999</v>
      </c>
      <c r="R109" s="82">
        <f>'AEO 2023 Table 42 Raw'!U92</f>
        <v>247.609161</v>
      </c>
      <c r="S109" s="82">
        <f>'AEO 2023 Table 42 Raw'!V92</f>
        <v>247.943375</v>
      </c>
      <c r="T109" s="82">
        <f>'AEO 2023 Table 42 Raw'!W92</f>
        <v>248.23194899999999</v>
      </c>
      <c r="U109" s="82">
        <f>'AEO 2023 Table 42 Raw'!X92</f>
        <v>248.614395</v>
      </c>
      <c r="V109" s="82">
        <f>'AEO 2023 Table 42 Raw'!Y92</f>
        <v>248.98834199999999</v>
      </c>
      <c r="W109" s="82">
        <f>'AEO 2023 Table 42 Raw'!Z92</f>
        <v>249.33668499999999</v>
      </c>
      <c r="X109" s="82">
        <f>'AEO 2023 Table 42 Raw'!AA92</f>
        <v>249.70457500000001</v>
      </c>
      <c r="Y109" s="82">
        <f>'AEO 2023 Table 42 Raw'!AB92</f>
        <v>250.10180700000001</v>
      </c>
      <c r="Z109" s="82">
        <f>'AEO 2023 Table 42 Raw'!AC92</f>
        <v>250.53765899999999</v>
      </c>
      <c r="AA109" s="82">
        <f>'AEO 2023 Table 42 Raw'!AD92</f>
        <v>250.86026000000001</v>
      </c>
      <c r="AB109" s="82">
        <f>'AEO 2023 Table 42 Raw'!AE92</f>
        <v>251.31343100000001</v>
      </c>
      <c r="AC109" s="82">
        <f>'AEO 2023 Table 42 Raw'!AF92</f>
        <v>251.70619199999999</v>
      </c>
      <c r="AD109" s="82">
        <f>'AEO 2023 Table 42 Raw'!AG92</f>
        <v>251.792328</v>
      </c>
      <c r="AE109" s="82">
        <f>'AEO 2023 Table 42 Raw'!AH92</f>
        <v>252.09667999999999</v>
      </c>
      <c r="AF109" s="95">
        <f>'AEO 2023 Table 42 Raw'!AI92</f>
        <v>-1E-3</v>
      </c>
    </row>
    <row r="110" spans="1:32" ht="15" customHeight="1" x14ac:dyDescent="0.35">
      <c r="A110" s="77" t="s">
        <v>1557</v>
      </c>
      <c r="B110" s="81" t="s">
        <v>1533</v>
      </c>
      <c r="C110" s="82">
        <f>'AEO 2023 Table 42 Raw'!F93</f>
        <v>348.99368299999998</v>
      </c>
      <c r="D110" s="82">
        <f>'AEO 2023 Table 42 Raw'!G93</f>
        <v>350.34588600000001</v>
      </c>
      <c r="E110" s="82">
        <f>'AEO 2023 Table 42 Raw'!H93</f>
        <v>349.18112200000002</v>
      </c>
      <c r="F110" s="82">
        <f>'AEO 2023 Table 42 Raw'!I93</f>
        <v>344.635986</v>
      </c>
      <c r="G110" s="82">
        <f>'AEO 2023 Table 42 Raw'!J93</f>
        <v>341.24353000000002</v>
      </c>
      <c r="H110" s="82">
        <f>'AEO 2023 Table 42 Raw'!K93</f>
        <v>341.040436</v>
      </c>
      <c r="I110" s="82">
        <f>'AEO 2023 Table 42 Raw'!L93</f>
        <v>339.25735500000002</v>
      </c>
      <c r="J110" s="82">
        <f>'AEO 2023 Table 42 Raw'!M93</f>
        <v>339.36849999999998</v>
      </c>
      <c r="K110" s="82">
        <f>'AEO 2023 Table 42 Raw'!N93</f>
        <v>339.77667200000002</v>
      </c>
      <c r="L110" s="82">
        <f>'AEO 2023 Table 42 Raw'!O93</f>
        <v>340.265625</v>
      </c>
      <c r="M110" s="82">
        <f>'AEO 2023 Table 42 Raw'!P93</f>
        <v>340.55386399999998</v>
      </c>
      <c r="N110" s="82">
        <f>'AEO 2023 Table 42 Raw'!Q93</f>
        <v>340.92709400000001</v>
      </c>
      <c r="O110" s="82">
        <f>'AEO 2023 Table 42 Raw'!R93</f>
        <v>341.39978000000002</v>
      </c>
      <c r="P110" s="82">
        <f>'AEO 2023 Table 42 Raw'!S93</f>
        <v>341.78512599999999</v>
      </c>
      <c r="Q110" s="82">
        <f>'AEO 2023 Table 42 Raw'!T93</f>
        <v>342.06262199999998</v>
      </c>
      <c r="R110" s="82">
        <f>'AEO 2023 Table 42 Raw'!U93</f>
        <v>342.522919</v>
      </c>
      <c r="S110" s="82">
        <f>'AEO 2023 Table 42 Raw'!V93</f>
        <v>342.96185300000002</v>
      </c>
      <c r="T110" s="82">
        <f>'AEO 2023 Table 42 Raw'!W93</f>
        <v>343.18551600000001</v>
      </c>
      <c r="U110" s="82">
        <f>'AEO 2023 Table 42 Raw'!X93</f>
        <v>343.890106</v>
      </c>
      <c r="V110" s="82">
        <f>'AEO 2023 Table 42 Raw'!Y93</f>
        <v>344.56890900000002</v>
      </c>
      <c r="W110" s="82">
        <f>'AEO 2023 Table 42 Raw'!Z93</f>
        <v>345.27545199999997</v>
      </c>
      <c r="X110" s="82">
        <f>'AEO 2023 Table 42 Raw'!AA93</f>
        <v>346.098907</v>
      </c>
      <c r="Y110" s="82">
        <f>'AEO 2023 Table 42 Raw'!AB93</f>
        <v>346.984894</v>
      </c>
      <c r="Z110" s="82">
        <f>'AEO 2023 Table 42 Raw'!AC93</f>
        <v>347.92965700000002</v>
      </c>
      <c r="AA110" s="82">
        <f>'AEO 2023 Table 42 Raw'!AD93</f>
        <v>348.611176</v>
      </c>
      <c r="AB110" s="82">
        <f>'AEO 2023 Table 42 Raw'!AE93</f>
        <v>349.578125</v>
      </c>
      <c r="AC110" s="82">
        <f>'AEO 2023 Table 42 Raw'!AF93</f>
        <v>350.40258799999998</v>
      </c>
      <c r="AD110" s="82">
        <f>'AEO 2023 Table 42 Raw'!AG93</f>
        <v>350.640625</v>
      </c>
      <c r="AE110" s="82">
        <f>'AEO 2023 Table 42 Raw'!AH93</f>
        <v>351.45459</v>
      </c>
      <c r="AF110" s="95">
        <f>'AEO 2023 Table 42 Raw'!AI93</f>
        <v>0</v>
      </c>
    </row>
    <row r="111" spans="1:32" ht="15" customHeight="1" x14ac:dyDescent="0.35">
      <c r="A111" s="77" t="s">
        <v>1558</v>
      </c>
      <c r="B111" s="81" t="s">
        <v>1535</v>
      </c>
      <c r="C111" s="82">
        <f>'AEO 2023 Table 42 Raw'!F94</f>
        <v>153.178909</v>
      </c>
      <c r="D111" s="82">
        <f>'AEO 2023 Table 42 Raw'!G94</f>
        <v>153.60813899999999</v>
      </c>
      <c r="E111" s="82">
        <f>'AEO 2023 Table 42 Raw'!H94</f>
        <v>153.751892</v>
      </c>
      <c r="F111" s="82">
        <f>'AEO 2023 Table 42 Raw'!I94</f>
        <v>152.541077</v>
      </c>
      <c r="G111" s="82">
        <f>'AEO 2023 Table 42 Raw'!J94</f>
        <v>151.14357000000001</v>
      </c>
      <c r="H111" s="82">
        <f>'AEO 2023 Table 42 Raw'!K94</f>
        <v>148.77362099999999</v>
      </c>
      <c r="I111" s="82">
        <f>'AEO 2023 Table 42 Raw'!L94</f>
        <v>146.027039</v>
      </c>
      <c r="J111" s="82">
        <f>'AEO 2023 Table 42 Raw'!M94</f>
        <v>145.18092300000001</v>
      </c>
      <c r="K111" s="82">
        <f>'AEO 2023 Table 42 Raw'!N94</f>
        <v>145.133545</v>
      </c>
      <c r="L111" s="82">
        <f>'AEO 2023 Table 42 Raw'!O94</f>
        <v>145.05711400000001</v>
      </c>
      <c r="M111" s="82">
        <f>'AEO 2023 Table 42 Raw'!P94</f>
        <v>144.89750699999999</v>
      </c>
      <c r="N111" s="82">
        <f>'AEO 2023 Table 42 Raw'!Q94</f>
        <v>144.78492700000001</v>
      </c>
      <c r="O111" s="82">
        <f>'AEO 2023 Table 42 Raw'!R94</f>
        <v>144.815292</v>
      </c>
      <c r="P111" s="82">
        <f>'AEO 2023 Table 42 Raw'!S94</f>
        <v>144.84338399999999</v>
      </c>
      <c r="Q111" s="82">
        <f>'AEO 2023 Table 42 Raw'!T94</f>
        <v>144.83519000000001</v>
      </c>
      <c r="R111" s="82">
        <f>'AEO 2023 Table 42 Raw'!U94</f>
        <v>144.926041</v>
      </c>
      <c r="S111" s="82">
        <f>'AEO 2023 Table 42 Raw'!V94</f>
        <v>145.02392599999999</v>
      </c>
      <c r="T111" s="82">
        <f>'AEO 2023 Table 42 Raw'!W94</f>
        <v>145.10316499999999</v>
      </c>
      <c r="U111" s="82">
        <f>'AEO 2023 Table 42 Raw'!X94</f>
        <v>145.31796299999999</v>
      </c>
      <c r="V111" s="82">
        <f>'AEO 2023 Table 42 Raw'!Y94</f>
        <v>145.56880200000001</v>
      </c>
      <c r="W111" s="82">
        <f>'AEO 2023 Table 42 Raw'!Z94</f>
        <v>145.82783499999999</v>
      </c>
      <c r="X111" s="82">
        <f>'AEO 2023 Table 42 Raw'!AA94</f>
        <v>146.11245700000001</v>
      </c>
      <c r="Y111" s="82">
        <f>'AEO 2023 Table 42 Raw'!AB94</f>
        <v>146.38587999999999</v>
      </c>
      <c r="Z111" s="82">
        <f>'AEO 2023 Table 42 Raw'!AC94</f>
        <v>146.67404199999999</v>
      </c>
      <c r="AA111" s="82">
        <f>'AEO 2023 Table 42 Raw'!AD94</f>
        <v>146.886368</v>
      </c>
      <c r="AB111" s="82">
        <f>'AEO 2023 Table 42 Raw'!AE94</f>
        <v>147.18478400000001</v>
      </c>
      <c r="AC111" s="82">
        <f>'AEO 2023 Table 42 Raw'!AF94</f>
        <v>147.44564800000001</v>
      </c>
      <c r="AD111" s="82">
        <f>'AEO 2023 Table 42 Raw'!AG94</f>
        <v>147.66554300000001</v>
      </c>
      <c r="AE111" s="82">
        <f>'AEO 2023 Table 42 Raw'!AH94</f>
        <v>147.924927</v>
      </c>
      <c r="AF111" s="95">
        <f>'AEO 2023 Table 42 Raw'!AI94</f>
        <v>-1E-3</v>
      </c>
    </row>
    <row r="112" spans="1:32" ht="15" customHeight="1" x14ac:dyDescent="0.35">
      <c r="A112" s="77" t="s">
        <v>1559</v>
      </c>
      <c r="B112" s="81" t="s">
        <v>1537</v>
      </c>
      <c r="C112" s="82">
        <f>'AEO 2023 Table 42 Raw'!F95</f>
        <v>277.51977499999998</v>
      </c>
      <c r="D112" s="82">
        <f>'AEO 2023 Table 42 Raw'!G95</f>
        <v>279.85412600000001</v>
      </c>
      <c r="E112" s="82">
        <f>'AEO 2023 Table 42 Raw'!H95</f>
        <v>281.17895499999997</v>
      </c>
      <c r="F112" s="82">
        <f>'AEO 2023 Table 42 Raw'!I95</f>
        <v>281.000336</v>
      </c>
      <c r="G112" s="82">
        <f>'AEO 2023 Table 42 Raw'!J95</f>
        <v>279.05197099999998</v>
      </c>
      <c r="H112" s="82">
        <f>'AEO 2023 Table 42 Raw'!K95</f>
        <v>278.21701000000002</v>
      </c>
      <c r="I112" s="82">
        <f>'AEO 2023 Table 42 Raw'!L95</f>
        <v>276.51928700000002</v>
      </c>
      <c r="J112" s="82">
        <f>'AEO 2023 Table 42 Raw'!M95</f>
        <v>276.03567500000003</v>
      </c>
      <c r="K112" s="82">
        <f>'AEO 2023 Table 42 Raw'!N95</f>
        <v>275.55819700000001</v>
      </c>
      <c r="L112" s="82">
        <f>'AEO 2023 Table 42 Raw'!O95</f>
        <v>274.87606799999998</v>
      </c>
      <c r="M112" s="82">
        <f>'AEO 2023 Table 42 Raw'!P95</f>
        <v>273.99850500000002</v>
      </c>
      <c r="N112" s="82">
        <f>'AEO 2023 Table 42 Raw'!Q95</f>
        <v>273.07559199999997</v>
      </c>
      <c r="O112" s="82">
        <f>'AEO 2023 Table 42 Raw'!R95</f>
        <v>272.55285600000002</v>
      </c>
      <c r="P112" s="82">
        <f>'AEO 2023 Table 42 Raw'!S95</f>
        <v>272.541382</v>
      </c>
      <c r="Q112" s="82">
        <f>'AEO 2023 Table 42 Raw'!T95</f>
        <v>272.62161300000002</v>
      </c>
      <c r="R112" s="82">
        <f>'AEO 2023 Table 42 Raw'!U95</f>
        <v>272.84027099999997</v>
      </c>
      <c r="S112" s="82">
        <f>'AEO 2023 Table 42 Raw'!V95</f>
        <v>273.03079200000002</v>
      </c>
      <c r="T112" s="82">
        <f>'AEO 2023 Table 42 Raw'!W95</f>
        <v>273.28131100000002</v>
      </c>
      <c r="U112" s="82">
        <f>'AEO 2023 Table 42 Raw'!X95</f>
        <v>273.52462800000001</v>
      </c>
      <c r="V112" s="82">
        <f>'AEO 2023 Table 42 Raw'!Y95</f>
        <v>273.788208</v>
      </c>
      <c r="W112" s="82">
        <f>'AEO 2023 Table 42 Raw'!Z95</f>
        <v>274.08627300000001</v>
      </c>
      <c r="X112" s="82">
        <f>'AEO 2023 Table 42 Raw'!AA95</f>
        <v>274.45196499999997</v>
      </c>
      <c r="Y112" s="82">
        <f>'AEO 2023 Table 42 Raw'!AB95</f>
        <v>274.91961700000002</v>
      </c>
      <c r="Z112" s="82">
        <f>'AEO 2023 Table 42 Raw'!AC95</f>
        <v>275.41867100000002</v>
      </c>
      <c r="AA112" s="82">
        <f>'AEO 2023 Table 42 Raw'!AD95</f>
        <v>275.791718</v>
      </c>
      <c r="AB112" s="82">
        <f>'AEO 2023 Table 42 Raw'!AE95</f>
        <v>276.33081099999998</v>
      </c>
      <c r="AC112" s="82">
        <f>'AEO 2023 Table 42 Raw'!AF95</f>
        <v>276.800476</v>
      </c>
      <c r="AD112" s="82">
        <f>'AEO 2023 Table 42 Raw'!AG95</f>
        <v>277.19946299999998</v>
      </c>
      <c r="AE112" s="82">
        <f>'AEO 2023 Table 42 Raw'!AH95</f>
        <v>277.62582400000002</v>
      </c>
      <c r="AF112" s="95">
        <f>'AEO 2023 Table 42 Raw'!AI95</f>
        <v>0</v>
      </c>
    </row>
    <row r="113" spans="1:32" ht="12" customHeight="1" x14ac:dyDescent="0.35">
      <c r="A113" s="77" t="s">
        <v>1560</v>
      </c>
      <c r="B113" s="81" t="s">
        <v>1539</v>
      </c>
      <c r="C113" s="82">
        <f>'AEO 2023 Table 42 Raw'!F96</f>
        <v>273.89627100000001</v>
      </c>
      <c r="D113" s="82">
        <f>'AEO 2023 Table 42 Raw'!G96</f>
        <v>274.13308699999999</v>
      </c>
      <c r="E113" s="82">
        <f>'AEO 2023 Table 42 Raw'!H96</f>
        <v>273.15976000000001</v>
      </c>
      <c r="F113" s="82">
        <f>'AEO 2023 Table 42 Raw'!I96</f>
        <v>269.51379400000002</v>
      </c>
      <c r="G113" s="82">
        <f>'AEO 2023 Table 42 Raw'!J96</f>
        <v>266.20761099999999</v>
      </c>
      <c r="H113" s="82">
        <f>'AEO 2023 Table 42 Raw'!K96</f>
        <v>265.13714599999997</v>
      </c>
      <c r="I113" s="82">
        <f>'AEO 2023 Table 42 Raw'!L96</f>
        <v>262.200378</v>
      </c>
      <c r="J113" s="82">
        <f>'AEO 2023 Table 42 Raw'!M96</f>
        <v>261.83145100000002</v>
      </c>
      <c r="K113" s="82">
        <f>'AEO 2023 Table 42 Raw'!N96</f>
        <v>261.35192899999998</v>
      </c>
      <c r="L113" s="82">
        <f>'AEO 2023 Table 42 Raw'!O96</f>
        <v>260.78967299999999</v>
      </c>
      <c r="M113" s="82">
        <f>'AEO 2023 Table 42 Raw'!P96</f>
        <v>260.08084100000002</v>
      </c>
      <c r="N113" s="82">
        <f>'AEO 2023 Table 42 Raw'!Q96</f>
        <v>259.30450400000001</v>
      </c>
      <c r="O113" s="82">
        <f>'AEO 2023 Table 42 Raw'!R96</f>
        <v>259.15045199999997</v>
      </c>
      <c r="P113" s="82">
        <f>'AEO 2023 Table 42 Raw'!S96</f>
        <v>259.34396400000003</v>
      </c>
      <c r="Q113" s="82">
        <f>'AEO 2023 Table 42 Raw'!T96</f>
        <v>259.475708</v>
      </c>
      <c r="R113" s="82">
        <f>'AEO 2023 Table 42 Raw'!U96</f>
        <v>259.66610700000001</v>
      </c>
      <c r="S113" s="82">
        <f>'AEO 2023 Table 42 Raw'!V96</f>
        <v>259.72311400000001</v>
      </c>
      <c r="T113" s="82">
        <f>'AEO 2023 Table 42 Raw'!W96</f>
        <v>259.73898300000002</v>
      </c>
      <c r="U113" s="82">
        <f>'AEO 2023 Table 42 Raw'!X96</f>
        <v>259.96444700000001</v>
      </c>
      <c r="V113" s="82">
        <f>'AEO 2023 Table 42 Raw'!Y96</f>
        <v>260.20404100000002</v>
      </c>
      <c r="W113" s="82">
        <f>'AEO 2023 Table 42 Raw'!Z96</f>
        <v>260.47686800000002</v>
      </c>
      <c r="X113" s="82">
        <f>'AEO 2023 Table 42 Raw'!AA96</f>
        <v>260.83059700000001</v>
      </c>
      <c r="Y113" s="82">
        <f>'AEO 2023 Table 42 Raw'!AB96</f>
        <v>261.25793499999997</v>
      </c>
      <c r="Z113" s="82">
        <f>'AEO 2023 Table 42 Raw'!AC96</f>
        <v>261.712402</v>
      </c>
      <c r="AA113" s="82">
        <f>'AEO 2023 Table 42 Raw'!AD96</f>
        <v>262.05783100000002</v>
      </c>
      <c r="AB113" s="82">
        <f>'AEO 2023 Table 42 Raw'!AE96</f>
        <v>262.54937699999999</v>
      </c>
      <c r="AC113" s="82">
        <f>'AEO 2023 Table 42 Raw'!AF96</f>
        <v>262.97631799999999</v>
      </c>
      <c r="AD113" s="82">
        <f>'AEO 2023 Table 42 Raw'!AG96</f>
        <v>263.02160600000002</v>
      </c>
      <c r="AE113" s="82">
        <f>'AEO 2023 Table 42 Raw'!AH96</f>
        <v>263.42214999999999</v>
      </c>
      <c r="AF113" s="95">
        <f>'AEO 2023 Table 42 Raw'!AI96</f>
        <v>-1E-3</v>
      </c>
    </row>
    <row r="114" spans="1:32" ht="15" customHeight="1" x14ac:dyDescent="0.35">
      <c r="A114" s="77" t="s">
        <v>1561</v>
      </c>
      <c r="B114" s="81" t="s">
        <v>1541</v>
      </c>
      <c r="C114" s="82">
        <f>'AEO 2023 Table 42 Raw'!F97</f>
        <v>357.78887900000001</v>
      </c>
      <c r="D114" s="82">
        <f>'AEO 2023 Table 42 Raw'!G97</f>
        <v>358.58218399999998</v>
      </c>
      <c r="E114" s="82">
        <f>'AEO 2023 Table 42 Raw'!H97</f>
        <v>358.49508700000001</v>
      </c>
      <c r="F114" s="82">
        <f>'AEO 2023 Table 42 Raw'!I97</f>
        <v>350.57519500000001</v>
      </c>
      <c r="G114" s="82">
        <f>'AEO 2023 Table 42 Raw'!J97</f>
        <v>344.952606</v>
      </c>
      <c r="H114" s="82">
        <f>'AEO 2023 Table 42 Raw'!K97</f>
        <v>342.33605999999997</v>
      </c>
      <c r="I114" s="82">
        <f>'AEO 2023 Table 42 Raw'!L97</f>
        <v>337.36987299999998</v>
      </c>
      <c r="J114" s="82">
        <f>'AEO 2023 Table 42 Raw'!M97</f>
        <v>336.91879299999999</v>
      </c>
      <c r="K114" s="82">
        <f>'AEO 2023 Table 42 Raw'!N97</f>
        <v>336.73822000000001</v>
      </c>
      <c r="L114" s="82">
        <f>'AEO 2023 Table 42 Raw'!O97</f>
        <v>336.53808600000002</v>
      </c>
      <c r="M114" s="82">
        <f>'AEO 2023 Table 42 Raw'!P97</f>
        <v>336.33969100000002</v>
      </c>
      <c r="N114" s="82">
        <f>'AEO 2023 Table 42 Raw'!Q97</f>
        <v>335.81002799999999</v>
      </c>
      <c r="O114" s="82">
        <f>'AEO 2023 Table 42 Raw'!R97</f>
        <v>335.20986900000003</v>
      </c>
      <c r="P114" s="82">
        <f>'AEO 2023 Table 42 Raw'!S97</f>
        <v>334.58993500000003</v>
      </c>
      <c r="Q114" s="82">
        <f>'AEO 2023 Table 42 Raw'!T97</f>
        <v>334.16271999999998</v>
      </c>
      <c r="R114" s="82">
        <f>'AEO 2023 Table 42 Raw'!U97</f>
        <v>334.05352800000003</v>
      </c>
      <c r="S114" s="82">
        <f>'AEO 2023 Table 42 Raw'!V97</f>
        <v>334.05123900000001</v>
      </c>
      <c r="T114" s="82">
        <f>'AEO 2023 Table 42 Raw'!W97</f>
        <v>333.89309700000001</v>
      </c>
      <c r="U114" s="82">
        <f>'AEO 2023 Table 42 Raw'!X97</f>
        <v>334.31427000000002</v>
      </c>
      <c r="V114" s="82">
        <f>'AEO 2023 Table 42 Raw'!Y97</f>
        <v>334.746399</v>
      </c>
      <c r="W114" s="82">
        <f>'AEO 2023 Table 42 Raw'!Z97</f>
        <v>335.23510700000003</v>
      </c>
      <c r="X114" s="82">
        <f>'AEO 2023 Table 42 Raw'!AA97</f>
        <v>335.858856</v>
      </c>
      <c r="Y114" s="82">
        <f>'AEO 2023 Table 42 Raw'!AB97</f>
        <v>336.63351399999999</v>
      </c>
      <c r="Z114" s="82">
        <f>'AEO 2023 Table 42 Raw'!AC97</f>
        <v>337.41421500000001</v>
      </c>
      <c r="AA114" s="82">
        <f>'AEO 2023 Table 42 Raw'!AD97</f>
        <v>338.020264</v>
      </c>
      <c r="AB114" s="82">
        <f>'AEO 2023 Table 42 Raw'!AE97</f>
        <v>338.86575299999998</v>
      </c>
      <c r="AC114" s="82">
        <f>'AEO 2023 Table 42 Raw'!AF97</f>
        <v>339.58978300000001</v>
      </c>
      <c r="AD114" s="82">
        <f>'AEO 2023 Table 42 Raw'!AG97</f>
        <v>339.67211900000001</v>
      </c>
      <c r="AE114" s="82">
        <f>'AEO 2023 Table 42 Raw'!AH97</f>
        <v>340.33386200000001</v>
      </c>
      <c r="AF114" s="95">
        <f>'AEO 2023 Table 42 Raw'!AI97</f>
        <v>-2E-3</v>
      </c>
    </row>
    <row r="115" spans="1:32" ht="15" customHeight="1" x14ac:dyDescent="0.35">
      <c r="A115" s="77" t="s">
        <v>1562</v>
      </c>
      <c r="B115" s="81" t="s">
        <v>1526</v>
      </c>
      <c r="C115" s="82">
        <f>'AEO 2023 Table 42 Raw'!F98</f>
        <v>178.91894500000001</v>
      </c>
      <c r="D115" s="82">
        <f>'AEO 2023 Table 42 Raw'!G98</f>
        <v>181.805283</v>
      </c>
      <c r="E115" s="82">
        <f>'AEO 2023 Table 42 Raw'!H98</f>
        <v>183.77716100000001</v>
      </c>
      <c r="F115" s="82">
        <f>'AEO 2023 Table 42 Raw'!I98</f>
        <v>183.60436999999999</v>
      </c>
      <c r="G115" s="82">
        <f>'AEO 2023 Table 42 Raw'!J98</f>
        <v>183.08873</v>
      </c>
      <c r="H115" s="82">
        <f>'AEO 2023 Table 42 Raw'!K98</f>
        <v>183.04444899999999</v>
      </c>
      <c r="I115" s="82">
        <f>'AEO 2023 Table 42 Raw'!L98</f>
        <v>180.70230100000001</v>
      </c>
      <c r="J115" s="82">
        <f>'AEO 2023 Table 42 Raw'!M98</f>
        <v>180.37704500000001</v>
      </c>
      <c r="K115" s="82">
        <f>'AEO 2023 Table 42 Raw'!N98</f>
        <v>181.071945</v>
      </c>
      <c r="L115" s="82">
        <f>'AEO 2023 Table 42 Raw'!O98</f>
        <v>181.610962</v>
      </c>
      <c r="M115" s="82">
        <f>'AEO 2023 Table 42 Raw'!P98</f>
        <v>181.87048300000001</v>
      </c>
      <c r="N115" s="82">
        <f>'AEO 2023 Table 42 Raw'!Q98</f>
        <v>181.95718400000001</v>
      </c>
      <c r="O115" s="82">
        <f>'AEO 2023 Table 42 Raw'!R98</f>
        <v>182.03277600000001</v>
      </c>
      <c r="P115" s="82">
        <f>'AEO 2023 Table 42 Raw'!S98</f>
        <v>182.20426900000001</v>
      </c>
      <c r="Q115" s="82">
        <f>'AEO 2023 Table 42 Raw'!T98</f>
        <v>182.392807</v>
      </c>
      <c r="R115" s="82">
        <f>'AEO 2023 Table 42 Raw'!U98</f>
        <v>182.68331900000001</v>
      </c>
      <c r="S115" s="82">
        <f>'AEO 2023 Table 42 Raw'!V98</f>
        <v>183.03982500000001</v>
      </c>
      <c r="T115" s="82">
        <f>'AEO 2023 Table 42 Raw'!W98</f>
        <v>183.28772000000001</v>
      </c>
      <c r="U115" s="82">
        <f>'AEO 2023 Table 42 Raw'!X98</f>
        <v>183.94635</v>
      </c>
      <c r="V115" s="82">
        <f>'AEO 2023 Table 42 Raw'!Y98</f>
        <v>184.605728</v>
      </c>
      <c r="W115" s="82">
        <f>'AEO 2023 Table 42 Raw'!Z98</f>
        <v>185.297256</v>
      </c>
      <c r="X115" s="82">
        <f>'AEO 2023 Table 42 Raw'!AA98</f>
        <v>186.08744799999999</v>
      </c>
      <c r="Y115" s="82">
        <f>'AEO 2023 Table 42 Raw'!AB98</f>
        <v>186.88784799999999</v>
      </c>
      <c r="Z115" s="82">
        <f>'AEO 2023 Table 42 Raw'!AC98</f>
        <v>187.749664</v>
      </c>
      <c r="AA115" s="82">
        <f>'AEO 2023 Table 42 Raw'!AD98</f>
        <v>188.408264</v>
      </c>
      <c r="AB115" s="82">
        <f>'AEO 2023 Table 42 Raw'!AE98</f>
        <v>189.30479399999999</v>
      </c>
      <c r="AC115" s="82">
        <f>'AEO 2023 Table 42 Raw'!AF98</f>
        <v>190.113846</v>
      </c>
      <c r="AD115" s="82">
        <f>'AEO 2023 Table 42 Raw'!AG98</f>
        <v>190.94636499999999</v>
      </c>
      <c r="AE115" s="82">
        <f>'AEO 2023 Table 42 Raw'!AH98</f>
        <v>191.780441</v>
      </c>
      <c r="AF115" s="95">
        <f>'AEO 2023 Table 42 Raw'!AI98</f>
        <v>2E-3</v>
      </c>
    </row>
    <row r="116" spans="1:32" ht="15" customHeight="1" x14ac:dyDescent="0.35">
      <c r="A116" s="77" t="s">
        <v>1563</v>
      </c>
      <c r="B116" s="81" t="s">
        <v>1528</v>
      </c>
      <c r="C116" s="82">
        <f>'AEO 2023 Table 42 Raw'!F99</f>
        <v>274.90185500000001</v>
      </c>
      <c r="D116" s="82">
        <f>'AEO 2023 Table 42 Raw'!G99</f>
        <v>278.54849200000001</v>
      </c>
      <c r="E116" s="82">
        <f>'AEO 2023 Table 42 Raw'!H99</f>
        <v>279.25854500000003</v>
      </c>
      <c r="F116" s="82">
        <f>'AEO 2023 Table 42 Raw'!I99</f>
        <v>277.21130399999998</v>
      </c>
      <c r="G116" s="82">
        <f>'AEO 2023 Table 42 Raw'!J99</f>
        <v>276.395264</v>
      </c>
      <c r="H116" s="82">
        <f>'AEO 2023 Table 42 Raw'!K99</f>
        <v>276.410706</v>
      </c>
      <c r="I116" s="82">
        <f>'AEO 2023 Table 42 Raw'!L99</f>
        <v>274.69421399999999</v>
      </c>
      <c r="J116" s="82">
        <f>'AEO 2023 Table 42 Raw'!M99</f>
        <v>274.88501000000002</v>
      </c>
      <c r="K116" s="82">
        <f>'AEO 2023 Table 42 Raw'!N99</f>
        <v>275.43869000000001</v>
      </c>
      <c r="L116" s="82">
        <f>'AEO 2023 Table 42 Raw'!O99</f>
        <v>276.09225500000002</v>
      </c>
      <c r="M116" s="82">
        <f>'AEO 2023 Table 42 Raw'!P99</f>
        <v>276.68725599999999</v>
      </c>
      <c r="N116" s="82">
        <f>'AEO 2023 Table 42 Raw'!Q99</f>
        <v>277.55603000000002</v>
      </c>
      <c r="O116" s="82">
        <f>'AEO 2023 Table 42 Raw'!R99</f>
        <v>278.55969199999998</v>
      </c>
      <c r="P116" s="82">
        <f>'AEO 2023 Table 42 Raw'!S99</f>
        <v>279.74563599999999</v>
      </c>
      <c r="Q116" s="82">
        <f>'AEO 2023 Table 42 Raw'!T99</f>
        <v>280.82928500000003</v>
      </c>
      <c r="R116" s="82">
        <f>'AEO 2023 Table 42 Raw'!U99</f>
        <v>282.240295</v>
      </c>
      <c r="S116" s="82">
        <f>'AEO 2023 Table 42 Raw'!V99</f>
        <v>283.60623199999998</v>
      </c>
      <c r="T116" s="82">
        <f>'AEO 2023 Table 42 Raw'!W99</f>
        <v>284.909943</v>
      </c>
      <c r="U116" s="82">
        <f>'AEO 2023 Table 42 Raw'!X99</f>
        <v>286.40087899999997</v>
      </c>
      <c r="V116" s="82">
        <f>'AEO 2023 Table 42 Raw'!Y99</f>
        <v>287.80432100000002</v>
      </c>
      <c r="W116" s="82">
        <f>'AEO 2023 Table 42 Raw'!Z99</f>
        <v>289.20477299999999</v>
      </c>
      <c r="X116" s="82">
        <f>'AEO 2023 Table 42 Raw'!AA99</f>
        <v>290.715576</v>
      </c>
      <c r="Y116" s="82">
        <f>'AEO 2023 Table 42 Raw'!AB99</f>
        <v>292.13226300000002</v>
      </c>
      <c r="Z116" s="82">
        <f>'AEO 2023 Table 42 Raw'!AC99</f>
        <v>293.66372699999999</v>
      </c>
      <c r="AA116" s="82">
        <f>'AEO 2023 Table 42 Raw'!AD99</f>
        <v>294.76617399999998</v>
      </c>
      <c r="AB116" s="82">
        <f>'AEO 2023 Table 42 Raw'!AE99</f>
        <v>296.34350599999999</v>
      </c>
      <c r="AC116" s="82">
        <f>'AEO 2023 Table 42 Raw'!AF99</f>
        <v>297.719604</v>
      </c>
      <c r="AD116" s="82">
        <f>'AEO 2023 Table 42 Raw'!AG99</f>
        <v>298.86096199999997</v>
      </c>
      <c r="AE116" s="82">
        <f>'AEO 2023 Table 42 Raw'!AH99</f>
        <v>300.24917599999998</v>
      </c>
      <c r="AF116" s="95">
        <f>'AEO 2023 Table 42 Raw'!AI99</f>
        <v>3.0000000000000001E-3</v>
      </c>
    </row>
    <row r="117" spans="1:32" ht="15" customHeight="1" x14ac:dyDescent="0.35">
      <c r="A117" s="77" t="s">
        <v>1564</v>
      </c>
      <c r="B117" s="81" t="s">
        <v>1565</v>
      </c>
      <c r="C117" s="82">
        <f>'AEO 2023 Table 42 Raw'!F100</f>
        <v>276.68743899999998</v>
      </c>
      <c r="D117" s="82">
        <f>'AEO 2023 Table 42 Raw'!G100</f>
        <v>278.24505599999998</v>
      </c>
      <c r="E117" s="82">
        <f>'AEO 2023 Table 42 Raw'!H100</f>
        <v>278.84747299999998</v>
      </c>
      <c r="F117" s="82">
        <f>'AEO 2023 Table 42 Raw'!I100</f>
        <v>276.35513300000002</v>
      </c>
      <c r="G117" s="82">
        <f>'AEO 2023 Table 42 Raw'!J100</f>
        <v>274.899292</v>
      </c>
      <c r="H117" s="82">
        <f>'AEO 2023 Table 42 Raw'!K100</f>
        <v>274.611267</v>
      </c>
      <c r="I117" s="82">
        <f>'AEO 2023 Table 42 Raw'!L100</f>
        <v>272.57562300000001</v>
      </c>
      <c r="J117" s="82">
        <f>'AEO 2023 Table 42 Raw'!M100</f>
        <v>272.64239500000002</v>
      </c>
      <c r="K117" s="82">
        <f>'AEO 2023 Table 42 Raw'!N100</f>
        <v>273.07012900000001</v>
      </c>
      <c r="L117" s="82">
        <f>'AEO 2023 Table 42 Raw'!O100</f>
        <v>273.520264</v>
      </c>
      <c r="M117" s="82">
        <f>'AEO 2023 Table 42 Raw'!P100</f>
        <v>273.85501099999999</v>
      </c>
      <c r="N117" s="82">
        <f>'AEO 2023 Table 42 Raw'!Q100</f>
        <v>274.256348</v>
      </c>
      <c r="O117" s="82">
        <f>'AEO 2023 Table 42 Raw'!R100</f>
        <v>274.79342700000001</v>
      </c>
      <c r="P117" s="82">
        <f>'AEO 2023 Table 42 Raw'!S100</f>
        <v>275.43087800000001</v>
      </c>
      <c r="Q117" s="82">
        <f>'AEO 2023 Table 42 Raw'!T100</f>
        <v>276.04422</v>
      </c>
      <c r="R117" s="82">
        <f>'AEO 2023 Table 42 Raw'!U100</f>
        <v>276.83209199999999</v>
      </c>
      <c r="S117" s="82">
        <f>'AEO 2023 Table 42 Raw'!V100</f>
        <v>277.64184599999999</v>
      </c>
      <c r="T117" s="82">
        <f>'AEO 2023 Table 42 Raw'!W100</f>
        <v>278.34667999999999</v>
      </c>
      <c r="U117" s="82">
        <f>'AEO 2023 Table 42 Raw'!X100</f>
        <v>279.33389299999999</v>
      </c>
      <c r="V117" s="82">
        <f>'AEO 2023 Table 42 Raw'!Y100</f>
        <v>280.29605099999998</v>
      </c>
      <c r="W117" s="82">
        <f>'AEO 2023 Table 42 Raw'!Z100</f>
        <v>281.27209499999998</v>
      </c>
      <c r="X117" s="82">
        <f>'AEO 2023 Table 42 Raw'!AA100</f>
        <v>282.33941700000003</v>
      </c>
      <c r="Y117" s="82">
        <f>'AEO 2023 Table 42 Raw'!AB100</f>
        <v>283.43002300000001</v>
      </c>
      <c r="Z117" s="82">
        <f>'AEO 2023 Table 42 Raw'!AC100</f>
        <v>284.56356799999998</v>
      </c>
      <c r="AA117" s="82">
        <f>'AEO 2023 Table 42 Raw'!AD100</f>
        <v>285.47164900000001</v>
      </c>
      <c r="AB117" s="82">
        <f>'AEO 2023 Table 42 Raw'!AE100</f>
        <v>286.59524499999998</v>
      </c>
      <c r="AC117" s="82">
        <f>'AEO 2023 Table 42 Raw'!AF100</f>
        <v>287.65106200000002</v>
      </c>
      <c r="AD117" s="82">
        <f>'AEO 2023 Table 42 Raw'!AG100</f>
        <v>288.38479599999999</v>
      </c>
      <c r="AE117" s="82">
        <f>'AEO 2023 Table 42 Raw'!AH100</f>
        <v>289.42639200000002</v>
      </c>
      <c r="AF117" s="95">
        <f>'AEO 2023 Table 42 Raw'!AI100</f>
        <v>2E-3</v>
      </c>
    </row>
    <row r="118" spans="1:32" ht="15" customHeight="1" x14ac:dyDescent="0.35">
      <c r="C118" s="82"/>
      <c r="D118" s="82"/>
      <c r="E118" s="82"/>
      <c r="F118" s="82"/>
      <c r="G118" s="82"/>
      <c r="H118" s="82"/>
      <c r="I118" s="82"/>
      <c r="J118" s="82"/>
      <c r="K118" s="82"/>
      <c r="L118" s="82"/>
      <c r="M118" s="82"/>
      <c r="N118" s="82"/>
      <c r="O118" s="82"/>
      <c r="P118" s="82"/>
      <c r="Q118" s="82"/>
      <c r="R118" s="82"/>
      <c r="S118" s="82"/>
      <c r="T118" s="82"/>
      <c r="U118" s="82"/>
      <c r="V118" s="82"/>
      <c r="W118" s="82"/>
      <c r="X118" s="82"/>
      <c r="Y118" s="82"/>
      <c r="Z118" s="82"/>
      <c r="AA118" s="82"/>
      <c r="AB118" s="82"/>
      <c r="AC118" s="82"/>
      <c r="AD118" s="82"/>
      <c r="AE118" s="82"/>
      <c r="AF118" s="95"/>
    </row>
    <row r="119" spans="1:32" ht="15" customHeight="1" x14ac:dyDescent="0.35">
      <c r="B119" s="34" t="s">
        <v>157</v>
      </c>
      <c r="C119" s="82"/>
      <c r="D119" s="82"/>
      <c r="E119" s="82"/>
      <c r="F119" s="82"/>
      <c r="G119" s="82"/>
      <c r="H119" s="82"/>
      <c r="I119" s="82"/>
      <c r="J119" s="82"/>
      <c r="K119" s="82"/>
      <c r="L119" s="82"/>
      <c r="M119" s="82"/>
      <c r="N119" s="82"/>
      <c r="O119" s="82"/>
      <c r="P119" s="82"/>
      <c r="Q119" s="82"/>
      <c r="R119" s="82"/>
      <c r="S119" s="82"/>
      <c r="T119" s="82"/>
      <c r="U119" s="82"/>
      <c r="V119" s="82"/>
      <c r="W119" s="82"/>
      <c r="X119" s="82"/>
      <c r="Y119" s="82"/>
      <c r="Z119" s="82"/>
      <c r="AA119" s="82"/>
      <c r="AB119" s="82"/>
      <c r="AC119" s="82"/>
      <c r="AD119" s="82"/>
      <c r="AE119" s="82"/>
      <c r="AF119" s="95"/>
    </row>
    <row r="120" spans="1:32" ht="15" customHeight="1" x14ac:dyDescent="0.35">
      <c r="B120" s="34" t="s">
        <v>1544</v>
      </c>
      <c r="C120" s="82"/>
      <c r="D120" s="82"/>
      <c r="E120" s="82"/>
      <c r="F120" s="82"/>
      <c r="G120" s="82"/>
      <c r="H120" s="82"/>
      <c r="I120" s="82"/>
      <c r="J120" s="82"/>
      <c r="K120" s="82"/>
      <c r="L120" s="82"/>
      <c r="M120" s="82"/>
      <c r="N120" s="82"/>
      <c r="O120" s="82"/>
      <c r="P120" s="82"/>
      <c r="Q120" s="82"/>
      <c r="R120" s="82"/>
      <c r="S120" s="82"/>
      <c r="T120" s="82"/>
      <c r="U120" s="82"/>
      <c r="V120" s="82"/>
      <c r="W120" s="82"/>
      <c r="X120" s="82"/>
      <c r="Y120" s="82"/>
      <c r="Z120" s="82"/>
      <c r="AA120" s="82"/>
      <c r="AB120" s="82"/>
      <c r="AC120" s="82"/>
      <c r="AD120" s="82"/>
      <c r="AE120" s="82"/>
      <c r="AF120" s="95"/>
    </row>
    <row r="121" spans="1:32" ht="15" customHeight="1" x14ac:dyDescent="0.35">
      <c r="A121" s="77" t="s">
        <v>1566</v>
      </c>
      <c r="B121" s="81" t="s">
        <v>1514</v>
      </c>
      <c r="C121" s="82">
        <f>'AEO 2023 Table 42 Raw'!F103</f>
        <v>3343.5966800000001</v>
      </c>
      <c r="D121" s="82">
        <f>'AEO 2023 Table 42 Raw'!G103</f>
        <v>3344.9035640000002</v>
      </c>
      <c r="E121" s="82">
        <f>'AEO 2023 Table 42 Raw'!H103</f>
        <v>3342.2905270000001</v>
      </c>
      <c r="F121" s="82">
        <f>'AEO 2023 Table 42 Raw'!I103</f>
        <v>3319.7856449999999</v>
      </c>
      <c r="G121" s="82">
        <f>'AEO 2023 Table 42 Raw'!J103</f>
        <v>3310.5092770000001</v>
      </c>
      <c r="H121" s="82">
        <f>'AEO 2023 Table 42 Raw'!K103</f>
        <v>3299.0593260000001</v>
      </c>
      <c r="I121" s="82">
        <f>'AEO 2023 Table 42 Raw'!L103</f>
        <v>3274.9582519999999</v>
      </c>
      <c r="J121" s="82">
        <f>'AEO 2023 Table 42 Raw'!M103</f>
        <v>3275.4960940000001</v>
      </c>
      <c r="K121" s="82">
        <f>'AEO 2023 Table 42 Raw'!N103</f>
        <v>3274.5302729999999</v>
      </c>
      <c r="L121" s="82">
        <f>'AEO 2023 Table 42 Raw'!O103</f>
        <v>3271.5253910000001</v>
      </c>
      <c r="M121" s="82">
        <f>'AEO 2023 Table 42 Raw'!P103</f>
        <v>3265.908203</v>
      </c>
      <c r="N121" s="82">
        <f>'AEO 2023 Table 42 Raw'!Q103</f>
        <v>3259.6376949999999</v>
      </c>
      <c r="O121" s="82">
        <f>'AEO 2023 Table 42 Raw'!R103</f>
        <v>3254.6457519999999</v>
      </c>
      <c r="P121" s="82">
        <f>'AEO 2023 Table 42 Raw'!S103</f>
        <v>3249.1059570000002</v>
      </c>
      <c r="Q121" s="82">
        <f>'AEO 2023 Table 42 Raw'!T103</f>
        <v>3243.6245119999999</v>
      </c>
      <c r="R121" s="82">
        <f>'AEO 2023 Table 42 Raw'!U103</f>
        <v>3240.7082519999999</v>
      </c>
      <c r="S121" s="82">
        <f>'AEO 2023 Table 42 Raw'!V103</f>
        <v>3238.3967290000001</v>
      </c>
      <c r="T121" s="82">
        <f>'AEO 2023 Table 42 Raw'!W103</f>
        <v>3236.1059570000002</v>
      </c>
      <c r="U121" s="82">
        <f>'AEO 2023 Table 42 Raw'!X103</f>
        <v>3234.5395509999998</v>
      </c>
      <c r="V121" s="82">
        <f>'AEO 2023 Table 42 Raw'!Y103</f>
        <v>3232.6264649999998</v>
      </c>
      <c r="W121" s="82">
        <f>'AEO 2023 Table 42 Raw'!Z103</f>
        <v>3230.7983399999998</v>
      </c>
      <c r="X121" s="82">
        <f>'AEO 2023 Table 42 Raw'!AA103</f>
        <v>3229.8557129999999</v>
      </c>
      <c r="Y121" s="82">
        <f>'AEO 2023 Table 42 Raw'!AB103</f>
        <v>3229.7827149999998</v>
      </c>
      <c r="Z121" s="82">
        <f>'AEO 2023 Table 42 Raw'!AC103</f>
        <v>3229.4174800000001</v>
      </c>
      <c r="AA121" s="82">
        <f>'AEO 2023 Table 42 Raw'!AD103</f>
        <v>3229.3901369999999</v>
      </c>
      <c r="AB121" s="82">
        <f>'AEO 2023 Table 42 Raw'!AE103</f>
        <v>3229.3901369999999</v>
      </c>
      <c r="AC121" s="82">
        <f>'AEO 2023 Table 42 Raw'!AF103</f>
        <v>3229.3571780000002</v>
      </c>
      <c r="AD121" s="82">
        <f>'AEO 2023 Table 42 Raw'!AG103</f>
        <v>3228.429932</v>
      </c>
      <c r="AE121" s="82">
        <f>'AEO 2023 Table 42 Raw'!AH103</f>
        <v>3228.428711</v>
      </c>
      <c r="AF121" s="95">
        <f>'AEO 2023 Table 42 Raw'!AI103</f>
        <v>-1E-3</v>
      </c>
    </row>
    <row r="122" spans="1:32" ht="15" customHeight="1" x14ac:dyDescent="0.35">
      <c r="A122" s="77" t="s">
        <v>1567</v>
      </c>
      <c r="B122" s="81" t="s">
        <v>1516</v>
      </c>
      <c r="C122" s="82">
        <f>'AEO 2023 Table 42 Raw'!F104</f>
        <v>3384.9282229999999</v>
      </c>
      <c r="D122" s="82">
        <f>'AEO 2023 Table 42 Raw'!G104</f>
        <v>3384.2692870000001</v>
      </c>
      <c r="E122" s="82">
        <f>'AEO 2023 Table 42 Raw'!H104</f>
        <v>3373.8027339999999</v>
      </c>
      <c r="F122" s="82">
        <f>'AEO 2023 Table 42 Raw'!I104</f>
        <v>3330.7934570000002</v>
      </c>
      <c r="G122" s="82">
        <f>'AEO 2023 Table 42 Raw'!J104</f>
        <v>3326.27124</v>
      </c>
      <c r="H122" s="82">
        <f>'AEO 2023 Table 42 Raw'!K104</f>
        <v>3315.038818</v>
      </c>
      <c r="I122" s="82">
        <f>'AEO 2023 Table 42 Raw'!L104</f>
        <v>3288.2463379999999</v>
      </c>
      <c r="J122" s="82">
        <f>'AEO 2023 Table 42 Raw'!M104</f>
        <v>3288.7290039999998</v>
      </c>
      <c r="K122" s="82">
        <f>'AEO 2023 Table 42 Raw'!N104</f>
        <v>3289.1870119999999</v>
      </c>
      <c r="L122" s="82">
        <f>'AEO 2023 Table 42 Raw'!O104</f>
        <v>3289.086914</v>
      </c>
      <c r="M122" s="82">
        <f>'AEO 2023 Table 42 Raw'!P104</f>
        <v>3286.8452149999998</v>
      </c>
      <c r="N122" s="82">
        <f>'AEO 2023 Table 42 Raw'!Q104</f>
        <v>3284.7402339999999</v>
      </c>
      <c r="O122" s="82">
        <f>'AEO 2023 Table 42 Raw'!R104</f>
        <v>3283.040039</v>
      </c>
      <c r="P122" s="82">
        <f>'AEO 2023 Table 42 Raw'!S104</f>
        <v>3281.2741700000001</v>
      </c>
      <c r="Q122" s="82">
        <f>'AEO 2023 Table 42 Raw'!T104</f>
        <v>3280.3364259999998</v>
      </c>
      <c r="R122" s="82">
        <f>'AEO 2023 Table 42 Raw'!U104</f>
        <v>3280.0771479999999</v>
      </c>
      <c r="S122" s="82">
        <f>'AEO 2023 Table 42 Raw'!V104</f>
        <v>3279.889893</v>
      </c>
      <c r="T122" s="82">
        <f>'AEO 2023 Table 42 Raw'!W104</f>
        <v>3280.5097660000001</v>
      </c>
      <c r="U122" s="82">
        <f>'AEO 2023 Table 42 Raw'!X104</f>
        <v>3280.4038089999999</v>
      </c>
      <c r="V122" s="82">
        <f>'AEO 2023 Table 42 Raw'!Y104</f>
        <v>3280.4880370000001</v>
      </c>
      <c r="W122" s="82">
        <f>'AEO 2023 Table 42 Raw'!Z104</f>
        <v>3280.3654790000001</v>
      </c>
      <c r="X122" s="82">
        <f>'AEO 2023 Table 42 Raw'!AA104</f>
        <v>3280.251953</v>
      </c>
      <c r="Y122" s="82">
        <f>'AEO 2023 Table 42 Raw'!AB104</f>
        <v>3280.251953</v>
      </c>
      <c r="Z122" s="82">
        <f>'AEO 2023 Table 42 Raw'!AC104</f>
        <v>3280.0036620000001</v>
      </c>
      <c r="AA122" s="82">
        <f>'AEO 2023 Table 42 Raw'!AD104</f>
        <v>3280.0036620000001</v>
      </c>
      <c r="AB122" s="82">
        <f>'AEO 2023 Table 42 Raw'!AE104</f>
        <v>3279.986328</v>
      </c>
      <c r="AC122" s="82">
        <f>'AEO 2023 Table 42 Raw'!AF104</f>
        <v>3279.9565429999998</v>
      </c>
      <c r="AD122" s="82">
        <f>'AEO 2023 Table 42 Raw'!AG104</f>
        <v>3280.3598630000001</v>
      </c>
      <c r="AE122" s="82">
        <f>'AEO 2023 Table 42 Raw'!AH104</f>
        <v>3280.3598630000001</v>
      </c>
      <c r="AF122" s="95">
        <f>'AEO 2023 Table 42 Raw'!AI104</f>
        <v>-1E-3</v>
      </c>
    </row>
    <row r="123" spans="1:32" ht="15" customHeight="1" x14ac:dyDescent="0.35">
      <c r="A123" s="77" t="s">
        <v>1568</v>
      </c>
      <c r="B123" s="81" t="s">
        <v>1518</v>
      </c>
      <c r="C123" s="82">
        <f>'AEO 2023 Table 42 Raw'!F105</f>
        <v>3183.485596</v>
      </c>
      <c r="D123" s="82">
        <f>'AEO 2023 Table 42 Raw'!G105</f>
        <v>3179.1308589999999</v>
      </c>
      <c r="E123" s="82">
        <f>'AEO 2023 Table 42 Raw'!H105</f>
        <v>3177.5073240000002</v>
      </c>
      <c r="F123" s="82">
        <f>'AEO 2023 Table 42 Raw'!I105</f>
        <v>3147.624268</v>
      </c>
      <c r="G123" s="82">
        <f>'AEO 2023 Table 42 Raw'!J105</f>
        <v>3147.6323240000002</v>
      </c>
      <c r="H123" s="82">
        <f>'AEO 2023 Table 42 Raw'!K105</f>
        <v>3139.7946780000002</v>
      </c>
      <c r="I123" s="82">
        <f>'AEO 2023 Table 42 Raw'!L105</f>
        <v>3110.4565429999998</v>
      </c>
      <c r="J123" s="82">
        <f>'AEO 2023 Table 42 Raw'!M105</f>
        <v>3110.9558109999998</v>
      </c>
      <c r="K123" s="82">
        <f>'AEO 2023 Table 42 Raw'!N105</f>
        <v>3111.461914</v>
      </c>
      <c r="L123" s="82">
        <f>'AEO 2023 Table 42 Raw'!O105</f>
        <v>3111.9826659999999</v>
      </c>
      <c r="M123" s="82">
        <f>'AEO 2023 Table 42 Raw'!P105</f>
        <v>3112.29126</v>
      </c>
      <c r="N123" s="82">
        <f>'AEO 2023 Table 42 Raw'!Q105</f>
        <v>3110.9089359999998</v>
      </c>
      <c r="O123" s="82">
        <f>'AEO 2023 Table 42 Raw'!R105</f>
        <v>3105.0822750000002</v>
      </c>
      <c r="P123" s="82">
        <f>'AEO 2023 Table 42 Raw'!S105</f>
        <v>3097.6091310000002</v>
      </c>
      <c r="Q123" s="82">
        <f>'AEO 2023 Table 42 Raw'!T105</f>
        <v>3091.123779</v>
      </c>
      <c r="R123" s="82">
        <f>'AEO 2023 Table 42 Raw'!U105</f>
        <v>3085.4096679999998</v>
      </c>
      <c r="S123" s="82">
        <f>'AEO 2023 Table 42 Raw'!V105</f>
        <v>3080.8459469999998</v>
      </c>
      <c r="T123" s="82">
        <f>'AEO 2023 Table 42 Raw'!W105</f>
        <v>3075.4504390000002</v>
      </c>
      <c r="U123" s="82">
        <f>'AEO 2023 Table 42 Raw'!X105</f>
        <v>3072.8254390000002</v>
      </c>
      <c r="V123" s="82">
        <f>'AEO 2023 Table 42 Raw'!Y105</f>
        <v>3070.3159179999998</v>
      </c>
      <c r="W123" s="82">
        <f>'AEO 2023 Table 42 Raw'!Z105</f>
        <v>3067.8852539999998</v>
      </c>
      <c r="X123" s="82">
        <f>'AEO 2023 Table 42 Raw'!AA105</f>
        <v>3065.8901369999999</v>
      </c>
      <c r="Y123" s="82">
        <f>'AEO 2023 Table 42 Raw'!AB105</f>
        <v>3065.888672</v>
      </c>
      <c r="Z123" s="82">
        <f>'AEO 2023 Table 42 Raw'!AC105</f>
        <v>3064.8530270000001</v>
      </c>
      <c r="AA123" s="82">
        <f>'AEO 2023 Table 42 Raw'!AD105</f>
        <v>3064.852539</v>
      </c>
      <c r="AB123" s="82">
        <f>'AEO 2023 Table 42 Raw'!AE105</f>
        <v>3064.1103520000001</v>
      </c>
      <c r="AC123" s="82">
        <f>'AEO 2023 Table 42 Raw'!AF105</f>
        <v>3063.2993160000001</v>
      </c>
      <c r="AD123" s="82">
        <f>'AEO 2023 Table 42 Raw'!AG105</f>
        <v>3059.7563479999999</v>
      </c>
      <c r="AE123" s="82">
        <f>'AEO 2023 Table 42 Raw'!AH105</f>
        <v>3059.7563479999999</v>
      </c>
      <c r="AF123" s="95">
        <f>'AEO 2023 Table 42 Raw'!AI105</f>
        <v>-1E-3</v>
      </c>
    </row>
    <row r="124" spans="1:32" ht="15" customHeight="1" x14ac:dyDescent="0.35">
      <c r="A124" s="77" t="s">
        <v>1569</v>
      </c>
      <c r="B124" s="81" t="s">
        <v>1520</v>
      </c>
      <c r="C124" s="82">
        <f>'AEO 2023 Table 42 Raw'!F106</f>
        <v>3238.4941410000001</v>
      </c>
      <c r="D124" s="82">
        <f>'AEO 2023 Table 42 Raw'!G106</f>
        <v>3251.1853030000002</v>
      </c>
      <c r="E124" s="82">
        <f>'AEO 2023 Table 42 Raw'!H106</f>
        <v>3257.1625979999999</v>
      </c>
      <c r="F124" s="82">
        <f>'AEO 2023 Table 42 Raw'!I106</f>
        <v>3235.2282709999999</v>
      </c>
      <c r="G124" s="82">
        <f>'AEO 2023 Table 42 Raw'!J106</f>
        <v>3235.4453119999998</v>
      </c>
      <c r="H124" s="82">
        <f>'AEO 2023 Table 42 Raw'!K106</f>
        <v>3230.3122560000002</v>
      </c>
      <c r="I124" s="82">
        <f>'AEO 2023 Table 42 Raw'!L106</f>
        <v>3202.4296880000002</v>
      </c>
      <c r="J124" s="82">
        <f>'AEO 2023 Table 42 Raw'!M106</f>
        <v>3203.0903320000002</v>
      </c>
      <c r="K124" s="82">
        <f>'AEO 2023 Table 42 Raw'!N106</f>
        <v>3203.6191410000001</v>
      </c>
      <c r="L124" s="82">
        <f>'AEO 2023 Table 42 Raw'!O106</f>
        <v>3204.0913089999999</v>
      </c>
      <c r="M124" s="82">
        <f>'AEO 2023 Table 42 Raw'!P106</f>
        <v>3204.1967770000001</v>
      </c>
      <c r="N124" s="82">
        <f>'AEO 2023 Table 42 Raw'!Q106</f>
        <v>3201.9411620000001</v>
      </c>
      <c r="O124" s="82">
        <f>'AEO 2023 Table 42 Raw'!R106</f>
        <v>3197.3864749999998</v>
      </c>
      <c r="P124" s="82">
        <f>'AEO 2023 Table 42 Raw'!S106</f>
        <v>3190.6372070000002</v>
      </c>
      <c r="Q124" s="82">
        <f>'AEO 2023 Table 42 Raw'!T106</f>
        <v>3184.7067870000001</v>
      </c>
      <c r="R124" s="82">
        <f>'AEO 2023 Table 42 Raw'!U106</f>
        <v>3180.522461</v>
      </c>
      <c r="S124" s="82">
        <f>'AEO 2023 Table 42 Raw'!V106</f>
        <v>3177.429932</v>
      </c>
      <c r="T124" s="82">
        <f>'AEO 2023 Table 42 Raw'!W106</f>
        <v>3173.5854490000002</v>
      </c>
      <c r="U124" s="82">
        <f>'AEO 2023 Table 42 Raw'!X106</f>
        <v>3171.6577149999998</v>
      </c>
      <c r="V124" s="82">
        <f>'AEO 2023 Table 42 Raw'!Y106</f>
        <v>3169.59375</v>
      </c>
      <c r="W124" s="82">
        <f>'AEO 2023 Table 42 Raw'!Z106</f>
        <v>3167.538818</v>
      </c>
      <c r="X124" s="82">
        <f>'AEO 2023 Table 42 Raw'!AA106</f>
        <v>3165.80249</v>
      </c>
      <c r="Y124" s="82">
        <f>'AEO 2023 Table 42 Raw'!AB106</f>
        <v>3165.80249</v>
      </c>
      <c r="Z124" s="82">
        <f>'AEO 2023 Table 42 Raw'!AC106</f>
        <v>3164.974365</v>
      </c>
      <c r="AA124" s="82">
        <f>'AEO 2023 Table 42 Raw'!AD106</f>
        <v>3164.974365</v>
      </c>
      <c r="AB124" s="82">
        <f>'AEO 2023 Table 42 Raw'!AE106</f>
        <v>3164.3090820000002</v>
      </c>
      <c r="AC124" s="82">
        <f>'AEO 2023 Table 42 Raw'!AF106</f>
        <v>3163.5527339999999</v>
      </c>
      <c r="AD124" s="82">
        <f>'AEO 2023 Table 42 Raw'!AG106</f>
        <v>3158.7006839999999</v>
      </c>
      <c r="AE124" s="82">
        <f>'AEO 2023 Table 42 Raw'!AH106</f>
        <v>3158.7006839999999</v>
      </c>
      <c r="AF124" s="95">
        <f>'AEO 2023 Table 42 Raw'!AI106</f>
        <v>-1E-3</v>
      </c>
    </row>
    <row r="125" spans="1:32" ht="15" customHeight="1" x14ac:dyDescent="0.35">
      <c r="A125" s="77" t="s">
        <v>1570</v>
      </c>
      <c r="B125" s="81" t="s">
        <v>1522</v>
      </c>
      <c r="C125" s="82">
        <f>'AEO 2023 Table 42 Raw'!F107</f>
        <v>3489.1716310000002</v>
      </c>
      <c r="D125" s="82">
        <f>'AEO 2023 Table 42 Raw'!G107</f>
        <v>3504.2602539999998</v>
      </c>
      <c r="E125" s="82">
        <f>'AEO 2023 Table 42 Raw'!H107</f>
        <v>3515.8364259999998</v>
      </c>
      <c r="F125" s="82">
        <f>'AEO 2023 Table 42 Raw'!I107</f>
        <v>3501.5969239999999</v>
      </c>
      <c r="G125" s="82">
        <f>'AEO 2023 Table 42 Raw'!J107</f>
        <v>3501.6110840000001</v>
      </c>
      <c r="H125" s="82">
        <f>'AEO 2023 Table 42 Raw'!K107</f>
        <v>3493.7526859999998</v>
      </c>
      <c r="I125" s="82">
        <f>'AEO 2023 Table 42 Raw'!L107</f>
        <v>3467.3312989999999</v>
      </c>
      <c r="J125" s="82">
        <f>'AEO 2023 Table 42 Raw'!M107</f>
        <v>3468.3427729999999</v>
      </c>
      <c r="K125" s="82">
        <f>'AEO 2023 Table 42 Raw'!N107</f>
        <v>3468.5214839999999</v>
      </c>
      <c r="L125" s="82">
        <f>'AEO 2023 Table 42 Raw'!O107</f>
        <v>3468.726807</v>
      </c>
      <c r="M125" s="82">
        <f>'AEO 2023 Table 42 Raw'!P107</f>
        <v>3468.0810550000001</v>
      </c>
      <c r="N125" s="82">
        <f>'AEO 2023 Table 42 Raw'!Q107</f>
        <v>3465.0268550000001</v>
      </c>
      <c r="O125" s="82">
        <f>'AEO 2023 Table 42 Raw'!R107</f>
        <v>3460.914307</v>
      </c>
      <c r="P125" s="82">
        <f>'AEO 2023 Table 42 Raw'!S107</f>
        <v>3454.673096</v>
      </c>
      <c r="Q125" s="82">
        <f>'AEO 2023 Table 42 Raw'!T107</f>
        <v>3450.4658199999999</v>
      </c>
      <c r="R125" s="82">
        <f>'AEO 2023 Table 42 Raw'!U107</f>
        <v>3447.1071780000002</v>
      </c>
      <c r="S125" s="82">
        <f>'AEO 2023 Table 42 Raw'!V107</f>
        <v>3443.7160640000002</v>
      </c>
      <c r="T125" s="82">
        <f>'AEO 2023 Table 42 Raw'!W107</f>
        <v>3439.66626</v>
      </c>
      <c r="U125" s="82">
        <f>'AEO 2023 Table 42 Raw'!X107</f>
        <v>3437.9963379999999</v>
      </c>
      <c r="V125" s="82">
        <f>'AEO 2023 Table 42 Raw'!Y107</f>
        <v>3436.2153320000002</v>
      </c>
      <c r="W125" s="82">
        <f>'AEO 2023 Table 42 Raw'!Z107</f>
        <v>3434.5187989999999</v>
      </c>
      <c r="X125" s="82">
        <f>'AEO 2023 Table 42 Raw'!AA107</f>
        <v>3433.2553710000002</v>
      </c>
      <c r="Y125" s="82">
        <f>'AEO 2023 Table 42 Raw'!AB107</f>
        <v>3433.249268</v>
      </c>
      <c r="Z125" s="82">
        <f>'AEO 2023 Table 42 Raw'!AC107</f>
        <v>3432.5539549999999</v>
      </c>
      <c r="AA125" s="82">
        <f>'AEO 2023 Table 42 Raw'!AD107</f>
        <v>3432.5517580000001</v>
      </c>
      <c r="AB125" s="82">
        <f>'AEO 2023 Table 42 Raw'!AE107</f>
        <v>3431.9819339999999</v>
      </c>
      <c r="AC125" s="82">
        <f>'AEO 2023 Table 42 Raw'!AF107</f>
        <v>3431.399414</v>
      </c>
      <c r="AD125" s="82">
        <f>'AEO 2023 Table 42 Raw'!AG107</f>
        <v>3428.0888669999999</v>
      </c>
      <c r="AE125" s="82">
        <f>'AEO 2023 Table 42 Raw'!AH107</f>
        <v>3428.0888669999999</v>
      </c>
      <c r="AF125" s="95">
        <f>'AEO 2023 Table 42 Raw'!AI107</f>
        <v>-1E-3</v>
      </c>
    </row>
    <row r="126" spans="1:32" ht="15" customHeight="1" x14ac:dyDescent="0.35">
      <c r="A126" s="77" t="s">
        <v>1571</v>
      </c>
      <c r="B126" s="81" t="s">
        <v>1524</v>
      </c>
      <c r="C126" s="82">
        <f>'AEO 2023 Table 42 Raw'!F108</f>
        <v>3189.7861330000001</v>
      </c>
      <c r="D126" s="82">
        <f>'AEO 2023 Table 42 Raw'!G108</f>
        <v>3182.3552249999998</v>
      </c>
      <c r="E126" s="82">
        <f>'AEO 2023 Table 42 Raw'!H108</f>
        <v>3167.7102049999999</v>
      </c>
      <c r="F126" s="82">
        <f>'AEO 2023 Table 42 Raw'!I108</f>
        <v>3143.9797359999998</v>
      </c>
      <c r="G126" s="82">
        <f>'AEO 2023 Table 42 Raw'!J108</f>
        <v>3140.5739749999998</v>
      </c>
      <c r="H126" s="82">
        <f>'AEO 2023 Table 42 Raw'!K108</f>
        <v>3134.3503420000002</v>
      </c>
      <c r="I126" s="82">
        <f>'AEO 2023 Table 42 Raw'!L108</f>
        <v>3119.4221189999998</v>
      </c>
      <c r="J126" s="82">
        <f>'AEO 2023 Table 42 Raw'!M108</f>
        <v>3118.7839359999998</v>
      </c>
      <c r="K126" s="82">
        <f>'AEO 2023 Table 42 Raw'!N108</f>
        <v>3117.616211</v>
      </c>
      <c r="L126" s="82">
        <f>'AEO 2023 Table 42 Raw'!O108</f>
        <v>3116.453125</v>
      </c>
      <c r="M126" s="82">
        <f>'AEO 2023 Table 42 Raw'!P108</f>
        <v>3115.0407709999999</v>
      </c>
      <c r="N126" s="82">
        <f>'AEO 2023 Table 42 Raw'!Q108</f>
        <v>3114.3303219999998</v>
      </c>
      <c r="O126" s="82">
        <f>'AEO 2023 Table 42 Raw'!R108</f>
        <v>3114.0026859999998</v>
      </c>
      <c r="P126" s="82">
        <f>'AEO 2023 Table 42 Raw'!S108</f>
        <v>3113.9665530000002</v>
      </c>
      <c r="Q126" s="82">
        <f>'AEO 2023 Table 42 Raw'!T108</f>
        <v>3113.6035160000001</v>
      </c>
      <c r="R126" s="82">
        <f>'AEO 2023 Table 42 Raw'!U108</f>
        <v>3113.7531739999999</v>
      </c>
      <c r="S126" s="82">
        <f>'AEO 2023 Table 42 Raw'!V108</f>
        <v>3114.3298340000001</v>
      </c>
      <c r="T126" s="82">
        <f>'AEO 2023 Table 42 Raw'!W108</f>
        <v>3115.6904300000001</v>
      </c>
      <c r="U126" s="82">
        <f>'AEO 2023 Table 42 Raw'!X108</f>
        <v>3116.0646969999998</v>
      </c>
      <c r="V126" s="82">
        <f>'AEO 2023 Table 42 Raw'!Y108</f>
        <v>3116.63501</v>
      </c>
      <c r="W126" s="82">
        <f>'AEO 2023 Table 42 Raw'!Z108</f>
        <v>3116.998779</v>
      </c>
      <c r="X126" s="82">
        <f>'AEO 2023 Table 42 Raw'!AA108</f>
        <v>3117.2739259999998</v>
      </c>
      <c r="Y126" s="82">
        <f>'AEO 2023 Table 42 Raw'!AB108</f>
        <v>3117.2739259999998</v>
      </c>
      <c r="Z126" s="82">
        <f>'AEO 2023 Table 42 Raw'!AC108</f>
        <v>3117.2292480000001</v>
      </c>
      <c r="AA126" s="82">
        <f>'AEO 2023 Table 42 Raw'!AD108</f>
        <v>3117.2292480000001</v>
      </c>
      <c r="AB126" s="82">
        <f>'AEO 2023 Table 42 Raw'!AE108</f>
        <v>3117.2292480000001</v>
      </c>
      <c r="AC126" s="82">
        <f>'AEO 2023 Table 42 Raw'!AF108</f>
        <v>3117.2297359999998</v>
      </c>
      <c r="AD126" s="82">
        <f>'AEO 2023 Table 42 Raw'!AG108</f>
        <v>3118.5126949999999</v>
      </c>
      <c r="AE126" s="82">
        <f>'AEO 2023 Table 42 Raw'!AH108</f>
        <v>3118.5151369999999</v>
      </c>
      <c r="AF126" s="95">
        <f>'AEO 2023 Table 42 Raw'!AI108</f>
        <v>-1E-3</v>
      </c>
    </row>
    <row r="127" spans="1:32" ht="15" customHeight="1" x14ac:dyDescent="0.35">
      <c r="A127" s="77" t="s">
        <v>1572</v>
      </c>
      <c r="B127" s="81" t="s">
        <v>1526</v>
      </c>
      <c r="C127" s="82">
        <f>'AEO 2023 Table 42 Raw'!F109</f>
        <v>3250.8535160000001</v>
      </c>
      <c r="D127" s="82">
        <f>'AEO 2023 Table 42 Raw'!G109</f>
        <v>3262.1457519999999</v>
      </c>
      <c r="E127" s="82">
        <f>'AEO 2023 Table 42 Raw'!H109</f>
        <v>3268.2241210000002</v>
      </c>
      <c r="F127" s="82">
        <f>'AEO 2023 Table 42 Raw'!I109</f>
        <v>3251.0778810000002</v>
      </c>
      <c r="G127" s="82">
        <f>'AEO 2023 Table 42 Raw'!J109</f>
        <v>3252.1335450000001</v>
      </c>
      <c r="H127" s="82">
        <f>'AEO 2023 Table 42 Raw'!K109</f>
        <v>3244.515625</v>
      </c>
      <c r="I127" s="82">
        <f>'AEO 2023 Table 42 Raw'!L109</f>
        <v>3212.8583979999999</v>
      </c>
      <c r="J127" s="82">
        <f>'AEO 2023 Table 42 Raw'!M109</f>
        <v>3213.727539</v>
      </c>
      <c r="K127" s="82">
        <f>'AEO 2023 Table 42 Raw'!N109</f>
        <v>3214.4265140000002</v>
      </c>
      <c r="L127" s="82">
        <f>'AEO 2023 Table 42 Raw'!O109</f>
        <v>3214.8867190000001</v>
      </c>
      <c r="M127" s="82">
        <f>'AEO 2023 Table 42 Raw'!P109</f>
        <v>3213.7705080000001</v>
      </c>
      <c r="N127" s="82">
        <f>'AEO 2023 Table 42 Raw'!Q109</f>
        <v>3210.0988769999999</v>
      </c>
      <c r="O127" s="82">
        <f>'AEO 2023 Table 42 Raw'!R109</f>
        <v>3204.5898440000001</v>
      </c>
      <c r="P127" s="82">
        <f>'AEO 2023 Table 42 Raw'!S109</f>
        <v>3195.922607</v>
      </c>
      <c r="Q127" s="82">
        <f>'AEO 2023 Table 42 Raw'!T109</f>
        <v>3190.5209960000002</v>
      </c>
      <c r="R127" s="82">
        <f>'AEO 2023 Table 42 Raw'!U109</f>
        <v>3186.0659179999998</v>
      </c>
      <c r="S127" s="82">
        <f>'AEO 2023 Table 42 Raw'!V109</f>
        <v>3181.8359380000002</v>
      </c>
      <c r="T127" s="82">
        <f>'AEO 2023 Table 42 Raw'!W109</f>
        <v>3176.2329100000002</v>
      </c>
      <c r="U127" s="82">
        <f>'AEO 2023 Table 42 Raw'!X109</f>
        <v>3173.97876</v>
      </c>
      <c r="V127" s="82">
        <f>'AEO 2023 Table 42 Raw'!Y109</f>
        <v>3171.6499020000001</v>
      </c>
      <c r="W127" s="82">
        <f>'AEO 2023 Table 42 Raw'!Z109</f>
        <v>3169.390625</v>
      </c>
      <c r="X127" s="82">
        <f>'AEO 2023 Table 42 Raw'!AA109</f>
        <v>3167.5505370000001</v>
      </c>
      <c r="Y127" s="82">
        <f>'AEO 2023 Table 42 Raw'!AB109</f>
        <v>3167.5180660000001</v>
      </c>
      <c r="Z127" s="82">
        <f>'AEO 2023 Table 42 Raw'!AC109</f>
        <v>3166.8923340000001</v>
      </c>
      <c r="AA127" s="82">
        <f>'AEO 2023 Table 42 Raw'!AD109</f>
        <v>3166.8881839999999</v>
      </c>
      <c r="AB127" s="82">
        <f>'AEO 2023 Table 42 Raw'!AE109</f>
        <v>3166.4208979999999</v>
      </c>
      <c r="AC127" s="82">
        <f>'AEO 2023 Table 42 Raw'!AF109</f>
        <v>3165.6945799999999</v>
      </c>
      <c r="AD127" s="82">
        <f>'AEO 2023 Table 42 Raw'!AG109</f>
        <v>3160.5473630000001</v>
      </c>
      <c r="AE127" s="82">
        <f>'AEO 2023 Table 42 Raw'!AH109</f>
        <v>3160.5473630000001</v>
      </c>
      <c r="AF127" s="95">
        <f>'AEO 2023 Table 42 Raw'!AI109</f>
        <v>-1E-3</v>
      </c>
    </row>
    <row r="128" spans="1:32" ht="12" customHeight="1" x14ac:dyDescent="0.35">
      <c r="A128" s="77" t="s">
        <v>1573</v>
      </c>
      <c r="B128" s="81" t="s">
        <v>1528</v>
      </c>
      <c r="C128" s="82">
        <f>'AEO 2023 Table 42 Raw'!F110</f>
        <v>3863.0234380000002</v>
      </c>
      <c r="D128" s="82">
        <f>'AEO 2023 Table 42 Raw'!G110</f>
        <v>3866.2753910000001</v>
      </c>
      <c r="E128" s="82">
        <f>'AEO 2023 Table 42 Raw'!H110</f>
        <v>3862.7229000000002</v>
      </c>
      <c r="F128" s="82">
        <f>'AEO 2023 Table 42 Raw'!I110</f>
        <v>3839.4194339999999</v>
      </c>
      <c r="G128" s="82">
        <f>'AEO 2023 Table 42 Raw'!J110</f>
        <v>3840.482422</v>
      </c>
      <c r="H128" s="82">
        <f>'AEO 2023 Table 42 Raw'!K110</f>
        <v>3833.375732</v>
      </c>
      <c r="I128" s="82">
        <f>'AEO 2023 Table 42 Raw'!L110</f>
        <v>3804.4660640000002</v>
      </c>
      <c r="J128" s="82">
        <f>'AEO 2023 Table 42 Raw'!M110</f>
        <v>3806.08374</v>
      </c>
      <c r="K128" s="82">
        <f>'AEO 2023 Table 42 Raw'!N110</f>
        <v>3806.349365</v>
      </c>
      <c r="L128" s="82">
        <f>'AEO 2023 Table 42 Raw'!O110</f>
        <v>3805.1218260000001</v>
      </c>
      <c r="M128" s="82">
        <f>'AEO 2023 Table 42 Raw'!P110</f>
        <v>3803.968018</v>
      </c>
      <c r="N128" s="82">
        <f>'AEO 2023 Table 42 Raw'!Q110</f>
        <v>3802.685547</v>
      </c>
      <c r="O128" s="82">
        <f>'AEO 2023 Table 42 Raw'!R110</f>
        <v>3800.2080080000001</v>
      </c>
      <c r="P128" s="82">
        <f>'AEO 2023 Table 42 Raw'!S110</f>
        <v>3796.9868160000001</v>
      </c>
      <c r="Q128" s="82">
        <f>'AEO 2023 Table 42 Raw'!T110</f>
        <v>3794.6530760000001</v>
      </c>
      <c r="R128" s="82">
        <f>'AEO 2023 Table 42 Raw'!U110</f>
        <v>3792.4921880000002</v>
      </c>
      <c r="S128" s="82">
        <f>'AEO 2023 Table 42 Raw'!V110</f>
        <v>3791.1826169999999</v>
      </c>
      <c r="T128" s="82">
        <f>'AEO 2023 Table 42 Raw'!W110</f>
        <v>3789.5590820000002</v>
      </c>
      <c r="U128" s="82">
        <f>'AEO 2023 Table 42 Raw'!X110</f>
        <v>3789.4172359999998</v>
      </c>
      <c r="V128" s="82">
        <f>'AEO 2023 Table 42 Raw'!Y110</f>
        <v>3789.1938479999999</v>
      </c>
      <c r="W128" s="82">
        <f>'AEO 2023 Table 42 Raw'!Z110</f>
        <v>3788.8017580000001</v>
      </c>
      <c r="X128" s="82">
        <f>'AEO 2023 Table 42 Raw'!AA110</f>
        <v>3788.4301759999998</v>
      </c>
      <c r="Y128" s="82">
        <f>'AEO 2023 Table 42 Raw'!AB110</f>
        <v>3788.4084469999998</v>
      </c>
      <c r="Z128" s="82">
        <f>'AEO 2023 Table 42 Raw'!AC110</f>
        <v>3788.374268</v>
      </c>
      <c r="AA128" s="82">
        <f>'AEO 2023 Table 42 Raw'!AD110</f>
        <v>3788.366211</v>
      </c>
      <c r="AB128" s="82">
        <f>'AEO 2023 Table 42 Raw'!AE110</f>
        <v>3788.3334960000002</v>
      </c>
      <c r="AC128" s="82">
        <f>'AEO 2023 Table 42 Raw'!AF110</f>
        <v>3788.2084960000002</v>
      </c>
      <c r="AD128" s="82">
        <f>'AEO 2023 Table 42 Raw'!AG110</f>
        <v>3787.344482</v>
      </c>
      <c r="AE128" s="82">
        <f>'AEO 2023 Table 42 Raw'!AH110</f>
        <v>3787.344482</v>
      </c>
      <c r="AF128" s="95">
        <f>'AEO 2023 Table 42 Raw'!AI110</f>
        <v>-1E-3</v>
      </c>
    </row>
    <row r="129" spans="1:32" ht="12" customHeight="1" x14ac:dyDescent="0.35">
      <c r="A129" s="77" t="s">
        <v>1574</v>
      </c>
      <c r="B129" s="81" t="s">
        <v>1554</v>
      </c>
      <c r="C129" s="82">
        <f>'AEO 2023 Table 42 Raw'!F111</f>
        <v>3312.3908689999998</v>
      </c>
      <c r="D129" s="82">
        <f>'AEO 2023 Table 42 Raw'!G111</f>
        <v>3334.1364749999998</v>
      </c>
      <c r="E129" s="82">
        <f>'AEO 2023 Table 42 Raw'!H111</f>
        <v>3336.9213869999999</v>
      </c>
      <c r="F129" s="82">
        <f>'AEO 2023 Table 42 Raw'!I111</f>
        <v>3317.2272950000001</v>
      </c>
      <c r="G129" s="82">
        <f>'AEO 2023 Table 42 Raw'!J111</f>
        <v>3316.57251</v>
      </c>
      <c r="H129" s="82">
        <f>'AEO 2023 Table 42 Raw'!K111</f>
        <v>3309.641357</v>
      </c>
      <c r="I129" s="82">
        <f>'AEO 2023 Table 42 Raw'!L111</f>
        <v>3280.076172</v>
      </c>
      <c r="J129" s="82">
        <f>'AEO 2023 Table 42 Raw'!M111</f>
        <v>3282.2717290000001</v>
      </c>
      <c r="K129" s="82">
        <f>'AEO 2023 Table 42 Raw'!N111</f>
        <v>3283.3227539999998</v>
      </c>
      <c r="L129" s="82">
        <f>'AEO 2023 Table 42 Raw'!O111</f>
        <v>3284.1123050000001</v>
      </c>
      <c r="M129" s="82">
        <f>'AEO 2023 Table 42 Raw'!P111</f>
        <v>3283.6286620000001</v>
      </c>
      <c r="N129" s="82">
        <f>'AEO 2023 Table 42 Raw'!Q111</f>
        <v>3281.3496089999999</v>
      </c>
      <c r="O129" s="82">
        <f>'AEO 2023 Table 42 Raw'!R111</f>
        <v>3277.0507809999999</v>
      </c>
      <c r="P129" s="82">
        <f>'AEO 2023 Table 42 Raw'!S111</f>
        <v>3270.695068</v>
      </c>
      <c r="Q129" s="82">
        <f>'AEO 2023 Table 42 Raw'!T111</f>
        <v>3265.5458979999999</v>
      </c>
      <c r="R129" s="82">
        <f>'AEO 2023 Table 42 Raw'!U111</f>
        <v>3262.3879390000002</v>
      </c>
      <c r="S129" s="82">
        <f>'AEO 2023 Table 42 Raw'!V111</f>
        <v>3259.3032229999999</v>
      </c>
      <c r="T129" s="82">
        <f>'AEO 2023 Table 42 Raw'!W111</f>
        <v>3255.1953119999998</v>
      </c>
      <c r="U129" s="82">
        <f>'AEO 2023 Table 42 Raw'!X111</f>
        <v>3253.9648440000001</v>
      </c>
      <c r="V129" s="82">
        <f>'AEO 2023 Table 42 Raw'!Y111</f>
        <v>3252.429932</v>
      </c>
      <c r="W129" s="82">
        <f>'AEO 2023 Table 42 Raw'!Z111</f>
        <v>3250.694336</v>
      </c>
      <c r="X129" s="82">
        <f>'AEO 2023 Table 42 Raw'!AA111</f>
        <v>3249.7358399999998</v>
      </c>
      <c r="Y129" s="82">
        <f>'AEO 2023 Table 42 Raw'!AB111</f>
        <v>3249.4729000000002</v>
      </c>
      <c r="Z129" s="82">
        <f>'AEO 2023 Table 42 Raw'!AC111</f>
        <v>3249.2329100000002</v>
      </c>
      <c r="AA129" s="82">
        <f>'AEO 2023 Table 42 Raw'!AD111</f>
        <v>3247.798828</v>
      </c>
      <c r="AB129" s="82">
        <f>'AEO 2023 Table 42 Raw'!AE111</f>
        <v>3249.2177729999999</v>
      </c>
      <c r="AC129" s="82">
        <f>'AEO 2023 Table 42 Raw'!AF111</f>
        <v>3248.3254390000002</v>
      </c>
      <c r="AD129" s="82">
        <f>'AEO 2023 Table 42 Raw'!AG111</f>
        <v>3244.7563479999999</v>
      </c>
      <c r="AE129" s="82">
        <f>'AEO 2023 Table 42 Raw'!AH111</f>
        <v>3244.8432619999999</v>
      </c>
      <c r="AF129" s="95">
        <f>'AEO 2023 Table 42 Raw'!AI111</f>
        <v>-1E-3</v>
      </c>
    </row>
    <row r="130" spans="1:32" ht="12" customHeight="1" x14ac:dyDescent="0.35">
      <c r="C130" s="82"/>
      <c r="D130" s="82"/>
      <c r="E130" s="82"/>
      <c r="F130" s="82"/>
      <c r="G130" s="82"/>
      <c r="H130" s="82"/>
      <c r="I130" s="82"/>
      <c r="J130" s="82"/>
      <c r="K130" s="82"/>
      <c r="L130" s="82"/>
      <c r="M130" s="82"/>
      <c r="N130" s="82"/>
      <c r="O130" s="82"/>
      <c r="P130" s="82"/>
      <c r="Q130" s="82"/>
      <c r="R130" s="82"/>
      <c r="S130" s="82"/>
      <c r="T130" s="82"/>
      <c r="U130" s="82"/>
      <c r="V130" s="82"/>
      <c r="W130" s="82"/>
      <c r="X130" s="82"/>
      <c r="Y130" s="82"/>
      <c r="Z130" s="82"/>
      <c r="AA130" s="82"/>
      <c r="AB130" s="82"/>
      <c r="AC130" s="82"/>
      <c r="AD130" s="82"/>
      <c r="AE130" s="82"/>
      <c r="AF130" s="95"/>
    </row>
    <row r="131" spans="1:32" ht="12" customHeight="1" x14ac:dyDescent="0.35">
      <c r="B131" s="34" t="s">
        <v>1555</v>
      </c>
      <c r="C131" s="82"/>
      <c r="D131" s="82"/>
      <c r="E131" s="82"/>
      <c r="F131" s="82"/>
      <c r="G131" s="82"/>
      <c r="H131" s="82"/>
      <c r="I131" s="82"/>
      <c r="J131" s="82"/>
      <c r="K131" s="82"/>
      <c r="L131" s="82"/>
      <c r="M131" s="82"/>
      <c r="N131" s="82"/>
      <c r="O131" s="82"/>
      <c r="P131" s="82"/>
      <c r="Q131" s="82"/>
      <c r="R131" s="82"/>
      <c r="S131" s="82"/>
      <c r="T131" s="82"/>
      <c r="U131" s="82"/>
      <c r="V131" s="82"/>
      <c r="W131" s="82"/>
      <c r="X131" s="82"/>
      <c r="Y131" s="82"/>
      <c r="Z131" s="82"/>
      <c r="AA131" s="82"/>
      <c r="AB131" s="82"/>
      <c r="AC131" s="82"/>
      <c r="AD131" s="82"/>
      <c r="AE131" s="82"/>
      <c r="AF131" s="95"/>
    </row>
    <row r="132" spans="1:32" ht="12" customHeight="1" x14ac:dyDescent="0.35">
      <c r="A132" s="77" t="s">
        <v>1575</v>
      </c>
      <c r="B132" s="81" t="s">
        <v>1531</v>
      </c>
      <c r="C132" s="82">
        <f>'AEO 2023 Table 42 Raw'!F113</f>
        <v>4107.4228519999997</v>
      </c>
      <c r="D132" s="82">
        <f>'AEO 2023 Table 42 Raw'!G113</f>
        <v>4088.744385</v>
      </c>
      <c r="E132" s="82">
        <f>'AEO 2023 Table 42 Raw'!H113</f>
        <v>4079.288818</v>
      </c>
      <c r="F132" s="82">
        <f>'AEO 2023 Table 42 Raw'!I113</f>
        <v>4040.4213869999999</v>
      </c>
      <c r="G132" s="82">
        <f>'AEO 2023 Table 42 Raw'!J113</f>
        <v>4025.8786620000001</v>
      </c>
      <c r="H132" s="82">
        <f>'AEO 2023 Table 42 Raw'!K113</f>
        <v>4009.1557619999999</v>
      </c>
      <c r="I132" s="82">
        <f>'AEO 2023 Table 42 Raw'!L113</f>
        <v>3981.9916990000002</v>
      </c>
      <c r="J132" s="82">
        <f>'AEO 2023 Table 42 Raw'!M113</f>
        <v>3976.3142090000001</v>
      </c>
      <c r="K132" s="82">
        <f>'AEO 2023 Table 42 Raw'!N113</f>
        <v>3971.4648440000001</v>
      </c>
      <c r="L132" s="82">
        <f>'AEO 2023 Table 42 Raw'!O113</f>
        <v>3968.1323240000002</v>
      </c>
      <c r="M132" s="82">
        <f>'AEO 2023 Table 42 Raw'!P113</f>
        <v>3964.4873050000001</v>
      </c>
      <c r="N132" s="82">
        <f>'AEO 2023 Table 42 Raw'!Q113</f>
        <v>3960.438232</v>
      </c>
      <c r="O132" s="82">
        <f>'AEO 2023 Table 42 Raw'!R113</f>
        <v>3957.5512699999999</v>
      </c>
      <c r="P132" s="82">
        <f>'AEO 2023 Table 42 Raw'!S113</f>
        <v>3957.2551269999999</v>
      </c>
      <c r="Q132" s="82">
        <f>'AEO 2023 Table 42 Raw'!T113</f>
        <v>3956.8823240000002</v>
      </c>
      <c r="R132" s="82">
        <f>'AEO 2023 Table 42 Raw'!U113</f>
        <v>3956.516846</v>
      </c>
      <c r="S132" s="82">
        <f>'AEO 2023 Table 42 Raw'!V113</f>
        <v>3956.3415530000002</v>
      </c>
      <c r="T132" s="82">
        <f>'AEO 2023 Table 42 Raw'!W113</f>
        <v>3956.0195309999999</v>
      </c>
      <c r="U132" s="82">
        <f>'AEO 2023 Table 42 Raw'!X113</f>
        <v>3955.5180660000001</v>
      </c>
      <c r="V132" s="82">
        <f>'AEO 2023 Table 42 Raw'!Y113</f>
        <v>3955.1079100000002</v>
      </c>
      <c r="W132" s="82">
        <f>'AEO 2023 Table 42 Raw'!Z113</f>
        <v>3954.3298340000001</v>
      </c>
      <c r="X132" s="82">
        <f>'AEO 2023 Table 42 Raw'!AA113</f>
        <v>3953.4372560000002</v>
      </c>
      <c r="Y132" s="82">
        <f>'AEO 2023 Table 42 Raw'!AB113</f>
        <v>3953.4372560000002</v>
      </c>
      <c r="Z132" s="82">
        <f>'AEO 2023 Table 42 Raw'!AC113</f>
        <v>3953.1616210000002</v>
      </c>
      <c r="AA132" s="82">
        <f>'AEO 2023 Table 42 Raw'!AD113</f>
        <v>3953.1616210000002</v>
      </c>
      <c r="AB132" s="82">
        <f>'AEO 2023 Table 42 Raw'!AE113</f>
        <v>3953.1616210000002</v>
      </c>
      <c r="AC132" s="82">
        <f>'AEO 2023 Table 42 Raw'!AF113</f>
        <v>3953.1616210000002</v>
      </c>
      <c r="AD132" s="82">
        <f>'AEO 2023 Table 42 Raw'!AG113</f>
        <v>3950.9296880000002</v>
      </c>
      <c r="AE132" s="82">
        <f>'AEO 2023 Table 42 Raw'!AH113</f>
        <v>3950.9296880000002</v>
      </c>
      <c r="AF132" s="95">
        <f>'AEO 2023 Table 42 Raw'!AI113</f>
        <v>-1E-3</v>
      </c>
    </row>
    <row r="133" spans="1:32" ht="12" customHeight="1" x14ac:dyDescent="0.35">
      <c r="A133" s="77" t="s">
        <v>1576</v>
      </c>
      <c r="B133" s="81" t="s">
        <v>1533</v>
      </c>
      <c r="C133" s="82">
        <f>'AEO 2023 Table 42 Raw'!F114</f>
        <v>4790.0273440000001</v>
      </c>
      <c r="D133" s="82">
        <f>'AEO 2023 Table 42 Raw'!G114</f>
        <v>4782.091797</v>
      </c>
      <c r="E133" s="82">
        <f>'AEO 2023 Table 42 Raw'!H114</f>
        <v>4767.2890619999998</v>
      </c>
      <c r="F133" s="82">
        <f>'AEO 2023 Table 42 Raw'!I114</f>
        <v>4741.6108400000003</v>
      </c>
      <c r="G133" s="82">
        <f>'AEO 2023 Table 42 Raw'!J114</f>
        <v>4724.4360349999997</v>
      </c>
      <c r="H133" s="82">
        <f>'AEO 2023 Table 42 Raw'!K114</f>
        <v>4723.453125</v>
      </c>
      <c r="I133" s="82">
        <f>'AEO 2023 Table 42 Raw'!L114</f>
        <v>4715.2280270000001</v>
      </c>
      <c r="J133" s="82">
        <f>'AEO 2023 Table 42 Raw'!M114</f>
        <v>4716.7612300000001</v>
      </c>
      <c r="K133" s="82">
        <f>'AEO 2023 Table 42 Raw'!N114</f>
        <v>4715.8115230000003</v>
      </c>
      <c r="L133" s="82">
        <f>'AEO 2023 Table 42 Raw'!O114</f>
        <v>4715.2036129999997</v>
      </c>
      <c r="M133" s="82">
        <f>'AEO 2023 Table 42 Raw'!P114</f>
        <v>4713.8066410000001</v>
      </c>
      <c r="N133" s="82">
        <f>'AEO 2023 Table 42 Raw'!Q114</f>
        <v>4712.7753910000001</v>
      </c>
      <c r="O133" s="82">
        <f>'AEO 2023 Table 42 Raw'!R114</f>
        <v>4712.0986329999996</v>
      </c>
      <c r="P133" s="82">
        <f>'AEO 2023 Table 42 Raw'!S114</f>
        <v>4711.8793949999999</v>
      </c>
      <c r="Q133" s="82">
        <f>'AEO 2023 Table 42 Raw'!T114</f>
        <v>4710.8579099999997</v>
      </c>
      <c r="R133" s="82">
        <f>'AEO 2023 Table 42 Raw'!U114</f>
        <v>4709.3398440000001</v>
      </c>
      <c r="S133" s="82">
        <f>'AEO 2023 Table 42 Raw'!V114</f>
        <v>4707.6108400000003</v>
      </c>
      <c r="T133" s="82">
        <f>'AEO 2023 Table 42 Raw'!W114</f>
        <v>4705.6655270000001</v>
      </c>
      <c r="U133" s="82">
        <f>'AEO 2023 Table 42 Raw'!X114</f>
        <v>4704.7285160000001</v>
      </c>
      <c r="V133" s="82">
        <f>'AEO 2023 Table 42 Raw'!Y114</f>
        <v>4703.8784180000002</v>
      </c>
      <c r="W133" s="82">
        <f>'AEO 2023 Table 42 Raw'!Z114</f>
        <v>4703.0195309999999</v>
      </c>
      <c r="X133" s="82">
        <f>'AEO 2023 Table 42 Raw'!AA114</f>
        <v>4702.3398440000001</v>
      </c>
      <c r="Y133" s="82">
        <f>'AEO 2023 Table 42 Raw'!AB114</f>
        <v>4702.3398440000001</v>
      </c>
      <c r="Z133" s="82">
        <f>'AEO 2023 Table 42 Raw'!AC114</f>
        <v>4702.1303710000002</v>
      </c>
      <c r="AA133" s="82">
        <f>'AEO 2023 Table 42 Raw'!AD114</f>
        <v>4702.1303710000002</v>
      </c>
      <c r="AB133" s="82">
        <f>'AEO 2023 Table 42 Raw'!AE114</f>
        <v>4702.1303710000002</v>
      </c>
      <c r="AC133" s="82">
        <f>'AEO 2023 Table 42 Raw'!AF114</f>
        <v>4702.1289059999999</v>
      </c>
      <c r="AD133" s="82">
        <f>'AEO 2023 Table 42 Raw'!AG114</f>
        <v>4700.451172</v>
      </c>
      <c r="AE133" s="82">
        <f>'AEO 2023 Table 42 Raw'!AH114</f>
        <v>4700.4619140000004</v>
      </c>
      <c r="AF133" s="95">
        <f>'AEO 2023 Table 42 Raw'!AI114</f>
        <v>-1E-3</v>
      </c>
    </row>
    <row r="134" spans="1:32" ht="12" customHeight="1" x14ac:dyDescent="0.35">
      <c r="A134" s="77" t="s">
        <v>1577</v>
      </c>
      <c r="B134" s="81" t="s">
        <v>1535</v>
      </c>
      <c r="C134" s="82">
        <f>'AEO 2023 Table 42 Raw'!F115</f>
        <v>3538.6491700000001</v>
      </c>
      <c r="D134" s="82">
        <f>'AEO 2023 Table 42 Raw'!G115</f>
        <v>3523.4169919999999</v>
      </c>
      <c r="E134" s="82">
        <f>'AEO 2023 Table 42 Raw'!H115</f>
        <v>3507.82251</v>
      </c>
      <c r="F134" s="82">
        <f>'AEO 2023 Table 42 Raw'!I115</f>
        <v>3490.398193</v>
      </c>
      <c r="G134" s="82">
        <f>'AEO 2023 Table 42 Raw'!J115</f>
        <v>3475.3508299999999</v>
      </c>
      <c r="H134" s="82">
        <f>'AEO 2023 Table 42 Raw'!K115</f>
        <v>3451.39624</v>
      </c>
      <c r="I134" s="82">
        <f>'AEO 2023 Table 42 Raw'!L115</f>
        <v>3424.6467290000001</v>
      </c>
      <c r="J134" s="82">
        <f>'AEO 2023 Table 42 Raw'!M115</f>
        <v>3419.3308109999998</v>
      </c>
      <c r="K134" s="82">
        <f>'AEO 2023 Table 42 Raw'!N115</f>
        <v>3419.1022950000001</v>
      </c>
      <c r="L134" s="82">
        <f>'AEO 2023 Table 42 Raw'!O115</f>
        <v>3418.1354980000001</v>
      </c>
      <c r="M134" s="82">
        <f>'AEO 2023 Table 42 Raw'!P115</f>
        <v>3416.3332519999999</v>
      </c>
      <c r="N134" s="82">
        <f>'AEO 2023 Table 42 Raw'!Q115</f>
        <v>3414.875</v>
      </c>
      <c r="O134" s="82">
        <f>'AEO 2023 Table 42 Raw'!R115</f>
        <v>3413.3564449999999</v>
      </c>
      <c r="P134" s="82">
        <f>'AEO 2023 Table 42 Raw'!S115</f>
        <v>3411.6352539999998</v>
      </c>
      <c r="Q134" s="82">
        <f>'AEO 2023 Table 42 Raw'!T115</f>
        <v>3409.5261230000001</v>
      </c>
      <c r="R134" s="82">
        <f>'AEO 2023 Table 42 Raw'!U115</f>
        <v>3407.7192380000001</v>
      </c>
      <c r="S134" s="82">
        <f>'AEO 2023 Table 42 Raw'!V115</f>
        <v>3405.991943</v>
      </c>
      <c r="T134" s="82">
        <f>'AEO 2023 Table 42 Raw'!W115</f>
        <v>3404.1821289999998</v>
      </c>
      <c r="U134" s="82">
        <f>'AEO 2023 Table 42 Raw'!X115</f>
        <v>3403.4067380000001</v>
      </c>
      <c r="V134" s="82">
        <f>'AEO 2023 Table 42 Raw'!Y115</f>
        <v>3403.1613769999999</v>
      </c>
      <c r="W134" s="82">
        <f>'AEO 2023 Table 42 Raw'!Z115</f>
        <v>3402.9257809999999</v>
      </c>
      <c r="X134" s="82">
        <f>'AEO 2023 Table 42 Raw'!AA115</f>
        <v>3402.7299800000001</v>
      </c>
      <c r="Y134" s="82">
        <f>'AEO 2023 Table 42 Raw'!AB115</f>
        <v>3402.7124020000001</v>
      </c>
      <c r="Z134" s="82">
        <f>'AEO 2023 Table 42 Raw'!AC115</f>
        <v>3402.5871579999998</v>
      </c>
      <c r="AA134" s="82">
        <f>'AEO 2023 Table 42 Raw'!AD115</f>
        <v>3402.5815429999998</v>
      </c>
      <c r="AB134" s="82">
        <f>'AEO 2023 Table 42 Raw'!AE115</f>
        <v>3402.5805660000001</v>
      </c>
      <c r="AC134" s="82">
        <f>'AEO 2023 Table 42 Raw'!AF115</f>
        <v>3402.5749510000001</v>
      </c>
      <c r="AD134" s="82">
        <f>'AEO 2023 Table 42 Raw'!AG115</f>
        <v>3402.320557</v>
      </c>
      <c r="AE134" s="82">
        <f>'AEO 2023 Table 42 Raw'!AH115</f>
        <v>3402.2297359999998</v>
      </c>
      <c r="AF134" s="95">
        <f>'AEO 2023 Table 42 Raw'!AI115</f>
        <v>-1E-3</v>
      </c>
    </row>
    <row r="135" spans="1:32" ht="12" customHeight="1" x14ac:dyDescent="0.35">
      <c r="A135" s="77" t="s">
        <v>1578</v>
      </c>
      <c r="B135" s="81" t="s">
        <v>1537</v>
      </c>
      <c r="C135" s="82">
        <f>'AEO 2023 Table 42 Raw'!F116</f>
        <v>4413.1596680000002</v>
      </c>
      <c r="D135" s="82">
        <f>'AEO 2023 Table 42 Raw'!G116</f>
        <v>4399.955078</v>
      </c>
      <c r="E135" s="82">
        <f>'AEO 2023 Table 42 Raw'!H116</f>
        <v>4410.9282229999999</v>
      </c>
      <c r="F135" s="82">
        <f>'AEO 2023 Table 42 Raw'!I116</f>
        <v>4414.0932620000003</v>
      </c>
      <c r="G135" s="82">
        <f>'AEO 2023 Table 42 Raw'!J116</f>
        <v>4398.0722660000001</v>
      </c>
      <c r="H135" s="82">
        <f>'AEO 2023 Table 42 Raw'!K116</f>
        <v>4389.0688479999999</v>
      </c>
      <c r="I135" s="82">
        <f>'AEO 2023 Table 42 Raw'!L116</f>
        <v>4373.3979490000002</v>
      </c>
      <c r="J135" s="82">
        <f>'AEO 2023 Table 42 Raw'!M116</f>
        <v>4367.9091799999997</v>
      </c>
      <c r="K135" s="82">
        <f>'AEO 2023 Table 42 Raw'!N116</f>
        <v>4362.0068359999996</v>
      </c>
      <c r="L135" s="82">
        <f>'AEO 2023 Table 42 Raw'!O116</f>
        <v>4354.7407229999999</v>
      </c>
      <c r="M135" s="82">
        <f>'AEO 2023 Table 42 Raw'!P116</f>
        <v>4346.2172849999997</v>
      </c>
      <c r="N135" s="82">
        <f>'AEO 2023 Table 42 Raw'!Q116</f>
        <v>4338.2436520000001</v>
      </c>
      <c r="O135" s="82">
        <f>'AEO 2023 Table 42 Raw'!R116</f>
        <v>4334.2915039999998</v>
      </c>
      <c r="P135" s="82">
        <f>'AEO 2023 Table 42 Raw'!S116</f>
        <v>4334.8041990000002</v>
      </c>
      <c r="Q135" s="82">
        <f>'AEO 2023 Table 42 Raw'!T116</f>
        <v>4335.6645509999998</v>
      </c>
      <c r="R135" s="82">
        <f>'AEO 2023 Table 42 Raw'!U116</f>
        <v>4336.8066410000001</v>
      </c>
      <c r="S135" s="82">
        <f>'AEO 2023 Table 42 Raw'!V116</f>
        <v>4337.8764650000003</v>
      </c>
      <c r="T135" s="82">
        <f>'AEO 2023 Table 42 Raw'!W116</f>
        <v>4339.7016599999997</v>
      </c>
      <c r="U135" s="82">
        <f>'AEO 2023 Table 42 Raw'!X116</f>
        <v>4339.6982420000004</v>
      </c>
      <c r="V135" s="82">
        <f>'AEO 2023 Table 42 Raw'!Y116</f>
        <v>4339.7392579999996</v>
      </c>
      <c r="W135" s="82">
        <f>'AEO 2023 Table 42 Raw'!Z116</f>
        <v>4339.6577150000003</v>
      </c>
      <c r="X135" s="82">
        <f>'AEO 2023 Table 42 Raw'!AA116</f>
        <v>4339.5878910000001</v>
      </c>
      <c r="Y135" s="82">
        <f>'AEO 2023 Table 42 Raw'!AB116</f>
        <v>4339.5102539999998</v>
      </c>
      <c r="Z135" s="82">
        <f>'AEO 2023 Table 42 Raw'!AC116</f>
        <v>4339.3427730000003</v>
      </c>
      <c r="AA135" s="82">
        <f>'AEO 2023 Table 42 Raw'!AD116</f>
        <v>4339.314453</v>
      </c>
      <c r="AB135" s="82">
        <f>'AEO 2023 Table 42 Raw'!AE116</f>
        <v>4339.314453</v>
      </c>
      <c r="AC135" s="82">
        <f>'AEO 2023 Table 42 Raw'!AF116</f>
        <v>4339.3129879999997</v>
      </c>
      <c r="AD135" s="82">
        <f>'AEO 2023 Table 42 Raw'!AG116</f>
        <v>4340.0249020000001</v>
      </c>
      <c r="AE135" s="82">
        <f>'AEO 2023 Table 42 Raw'!AH116</f>
        <v>4340.0253910000001</v>
      </c>
      <c r="AF135" s="95">
        <f>'AEO 2023 Table 42 Raw'!AI116</f>
        <v>-1E-3</v>
      </c>
    </row>
    <row r="136" spans="1:32" ht="12" customHeight="1" x14ac:dyDescent="0.35">
      <c r="A136" s="77" t="s">
        <v>1579</v>
      </c>
      <c r="B136" s="81" t="s">
        <v>1539</v>
      </c>
      <c r="C136" s="82">
        <f>'AEO 2023 Table 42 Raw'!F117</f>
        <v>4348.7539059999999</v>
      </c>
      <c r="D136" s="82">
        <f>'AEO 2023 Table 42 Raw'!G117</f>
        <v>4327.826172</v>
      </c>
      <c r="E136" s="82">
        <f>'AEO 2023 Table 42 Raw'!H117</f>
        <v>4310.0244140000004</v>
      </c>
      <c r="F136" s="82">
        <f>'AEO 2023 Table 42 Raw'!I117</f>
        <v>4265.6992190000001</v>
      </c>
      <c r="G136" s="82">
        <f>'AEO 2023 Table 42 Raw'!J117</f>
        <v>4238.4096680000002</v>
      </c>
      <c r="H136" s="82">
        <f>'AEO 2023 Table 42 Raw'!K117</f>
        <v>4228.0629879999997</v>
      </c>
      <c r="I136" s="82">
        <f>'AEO 2023 Table 42 Raw'!L117</f>
        <v>4210.265625</v>
      </c>
      <c r="J136" s="82">
        <f>'AEO 2023 Table 42 Raw'!M117</f>
        <v>4207.5336909999996</v>
      </c>
      <c r="K136" s="82">
        <f>'AEO 2023 Table 42 Raw'!N117</f>
        <v>4203.8393550000001</v>
      </c>
      <c r="L136" s="82">
        <f>'AEO 2023 Table 42 Raw'!O117</f>
        <v>4199.3208009999998</v>
      </c>
      <c r="M136" s="82">
        <f>'AEO 2023 Table 42 Raw'!P117</f>
        <v>4193.1899409999996</v>
      </c>
      <c r="N136" s="82">
        <f>'AEO 2023 Table 42 Raw'!Q117</f>
        <v>4186.8032229999999</v>
      </c>
      <c r="O136" s="82">
        <f>'AEO 2023 Table 42 Raw'!R117</f>
        <v>4184.0517579999996</v>
      </c>
      <c r="P136" s="82">
        <f>'AEO 2023 Table 42 Raw'!S117</f>
        <v>4182.5664059999999</v>
      </c>
      <c r="Q136" s="82">
        <f>'AEO 2023 Table 42 Raw'!T117</f>
        <v>4180.9853519999997</v>
      </c>
      <c r="R136" s="82">
        <f>'AEO 2023 Table 42 Raw'!U117</f>
        <v>4179.2543949999999</v>
      </c>
      <c r="S136" s="82">
        <f>'AEO 2023 Table 42 Raw'!V117</f>
        <v>4177.4282229999999</v>
      </c>
      <c r="T136" s="82">
        <f>'AEO 2023 Table 42 Raw'!W117</f>
        <v>4175.5180659999996</v>
      </c>
      <c r="U136" s="82">
        <f>'AEO 2023 Table 42 Raw'!X117</f>
        <v>4174.0625</v>
      </c>
      <c r="V136" s="82">
        <f>'AEO 2023 Table 42 Raw'!Y117</f>
        <v>4172.7094729999999</v>
      </c>
      <c r="W136" s="82">
        <f>'AEO 2023 Table 42 Raw'!Z117</f>
        <v>4171.4096680000002</v>
      </c>
      <c r="X136" s="82">
        <f>'AEO 2023 Table 42 Raw'!AA117</f>
        <v>4170.3901370000003</v>
      </c>
      <c r="Y136" s="82">
        <f>'AEO 2023 Table 42 Raw'!AB117</f>
        <v>4170.3608400000003</v>
      </c>
      <c r="Z136" s="82">
        <f>'AEO 2023 Table 42 Raw'!AC117</f>
        <v>4170.0307620000003</v>
      </c>
      <c r="AA136" s="82">
        <f>'AEO 2023 Table 42 Raw'!AD117</f>
        <v>4170.0200199999999</v>
      </c>
      <c r="AB136" s="82">
        <f>'AEO 2023 Table 42 Raw'!AE117</f>
        <v>4170.0200199999999</v>
      </c>
      <c r="AC136" s="82">
        <f>'AEO 2023 Table 42 Raw'!AF117</f>
        <v>4170.0195309999999</v>
      </c>
      <c r="AD136" s="82">
        <f>'AEO 2023 Table 42 Raw'!AG117</f>
        <v>4167.6523440000001</v>
      </c>
      <c r="AE136" s="82">
        <f>'AEO 2023 Table 42 Raw'!AH117</f>
        <v>4167.6103519999997</v>
      </c>
      <c r="AF136" s="95">
        <f>'AEO 2023 Table 42 Raw'!AI117</f>
        <v>-2E-3</v>
      </c>
    </row>
    <row r="137" spans="1:32" ht="12" customHeight="1" x14ac:dyDescent="0.35">
      <c r="A137" s="77" t="s">
        <v>1580</v>
      </c>
      <c r="B137" s="81" t="s">
        <v>1541</v>
      </c>
      <c r="C137" s="82">
        <f>'AEO 2023 Table 42 Raw'!F118</f>
        <v>5554.6401370000003</v>
      </c>
      <c r="D137" s="82">
        <f>'AEO 2023 Table 42 Raw'!G118</f>
        <v>5521.8754879999997</v>
      </c>
      <c r="E137" s="82">
        <f>'AEO 2023 Table 42 Raw'!H118</f>
        <v>5497.2143550000001</v>
      </c>
      <c r="F137" s="82">
        <f>'AEO 2023 Table 42 Raw'!I118</f>
        <v>5434.6020509999998</v>
      </c>
      <c r="G137" s="82">
        <f>'AEO 2023 Table 42 Raw'!J118</f>
        <v>5398.595703</v>
      </c>
      <c r="H137" s="82">
        <f>'AEO 2023 Table 42 Raw'!K118</f>
        <v>5377.4702150000003</v>
      </c>
      <c r="I137" s="82">
        <f>'AEO 2023 Table 42 Raw'!L118</f>
        <v>5343.9731449999999</v>
      </c>
      <c r="J137" s="82">
        <f>'AEO 2023 Table 42 Raw'!M118</f>
        <v>5340.203125</v>
      </c>
      <c r="K137" s="82">
        <f>'AEO 2023 Table 42 Raw'!N118</f>
        <v>5335.6103519999997</v>
      </c>
      <c r="L137" s="82">
        <f>'AEO 2023 Table 42 Raw'!O118</f>
        <v>5330.6640619999998</v>
      </c>
      <c r="M137" s="82">
        <f>'AEO 2023 Table 42 Raw'!P118</f>
        <v>5326.6723629999997</v>
      </c>
      <c r="N137" s="82">
        <f>'AEO 2023 Table 42 Raw'!Q118</f>
        <v>5319.7446289999998</v>
      </c>
      <c r="O137" s="82">
        <f>'AEO 2023 Table 42 Raw'!R118</f>
        <v>5312.3017579999996</v>
      </c>
      <c r="P137" s="82">
        <f>'AEO 2023 Table 42 Raw'!S118</f>
        <v>5305.9882809999999</v>
      </c>
      <c r="Q137" s="82">
        <f>'AEO 2023 Table 42 Raw'!T118</f>
        <v>5301.5415039999998</v>
      </c>
      <c r="R137" s="82">
        <f>'AEO 2023 Table 42 Raw'!U118</f>
        <v>5298.3422849999997</v>
      </c>
      <c r="S137" s="82">
        <f>'AEO 2023 Table 42 Raw'!V118</f>
        <v>5295.3764650000003</v>
      </c>
      <c r="T137" s="82">
        <f>'AEO 2023 Table 42 Raw'!W118</f>
        <v>5291.7114259999998</v>
      </c>
      <c r="U137" s="82">
        <f>'AEO 2023 Table 42 Raw'!X118</f>
        <v>5290.0810549999997</v>
      </c>
      <c r="V137" s="82">
        <f>'AEO 2023 Table 42 Raw'!Y118</f>
        <v>5288.5317379999997</v>
      </c>
      <c r="W137" s="82">
        <f>'AEO 2023 Table 42 Raw'!Z118</f>
        <v>5287.0502930000002</v>
      </c>
      <c r="X137" s="82">
        <f>'AEO 2023 Table 42 Raw'!AA118</f>
        <v>5285.8803710000002</v>
      </c>
      <c r="Y137" s="82">
        <f>'AEO 2023 Table 42 Raw'!AB118</f>
        <v>5285.8232420000004</v>
      </c>
      <c r="Z137" s="82">
        <f>'AEO 2023 Table 42 Raw'!AC118</f>
        <v>5285.5283200000003</v>
      </c>
      <c r="AA137" s="82">
        <f>'AEO 2023 Table 42 Raw'!AD118</f>
        <v>5285.5068359999996</v>
      </c>
      <c r="AB137" s="82">
        <f>'AEO 2023 Table 42 Raw'!AE118</f>
        <v>5285.5068359999996</v>
      </c>
      <c r="AC137" s="82">
        <f>'AEO 2023 Table 42 Raw'!AF118</f>
        <v>5285.5004879999997</v>
      </c>
      <c r="AD137" s="82">
        <f>'AEO 2023 Table 42 Raw'!AG118</f>
        <v>5282.5112300000001</v>
      </c>
      <c r="AE137" s="82">
        <f>'AEO 2023 Table 42 Raw'!AH118</f>
        <v>5282.4931640000004</v>
      </c>
      <c r="AF137" s="95">
        <f>'AEO 2023 Table 42 Raw'!AI118</f>
        <v>-2E-3</v>
      </c>
    </row>
    <row r="138" spans="1:32" ht="12" customHeight="1" x14ac:dyDescent="0.35">
      <c r="A138" s="77" t="s">
        <v>1581</v>
      </c>
      <c r="B138" s="81" t="s">
        <v>1526</v>
      </c>
      <c r="C138" s="82">
        <f>'AEO 2023 Table 42 Raw'!F119</f>
        <v>3501.3854980000001</v>
      </c>
      <c r="D138" s="82">
        <f>'AEO 2023 Table 42 Raw'!G119</f>
        <v>3504.5417480000001</v>
      </c>
      <c r="E138" s="82">
        <f>'AEO 2023 Table 42 Raw'!H119</f>
        <v>3518.9594729999999</v>
      </c>
      <c r="F138" s="82">
        <f>'AEO 2023 Table 42 Raw'!I119</f>
        <v>3510.4521479999999</v>
      </c>
      <c r="G138" s="82">
        <f>'AEO 2023 Table 42 Raw'!J119</f>
        <v>3501.2033689999998</v>
      </c>
      <c r="H138" s="82">
        <f>'AEO 2023 Table 42 Raw'!K119</f>
        <v>3494.188721</v>
      </c>
      <c r="I138" s="82">
        <f>'AEO 2023 Table 42 Raw'!L119</f>
        <v>3470.9277339999999</v>
      </c>
      <c r="J138" s="82">
        <f>'AEO 2023 Table 42 Raw'!M119</f>
        <v>3471.5444339999999</v>
      </c>
      <c r="K138" s="82">
        <f>'AEO 2023 Table 42 Raw'!N119</f>
        <v>3471.6118160000001</v>
      </c>
      <c r="L138" s="82">
        <f>'AEO 2023 Table 42 Raw'!O119</f>
        <v>3470.321289</v>
      </c>
      <c r="M138" s="82">
        <f>'AEO 2023 Table 42 Raw'!P119</f>
        <v>3466.866943</v>
      </c>
      <c r="N138" s="82">
        <f>'AEO 2023 Table 42 Raw'!Q119</f>
        <v>3460.8151859999998</v>
      </c>
      <c r="O138" s="82">
        <f>'AEO 2023 Table 42 Raw'!R119</f>
        <v>3455.116211</v>
      </c>
      <c r="P138" s="82">
        <f>'AEO 2023 Table 42 Raw'!S119</f>
        <v>3450.0783689999998</v>
      </c>
      <c r="Q138" s="82">
        <f>'AEO 2023 Table 42 Raw'!T119</f>
        <v>3445.7670899999998</v>
      </c>
      <c r="R138" s="82">
        <f>'AEO 2023 Table 42 Raw'!U119</f>
        <v>3440.2089839999999</v>
      </c>
      <c r="S138" s="82">
        <f>'AEO 2023 Table 42 Raw'!V119</f>
        <v>3435.547607</v>
      </c>
      <c r="T138" s="82">
        <f>'AEO 2023 Table 42 Raw'!W119</f>
        <v>3430.420654</v>
      </c>
      <c r="U138" s="82">
        <f>'AEO 2023 Table 42 Raw'!X119</f>
        <v>3428.0534670000002</v>
      </c>
      <c r="V138" s="82">
        <f>'AEO 2023 Table 42 Raw'!Y119</f>
        <v>3426.0270999999998</v>
      </c>
      <c r="W138" s="82">
        <f>'AEO 2023 Table 42 Raw'!Z119</f>
        <v>3424.1098630000001</v>
      </c>
      <c r="X138" s="82">
        <f>'AEO 2023 Table 42 Raw'!AA119</f>
        <v>3422.5825199999999</v>
      </c>
      <c r="Y138" s="82">
        <f>'AEO 2023 Table 42 Raw'!AB119</f>
        <v>3422.5744629999999</v>
      </c>
      <c r="Z138" s="82">
        <f>'AEO 2023 Table 42 Raw'!AC119</f>
        <v>3421.9685060000002</v>
      </c>
      <c r="AA138" s="82">
        <f>'AEO 2023 Table 42 Raw'!AD119</f>
        <v>3421.946289</v>
      </c>
      <c r="AB138" s="82">
        <f>'AEO 2023 Table 42 Raw'!AE119</f>
        <v>3421.5754390000002</v>
      </c>
      <c r="AC138" s="82">
        <f>'AEO 2023 Table 42 Raw'!AF119</f>
        <v>3421.5009770000001</v>
      </c>
      <c r="AD138" s="82">
        <f>'AEO 2023 Table 42 Raw'!AG119</f>
        <v>3422.7905270000001</v>
      </c>
      <c r="AE138" s="82">
        <f>'AEO 2023 Table 42 Raw'!AH119</f>
        <v>3422.773682</v>
      </c>
      <c r="AF138" s="95">
        <f>'AEO 2023 Table 42 Raw'!AI119</f>
        <v>-1E-3</v>
      </c>
    </row>
    <row r="139" spans="1:32" ht="12" customHeight="1" x14ac:dyDescent="0.35">
      <c r="A139" s="77" t="s">
        <v>1582</v>
      </c>
      <c r="B139" s="81" t="s">
        <v>1528</v>
      </c>
      <c r="C139" s="82">
        <f>'AEO 2023 Table 42 Raw'!F120</f>
        <v>4301.4633789999998</v>
      </c>
      <c r="D139" s="82">
        <f>'AEO 2023 Table 42 Raw'!G120</f>
        <v>4296.4052730000003</v>
      </c>
      <c r="E139" s="82">
        <f>'AEO 2023 Table 42 Raw'!H120</f>
        <v>4283.8999020000001</v>
      </c>
      <c r="F139" s="82">
        <f>'AEO 2023 Table 42 Raw'!I120</f>
        <v>4253.0043949999999</v>
      </c>
      <c r="G139" s="82">
        <f>'AEO 2023 Table 42 Raw'!J120</f>
        <v>4242.7475590000004</v>
      </c>
      <c r="H139" s="82">
        <f>'AEO 2023 Table 42 Raw'!K120</f>
        <v>4233.1235349999997</v>
      </c>
      <c r="I139" s="82">
        <f>'AEO 2023 Table 42 Raw'!L120</f>
        <v>4216.5976559999999</v>
      </c>
      <c r="J139" s="82">
        <f>'AEO 2023 Table 42 Raw'!M120</f>
        <v>4216.1152339999999</v>
      </c>
      <c r="K139" s="82">
        <f>'AEO 2023 Table 42 Raw'!N120</f>
        <v>4215.455078</v>
      </c>
      <c r="L139" s="82">
        <f>'AEO 2023 Table 42 Raw'!O120</f>
        <v>4214.6992190000001</v>
      </c>
      <c r="M139" s="82">
        <f>'AEO 2023 Table 42 Raw'!P120</f>
        <v>4213.8515619999998</v>
      </c>
      <c r="N139" s="82">
        <f>'AEO 2023 Table 42 Raw'!Q120</f>
        <v>4214.3178710000002</v>
      </c>
      <c r="O139" s="82">
        <f>'AEO 2023 Table 42 Raw'!R120</f>
        <v>4213.9907229999999</v>
      </c>
      <c r="P139" s="82">
        <f>'AEO 2023 Table 42 Raw'!S120</f>
        <v>4214.0073240000002</v>
      </c>
      <c r="Q139" s="82">
        <f>'AEO 2023 Table 42 Raw'!T120</f>
        <v>4213.923828</v>
      </c>
      <c r="R139" s="82">
        <f>'AEO 2023 Table 42 Raw'!U120</f>
        <v>4214.0625</v>
      </c>
      <c r="S139" s="82">
        <f>'AEO 2023 Table 42 Raw'!V120</f>
        <v>4214.138672</v>
      </c>
      <c r="T139" s="82">
        <f>'AEO 2023 Table 42 Raw'!W120</f>
        <v>4214.1909180000002</v>
      </c>
      <c r="U139" s="82">
        <f>'AEO 2023 Table 42 Raw'!X120</f>
        <v>4214.0385740000002</v>
      </c>
      <c r="V139" s="82">
        <f>'AEO 2023 Table 42 Raw'!Y120</f>
        <v>4213.4487300000001</v>
      </c>
      <c r="W139" s="82">
        <f>'AEO 2023 Table 42 Raw'!Z120</f>
        <v>4212.6723629999997</v>
      </c>
      <c r="X139" s="82">
        <f>'AEO 2023 Table 42 Raw'!AA120</f>
        <v>4211.9702150000003</v>
      </c>
      <c r="Y139" s="82">
        <f>'AEO 2023 Table 42 Raw'!AB120</f>
        <v>4211.9702150000003</v>
      </c>
      <c r="Z139" s="82">
        <f>'AEO 2023 Table 42 Raw'!AC120</f>
        <v>4211.7885740000002</v>
      </c>
      <c r="AA139" s="82">
        <f>'AEO 2023 Table 42 Raw'!AD120</f>
        <v>4211.7885740000002</v>
      </c>
      <c r="AB139" s="82">
        <f>'AEO 2023 Table 42 Raw'!AE120</f>
        <v>4211.783203</v>
      </c>
      <c r="AC139" s="82">
        <f>'AEO 2023 Table 42 Raw'!AF120</f>
        <v>4211.7729490000002</v>
      </c>
      <c r="AD139" s="82">
        <f>'AEO 2023 Table 42 Raw'!AG120</f>
        <v>4209.892578</v>
      </c>
      <c r="AE139" s="82">
        <f>'AEO 2023 Table 42 Raw'!AH120</f>
        <v>4209.8652339999999</v>
      </c>
      <c r="AF139" s="95">
        <f>'AEO 2023 Table 42 Raw'!AI120</f>
        <v>-1E-3</v>
      </c>
    </row>
    <row r="140" spans="1:32" ht="12" customHeight="1" x14ac:dyDescent="0.35">
      <c r="A140" s="77" t="s">
        <v>1583</v>
      </c>
      <c r="B140" s="81" t="s">
        <v>1565</v>
      </c>
      <c r="C140" s="82">
        <f>'AEO 2023 Table 42 Raw'!F121</f>
        <v>4315.3847660000001</v>
      </c>
      <c r="D140" s="82">
        <f>'AEO 2023 Table 42 Raw'!G121</f>
        <v>4299.5864259999998</v>
      </c>
      <c r="E140" s="82">
        <f>'AEO 2023 Table 42 Raw'!H121</f>
        <v>4292.7978519999997</v>
      </c>
      <c r="F140" s="82">
        <f>'AEO 2023 Table 42 Raw'!I121</f>
        <v>4266.5341799999997</v>
      </c>
      <c r="G140" s="82">
        <f>'AEO 2023 Table 42 Raw'!J121</f>
        <v>4254.3710940000001</v>
      </c>
      <c r="H140" s="82">
        <f>'AEO 2023 Table 42 Raw'!K121</f>
        <v>4246.2216799999997</v>
      </c>
      <c r="I140" s="82">
        <f>'AEO 2023 Table 42 Raw'!L121</f>
        <v>4229.3505859999996</v>
      </c>
      <c r="J140" s="82">
        <f>'AEO 2023 Table 42 Raw'!M121</f>
        <v>4229.5302730000003</v>
      </c>
      <c r="K140" s="82">
        <f>'AEO 2023 Table 42 Raw'!N121</f>
        <v>4228.2973629999997</v>
      </c>
      <c r="L140" s="82">
        <f>'AEO 2023 Table 42 Raw'!O121</f>
        <v>4226.7773440000001</v>
      </c>
      <c r="M140" s="82">
        <f>'AEO 2023 Table 42 Raw'!P121</f>
        <v>4224.767578</v>
      </c>
      <c r="N140" s="82">
        <f>'AEO 2023 Table 42 Raw'!Q121</f>
        <v>4222.6264650000003</v>
      </c>
      <c r="O140" s="82">
        <f>'AEO 2023 Table 42 Raw'!R121</f>
        <v>4220.7358400000003</v>
      </c>
      <c r="P140" s="82">
        <f>'AEO 2023 Table 42 Raw'!S121</f>
        <v>4219.390625</v>
      </c>
      <c r="Q140" s="82">
        <f>'AEO 2023 Table 42 Raw'!T121</f>
        <v>4218.3403319999998</v>
      </c>
      <c r="R140" s="82">
        <f>'AEO 2023 Table 42 Raw'!U121</f>
        <v>4216.6259769999997</v>
      </c>
      <c r="S140" s="82">
        <f>'AEO 2023 Table 42 Raw'!V121</f>
        <v>4215.2924800000001</v>
      </c>
      <c r="T140" s="82">
        <f>'AEO 2023 Table 42 Raw'!W121</f>
        <v>4213.8095700000003</v>
      </c>
      <c r="U140" s="82">
        <f>'AEO 2023 Table 42 Raw'!X121</f>
        <v>4212.8632809999999</v>
      </c>
      <c r="V140" s="82">
        <f>'AEO 2023 Table 42 Raw'!Y121</f>
        <v>4211.9521480000003</v>
      </c>
      <c r="W140" s="82">
        <f>'AEO 2023 Table 42 Raw'!Z121</f>
        <v>4210.9785160000001</v>
      </c>
      <c r="X140" s="82">
        <f>'AEO 2023 Table 42 Raw'!AA121</f>
        <v>4210.0439450000003</v>
      </c>
      <c r="Y140" s="82">
        <f>'AEO 2023 Table 42 Raw'!AB121</f>
        <v>4210.283203</v>
      </c>
      <c r="Z140" s="82">
        <f>'AEO 2023 Table 42 Raw'!AC121</f>
        <v>4209.9306640000004</v>
      </c>
      <c r="AA140" s="82">
        <f>'AEO 2023 Table 42 Raw'!AD121</f>
        <v>4210.5737300000001</v>
      </c>
      <c r="AB140" s="82">
        <f>'AEO 2023 Table 42 Raw'!AE121</f>
        <v>4210.0302730000003</v>
      </c>
      <c r="AC140" s="82">
        <f>'AEO 2023 Table 42 Raw'!AF121</f>
        <v>4210.2412109999996</v>
      </c>
      <c r="AD140" s="82">
        <f>'AEO 2023 Table 42 Raw'!AG121</f>
        <v>4208.9443359999996</v>
      </c>
      <c r="AE140" s="82">
        <f>'AEO 2023 Table 42 Raw'!AH121</f>
        <v>4209.0849609999996</v>
      </c>
      <c r="AF140" s="95">
        <f>'AEO 2023 Table 42 Raw'!AI121</f>
        <v>-1E-3</v>
      </c>
    </row>
    <row r="141" spans="1:32" ht="12" customHeight="1" x14ac:dyDescent="0.35">
      <c r="C141" s="82"/>
      <c r="D141" s="82"/>
      <c r="E141" s="82"/>
      <c r="F141" s="82"/>
      <c r="G141" s="82"/>
      <c r="H141" s="82"/>
      <c r="I141" s="82"/>
      <c r="J141" s="82"/>
      <c r="K141" s="82"/>
      <c r="L141" s="82"/>
      <c r="M141" s="82"/>
      <c r="N141" s="82"/>
      <c r="O141" s="82"/>
      <c r="P141" s="82"/>
      <c r="Q141" s="82"/>
      <c r="R141" s="82"/>
      <c r="S141" s="82"/>
      <c r="T141" s="82"/>
      <c r="U141" s="82"/>
      <c r="V141" s="82"/>
      <c r="W141" s="82"/>
      <c r="X141" s="82"/>
      <c r="Y141" s="82"/>
      <c r="Z141" s="82"/>
      <c r="AA141" s="82"/>
      <c r="AB141" s="82"/>
      <c r="AC141" s="82"/>
      <c r="AD141" s="82"/>
      <c r="AE141" s="82"/>
      <c r="AF141" s="95"/>
    </row>
    <row r="142" spans="1:32" ht="12" customHeight="1" x14ac:dyDescent="0.35">
      <c r="B142" s="34" t="s">
        <v>156</v>
      </c>
      <c r="C142" s="82"/>
      <c r="D142" s="82"/>
      <c r="E142" s="82"/>
      <c r="F142" s="82"/>
      <c r="G142" s="82"/>
      <c r="H142" s="82"/>
      <c r="I142" s="82"/>
      <c r="J142" s="82"/>
      <c r="K142" s="82"/>
      <c r="L142" s="82"/>
      <c r="M142" s="82"/>
      <c r="N142" s="82"/>
      <c r="O142" s="82"/>
      <c r="P142" s="82"/>
      <c r="Q142" s="82"/>
      <c r="R142" s="82"/>
      <c r="S142" s="82"/>
      <c r="T142" s="82"/>
      <c r="U142" s="82"/>
      <c r="V142" s="82"/>
      <c r="W142" s="82"/>
      <c r="X142" s="82"/>
      <c r="Y142" s="82"/>
      <c r="Z142" s="82"/>
      <c r="AA142" s="82"/>
      <c r="AB142" s="82"/>
      <c r="AC142" s="82"/>
      <c r="AD142" s="82"/>
      <c r="AE142" s="82"/>
      <c r="AF142" s="95"/>
    </row>
    <row r="143" spans="1:32" ht="12" customHeight="1" x14ac:dyDescent="0.35">
      <c r="A143" s="77" t="s">
        <v>1584</v>
      </c>
      <c r="B143" s="81" t="s">
        <v>1544</v>
      </c>
      <c r="C143" s="82">
        <f>'AEO 2023 Table 42 Raw'!F123</f>
        <v>3358.5061040000001</v>
      </c>
      <c r="D143" s="82">
        <f>'AEO 2023 Table 42 Raw'!G123</f>
        <v>3357.5659179999998</v>
      </c>
      <c r="E143" s="82">
        <f>'AEO 2023 Table 42 Raw'!H123</f>
        <v>3356.4460450000001</v>
      </c>
      <c r="F143" s="82">
        <f>'AEO 2023 Table 42 Raw'!I123</f>
        <v>3354.6157229999999</v>
      </c>
      <c r="G143" s="82">
        <f>'AEO 2023 Table 42 Raw'!J123</f>
        <v>3352.5808109999998</v>
      </c>
      <c r="H143" s="82">
        <f>'AEO 2023 Table 42 Raw'!K123</f>
        <v>3349.9819339999999</v>
      </c>
      <c r="I143" s="82">
        <f>'AEO 2023 Table 42 Raw'!L123</f>
        <v>3346.2290039999998</v>
      </c>
      <c r="J143" s="82">
        <f>'AEO 2023 Table 42 Raw'!M123</f>
        <v>3342.3571780000002</v>
      </c>
      <c r="K143" s="82">
        <f>'AEO 2023 Table 42 Raw'!N123</f>
        <v>3338.2224120000001</v>
      </c>
      <c r="L143" s="82">
        <f>'AEO 2023 Table 42 Raw'!O123</f>
        <v>3334.0419919999999</v>
      </c>
      <c r="M143" s="82">
        <f>'AEO 2023 Table 42 Raw'!P123</f>
        <v>3329.781982</v>
      </c>
      <c r="N143" s="82">
        <f>'AEO 2023 Table 42 Raw'!Q123</f>
        <v>3325.305664</v>
      </c>
      <c r="O143" s="82">
        <f>'AEO 2023 Table 42 Raw'!R123</f>
        <v>3320.5373540000001</v>
      </c>
      <c r="P143" s="82">
        <f>'AEO 2023 Table 42 Raw'!S123</f>
        <v>3317.3811040000001</v>
      </c>
      <c r="Q143" s="82">
        <f>'AEO 2023 Table 42 Raw'!T123</f>
        <v>3313.8610840000001</v>
      </c>
      <c r="R143" s="82">
        <f>'AEO 2023 Table 42 Raw'!U123</f>
        <v>3310.1923830000001</v>
      </c>
      <c r="S143" s="82">
        <f>'AEO 2023 Table 42 Raw'!V123</f>
        <v>3306.7375489999999</v>
      </c>
      <c r="T143" s="82">
        <f>'AEO 2023 Table 42 Raw'!W123</f>
        <v>3303.2402339999999</v>
      </c>
      <c r="U143" s="82">
        <f>'AEO 2023 Table 42 Raw'!X123</f>
        <v>3299.7070309999999</v>
      </c>
      <c r="V143" s="82">
        <f>'AEO 2023 Table 42 Raw'!Y123</f>
        <v>3296.3007809999999</v>
      </c>
      <c r="W143" s="82">
        <f>'AEO 2023 Table 42 Raw'!Z123</f>
        <v>3292.9641109999998</v>
      </c>
      <c r="X143" s="82">
        <f>'AEO 2023 Table 42 Raw'!AA123</f>
        <v>3289.7895509999998</v>
      </c>
      <c r="Y143" s="82">
        <f>'AEO 2023 Table 42 Raw'!AB123</f>
        <v>3286.7578119999998</v>
      </c>
      <c r="Z143" s="82">
        <f>'AEO 2023 Table 42 Raw'!AC123</f>
        <v>3283.7941890000002</v>
      </c>
      <c r="AA143" s="82">
        <f>'AEO 2023 Table 42 Raw'!AD123</f>
        <v>3280.9445799999999</v>
      </c>
      <c r="AB143" s="82">
        <f>'AEO 2023 Table 42 Raw'!AE123</f>
        <v>3278.3803710000002</v>
      </c>
      <c r="AC143" s="82">
        <f>'AEO 2023 Table 42 Raw'!AF123</f>
        <v>3275.9816890000002</v>
      </c>
      <c r="AD143" s="82">
        <f>'AEO 2023 Table 42 Raw'!AG123</f>
        <v>3273.5739749999998</v>
      </c>
      <c r="AE143" s="82">
        <f>'AEO 2023 Table 42 Raw'!AH123</f>
        <v>3271.3388669999999</v>
      </c>
      <c r="AF143" s="95">
        <f>'AEO 2023 Table 42 Raw'!AI123</f>
        <v>-1E-3</v>
      </c>
    </row>
    <row r="144" spans="1:32" ht="12" customHeight="1" x14ac:dyDescent="0.35">
      <c r="A144" s="77" t="s">
        <v>1585</v>
      </c>
      <c r="B144" s="81" t="s">
        <v>1555</v>
      </c>
      <c r="C144" s="82">
        <f>'AEO 2023 Table 42 Raw'!F124</f>
        <v>4455.1235349999997</v>
      </c>
      <c r="D144" s="82">
        <f>'AEO 2023 Table 42 Raw'!G124</f>
        <v>4442.8388670000004</v>
      </c>
      <c r="E144" s="82">
        <f>'AEO 2023 Table 42 Raw'!H124</f>
        <v>4430.0083009999998</v>
      </c>
      <c r="F144" s="82">
        <f>'AEO 2023 Table 42 Raw'!I124</f>
        <v>4416.0117190000001</v>
      </c>
      <c r="G144" s="82">
        <f>'AEO 2023 Table 42 Raw'!J124</f>
        <v>4401.6708980000003</v>
      </c>
      <c r="H144" s="82">
        <f>'AEO 2023 Table 42 Raw'!K124</f>
        <v>4388.1025390000004</v>
      </c>
      <c r="I144" s="82">
        <f>'AEO 2023 Table 42 Raw'!L124</f>
        <v>4373.9194340000004</v>
      </c>
      <c r="J144" s="82">
        <f>'AEO 2023 Table 42 Raw'!M124</f>
        <v>4360.9897460000002</v>
      </c>
      <c r="K144" s="82">
        <f>'AEO 2023 Table 42 Raw'!N124</f>
        <v>4349.5131840000004</v>
      </c>
      <c r="L144" s="82">
        <f>'AEO 2023 Table 42 Raw'!O124</f>
        <v>4338.5966799999997</v>
      </c>
      <c r="M144" s="82">
        <f>'AEO 2023 Table 42 Raw'!P124</f>
        <v>4327.8256840000004</v>
      </c>
      <c r="N144" s="82">
        <f>'AEO 2023 Table 42 Raw'!Q124</f>
        <v>4319.5322269999997</v>
      </c>
      <c r="O144" s="82">
        <f>'AEO 2023 Table 42 Raw'!R124</f>
        <v>4311.4047849999997</v>
      </c>
      <c r="P144" s="82">
        <f>'AEO 2023 Table 42 Raw'!S124</f>
        <v>4303.7539059999999</v>
      </c>
      <c r="Q144" s="82">
        <f>'AEO 2023 Table 42 Raw'!T124</f>
        <v>4297.1640619999998</v>
      </c>
      <c r="R144" s="82">
        <f>'AEO 2023 Table 42 Raw'!U124</f>
        <v>4291.1391599999997</v>
      </c>
      <c r="S144" s="82">
        <f>'AEO 2023 Table 42 Raw'!V124</f>
        <v>4285.2563479999999</v>
      </c>
      <c r="T144" s="82">
        <f>'AEO 2023 Table 42 Raw'!W124</f>
        <v>4279.6987300000001</v>
      </c>
      <c r="U144" s="82">
        <f>'AEO 2023 Table 42 Raw'!X124</f>
        <v>4274.3452150000003</v>
      </c>
      <c r="V144" s="82">
        <f>'AEO 2023 Table 42 Raw'!Y124</f>
        <v>4269.4462890000004</v>
      </c>
      <c r="W144" s="82">
        <f>'AEO 2023 Table 42 Raw'!Z124</f>
        <v>4264.9208980000003</v>
      </c>
      <c r="X144" s="82">
        <f>'AEO 2023 Table 42 Raw'!AA124</f>
        <v>4261.3154299999997</v>
      </c>
      <c r="Y144" s="82">
        <f>'AEO 2023 Table 42 Raw'!AB124</f>
        <v>4257.3100590000004</v>
      </c>
      <c r="Z144" s="82">
        <f>'AEO 2023 Table 42 Raw'!AC124</f>
        <v>4253.5244140000004</v>
      </c>
      <c r="AA144" s="82">
        <f>'AEO 2023 Table 42 Raw'!AD124</f>
        <v>4250.1889650000003</v>
      </c>
      <c r="AB144" s="82">
        <f>'AEO 2023 Table 42 Raw'!AE124</f>
        <v>4247.1108400000003</v>
      </c>
      <c r="AC144" s="82">
        <f>'AEO 2023 Table 42 Raw'!AF124</f>
        <v>4244.3242190000001</v>
      </c>
      <c r="AD144" s="82">
        <f>'AEO 2023 Table 42 Raw'!AG124</f>
        <v>4241.7299800000001</v>
      </c>
      <c r="AE144" s="82">
        <f>'AEO 2023 Table 42 Raw'!AH124</f>
        <v>4239.3608400000003</v>
      </c>
      <c r="AF144" s="95">
        <f>'AEO 2023 Table 42 Raw'!AI124</f>
        <v>-2E-3</v>
      </c>
    </row>
    <row r="145" spans="2:33" ht="12" customHeight="1" thickBot="1" x14ac:dyDescent="0.4"/>
    <row r="146" spans="2:33" ht="12" customHeight="1" x14ac:dyDescent="0.35">
      <c r="B146" s="102" t="s">
        <v>1586</v>
      </c>
      <c r="C146" s="103"/>
      <c r="D146" s="103"/>
      <c r="E146" s="103"/>
      <c r="F146" s="103"/>
      <c r="G146" s="103"/>
      <c r="H146" s="103"/>
      <c r="I146" s="103"/>
      <c r="J146" s="103"/>
      <c r="K146" s="103"/>
      <c r="L146" s="103"/>
      <c r="M146" s="103"/>
      <c r="N146" s="103"/>
      <c r="O146" s="103"/>
      <c r="P146" s="103"/>
      <c r="Q146" s="103"/>
      <c r="R146" s="103"/>
      <c r="S146" s="103"/>
      <c r="T146" s="103"/>
      <c r="U146" s="103"/>
      <c r="V146" s="103"/>
      <c r="W146" s="103"/>
      <c r="X146" s="103"/>
      <c r="Y146" s="103"/>
      <c r="Z146" s="103"/>
      <c r="AA146" s="103"/>
      <c r="AB146" s="103"/>
      <c r="AC146" s="103"/>
      <c r="AD146" s="103"/>
      <c r="AE146" s="103"/>
      <c r="AF146" s="103"/>
      <c r="AG146" s="83"/>
    </row>
    <row r="147" spans="2:33" ht="12" customHeight="1" x14ac:dyDescent="0.35">
      <c r="B147" s="84" t="s">
        <v>1587</v>
      </c>
    </row>
    <row r="148" spans="2:33" ht="12" customHeight="1" x14ac:dyDescent="0.35">
      <c r="B148" s="84" t="s">
        <v>1390</v>
      </c>
    </row>
    <row r="149" spans="2:33" ht="12" customHeight="1" x14ac:dyDescent="0.35"/>
    <row r="150" spans="2:33" ht="15" customHeight="1" x14ac:dyDescent="0.35"/>
    <row r="151" spans="2:33" ht="15" customHeight="1" x14ac:dyDescent="0.35"/>
    <row r="152" spans="2:33" ht="15" customHeight="1" x14ac:dyDescent="0.35"/>
    <row r="153" spans="2:33" ht="15" customHeight="1" x14ac:dyDescent="0.35"/>
    <row r="154" spans="2:33" ht="15" customHeight="1" x14ac:dyDescent="0.35"/>
    <row r="155" spans="2:33" ht="15" customHeight="1" x14ac:dyDescent="0.35"/>
    <row r="156" spans="2:33" ht="15" customHeight="1" x14ac:dyDescent="0.35"/>
    <row r="157" spans="2:33" ht="15" customHeight="1" x14ac:dyDescent="0.35"/>
    <row r="158" spans="2:33" ht="15" customHeight="1" x14ac:dyDescent="0.35"/>
    <row r="159" spans="2:33" ht="15" customHeight="1" x14ac:dyDescent="0.35"/>
    <row r="160" spans="2:33" ht="15" customHeight="1" x14ac:dyDescent="0.35"/>
    <row r="161" ht="15" customHeight="1" x14ac:dyDescent="0.35"/>
    <row r="162" ht="15" customHeight="1" x14ac:dyDescent="0.35"/>
    <row r="163" ht="12"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2"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2" customHeight="1" x14ac:dyDescent="0.35"/>
    <row r="182" ht="12" customHeight="1" x14ac:dyDescent="0.35"/>
    <row r="183" ht="15" customHeight="1" x14ac:dyDescent="0.35"/>
    <row r="184" ht="15" customHeight="1" x14ac:dyDescent="0.35"/>
    <row r="185" ht="15" customHeight="1" x14ac:dyDescent="0.35"/>
    <row r="186" ht="15" customHeight="1" x14ac:dyDescent="0.35"/>
    <row r="187" ht="15" customHeight="1" x14ac:dyDescent="0.35"/>
    <row r="188" ht="12" customHeight="1" x14ac:dyDescent="0.35"/>
    <row r="189" ht="15" customHeight="1" x14ac:dyDescent="0.35"/>
    <row r="190" ht="15" customHeight="1" x14ac:dyDescent="0.35"/>
    <row r="191" ht="15" customHeight="1" x14ac:dyDescent="0.35"/>
    <row r="192" ht="15" customHeight="1" x14ac:dyDescent="0.35"/>
    <row r="193" ht="15" customHeight="1" x14ac:dyDescent="0.35"/>
    <row r="194" ht="12" customHeight="1" x14ac:dyDescent="0.35"/>
    <row r="195" ht="15" customHeight="1" x14ac:dyDescent="0.35"/>
    <row r="196" ht="15" customHeight="1" x14ac:dyDescent="0.35"/>
    <row r="197" ht="15" customHeight="1" x14ac:dyDescent="0.35"/>
    <row r="198" ht="15" customHeight="1" x14ac:dyDescent="0.35"/>
    <row r="199" ht="15" customHeight="1" x14ac:dyDescent="0.35"/>
    <row r="200" ht="12" customHeight="1" x14ac:dyDescent="0.35"/>
    <row r="201" ht="15" customHeight="1" x14ac:dyDescent="0.35"/>
    <row r="202" ht="15" customHeight="1" x14ac:dyDescent="0.35"/>
    <row r="203" ht="15" customHeight="1" x14ac:dyDescent="0.35"/>
    <row r="204" ht="12" customHeight="1" x14ac:dyDescent="0.35"/>
    <row r="205" ht="15" customHeight="1" x14ac:dyDescent="0.35"/>
    <row r="206" ht="15" customHeight="1" x14ac:dyDescent="0.35"/>
    <row r="207" ht="15" customHeight="1" x14ac:dyDescent="0.35"/>
    <row r="208" ht="15" customHeight="1" x14ac:dyDescent="0.35"/>
    <row r="209" ht="12"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2" customHeight="1" x14ac:dyDescent="0.35"/>
    <row r="249" ht="15" customHeight="1" x14ac:dyDescent="0.35"/>
    <row r="250" ht="15" customHeight="1" x14ac:dyDescent="0.35"/>
    <row r="251" ht="15" customHeight="1" x14ac:dyDescent="0.35"/>
    <row r="252" ht="12" customHeight="1" x14ac:dyDescent="0.35"/>
    <row r="253" ht="15" customHeight="1" x14ac:dyDescent="0.35"/>
    <row r="254" ht="15" customHeight="1" x14ac:dyDescent="0.35"/>
    <row r="255" ht="12" customHeight="1" x14ac:dyDescent="0.35"/>
    <row r="256" ht="15" customHeight="1" x14ac:dyDescent="0.35"/>
    <row r="257" spans="2:32" ht="15" customHeight="1" x14ac:dyDescent="0.35"/>
    <row r="258" spans="2:32" ht="15" customHeight="1" x14ac:dyDescent="0.35">
      <c r="B258" s="101"/>
      <c r="C258" s="101"/>
      <c r="D258" s="101"/>
      <c r="E258" s="101"/>
      <c r="F258" s="101"/>
      <c r="G258" s="101"/>
      <c r="H258" s="101"/>
      <c r="I258" s="101"/>
      <c r="J258" s="101"/>
      <c r="K258" s="101"/>
      <c r="L258" s="101"/>
      <c r="M258" s="101"/>
      <c r="N258" s="101"/>
      <c r="O258" s="101"/>
      <c r="P258" s="101"/>
      <c r="Q258" s="101"/>
      <c r="R258" s="101"/>
      <c r="S258" s="101"/>
      <c r="T258" s="101"/>
      <c r="U258" s="101"/>
      <c r="V258" s="101"/>
      <c r="W258" s="101"/>
      <c r="X258" s="101"/>
      <c r="Y258" s="101"/>
      <c r="Z258" s="101"/>
      <c r="AA258" s="101"/>
      <c r="AB258" s="101"/>
      <c r="AC258" s="101"/>
      <c r="AD258" s="101"/>
      <c r="AE258" s="101"/>
      <c r="AF258" s="101"/>
    </row>
    <row r="259" spans="2:32" ht="15" customHeight="1" x14ac:dyDescent="0.35"/>
    <row r="260" spans="2:32" ht="15" customHeight="1" x14ac:dyDescent="0.35"/>
    <row r="261" spans="2:32" ht="15" customHeight="1" x14ac:dyDescent="0.35"/>
    <row r="262" spans="2:32" ht="15" customHeight="1" x14ac:dyDescent="0.35"/>
    <row r="263" spans="2:32" ht="15" customHeight="1" x14ac:dyDescent="0.35"/>
    <row r="264" spans="2:32" ht="15" customHeight="1" x14ac:dyDescent="0.35"/>
    <row r="265" spans="2:32" ht="15" customHeight="1" x14ac:dyDescent="0.35"/>
    <row r="266" spans="2:32" ht="15" customHeight="1" x14ac:dyDescent="0.35"/>
    <row r="267" spans="2:32" ht="12" customHeight="1" x14ac:dyDescent="0.35"/>
    <row r="268" spans="2:32" ht="12" customHeight="1" x14ac:dyDescent="0.35"/>
    <row r="269" spans="2:32" ht="12" customHeight="1" x14ac:dyDescent="0.35"/>
    <row r="270" spans="2:32" ht="12" customHeight="1" x14ac:dyDescent="0.35"/>
    <row r="271" spans="2:32" ht="12" customHeight="1" x14ac:dyDescent="0.35"/>
    <row r="272" spans="2:32" ht="12" customHeight="1" x14ac:dyDescent="0.35"/>
    <row r="273" ht="12" customHeight="1" x14ac:dyDescent="0.35"/>
    <row r="274" ht="12" customHeight="1" x14ac:dyDescent="0.35"/>
    <row r="275" ht="12" customHeight="1" x14ac:dyDescent="0.35"/>
    <row r="276" ht="12" customHeight="1" x14ac:dyDescent="0.35"/>
    <row r="277" ht="12" customHeight="1" x14ac:dyDescent="0.35"/>
    <row r="278" ht="12" customHeight="1" x14ac:dyDescent="0.35"/>
    <row r="279" ht="12" customHeight="1" x14ac:dyDescent="0.35"/>
    <row r="280" ht="12" customHeight="1" x14ac:dyDescent="0.35"/>
    <row r="281" ht="12" customHeight="1" x14ac:dyDescent="0.35"/>
    <row r="282" ht="12" customHeight="1" x14ac:dyDescent="0.35"/>
    <row r="283" ht="12" customHeight="1" x14ac:dyDescent="0.35"/>
    <row r="284" ht="12" customHeight="1" x14ac:dyDescent="0.35"/>
    <row r="285" ht="12" customHeight="1" x14ac:dyDescent="0.35"/>
    <row r="286" ht="12" customHeight="1" x14ac:dyDescent="0.35"/>
    <row r="287" ht="12" customHeight="1" x14ac:dyDescent="0.35"/>
    <row r="288" ht="12" customHeight="1" x14ac:dyDescent="0.35"/>
    <row r="289" ht="12" customHeight="1" x14ac:dyDescent="0.35"/>
    <row r="290" ht="12" customHeight="1" x14ac:dyDescent="0.35"/>
    <row r="291" ht="12" customHeight="1" x14ac:dyDescent="0.35"/>
    <row r="292" ht="12" customHeight="1" x14ac:dyDescent="0.35"/>
    <row r="293" ht="12" customHeight="1" x14ac:dyDescent="0.35"/>
    <row r="294" ht="12" customHeight="1" x14ac:dyDescent="0.35"/>
    <row r="295" ht="12" customHeight="1" x14ac:dyDescent="0.35"/>
    <row r="296" ht="12" customHeight="1" x14ac:dyDescent="0.35"/>
    <row r="297" ht="12" customHeight="1" x14ac:dyDescent="0.35"/>
    <row r="298" ht="12" customHeight="1" x14ac:dyDescent="0.35"/>
    <row r="299" ht="12"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2"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2" customHeight="1" x14ac:dyDescent="0.35"/>
    <row r="328" ht="15" customHeight="1" x14ac:dyDescent="0.35"/>
    <row r="329" ht="12"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spans="2:32" ht="15" customHeight="1" x14ac:dyDescent="0.35"/>
    <row r="338" spans="2:32" ht="15" customHeight="1" x14ac:dyDescent="0.35"/>
    <row r="339" spans="2:32" ht="15" customHeight="1" x14ac:dyDescent="0.35"/>
    <row r="340" spans="2:32" ht="15" customHeight="1" x14ac:dyDescent="0.35">
      <c r="B340" s="101"/>
      <c r="C340" s="101"/>
      <c r="D340" s="101"/>
      <c r="E340" s="101"/>
      <c r="F340" s="101"/>
      <c r="G340" s="101"/>
      <c r="H340" s="101"/>
      <c r="I340" s="101"/>
      <c r="J340" s="101"/>
      <c r="K340" s="101"/>
      <c r="L340" s="101"/>
      <c r="M340" s="101"/>
      <c r="N340" s="101"/>
      <c r="O340" s="101"/>
      <c r="P340" s="101"/>
      <c r="Q340" s="101"/>
      <c r="R340" s="101"/>
      <c r="S340" s="101"/>
      <c r="T340" s="101"/>
      <c r="U340" s="101"/>
      <c r="V340" s="101"/>
      <c r="W340" s="101"/>
      <c r="X340" s="101"/>
      <c r="Y340" s="101"/>
      <c r="Z340" s="101"/>
      <c r="AA340" s="101"/>
      <c r="AB340" s="101"/>
      <c r="AC340" s="101"/>
      <c r="AD340" s="101"/>
      <c r="AE340" s="101"/>
      <c r="AF340" s="101"/>
    </row>
    <row r="341" spans="2:32" ht="15" customHeight="1" x14ac:dyDescent="0.35"/>
    <row r="342" spans="2:32" ht="15" customHeight="1" x14ac:dyDescent="0.35"/>
    <row r="343" spans="2:32" ht="15" customHeight="1" x14ac:dyDescent="0.35"/>
    <row r="344" spans="2:32" ht="15" customHeight="1" x14ac:dyDescent="0.35"/>
    <row r="345" spans="2:32" ht="15" customHeight="1" x14ac:dyDescent="0.35"/>
    <row r="346" spans="2:32" ht="12" customHeight="1" x14ac:dyDescent="0.35"/>
    <row r="347" spans="2:32" ht="12" customHeight="1" x14ac:dyDescent="0.35"/>
    <row r="348" spans="2:32" ht="12" customHeight="1" x14ac:dyDescent="0.35"/>
    <row r="349" spans="2:32" ht="12" customHeight="1" x14ac:dyDescent="0.35"/>
    <row r="350" spans="2:32" ht="12" customHeight="1" x14ac:dyDescent="0.35"/>
    <row r="351" spans="2:32" ht="12" customHeight="1" x14ac:dyDescent="0.35"/>
    <row r="352" spans="2:32" ht="12" customHeight="1" x14ac:dyDescent="0.35"/>
    <row r="353" ht="12" customHeight="1" x14ac:dyDescent="0.35"/>
    <row r="354" ht="12" customHeight="1" x14ac:dyDescent="0.35"/>
    <row r="355" ht="12" customHeight="1" x14ac:dyDescent="0.35"/>
    <row r="356" ht="12" customHeight="1" x14ac:dyDescent="0.35"/>
    <row r="357" ht="12" customHeight="1" x14ac:dyDescent="0.35"/>
    <row r="358" ht="12" customHeight="1" x14ac:dyDescent="0.35"/>
    <row r="359" ht="12" customHeight="1" x14ac:dyDescent="0.35"/>
    <row r="360" ht="12" customHeight="1" x14ac:dyDescent="0.35"/>
    <row r="361" ht="12" customHeight="1" x14ac:dyDescent="0.35"/>
    <row r="362" ht="12" customHeight="1" x14ac:dyDescent="0.35"/>
    <row r="363" ht="12" customHeight="1" x14ac:dyDescent="0.35"/>
    <row r="364" ht="12" customHeight="1" x14ac:dyDescent="0.35"/>
    <row r="365" ht="12" customHeight="1" x14ac:dyDescent="0.35"/>
    <row r="366" ht="12" customHeight="1" x14ac:dyDescent="0.35"/>
    <row r="367" ht="12" customHeight="1" x14ac:dyDescent="0.35"/>
    <row r="368" ht="12" customHeight="1" x14ac:dyDescent="0.35"/>
    <row r="369" ht="12" customHeight="1" x14ac:dyDescent="0.35"/>
    <row r="370" ht="12" customHeight="1" x14ac:dyDescent="0.35"/>
    <row r="371" ht="12" customHeight="1" x14ac:dyDescent="0.35"/>
    <row r="372" ht="12" customHeight="1" x14ac:dyDescent="0.35"/>
    <row r="373" ht="12" customHeight="1" x14ac:dyDescent="0.35"/>
    <row r="374" ht="12"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2"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2" customHeight="1" x14ac:dyDescent="0.35"/>
    <row r="403" ht="15" customHeight="1" x14ac:dyDescent="0.35"/>
    <row r="404" ht="15" customHeight="1" x14ac:dyDescent="0.35"/>
    <row r="405" ht="12" customHeight="1" x14ac:dyDescent="0.35"/>
    <row r="406" ht="15" customHeight="1" x14ac:dyDescent="0.35"/>
    <row r="407" ht="15" customHeight="1" x14ac:dyDescent="0.35"/>
    <row r="408" ht="15" customHeight="1" x14ac:dyDescent="0.35"/>
    <row r="409" ht="15" customHeight="1" x14ac:dyDescent="0.35"/>
    <row r="410" ht="15" customHeight="1" x14ac:dyDescent="0.35"/>
    <row r="411" ht="12"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2" customHeight="1" x14ac:dyDescent="0.35"/>
    <row r="429" ht="15" customHeight="1" x14ac:dyDescent="0.35"/>
    <row r="430" ht="15" customHeight="1" x14ac:dyDescent="0.35"/>
    <row r="431" ht="12" customHeight="1" x14ac:dyDescent="0.35"/>
    <row r="432" ht="15" customHeight="1" x14ac:dyDescent="0.35"/>
    <row r="433" ht="15" customHeight="1" x14ac:dyDescent="0.35"/>
    <row r="434" ht="15" customHeight="1" x14ac:dyDescent="0.35"/>
    <row r="435" ht="12"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2" customHeight="1" x14ac:dyDescent="0.35"/>
    <row r="447" ht="15" customHeight="1" x14ac:dyDescent="0.35"/>
    <row r="448" ht="15" customHeight="1" x14ac:dyDescent="0.35"/>
    <row r="449" spans="2:32" ht="12" customHeight="1" x14ac:dyDescent="0.35"/>
    <row r="450" spans="2:32" ht="15" customHeight="1" x14ac:dyDescent="0.35"/>
    <row r="451" spans="2:32" ht="15" customHeight="1" x14ac:dyDescent="0.35"/>
    <row r="452" spans="2:32" ht="15" customHeight="1" x14ac:dyDescent="0.35">
      <c r="B452" s="101"/>
      <c r="C452" s="101"/>
      <c r="D452" s="101"/>
      <c r="E452" s="101"/>
      <c r="F452" s="101"/>
      <c r="G452" s="101"/>
      <c r="H452" s="101"/>
      <c r="I452" s="101"/>
      <c r="J452" s="101"/>
      <c r="K452" s="101"/>
      <c r="L452" s="101"/>
      <c r="M452" s="101"/>
      <c r="N452" s="101"/>
      <c r="O452" s="101"/>
      <c r="P452" s="101"/>
      <c r="Q452" s="101"/>
      <c r="R452" s="101"/>
      <c r="S452" s="101"/>
      <c r="T452" s="101"/>
      <c r="U452" s="101"/>
      <c r="V452" s="101"/>
      <c r="W452" s="101"/>
      <c r="X452" s="101"/>
      <c r="Y452" s="101"/>
      <c r="Z452" s="101"/>
      <c r="AA452" s="101"/>
      <c r="AB452" s="101"/>
      <c r="AC452" s="101"/>
      <c r="AD452" s="101"/>
      <c r="AE452" s="101"/>
      <c r="AF452" s="101"/>
    </row>
    <row r="453" spans="2:32" ht="15" customHeight="1" x14ac:dyDescent="0.35"/>
    <row r="454" spans="2:32" ht="15" customHeight="1" x14ac:dyDescent="0.35"/>
    <row r="455" spans="2:32" ht="15" customHeight="1" x14ac:dyDescent="0.35"/>
    <row r="456" spans="2:32" ht="15" customHeight="1" x14ac:dyDescent="0.35"/>
    <row r="457" spans="2:32" ht="15" customHeight="1" x14ac:dyDescent="0.35"/>
    <row r="458" spans="2:32" ht="15" customHeight="1" x14ac:dyDescent="0.35"/>
    <row r="459" spans="2:32" ht="15" customHeight="1" x14ac:dyDescent="0.35"/>
    <row r="460" spans="2:32" ht="12" customHeight="1" x14ac:dyDescent="0.35"/>
    <row r="461" spans="2:32" ht="12" customHeight="1" x14ac:dyDescent="0.35"/>
    <row r="462" spans="2:32" ht="12" customHeight="1" x14ac:dyDescent="0.35"/>
    <row r="463" spans="2:32" ht="12" customHeight="1" x14ac:dyDescent="0.35"/>
    <row r="464" spans="2:32" ht="12" customHeight="1" x14ac:dyDescent="0.35"/>
    <row r="465" ht="12" customHeight="1" x14ac:dyDescent="0.35"/>
    <row r="466" ht="12" customHeight="1" x14ac:dyDescent="0.35"/>
    <row r="467" ht="12" customHeight="1" x14ac:dyDescent="0.35"/>
    <row r="468" ht="12" customHeight="1" x14ac:dyDescent="0.35"/>
    <row r="469" ht="12" customHeight="1" x14ac:dyDescent="0.35"/>
    <row r="470" ht="12" customHeight="1" x14ac:dyDescent="0.35"/>
    <row r="471" ht="12" customHeight="1" x14ac:dyDescent="0.35"/>
    <row r="472" ht="12" customHeight="1" x14ac:dyDescent="0.35"/>
    <row r="473" ht="12" customHeight="1" x14ac:dyDescent="0.35"/>
    <row r="474" ht="12" customHeight="1" x14ac:dyDescent="0.35"/>
    <row r="475" ht="12" customHeight="1" x14ac:dyDescent="0.35"/>
    <row r="476" ht="12" customHeight="1" x14ac:dyDescent="0.35"/>
    <row r="477" ht="12" customHeight="1" x14ac:dyDescent="0.35"/>
    <row r="478" ht="12" customHeight="1" x14ac:dyDescent="0.35"/>
    <row r="479" ht="12" customHeight="1" x14ac:dyDescent="0.35"/>
    <row r="480" ht="12" customHeight="1" x14ac:dyDescent="0.35"/>
    <row r="481" ht="12" customHeight="1" x14ac:dyDescent="0.35"/>
    <row r="482" ht="12" customHeight="1" x14ac:dyDescent="0.35"/>
    <row r="483" ht="12" customHeight="1" x14ac:dyDescent="0.35"/>
    <row r="484" ht="12" customHeight="1" x14ac:dyDescent="0.35"/>
    <row r="485" ht="12" customHeight="1" x14ac:dyDescent="0.35"/>
    <row r="486" ht="12" customHeight="1" x14ac:dyDescent="0.35"/>
    <row r="487" ht="12" customHeight="1" x14ac:dyDescent="0.35"/>
    <row r="488" ht="12" customHeight="1" x14ac:dyDescent="0.35"/>
    <row r="489" ht="12" customHeight="1" x14ac:dyDescent="0.35"/>
    <row r="490" ht="12" customHeight="1" x14ac:dyDescent="0.35"/>
    <row r="491" ht="12" customHeight="1" x14ac:dyDescent="0.35"/>
    <row r="492" ht="12" customHeight="1" x14ac:dyDescent="0.35"/>
    <row r="493" ht="12" customHeight="1" x14ac:dyDescent="0.35"/>
    <row r="494" ht="12" customHeight="1" x14ac:dyDescent="0.35"/>
    <row r="495" ht="12" customHeight="1" x14ac:dyDescent="0.35"/>
    <row r="496" ht="12" customHeight="1" x14ac:dyDescent="0.35"/>
    <row r="497" ht="12" customHeight="1" x14ac:dyDescent="0.35"/>
    <row r="498" ht="12" customHeight="1" x14ac:dyDescent="0.35"/>
    <row r="499" ht="12"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2"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2" customHeight="1" x14ac:dyDescent="0.35"/>
    <row r="528" ht="15" customHeight="1" x14ac:dyDescent="0.35"/>
    <row r="529" ht="12" customHeight="1" x14ac:dyDescent="0.35"/>
    <row r="530" ht="15" customHeight="1" x14ac:dyDescent="0.35"/>
    <row r="531" ht="15" customHeight="1" x14ac:dyDescent="0.35"/>
    <row r="532" ht="15" customHeight="1" x14ac:dyDescent="0.35"/>
    <row r="533" ht="15" customHeight="1" x14ac:dyDescent="0.35"/>
    <row r="534" ht="15" customHeight="1" x14ac:dyDescent="0.35"/>
    <row r="535" ht="12"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spans="2:32" ht="15" customHeight="1" x14ac:dyDescent="0.35"/>
    <row r="546" spans="2:32" ht="15" customHeight="1" x14ac:dyDescent="0.35"/>
    <row r="547" spans="2:32" ht="15" customHeight="1" x14ac:dyDescent="0.35"/>
    <row r="548" spans="2:32" ht="15" customHeight="1" x14ac:dyDescent="0.35"/>
    <row r="549" spans="2:32" ht="15" customHeight="1" x14ac:dyDescent="0.35"/>
    <row r="550" spans="2:32" ht="15" customHeight="1" x14ac:dyDescent="0.35"/>
    <row r="551" spans="2:32" ht="15" customHeight="1" x14ac:dyDescent="0.35"/>
    <row r="552" spans="2:32" ht="12" customHeight="1" x14ac:dyDescent="0.35"/>
    <row r="553" spans="2:32" ht="15" customHeight="1" x14ac:dyDescent="0.35"/>
    <row r="554" spans="2:32" ht="12" customHeight="1" x14ac:dyDescent="0.35"/>
    <row r="555" spans="2:32" ht="15" customHeight="1" x14ac:dyDescent="0.35"/>
    <row r="556" spans="2:32" ht="15" customHeight="1" x14ac:dyDescent="0.35"/>
    <row r="557" spans="2:32" ht="15" customHeight="1" x14ac:dyDescent="0.35">
      <c r="B557" s="101"/>
      <c r="C557" s="101"/>
      <c r="D557" s="101"/>
      <c r="E557" s="101"/>
      <c r="F557" s="101"/>
      <c r="G557" s="101"/>
      <c r="H557" s="101"/>
      <c r="I557" s="101"/>
      <c r="J557" s="101"/>
      <c r="K557" s="101"/>
      <c r="L557" s="101"/>
      <c r="M557" s="101"/>
      <c r="N557" s="101"/>
      <c r="O557" s="101"/>
      <c r="P557" s="101"/>
      <c r="Q557" s="101"/>
      <c r="R557" s="101"/>
      <c r="S557" s="101"/>
      <c r="T557" s="101"/>
      <c r="U557" s="101"/>
      <c r="V557" s="101"/>
      <c r="W557" s="101"/>
      <c r="X557" s="101"/>
      <c r="Y557" s="101"/>
      <c r="Z557" s="101"/>
      <c r="AA557" s="101"/>
      <c r="AB557" s="101"/>
      <c r="AC557" s="101"/>
      <c r="AD557" s="101"/>
      <c r="AE557" s="101"/>
      <c r="AF557" s="101"/>
    </row>
    <row r="558" spans="2:32" ht="15" customHeight="1" x14ac:dyDescent="0.35"/>
    <row r="559" spans="2:32" ht="15" customHeight="1" x14ac:dyDescent="0.35"/>
    <row r="560" spans="2:32" ht="15" customHeight="1" x14ac:dyDescent="0.35"/>
    <row r="561" ht="15" customHeight="1" x14ac:dyDescent="0.35"/>
    <row r="562" ht="12" customHeight="1" x14ac:dyDescent="0.35"/>
    <row r="563" ht="12" customHeight="1" x14ac:dyDescent="0.35"/>
    <row r="564" ht="12" customHeight="1" x14ac:dyDescent="0.35"/>
    <row r="565" ht="12" customHeight="1" x14ac:dyDescent="0.35"/>
    <row r="566" ht="12" customHeight="1" x14ac:dyDescent="0.35"/>
    <row r="567" ht="12" customHeight="1" x14ac:dyDescent="0.35"/>
    <row r="568" ht="12" customHeight="1" x14ac:dyDescent="0.35"/>
    <row r="569" ht="12" customHeight="1" x14ac:dyDescent="0.35"/>
    <row r="570" ht="12" customHeight="1" x14ac:dyDescent="0.35"/>
    <row r="571" ht="12" customHeight="1" x14ac:dyDescent="0.35"/>
    <row r="572" ht="12" customHeight="1" x14ac:dyDescent="0.35"/>
    <row r="573" ht="12" customHeight="1" x14ac:dyDescent="0.35"/>
    <row r="574" ht="12"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2"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2" customHeight="1" x14ac:dyDescent="0.35"/>
    <row r="601" ht="15" customHeight="1" x14ac:dyDescent="0.35"/>
    <row r="602" ht="12" customHeight="1" x14ac:dyDescent="0.35"/>
    <row r="603" ht="15" customHeight="1" x14ac:dyDescent="0.35"/>
    <row r="604" ht="15" customHeight="1" x14ac:dyDescent="0.35"/>
    <row r="605" ht="15" customHeight="1" x14ac:dyDescent="0.35"/>
    <row r="606" ht="15" customHeight="1" x14ac:dyDescent="0.35"/>
    <row r="607" ht="12"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2" customHeight="1" x14ac:dyDescent="0.35"/>
    <row r="624" ht="15" customHeight="1" x14ac:dyDescent="0.35"/>
    <row r="625" spans="2:32" ht="12" customHeight="1" x14ac:dyDescent="0.35"/>
    <row r="626" spans="2:32" ht="15" customHeight="1" x14ac:dyDescent="0.35"/>
    <row r="627" spans="2:32" ht="12" customHeight="1" x14ac:dyDescent="0.35"/>
    <row r="628" spans="2:32" ht="15" customHeight="1" x14ac:dyDescent="0.35"/>
    <row r="629" spans="2:32" ht="15" customHeight="1" x14ac:dyDescent="0.35"/>
    <row r="630" spans="2:32" ht="12" customHeight="1" x14ac:dyDescent="0.35"/>
    <row r="631" spans="2:32" ht="15" customHeight="1" x14ac:dyDescent="0.35"/>
    <row r="632" spans="2:32" ht="12" customHeight="1" x14ac:dyDescent="0.35"/>
    <row r="633" spans="2:32" ht="12" customHeight="1" x14ac:dyDescent="0.35"/>
    <row r="634" spans="2:32" ht="15" customHeight="1" x14ac:dyDescent="0.35"/>
    <row r="635" spans="2:32" ht="12" customHeight="1" x14ac:dyDescent="0.35"/>
    <row r="636" spans="2:32" ht="15" customHeight="1" x14ac:dyDescent="0.35"/>
    <row r="637" spans="2:32" ht="15" customHeight="1" x14ac:dyDescent="0.35"/>
    <row r="638" spans="2:32" ht="15" customHeight="1" x14ac:dyDescent="0.35">
      <c r="B638" s="101"/>
      <c r="C638" s="101"/>
      <c r="D638" s="101"/>
      <c r="E638" s="101"/>
      <c r="F638" s="101"/>
      <c r="G638" s="101"/>
      <c r="H638" s="101"/>
      <c r="I638" s="101"/>
      <c r="J638" s="101"/>
      <c r="K638" s="101"/>
      <c r="L638" s="101"/>
      <c r="M638" s="101"/>
      <c r="N638" s="101"/>
      <c r="O638" s="101"/>
      <c r="P638" s="101"/>
      <c r="Q638" s="101"/>
      <c r="R638" s="101"/>
      <c r="S638" s="101"/>
      <c r="T638" s="101"/>
      <c r="U638" s="101"/>
      <c r="V638" s="101"/>
      <c r="W638" s="101"/>
      <c r="X638" s="101"/>
      <c r="Y638" s="101"/>
      <c r="Z638" s="101"/>
      <c r="AA638" s="101"/>
      <c r="AB638" s="101"/>
      <c r="AC638" s="101"/>
      <c r="AD638" s="101"/>
      <c r="AE638" s="101"/>
      <c r="AF638" s="101"/>
    </row>
    <row r="639" spans="2:32" ht="15" customHeight="1" x14ac:dyDescent="0.35"/>
    <row r="640" spans="2:32" ht="15" customHeight="1" x14ac:dyDescent="0.35"/>
    <row r="641" ht="15" customHeight="1" x14ac:dyDescent="0.35"/>
    <row r="642" ht="15" customHeight="1" x14ac:dyDescent="0.35"/>
    <row r="643" ht="12" customHeight="1" x14ac:dyDescent="0.35"/>
    <row r="644" ht="12" customHeight="1" x14ac:dyDescent="0.35"/>
    <row r="645" ht="12" customHeight="1" x14ac:dyDescent="0.35"/>
    <row r="646" ht="12" customHeight="1" x14ac:dyDescent="0.35"/>
    <row r="647" ht="12" customHeight="1" x14ac:dyDescent="0.35"/>
    <row r="648" ht="12" customHeight="1" x14ac:dyDescent="0.35"/>
    <row r="649" ht="12" customHeight="1" x14ac:dyDescent="0.35"/>
    <row r="650" ht="12" customHeight="1" x14ac:dyDescent="0.35"/>
    <row r="651" ht="12" customHeight="1" x14ac:dyDescent="0.35"/>
    <row r="652" ht="12" customHeight="1" x14ac:dyDescent="0.35"/>
    <row r="653" ht="12" customHeight="1" x14ac:dyDescent="0.35"/>
    <row r="654" ht="12" customHeight="1" x14ac:dyDescent="0.35"/>
    <row r="655" ht="12" customHeight="1" x14ac:dyDescent="0.35"/>
    <row r="656" ht="12" customHeight="1" x14ac:dyDescent="0.35"/>
    <row r="657" ht="12" customHeight="1" x14ac:dyDescent="0.35"/>
    <row r="658" ht="12" customHeight="1" x14ac:dyDescent="0.35"/>
    <row r="659" ht="12" customHeight="1" x14ac:dyDescent="0.35"/>
    <row r="660" ht="12" customHeight="1" x14ac:dyDescent="0.35"/>
    <row r="661" ht="12" customHeight="1" x14ac:dyDescent="0.35"/>
    <row r="662" ht="12" customHeight="1" x14ac:dyDescent="0.35"/>
    <row r="663" ht="12" customHeight="1" x14ac:dyDescent="0.35"/>
    <row r="664" ht="12" customHeight="1" x14ac:dyDescent="0.35"/>
    <row r="665" ht="12" customHeight="1" x14ac:dyDescent="0.35"/>
    <row r="666" ht="12" customHeight="1" x14ac:dyDescent="0.35"/>
    <row r="667" ht="12" customHeight="1" x14ac:dyDescent="0.35"/>
    <row r="668" ht="12" customHeight="1" x14ac:dyDescent="0.35"/>
    <row r="669" ht="12" customHeight="1" x14ac:dyDescent="0.35"/>
    <row r="670" ht="12" customHeight="1" x14ac:dyDescent="0.35"/>
    <row r="671" ht="12" customHeight="1" x14ac:dyDescent="0.35"/>
    <row r="672" ht="12" customHeight="1" x14ac:dyDescent="0.35"/>
    <row r="673" ht="12" customHeight="1" x14ac:dyDescent="0.35"/>
    <row r="674" ht="12"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2"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2" customHeight="1" x14ac:dyDescent="0.35"/>
    <row r="699" ht="15" customHeight="1" x14ac:dyDescent="0.35"/>
    <row r="700" ht="15" customHeight="1" x14ac:dyDescent="0.35"/>
    <row r="701" ht="15" customHeight="1" x14ac:dyDescent="0.35"/>
    <row r="702" ht="15" customHeight="1" x14ac:dyDescent="0.35"/>
    <row r="703" ht="12" customHeight="1" x14ac:dyDescent="0.35"/>
    <row r="704" ht="15" customHeight="1" x14ac:dyDescent="0.35"/>
    <row r="705" spans="2:32" ht="15" customHeight="1" x14ac:dyDescent="0.35"/>
    <row r="706" spans="2:32" ht="15" customHeight="1" x14ac:dyDescent="0.35"/>
    <row r="707" spans="2:32" ht="15" customHeight="1" x14ac:dyDescent="0.35"/>
    <row r="708" spans="2:32" ht="15" customHeight="1" x14ac:dyDescent="0.35"/>
    <row r="709" spans="2:32" ht="15" customHeight="1" x14ac:dyDescent="0.35"/>
    <row r="710" spans="2:32" ht="15" customHeight="1" x14ac:dyDescent="0.35">
      <c r="B710" s="101"/>
      <c r="C710" s="101"/>
      <c r="D710" s="101"/>
      <c r="E710" s="101"/>
      <c r="F710" s="101"/>
      <c r="G710" s="101"/>
      <c r="H710" s="101"/>
      <c r="I710" s="101"/>
      <c r="J710" s="101"/>
      <c r="K710" s="101"/>
      <c r="L710" s="101"/>
      <c r="M710" s="101"/>
      <c r="N710" s="101"/>
      <c r="O710" s="101"/>
      <c r="P710" s="101"/>
      <c r="Q710" s="101"/>
      <c r="R710" s="101"/>
      <c r="S710" s="101"/>
      <c r="T710" s="101"/>
      <c r="U710" s="101"/>
      <c r="V710" s="101"/>
      <c r="W710" s="101"/>
      <c r="X710" s="101"/>
      <c r="Y710" s="101"/>
      <c r="Z710" s="101"/>
      <c r="AA710" s="101"/>
      <c r="AB710" s="101"/>
      <c r="AC710" s="101"/>
      <c r="AD710" s="101"/>
      <c r="AE710" s="101"/>
      <c r="AF710" s="101"/>
    </row>
    <row r="711" spans="2:32" ht="15" customHeight="1" x14ac:dyDescent="0.35"/>
    <row r="712" spans="2:32" ht="15" customHeight="1" x14ac:dyDescent="0.35"/>
    <row r="713" spans="2:32" ht="15" customHeight="1" x14ac:dyDescent="0.35"/>
    <row r="714" spans="2:32" ht="15" customHeight="1" x14ac:dyDescent="0.35"/>
    <row r="715" spans="2:32" ht="15" customHeight="1" x14ac:dyDescent="0.35"/>
    <row r="716" spans="2:32" ht="12" customHeight="1" x14ac:dyDescent="0.35"/>
    <row r="717" spans="2:32" ht="12" customHeight="1" x14ac:dyDescent="0.35"/>
    <row r="718" spans="2:32" ht="12" customHeight="1" x14ac:dyDescent="0.35"/>
    <row r="719" spans="2:32" ht="12" customHeight="1" x14ac:dyDescent="0.35"/>
    <row r="720" spans="2:32" ht="12" customHeight="1" x14ac:dyDescent="0.35"/>
    <row r="721" ht="12" customHeight="1" x14ac:dyDescent="0.35"/>
    <row r="722" ht="12" customHeight="1" x14ac:dyDescent="0.35"/>
    <row r="723" ht="12" customHeight="1" x14ac:dyDescent="0.35"/>
    <row r="724" ht="12" customHeight="1" x14ac:dyDescent="0.35"/>
    <row r="725" ht="12" customHeight="1" x14ac:dyDescent="0.35"/>
    <row r="726" ht="12" customHeight="1" x14ac:dyDescent="0.35"/>
    <row r="727" ht="12" customHeight="1" x14ac:dyDescent="0.35"/>
    <row r="728" ht="12" customHeight="1" x14ac:dyDescent="0.35"/>
    <row r="729" ht="12" customHeight="1" x14ac:dyDescent="0.35"/>
    <row r="730" ht="12" customHeight="1" x14ac:dyDescent="0.35"/>
    <row r="731" ht="12" customHeight="1" x14ac:dyDescent="0.35"/>
    <row r="732" ht="12" customHeight="1" x14ac:dyDescent="0.35"/>
    <row r="733" ht="12" customHeight="1" x14ac:dyDescent="0.35"/>
    <row r="734" ht="12" customHeight="1" x14ac:dyDescent="0.35"/>
    <row r="735" ht="12" customHeight="1" x14ac:dyDescent="0.35"/>
    <row r="736" ht="12" customHeight="1" x14ac:dyDescent="0.35"/>
    <row r="737" ht="12" customHeight="1" x14ac:dyDescent="0.35"/>
    <row r="738" ht="12" customHeight="1" x14ac:dyDescent="0.35"/>
    <row r="739" ht="12" customHeight="1" x14ac:dyDescent="0.35"/>
    <row r="740" ht="12" customHeight="1" x14ac:dyDescent="0.35"/>
    <row r="741" ht="12" customHeight="1" x14ac:dyDescent="0.35"/>
    <row r="742" ht="12" customHeight="1" x14ac:dyDescent="0.35"/>
    <row r="743" ht="12" customHeight="1" x14ac:dyDescent="0.35"/>
    <row r="744" ht="12" customHeight="1" x14ac:dyDescent="0.35"/>
    <row r="745" ht="12" customHeight="1" x14ac:dyDescent="0.35"/>
    <row r="746" ht="12" customHeight="1" x14ac:dyDescent="0.35"/>
    <row r="747" ht="12" customHeight="1" x14ac:dyDescent="0.35"/>
    <row r="748" ht="12" customHeight="1" x14ac:dyDescent="0.35"/>
    <row r="749" ht="12"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2"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2" customHeight="1" x14ac:dyDescent="0.35"/>
    <row r="781" ht="15" customHeight="1" x14ac:dyDescent="0.35"/>
    <row r="782" ht="15" customHeight="1" x14ac:dyDescent="0.35"/>
    <row r="783" ht="15" customHeight="1" x14ac:dyDescent="0.35"/>
    <row r="784" ht="12"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2"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2" customHeight="1" x14ac:dyDescent="0.35"/>
    <row r="811" ht="15" customHeight="1" x14ac:dyDescent="0.35"/>
    <row r="812" ht="15" customHeight="1" x14ac:dyDescent="0.35"/>
    <row r="813" ht="15" customHeight="1" x14ac:dyDescent="0.35"/>
    <row r="814" ht="12"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2"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2"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2"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2"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2"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spans="2:32" ht="12" customHeight="1" x14ac:dyDescent="0.35"/>
    <row r="882" spans="2:32" ht="15" customHeight="1" x14ac:dyDescent="0.35"/>
    <row r="883" spans="2:32" ht="15" customHeight="1" x14ac:dyDescent="0.35"/>
    <row r="884" spans="2:32" ht="15" customHeight="1" x14ac:dyDescent="0.35"/>
    <row r="885" spans="2:32" ht="15" customHeight="1" x14ac:dyDescent="0.35"/>
    <row r="886" spans="2:32" ht="15" customHeight="1" x14ac:dyDescent="0.35">
      <c r="B886" s="101"/>
      <c r="C886" s="101"/>
      <c r="D886" s="101"/>
      <c r="E886" s="101"/>
      <c r="F886" s="101"/>
      <c r="G886" s="101"/>
      <c r="H886" s="101"/>
      <c r="I886" s="101"/>
      <c r="J886" s="101"/>
      <c r="K886" s="101"/>
      <c r="L886" s="101"/>
      <c r="M886" s="101"/>
      <c r="N886" s="101"/>
      <c r="O886" s="101"/>
      <c r="P886" s="101"/>
      <c r="Q886" s="101"/>
      <c r="R886" s="101"/>
      <c r="S886" s="101"/>
      <c r="T886" s="101"/>
      <c r="U886" s="101"/>
      <c r="V886" s="101"/>
      <c r="W886" s="101"/>
      <c r="X886" s="101"/>
      <c r="Y886" s="101"/>
      <c r="Z886" s="101"/>
      <c r="AA886" s="101"/>
      <c r="AB886" s="101"/>
      <c r="AC886" s="101"/>
      <c r="AD886" s="101"/>
      <c r="AE886" s="101"/>
      <c r="AF886" s="101"/>
    </row>
    <row r="887" spans="2:32" ht="15" customHeight="1" x14ac:dyDescent="0.35"/>
    <row r="888" spans="2:32" ht="15" customHeight="1" x14ac:dyDescent="0.35"/>
    <row r="889" spans="2:32" ht="12" customHeight="1" x14ac:dyDescent="0.35"/>
    <row r="890" spans="2:32" ht="12" customHeight="1" x14ac:dyDescent="0.35"/>
    <row r="891" spans="2:32" ht="12" customHeight="1" x14ac:dyDescent="0.35"/>
    <row r="892" spans="2:32" ht="12" customHeight="1" x14ac:dyDescent="0.35"/>
    <row r="893" spans="2:32" ht="12" customHeight="1" x14ac:dyDescent="0.35"/>
    <row r="894" spans="2:32" ht="12" customHeight="1" x14ac:dyDescent="0.35"/>
    <row r="895" spans="2:32" ht="12" customHeight="1" x14ac:dyDescent="0.35"/>
    <row r="896" spans="2:32" ht="12" customHeight="1" x14ac:dyDescent="0.35"/>
    <row r="897" ht="12" customHeight="1" x14ac:dyDescent="0.35"/>
    <row r="898" ht="12" customHeight="1" x14ac:dyDescent="0.35"/>
    <row r="899" ht="12"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2"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2" customHeight="1" x14ac:dyDescent="0.35"/>
    <row r="928" ht="15" customHeight="1" x14ac:dyDescent="0.35"/>
    <row r="929" ht="12" customHeight="1" x14ac:dyDescent="0.35"/>
    <row r="930" ht="15" customHeight="1" x14ac:dyDescent="0.35"/>
    <row r="931" ht="15" customHeight="1" x14ac:dyDescent="0.35"/>
    <row r="932" ht="15" customHeight="1" x14ac:dyDescent="0.35"/>
    <row r="933" ht="15" customHeight="1" x14ac:dyDescent="0.35"/>
    <row r="934" ht="15" customHeight="1" x14ac:dyDescent="0.35"/>
    <row r="935" ht="12"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2" customHeight="1" x14ac:dyDescent="0.35"/>
    <row r="953" ht="15" customHeight="1" x14ac:dyDescent="0.35"/>
    <row r="954" ht="12" customHeight="1" x14ac:dyDescent="0.35"/>
    <row r="955" ht="15" customHeight="1" x14ac:dyDescent="0.35"/>
    <row r="956" ht="12" customHeight="1" x14ac:dyDescent="0.35"/>
    <row r="957" ht="15" customHeight="1" x14ac:dyDescent="0.35"/>
    <row r="958" ht="15" customHeight="1" x14ac:dyDescent="0.35"/>
    <row r="959" ht="15" customHeight="1" x14ac:dyDescent="0.35"/>
    <row r="960" ht="15" customHeight="1" x14ac:dyDescent="0.35"/>
    <row r="961" spans="2:32" ht="15" customHeight="1" x14ac:dyDescent="0.35"/>
    <row r="962" spans="2:32" ht="15" customHeight="1" x14ac:dyDescent="0.35"/>
    <row r="963" spans="2:32" ht="15" customHeight="1" x14ac:dyDescent="0.35"/>
    <row r="964" spans="2:32" ht="15" customHeight="1" x14ac:dyDescent="0.35"/>
    <row r="965" spans="2:32" ht="15" customHeight="1" x14ac:dyDescent="0.35"/>
    <row r="966" spans="2:32" ht="15" customHeight="1" x14ac:dyDescent="0.35"/>
    <row r="967" spans="2:32" ht="15" customHeight="1" x14ac:dyDescent="0.35"/>
    <row r="968" spans="2:32" ht="15" customHeight="1" x14ac:dyDescent="0.35"/>
    <row r="969" spans="2:32" ht="15" customHeight="1" x14ac:dyDescent="0.35">
      <c r="B969" s="101"/>
      <c r="C969" s="101"/>
      <c r="D969" s="101"/>
      <c r="E969" s="101"/>
      <c r="F969" s="101"/>
      <c r="G969" s="101"/>
      <c r="H969" s="101"/>
      <c r="I969" s="101"/>
      <c r="J969" s="101"/>
      <c r="K969" s="101"/>
      <c r="L969" s="101"/>
      <c r="M969" s="101"/>
      <c r="N969" s="101"/>
      <c r="O969" s="101"/>
      <c r="P969" s="101"/>
      <c r="Q969" s="101"/>
      <c r="R969" s="101"/>
      <c r="S969" s="101"/>
      <c r="T969" s="101"/>
      <c r="U969" s="101"/>
      <c r="V969" s="101"/>
      <c r="W969" s="101"/>
      <c r="X969" s="101"/>
      <c r="Y969" s="101"/>
      <c r="Z969" s="101"/>
      <c r="AA969" s="101"/>
      <c r="AB969" s="101"/>
      <c r="AC969" s="101"/>
      <c r="AD969" s="101"/>
      <c r="AE969" s="101"/>
      <c r="AF969" s="101"/>
    </row>
    <row r="970" spans="2:32" ht="15" customHeight="1" x14ac:dyDescent="0.35"/>
    <row r="971" spans="2:32" ht="15" customHeight="1" x14ac:dyDescent="0.35"/>
    <row r="972" spans="2:32" ht="15" customHeight="1" x14ac:dyDescent="0.35"/>
    <row r="973" spans="2:32" ht="15" customHeight="1" x14ac:dyDescent="0.35"/>
    <row r="974" spans="2:32" ht="15" customHeight="1" x14ac:dyDescent="0.35"/>
    <row r="975" spans="2:32" ht="12" customHeight="1" x14ac:dyDescent="0.35"/>
    <row r="976" spans="2:32" ht="12" customHeight="1" x14ac:dyDescent="0.35"/>
    <row r="977" ht="12" customHeight="1" x14ac:dyDescent="0.35"/>
    <row r="978" ht="12" customHeight="1" x14ac:dyDescent="0.35"/>
    <row r="979" ht="12" customHeight="1" x14ac:dyDescent="0.35"/>
    <row r="980" ht="12" customHeight="1" x14ac:dyDescent="0.35"/>
    <row r="981" ht="12" customHeight="1" x14ac:dyDescent="0.35"/>
    <row r="982" ht="12" customHeight="1" x14ac:dyDescent="0.35"/>
    <row r="983" ht="12" customHeight="1" x14ac:dyDescent="0.35"/>
    <row r="984" ht="12" customHeight="1" x14ac:dyDescent="0.35"/>
    <row r="985" ht="12" customHeight="1" x14ac:dyDescent="0.35"/>
    <row r="986" ht="12" customHeight="1" x14ac:dyDescent="0.35"/>
    <row r="987" ht="12" customHeight="1" x14ac:dyDescent="0.35"/>
    <row r="988" ht="12" customHeight="1" x14ac:dyDescent="0.35"/>
    <row r="989" ht="12" customHeight="1" x14ac:dyDescent="0.35"/>
    <row r="990" ht="12" customHeight="1" x14ac:dyDescent="0.35"/>
    <row r="991" ht="12" customHeight="1" x14ac:dyDescent="0.35"/>
    <row r="992" ht="12" customHeight="1" x14ac:dyDescent="0.35"/>
    <row r="993" ht="12" customHeight="1" x14ac:dyDescent="0.35"/>
    <row r="994" ht="12" customHeight="1" x14ac:dyDescent="0.35"/>
    <row r="995" ht="12" customHeight="1" x14ac:dyDescent="0.35"/>
    <row r="996" ht="12" customHeight="1" x14ac:dyDescent="0.35"/>
    <row r="997" ht="12" customHeight="1" x14ac:dyDescent="0.35"/>
    <row r="998" ht="12" customHeight="1" x14ac:dyDescent="0.35"/>
    <row r="999" ht="12" customHeight="1" x14ac:dyDescent="0.35"/>
    <row r="1000" ht="15" customHeight="1" x14ac:dyDescent="0.35"/>
    <row r="1001" ht="15" customHeight="1" x14ac:dyDescent="0.35"/>
    <row r="1002" ht="15" customHeight="1" x14ac:dyDescent="0.35"/>
    <row r="1003" ht="15" customHeight="1" x14ac:dyDescent="0.35"/>
    <row r="1004" ht="15" customHeight="1" x14ac:dyDescent="0.35"/>
    <row r="1005" ht="15" customHeight="1" x14ac:dyDescent="0.35"/>
    <row r="1006" ht="15" customHeight="1" x14ac:dyDescent="0.35"/>
    <row r="1007" ht="15" customHeight="1" x14ac:dyDescent="0.35"/>
    <row r="1008" ht="15" customHeight="1" x14ac:dyDescent="0.35"/>
    <row r="1009" ht="15" customHeight="1" x14ac:dyDescent="0.35"/>
    <row r="1010" ht="12" customHeight="1" x14ac:dyDescent="0.35"/>
    <row r="1011" ht="15" customHeight="1" x14ac:dyDescent="0.35"/>
    <row r="1012" ht="15" customHeight="1" x14ac:dyDescent="0.35"/>
    <row r="1013" ht="15" customHeight="1" x14ac:dyDescent="0.35"/>
    <row r="1014" ht="15" customHeight="1" x14ac:dyDescent="0.35"/>
    <row r="1015" ht="15" customHeight="1" x14ac:dyDescent="0.35"/>
    <row r="1016" ht="15" customHeight="1" x14ac:dyDescent="0.35"/>
    <row r="1017" ht="15" customHeight="1" x14ac:dyDescent="0.35"/>
    <row r="1018" ht="15" customHeight="1" x14ac:dyDescent="0.35"/>
    <row r="1019" ht="15" customHeight="1" x14ac:dyDescent="0.35"/>
    <row r="1020" ht="15" customHeight="1" x14ac:dyDescent="0.35"/>
    <row r="1021" ht="15" customHeight="1" x14ac:dyDescent="0.35"/>
    <row r="1022" ht="15" customHeight="1" x14ac:dyDescent="0.35"/>
    <row r="1023" ht="15" customHeight="1" x14ac:dyDescent="0.35"/>
    <row r="1024" ht="15" customHeight="1" x14ac:dyDescent="0.35"/>
    <row r="1025" ht="15" customHeight="1" x14ac:dyDescent="0.35"/>
    <row r="1026" ht="15" customHeight="1" x14ac:dyDescent="0.35"/>
    <row r="1027" ht="12" customHeight="1" x14ac:dyDescent="0.35"/>
    <row r="1028" ht="15" customHeight="1" x14ac:dyDescent="0.35"/>
    <row r="1029" ht="15" customHeight="1" x14ac:dyDescent="0.35"/>
    <row r="1030" ht="12" customHeight="1" x14ac:dyDescent="0.35"/>
    <row r="1031" ht="15" customHeight="1" x14ac:dyDescent="0.35"/>
    <row r="1032" ht="15" customHeight="1" x14ac:dyDescent="0.35"/>
    <row r="1033" ht="15" customHeight="1" x14ac:dyDescent="0.35"/>
    <row r="1034" ht="15" customHeight="1" x14ac:dyDescent="0.35"/>
    <row r="1035" ht="15" customHeight="1" x14ac:dyDescent="0.35"/>
    <row r="1036" ht="12" customHeight="1" x14ac:dyDescent="0.35"/>
    <row r="1037" ht="15" customHeight="1" x14ac:dyDescent="0.35"/>
    <row r="1038" ht="15" customHeight="1" x14ac:dyDescent="0.35"/>
    <row r="1039" ht="15" customHeight="1" x14ac:dyDescent="0.35"/>
    <row r="1040" ht="15" customHeight="1" x14ac:dyDescent="0.35"/>
    <row r="1041" ht="15" customHeight="1" x14ac:dyDescent="0.35"/>
    <row r="1042" ht="15" customHeight="1" x14ac:dyDescent="0.35"/>
    <row r="1043" ht="15" customHeight="1" x14ac:dyDescent="0.35"/>
    <row r="1044" ht="15" customHeight="1" x14ac:dyDescent="0.35"/>
    <row r="1045" ht="15" customHeight="1" x14ac:dyDescent="0.35"/>
    <row r="1046" ht="15" customHeight="1" x14ac:dyDescent="0.35"/>
    <row r="1047" ht="15" customHeight="1" x14ac:dyDescent="0.35"/>
    <row r="1048" ht="15" customHeight="1" x14ac:dyDescent="0.35"/>
    <row r="1049" ht="15" customHeight="1" x14ac:dyDescent="0.35"/>
    <row r="1050" ht="15" customHeight="1" x14ac:dyDescent="0.35"/>
    <row r="1051" ht="15" customHeight="1" x14ac:dyDescent="0.35"/>
    <row r="1052" ht="15" customHeight="1" x14ac:dyDescent="0.35"/>
    <row r="1053" ht="12" customHeight="1" x14ac:dyDescent="0.35"/>
    <row r="1054" ht="15" customHeight="1" x14ac:dyDescent="0.35"/>
    <row r="1055" ht="15" customHeight="1" x14ac:dyDescent="0.35"/>
    <row r="1056" ht="12" customHeight="1" x14ac:dyDescent="0.35"/>
    <row r="1057" spans="2:32" ht="15" customHeight="1" x14ac:dyDescent="0.35"/>
    <row r="1058" spans="2:32" ht="12" customHeight="1" x14ac:dyDescent="0.35"/>
    <row r="1059" spans="2:32" ht="15" customHeight="1" x14ac:dyDescent="0.35"/>
    <row r="1060" spans="2:32" ht="15" customHeight="1" x14ac:dyDescent="0.35"/>
    <row r="1061" spans="2:32" ht="15" customHeight="1" x14ac:dyDescent="0.35"/>
    <row r="1062" spans="2:32" ht="15" customHeight="1" x14ac:dyDescent="0.35"/>
    <row r="1063" spans="2:32" ht="15" customHeight="1" x14ac:dyDescent="0.35"/>
    <row r="1064" spans="2:32" ht="15" customHeight="1" x14ac:dyDescent="0.35"/>
    <row r="1065" spans="2:32" ht="15" customHeight="1" x14ac:dyDescent="0.35"/>
    <row r="1066" spans="2:32" ht="15" customHeight="1" x14ac:dyDescent="0.35"/>
    <row r="1067" spans="2:32" ht="15" customHeight="1" x14ac:dyDescent="0.35"/>
    <row r="1068" spans="2:32" ht="15" customHeight="1" x14ac:dyDescent="0.35"/>
    <row r="1069" spans="2:32" ht="15" customHeight="1" x14ac:dyDescent="0.35"/>
    <row r="1070" spans="2:32" ht="15" customHeight="1" x14ac:dyDescent="0.35"/>
    <row r="1071" spans="2:32" ht="15" customHeight="1" x14ac:dyDescent="0.35">
      <c r="B1071" s="101"/>
      <c r="C1071" s="101"/>
      <c r="D1071" s="101"/>
      <c r="E1071" s="101"/>
      <c r="F1071" s="101"/>
      <c r="G1071" s="101"/>
      <c r="H1071" s="101"/>
      <c r="I1071" s="101"/>
      <c r="J1071" s="101"/>
      <c r="K1071" s="101"/>
      <c r="L1071" s="101"/>
      <c r="M1071" s="101"/>
      <c r="N1071" s="101"/>
      <c r="O1071" s="101"/>
      <c r="P1071" s="101"/>
      <c r="Q1071" s="101"/>
      <c r="R1071" s="101"/>
      <c r="S1071" s="101"/>
      <c r="T1071" s="101"/>
      <c r="U1071" s="101"/>
      <c r="V1071" s="101"/>
      <c r="W1071" s="101"/>
      <c r="X1071" s="101"/>
      <c r="Y1071" s="101"/>
      <c r="Z1071" s="101"/>
      <c r="AA1071" s="101"/>
      <c r="AB1071" s="101"/>
      <c r="AC1071" s="101"/>
      <c r="AD1071" s="101"/>
      <c r="AE1071" s="101"/>
      <c r="AF1071" s="101"/>
    </row>
    <row r="1072" spans="2:32" ht="15" customHeight="1" x14ac:dyDescent="0.35"/>
    <row r="1073" ht="15" customHeight="1" x14ac:dyDescent="0.35"/>
    <row r="1074" ht="15" customHeight="1" x14ac:dyDescent="0.35"/>
    <row r="1075" ht="15" customHeight="1" x14ac:dyDescent="0.35"/>
    <row r="1076" ht="15" customHeight="1" x14ac:dyDescent="0.35"/>
    <row r="1077" ht="12" customHeight="1" x14ac:dyDescent="0.35"/>
    <row r="1078" ht="12" customHeight="1" x14ac:dyDescent="0.35"/>
    <row r="1079" ht="12" customHeight="1" x14ac:dyDescent="0.35"/>
    <row r="1080" ht="12" customHeight="1" x14ac:dyDescent="0.35"/>
    <row r="1081" ht="12" customHeight="1" x14ac:dyDescent="0.35"/>
    <row r="1082" ht="12" customHeight="1" x14ac:dyDescent="0.35"/>
    <row r="1083" ht="12" customHeight="1" x14ac:dyDescent="0.35"/>
    <row r="1084" ht="12" customHeight="1" x14ac:dyDescent="0.35"/>
    <row r="1085" ht="12" customHeight="1" x14ac:dyDescent="0.35"/>
    <row r="1086" ht="12" customHeight="1" x14ac:dyDescent="0.35"/>
    <row r="1087" ht="12" customHeight="1" x14ac:dyDescent="0.35"/>
    <row r="1088" ht="12" customHeight="1" x14ac:dyDescent="0.35"/>
    <row r="1089" ht="12" customHeight="1" x14ac:dyDescent="0.35"/>
    <row r="1090" ht="12" customHeight="1" x14ac:dyDescent="0.35"/>
    <row r="1091" ht="12" customHeight="1" x14ac:dyDescent="0.35"/>
    <row r="1092" ht="12" customHeight="1" x14ac:dyDescent="0.35"/>
    <row r="1093" ht="12" customHeight="1" x14ac:dyDescent="0.35"/>
    <row r="1094" ht="12" customHeight="1" x14ac:dyDescent="0.35"/>
    <row r="1095" ht="12" customHeight="1" x14ac:dyDescent="0.35"/>
    <row r="1096" ht="12" customHeight="1" x14ac:dyDescent="0.35"/>
    <row r="1097" ht="12" customHeight="1" x14ac:dyDescent="0.35"/>
    <row r="1098" ht="12" customHeight="1" x14ac:dyDescent="0.35"/>
    <row r="1099" ht="12" customHeight="1" x14ac:dyDescent="0.35"/>
    <row r="1100" ht="15" customHeight="1" x14ac:dyDescent="0.35"/>
    <row r="1101" ht="15" customHeight="1" x14ac:dyDescent="0.35"/>
    <row r="1102" ht="15" customHeight="1" x14ac:dyDescent="0.35"/>
    <row r="1103" ht="15" customHeight="1" x14ac:dyDescent="0.35"/>
    <row r="1104" ht="15" customHeight="1" x14ac:dyDescent="0.35"/>
    <row r="1105" ht="15" customHeight="1" x14ac:dyDescent="0.35"/>
    <row r="1106" ht="15" customHeight="1" x14ac:dyDescent="0.35"/>
    <row r="1107" ht="15" customHeight="1" x14ac:dyDescent="0.35"/>
    <row r="1108" ht="15" customHeight="1" x14ac:dyDescent="0.35"/>
    <row r="1109" ht="15" customHeight="1" x14ac:dyDescent="0.35"/>
    <row r="1110" ht="12" customHeight="1" x14ac:dyDescent="0.35"/>
    <row r="1111" ht="15" customHeight="1" x14ac:dyDescent="0.35"/>
    <row r="1112" ht="15" customHeight="1" x14ac:dyDescent="0.35"/>
    <row r="1113" ht="15" customHeight="1" x14ac:dyDescent="0.35"/>
    <row r="1114" ht="15" customHeight="1" x14ac:dyDescent="0.35"/>
    <row r="1115" ht="15" customHeight="1" x14ac:dyDescent="0.35"/>
    <row r="1116" ht="15" customHeight="1" x14ac:dyDescent="0.35"/>
    <row r="1117" ht="15" customHeight="1" x14ac:dyDescent="0.35"/>
    <row r="1118" ht="15" customHeight="1" x14ac:dyDescent="0.35"/>
    <row r="1119" ht="15" customHeight="1" x14ac:dyDescent="0.35"/>
    <row r="1120" ht="15" customHeight="1" x14ac:dyDescent="0.35"/>
    <row r="1121" ht="15" customHeight="1" x14ac:dyDescent="0.35"/>
    <row r="1122" ht="15" customHeight="1" x14ac:dyDescent="0.35"/>
    <row r="1123" ht="15" customHeight="1" x14ac:dyDescent="0.35"/>
    <row r="1124" ht="15" customHeight="1" x14ac:dyDescent="0.35"/>
    <row r="1125" ht="15" customHeight="1" x14ac:dyDescent="0.35"/>
    <row r="1126" ht="15" customHeight="1" x14ac:dyDescent="0.35"/>
    <row r="1127" ht="12" customHeight="1" x14ac:dyDescent="0.35"/>
    <row r="1128" ht="15" customHeight="1" x14ac:dyDescent="0.35"/>
    <row r="1129" ht="12" customHeight="1" x14ac:dyDescent="0.35"/>
    <row r="1130" ht="15" customHeight="1" x14ac:dyDescent="0.35"/>
    <row r="1131" ht="15" customHeight="1" x14ac:dyDescent="0.35"/>
    <row r="1132" ht="15" customHeight="1" x14ac:dyDescent="0.35"/>
    <row r="1133" ht="15" customHeight="1" x14ac:dyDescent="0.35"/>
    <row r="1134" ht="15" customHeight="1" x14ac:dyDescent="0.35"/>
    <row r="1135" ht="12" customHeight="1" x14ac:dyDescent="0.35"/>
    <row r="1136" ht="15" customHeight="1" x14ac:dyDescent="0.35"/>
    <row r="1137" ht="15" customHeight="1" x14ac:dyDescent="0.35"/>
    <row r="1138" ht="15" customHeight="1" x14ac:dyDescent="0.35"/>
    <row r="1139" ht="15" customHeight="1" x14ac:dyDescent="0.35"/>
    <row r="1140" ht="15" customHeight="1" x14ac:dyDescent="0.35"/>
    <row r="1141" ht="15" customHeight="1" x14ac:dyDescent="0.35"/>
    <row r="1142" ht="15" customHeight="1" x14ac:dyDescent="0.35"/>
    <row r="1143" ht="15" customHeight="1" x14ac:dyDescent="0.35"/>
    <row r="1144" ht="15" customHeight="1" x14ac:dyDescent="0.35"/>
    <row r="1145" ht="15" customHeight="1" x14ac:dyDescent="0.35"/>
    <row r="1146" ht="15" customHeight="1" x14ac:dyDescent="0.35"/>
    <row r="1147" ht="15" customHeight="1" x14ac:dyDescent="0.35"/>
    <row r="1148" ht="15" customHeight="1" x14ac:dyDescent="0.35"/>
    <row r="1149" ht="15" customHeight="1" x14ac:dyDescent="0.35"/>
    <row r="1150" ht="15" customHeight="1" x14ac:dyDescent="0.35"/>
    <row r="1151" ht="15" customHeight="1" x14ac:dyDescent="0.35"/>
    <row r="1152" ht="12" customHeight="1" x14ac:dyDescent="0.35"/>
    <row r="1153" ht="15" customHeight="1" x14ac:dyDescent="0.35"/>
    <row r="1154" ht="12" customHeight="1" x14ac:dyDescent="0.35"/>
    <row r="1155" ht="15" customHeight="1" x14ac:dyDescent="0.35"/>
    <row r="1156" ht="12" customHeight="1" x14ac:dyDescent="0.35"/>
    <row r="1157" ht="15" customHeight="1" x14ac:dyDescent="0.35"/>
    <row r="1158" ht="15" customHeight="1" x14ac:dyDescent="0.35"/>
    <row r="1159" ht="15" customHeight="1" x14ac:dyDescent="0.35"/>
    <row r="1160" ht="15" customHeight="1" x14ac:dyDescent="0.35"/>
    <row r="1161" ht="15" customHeight="1" x14ac:dyDescent="0.35"/>
    <row r="1162" ht="15" customHeight="1" x14ac:dyDescent="0.35"/>
    <row r="1163" ht="15" customHeight="1" x14ac:dyDescent="0.35"/>
    <row r="1164" ht="15" customHeight="1" x14ac:dyDescent="0.35"/>
    <row r="1165" ht="15" customHeight="1" x14ac:dyDescent="0.35"/>
    <row r="1166" ht="15" customHeight="1" x14ac:dyDescent="0.35"/>
    <row r="1167" ht="15" customHeight="1" x14ac:dyDescent="0.35"/>
    <row r="1168" ht="15" customHeight="1" x14ac:dyDescent="0.35"/>
    <row r="1169" spans="2:32" ht="15" customHeight="1" x14ac:dyDescent="0.35">
      <c r="B1169" s="101"/>
      <c r="C1169" s="101"/>
      <c r="D1169" s="101"/>
      <c r="E1169" s="101"/>
      <c r="F1169" s="101"/>
      <c r="G1169" s="101"/>
      <c r="H1169" s="101"/>
      <c r="I1169" s="101"/>
      <c r="J1169" s="101"/>
      <c r="K1169" s="101"/>
      <c r="L1169" s="101"/>
      <c r="M1169" s="101"/>
      <c r="N1169" s="101"/>
      <c r="O1169" s="101"/>
      <c r="P1169" s="101"/>
      <c r="Q1169" s="101"/>
      <c r="R1169" s="101"/>
      <c r="S1169" s="101"/>
      <c r="T1169" s="101"/>
      <c r="U1169" s="101"/>
      <c r="V1169" s="101"/>
      <c r="W1169" s="101"/>
      <c r="X1169" s="101"/>
      <c r="Y1169" s="101"/>
      <c r="Z1169" s="101"/>
      <c r="AA1169" s="101"/>
      <c r="AB1169" s="101"/>
      <c r="AC1169" s="101"/>
      <c r="AD1169" s="101"/>
      <c r="AE1169" s="101"/>
      <c r="AF1169" s="101"/>
    </row>
    <row r="1170" spans="2:32" ht="15" customHeight="1" x14ac:dyDescent="0.35"/>
    <row r="1171" spans="2:32" ht="15" customHeight="1" x14ac:dyDescent="0.35"/>
    <row r="1172" spans="2:32" ht="15" customHeight="1" x14ac:dyDescent="0.35"/>
    <row r="1173" spans="2:32" ht="15" customHeight="1" x14ac:dyDescent="0.35"/>
    <row r="1174" spans="2:32" ht="15" customHeight="1" x14ac:dyDescent="0.35"/>
    <row r="1175" spans="2:32" ht="12" customHeight="1" x14ac:dyDescent="0.35"/>
    <row r="1176" spans="2:32" ht="12" customHeight="1" x14ac:dyDescent="0.35"/>
    <row r="1177" spans="2:32" ht="12" customHeight="1" x14ac:dyDescent="0.35"/>
    <row r="1178" spans="2:32" ht="12" customHeight="1" x14ac:dyDescent="0.35"/>
    <row r="1179" spans="2:32" ht="12" customHeight="1" x14ac:dyDescent="0.35"/>
    <row r="1180" spans="2:32" ht="12" customHeight="1" x14ac:dyDescent="0.35"/>
    <row r="1181" spans="2:32" ht="12" customHeight="1" x14ac:dyDescent="0.35"/>
    <row r="1182" spans="2:32" ht="12" customHeight="1" x14ac:dyDescent="0.35"/>
    <row r="1183" spans="2:32" ht="12" customHeight="1" x14ac:dyDescent="0.35"/>
    <row r="1184" spans="2:32" ht="12" customHeight="1" x14ac:dyDescent="0.35"/>
    <row r="1185" ht="12" customHeight="1" x14ac:dyDescent="0.35"/>
    <row r="1186" ht="12" customHeight="1" x14ac:dyDescent="0.35"/>
    <row r="1187" ht="12" customHeight="1" x14ac:dyDescent="0.35"/>
    <row r="1188" ht="12" customHeight="1" x14ac:dyDescent="0.35"/>
    <row r="1189" ht="12" customHeight="1" x14ac:dyDescent="0.35"/>
    <row r="1190" ht="12" customHeight="1" x14ac:dyDescent="0.35"/>
    <row r="1191" ht="12" customHeight="1" x14ac:dyDescent="0.35"/>
    <row r="1192" ht="12" customHeight="1" x14ac:dyDescent="0.35"/>
    <row r="1193" ht="12" customHeight="1" x14ac:dyDescent="0.35"/>
    <row r="1194" ht="12" customHeight="1" x14ac:dyDescent="0.35"/>
    <row r="1195" ht="12" customHeight="1" x14ac:dyDescent="0.35"/>
    <row r="1196" ht="12" customHeight="1" x14ac:dyDescent="0.35"/>
    <row r="1197" ht="12" customHeight="1" x14ac:dyDescent="0.35"/>
    <row r="1198" ht="12" customHeight="1" x14ac:dyDescent="0.35"/>
    <row r="1199" ht="12" customHeight="1" x14ac:dyDescent="0.35"/>
    <row r="1200" ht="15" customHeight="1" x14ac:dyDescent="0.35"/>
    <row r="1201" ht="15" customHeight="1" x14ac:dyDescent="0.35"/>
    <row r="1202" ht="15" customHeight="1" x14ac:dyDescent="0.35"/>
    <row r="1203" ht="15" customHeight="1" x14ac:dyDescent="0.35"/>
    <row r="1204" ht="15" customHeight="1" x14ac:dyDescent="0.35"/>
    <row r="1205" ht="15" customHeight="1" x14ac:dyDescent="0.35"/>
    <row r="1206" ht="15" customHeight="1" x14ac:dyDescent="0.35"/>
    <row r="1207" ht="15" customHeight="1" x14ac:dyDescent="0.35"/>
    <row r="1208" ht="15" customHeight="1" x14ac:dyDescent="0.35"/>
    <row r="1209" ht="15" customHeight="1" x14ac:dyDescent="0.35"/>
    <row r="1210" ht="12" customHeight="1" x14ac:dyDescent="0.35"/>
    <row r="1211" ht="15" customHeight="1" x14ac:dyDescent="0.35"/>
    <row r="1212" ht="15" customHeight="1" x14ac:dyDescent="0.35"/>
    <row r="1213" ht="15" customHeight="1" x14ac:dyDescent="0.35"/>
    <row r="1214" ht="15" customHeight="1" x14ac:dyDescent="0.35"/>
    <row r="1215" ht="15" customHeight="1" x14ac:dyDescent="0.35"/>
    <row r="1216" ht="15" customHeight="1" x14ac:dyDescent="0.35"/>
    <row r="1217" ht="15" customHeight="1" x14ac:dyDescent="0.35"/>
    <row r="1218" ht="15" customHeight="1" x14ac:dyDescent="0.35"/>
    <row r="1219" ht="15" customHeight="1" x14ac:dyDescent="0.35"/>
    <row r="1220" ht="15" customHeight="1" x14ac:dyDescent="0.35"/>
    <row r="1221" ht="15" customHeight="1" x14ac:dyDescent="0.35"/>
    <row r="1222" ht="15" customHeight="1" x14ac:dyDescent="0.35"/>
    <row r="1223" ht="15" customHeight="1" x14ac:dyDescent="0.35"/>
    <row r="1224" ht="15" customHeight="1" x14ac:dyDescent="0.35"/>
    <row r="1225" ht="15" customHeight="1" x14ac:dyDescent="0.35"/>
    <row r="1226" ht="15" customHeight="1" x14ac:dyDescent="0.35"/>
    <row r="1227" ht="12" customHeight="1" x14ac:dyDescent="0.35"/>
    <row r="1228" ht="15" customHeight="1" x14ac:dyDescent="0.35"/>
    <row r="1229" ht="12" customHeight="1" x14ac:dyDescent="0.35"/>
    <row r="1230" ht="15" customHeight="1" x14ac:dyDescent="0.35"/>
    <row r="1231" ht="15" customHeight="1" x14ac:dyDescent="0.35"/>
    <row r="1232" ht="15" customHeight="1" x14ac:dyDescent="0.35"/>
    <row r="1233" ht="15" customHeight="1" x14ac:dyDescent="0.35"/>
    <row r="1234" ht="15" customHeight="1" x14ac:dyDescent="0.35"/>
    <row r="1235" ht="12" customHeight="1" x14ac:dyDescent="0.35"/>
    <row r="1236" ht="15" customHeight="1" x14ac:dyDescent="0.35"/>
    <row r="1237" ht="15" customHeight="1" x14ac:dyDescent="0.35"/>
    <row r="1238" ht="15" customHeight="1" x14ac:dyDescent="0.35"/>
    <row r="1239" ht="15" customHeight="1" x14ac:dyDescent="0.35"/>
    <row r="1240" ht="15" customHeight="1" x14ac:dyDescent="0.35"/>
    <row r="1241" ht="15" customHeight="1" x14ac:dyDescent="0.35"/>
    <row r="1242" ht="15" customHeight="1" x14ac:dyDescent="0.35"/>
    <row r="1243" ht="15" customHeight="1" x14ac:dyDescent="0.35"/>
    <row r="1244" ht="15" customHeight="1" x14ac:dyDescent="0.35"/>
    <row r="1245" ht="15" customHeight="1" x14ac:dyDescent="0.35"/>
    <row r="1246" ht="15" customHeight="1" x14ac:dyDescent="0.35"/>
    <row r="1247" ht="15" customHeight="1" x14ac:dyDescent="0.35"/>
    <row r="1248" ht="15" customHeight="1" x14ac:dyDescent="0.35"/>
    <row r="1249" ht="15" customHeight="1" x14ac:dyDescent="0.35"/>
    <row r="1250" ht="15" customHeight="1" x14ac:dyDescent="0.35"/>
    <row r="1251" ht="15" customHeight="1" x14ac:dyDescent="0.35"/>
    <row r="1252" ht="12" customHeight="1" x14ac:dyDescent="0.35"/>
    <row r="1253" ht="15" customHeight="1" x14ac:dyDescent="0.35"/>
    <row r="1254" ht="12" customHeight="1" x14ac:dyDescent="0.35"/>
    <row r="1255" ht="15" customHeight="1" x14ac:dyDescent="0.35"/>
    <row r="1256" ht="12" customHeight="1" x14ac:dyDescent="0.35"/>
    <row r="1257" ht="15" customHeight="1" x14ac:dyDescent="0.35"/>
    <row r="1258" ht="15" customHeight="1" x14ac:dyDescent="0.35"/>
    <row r="1259" ht="15" customHeight="1" x14ac:dyDescent="0.35"/>
    <row r="1260" ht="15" customHeight="1" x14ac:dyDescent="0.35"/>
    <row r="1261" ht="15" customHeight="1" x14ac:dyDescent="0.35"/>
    <row r="1262" ht="15" customHeight="1" x14ac:dyDescent="0.35"/>
    <row r="1263" ht="15" customHeight="1" x14ac:dyDescent="0.35"/>
    <row r="1264" ht="15" customHeight="1" x14ac:dyDescent="0.35"/>
    <row r="1265" spans="2:32" ht="15" customHeight="1" x14ac:dyDescent="0.35"/>
    <row r="1266" spans="2:32" ht="15" customHeight="1" x14ac:dyDescent="0.35"/>
    <row r="1267" spans="2:32" ht="15" customHeight="1" x14ac:dyDescent="0.35"/>
    <row r="1268" spans="2:32" ht="15" customHeight="1" x14ac:dyDescent="0.35"/>
    <row r="1269" spans="2:32" ht="15" customHeight="1" x14ac:dyDescent="0.35">
      <c r="B1269" s="101"/>
      <c r="C1269" s="101"/>
      <c r="D1269" s="101"/>
      <c r="E1269" s="101"/>
      <c r="F1269" s="101"/>
      <c r="G1269" s="101"/>
      <c r="H1269" s="101"/>
      <c r="I1269" s="101"/>
      <c r="J1269" s="101"/>
      <c r="K1269" s="101"/>
      <c r="L1269" s="101"/>
      <c r="M1269" s="101"/>
      <c r="N1269" s="101"/>
      <c r="O1269" s="101"/>
      <c r="P1269" s="101"/>
      <c r="Q1269" s="101"/>
      <c r="R1269" s="101"/>
      <c r="S1269" s="101"/>
      <c r="T1269" s="101"/>
      <c r="U1269" s="101"/>
      <c r="V1269" s="101"/>
      <c r="W1269" s="101"/>
      <c r="X1269" s="101"/>
      <c r="Y1269" s="101"/>
      <c r="Z1269" s="101"/>
      <c r="AA1269" s="101"/>
      <c r="AB1269" s="101"/>
      <c r="AC1269" s="101"/>
      <c r="AD1269" s="101"/>
      <c r="AE1269" s="101"/>
      <c r="AF1269" s="101"/>
    </row>
    <row r="1270" spans="2:32" ht="15" customHeight="1" x14ac:dyDescent="0.35"/>
    <row r="1271" spans="2:32" ht="15" customHeight="1" x14ac:dyDescent="0.35"/>
    <row r="1272" spans="2:32" ht="15" customHeight="1" x14ac:dyDescent="0.35"/>
    <row r="1273" spans="2:32" ht="15" customHeight="1" x14ac:dyDescent="0.35"/>
    <row r="1274" spans="2:32" ht="15" customHeight="1" x14ac:dyDescent="0.35"/>
    <row r="1275" spans="2:32" ht="12" customHeight="1" x14ac:dyDescent="0.35"/>
    <row r="1276" spans="2:32" ht="12" customHeight="1" x14ac:dyDescent="0.35"/>
    <row r="1277" spans="2:32" ht="12" customHeight="1" x14ac:dyDescent="0.35"/>
    <row r="1278" spans="2:32" ht="12" customHeight="1" x14ac:dyDescent="0.35"/>
    <row r="1279" spans="2:32" ht="12" customHeight="1" x14ac:dyDescent="0.35"/>
    <row r="1280" spans="2:32" ht="12" customHeight="1" x14ac:dyDescent="0.35"/>
    <row r="1281" ht="12" customHeight="1" x14ac:dyDescent="0.35"/>
    <row r="1282" ht="12" customHeight="1" x14ac:dyDescent="0.35"/>
    <row r="1283" ht="12" customHeight="1" x14ac:dyDescent="0.35"/>
    <row r="1284" ht="12" customHeight="1" x14ac:dyDescent="0.35"/>
    <row r="1285" ht="12" customHeight="1" x14ac:dyDescent="0.35"/>
    <row r="1286" ht="12" customHeight="1" x14ac:dyDescent="0.35"/>
    <row r="1287" ht="12" customHeight="1" x14ac:dyDescent="0.35"/>
    <row r="1288" ht="12" customHeight="1" x14ac:dyDescent="0.35"/>
    <row r="1289" ht="12" customHeight="1" x14ac:dyDescent="0.35"/>
    <row r="1290" ht="12" customHeight="1" x14ac:dyDescent="0.35"/>
    <row r="1291" ht="12" customHeight="1" x14ac:dyDescent="0.35"/>
    <row r="1292" ht="12" customHeight="1" x14ac:dyDescent="0.35"/>
    <row r="1293" ht="12" customHeight="1" x14ac:dyDescent="0.35"/>
    <row r="1294" ht="12" customHeight="1" x14ac:dyDescent="0.35"/>
    <row r="1295" ht="12" customHeight="1" x14ac:dyDescent="0.35"/>
    <row r="1296" ht="12" customHeight="1" x14ac:dyDescent="0.35"/>
    <row r="1297" ht="12" customHeight="1" x14ac:dyDescent="0.35"/>
    <row r="1298" ht="12" customHeight="1" x14ac:dyDescent="0.35"/>
    <row r="1299" ht="12" customHeight="1" x14ac:dyDescent="0.35"/>
    <row r="1300" ht="15" customHeight="1" x14ac:dyDescent="0.35"/>
    <row r="1301" ht="15" customHeight="1" x14ac:dyDescent="0.35"/>
    <row r="1302" ht="15" customHeight="1" x14ac:dyDescent="0.35"/>
    <row r="1303" ht="15" customHeight="1" x14ac:dyDescent="0.35"/>
    <row r="1304" ht="15" customHeight="1" x14ac:dyDescent="0.35"/>
    <row r="1305" ht="15" customHeight="1" x14ac:dyDescent="0.35"/>
    <row r="1306" ht="12" customHeight="1" x14ac:dyDescent="0.35"/>
    <row r="1307" ht="15" customHeight="1" x14ac:dyDescent="0.35"/>
    <row r="1308" ht="15" customHeight="1" x14ac:dyDescent="0.35"/>
    <row r="1309" ht="15" customHeight="1" x14ac:dyDescent="0.35"/>
    <row r="1310" ht="15" customHeight="1" x14ac:dyDescent="0.35"/>
    <row r="1311" ht="12" customHeight="1" x14ac:dyDescent="0.35"/>
    <row r="1312" ht="15" customHeight="1" x14ac:dyDescent="0.35"/>
    <row r="1313" ht="15" customHeight="1" x14ac:dyDescent="0.35"/>
    <row r="1314" ht="15" customHeight="1" x14ac:dyDescent="0.35"/>
    <row r="1315" ht="12" customHeight="1" x14ac:dyDescent="0.35"/>
    <row r="1316" ht="15" customHeight="1" x14ac:dyDescent="0.35"/>
    <row r="1317" ht="15" customHeight="1" x14ac:dyDescent="0.35"/>
    <row r="1318" ht="15" customHeight="1" x14ac:dyDescent="0.35"/>
    <row r="1319" ht="15" customHeight="1" x14ac:dyDescent="0.35"/>
    <row r="1320" ht="15" customHeight="1" x14ac:dyDescent="0.35"/>
    <row r="1321" ht="15" customHeight="1" x14ac:dyDescent="0.35"/>
    <row r="1322" ht="15" customHeight="1" x14ac:dyDescent="0.35"/>
    <row r="1323" ht="15" customHeight="1" x14ac:dyDescent="0.35"/>
    <row r="1324" ht="15" customHeight="1" x14ac:dyDescent="0.35"/>
    <row r="1325" ht="15" customHeight="1" x14ac:dyDescent="0.35"/>
    <row r="1326" ht="15" customHeight="1" x14ac:dyDescent="0.35"/>
    <row r="1327" ht="15" customHeight="1" x14ac:dyDescent="0.35"/>
    <row r="1328" ht="15" customHeight="1" x14ac:dyDescent="0.35"/>
    <row r="1329" ht="15" customHeight="1" x14ac:dyDescent="0.35"/>
    <row r="1330" ht="15" customHeight="1" x14ac:dyDescent="0.35"/>
    <row r="1331" ht="12" customHeight="1" x14ac:dyDescent="0.35"/>
    <row r="1332" ht="15" customHeight="1" x14ac:dyDescent="0.35"/>
    <row r="1333" ht="15" customHeight="1" x14ac:dyDescent="0.35"/>
    <row r="1334" ht="15" customHeight="1" x14ac:dyDescent="0.35"/>
    <row r="1335" ht="15" customHeight="1" x14ac:dyDescent="0.35"/>
    <row r="1336" ht="15" customHeight="1" x14ac:dyDescent="0.35"/>
    <row r="1337" ht="15" customHeight="1" x14ac:dyDescent="0.35"/>
    <row r="1338" ht="15" customHeight="1" x14ac:dyDescent="0.35"/>
    <row r="1339" ht="15" customHeight="1" x14ac:dyDescent="0.35"/>
    <row r="1340" ht="15" customHeight="1" x14ac:dyDescent="0.35"/>
    <row r="1341" ht="15" customHeight="1" x14ac:dyDescent="0.35"/>
    <row r="1342" ht="15" customHeight="1" x14ac:dyDescent="0.35"/>
    <row r="1343" ht="15" customHeight="1" x14ac:dyDescent="0.35"/>
    <row r="1344" ht="15" customHeight="1" x14ac:dyDescent="0.35"/>
    <row r="1345" ht="15" customHeight="1" x14ac:dyDescent="0.35"/>
    <row r="1346" ht="15" customHeight="1" x14ac:dyDescent="0.35"/>
    <row r="1347" ht="15" customHeight="1" x14ac:dyDescent="0.35"/>
    <row r="1348" ht="15" customHeight="1" x14ac:dyDescent="0.35"/>
    <row r="1349" ht="15" customHeight="1" x14ac:dyDescent="0.35"/>
    <row r="1350" ht="15" customHeight="1" x14ac:dyDescent="0.35"/>
    <row r="1351" ht="15" customHeight="1" x14ac:dyDescent="0.35"/>
    <row r="1352" ht="15" customHeight="1" x14ac:dyDescent="0.35"/>
    <row r="1353" ht="15" customHeight="1" x14ac:dyDescent="0.35"/>
    <row r="1354" ht="15" customHeight="1" x14ac:dyDescent="0.35"/>
    <row r="1355" ht="15" customHeight="1" x14ac:dyDescent="0.35"/>
    <row r="1356" ht="15" customHeight="1" x14ac:dyDescent="0.35"/>
    <row r="1357" ht="15" customHeight="1" x14ac:dyDescent="0.35"/>
    <row r="1358" ht="15" customHeight="1" x14ac:dyDescent="0.35"/>
    <row r="1359" ht="15" customHeight="1" x14ac:dyDescent="0.35"/>
    <row r="1360" ht="15" customHeight="1" x14ac:dyDescent="0.35"/>
    <row r="1361" ht="15" customHeight="1" x14ac:dyDescent="0.35"/>
    <row r="1362" ht="12" customHeight="1" x14ac:dyDescent="0.35"/>
    <row r="1363" ht="15" customHeight="1" x14ac:dyDescent="0.35"/>
    <row r="1364" ht="15" customHeight="1" x14ac:dyDescent="0.35"/>
    <row r="1365" ht="15" customHeight="1" x14ac:dyDescent="0.35"/>
    <row r="1366" ht="15" customHeight="1" x14ac:dyDescent="0.35"/>
    <row r="1367" ht="15" customHeight="1" x14ac:dyDescent="0.35"/>
    <row r="1368" ht="15" customHeight="1" x14ac:dyDescent="0.35"/>
    <row r="1369" ht="15" customHeight="1" x14ac:dyDescent="0.35"/>
    <row r="1370" ht="15" customHeight="1" x14ac:dyDescent="0.35"/>
    <row r="1371" ht="15" customHeight="1" x14ac:dyDescent="0.35"/>
    <row r="1372" ht="15" customHeight="1" x14ac:dyDescent="0.35"/>
    <row r="1373" ht="15" customHeight="1" x14ac:dyDescent="0.35"/>
    <row r="1374" ht="15" customHeight="1" x14ac:dyDescent="0.35"/>
    <row r="1375" ht="15" customHeight="1" x14ac:dyDescent="0.35"/>
    <row r="1376" ht="15" customHeight="1" x14ac:dyDescent="0.35"/>
    <row r="1377" ht="15" customHeight="1" x14ac:dyDescent="0.35"/>
    <row r="1378" ht="12" customHeight="1" x14ac:dyDescent="0.35"/>
    <row r="1379" ht="15" customHeight="1" x14ac:dyDescent="0.35"/>
    <row r="1380" ht="15" customHeight="1" x14ac:dyDescent="0.35"/>
    <row r="1381" ht="15" customHeight="1" x14ac:dyDescent="0.35"/>
    <row r="1382" ht="15" customHeight="1" x14ac:dyDescent="0.35"/>
    <row r="1383" ht="15" customHeight="1" x14ac:dyDescent="0.35"/>
    <row r="1384" ht="15" customHeight="1" x14ac:dyDescent="0.35"/>
    <row r="1385" ht="15" customHeight="1" x14ac:dyDescent="0.35"/>
    <row r="1386" ht="15" customHeight="1" x14ac:dyDescent="0.35"/>
    <row r="1387" ht="15" customHeight="1" x14ac:dyDescent="0.35"/>
    <row r="1388" ht="15" customHeight="1" x14ac:dyDescent="0.35"/>
    <row r="1389" ht="15" customHeight="1" x14ac:dyDescent="0.35"/>
    <row r="1390" ht="15" customHeight="1" x14ac:dyDescent="0.35"/>
    <row r="1391" ht="15" customHeight="1" x14ac:dyDescent="0.35"/>
    <row r="1392" ht="15" customHeight="1" x14ac:dyDescent="0.35"/>
    <row r="1393" ht="15" customHeight="1" x14ac:dyDescent="0.35"/>
    <row r="1394" ht="15" customHeight="1" x14ac:dyDescent="0.35"/>
    <row r="1395" ht="15" customHeight="1" x14ac:dyDescent="0.35"/>
    <row r="1396" ht="15" customHeight="1" x14ac:dyDescent="0.35"/>
    <row r="1397" ht="12" customHeight="1" x14ac:dyDescent="0.35"/>
    <row r="1398" ht="15" customHeight="1" x14ac:dyDescent="0.35"/>
    <row r="1399" ht="15" customHeight="1" x14ac:dyDescent="0.35"/>
    <row r="1400" ht="15" customHeight="1" x14ac:dyDescent="0.35"/>
    <row r="1401" ht="15" customHeight="1" x14ac:dyDescent="0.35"/>
    <row r="1402" ht="15" customHeight="1" x14ac:dyDescent="0.35"/>
    <row r="1403" ht="15" customHeight="1" x14ac:dyDescent="0.35"/>
    <row r="1404" ht="15" customHeight="1" x14ac:dyDescent="0.35"/>
    <row r="1405" ht="15" customHeight="1" x14ac:dyDescent="0.35"/>
    <row r="1406" ht="15" customHeight="1" x14ac:dyDescent="0.35"/>
    <row r="1407" ht="15" customHeight="1" x14ac:dyDescent="0.35"/>
    <row r="1408" ht="15" customHeight="1" x14ac:dyDescent="0.35"/>
    <row r="1409" ht="15" customHeight="1" x14ac:dyDescent="0.35"/>
    <row r="1410" ht="15" customHeight="1" x14ac:dyDescent="0.35"/>
    <row r="1411" ht="15" customHeight="1" x14ac:dyDescent="0.35"/>
    <row r="1412" ht="15" customHeight="1" x14ac:dyDescent="0.35"/>
    <row r="1413" ht="15" customHeight="1" x14ac:dyDescent="0.35"/>
    <row r="1414" ht="15" customHeight="1" x14ac:dyDescent="0.35"/>
    <row r="1415" ht="15" customHeight="1" x14ac:dyDescent="0.35"/>
    <row r="1416" ht="15" customHeight="1" x14ac:dyDescent="0.35"/>
    <row r="1417" ht="15" customHeight="1" x14ac:dyDescent="0.35"/>
    <row r="1418" ht="15" customHeight="1" x14ac:dyDescent="0.35"/>
    <row r="1419" ht="15" customHeight="1" x14ac:dyDescent="0.35"/>
    <row r="1420" ht="15" customHeight="1" x14ac:dyDescent="0.35"/>
    <row r="1421" ht="15" customHeight="1" x14ac:dyDescent="0.35"/>
    <row r="1422" ht="15" customHeight="1" x14ac:dyDescent="0.35"/>
    <row r="1423" ht="15" customHeight="1" x14ac:dyDescent="0.35"/>
    <row r="1424" ht="15" customHeight="1" x14ac:dyDescent="0.35"/>
    <row r="1425" ht="15" customHeight="1" x14ac:dyDescent="0.35"/>
    <row r="1426" ht="15" customHeight="1" x14ac:dyDescent="0.35"/>
    <row r="1427" ht="15" customHeight="1" x14ac:dyDescent="0.35"/>
    <row r="1428" ht="15" customHeight="1" x14ac:dyDescent="0.35"/>
    <row r="1429" ht="15" customHeight="1" x14ac:dyDescent="0.35"/>
    <row r="1430" ht="15" customHeight="1" x14ac:dyDescent="0.35"/>
    <row r="1431" ht="15" customHeight="1" x14ac:dyDescent="0.35"/>
    <row r="1432" ht="15" customHeight="1" x14ac:dyDescent="0.35"/>
    <row r="1433" ht="15" customHeight="1" x14ac:dyDescent="0.35"/>
    <row r="1434" ht="15" customHeight="1" x14ac:dyDescent="0.35"/>
    <row r="1435" ht="15" customHeight="1" x14ac:dyDescent="0.35"/>
    <row r="1436" ht="15" customHeight="1" x14ac:dyDescent="0.35"/>
    <row r="1437" ht="15" customHeight="1" x14ac:dyDescent="0.35"/>
    <row r="1438" ht="15" customHeight="1" x14ac:dyDescent="0.35"/>
    <row r="1439" ht="15" customHeight="1" x14ac:dyDescent="0.35"/>
    <row r="1440" ht="15" customHeight="1" x14ac:dyDescent="0.35"/>
    <row r="1441" ht="15" customHeight="1" x14ac:dyDescent="0.35"/>
    <row r="1442" ht="15" customHeight="1" x14ac:dyDescent="0.35"/>
    <row r="1443" ht="15" customHeight="1" x14ac:dyDescent="0.35"/>
    <row r="1444" ht="15" customHeight="1" x14ac:dyDescent="0.35"/>
    <row r="1445" ht="15" customHeight="1" x14ac:dyDescent="0.35"/>
    <row r="1446" ht="15" customHeight="1" x14ac:dyDescent="0.35"/>
    <row r="1447" ht="15" customHeight="1" x14ac:dyDescent="0.35"/>
    <row r="1448" ht="15" customHeight="1" x14ac:dyDescent="0.35"/>
    <row r="1449" ht="15" customHeight="1" x14ac:dyDescent="0.35"/>
    <row r="1450" ht="15" customHeight="1" x14ac:dyDescent="0.35"/>
    <row r="1451" ht="15" customHeight="1" x14ac:dyDescent="0.35"/>
    <row r="1452" ht="12" customHeight="1" x14ac:dyDescent="0.35"/>
    <row r="1453" ht="15" customHeight="1" x14ac:dyDescent="0.35"/>
    <row r="1454" ht="15" customHeight="1" x14ac:dyDescent="0.35"/>
    <row r="1455" ht="15" customHeight="1" x14ac:dyDescent="0.35"/>
    <row r="1456" ht="15" customHeight="1" x14ac:dyDescent="0.35"/>
    <row r="1457" ht="15" customHeight="1" x14ac:dyDescent="0.35"/>
    <row r="1458" ht="15" customHeight="1" x14ac:dyDescent="0.35"/>
    <row r="1459" ht="15" customHeight="1" x14ac:dyDescent="0.35"/>
    <row r="1460" ht="15" customHeight="1" x14ac:dyDescent="0.35"/>
    <row r="1461" ht="15" customHeight="1" x14ac:dyDescent="0.35"/>
    <row r="1462" ht="15" customHeight="1" x14ac:dyDescent="0.35"/>
    <row r="1463" ht="15" customHeight="1" x14ac:dyDescent="0.35"/>
    <row r="1464" ht="12" customHeight="1" x14ac:dyDescent="0.35"/>
    <row r="1465" ht="15" customHeight="1" x14ac:dyDescent="0.35"/>
    <row r="1466" ht="15" customHeight="1" x14ac:dyDescent="0.35"/>
    <row r="1467" ht="15" customHeight="1" x14ac:dyDescent="0.35"/>
    <row r="1468" ht="15" customHeight="1" x14ac:dyDescent="0.35"/>
    <row r="1469" ht="15" customHeight="1" x14ac:dyDescent="0.35"/>
    <row r="1470" ht="15" customHeight="1" x14ac:dyDescent="0.35"/>
    <row r="1471" ht="15" customHeight="1" x14ac:dyDescent="0.35"/>
    <row r="1472" ht="15" customHeight="1" x14ac:dyDescent="0.35"/>
    <row r="1473" spans="2:32" ht="15" customHeight="1" x14ac:dyDescent="0.35"/>
    <row r="1474" spans="2:32" ht="15" customHeight="1" x14ac:dyDescent="0.35"/>
    <row r="1475" spans="2:32" ht="15" customHeight="1" x14ac:dyDescent="0.35"/>
    <row r="1476" spans="2:32" ht="15" customHeight="1" x14ac:dyDescent="0.35"/>
    <row r="1477" spans="2:32" ht="15" customHeight="1" x14ac:dyDescent="0.35"/>
    <row r="1478" spans="2:32" ht="15" customHeight="1" x14ac:dyDescent="0.35"/>
    <row r="1479" spans="2:32" ht="15" customHeight="1" x14ac:dyDescent="0.35"/>
    <row r="1480" spans="2:32" ht="15" customHeight="1" x14ac:dyDescent="0.35"/>
    <row r="1481" spans="2:32" ht="15" customHeight="1" x14ac:dyDescent="0.35"/>
    <row r="1482" spans="2:32" ht="15" customHeight="1" x14ac:dyDescent="0.35"/>
    <row r="1483" spans="2:32" ht="15" customHeight="1" x14ac:dyDescent="0.35"/>
    <row r="1484" spans="2:32" ht="15" customHeight="1" x14ac:dyDescent="0.35">
      <c r="B1484" s="101"/>
      <c r="C1484" s="101"/>
      <c r="D1484" s="101"/>
      <c r="E1484" s="101"/>
      <c r="F1484" s="101"/>
      <c r="G1484" s="101"/>
      <c r="H1484" s="101"/>
      <c r="I1484" s="101"/>
      <c r="J1484" s="101"/>
      <c r="K1484" s="101"/>
      <c r="L1484" s="101"/>
      <c r="M1484" s="101"/>
      <c r="N1484" s="101"/>
      <c r="O1484" s="101"/>
      <c r="P1484" s="101"/>
      <c r="Q1484" s="101"/>
      <c r="R1484" s="101"/>
      <c r="S1484" s="101"/>
      <c r="T1484" s="101"/>
      <c r="U1484" s="101"/>
      <c r="V1484" s="101"/>
      <c r="W1484" s="101"/>
      <c r="X1484" s="101"/>
      <c r="Y1484" s="101"/>
      <c r="Z1484" s="101"/>
      <c r="AA1484" s="101"/>
      <c r="AB1484" s="101"/>
      <c r="AC1484" s="101"/>
      <c r="AD1484" s="101"/>
      <c r="AE1484" s="101"/>
      <c r="AF1484" s="101"/>
    </row>
    <row r="1485" spans="2:32" ht="15" customHeight="1" x14ac:dyDescent="0.35"/>
    <row r="1486" spans="2:32" ht="15" customHeight="1" x14ac:dyDescent="0.35"/>
    <row r="1487" spans="2:32" ht="15" customHeight="1" x14ac:dyDescent="0.35"/>
    <row r="1488" spans="2:32" ht="15" customHeight="1" x14ac:dyDescent="0.35"/>
    <row r="1489" ht="15" customHeight="1" x14ac:dyDescent="0.35"/>
    <row r="1490" ht="15" customHeight="1" x14ac:dyDescent="0.35"/>
    <row r="1491" ht="15" customHeight="1" x14ac:dyDescent="0.35"/>
    <row r="1492" ht="15" customHeight="1" x14ac:dyDescent="0.35"/>
    <row r="1493" ht="15" customHeight="1" x14ac:dyDescent="0.35"/>
    <row r="1494" ht="12" customHeight="1" x14ac:dyDescent="0.35"/>
    <row r="1495" ht="12" customHeight="1" x14ac:dyDescent="0.35"/>
    <row r="1496" ht="12" customHeight="1" x14ac:dyDescent="0.35"/>
    <row r="1497" ht="12" customHeight="1" x14ac:dyDescent="0.35"/>
    <row r="1498" ht="12" customHeight="1" x14ac:dyDescent="0.35"/>
    <row r="1499" ht="12" customHeight="1" x14ac:dyDescent="0.35"/>
    <row r="1500" ht="12" customHeight="1" x14ac:dyDescent="0.35"/>
    <row r="1501" ht="12" customHeight="1" x14ac:dyDescent="0.35"/>
    <row r="1502" ht="12" customHeight="1" x14ac:dyDescent="0.35"/>
    <row r="1503" ht="12" customHeight="1" x14ac:dyDescent="0.35"/>
    <row r="1504" ht="12" customHeight="1" x14ac:dyDescent="0.35"/>
    <row r="1505" ht="12" customHeight="1" x14ac:dyDescent="0.35"/>
    <row r="1506" ht="12" customHeight="1" x14ac:dyDescent="0.35"/>
    <row r="1507" ht="12" customHeight="1" x14ac:dyDescent="0.35"/>
    <row r="1508" ht="12" customHeight="1" x14ac:dyDescent="0.35"/>
    <row r="1509" ht="12" customHeight="1" x14ac:dyDescent="0.35"/>
    <row r="1510" ht="12" customHeight="1" x14ac:dyDescent="0.35"/>
    <row r="1511" ht="12" customHeight="1" x14ac:dyDescent="0.35"/>
    <row r="1512" ht="12" customHeight="1" x14ac:dyDescent="0.35"/>
    <row r="1513" ht="12" customHeight="1" x14ac:dyDescent="0.35"/>
    <row r="1514" ht="12" customHeight="1" x14ac:dyDescent="0.35"/>
    <row r="1515" ht="12" customHeight="1" x14ac:dyDescent="0.35"/>
    <row r="1516" ht="12" customHeight="1" x14ac:dyDescent="0.35"/>
    <row r="1517" ht="12" customHeight="1" x14ac:dyDescent="0.35"/>
    <row r="1518" ht="12" customHeight="1" x14ac:dyDescent="0.35"/>
    <row r="1519" ht="12" customHeight="1" x14ac:dyDescent="0.35"/>
    <row r="1520" ht="12" customHeight="1" x14ac:dyDescent="0.35"/>
    <row r="1521" ht="12" customHeight="1" x14ac:dyDescent="0.35"/>
    <row r="1522" ht="12" customHeight="1" x14ac:dyDescent="0.35"/>
    <row r="1523" ht="12" customHeight="1" x14ac:dyDescent="0.35"/>
    <row r="1524" ht="12" customHeight="1" x14ac:dyDescent="0.35"/>
    <row r="1525" ht="15" customHeight="1" x14ac:dyDescent="0.35"/>
    <row r="1526" ht="15" customHeight="1" x14ac:dyDescent="0.35"/>
    <row r="1527" ht="15" customHeight="1" x14ac:dyDescent="0.35"/>
    <row r="1528" ht="15" customHeight="1" x14ac:dyDescent="0.35"/>
    <row r="1529" ht="15" customHeight="1" x14ac:dyDescent="0.35"/>
    <row r="1530" ht="15" customHeight="1" x14ac:dyDescent="0.35"/>
    <row r="1531" ht="15" customHeight="1" x14ac:dyDescent="0.35"/>
    <row r="1532" ht="15" customHeight="1" x14ac:dyDescent="0.35"/>
    <row r="1533" ht="15" customHeight="1" x14ac:dyDescent="0.35"/>
    <row r="1534" ht="15" customHeight="1" x14ac:dyDescent="0.35"/>
    <row r="1535" ht="15" customHeight="1" x14ac:dyDescent="0.35"/>
    <row r="1536" ht="15" customHeight="1" x14ac:dyDescent="0.35"/>
    <row r="1537" ht="15" customHeight="1" x14ac:dyDescent="0.35"/>
    <row r="1538" ht="15" customHeight="1" x14ac:dyDescent="0.35"/>
    <row r="1539" ht="15" customHeight="1" x14ac:dyDescent="0.35"/>
    <row r="1540" ht="15" customHeight="1" x14ac:dyDescent="0.35"/>
    <row r="1541" ht="15" customHeight="1" x14ac:dyDescent="0.35"/>
    <row r="1542" ht="15" customHeight="1" x14ac:dyDescent="0.35"/>
    <row r="1543" ht="15" customHeight="1" x14ac:dyDescent="0.35"/>
    <row r="1544" ht="15" customHeight="1" x14ac:dyDescent="0.35"/>
    <row r="1545" ht="15" customHeight="1" x14ac:dyDescent="0.35"/>
    <row r="1546" ht="15" customHeight="1" x14ac:dyDescent="0.35"/>
    <row r="1547" ht="15" customHeight="1" x14ac:dyDescent="0.35"/>
    <row r="1548" ht="15" customHeight="1" x14ac:dyDescent="0.35"/>
    <row r="1549" ht="15" customHeight="1" x14ac:dyDescent="0.35"/>
    <row r="1550" ht="15" customHeight="1" x14ac:dyDescent="0.35"/>
    <row r="1551" ht="15" customHeight="1" x14ac:dyDescent="0.35"/>
    <row r="1552" ht="15" customHeight="1" x14ac:dyDescent="0.35"/>
    <row r="1553" ht="15" customHeight="1" x14ac:dyDescent="0.35"/>
    <row r="1554" ht="15" customHeight="1" x14ac:dyDescent="0.35"/>
    <row r="1555" ht="15" customHeight="1" x14ac:dyDescent="0.35"/>
    <row r="1556" ht="15" customHeight="1" x14ac:dyDescent="0.35"/>
    <row r="1557" ht="15" customHeight="1" x14ac:dyDescent="0.35"/>
    <row r="1558" ht="15" customHeight="1" x14ac:dyDescent="0.35"/>
    <row r="1559" ht="15" customHeight="1" x14ac:dyDescent="0.35"/>
    <row r="1560" ht="15" customHeight="1" x14ac:dyDescent="0.35"/>
    <row r="1561" ht="15" customHeight="1" x14ac:dyDescent="0.35"/>
    <row r="1562" ht="15" customHeight="1" x14ac:dyDescent="0.35"/>
    <row r="1563" ht="15" customHeight="1" x14ac:dyDescent="0.35"/>
    <row r="1564" ht="15" customHeight="1" x14ac:dyDescent="0.35"/>
    <row r="1565" ht="15" customHeight="1" x14ac:dyDescent="0.35"/>
    <row r="1566" ht="15" customHeight="1" x14ac:dyDescent="0.35"/>
    <row r="1567" ht="15" customHeight="1" x14ac:dyDescent="0.35"/>
    <row r="1568" ht="15" customHeight="1" x14ac:dyDescent="0.35"/>
    <row r="1569" ht="15" customHeight="1" x14ac:dyDescent="0.35"/>
    <row r="1570" ht="15" customHeight="1" x14ac:dyDescent="0.35"/>
    <row r="1571" ht="15" customHeight="1" x14ac:dyDescent="0.35"/>
    <row r="1572" ht="15" customHeight="1" x14ac:dyDescent="0.35"/>
    <row r="1573" ht="15" customHeight="1" x14ac:dyDescent="0.35"/>
    <row r="1574" ht="15" customHeight="1" x14ac:dyDescent="0.35"/>
    <row r="1575" ht="15" customHeight="1" x14ac:dyDescent="0.35"/>
    <row r="1576" ht="15" customHeight="1" x14ac:dyDescent="0.35"/>
    <row r="1577" ht="15" customHeight="1" x14ac:dyDescent="0.35"/>
    <row r="1578" ht="15" customHeight="1" x14ac:dyDescent="0.35"/>
    <row r="1579" ht="15" customHeight="1" x14ac:dyDescent="0.35"/>
    <row r="1580" ht="15" customHeight="1" x14ac:dyDescent="0.35"/>
    <row r="1581" ht="15" customHeight="1" x14ac:dyDescent="0.35"/>
    <row r="1582" ht="15" customHeight="1" x14ac:dyDescent="0.35"/>
    <row r="1583" ht="15" customHeight="1" x14ac:dyDescent="0.35"/>
    <row r="1584" ht="12" customHeight="1" x14ac:dyDescent="0.35"/>
    <row r="1585" ht="12" customHeight="1" x14ac:dyDescent="0.35"/>
    <row r="1586" ht="15" customHeight="1" x14ac:dyDescent="0.35"/>
    <row r="1587" ht="15" customHeight="1" x14ac:dyDescent="0.35"/>
    <row r="1588" ht="15" customHeight="1" x14ac:dyDescent="0.35"/>
    <row r="1589" ht="15" customHeight="1" x14ac:dyDescent="0.35"/>
    <row r="1590" ht="15" customHeight="1" x14ac:dyDescent="0.35"/>
    <row r="1591" ht="15" customHeight="1" x14ac:dyDescent="0.35"/>
    <row r="1592" ht="15" customHeight="1" x14ac:dyDescent="0.35"/>
    <row r="1593" ht="15" customHeight="1" x14ac:dyDescent="0.35"/>
    <row r="1594" ht="15" customHeight="1" x14ac:dyDescent="0.35"/>
    <row r="1595" ht="15" customHeight="1" x14ac:dyDescent="0.35"/>
    <row r="1596" ht="15" customHeight="1" x14ac:dyDescent="0.35"/>
    <row r="1597" ht="15" customHeight="1" x14ac:dyDescent="0.35"/>
    <row r="1598" ht="15" customHeight="1" x14ac:dyDescent="0.35"/>
    <row r="1599" ht="15" customHeight="1" x14ac:dyDescent="0.35"/>
    <row r="1600" ht="15" customHeight="1" x14ac:dyDescent="0.35"/>
    <row r="1601" ht="15" customHeight="1" x14ac:dyDescent="0.35"/>
    <row r="1602" ht="15" customHeight="1" x14ac:dyDescent="0.35"/>
    <row r="1603" ht="15" customHeight="1" x14ac:dyDescent="0.35"/>
    <row r="1604" ht="15" customHeight="1" x14ac:dyDescent="0.35"/>
    <row r="1605" ht="15" customHeight="1" x14ac:dyDescent="0.35"/>
    <row r="1606" ht="15" customHeight="1" x14ac:dyDescent="0.35"/>
    <row r="1607" ht="15" customHeight="1" x14ac:dyDescent="0.35"/>
    <row r="1608" ht="15" customHeight="1" x14ac:dyDescent="0.35"/>
    <row r="1609" ht="15" customHeight="1" x14ac:dyDescent="0.35"/>
    <row r="1610" ht="15" customHeight="1" x14ac:dyDescent="0.35"/>
    <row r="1611" ht="15" customHeight="1" x14ac:dyDescent="0.35"/>
    <row r="1612" ht="15" customHeight="1" x14ac:dyDescent="0.35"/>
    <row r="1613" ht="15" customHeight="1" x14ac:dyDescent="0.35"/>
    <row r="1614" ht="15" customHeight="1" x14ac:dyDescent="0.35"/>
    <row r="1615" ht="15" customHeight="1" x14ac:dyDescent="0.35"/>
    <row r="1616" ht="15" customHeight="1" x14ac:dyDescent="0.35"/>
    <row r="1617" ht="15" customHeight="1" x14ac:dyDescent="0.35"/>
    <row r="1618" ht="15" customHeight="1" x14ac:dyDescent="0.35"/>
    <row r="1619" ht="15" customHeight="1" x14ac:dyDescent="0.35"/>
    <row r="1620" ht="15" customHeight="1" x14ac:dyDescent="0.35"/>
    <row r="1621" ht="15" customHeight="1" x14ac:dyDescent="0.35"/>
    <row r="1622" ht="15" customHeight="1" x14ac:dyDescent="0.35"/>
    <row r="1623" ht="15" customHeight="1" x14ac:dyDescent="0.35"/>
    <row r="1624" ht="15" customHeight="1" x14ac:dyDescent="0.35"/>
    <row r="1625" ht="15" customHeight="1" x14ac:dyDescent="0.35"/>
    <row r="1626" ht="15" customHeight="1" x14ac:dyDescent="0.35"/>
    <row r="1627" ht="15" customHeight="1" x14ac:dyDescent="0.35"/>
    <row r="1628" ht="15" customHeight="1" x14ac:dyDescent="0.35"/>
    <row r="1629" ht="15" customHeight="1" x14ac:dyDescent="0.35"/>
    <row r="1630" ht="15" customHeight="1" x14ac:dyDescent="0.35"/>
    <row r="1631" ht="15" customHeight="1" x14ac:dyDescent="0.35"/>
    <row r="1632" ht="15" customHeight="1" x14ac:dyDescent="0.35"/>
    <row r="1633" ht="15" customHeight="1" x14ac:dyDescent="0.35"/>
    <row r="1634" ht="15" customHeight="1" x14ac:dyDescent="0.35"/>
    <row r="1635" ht="15" customHeight="1" x14ac:dyDescent="0.35"/>
    <row r="1636" ht="15" customHeight="1" x14ac:dyDescent="0.35"/>
    <row r="1637" ht="15" customHeight="1" x14ac:dyDescent="0.35"/>
    <row r="1638" ht="15" customHeight="1" x14ac:dyDescent="0.35"/>
    <row r="1639" ht="15" customHeight="1" x14ac:dyDescent="0.35"/>
    <row r="1640" ht="12" customHeight="1" x14ac:dyDescent="0.35"/>
    <row r="1641" ht="12" customHeight="1" x14ac:dyDescent="0.35"/>
    <row r="1642" ht="15" customHeight="1" x14ac:dyDescent="0.35"/>
    <row r="1643" ht="15" customHeight="1" x14ac:dyDescent="0.35"/>
    <row r="1644" ht="15" customHeight="1" x14ac:dyDescent="0.35"/>
    <row r="1645" ht="15" customHeight="1" x14ac:dyDescent="0.35"/>
    <row r="1646" ht="15" customHeight="1" x14ac:dyDescent="0.35"/>
    <row r="1647" ht="15" customHeight="1" x14ac:dyDescent="0.35"/>
    <row r="1648" ht="15" customHeight="1" x14ac:dyDescent="0.35"/>
    <row r="1649" ht="15" customHeight="1" x14ac:dyDescent="0.35"/>
    <row r="1650" ht="15" customHeight="1" x14ac:dyDescent="0.35"/>
    <row r="1651" ht="15" customHeight="1" x14ac:dyDescent="0.35"/>
    <row r="1652" ht="15" customHeight="1" x14ac:dyDescent="0.35"/>
    <row r="1653" ht="15" customHeight="1" x14ac:dyDescent="0.35"/>
    <row r="1654" ht="15" customHeight="1" x14ac:dyDescent="0.35"/>
    <row r="1655" ht="15" customHeight="1" x14ac:dyDescent="0.35"/>
    <row r="1656" ht="15" customHeight="1" x14ac:dyDescent="0.35"/>
    <row r="1657" ht="15" customHeight="1" x14ac:dyDescent="0.35"/>
    <row r="1658" ht="15" customHeight="1" x14ac:dyDescent="0.35"/>
    <row r="1659" ht="15" customHeight="1" x14ac:dyDescent="0.35"/>
    <row r="1660" ht="15" customHeight="1" x14ac:dyDescent="0.35"/>
    <row r="1661" ht="15" customHeight="1" x14ac:dyDescent="0.35"/>
    <row r="1662" ht="15" customHeight="1" x14ac:dyDescent="0.35"/>
    <row r="1663" ht="15" customHeight="1" x14ac:dyDescent="0.35"/>
    <row r="1664" ht="15" customHeight="1" x14ac:dyDescent="0.35"/>
    <row r="1665" ht="15" customHeight="1" x14ac:dyDescent="0.35"/>
    <row r="1666" ht="15" customHeight="1" x14ac:dyDescent="0.35"/>
    <row r="1667" ht="15" customHeight="1" x14ac:dyDescent="0.35"/>
    <row r="1668" ht="15" customHeight="1" x14ac:dyDescent="0.35"/>
    <row r="1669" ht="15" customHeight="1" x14ac:dyDescent="0.35"/>
    <row r="1670" ht="15" customHeight="1" x14ac:dyDescent="0.35"/>
    <row r="1671" ht="15" customHeight="1" x14ac:dyDescent="0.35"/>
    <row r="1672" ht="15" customHeight="1" x14ac:dyDescent="0.35"/>
    <row r="1673" ht="15" customHeight="1" x14ac:dyDescent="0.35"/>
    <row r="1674" ht="15" customHeight="1" x14ac:dyDescent="0.35"/>
    <row r="1675" ht="15" customHeight="1" x14ac:dyDescent="0.35"/>
    <row r="1676" ht="15" customHeight="1" x14ac:dyDescent="0.35"/>
    <row r="1677" ht="15" customHeight="1" x14ac:dyDescent="0.35"/>
    <row r="1678" ht="15" customHeight="1" x14ac:dyDescent="0.35"/>
    <row r="1679" ht="15" customHeight="1" x14ac:dyDescent="0.35"/>
    <row r="1680" ht="15" customHeight="1" x14ac:dyDescent="0.35"/>
    <row r="1681" ht="15" customHeight="1" x14ac:dyDescent="0.35"/>
    <row r="1682" ht="15" customHeight="1" x14ac:dyDescent="0.35"/>
    <row r="1683" ht="15" customHeight="1" x14ac:dyDescent="0.35"/>
    <row r="1684" ht="15" customHeight="1" x14ac:dyDescent="0.35"/>
    <row r="1685" ht="15" customHeight="1" x14ac:dyDescent="0.35"/>
    <row r="1686" ht="15" customHeight="1" x14ac:dyDescent="0.35"/>
    <row r="1687" ht="15" customHeight="1" x14ac:dyDescent="0.35"/>
    <row r="1688" ht="15" customHeight="1" x14ac:dyDescent="0.35"/>
    <row r="1689" ht="15" customHeight="1" x14ac:dyDescent="0.35"/>
    <row r="1690" ht="15" customHeight="1" x14ac:dyDescent="0.35"/>
    <row r="1691" ht="15" customHeight="1" x14ac:dyDescent="0.35"/>
    <row r="1692" ht="15" customHeight="1" x14ac:dyDescent="0.35"/>
    <row r="1693" ht="15" customHeight="1" x14ac:dyDescent="0.35"/>
    <row r="1694" ht="15" customHeight="1" x14ac:dyDescent="0.35"/>
    <row r="1695" ht="15" customHeight="1" x14ac:dyDescent="0.35"/>
    <row r="1696" ht="12" customHeight="1" x14ac:dyDescent="0.35"/>
    <row r="1697" ht="12" customHeight="1" x14ac:dyDescent="0.35"/>
    <row r="1698" ht="15" customHeight="1" x14ac:dyDescent="0.35"/>
    <row r="1699" ht="15" customHeight="1" x14ac:dyDescent="0.35"/>
    <row r="1700" ht="15" customHeight="1" x14ac:dyDescent="0.35"/>
    <row r="1701" ht="15" customHeight="1" x14ac:dyDescent="0.35"/>
    <row r="1702" ht="15" customHeight="1" x14ac:dyDescent="0.35"/>
    <row r="1703" ht="15" customHeight="1" x14ac:dyDescent="0.35"/>
    <row r="1704" ht="15" customHeight="1" x14ac:dyDescent="0.35"/>
    <row r="1705" ht="15" customHeight="1" x14ac:dyDescent="0.35"/>
    <row r="1706" ht="15" customHeight="1" x14ac:dyDescent="0.35"/>
    <row r="1707" ht="15" customHeight="1" x14ac:dyDescent="0.35"/>
    <row r="1708" ht="15" customHeight="1" x14ac:dyDescent="0.35"/>
    <row r="1709" ht="15" customHeight="1" x14ac:dyDescent="0.35"/>
    <row r="1710" ht="15" customHeight="1" x14ac:dyDescent="0.35"/>
    <row r="1711" ht="15" customHeight="1" x14ac:dyDescent="0.35"/>
    <row r="1712" ht="15" customHeight="1" x14ac:dyDescent="0.35"/>
    <row r="1713" spans="2:32" ht="15" customHeight="1" x14ac:dyDescent="0.35">
      <c r="B1713" s="101"/>
      <c r="C1713" s="101"/>
      <c r="D1713" s="101"/>
      <c r="E1713" s="101"/>
      <c r="F1713" s="101"/>
      <c r="G1713" s="101"/>
      <c r="H1713" s="101"/>
      <c r="I1713" s="101"/>
      <c r="J1713" s="101"/>
      <c r="K1713" s="101"/>
      <c r="L1713" s="101"/>
      <c r="M1713" s="101"/>
      <c r="N1713" s="101"/>
      <c r="O1713" s="101"/>
      <c r="P1713" s="101"/>
      <c r="Q1713" s="101"/>
      <c r="R1713" s="101"/>
      <c r="S1713" s="101"/>
      <c r="T1713" s="101"/>
      <c r="U1713" s="101"/>
      <c r="V1713" s="101"/>
      <c r="W1713" s="101"/>
      <c r="X1713" s="101"/>
      <c r="Y1713" s="101"/>
      <c r="Z1713" s="101"/>
      <c r="AA1713" s="101"/>
      <c r="AB1713" s="101"/>
      <c r="AC1713" s="101"/>
      <c r="AD1713" s="101"/>
      <c r="AE1713" s="101"/>
      <c r="AF1713" s="101"/>
    </row>
    <row r="1714" spans="2:32" ht="12" customHeight="1" x14ac:dyDescent="0.35"/>
    <row r="1715" spans="2:32" ht="12" customHeight="1" x14ac:dyDescent="0.35"/>
    <row r="1716" spans="2:32" ht="12" customHeight="1" x14ac:dyDescent="0.35"/>
    <row r="1717" spans="2:32" ht="12" customHeight="1" x14ac:dyDescent="0.35"/>
    <row r="1718" spans="2:32" ht="12" customHeight="1" x14ac:dyDescent="0.35"/>
    <row r="1719" spans="2:32" ht="12" customHeight="1" x14ac:dyDescent="0.35"/>
    <row r="1720" spans="2:32" ht="12" customHeight="1" x14ac:dyDescent="0.35"/>
    <row r="1721" spans="2:32" ht="12" customHeight="1" x14ac:dyDescent="0.35"/>
    <row r="1722" spans="2:32" ht="12" customHeight="1" x14ac:dyDescent="0.35"/>
    <row r="1723" spans="2:32" ht="12" customHeight="1" x14ac:dyDescent="0.35"/>
    <row r="1724" spans="2:32" ht="12" customHeight="1" x14ac:dyDescent="0.35"/>
    <row r="1725" spans="2:32" ht="15" customHeight="1" x14ac:dyDescent="0.35"/>
    <row r="1726" spans="2:32" ht="15" customHeight="1" x14ac:dyDescent="0.35"/>
    <row r="1727" spans="2:32" ht="15" customHeight="1" x14ac:dyDescent="0.35"/>
    <row r="1728" spans="2:32" ht="15" customHeight="1" x14ac:dyDescent="0.35"/>
    <row r="1729" ht="15" customHeight="1" x14ac:dyDescent="0.35"/>
    <row r="1730" ht="15" customHeight="1" x14ac:dyDescent="0.35"/>
    <row r="1731" ht="12" customHeight="1" x14ac:dyDescent="0.35"/>
    <row r="1732" ht="15" customHeight="1" x14ac:dyDescent="0.35"/>
    <row r="1733" ht="15" customHeight="1" x14ac:dyDescent="0.35"/>
    <row r="1734" ht="15" customHeight="1" x14ac:dyDescent="0.35"/>
    <row r="1735" ht="15" customHeight="1" x14ac:dyDescent="0.35"/>
    <row r="1736" ht="15" customHeight="1" x14ac:dyDescent="0.35"/>
    <row r="1737" ht="15" customHeight="1" x14ac:dyDescent="0.35"/>
    <row r="1738" ht="15" customHeight="1" x14ac:dyDescent="0.35"/>
    <row r="1739" ht="15" customHeight="1" x14ac:dyDescent="0.35"/>
    <row r="1740" ht="15" customHeight="1" x14ac:dyDescent="0.35"/>
    <row r="1741" ht="15" customHeight="1" x14ac:dyDescent="0.35"/>
    <row r="1742" ht="15" customHeight="1" x14ac:dyDescent="0.35"/>
    <row r="1743" ht="15" customHeight="1" x14ac:dyDescent="0.35"/>
    <row r="1744" ht="15" customHeight="1" x14ac:dyDescent="0.35"/>
    <row r="1745" ht="15" customHeight="1" x14ac:dyDescent="0.35"/>
    <row r="1746" ht="15" customHeight="1" x14ac:dyDescent="0.35"/>
    <row r="1747" ht="15" customHeight="1" x14ac:dyDescent="0.35"/>
    <row r="1748" ht="15" customHeight="1" x14ac:dyDescent="0.35"/>
    <row r="1749" ht="15" customHeight="1" x14ac:dyDescent="0.35"/>
    <row r="1750" ht="15" customHeight="1" x14ac:dyDescent="0.35"/>
    <row r="1751" ht="15" customHeight="1" x14ac:dyDescent="0.35"/>
    <row r="1752" ht="15" customHeight="1" x14ac:dyDescent="0.35"/>
    <row r="1753" ht="15" customHeight="1" x14ac:dyDescent="0.35"/>
    <row r="1754" ht="15" customHeight="1" x14ac:dyDescent="0.35"/>
    <row r="1755" ht="15" customHeight="1" x14ac:dyDescent="0.35"/>
    <row r="1756" ht="15" customHeight="1" x14ac:dyDescent="0.35"/>
    <row r="1757" ht="15" customHeight="1" x14ac:dyDescent="0.35"/>
    <row r="1758" ht="15" customHeight="1" x14ac:dyDescent="0.35"/>
    <row r="1759" ht="15" customHeight="1" x14ac:dyDescent="0.35"/>
    <row r="1760" ht="15" customHeight="1" x14ac:dyDescent="0.35"/>
    <row r="1761" ht="15" customHeight="1" x14ac:dyDescent="0.35"/>
    <row r="1762" ht="15" customHeight="1" x14ac:dyDescent="0.35"/>
    <row r="1763" ht="15" customHeight="1" x14ac:dyDescent="0.35"/>
    <row r="1764" ht="15" customHeight="1" x14ac:dyDescent="0.35"/>
    <row r="1765" ht="15" customHeight="1" x14ac:dyDescent="0.35"/>
    <row r="1766" ht="15" customHeight="1" x14ac:dyDescent="0.35"/>
    <row r="1767" ht="12" customHeight="1" x14ac:dyDescent="0.35"/>
    <row r="1768" ht="15" customHeight="1" x14ac:dyDescent="0.35"/>
    <row r="1769" ht="15" customHeight="1" x14ac:dyDescent="0.35"/>
    <row r="1770" ht="15" customHeight="1" x14ac:dyDescent="0.35"/>
    <row r="1771" ht="15" customHeight="1" x14ac:dyDescent="0.35"/>
    <row r="1772" ht="15" customHeight="1" x14ac:dyDescent="0.35"/>
    <row r="1773" ht="15" customHeight="1" x14ac:dyDescent="0.35"/>
    <row r="1774" ht="15" customHeight="1" x14ac:dyDescent="0.35"/>
    <row r="1775" ht="15" customHeight="1" x14ac:dyDescent="0.35"/>
    <row r="1776" ht="15" customHeight="1" x14ac:dyDescent="0.35"/>
    <row r="1777" ht="15" customHeight="1" x14ac:dyDescent="0.35"/>
    <row r="1778" ht="15" customHeight="1" x14ac:dyDescent="0.35"/>
    <row r="1779" ht="15" customHeight="1" x14ac:dyDescent="0.35"/>
    <row r="1780" ht="15" customHeight="1" x14ac:dyDescent="0.35"/>
    <row r="1781" ht="15" customHeight="1" x14ac:dyDescent="0.35"/>
    <row r="1782" ht="15" customHeight="1" x14ac:dyDescent="0.35"/>
    <row r="1783" ht="15" customHeight="1" x14ac:dyDescent="0.35"/>
    <row r="1784" ht="15" customHeight="1" x14ac:dyDescent="0.35"/>
    <row r="1785" ht="15" customHeight="1" x14ac:dyDescent="0.35"/>
    <row r="1786" ht="15" customHeight="1" x14ac:dyDescent="0.35"/>
    <row r="1787" ht="15" customHeight="1" x14ac:dyDescent="0.35"/>
    <row r="1788" ht="15" customHeight="1" x14ac:dyDescent="0.35"/>
    <row r="1789" ht="15" customHeight="1" x14ac:dyDescent="0.35"/>
    <row r="1790" ht="15" customHeight="1" x14ac:dyDescent="0.35"/>
    <row r="1791" ht="15" customHeight="1" x14ac:dyDescent="0.35"/>
    <row r="1792" ht="15" customHeight="1" x14ac:dyDescent="0.35"/>
    <row r="1793" ht="15" customHeight="1" x14ac:dyDescent="0.35"/>
    <row r="1794" ht="15" customHeight="1" x14ac:dyDescent="0.35"/>
    <row r="1795" ht="15" customHeight="1" x14ac:dyDescent="0.35"/>
    <row r="1796" ht="15" customHeight="1" x14ac:dyDescent="0.35"/>
    <row r="1797" ht="15" customHeight="1" x14ac:dyDescent="0.35"/>
    <row r="1798" ht="15" customHeight="1" x14ac:dyDescent="0.35"/>
    <row r="1799" ht="15" customHeight="1" x14ac:dyDescent="0.35"/>
    <row r="1800" ht="15" customHeight="1" x14ac:dyDescent="0.35"/>
    <row r="1801" ht="15" customHeight="1" x14ac:dyDescent="0.35"/>
    <row r="1802" ht="15" customHeight="1" x14ac:dyDescent="0.35"/>
    <row r="1803" ht="15" customHeight="1" x14ac:dyDescent="0.35"/>
    <row r="1804" ht="15" customHeight="1" x14ac:dyDescent="0.35"/>
    <row r="1805" ht="15" customHeight="1" x14ac:dyDescent="0.35"/>
    <row r="1806" ht="15" customHeight="1" x14ac:dyDescent="0.35"/>
    <row r="1807" ht="15" customHeight="1" x14ac:dyDescent="0.35"/>
    <row r="1808" ht="15" customHeight="1" x14ac:dyDescent="0.35"/>
    <row r="1809" ht="15" customHeight="1" x14ac:dyDescent="0.35"/>
    <row r="1810" ht="15" customHeight="1" x14ac:dyDescent="0.35"/>
    <row r="1811" ht="15" customHeight="1" x14ac:dyDescent="0.35"/>
    <row r="1812" ht="15" customHeight="1" x14ac:dyDescent="0.35"/>
    <row r="1813" ht="12" customHeight="1" x14ac:dyDescent="0.35"/>
    <row r="1814" ht="15" customHeight="1" x14ac:dyDescent="0.35"/>
    <row r="1815" ht="15" customHeight="1" x14ac:dyDescent="0.35"/>
    <row r="1816" ht="15" customHeight="1" x14ac:dyDescent="0.35"/>
    <row r="1817" ht="15" customHeight="1" x14ac:dyDescent="0.35"/>
    <row r="1818" ht="15" customHeight="1" x14ac:dyDescent="0.35"/>
    <row r="1819" ht="15" customHeight="1" x14ac:dyDescent="0.35"/>
    <row r="1820" ht="15" customHeight="1" x14ac:dyDescent="0.35"/>
    <row r="1821" ht="15" customHeight="1" x14ac:dyDescent="0.35"/>
    <row r="1822" ht="15" customHeight="1" x14ac:dyDescent="0.35"/>
    <row r="1823" ht="15" customHeight="1" x14ac:dyDescent="0.35"/>
    <row r="1824" ht="15" customHeight="1" x14ac:dyDescent="0.35"/>
    <row r="1825" ht="15" customHeight="1" x14ac:dyDescent="0.35"/>
    <row r="1826" ht="15" customHeight="1" x14ac:dyDescent="0.35"/>
    <row r="1827" ht="15" customHeight="1" x14ac:dyDescent="0.35"/>
    <row r="1828" ht="15" customHeight="1" x14ac:dyDescent="0.35"/>
    <row r="1829" ht="15" customHeight="1" x14ac:dyDescent="0.35"/>
    <row r="1830" ht="15" customHeight="1" x14ac:dyDescent="0.35"/>
    <row r="1831" ht="15" customHeight="1" x14ac:dyDescent="0.35"/>
    <row r="1832" ht="15" customHeight="1" x14ac:dyDescent="0.35"/>
    <row r="1833" ht="15" customHeight="1" x14ac:dyDescent="0.35"/>
    <row r="1834" ht="15" customHeight="1" x14ac:dyDescent="0.35"/>
    <row r="1835" ht="15" customHeight="1" x14ac:dyDescent="0.35"/>
    <row r="1836" ht="15" customHeight="1" x14ac:dyDescent="0.35"/>
    <row r="1837" ht="15" customHeight="1" x14ac:dyDescent="0.35"/>
    <row r="1838" ht="15" customHeight="1" x14ac:dyDescent="0.35"/>
    <row r="1839" ht="15" customHeight="1" x14ac:dyDescent="0.35"/>
    <row r="1840" ht="15" customHeight="1" x14ac:dyDescent="0.35"/>
    <row r="1841" ht="15" customHeight="1" x14ac:dyDescent="0.35"/>
    <row r="1842" ht="15" customHeight="1" x14ac:dyDescent="0.35"/>
    <row r="1843" ht="15" customHeight="1" x14ac:dyDescent="0.35"/>
    <row r="1844" ht="15" customHeight="1" x14ac:dyDescent="0.35"/>
    <row r="1845" ht="15" customHeight="1" x14ac:dyDescent="0.35"/>
    <row r="1846" ht="15" customHeight="1" x14ac:dyDescent="0.35"/>
    <row r="1847" ht="15" customHeight="1" x14ac:dyDescent="0.35"/>
    <row r="1848" ht="15" customHeight="1" x14ac:dyDescent="0.35"/>
    <row r="1849" ht="12" customHeight="1" x14ac:dyDescent="0.35"/>
    <row r="1850" ht="15" customHeight="1" x14ac:dyDescent="0.35"/>
    <row r="1851" ht="15" customHeight="1" x14ac:dyDescent="0.35"/>
    <row r="1852" ht="15" customHeight="1" x14ac:dyDescent="0.35"/>
    <row r="1853" ht="15" customHeight="1" x14ac:dyDescent="0.35"/>
    <row r="1854" ht="15" customHeight="1" x14ac:dyDescent="0.35"/>
    <row r="1855" ht="15" customHeight="1" x14ac:dyDescent="0.35"/>
    <row r="1856" ht="15" customHeight="1" x14ac:dyDescent="0.35"/>
    <row r="1857" ht="15" customHeight="1" x14ac:dyDescent="0.35"/>
    <row r="1858" ht="15" customHeight="1" x14ac:dyDescent="0.35"/>
    <row r="1859" ht="15" customHeight="1" x14ac:dyDescent="0.35"/>
    <row r="1860" ht="15" customHeight="1" x14ac:dyDescent="0.35"/>
    <row r="1861" ht="15" customHeight="1" x14ac:dyDescent="0.35"/>
    <row r="1862" ht="15" customHeight="1" x14ac:dyDescent="0.35"/>
    <row r="1863" ht="15" customHeight="1" x14ac:dyDescent="0.35"/>
    <row r="1864" ht="15" customHeight="1" x14ac:dyDescent="0.35"/>
    <row r="1865" ht="15" customHeight="1" x14ac:dyDescent="0.35"/>
    <row r="1866" ht="15" customHeight="1" x14ac:dyDescent="0.35"/>
    <row r="1867" ht="15" customHeight="1" x14ac:dyDescent="0.35"/>
    <row r="1868" ht="15" customHeight="1" x14ac:dyDescent="0.35"/>
    <row r="1869" ht="15" customHeight="1" x14ac:dyDescent="0.35"/>
    <row r="1870" ht="15" customHeight="1" x14ac:dyDescent="0.35"/>
    <row r="1871" ht="15" customHeight="1" x14ac:dyDescent="0.35"/>
    <row r="1872" ht="15" customHeight="1" x14ac:dyDescent="0.35"/>
    <row r="1873" ht="15" customHeight="1" x14ac:dyDescent="0.35"/>
    <row r="1874" ht="15" customHeight="1" x14ac:dyDescent="0.35"/>
    <row r="1875" ht="15" customHeight="1" x14ac:dyDescent="0.35"/>
    <row r="1876" ht="15" customHeight="1" x14ac:dyDescent="0.35"/>
    <row r="1877" ht="15" customHeight="1" x14ac:dyDescent="0.35"/>
    <row r="1878" ht="15" customHeight="1" x14ac:dyDescent="0.35"/>
    <row r="1879" ht="15" customHeight="1" x14ac:dyDescent="0.35"/>
    <row r="1880" ht="15" customHeight="1" x14ac:dyDescent="0.35"/>
    <row r="1881" ht="15" customHeight="1" x14ac:dyDescent="0.35"/>
    <row r="1882" ht="15" customHeight="1" x14ac:dyDescent="0.35"/>
    <row r="1883" ht="15" customHeight="1" x14ac:dyDescent="0.35"/>
    <row r="1884" ht="15" customHeight="1" x14ac:dyDescent="0.35"/>
    <row r="1885" ht="12" customHeight="1" x14ac:dyDescent="0.35"/>
    <row r="1886" ht="15" customHeight="1" x14ac:dyDescent="0.35"/>
    <row r="1887" ht="12" customHeight="1" x14ac:dyDescent="0.35"/>
    <row r="1888" ht="15" customHeight="1" x14ac:dyDescent="0.35"/>
    <row r="1889" ht="15" customHeight="1" x14ac:dyDescent="0.35"/>
    <row r="1890" ht="15" customHeight="1" x14ac:dyDescent="0.35"/>
    <row r="1891" ht="15" customHeight="1" x14ac:dyDescent="0.35"/>
    <row r="1892" ht="15" customHeight="1" x14ac:dyDescent="0.35"/>
    <row r="1893" ht="15" customHeight="1" x14ac:dyDescent="0.35"/>
    <row r="1894" ht="15" customHeight="1" x14ac:dyDescent="0.35"/>
    <row r="1895" ht="15" customHeight="1" x14ac:dyDescent="0.35"/>
    <row r="1896" ht="15" customHeight="1" x14ac:dyDescent="0.35"/>
    <row r="1897" ht="15" customHeight="1" x14ac:dyDescent="0.35"/>
    <row r="1898" ht="15" customHeight="1" x14ac:dyDescent="0.35"/>
    <row r="1899" ht="15" customHeight="1" x14ac:dyDescent="0.35"/>
    <row r="1900" ht="15" customHeight="1" x14ac:dyDescent="0.35"/>
    <row r="1901" ht="15" customHeight="1" x14ac:dyDescent="0.35"/>
    <row r="1902" ht="15" customHeight="1" x14ac:dyDescent="0.35"/>
    <row r="1903" ht="15" customHeight="1" x14ac:dyDescent="0.35"/>
    <row r="1904" ht="15" customHeight="1" x14ac:dyDescent="0.35"/>
    <row r="1905" ht="15" customHeight="1" x14ac:dyDescent="0.35"/>
    <row r="1906" ht="15" customHeight="1" x14ac:dyDescent="0.35"/>
    <row r="1907" ht="15" customHeight="1" x14ac:dyDescent="0.35"/>
    <row r="1908" ht="15" customHeight="1" x14ac:dyDescent="0.35"/>
    <row r="1909" ht="15" customHeight="1" x14ac:dyDescent="0.35"/>
    <row r="1910" ht="15" customHeight="1" x14ac:dyDescent="0.35"/>
    <row r="1911" ht="15" customHeight="1" x14ac:dyDescent="0.35"/>
    <row r="1912" ht="15" customHeight="1" x14ac:dyDescent="0.35"/>
    <row r="1913" ht="15" customHeight="1" x14ac:dyDescent="0.35"/>
    <row r="1914" ht="15" customHeight="1" x14ac:dyDescent="0.35"/>
    <row r="1915" ht="15" customHeight="1" x14ac:dyDescent="0.35"/>
    <row r="1916" ht="15" customHeight="1" x14ac:dyDescent="0.35"/>
    <row r="1917" ht="15" customHeight="1" x14ac:dyDescent="0.35"/>
    <row r="1918" ht="15" customHeight="1" x14ac:dyDescent="0.35"/>
    <row r="1919" ht="15" customHeight="1" x14ac:dyDescent="0.35"/>
    <row r="1920" ht="15" customHeight="1" x14ac:dyDescent="0.35"/>
    <row r="1921" ht="15" customHeight="1" x14ac:dyDescent="0.35"/>
    <row r="1922" ht="15" customHeight="1" x14ac:dyDescent="0.35"/>
    <row r="1923" ht="12" customHeight="1" x14ac:dyDescent="0.35"/>
    <row r="1924" ht="15" customHeight="1" x14ac:dyDescent="0.35"/>
    <row r="1925" ht="15" customHeight="1" x14ac:dyDescent="0.35"/>
    <row r="1926" ht="15" customHeight="1" x14ac:dyDescent="0.35"/>
    <row r="1927" ht="15" customHeight="1" x14ac:dyDescent="0.35"/>
    <row r="1928" ht="15" customHeight="1" x14ac:dyDescent="0.35"/>
    <row r="1929" ht="15" customHeight="1" x14ac:dyDescent="0.35"/>
    <row r="1930" ht="15" customHeight="1" x14ac:dyDescent="0.35"/>
    <row r="1931" ht="15" customHeight="1" x14ac:dyDescent="0.35"/>
    <row r="1932" ht="15" customHeight="1" x14ac:dyDescent="0.35"/>
    <row r="1933" ht="15" customHeight="1" x14ac:dyDescent="0.35"/>
    <row r="1934" ht="15" customHeight="1" x14ac:dyDescent="0.35"/>
    <row r="1935" ht="15" customHeight="1" x14ac:dyDescent="0.35"/>
    <row r="1936" ht="15" customHeight="1" x14ac:dyDescent="0.35"/>
    <row r="1937" ht="15" customHeight="1" x14ac:dyDescent="0.35"/>
    <row r="1938" ht="15" customHeight="1" x14ac:dyDescent="0.35"/>
    <row r="1939" ht="15" customHeight="1" x14ac:dyDescent="0.35"/>
    <row r="1940" ht="15" customHeight="1" x14ac:dyDescent="0.35"/>
    <row r="1941" ht="15" customHeight="1" x14ac:dyDescent="0.35"/>
    <row r="1942" ht="15" customHeight="1" x14ac:dyDescent="0.35"/>
    <row r="1943" ht="15" customHeight="1" x14ac:dyDescent="0.35"/>
    <row r="1944" ht="15" customHeight="1" x14ac:dyDescent="0.35"/>
    <row r="1945" ht="15" customHeight="1" x14ac:dyDescent="0.35"/>
    <row r="1946" ht="15" customHeight="1" x14ac:dyDescent="0.35"/>
    <row r="1947" ht="15" customHeight="1" x14ac:dyDescent="0.35"/>
    <row r="1948" ht="15" customHeight="1" x14ac:dyDescent="0.35"/>
    <row r="1949" ht="15" customHeight="1" x14ac:dyDescent="0.35"/>
    <row r="1950" ht="15" customHeight="1" x14ac:dyDescent="0.35"/>
    <row r="1951" ht="15" customHeight="1" x14ac:dyDescent="0.35"/>
    <row r="1952" ht="15" customHeight="1" x14ac:dyDescent="0.35"/>
    <row r="1953" ht="15" customHeight="1" x14ac:dyDescent="0.35"/>
    <row r="1954" ht="15" customHeight="1" x14ac:dyDescent="0.35"/>
    <row r="1955" ht="15" customHeight="1" x14ac:dyDescent="0.35"/>
    <row r="1956" ht="15" customHeight="1" x14ac:dyDescent="0.35"/>
    <row r="1957" ht="15" customHeight="1" x14ac:dyDescent="0.35"/>
    <row r="1958" ht="15" customHeight="1" x14ac:dyDescent="0.35"/>
    <row r="1959" ht="12" customHeight="1" x14ac:dyDescent="0.35"/>
    <row r="1960" ht="12" customHeight="1" x14ac:dyDescent="0.35"/>
    <row r="1961" ht="12" customHeight="1" x14ac:dyDescent="0.35"/>
    <row r="1962" ht="15" customHeight="1" x14ac:dyDescent="0.35"/>
    <row r="1963" ht="15" customHeight="1" x14ac:dyDescent="0.35"/>
    <row r="1964" ht="15" customHeight="1" x14ac:dyDescent="0.35"/>
    <row r="1965" ht="15" customHeight="1" x14ac:dyDescent="0.35"/>
    <row r="1966" ht="15" customHeight="1" x14ac:dyDescent="0.35"/>
    <row r="1967" ht="15" customHeight="1" x14ac:dyDescent="0.35"/>
    <row r="1968" ht="15" customHeight="1" x14ac:dyDescent="0.35"/>
    <row r="1969" ht="15" customHeight="1" x14ac:dyDescent="0.35"/>
    <row r="1970" ht="12" customHeight="1" x14ac:dyDescent="0.35"/>
    <row r="1971" ht="15" customHeight="1" x14ac:dyDescent="0.35"/>
    <row r="1972" ht="15" customHeight="1" x14ac:dyDescent="0.35"/>
    <row r="1973" ht="15" customHeight="1" x14ac:dyDescent="0.35"/>
    <row r="1974" ht="15" customHeight="1" x14ac:dyDescent="0.35"/>
    <row r="1975" ht="15" customHeight="1" x14ac:dyDescent="0.35"/>
    <row r="1976" ht="15" customHeight="1" x14ac:dyDescent="0.35"/>
    <row r="1977" ht="15" customHeight="1" x14ac:dyDescent="0.35"/>
    <row r="1978" ht="15" customHeight="1" x14ac:dyDescent="0.35"/>
    <row r="1979" ht="12" customHeight="1" x14ac:dyDescent="0.35"/>
    <row r="1980" ht="15" customHeight="1" x14ac:dyDescent="0.35"/>
    <row r="1981" ht="15" customHeight="1" x14ac:dyDescent="0.35"/>
    <row r="1982" ht="15" customHeight="1" x14ac:dyDescent="0.35"/>
    <row r="1983" ht="15" customHeight="1" x14ac:dyDescent="0.35"/>
    <row r="1984" ht="15" customHeight="1" x14ac:dyDescent="0.35"/>
    <row r="1985" spans="2:32" ht="15" customHeight="1" x14ac:dyDescent="0.35"/>
    <row r="1986" spans="2:32" ht="15" customHeight="1" x14ac:dyDescent="0.35"/>
    <row r="1987" spans="2:32" ht="15" customHeight="1" x14ac:dyDescent="0.35"/>
    <row r="1988" spans="2:32" ht="15" customHeight="1" x14ac:dyDescent="0.35"/>
    <row r="1989" spans="2:32" ht="15" customHeight="1" x14ac:dyDescent="0.35"/>
    <row r="1990" spans="2:32" ht="15" customHeight="1" x14ac:dyDescent="0.35">
      <c r="B1990" s="101"/>
      <c r="C1990" s="101"/>
      <c r="D1990" s="101"/>
      <c r="E1990" s="101"/>
      <c r="F1990" s="101"/>
      <c r="G1990" s="101"/>
      <c r="H1990" s="101"/>
      <c r="I1990" s="101"/>
      <c r="J1990" s="101"/>
      <c r="K1990" s="101"/>
      <c r="L1990" s="101"/>
      <c r="M1990" s="101"/>
      <c r="N1990" s="101"/>
      <c r="O1990" s="101"/>
      <c r="P1990" s="101"/>
      <c r="Q1990" s="101"/>
      <c r="R1990" s="101"/>
      <c r="S1990" s="101"/>
      <c r="T1990" s="101"/>
      <c r="U1990" s="101"/>
      <c r="V1990" s="101"/>
      <c r="W1990" s="101"/>
      <c r="X1990" s="101"/>
      <c r="Y1990" s="101"/>
      <c r="Z1990" s="101"/>
      <c r="AA1990" s="101"/>
      <c r="AB1990" s="101"/>
      <c r="AC1990" s="101"/>
      <c r="AD1990" s="101"/>
      <c r="AE1990" s="101"/>
      <c r="AF1990" s="101"/>
    </row>
    <row r="1991" spans="2:32" ht="15" customHeight="1" x14ac:dyDescent="0.35"/>
    <row r="1992" spans="2:32" ht="15" customHeight="1" x14ac:dyDescent="0.35"/>
    <row r="1993" spans="2:32" ht="15" customHeight="1" x14ac:dyDescent="0.35"/>
    <row r="1994" spans="2:32" ht="15" customHeight="1" x14ac:dyDescent="0.35"/>
    <row r="1995" spans="2:32" ht="15" customHeight="1" x14ac:dyDescent="0.35"/>
    <row r="1996" spans="2:32" ht="15" customHeight="1" x14ac:dyDescent="0.35"/>
    <row r="1997" spans="2:32" ht="15" customHeight="1" x14ac:dyDescent="0.35"/>
    <row r="1998" spans="2:32" ht="12" customHeight="1" x14ac:dyDescent="0.35"/>
    <row r="1999" spans="2:32" ht="12" customHeight="1" x14ac:dyDescent="0.35"/>
    <row r="2000" spans="2:32" ht="12" customHeight="1" x14ac:dyDescent="0.35"/>
    <row r="2001" ht="12" customHeight="1" x14ac:dyDescent="0.35"/>
    <row r="2002" ht="12" customHeight="1" x14ac:dyDescent="0.35"/>
    <row r="2003" ht="12" customHeight="1" x14ac:dyDescent="0.35"/>
    <row r="2004" ht="12" customHeight="1" x14ac:dyDescent="0.35"/>
    <row r="2005" ht="12" customHeight="1" x14ac:dyDescent="0.35"/>
    <row r="2006" ht="12" customHeight="1" x14ac:dyDescent="0.35"/>
    <row r="2007" ht="12" customHeight="1" x14ac:dyDescent="0.35"/>
    <row r="2008" ht="12" customHeight="1" x14ac:dyDescent="0.35"/>
    <row r="2009" ht="12" customHeight="1" x14ac:dyDescent="0.35"/>
    <row r="2010" ht="12" customHeight="1" x14ac:dyDescent="0.35"/>
    <row r="2011" ht="12" customHeight="1" x14ac:dyDescent="0.35"/>
    <row r="2012" ht="12" customHeight="1" x14ac:dyDescent="0.35"/>
    <row r="2013" ht="12" customHeight="1" x14ac:dyDescent="0.35"/>
    <row r="2014" ht="12" customHeight="1" x14ac:dyDescent="0.35"/>
    <row r="2015" ht="12" customHeight="1" x14ac:dyDescent="0.35"/>
    <row r="2016" ht="12" customHeight="1" x14ac:dyDescent="0.35"/>
    <row r="2017" ht="12" customHeight="1" x14ac:dyDescent="0.35"/>
    <row r="2018" ht="12" customHeight="1" x14ac:dyDescent="0.35"/>
    <row r="2019" ht="12" customHeight="1" x14ac:dyDescent="0.35"/>
    <row r="2020" ht="12" customHeight="1" x14ac:dyDescent="0.35"/>
    <row r="2021" ht="12" customHeight="1" x14ac:dyDescent="0.35"/>
    <row r="2022" ht="12" customHeight="1" x14ac:dyDescent="0.35"/>
    <row r="2023" ht="12" customHeight="1" x14ac:dyDescent="0.35"/>
    <row r="2024" ht="12" customHeight="1" x14ac:dyDescent="0.35"/>
    <row r="2025" ht="12" customHeight="1" x14ac:dyDescent="0.35"/>
    <row r="2026" ht="12" customHeight="1" x14ac:dyDescent="0.35"/>
    <row r="2027" ht="12" customHeight="1" x14ac:dyDescent="0.35"/>
    <row r="2028" ht="12" customHeight="1" x14ac:dyDescent="0.35"/>
    <row r="2029" ht="12" customHeight="1" x14ac:dyDescent="0.35"/>
    <row r="2030" ht="12" customHeight="1" x14ac:dyDescent="0.35"/>
    <row r="2031" ht="12" customHeight="1" x14ac:dyDescent="0.35"/>
    <row r="2032" ht="12" customHeight="1" x14ac:dyDescent="0.35"/>
    <row r="2033" ht="12" customHeight="1" x14ac:dyDescent="0.35"/>
    <row r="2034" ht="12" customHeight="1" x14ac:dyDescent="0.35"/>
    <row r="2035" ht="12" customHeight="1" x14ac:dyDescent="0.35"/>
    <row r="2036" ht="12" customHeight="1" x14ac:dyDescent="0.35"/>
    <row r="2037" ht="12" customHeight="1" x14ac:dyDescent="0.35"/>
    <row r="2038" ht="12" customHeight="1" x14ac:dyDescent="0.35"/>
    <row r="2039" ht="12" customHeight="1" x14ac:dyDescent="0.35"/>
    <row r="2040" ht="12" customHeight="1" x14ac:dyDescent="0.35"/>
    <row r="2041" ht="12" customHeight="1" x14ac:dyDescent="0.35"/>
    <row r="2042" ht="12" customHeight="1" x14ac:dyDescent="0.35"/>
    <row r="2043" ht="12" customHeight="1" x14ac:dyDescent="0.35"/>
    <row r="2044" ht="12" customHeight="1" x14ac:dyDescent="0.35"/>
    <row r="2045" ht="12" customHeight="1" x14ac:dyDescent="0.35"/>
    <row r="2046" ht="12" customHeight="1" x14ac:dyDescent="0.35"/>
    <row r="2047" ht="12" customHeight="1" x14ac:dyDescent="0.35"/>
    <row r="2048" ht="12" customHeight="1" x14ac:dyDescent="0.35"/>
    <row r="2049" ht="12" customHeight="1" x14ac:dyDescent="0.35"/>
    <row r="2050" ht="15" customHeight="1" x14ac:dyDescent="0.35"/>
    <row r="2051" ht="15" customHeight="1" x14ac:dyDescent="0.35"/>
    <row r="2052" ht="15" customHeight="1" x14ac:dyDescent="0.35"/>
    <row r="2053" ht="15" customHeight="1" x14ac:dyDescent="0.35"/>
    <row r="2054" ht="15" customHeight="1" x14ac:dyDescent="0.35"/>
    <row r="2055" ht="15" customHeight="1" x14ac:dyDescent="0.35"/>
    <row r="2056" ht="15" customHeight="1" x14ac:dyDescent="0.35"/>
    <row r="2057" ht="15" customHeight="1" x14ac:dyDescent="0.35"/>
    <row r="2058" ht="15" customHeight="1" x14ac:dyDescent="0.35"/>
    <row r="2059" ht="15" customHeight="1" x14ac:dyDescent="0.35"/>
    <row r="2060" ht="15" customHeight="1" x14ac:dyDescent="0.35"/>
    <row r="2061" ht="15" customHeight="1" x14ac:dyDescent="0.35"/>
    <row r="2062" ht="15" customHeight="1" x14ac:dyDescent="0.35"/>
    <row r="2063" ht="15" customHeight="1" x14ac:dyDescent="0.35"/>
    <row r="2064" ht="15" customHeight="1" x14ac:dyDescent="0.35"/>
    <row r="2065" ht="15" customHeight="1" x14ac:dyDescent="0.35"/>
    <row r="2066" ht="15" customHeight="1" x14ac:dyDescent="0.35"/>
    <row r="2067" ht="15" customHeight="1" x14ac:dyDescent="0.35"/>
    <row r="2068" ht="15" customHeight="1" x14ac:dyDescent="0.35"/>
    <row r="2069" ht="15" customHeight="1" x14ac:dyDescent="0.35"/>
    <row r="2070" ht="15" customHeight="1" x14ac:dyDescent="0.35"/>
    <row r="2071" ht="15" customHeight="1" x14ac:dyDescent="0.35"/>
    <row r="2072" ht="15" customHeight="1" x14ac:dyDescent="0.35"/>
    <row r="2073" ht="15" customHeight="1" x14ac:dyDescent="0.35"/>
    <row r="2074" ht="15" customHeight="1" x14ac:dyDescent="0.35"/>
    <row r="2075" ht="15" customHeight="1" x14ac:dyDescent="0.35"/>
    <row r="2076" ht="15" customHeight="1" x14ac:dyDescent="0.35"/>
    <row r="2077" ht="15" customHeight="1" x14ac:dyDescent="0.35"/>
    <row r="2078" ht="15" customHeight="1" x14ac:dyDescent="0.35"/>
    <row r="2079" ht="15" customHeight="1" x14ac:dyDescent="0.35"/>
    <row r="2080" ht="15" customHeight="1" x14ac:dyDescent="0.35"/>
    <row r="2081" ht="15" customHeight="1" x14ac:dyDescent="0.35"/>
    <row r="2082" ht="15" customHeight="1" x14ac:dyDescent="0.35"/>
    <row r="2083" ht="15" customHeight="1" x14ac:dyDescent="0.35"/>
    <row r="2084" ht="15" customHeight="1" x14ac:dyDescent="0.35"/>
    <row r="2085" ht="15" customHeight="1" x14ac:dyDescent="0.35"/>
    <row r="2086" ht="15" customHeight="1" x14ac:dyDescent="0.35"/>
    <row r="2087" ht="15" customHeight="1" x14ac:dyDescent="0.35"/>
    <row r="2088" ht="15" customHeight="1" x14ac:dyDescent="0.35"/>
    <row r="2089" ht="15" customHeight="1" x14ac:dyDescent="0.35"/>
    <row r="2090" ht="15" customHeight="1" x14ac:dyDescent="0.35"/>
    <row r="2091" ht="15" customHeight="1" x14ac:dyDescent="0.35"/>
    <row r="2092" ht="15" customHeight="1" x14ac:dyDescent="0.35"/>
    <row r="2093" ht="15" customHeight="1" x14ac:dyDescent="0.35"/>
    <row r="2094" ht="15" customHeight="1" x14ac:dyDescent="0.35"/>
    <row r="2095" ht="15" customHeight="1" x14ac:dyDescent="0.35"/>
    <row r="2096" ht="15" customHeight="1" x14ac:dyDescent="0.35"/>
    <row r="2097" ht="15" customHeight="1" x14ac:dyDescent="0.35"/>
    <row r="2098" ht="15" customHeight="1" x14ac:dyDescent="0.35"/>
    <row r="2099" ht="15" customHeight="1" x14ac:dyDescent="0.35"/>
    <row r="2100" ht="15" customHeight="1" x14ac:dyDescent="0.35"/>
    <row r="2101" ht="15" customHeight="1" x14ac:dyDescent="0.35"/>
    <row r="2102" ht="15" customHeight="1" x14ac:dyDescent="0.35"/>
    <row r="2103" ht="15" customHeight="1" x14ac:dyDescent="0.35"/>
    <row r="2104" ht="15" customHeight="1" x14ac:dyDescent="0.35"/>
    <row r="2105" ht="15" customHeight="1" x14ac:dyDescent="0.35"/>
    <row r="2106" ht="15" customHeight="1" x14ac:dyDescent="0.35"/>
    <row r="2107" ht="15" customHeight="1" x14ac:dyDescent="0.35"/>
    <row r="2108" ht="15" customHeight="1" x14ac:dyDescent="0.35"/>
    <row r="2109" ht="15" customHeight="1" x14ac:dyDescent="0.35"/>
    <row r="2110" ht="15" customHeight="1" x14ac:dyDescent="0.35"/>
    <row r="2111" ht="15" customHeight="1" x14ac:dyDescent="0.35"/>
    <row r="2112" ht="15" customHeight="1" x14ac:dyDescent="0.35"/>
    <row r="2113" ht="15" customHeight="1" x14ac:dyDescent="0.35"/>
    <row r="2114" ht="15" customHeight="1" x14ac:dyDescent="0.35"/>
    <row r="2115" ht="15" customHeight="1" x14ac:dyDescent="0.35"/>
    <row r="2116" ht="15" customHeight="1" x14ac:dyDescent="0.35"/>
    <row r="2117" ht="15" customHeight="1" x14ac:dyDescent="0.35"/>
    <row r="2118" ht="15" customHeight="1" x14ac:dyDescent="0.35"/>
    <row r="2119" ht="15" customHeight="1" x14ac:dyDescent="0.35"/>
    <row r="2120" ht="15" customHeight="1" x14ac:dyDescent="0.35"/>
    <row r="2121" ht="15" customHeight="1" x14ac:dyDescent="0.35"/>
    <row r="2122" ht="15" customHeight="1" x14ac:dyDescent="0.35"/>
    <row r="2123" ht="15" customHeight="1" x14ac:dyDescent="0.35"/>
    <row r="2124" ht="15" customHeight="1" x14ac:dyDescent="0.35"/>
    <row r="2125" ht="15" customHeight="1" x14ac:dyDescent="0.35"/>
    <row r="2126" ht="15" customHeight="1" x14ac:dyDescent="0.35"/>
    <row r="2127" ht="15" customHeight="1" x14ac:dyDescent="0.35"/>
    <row r="2128" ht="15" customHeight="1" x14ac:dyDescent="0.35"/>
    <row r="2129" ht="15" customHeight="1" x14ac:dyDescent="0.35"/>
    <row r="2130" ht="15" customHeight="1" x14ac:dyDescent="0.35"/>
    <row r="2131" ht="15" customHeight="1" x14ac:dyDescent="0.35"/>
    <row r="2132" ht="15" customHeight="1" x14ac:dyDescent="0.35"/>
    <row r="2133" ht="15" customHeight="1" x14ac:dyDescent="0.35"/>
    <row r="2134" ht="15" customHeight="1" x14ac:dyDescent="0.35"/>
    <row r="2135" ht="15" customHeight="1" x14ac:dyDescent="0.35"/>
    <row r="2136" ht="15" customHeight="1" x14ac:dyDescent="0.35"/>
    <row r="2137" ht="15" customHeight="1" x14ac:dyDescent="0.35"/>
    <row r="2138" ht="15" customHeight="1" x14ac:dyDescent="0.35"/>
    <row r="2139" ht="15" customHeight="1" x14ac:dyDescent="0.35"/>
    <row r="2140" ht="15" customHeight="1" x14ac:dyDescent="0.35"/>
    <row r="2141" ht="15" customHeight="1" x14ac:dyDescent="0.35"/>
    <row r="2142" ht="15" customHeight="1" x14ac:dyDescent="0.35"/>
    <row r="2143" ht="15" customHeight="1" x14ac:dyDescent="0.35"/>
    <row r="2144" ht="12" customHeight="1" x14ac:dyDescent="0.35"/>
    <row r="2145" ht="15" customHeight="1" x14ac:dyDescent="0.35"/>
    <row r="2146" ht="15" customHeight="1" x14ac:dyDescent="0.35"/>
    <row r="2147" ht="15" customHeight="1" x14ac:dyDescent="0.35"/>
    <row r="2148" ht="15" customHeight="1" x14ac:dyDescent="0.35"/>
    <row r="2149" ht="15" customHeight="1" x14ac:dyDescent="0.35"/>
    <row r="2150" ht="15" customHeight="1" x14ac:dyDescent="0.35"/>
    <row r="2151" ht="15" customHeight="1" x14ac:dyDescent="0.35"/>
    <row r="2152" ht="15" customHeight="1" x14ac:dyDescent="0.35"/>
    <row r="2153" ht="15" customHeight="1" x14ac:dyDescent="0.35"/>
    <row r="2154" ht="15" customHeight="1" x14ac:dyDescent="0.35"/>
    <row r="2155" ht="15" customHeight="1" x14ac:dyDescent="0.35"/>
    <row r="2156" ht="15" customHeight="1" x14ac:dyDescent="0.35"/>
    <row r="2157" ht="15" customHeight="1" x14ac:dyDescent="0.35"/>
    <row r="2158" ht="15" customHeight="1" x14ac:dyDescent="0.35"/>
    <row r="2159" ht="15" customHeight="1" x14ac:dyDescent="0.35"/>
    <row r="2160" ht="15" customHeight="1" x14ac:dyDescent="0.35"/>
    <row r="2161" ht="15" customHeight="1" x14ac:dyDescent="0.35"/>
    <row r="2162" ht="15" customHeight="1" x14ac:dyDescent="0.35"/>
    <row r="2163" ht="15" customHeight="1" x14ac:dyDescent="0.35"/>
    <row r="2164" ht="15" customHeight="1" x14ac:dyDescent="0.35"/>
    <row r="2165" ht="15" customHeight="1" x14ac:dyDescent="0.35"/>
    <row r="2166" ht="15" customHeight="1" x14ac:dyDescent="0.35"/>
    <row r="2167" ht="15" customHeight="1" x14ac:dyDescent="0.35"/>
    <row r="2168" ht="15" customHeight="1" x14ac:dyDescent="0.35"/>
    <row r="2169" ht="15" customHeight="1" x14ac:dyDescent="0.35"/>
    <row r="2170" ht="15" customHeight="1" x14ac:dyDescent="0.35"/>
    <row r="2171" ht="15" customHeight="1" x14ac:dyDescent="0.35"/>
    <row r="2172" ht="15" customHeight="1" x14ac:dyDescent="0.35"/>
    <row r="2173" ht="15" customHeight="1" x14ac:dyDescent="0.35"/>
    <row r="2174" ht="15" customHeight="1" x14ac:dyDescent="0.35"/>
    <row r="2175" ht="15" customHeight="1" x14ac:dyDescent="0.35"/>
    <row r="2176" ht="15" customHeight="1" x14ac:dyDescent="0.35"/>
    <row r="2177" ht="15" customHeight="1" x14ac:dyDescent="0.35"/>
    <row r="2178" ht="15" customHeight="1" x14ac:dyDescent="0.35"/>
    <row r="2179" ht="15" customHeight="1" x14ac:dyDescent="0.35"/>
    <row r="2180" ht="15" customHeight="1" x14ac:dyDescent="0.35"/>
    <row r="2181" ht="15" customHeight="1" x14ac:dyDescent="0.35"/>
    <row r="2182" ht="15" customHeight="1" x14ac:dyDescent="0.35"/>
    <row r="2183" ht="15" customHeight="1" x14ac:dyDescent="0.35"/>
    <row r="2184" ht="15" customHeight="1" x14ac:dyDescent="0.35"/>
    <row r="2185" ht="15" customHeight="1" x14ac:dyDescent="0.35"/>
    <row r="2186" ht="15" customHeight="1" x14ac:dyDescent="0.35"/>
    <row r="2187" ht="15" customHeight="1" x14ac:dyDescent="0.35"/>
    <row r="2188" ht="15" customHeight="1" x14ac:dyDescent="0.35"/>
    <row r="2189" ht="15" customHeight="1" x14ac:dyDescent="0.35"/>
    <row r="2190" ht="15" customHeight="1" x14ac:dyDescent="0.35"/>
    <row r="2191" ht="15" customHeight="1" x14ac:dyDescent="0.35"/>
    <row r="2192" ht="15" customHeight="1" x14ac:dyDescent="0.35"/>
    <row r="2193" ht="15" customHeight="1" x14ac:dyDescent="0.35"/>
    <row r="2194" ht="15" customHeight="1" x14ac:dyDescent="0.35"/>
    <row r="2195" ht="15" customHeight="1" x14ac:dyDescent="0.35"/>
    <row r="2196" ht="15" customHeight="1" x14ac:dyDescent="0.35"/>
    <row r="2197" ht="15" customHeight="1" x14ac:dyDescent="0.35"/>
    <row r="2198" ht="15" customHeight="1" x14ac:dyDescent="0.35"/>
    <row r="2199" ht="15" customHeight="1" x14ac:dyDescent="0.35"/>
    <row r="2200" ht="15" customHeight="1" x14ac:dyDescent="0.35"/>
    <row r="2201" ht="15" customHeight="1" x14ac:dyDescent="0.35"/>
    <row r="2202" ht="15" customHeight="1" x14ac:dyDescent="0.35"/>
    <row r="2203" ht="15" customHeight="1" x14ac:dyDescent="0.35"/>
    <row r="2204" ht="15" customHeight="1" x14ac:dyDescent="0.35"/>
    <row r="2205" ht="15" customHeight="1" x14ac:dyDescent="0.35"/>
    <row r="2206" ht="15" customHeight="1" x14ac:dyDescent="0.35"/>
    <row r="2207" ht="15" customHeight="1" x14ac:dyDescent="0.35"/>
    <row r="2208" ht="15" customHeight="1" x14ac:dyDescent="0.35"/>
    <row r="2209" ht="15" customHeight="1" x14ac:dyDescent="0.35"/>
    <row r="2210" ht="15" customHeight="1" x14ac:dyDescent="0.35"/>
    <row r="2211" ht="15" customHeight="1" x14ac:dyDescent="0.35"/>
    <row r="2212" ht="15" customHeight="1" x14ac:dyDescent="0.35"/>
    <row r="2213" ht="15" customHeight="1" x14ac:dyDescent="0.35"/>
    <row r="2214" ht="15" customHeight="1" x14ac:dyDescent="0.35"/>
    <row r="2215" ht="15" customHeight="1" x14ac:dyDescent="0.35"/>
    <row r="2216" ht="15" customHeight="1" x14ac:dyDescent="0.35"/>
    <row r="2217" ht="15" customHeight="1" x14ac:dyDescent="0.35"/>
    <row r="2218" ht="15" customHeight="1" x14ac:dyDescent="0.35"/>
    <row r="2219" ht="15" customHeight="1" x14ac:dyDescent="0.35"/>
    <row r="2220" ht="15" customHeight="1" x14ac:dyDescent="0.35"/>
    <row r="2221" ht="15" customHeight="1" x14ac:dyDescent="0.35"/>
    <row r="2222" ht="15" customHeight="1" x14ac:dyDescent="0.35"/>
    <row r="2223" ht="15" customHeight="1" x14ac:dyDescent="0.35"/>
    <row r="2224" ht="15" customHeight="1" x14ac:dyDescent="0.35"/>
    <row r="2225" ht="15" customHeight="1" x14ac:dyDescent="0.35"/>
    <row r="2226" ht="15" customHeight="1" x14ac:dyDescent="0.35"/>
    <row r="2227" ht="15" customHeight="1" x14ac:dyDescent="0.35"/>
    <row r="2228" ht="15" customHeight="1" x14ac:dyDescent="0.35"/>
    <row r="2229" ht="15" customHeight="1" x14ac:dyDescent="0.35"/>
    <row r="2230" ht="15" customHeight="1" x14ac:dyDescent="0.35"/>
    <row r="2231" ht="15" customHeight="1" x14ac:dyDescent="0.35"/>
    <row r="2232" ht="15" customHeight="1" x14ac:dyDescent="0.35"/>
    <row r="2233" ht="15" customHeight="1" x14ac:dyDescent="0.35"/>
    <row r="2234" ht="12" customHeight="1" x14ac:dyDescent="0.35"/>
    <row r="2235" ht="15" customHeight="1" x14ac:dyDescent="0.35"/>
    <row r="2236" ht="15" customHeight="1" x14ac:dyDescent="0.35"/>
    <row r="2237" ht="15" customHeight="1" x14ac:dyDescent="0.35"/>
    <row r="2238" ht="15" customHeight="1" x14ac:dyDescent="0.35"/>
    <row r="2239" ht="15" customHeight="1" x14ac:dyDescent="0.35"/>
    <row r="2240" ht="15" customHeight="1" x14ac:dyDescent="0.35"/>
    <row r="2241" ht="15" customHeight="1" x14ac:dyDescent="0.35"/>
    <row r="2242" ht="15" customHeight="1" x14ac:dyDescent="0.35"/>
    <row r="2243" ht="15" customHeight="1" x14ac:dyDescent="0.35"/>
    <row r="2244" ht="15" customHeight="1" x14ac:dyDescent="0.35"/>
    <row r="2245" ht="15" customHeight="1" x14ac:dyDescent="0.35"/>
    <row r="2246" ht="15" customHeight="1" x14ac:dyDescent="0.35"/>
    <row r="2247" ht="15" customHeight="1" x14ac:dyDescent="0.35"/>
    <row r="2248" ht="15" customHeight="1" x14ac:dyDescent="0.35"/>
    <row r="2249" ht="15" customHeight="1" x14ac:dyDescent="0.35"/>
    <row r="2250" ht="15" customHeight="1" x14ac:dyDescent="0.35"/>
    <row r="2251" ht="15" customHeight="1" x14ac:dyDescent="0.35"/>
    <row r="2252" ht="15" customHeight="1" x14ac:dyDescent="0.35"/>
    <row r="2253" ht="15" customHeight="1" x14ac:dyDescent="0.35"/>
    <row r="2254" ht="15" customHeight="1" x14ac:dyDescent="0.35"/>
    <row r="2255" ht="15" customHeight="1" x14ac:dyDescent="0.35"/>
    <row r="2256" ht="15" customHeight="1" x14ac:dyDescent="0.35"/>
    <row r="2257" ht="15" customHeight="1" x14ac:dyDescent="0.35"/>
    <row r="2258" ht="15" customHeight="1" x14ac:dyDescent="0.35"/>
    <row r="2259" ht="15" customHeight="1" x14ac:dyDescent="0.35"/>
    <row r="2260" ht="15" customHeight="1" x14ac:dyDescent="0.35"/>
    <row r="2261" ht="15" customHeight="1" x14ac:dyDescent="0.35"/>
    <row r="2262" ht="15" customHeight="1" x14ac:dyDescent="0.35"/>
    <row r="2263" ht="15" customHeight="1" x14ac:dyDescent="0.35"/>
    <row r="2264" ht="15" customHeight="1" x14ac:dyDescent="0.35"/>
    <row r="2265" ht="15" customHeight="1" x14ac:dyDescent="0.35"/>
    <row r="2266" ht="15" customHeight="1" x14ac:dyDescent="0.35"/>
    <row r="2267" ht="15" customHeight="1" x14ac:dyDescent="0.35"/>
    <row r="2268" ht="15" customHeight="1" x14ac:dyDescent="0.35"/>
    <row r="2269" ht="15" customHeight="1" x14ac:dyDescent="0.35"/>
    <row r="2270" ht="15" customHeight="1" x14ac:dyDescent="0.35"/>
    <row r="2271" ht="15" customHeight="1" x14ac:dyDescent="0.35"/>
    <row r="2272" ht="15" customHeight="1" x14ac:dyDescent="0.35"/>
    <row r="2273" ht="15" customHeight="1" x14ac:dyDescent="0.35"/>
    <row r="2274" ht="15" customHeight="1" x14ac:dyDescent="0.35"/>
    <row r="2275" ht="15" customHeight="1" x14ac:dyDescent="0.35"/>
    <row r="2276" ht="15" customHeight="1" x14ac:dyDescent="0.35"/>
    <row r="2277" ht="15" customHeight="1" x14ac:dyDescent="0.35"/>
    <row r="2278" ht="15" customHeight="1" x14ac:dyDescent="0.35"/>
    <row r="2279" ht="15" customHeight="1" x14ac:dyDescent="0.35"/>
    <row r="2280" ht="15" customHeight="1" x14ac:dyDescent="0.35"/>
    <row r="2281" ht="15" customHeight="1" x14ac:dyDescent="0.35"/>
    <row r="2282" ht="15" customHeight="1" x14ac:dyDescent="0.35"/>
    <row r="2283" ht="15" customHeight="1" x14ac:dyDescent="0.35"/>
    <row r="2284" ht="15" customHeight="1" x14ac:dyDescent="0.35"/>
    <row r="2285" ht="15" customHeight="1" x14ac:dyDescent="0.35"/>
    <row r="2286" ht="15" customHeight="1" x14ac:dyDescent="0.35"/>
    <row r="2287" ht="15" customHeight="1" x14ac:dyDescent="0.35"/>
    <row r="2288" ht="15" customHeight="1" x14ac:dyDescent="0.35"/>
    <row r="2289" ht="15" customHeight="1" x14ac:dyDescent="0.35"/>
    <row r="2290" ht="15" customHeight="1" x14ac:dyDescent="0.35"/>
    <row r="2291" ht="15" customHeight="1" x14ac:dyDescent="0.35"/>
    <row r="2292" ht="15" customHeight="1" x14ac:dyDescent="0.35"/>
    <row r="2293" ht="15" customHeight="1" x14ac:dyDescent="0.35"/>
    <row r="2294" ht="15" customHeight="1" x14ac:dyDescent="0.35"/>
    <row r="2295" ht="15" customHeight="1" x14ac:dyDescent="0.35"/>
    <row r="2296" ht="15" customHeight="1" x14ac:dyDescent="0.35"/>
    <row r="2297" ht="15" customHeight="1" x14ac:dyDescent="0.35"/>
    <row r="2298" ht="15" customHeight="1" x14ac:dyDescent="0.35"/>
    <row r="2299" ht="15" customHeight="1" x14ac:dyDescent="0.35"/>
    <row r="2300" ht="15" customHeight="1" x14ac:dyDescent="0.35"/>
    <row r="2301" ht="15" customHeight="1" x14ac:dyDescent="0.35"/>
    <row r="2302" ht="15" customHeight="1" x14ac:dyDescent="0.35"/>
    <row r="2303" ht="15" customHeight="1" x14ac:dyDescent="0.35"/>
    <row r="2304" ht="15" customHeight="1" x14ac:dyDescent="0.35"/>
    <row r="2305" ht="15" customHeight="1" x14ac:dyDescent="0.35"/>
    <row r="2306" ht="15" customHeight="1" x14ac:dyDescent="0.35"/>
    <row r="2307" ht="15" customHeight="1" x14ac:dyDescent="0.35"/>
    <row r="2308" ht="15" customHeight="1" x14ac:dyDescent="0.35"/>
    <row r="2309" ht="15" customHeight="1" x14ac:dyDescent="0.35"/>
    <row r="2310" ht="15" customHeight="1" x14ac:dyDescent="0.35"/>
    <row r="2311" ht="15" customHeight="1" x14ac:dyDescent="0.35"/>
    <row r="2312" ht="15" customHeight="1" x14ac:dyDescent="0.35"/>
    <row r="2313" ht="15" customHeight="1" x14ac:dyDescent="0.35"/>
    <row r="2314" ht="15" customHeight="1" x14ac:dyDescent="0.35"/>
    <row r="2315" ht="15" customHeight="1" x14ac:dyDescent="0.35"/>
    <row r="2316" ht="15" customHeight="1" x14ac:dyDescent="0.35"/>
    <row r="2317" ht="15" customHeight="1" x14ac:dyDescent="0.35"/>
    <row r="2318" ht="15" customHeight="1" x14ac:dyDescent="0.35"/>
    <row r="2319" ht="15" customHeight="1" x14ac:dyDescent="0.35"/>
    <row r="2320" ht="15" customHeight="1" x14ac:dyDescent="0.35"/>
    <row r="2321" spans="2:32" ht="15" customHeight="1" x14ac:dyDescent="0.35"/>
    <row r="2322" spans="2:32" ht="15" customHeight="1" x14ac:dyDescent="0.35"/>
    <row r="2323" spans="2:32" ht="15" customHeight="1" x14ac:dyDescent="0.35"/>
    <row r="2324" spans="2:32" ht="15" customHeight="1" x14ac:dyDescent="0.35"/>
    <row r="2325" spans="2:32" ht="15" customHeight="1" x14ac:dyDescent="0.35">
      <c r="B2325" s="101"/>
      <c r="C2325" s="101"/>
      <c r="D2325" s="101"/>
      <c r="E2325" s="101"/>
      <c r="F2325" s="101"/>
      <c r="G2325" s="101"/>
      <c r="H2325" s="101"/>
      <c r="I2325" s="101"/>
      <c r="J2325" s="101"/>
      <c r="K2325" s="101"/>
      <c r="L2325" s="101"/>
      <c r="M2325" s="101"/>
      <c r="N2325" s="101"/>
      <c r="O2325" s="101"/>
      <c r="P2325" s="101"/>
      <c r="Q2325" s="101"/>
      <c r="R2325" s="101"/>
      <c r="S2325" s="101"/>
      <c r="T2325" s="101"/>
      <c r="U2325" s="101"/>
      <c r="V2325" s="101"/>
      <c r="W2325" s="101"/>
      <c r="X2325" s="101"/>
      <c r="Y2325" s="101"/>
      <c r="Z2325" s="101"/>
      <c r="AA2325" s="101"/>
      <c r="AB2325" s="101"/>
      <c r="AC2325" s="101"/>
      <c r="AD2325" s="101"/>
      <c r="AE2325" s="101"/>
      <c r="AF2325" s="101"/>
    </row>
    <row r="2326" spans="2:32" ht="15" customHeight="1" x14ac:dyDescent="0.35"/>
    <row r="2327" spans="2:32" ht="12" customHeight="1" x14ac:dyDescent="0.35"/>
    <row r="2328" spans="2:32" ht="12" customHeight="1" x14ac:dyDescent="0.35"/>
    <row r="2329" spans="2:32" ht="12" customHeight="1" x14ac:dyDescent="0.35"/>
    <row r="2330" spans="2:32" ht="12" customHeight="1" x14ac:dyDescent="0.35"/>
    <row r="2331" spans="2:32" ht="12" customHeight="1" x14ac:dyDescent="0.35"/>
    <row r="2332" spans="2:32" ht="12" customHeight="1" x14ac:dyDescent="0.35"/>
    <row r="2333" spans="2:32" ht="12" customHeight="1" x14ac:dyDescent="0.35"/>
    <row r="2334" spans="2:32" ht="12" customHeight="1" x14ac:dyDescent="0.35"/>
    <row r="2335" spans="2:32" ht="12" customHeight="1" x14ac:dyDescent="0.35"/>
    <row r="2336" spans="2:32" ht="12" customHeight="1" x14ac:dyDescent="0.35"/>
    <row r="2337" ht="12" customHeight="1" x14ac:dyDescent="0.35"/>
    <row r="2338" ht="12" customHeight="1" x14ac:dyDescent="0.35"/>
    <row r="2339" ht="12" customHeight="1" x14ac:dyDescent="0.35"/>
    <row r="2340" ht="12" customHeight="1" x14ac:dyDescent="0.35"/>
    <row r="2341" ht="12" customHeight="1" x14ac:dyDescent="0.35"/>
    <row r="2342" ht="12" customHeight="1" x14ac:dyDescent="0.35"/>
    <row r="2343" ht="12" customHeight="1" x14ac:dyDescent="0.35"/>
    <row r="2344" ht="12" customHeight="1" x14ac:dyDescent="0.35"/>
    <row r="2345" ht="12" customHeight="1" x14ac:dyDescent="0.35"/>
    <row r="2346" ht="12" customHeight="1" x14ac:dyDescent="0.35"/>
    <row r="2347" ht="12" customHeight="1" x14ac:dyDescent="0.35"/>
    <row r="2348" ht="12" customHeight="1" x14ac:dyDescent="0.35"/>
    <row r="2349" ht="12" customHeight="1" x14ac:dyDescent="0.35"/>
    <row r="2350" ht="15" customHeight="1" x14ac:dyDescent="0.35"/>
    <row r="2351" ht="15" customHeight="1" x14ac:dyDescent="0.35"/>
    <row r="2352" ht="15" customHeight="1" x14ac:dyDescent="0.35"/>
    <row r="2353" ht="15" customHeight="1" x14ac:dyDescent="0.35"/>
    <row r="2354" ht="15" customHeight="1" x14ac:dyDescent="0.35"/>
    <row r="2355" ht="15" customHeight="1" x14ac:dyDescent="0.35"/>
    <row r="2356" ht="15" customHeight="1" x14ac:dyDescent="0.35"/>
    <row r="2357" ht="15" customHeight="1" x14ac:dyDescent="0.35"/>
    <row r="2358" ht="15" customHeight="1" x14ac:dyDescent="0.35"/>
    <row r="2359" ht="15" customHeight="1" x14ac:dyDescent="0.35"/>
    <row r="2360" ht="15" customHeight="1" x14ac:dyDescent="0.35"/>
    <row r="2361" ht="15" customHeight="1" x14ac:dyDescent="0.35"/>
    <row r="2362" ht="15" customHeight="1" x14ac:dyDescent="0.35"/>
    <row r="2363" ht="15" customHeight="1" x14ac:dyDescent="0.35"/>
    <row r="2364" ht="15" customHeight="1" x14ac:dyDescent="0.35"/>
    <row r="2365" ht="15" customHeight="1" x14ac:dyDescent="0.35"/>
    <row r="2366" ht="15" customHeight="1" x14ac:dyDescent="0.35"/>
    <row r="2367" ht="15" customHeight="1" x14ac:dyDescent="0.35"/>
    <row r="2368" ht="15" customHeight="1" x14ac:dyDescent="0.35"/>
    <row r="2369" ht="15" customHeight="1" x14ac:dyDescent="0.35"/>
    <row r="2370" ht="15" customHeight="1" x14ac:dyDescent="0.35"/>
    <row r="2371" ht="15" customHeight="1" x14ac:dyDescent="0.35"/>
    <row r="2372" ht="12" customHeight="1" x14ac:dyDescent="0.35"/>
    <row r="2373" ht="15" customHeight="1" x14ac:dyDescent="0.35"/>
    <row r="2374" ht="15" customHeight="1" x14ac:dyDescent="0.35"/>
    <row r="2375" ht="15" customHeight="1" x14ac:dyDescent="0.35"/>
    <row r="2376" ht="15" customHeight="1" x14ac:dyDescent="0.35"/>
    <row r="2377" ht="15" customHeight="1" x14ac:dyDescent="0.35"/>
    <row r="2378" ht="15" customHeight="1" x14ac:dyDescent="0.35"/>
    <row r="2379" ht="15" customHeight="1" x14ac:dyDescent="0.35"/>
    <row r="2380" ht="15" customHeight="1" x14ac:dyDescent="0.35"/>
    <row r="2381" ht="15" customHeight="1" x14ac:dyDescent="0.35"/>
    <row r="2382" ht="15" customHeight="1" x14ac:dyDescent="0.35"/>
    <row r="2383" ht="15" customHeight="1" x14ac:dyDescent="0.35"/>
    <row r="2384" ht="15" customHeight="1" x14ac:dyDescent="0.35"/>
    <row r="2385" ht="15" customHeight="1" x14ac:dyDescent="0.35"/>
    <row r="2386" ht="15" customHeight="1" x14ac:dyDescent="0.35"/>
    <row r="2387" ht="15" customHeight="1" x14ac:dyDescent="0.35"/>
    <row r="2388" ht="15" customHeight="1" x14ac:dyDescent="0.35"/>
    <row r="2389" ht="15" customHeight="1" x14ac:dyDescent="0.35"/>
    <row r="2390" ht="12" customHeight="1" x14ac:dyDescent="0.35"/>
    <row r="2391" ht="15" customHeight="1" x14ac:dyDescent="0.35"/>
    <row r="2392" ht="15" customHeight="1" x14ac:dyDescent="0.35"/>
    <row r="2393" ht="15" customHeight="1" x14ac:dyDescent="0.35"/>
    <row r="2394" ht="15" customHeight="1" x14ac:dyDescent="0.35"/>
    <row r="2395" ht="15" customHeight="1" x14ac:dyDescent="0.35"/>
    <row r="2396" ht="15" customHeight="1" x14ac:dyDescent="0.35"/>
    <row r="2397" ht="15" customHeight="1" x14ac:dyDescent="0.35"/>
    <row r="2398" ht="15" customHeight="1" x14ac:dyDescent="0.35"/>
    <row r="2399" ht="15" customHeight="1" x14ac:dyDescent="0.35"/>
    <row r="2400" ht="15" customHeight="1" x14ac:dyDescent="0.35"/>
    <row r="2401" ht="15" customHeight="1" x14ac:dyDescent="0.35"/>
    <row r="2402" ht="15" customHeight="1" x14ac:dyDescent="0.35"/>
    <row r="2403" ht="15" customHeight="1" x14ac:dyDescent="0.35"/>
    <row r="2404" ht="15" customHeight="1" x14ac:dyDescent="0.35"/>
    <row r="2405" ht="15" customHeight="1" x14ac:dyDescent="0.35"/>
    <row r="2406" ht="15" customHeight="1" x14ac:dyDescent="0.35"/>
    <row r="2407" ht="15" customHeight="1" x14ac:dyDescent="0.35"/>
    <row r="2408" ht="12" customHeight="1" x14ac:dyDescent="0.35"/>
    <row r="2409" ht="15" customHeight="1" x14ac:dyDescent="0.35"/>
    <row r="2410" ht="15" customHeight="1" x14ac:dyDescent="0.35"/>
    <row r="2411" ht="15" customHeight="1" x14ac:dyDescent="0.35"/>
    <row r="2412" ht="15" customHeight="1" x14ac:dyDescent="0.35"/>
    <row r="2413" ht="15" customHeight="1" x14ac:dyDescent="0.35"/>
    <row r="2414" ht="15" customHeight="1" x14ac:dyDescent="0.35"/>
    <row r="2415" ht="15" customHeight="1" x14ac:dyDescent="0.35"/>
    <row r="2416" ht="15" customHeight="1" x14ac:dyDescent="0.35"/>
    <row r="2417" ht="15" customHeight="1" x14ac:dyDescent="0.35"/>
    <row r="2418" ht="15" customHeight="1" x14ac:dyDescent="0.35"/>
    <row r="2419" ht="15" customHeight="1" x14ac:dyDescent="0.35"/>
    <row r="2420" ht="15" customHeight="1" x14ac:dyDescent="0.35"/>
    <row r="2421" ht="15" customHeight="1" x14ac:dyDescent="0.35"/>
    <row r="2422" ht="15" customHeight="1" x14ac:dyDescent="0.35"/>
    <row r="2423" ht="15" customHeight="1" x14ac:dyDescent="0.35"/>
    <row r="2424" ht="15" customHeight="1" x14ac:dyDescent="0.35"/>
    <row r="2425" ht="15" customHeight="1" x14ac:dyDescent="0.35"/>
    <row r="2426" ht="12" customHeight="1" x14ac:dyDescent="0.35"/>
    <row r="2427" ht="15" customHeight="1" x14ac:dyDescent="0.35"/>
    <row r="2428" ht="15" customHeight="1" x14ac:dyDescent="0.35"/>
    <row r="2429" ht="15" customHeight="1" x14ac:dyDescent="0.35"/>
    <row r="2430" ht="15" customHeight="1" x14ac:dyDescent="0.35"/>
    <row r="2431" ht="15" customHeight="1" x14ac:dyDescent="0.35"/>
    <row r="2432" ht="15" customHeight="1" x14ac:dyDescent="0.35"/>
    <row r="2433" ht="15" customHeight="1" x14ac:dyDescent="0.35"/>
    <row r="2434" ht="15" customHeight="1" x14ac:dyDescent="0.35"/>
    <row r="2435" ht="15" customHeight="1" x14ac:dyDescent="0.35"/>
    <row r="2436" ht="15" customHeight="1" x14ac:dyDescent="0.35"/>
    <row r="2437" ht="15" customHeight="1" x14ac:dyDescent="0.35"/>
    <row r="2438" ht="15" customHeight="1" x14ac:dyDescent="0.35"/>
    <row r="2439" ht="15" customHeight="1" x14ac:dyDescent="0.35"/>
    <row r="2440" ht="15" customHeight="1" x14ac:dyDescent="0.35"/>
    <row r="2441" ht="15" customHeight="1" x14ac:dyDescent="0.35"/>
    <row r="2442" ht="15" customHeight="1" x14ac:dyDescent="0.35"/>
    <row r="2443" ht="15" customHeight="1" x14ac:dyDescent="0.35"/>
    <row r="2444" ht="12" customHeight="1" x14ac:dyDescent="0.35"/>
    <row r="2445" ht="15" customHeight="1" x14ac:dyDescent="0.35"/>
    <row r="2446" ht="15" customHeight="1" x14ac:dyDescent="0.35"/>
    <row r="2447" ht="15" customHeight="1" x14ac:dyDescent="0.35"/>
    <row r="2448" ht="15" customHeight="1" x14ac:dyDescent="0.35"/>
    <row r="2449" ht="15" customHeight="1" x14ac:dyDescent="0.35"/>
    <row r="2450" ht="15" customHeight="1" x14ac:dyDescent="0.35"/>
    <row r="2451" ht="15" customHeight="1" x14ac:dyDescent="0.35"/>
    <row r="2452" ht="15" customHeight="1" x14ac:dyDescent="0.35"/>
    <row r="2453" ht="15" customHeight="1" x14ac:dyDescent="0.35"/>
    <row r="2454" ht="15" customHeight="1" x14ac:dyDescent="0.35"/>
    <row r="2455" ht="15" customHeight="1" x14ac:dyDescent="0.35"/>
    <row r="2456" ht="15" customHeight="1" x14ac:dyDescent="0.35"/>
    <row r="2457" ht="15" customHeight="1" x14ac:dyDescent="0.35"/>
    <row r="2458" ht="15" customHeight="1" x14ac:dyDescent="0.35"/>
    <row r="2459" ht="15" customHeight="1" x14ac:dyDescent="0.35"/>
    <row r="2460" ht="15" customHeight="1" x14ac:dyDescent="0.35"/>
    <row r="2461" ht="15" customHeight="1" x14ac:dyDescent="0.35"/>
    <row r="2462" ht="12" customHeight="1" x14ac:dyDescent="0.35"/>
    <row r="2463" ht="12" customHeight="1" x14ac:dyDescent="0.35"/>
    <row r="2464" ht="15" customHeight="1" x14ac:dyDescent="0.35"/>
    <row r="2465" ht="15" customHeight="1" x14ac:dyDescent="0.35"/>
    <row r="2466" ht="15" customHeight="1" x14ac:dyDescent="0.35"/>
    <row r="2467" ht="15" customHeight="1" x14ac:dyDescent="0.35"/>
    <row r="2468" ht="15" customHeight="1" x14ac:dyDescent="0.35"/>
    <row r="2469" ht="15" customHeight="1" x14ac:dyDescent="0.35"/>
    <row r="2470" ht="15" customHeight="1" x14ac:dyDescent="0.35"/>
    <row r="2471" ht="15" customHeight="1" x14ac:dyDescent="0.35"/>
    <row r="2472" ht="15" customHeight="1" x14ac:dyDescent="0.35"/>
    <row r="2473" ht="15" customHeight="1" x14ac:dyDescent="0.35"/>
    <row r="2474" ht="15" customHeight="1" x14ac:dyDescent="0.35"/>
    <row r="2475" ht="15" customHeight="1" x14ac:dyDescent="0.35"/>
    <row r="2476" ht="15" customHeight="1" x14ac:dyDescent="0.35"/>
    <row r="2477" ht="15" customHeight="1" x14ac:dyDescent="0.35"/>
    <row r="2478" ht="15" customHeight="1" x14ac:dyDescent="0.35"/>
    <row r="2479" ht="15" customHeight="1" x14ac:dyDescent="0.35"/>
    <row r="2480" ht="15" customHeight="1" x14ac:dyDescent="0.35"/>
    <row r="2481" ht="12" customHeight="1" x14ac:dyDescent="0.35"/>
    <row r="2482" ht="15" customHeight="1" x14ac:dyDescent="0.35"/>
    <row r="2483" ht="15" customHeight="1" x14ac:dyDescent="0.35"/>
    <row r="2484" ht="15" customHeight="1" x14ac:dyDescent="0.35"/>
    <row r="2485" ht="15" customHeight="1" x14ac:dyDescent="0.35"/>
    <row r="2486" ht="15" customHeight="1" x14ac:dyDescent="0.35"/>
    <row r="2487" ht="15" customHeight="1" x14ac:dyDescent="0.35"/>
    <row r="2488" ht="15" customHeight="1" x14ac:dyDescent="0.35"/>
    <row r="2489" ht="15" customHeight="1" x14ac:dyDescent="0.35"/>
    <row r="2490" ht="15" customHeight="1" x14ac:dyDescent="0.35"/>
    <row r="2491" ht="15" customHeight="1" x14ac:dyDescent="0.35"/>
    <row r="2492" ht="15" customHeight="1" x14ac:dyDescent="0.35"/>
    <row r="2493" ht="15" customHeight="1" x14ac:dyDescent="0.35"/>
    <row r="2494" ht="15" customHeight="1" x14ac:dyDescent="0.35"/>
    <row r="2495" ht="15" customHeight="1" x14ac:dyDescent="0.35"/>
    <row r="2496" ht="15" customHeight="1" x14ac:dyDescent="0.35"/>
    <row r="2497" ht="15" customHeight="1" x14ac:dyDescent="0.35"/>
    <row r="2498" ht="15" customHeight="1" x14ac:dyDescent="0.35"/>
    <row r="2499" ht="12" customHeight="1" x14ac:dyDescent="0.35"/>
    <row r="2500" ht="15" customHeight="1" x14ac:dyDescent="0.35"/>
    <row r="2501" ht="15" customHeight="1" x14ac:dyDescent="0.35"/>
    <row r="2502" ht="15" customHeight="1" x14ac:dyDescent="0.35"/>
    <row r="2503" ht="15" customHeight="1" x14ac:dyDescent="0.35"/>
    <row r="2504" ht="15" customHeight="1" x14ac:dyDescent="0.35"/>
    <row r="2505" ht="15" customHeight="1" x14ac:dyDescent="0.35"/>
    <row r="2506" ht="15" customHeight="1" x14ac:dyDescent="0.35"/>
    <row r="2507" ht="15" customHeight="1" x14ac:dyDescent="0.35"/>
    <row r="2508" ht="15" customHeight="1" x14ac:dyDescent="0.35"/>
    <row r="2509" ht="15" customHeight="1" x14ac:dyDescent="0.35"/>
    <row r="2510" ht="15" customHeight="1" x14ac:dyDescent="0.35"/>
    <row r="2511" ht="15" customHeight="1" x14ac:dyDescent="0.35"/>
    <row r="2512" ht="15" customHeight="1" x14ac:dyDescent="0.35"/>
    <row r="2513" ht="15" customHeight="1" x14ac:dyDescent="0.35"/>
    <row r="2514" ht="15" customHeight="1" x14ac:dyDescent="0.35"/>
    <row r="2515" ht="15" customHeight="1" x14ac:dyDescent="0.35"/>
    <row r="2516" ht="15" customHeight="1" x14ac:dyDescent="0.35"/>
    <row r="2517" ht="12" customHeight="1" x14ac:dyDescent="0.35"/>
    <row r="2518" ht="12" customHeight="1" x14ac:dyDescent="0.35"/>
    <row r="2519" ht="15" customHeight="1" x14ac:dyDescent="0.35"/>
    <row r="2520" ht="15" customHeight="1" x14ac:dyDescent="0.35"/>
    <row r="2521" ht="15" customHeight="1" x14ac:dyDescent="0.35"/>
    <row r="2522" ht="15" customHeight="1" x14ac:dyDescent="0.35"/>
    <row r="2523" ht="15" customHeight="1" x14ac:dyDescent="0.35"/>
    <row r="2524" ht="15" customHeight="1" x14ac:dyDescent="0.35"/>
    <row r="2525" ht="15" customHeight="1" x14ac:dyDescent="0.35"/>
    <row r="2526" ht="15" customHeight="1" x14ac:dyDescent="0.35"/>
    <row r="2527" ht="15" customHeight="1" x14ac:dyDescent="0.35"/>
    <row r="2528" ht="15" customHeight="1" x14ac:dyDescent="0.35"/>
    <row r="2529" ht="15" customHeight="1" x14ac:dyDescent="0.35"/>
    <row r="2530" ht="15" customHeight="1" x14ac:dyDescent="0.35"/>
    <row r="2531" ht="15" customHeight="1" x14ac:dyDescent="0.35"/>
    <row r="2532" ht="15" customHeight="1" x14ac:dyDescent="0.35"/>
    <row r="2533" ht="15" customHeight="1" x14ac:dyDescent="0.35"/>
    <row r="2534" ht="15" customHeight="1" x14ac:dyDescent="0.35"/>
    <row r="2535" ht="15" customHeight="1" x14ac:dyDescent="0.35"/>
    <row r="2536" ht="12" customHeight="1" x14ac:dyDescent="0.35"/>
    <row r="2537" ht="15" customHeight="1" x14ac:dyDescent="0.35"/>
    <row r="2538" ht="15" customHeight="1" x14ac:dyDescent="0.35"/>
    <row r="2539" ht="15" customHeight="1" x14ac:dyDescent="0.35"/>
    <row r="2540" ht="15" customHeight="1" x14ac:dyDescent="0.35"/>
    <row r="2541" ht="15" customHeight="1" x14ac:dyDescent="0.35"/>
    <row r="2542" ht="15" customHeight="1" x14ac:dyDescent="0.35"/>
    <row r="2543" ht="15" customHeight="1" x14ac:dyDescent="0.35"/>
    <row r="2544" ht="15" customHeight="1" x14ac:dyDescent="0.35"/>
    <row r="2545" ht="15" customHeight="1" x14ac:dyDescent="0.35"/>
    <row r="2546" ht="15" customHeight="1" x14ac:dyDescent="0.35"/>
    <row r="2547" ht="15" customHeight="1" x14ac:dyDescent="0.35"/>
    <row r="2548" ht="15" customHeight="1" x14ac:dyDescent="0.35"/>
    <row r="2549" ht="15" customHeight="1" x14ac:dyDescent="0.35"/>
    <row r="2550" ht="15" customHeight="1" x14ac:dyDescent="0.35"/>
    <row r="2551" ht="15" customHeight="1" x14ac:dyDescent="0.35"/>
    <row r="2552" ht="15" customHeight="1" x14ac:dyDescent="0.35"/>
    <row r="2553" ht="15" customHeight="1" x14ac:dyDescent="0.35"/>
    <row r="2554" ht="12" customHeight="1" x14ac:dyDescent="0.35"/>
    <row r="2555" ht="15" customHeight="1" x14ac:dyDescent="0.35"/>
    <row r="2556" ht="15" customHeight="1" x14ac:dyDescent="0.35"/>
    <row r="2557" ht="15" customHeight="1" x14ac:dyDescent="0.35"/>
    <row r="2558" ht="15" customHeight="1" x14ac:dyDescent="0.35"/>
    <row r="2559" ht="15" customHeight="1" x14ac:dyDescent="0.35"/>
    <row r="2560" ht="15" customHeight="1" x14ac:dyDescent="0.35"/>
    <row r="2561" ht="15" customHeight="1" x14ac:dyDescent="0.35"/>
    <row r="2562" ht="15" customHeight="1" x14ac:dyDescent="0.35"/>
    <row r="2563" ht="15" customHeight="1" x14ac:dyDescent="0.35"/>
    <row r="2564" ht="15" customHeight="1" x14ac:dyDescent="0.35"/>
    <row r="2565" ht="15" customHeight="1" x14ac:dyDescent="0.35"/>
    <row r="2566" ht="15" customHeight="1" x14ac:dyDescent="0.35"/>
    <row r="2567" ht="15" customHeight="1" x14ac:dyDescent="0.35"/>
    <row r="2568" ht="15" customHeight="1" x14ac:dyDescent="0.35"/>
    <row r="2569" ht="15" customHeight="1" x14ac:dyDescent="0.35"/>
    <row r="2570" ht="15" customHeight="1" x14ac:dyDescent="0.35"/>
    <row r="2571" ht="15" customHeight="1" x14ac:dyDescent="0.35"/>
    <row r="2572" ht="12" customHeight="1" x14ac:dyDescent="0.35"/>
    <row r="2573" ht="15" customHeight="1" x14ac:dyDescent="0.35"/>
    <row r="2574" ht="15" customHeight="1" x14ac:dyDescent="0.35"/>
    <row r="2575" ht="15" customHeight="1" x14ac:dyDescent="0.35"/>
    <row r="2576" ht="15" customHeight="1" x14ac:dyDescent="0.35"/>
    <row r="2577" ht="15" customHeight="1" x14ac:dyDescent="0.35"/>
    <row r="2578" ht="15" customHeight="1" x14ac:dyDescent="0.35"/>
    <row r="2579" ht="15" customHeight="1" x14ac:dyDescent="0.35"/>
    <row r="2580" ht="15" customHeight="1" x14ac:dyDescent="0.35"/>
    <row r="2581" ht="15" customHeight="1" x14ac:dyDescent="0.35"/>
    <row r="2582" ht="15" customHeight="1" x14ac:dyDescent="0.35"/>
    <row r="2583" ht="15" customHeight="1" x14ac:dyDescent="0.35"/>
    <row r="2584" ht="15" customHeight="1" x14ac:dyDescent="0.35"/>
    <row r="2585" ht="15" customHeight="1" x14ac:dyDescent="0.35"/>
    <row r="2586" ht="15" customHeight="1" x14ac:dyDescent="0.35"/>
    <row r="2587" ht="15" customHeight="1" x14ac:dyDescent="0.35"/>
    <row r="2588" ht="15" customHeight="1" x14ac:dyDescent="0.35"/>
    <row r="2589" ht="15" customHeight="1" x14ac:dyDescent="0.35"/>
    <row r="2590" ht="12" customHeight="1" x14ac:dyDescent="0.35"/>
    <row r="2591" ht="15" customHeight="1" x14ac:dyDescent="0.35"/>
    <row r="2592" ht="15" customHeight="1" x14ac:dyDescent="0.35"/>
    <row r="2593" ht="15" customHeight="1" x14ac:dyDescent="0.35"/>
    <row r="2594" ht="15" customHeight="1" x14ac:dyDescent="0.35"/>
    <row r="2595" ht="15" customHeight="1" x14ac:dyDescent="0.35"/>
    <row r="2596" ht="15" customHeight="1" x14ac:dyDescent="0.35"/>
    <row r="2597" ht="15" customHeight="1" x14ac:dyDescent="0.35"/>
    <row r="2598" ht="15" customHeight="1" x14ac:dyDescent="0.35"/>
    <row r="2599" ht="15" customHeight="1" x14ac:dyDescent="0.35"/>
    <row r="2600" ht="15" customHeight="1" x14ac:dyDescent="0.35"/>
    <row r="2601" ht="15" customHeight="1" x14ac:dyDescent="0.35"/>
    <row r="2602" ht="15" customHeight="1" x14ac:dyDescent="0.35"/>
    <row r="2603" ht="15" customHeight="1" x14ac:dyDescent="0.35"/>
    <row r="2604" ht="15" customHeight="1" x14ac:dyDescent="0.35"/>
    <row r="2605" ht="15" customHeight="1" x14ac:dyDescent="0.35"/>
    <row r="2606" ht="15" customHeight="1" x14ac:dyDescent="0.35"/>
    <row r="2607" ht="15" customHeight="1" x14ac:dyDescent="0.35"/>
    <row r="2608" ht="12" customHeight="1" x14ac:dyDescent="0.35"/>
    <row r="2609" ht="15" customHeight="1" x14ac:dyDescent="0.35"/>
    <row r="2610" ht="15" customHeight="1" x14ac:dyDescent="0.35"/>
    <row r="2611" ht="15" customHeight="1" x14ac:dyDescent="0.35"/>
    <row r="2612" ht="15" customHeight="1" x14ac:dyDescent="0.35"/>
    <row r="2613" ht="15" customHeight="1" x14ac:dyDescent="0.35"/>
    <row r="2614" ht="15" customHeight="1" x14ac:dyDescent="0.35"/>
    <row r="2615" ht="15" customHeight="1" x14ac:dyDescent="0.35"/>
    <row r="2616" ht="15" customHeight="1" x14ac:dyDescent="0.35"/>
    <row r="2617" ht="15" customHeight="1" x14ac:dyDescent="0.35"/>
    <row r="2618" ht="15" customHeight="1" x14ac:dyDescent="0.35"/>
    <row r="2619" ht="15" customHeight="1" x14ac:dyDescent="0.35"/>
    <row r="2620" ht="15" customHeight="1" x14ac:dyDescent="0.35"/>
    <row r="2621" ht="15" customHeight="1" x14ac:dyDescent="0.35"/>
    <row r="2622" ht="15" customHeight="1" x14ac:dyDescent="0.35"/>
    <row r="2623" ht="15" customHeight="1" x14ac:dyDescent="0.35"/>
    <row r="2624" ht="15" customHeight="1" x14ac:dyDescent="0.35"/>
    <row r="2625" ht="15" customHeight="1" x14ac:dyDescent="0.35"/>
    <row r="2626" ht="12" customHeight="1" x14ac:dyDescent="0.35"/>
    <row r="2627" ht="15" customHeight="1" x14ac:dyDescent="0.35"/>
    <row r="2628" ht="15" customHeight="1" x14ac:dyDescent="0.35"/>
    <row r="2629" ht="15" customHeight="1" x14ac:dyDescent="0.35"/>
    <row r="2630" ht="15" customHeight="1" x14ac:dyDescent="0.35"/>
    <row r="2631" ht="15" customHeight="1" x14ac:dyDescent="0.35"/>
    <row r="2632" ht="15" customHeight="1" x14ac:dyDescent="0.35"/>
    <row r="2633" ht="15" customHeight="1" x14ac:dyDescent="0.35"/>
    <row r="2634" ht="15" customHeight="1" x14ac:dyDescent="0.35"/>
    <row r="2635" ht="15" customHeight="1" x14ac:dyDescent="0.35"/>
    <row r="2636" ht="15" customHeight="1" x14ac:dyDescent="0.35"/>
    <row r="2637" ht="15" customHeight="1" x14ac:dyDescent="0.35"/>
    <row r="2638" ht="15" customHeight="1" x14ac:dyDescent="0.35"/>
    <row r="2639" ht="15" customHeight="1" x14ac:dyDescent="0.35"/>
    <row r="2640" ht="15" customHeight="1" x14ac:dyDescent="0.35"/>
    <row r="2641" spans="2:32" ht="15" customHeight="1" x14ac:dyDescent="0.35"/>
    <row r="2642" spans="2:32" ht="15" customHeight="1" x14ac:dyDescent="0.35"/>
    <row r="2643" spans="2:32" ht="15" customHeight="1" x14ac:dyDescent="0.35"/>
    <row r="2644" spans="2:32" ht="15" customHeight="1" x14ac:dyDescent="0.35"/>
    <row r="2645" spans="2:32" ht="15" customHeight="1" x14ac:dyDescent="0.35">
      <c r="B2645" s="101"/>
      <c r="C2645" s="101"/>
      <c r="D2645" s="101"/>
      <c r="E2645" s="101"/>
      <c r="F2645" s="101"/>
      <c r="G2645" s="101"/>
      <c r="H2645" s="101"/>
      <c r="I2645" s="101"/>
      <c r="J2645" s="101"/>
      <c r="K2645" s="101"/>
      <c r="L2645" s="101"/>
      <c r="M2645" s="101"/>
      <c r="N2645" s="101"/>
      <c r="O2645" s="101"/>
      <c r="P2645" s="101"/>
      <c r="Q2645" s="101"/>
      <c r="R2645" s="101"/>
      <c r="S2645" s="101"/>
      <c r="T2645" s="101"/>
      <c r="U2645" s="101"/>
      <c r="V2645" s="101"/>
      <c r="W2645" s="101"/>
      <c r="X2645" s="101"/>
      <c r="Y2645" s="101"/>
      <c r="Z2645" s="101"/>
      <c r="AA2645" s="101"/>
      <c r="AB2645" s="101"/>
      <c r="AC2645" s="101"/>
      <c r="AD2645" s="101"/>
      <c r="AE2645" s="101"/>
      <c r="AF2645" s="101"/>
    </row>
    <row r="2646" spans="2:32" ht="15" customHeight="1" x14ac:dyDescent="0.35"/>
    <row r="2647" spans="2:32" ht="12" customHeight="1" x14ac:dyDescent="0.35"/>
    <row r="2648" spans="2:32" ht="12" customHeight="1" x14ac:dyDescent="0.35"/>
    <row r="2649" spans="2:32" ht="12" customHeight="1" x14ac:dyDescent="0.35"/>
    <row r="2650" spans="2:32" ht="12" customHeight="1" x14ac:dyDescent="0.35"/>
    <row r="2651" spans="2:32" ht="12" customHeight="1" x14ac:dyDescent="0.35"/>
    <row r="2652" spans="2:32" ht="12" customHeight="1" x14ac:dyDescent="0.35"/>
    <row r="2653" spans="2:32" ht="12" customHeight="1" x14ac:dyDescent="0.35"/>
    <row r="2654" spans="2:32" ht="12" customHeight="1" x14ac:dyDescent="0.35"/>
    <row r="2655" spans="2:32" ht="12" customHeight="1" x14ac:dyDescent="0.35"/>
    <row r="2656" spans="2:32" ht="12" customHeight="1" x14ac:dyDescent="0.35"/>
    <row r="2657" ht="12" customHeight="1" x14ac:dyDescent="0.35"/>
    <row r="2658" ht="12" customHeight="1" x14ac:dyDescent="0.35"/>
    <row r="2659" ht="12" customHeight="1" x14ac:dyDescent="0.35"/>
    <row r="2660" ht="12" customHeight="1" x14ac:dyDescent="0.35"/>
    <row r="2661" ht="12" customHeight="1" x14ac:dyDescent="0.35"/>
    <row r="2662" ht="12" customHeight="1" x14ac:dyDescent="0.35"/>
    <row r="2663" ht="12" customHeight="1" x14ac:dyDescent="0.35"/>
    <row r="2664" ht="12" customHeight="1" x14ac:dyDescent="0.35"/>
    <row r="2665" ht="12" customHeight="1" x14ac:dyDescent="0.35"/>
    <row r="2666" ht="12" customHeight="1" x14ac:dyDescent="0.35"/>
    <row r="2667" ht="12" customHeight="1" x14ac:dyDescent="0.35"/>
    <row r="2668" ht="12" customHeight="1" x14ac:dyDescent="0.35"/>
    <row r="2669" ht="12" customHeight="1" x14ac:dyDescent="0.35"/>
    <row r="2670" ht="12" customHeight="1" x14ac:dyDescent="0.35"/>
    <row r="2671" ht="12" customHeight="1" x14ac:dyDescent="0.35"/>
    <row r="2672" ht="12" customHeight="1" x14ac:dyDescent="0.35"/>
    <row r="2673" ht="12" customHeight="1" x14ac:dyDescent="0.35"/>
    <row r="2674" ht="12" customHeight="1" x14ac:dyDescent="0.35"/>
    <row r="2675" ht="15" customHeight="1" x14ac:dyDescent="0.35"/>
    <row r="2676" ht="15" customHeight="1" x14ac:dyDescent="0.35"/>
    <row r="2677" ht="15" customHeight="1" x14ac:dyDescent="0.35"/>
    <row r="2678" ht="15" customHeight="1" x14ac:dyDescent="0.35"/>
    <row r="2679" ht="15" customHeight="1" x14ac:dyDescent="0.35"/>
    <row r="2680" ht="15" customHeight="1" x14ac:dyDescent="0.35"/>
    <row r="2681" ht="15" customHeight="1" x14ac:dyDescent="0.35"/>
    <row r="2682" ht="15" customHeight="1" x14ac:dyDescent="0.35"/>
    <row r="2683" ht="15" customHeight="1" x14ac:dyDescent="0.35"/>
    <row r="2684" ht="15" customHeight="1" x14ac:dyDescent="0.35"/>
    <row r="2685" ht="15" customHeight="1" x14ac:dyDescent="0.35"/>
    <row r="2686" ht="15" customHeight="1" x14ac:dyDescent="0.35"/>
    <row r="2687" ht="15" customHeight="1" x14ac:dyDescent="0.35"/>
    <row r="2688" ht="15" customHeight="1" x14ac:dyDescent="0.35"/>
    <row r="2689" ht="15" customHeight="1" x14ac:dyDescent="0.35"/>
    <row r="2690" ht="15" customHeight="1" x14ac:dyDescent="0.35"/>
    <row r="2691" ht="15" customHeight="1" x14ac:dyDescent="0.35"/>
    <row r="2692" ht="15" customHeight="1" x14ac:dyDescent="0.35"/>
    <row r="2693" ht="15" customHeight="1" x14ac:dyDescent="0.35"/>
    <row r="2694" ht="15" customHeight="1" x14ac:dyDescent="0.35"/>
    <row r="2695" ht="15" customHeight="1" x14ac:dyDescent="0.35"/>
    <row r="2696" ht="15" customHeight="1" x14ac:dyDescent="0.35"/>
    <row r="2697" ht="12" customHeight="1" x14ac:dyDescent="0.35"/>
    <row r="2698" ht="15" customHeight="1" x14ac:dyDescent="0.35"/>
    <row r="2699" ht="15" customHeight="1" x14ac:dyDescent="0.35"/>
    <row r="2700" ht="15" customHeight="1" x14ac:dyDescent="0.35"/>
    <row r="2701" ht="15" customHeight="1" x14ac:dyDescent="0.35"/>
    <row r="2702" ht="15" customHeight="1" x14ac:dyDescent="0.35"/>
    <row r="2703" ht="15" customHeight="1" x14ac:dyDescent="0.35"/>
    <row r="2704" ht="15" customHeight="1" x14ac:dyDescent="0.35"/>
    <row r="2705" ht="15" customHeight="1" x14ac:dyDescent="0.35"/>
    <row r="2706" ht="15" customHeight="1" x14ac:dyDescent="0.35"/>
    <row r="2707" ht="15" customHeight="1" x14ac:dyDescent="0.35"/>
    <row r="2708" ht="15" customHeight="1" x14ac:dyDescent="0.35"/>
    <row r="2709" ht="15" customHeight="1" x14ac:dyDescent="0.35"/>
    <row r="2710" ht="15" customHeight="1" x14ac:dyDescent="0.35"/>
    <row r="2711" ht="15" customHeight="1" x14ac:dyDescent="0.35"/>
    <row r="2712" ht="15" customHeight="1" x14ac:dyDescent="0.35"/>
    <row r="2713" ht="15" customHeight="1" x14ac:dyDescent="0.35"/>
    <row r="2714" ht="15" customHeight="1" x14ac:dyDescent="0.35"/>
    <row r="2715" ht="12" customHeight="1" x14ac:dyDescent="0.35"/>
    <row r="2716" ht="15" customHeight="1" x14ac:dyDescent="0.35"/>
    <row r="2717" ht="15" customHeight="1" x14ac:dyDescent="0.35"/>
    <row r="2718" ht="15" customHeight="1" x14ac:dyDescent="0.35"/>
    <row r="2719" ht="15" customHeight="1" x14ac:dyDescent="0.35"/>
    <row r="2720" ht="15" customHeight="1" x14ac:dyDescent="0.35"/>
    <row r="2721" ht="15" customHeight="1" x14ac:dyDescent="0.35"/>
    <row r="2722" ht="15" customHeight="1" x14ac:dyDescent="0.35"/>
    <row r="2723" ht="15" customHeight="1" x14ac:dyDescent="0.35"/>
    <row r="2724" ht="15" customHeight="1" x14ac:dyDescent="0.35"/>
    <row r="2725" ht="15" customHeight="1" x14ac:dyDescent="0.35"/>
    <row r="2726" ht="15" customHeight="1" x14ac:dyDescent="0.35"/>
    <row r="2727" ht="15" customHeight="1" x14ac:dyDescent="0.35"/>
    <row r="2728" ht="15" customHeight="1" x14ac:dyDescent="0.35"/>
    <row r="2729" ht="15" customHeight="1" x14ac:dyDescent="0.35"/>
    <row r="2730" ht="15" customHeight="1" x14ac:dyDescent="0.35"/>
    <row r="2731" ht="15" customHeight="1" x14ac:dyDescent="0.35"/>
    <row r="2732" ht="15" customHeight="1" x14ac:dyDescent="0.35"/>
    <row r="2733" ht="12" customHeight="1" x14ac:dyDescent="0.35"/>
    <row r="2734" ht="15" customHeight="1" x14ac:dyDescent="0.35"/>
    <row r="2735" ht="15" customHeight="1" x14ac:dyDescent="0.35"/>
    <row r="2736" ht="15" customHeight="1" x14ac:dyDescent="0.35"/>
    <row r="2737" ht="15" customHeight="1" x14ac:dyDescent="0.35"/>
    <row r="2738" ht="15" customHeight="1" x14ac:dyDescent="0.35"/>
    <row r="2739" ht="15" customHeight="1" x14ac:dyDescent="0.35"/>
    <row r="2740" ht="15" customHeight="1" x14ac:dyDescent="0.35"/>
    <row r="2741" ht="15" customHeight="1" x14ac:dyDescent="0.35"/>
    <row r="2742" ht="15" customHeight="1" x14ac:dyDescent="0.35"/>
    <row r="2743" ht="15" customHeight="1" x14ac:dyDescent="0.35"/>
    <row r="2744" ht="15" customHeight="1" x14ac:dyDescent="0.35"/>
    <row r="2745" ht="15" customHeight="1" x14ac:dyDescent="0.35"/>
    <row r="2746" ht="15" customHeight="1" x14ac:dyDescent="0.35"/>
    <row r="2747" ht="15" customHeight="1" x14ac:dyDescent="0.35"/>
    <row r="2748" ht="15" customHeight="1" x14ac:dyDescent="0.35"/>
    <row r="2749" ht="15" customHeight="1" x14ac:dyDescent="0.35"/>
    <row r="2750" ht="15" customHeight="1" x14ac:dyDescent="0.35"/>
    <row r="2751" ht="12" customHeight="1" x14ac:dyDescent="0.35"/>
    <row r="2752" ht="15" customHeight="1" x14ac:dyDescent="0.35"/>
    <row r="2753" ht="15" customHeight="1" x14ac:dyDescent="0.35"/>
    <row r="2754" ht="15" customHeight="1" x14ac:dyDescent="0.35"/>
    <row r="2755" ht="15" customHeight="1" x14ac:dyDescent="0.35"/>
    <row r="2756" ht="15" customHeight="1" x14ac:dyDescent="0.35"/>
    <row r="2757" ht="15" customHeight="1" x14ac:dyDescent="0.35"/>
    <row r="2758" ht="15" customHeight="1" x14ac:dyDescent="0.35"/>
    <row r="2759" ht="15" customHeight="1" x14ac:dyDescent="0.35"/>
    <row r="2760" ht="15" customHeight="1" x14ac:dyDescent="0.35"/>
    <row r="2761" ht="15" customHeight="1" x14ac:dyDescent="0.35"/>
    <row r="2762" ht="15" customHeight="1" x14ac:dyDescent="0.35"/>
    <row r="2763" ht="15" customHeight="1" x14ac:dyDescent="0.35"/>
    <row r="2764" ht="15" customHeight="1" x14ac:dyDescent="0.35"/>
    <row r="2765" ht="15" customHeight="1" x14ac:dyDescent="0.35"/>
    <row r="2766" ht="15" customHeight="1" x14ac:dyDescent="0.35"/>
    <row r="2767" ht="15" customHeight="1" x14ac:dyDescent="0.35"/>
    <row r="2768" ht="15" customHeight="1" x14ac:dyDescent="0.35"/>
    <row r="2769" ht="15" customHeight="1" x14ac:dyDescent="0.35"/>
    <row r="2770" ht="15" customHeight="1" x14ac:dyDescent="0.35"/>
    <row r="2771" ht="15" customHeight="1" x14ac:dyDescent="0.35"/>
    <row r="2772" ht="15" customHeight="1" x14ac:dyDescent="0.35"/>
    <row r="2773" ht="15" customHeight="1" x14ac:dyDescent="0.35"/>
    <row r="2774" ht="15" customHeight="1" x14ac:dyDescent="0.35"/>
    <row r="2775" ht="15" customHeight="1" x14ac:dyDescent="0.35"/>
    <row r="2776" ht="15" customHeight="1" x14ac:dyDescent="0.35"/>
    <row r="2777" ht="15" customHeight="1" x14ac:dyDescent="0.35"/>
    <row r="2778" ht="15" customHeight="1" x14ac:dyDescent="0.35"/>
    <row r="2779" ht="15" customHeight="1" x14ac:dyDescent="0.35"/>
    <row r="2780" ht="15" customHeight="1" x14ac:dyDescent="0.35"/>
    <row r="2781" ht="15" customHeight="1" x14ac:dyDescent="0.35"/>
    <row r="2782" ht="15" customHeight="1" x14ac:dyDescent="0.35"/>
    <row r="2783" ht="15" customHeight="1" x14ac:dyDescent="0.35"/>
    <row r="2784" ht="15" customHeight="1" x14ac:dyDescent="0.35"/>
    <row r="2785" ht="15" customHeight="1" x14ac:dyDescent="0.35"/>
    <row r="2786" ht="12" customHeight="1" x14ac:dyDescent="0.35"/>
    <row r="2787" ht="15" customHeight="1" x14ac:dyDescent="0.35"/>
    <row r="2788" ht="15" customHeight="1" x14ac:dyDescent="0.35"/>
    <row r="2789" ht="15" customHeight="1" x14ac:dyDescent="0.35"/>
    <row r="2790" ht="15" customHeight="1" x14ac:dyDescent="0.35"/>
    <row r="2791" ht="15" customHeight="1" x14ac:dyDescent="0.35"/>
    <row r="2792" ht="15" customHeight="1" x14ac:dyDescent="0.35"/>
    <row r="2793" ht="15" customHeight="1" x14ac:dyDescent="0.35"/>
    <row r="2794" ht="15" customHeight="1" x14ac:dyDescent="0.35"/>
    <row r="2795" ht="15" customHeight="1" x14ac:dyDescent="0.35"/>
    <row r="2796" ht="15" customHeight="1" x14ac:dyDescent="0.35"/>
    <row r="2797" ht="15" customHeight="1" x14ac:dyDescent="0.35"/>
    <row r="2798" ht="15" customHeight="1" x14ac:dyDescent="0.35"/>
    <row r="2799" ht="15" customHeight="1" x14ac:dyDescent="0.35"/>
    <row r="2800" ht="15" customHeight="1" x14ac:dyDescent="0.35"/>
    <row r="2801" ht="15" customHeight="1" x14ac:dyDescent="0.35"/>
    <row r="2802" ht="15" customHeight="1" x14ac:dyDescent="0.35"/>
    <row r="2803" ht="15" customHeight="1" x14ac:dyDescent="0.35"/>
    <row r="2804" ht="12" customHeight="1" x14ac:dyDescent="0.35"/>
    <row r="2805" ht="15" customHeight="1" x14ac:dyDescent="0.35"/>
    <row r="2806" ht="15" customHeight="1" x14ac:dyDescent="0.35"/>
    <row r="2807" ht="15" customHeight="1" x14ac:dyDescent="0.35"/>
    <row r="2808" ht="15" customHeight="1" x14ac:dyDescent="0.35"/>
    <row r="2809" ht="15" customHeight="1" x14ac:dyDescent="0.35"/>
    <row r="2810" ht="15" customHeight="1" x14ac:dyDescent="0.35"/>
    <row r="2811" ht="15" customHeight="1" x14ac:dyDescent="0.35"/>
    <row r="2812" ht="15" customHeight="1" x14ac:dyDescent="0.35"/>
    <row r="2813" ht="15" customHeight="1" x14ac:dyDescent="0.35"/>
    <row r="2814" ht="15" customHeight="1" x14ac:dyDescent="0.35"/>
    <row r="2815" ht="15" customHeight="1" x14ac:dyDescent="0.35"/>
    <row r="2816" ht="15" customHeight="1" x14ac:dyDescent="0.35"/>
    <row r="2817" ht="15" customHeight="1" x14ac:dyDescent="0.35"/>
    <row r="2818" ht="15" customHeight="1" x14ac:dyDescent="0.35"/>
    <row r="2819" ht="15" customHeight="1" x14ac:dyDescent="0.35"/>
    <row r="2820" ht="15" customHeight="1" x14ac:dyDescent="0.35"/>
    <row r="2821" ht="15" customHeight="1" x14ac:dyDescent="0.35"/>
    <row r="2822" ht="15" customHeight="1" x14ac:dyDescent="0.35"/>
    <row r="2823" ht="15" customHeight="1" x14ac:dyDescent="0.35"/>
    <row r="2824" ht="15" customHeight="1" x14ac:dyDescent="0.35"/>
    <row r="2825" ht="15" customHeight="1" x14ac:dyDescent="0.35"/>
    <row r="2826" ht="15" customHeight="1" x14ac:dyDescent="0.35"/>
    <row r="2827" ht="15" customHeight="1" x14ac:dyDescent="0.35"/>
    <row r="2828" ht="15" customHeight="1" x14ac:dyDescent="0.35"/>
    <row r="2829" ht="15" customHeight="1" x14ac:dyDescent="0.35"/>
    <row r="2830" ht="15" customHeight="1" x14ac:dyDescent="0.35"/>
    <row r="2831" ht="15" customHeight="1" x14ac:dyDescent="0.35"/>
    <row r="2832" ht="15" customHeight="1" x14ac:dyDescent="0.35"/>
    <row r="2833" ht="15" customHeight="1" x14ac:dyDescent="0.35"/>
    <row r="2834" ht="15" customHeight="1" x14ac:dyDescent="0.35"/>
    <row r="2835" ht="15" customHeight="1" x14ac:dyDescent="0.35"/>
    <row r="2836" ht="15" customHeight="1" x14ac:dyDescent="0.35"/>
    <row r="2837" ht="15" customHeight="1" x14ac:dyDescent="0.35"/>
    <row r="2838" ht="15" customHeight="1" x14ac:dyDescent="0.35"/>
    <row r="2839" ht="12" customHeight="1" x14ac:dyDescent="0.35"/>
    <row r="2840" ht="15" customHeight="1" x14ac:dyDescent="0.35"/>
    <row r="2841" ht="15" customHeight="1" x14ac:dyDescent="0.35"/>
    <row r="2842" ht="15" customHeight="1" x14ac:dyDescent="0.35"/>
    <row r="2843" ht="15" customHeight="1" x14ac:dyDescent="0.35"/>
    <row r="2844" ht="15" customHeight="1" x14ac:dyDescent="0.35"/>
    <row r="2845" ht="15" customHeight="1" x14ac:dyDescent="0.35"/>
    <row r="2846" ht="15" customHeight="1" x14ac:dyDescent="0.35"/>
    <row r="2847" ht="15" customHeight="1" x14ac:dyDescent="0.35"/>
    <row r="2848" ht="15" customHeight="1" x14ac:dyDescent="0.35"/>
    <row r="2849" ht="15" customHeight="1" x14ac:dyDescent="0.35"/>
    <row r="2850" ht="15" customHeight="1" x14ac:dyDescent="0.35"/>
    <row r="2851" ht="15" customHeight="1" x14ac:dyDescent="0.35"/>
    <row r="2852" ht="15" customHeight="1" x14ac:dyDescent="0.35"/>
    <row r="2853" ht="15" customHeight="1" x14ac:dyDescent="0.35"/>
    <row r="2854" ht="15" customHeight="1" x14ac:dyDescent="0.35"/>
    <row r="2855" ht="15" customHeight="1" x14ac:dyDescent="0.35"/>
    <row r="2856" ht="15" customHeight="1" x14ac:dyDescent="0.35"/>
    <row r="2857" ht="12" customHeight="1" x14ac:dyDescent="0.35"/>
    <row r="2858" ht="15" customHeight="1" x14ac:dyDescent="0.35"/>
    <row r="2859" ht="15" customHeight="1" x14ac:dyDescent="0.35"/>
    <row r="2860" ht="15" customHeight="1" x14ac:dyDescent="0.35"/>
    <row r="2861" ht="15" customHeight="1" x14ac:dyDescent="0.35"/>
    <row r="2862" ht="15" customHeight="1" x14ac:dyDescent="0.35"/>
    <row r="2863" ht="15" customHeight="1" x14ac:dyDescent="0.35"/>
    <row r="2864" ht="15" customHeight="1" x14ac:dyDescent="0.35"/>
    <row r="2865" ht="15" customHeight="1" x14ac:dyDescent="0.35"/>
    <row r="2866" ht="15" customHeight="1" x14ac:dyDescent="0.35"/>
    <row r="2867" ht="15" customHeight="1" x14ac:dyDescent="0.35"/>
    <row r="2868" ht="15" customHeight="1" x14ac:dyDescent="0.35"/>
    <row r="2869" ht="15" customHeight="1" x14ac:dyDescent="0.35"/>
    <row r="2870" ht="15" customHeight="1" x14ac:dyDescent="0.35"/>
    <row r="2871" ht="15" customHeight="1" x14ac:dyDescent="0.35"/>
    <row r="2872" ht="15" customHeight="1" x14ac:dyDescent="0.35"/>
    <row r="2873" ht="15" customHeight="1" x14ac:dyDescent="0.35"/>
    <row r="2874" ht="15" customHeight="1" x14ac:dyDescent="0.35"/>
    <row r="2875" ht="12" customHeight="1" x14ac:dyDescent="0.35"/>
    <row r="2876" ht="15" customHeight="1" x14ac:dyDescent="0.35"/>
    <row r="2877" ht="15" customHeight="1" x14ac:dyDescent="0.35"/>
    <row r="2878" ht="15" customHeight="1" x14ac:dyDescent="0.35"/>
    <row r="2879" ht="15" customHeight="1" x14ac:dyDescent="0.35"/>
    <row r="2880" ht="15" customHeight="1" x14ac:dyDescent="0.35"/>
    <row r="2881" ht="15" customHeight="1" x14ac:dyDescent="0.35"/>
    <row r="2882" ht="15" customHeight="1" x14ac:dyDescent="0.35"/>
    <row r="2883" ht="15" customHeight="1" x14ac:dyDescent="0.35"/>
    <row r="2884" ht="15" customHeight="1" x14ac:dyDescent="0.35"/>
    <row r="2885" ht="15" customHeight="1" x14ac:dyDescent="0.35"/>
    <row r="2886" ht="15" customHeight="1" x14ac:dyDescent="0.35"/>
    <row r="2887" ht="15" customHeight="1" x14ac:dyDescent="0.35"/>
    <row r="2888" ht="15" customHeight="1" x14ac:dyDescent="0.35"/>
    <row r="2889" ht="15" customHeight="1" x14ac:dyDescent="0.35"/>
    <row r="2890" ht="15" customHeight="1" x14ac:dyDescent="0.35"/>
    <row r="2891" ht="15" customHeight="1" x14ac:dyDescent="0.35"/>
    <row r="2892" ht="15" customHeight="1" x14ac:dyDescent="0.35"/>
    <row r="2893" ht="12" customHeight="1" x14ac:dyDescent="0.35"/>
    <row r="2894" ht="15" customHeight="1" x14ac:dyDescent="0.35"/>
    <row r="2895" ht="15" customHeight="1" x14ac:dyDescent="0.35"/>
    <row r="2896" ht="15" customHeight="1" x14ac:dyDescent="0.35"/>
    <row r="2897" ht="15" customHeight="1" x14ac:dyDescent="0.35"/>
    <row r="2898" ht="15" customHeight="1" x14ac:dyDescent="0.35"/>
    <row r="2899" ht="15" customHeight="1" x14ac:dyDescent="0.35"/>
    <row r="2900" ht="15" customHeight="1" x14ac:dyDescent="0.35"/>
    <row r="2901" ht="15" customHeight="1" x14ac:dyDescent="0.35"/>
    <row r="2902" ht="15" customHeight="1" x14ac:dyDescent="0.35"/>
    <row r="2903" ht="15" customHeight="1" x14ac:dyDescent="0.35"/>
    <row r="2904" ht="15" customHeight="1" x14ac:dyDescent="0.35"/>
    <row r="2905" ht="15" customHeight="1" x14ac:dyDescent="0.35"/>
    <row r="2906" ht="15" customHeight="1" x14ac:dyDescent="0.35"/>
    <row r="2907" ht="15" customHeight="1" x14ac:dyDescent="0.35"/>
    <row r="2908" ht="15" customHeight="1" x14ac:dyDescent="0.35"/>
    <row r="2909" ht="15" customHeight="1" x14ac:dyDescent="0.35"/>
    <row r="2910" ht="15" customHeight="1" x14ac:dyDescent="0.35"/>
    <row r="2911" ht="12" customHeight="1" x14ac:dyDescent="0.35"/>
    <row r="2912" ht="15" customHeight="1" x14ac:dyDescent="0.35"/>
    <row r="2913" ht="15" customHeight="1" x14ac:dyDescent="0.35"/>
    <row r="2914" ht="15" customHeight="1" x14ac:dyDescent="0.35"/>
    <row r="2915" ht="15" customHeight="1" x14ac:dyDescent="0.35"/>
    <row r="2916" ht="15" customHeight="1" x14ac:dyDescent="0.35"/>
    <row r="2917" ht="15" customHeight="1" x14ac:dyDescent="0.35"/>
    <row r="2918" ht="15" customHeight="1" x14ac:dyDescent="0.35"/>
    <row r="2919" ht="15" customHeight="1" x14ac:dyDescent="0.35"/>
    <row r="2920" ht="15" customHeight="1" x14ac:dyDescent="0.35"/>
    <row r="2921" ht="15" customHeight="1" x14ac:dyDescent="0.35"/>
    <row r="2922" ht="15" customHeight="1" x14ac:dyDescent="0.35"/>
    <row r="2923" ht="15" customHeight="1" x14ac:dyDescent="0.35"/>
    <row r="2924" ht="15" customHeight="1" x14ac:dyDescent="0.35"/>
    <row r="2925" ht="15" customHeight="1" x14ac:dyDescent="0.35"/>
    <row r="2926" ht="15" customHeight="1" x14ac:dyDescent="0.35"/>
    <row r="2927" ht="15" customHeight="1" x14ac:dyDescent="0.35"/>
    <row r="2928" ht="15" customHeight="1" x14ac:dyDescent="0.35"/>
    <row r="2929" ht="12" customHeight="1" x14ac:dyDescent="0.35"/>
    <row r="2930" ht="15" customHeight="1" x14ac:dyDescent="0.35"/>
    <row r="2931" ht="15" customHeight="1" x14ac:dyDescent="0.35"/>
    <row r="2932" ht="15" customHeight="1" x14ac:dyDescent="0.35"/>
    <row r="2933" ht="15" customHeight="1" x14ac:dyDescent="0.35"/>
    <row r="2934" ht="15" customHeight="1" x14ac:dyDescent="0.35"/>
    <row r="2935" ht="15" customHeight="1" x14ac:dyDescent="0.35"/>
    <row r="2936" ht="15" customHeight="1" x14ac:dyDescent="0.35"/>
    <row r="2937" ht="15" customHeight="1" x14ac:dyDescent="0.35"/>
    <row r="2938" ht="15" customHeight="1" x14ac:dyDescent="0.35"/>
    <row r="2939" ht="15" customHeight="1" x14ac:dyDescent="0.35"/>
    <row r="2940" ht="15" customHeight="1" x14ac:dyDescent="0.35"/>
    <row r="2941" ht="15" customHeight="1" x14ac:dyDescent="0.35"/>
    <row r="2942" ht="15" customHeight="1" x14ac:dyDescent="0.35"/>
    <row r="2943" ht="15" customHeight="1" x14ac:dyDescent="0.35"/>
    <row r="2944" ht="15" customHeight="1" x14ac:dyDescent="0.35"/>
    <row r="2945" ht="15" customHeight="1" x14ac:dyDescent="0.35"/>
    <row r="2946" ht="15" customHeight="1" x14ac:dyDescent="0.35"/>
    <row r="2947" ht="12" customHeight="1" x14ac:dyDescent="0.35"/>
    <row r="2948" ht="15" customHeight="1" x14ac:dyDescent="0.35"/>
    <row r="2949" ht="15" customHeight="1" x14ac:dyDescent="0.35"/>
    <row r="2950" ht="15" customHeight="1" x14ac:dyDescent="0.35"/>
    <row r="2951" ht="15" customHeight="1" x14ac:dyDescent="0.35"/>
    <row r="2952" ht="15" customHeight="1" x14ac:dyDescent="0.35"/>
    <row r="2953" ht="15" customHeight="1" x14ac:dyDescent="0.35"/>
    <row r="2954" ht="15" customHeight="1" x14ac:dyDescent="0.35"/>
    <row r="2955" ht="15" customHeight="1" x14ac:dyDescent="0.35"/>
    <row r="2956" ht="15" customHeight="1" x14ac:dyDescent="0.35"/>
    <row r="2957" ht="15" customHeight="1" x14ac:dyDescent="0.35"/>
    <row r="2958" ht="15" customHeight="1" x14ac:dyDescent="0.35"/>
    <row r="2959" ht="15" customHeight="1" x14ac:dyDescent="0.35"/>
    <row r="2960" ht="15" customHeight="1" x14ac:dyDescent="0.35"/>
    <row r="2961" spans="2:32" ht="15" customHeight="1" x14ac:dyDescent="0.35"/>
    <row r="2962" spans="2:32" ht="15" customHeight="1" x14ac:dyDescent="0.35"/>
    <row r="2963" spans="2:32" ht="15" customHeight="1" x14ac:dyDescent="0.35"/>
    <row r="2964" spans="2:32" ht="15" customHeight="1" x14ac:dyDescent="0.35"/>
    <row r="2965" spans="2:32" ht="12" customHeight="1" x14ac:dyDescent="0.35"/>
    <row r="2966" spans="2:32" ht="15" customHeight="1" x14ac:dyDescent="0.35"/>
    <row r="2967" spans="2:32" ht="15" customHeight="1" x14ac:dyDescent="0.35"/>
    <row r="2968" spans="2:32" ht="15" customHeight="1" x14ac:dyDescent="0.35"/>
    <row r="2969" spans="2:32" ht="15" customHeight="1" x14ac:dyDescent="0.35"/>
    <row r="2970" spans="2:32" ht="15" customHeight="1" x14ac:dyDescent="0.35"/>
    <row r="2971" spans="2:32" ht="15" customHeight="1" x14ac:dyDescent="0.35">
      <c r="B2971" s="101"/>
      <c r="C2971" s="101"/>
      <c r="D2971" s="101"/>
      <c r="E2971" s="101"/>
      <c r="F2971" s="101"/>
      <c r="G2971" s="101"/>
      <c r="H2971" s="101"/>
      <c r="I2971" s="101"/>
      <c r="J2971" s="101"/>
      <c r="K2971" s="101"/>
      <c r="L2971" s="101"/>
      <c r="M2971" s="101"/>
      <c r="N2971" s="101"/>
      <c r="O2971" s="101"/>
      <c r="P2971" s="101"/>
      <c r="Q2971" s="101"/>
      <c r="R2971" s="101"/>
      <c r="S2971" s="101"/>
      <c r="T2971" s="101"/>
      <c r="U2971" s="101"/>
      <c r="V2971" s="101"/>
      <c r="W2971" s="101"/>
      <c r="X2971" s="101"/>
      <c r="Y2971" s="101"/>
      <c r="Z2971" s="101"/>
      <c r="AA2971" s="101"/>
      <c r="AB2971" s="101"/>
      <c r="AC2971" s="101"/>
      <c r="AD2971" s="101"/>
      <c r="AE2971" s="101"/>
      <c r="AF2971" s="101"/>
    </row>
    <row r="2972" spans="2:32" ht="15" customHeight="1" x14ac:dyDescent="0.35"/>
    <row r="2973" spans="2:32" ht="12" customHeight="1" x14ac:dyDescent="0.35"/>
    <row r="2974" spans="2:32" ht="12" customHeight="1" x14ac:dyDescent="0.35"/>
    <row r="2975" spans="2:32" ht="12" customHeight="1" x14ac:dyDescent="0.35"/>
    <row r="2976" spans="2:32" ht="12" customHeight="1" x14ac:dyDescent="0.35"/>
    <row r="2977" ht="12" customHeight="1" x14ac:dyDescent="0.35"/>
    <row r="2978" ht="12" customHeight="1" x14ac:dyDescent="0.35"/>
    <row r="2979" ht="12" customHeight="1" x14ac:dyDescent="0.35"/>
    <row r="2980" ht="12" customHeight="1" x14ac:dyDescent="0.35"/>
    <row r="2981" ht="12" customHeight="1" x14ac:dyDescent="0.35"/>
    <row r="2982" ht="12" customHeight="1" x14ac:dyDescent="0.35"/>
    <row r="2983" ht="12" customHeight="1" x14ac:dyDescent="0.35"/>
    <row r="2984" ht="12" customHeight="1" x14ac:dyDescent="0.35"/>
    <row r="2985" ht="12" customHeight="1" x14ac:dyDescent="0.35"/>
    <row r="2986" ht="12" customHeight="1" x14ac:dyDescent="0.35"/>
    <row r="2987" ht="12" customHeight="1" x14ac:dyDescent="0.35"/>
    <row r="2988" ht="12" customHeight="1" x14ac:dyDescent="0.35"/>
    <row r="2989" ht="12" customHeight="1" x14ac:dyDescent="0.35"/>
    <row r="2990" ht="12" customHeight="1" x14ac:dyDescent="0.35"/>
    <row r="2991" ht="12" customHeight="1" x14ac:dyDescent="0.35"/>
    <row r="2992" ht="12" customHeight="1" x14ac:dyDescent="0.35"/>
    <row r="2993" ht="12" customHeight="1" x14ac:dyDescent="0.35"/>
    <row r="2994" ht="12" customHeight="1" x14ac:dyDescent="0.35"/>
    <row r="2995" ht="12" customHeight="1" x14ac:dyDescent="0.35"/>
    <row r="2996" ht="12" customHeight="1" x14ac:dyDescent="0.35"/>
    <row r="2997" ht="12" customHeight="1" x14ac:dyDescent="0.35"/>
    <row r="2998" ht="12" customHeight="1" x14ac:dyDescent="0.35"/>
    <row r="2999" ht="12" customHeight="1" x14ac:dyDescent="0.35"/>
    <row r="3000" ht="15" customHeight="1" x14ac:dyDescent="0.35"/>
    <row r="3001" ht="15" customHeight="1" x14ac:dyDescent="0.35"/>
    <row r="3002" ht="15" customHeight="1" x14ac:dyDescent="0.35"/>
    <row r="3003" ht="15" customHeight="1" x14ac:dyDescent="0.35"/>
    <row r="3004" ht="15" customHeight="1" x14ac:dyDescent="0.35"/>
    <row r="3005" ht="15" customHeight="1" x14ac:dyDescent="0.35"/>
    <row r="3006" ht="15" customHeight="1" x14ac:dyDescent="0.35"/>
    <row r="3007" ht="15" customHeight="1" x14ac:dyDescent="0.35"/>
    <row r="3008" ht="15" customHeight="1" x14ac:dyDescent="0.35"/>
    <row r="3009" ht="15" customHeight="1" x14ac:dyDescent="0.35"/>
    <row r="3010" ht="15" customHeight="1" x14ac:dyDescent="0.35"/>
    <row r="3011" ht="15" customHeight="1" x14ac:dyDescent="0.35"/>
    <row r="3012" ht="15" customHeight="1" x14ac:dyDescent="0.35"/>
    <row r="3013" ht="15" customHeight="1" x14ac:dyDescent="0.35"/>
    <row r="3014" ht="15" customHeight="1" x14ac:dyDescent="0.35"/>
    <row r="3015" ht="15" customHeight="1" x14ac:dyDescent="0.35"/>
    <row r="3016" ht="15" customHeight="1" x14ac:dyDescent="0.35"/>
    <row r="3017" ht="15" customHeight="1" x14ac:dyDescent="0.35"/>
    <row r="3018" ht="15" customHeight="1" x14ac:dyDescent="0.35"/>
    <row r="3019" ht="15" customHeight="1" x14ac:dyDescent="0.35"/>
    <row r="3020" ht="15" customHeight="1" x14ac:dyDescent="0.35"/>
    <row r="3021" ht="15" customHeight="1" x14ac:dyDescent="0.35"/>
    <row r="3022" ht="12" customHeight="1" x14ac:dyDescent="0.35"/>
    <row r="3023" ht="15" customHeight="1" x14ac:dyDescent="0.35"/>
    <row r="3024" ht="15" customHeight="1" x14ac:dyDescent="0.35"/>
    <row r="3025" ht="15" customHeight="1" x14ac:dyDescent="0.35"/>
    <row r="3026" ht="15" customHeight="1" x14ac:dyDescent="0.35"/>
    <row r="3027" ht="15" customHeight="1" x14ac:dyDescent="0.35"/>
    <row r="3028" ht="15" customHeight="1" x14ac:dyDescent="0.35"/>
    <row r="3029" ht="15" customHeight="1" x14ac:dyDescent="0.35"/>
    <row r="3030" ht="15" customHeight="1" x14ac:dyDescent="0.35"/>
    <row r="3031" ht="15" customHeight="1" x14ac:dyDescent="0.35"/>
    <row r="3032" ht="15" customHeight="1" x14ac:dyDescent="0.35"/>
    <row r="3033" ht="15" customHeight="1" x14ac:dyDescent="0.35"/>
    <row r="3034" ht="15" customHeight="1" x14ac:dyDescent="0.35"/>
    <row r="3035" ht="15" customHeight="1" x14ac:dyDescent="0.35"/>
    <row r="3036" ht="15" customHeight="1" x14ac:dyDescent="0.35"/>
    <row r="3037" ht="15" customHeight="1" x14ac:dyDescent="0.35"/>
    <row r="3038" ht="15" customHeight="1" x14ac:dyDescent="0.35"/>
    <row r="3039" ht="15" customHeight="1" x14ac:dyDescent="0.35"/>
    <row r="3040" ht="12" customHeight="1" x14ac:dyDescent="0.35"/>
    <row r="3041" ht="15" customHeight="1" x14ac:dyDescent="0.35"/>
    <row r="3042" ht="15" customHeight="1" x14ac:dyDescent="0.35"/>
    <row r="3043" ht="15" customHeight="1" x14ac:dyDescent="0.35"/>
    <row r="3044" ht="15" customHeight="1" x14ac:dyDescent="0.35"/>
    <row r="3045" ht="15" customHeight="1" x14ac:dyDescent="0.35"/>
    <row r="3046" ht="15" customHeight="1" x14ac:dyDescent="0.35"/>
    <row r="3047" ht="15" customHeight="1" x14ac:dyDescent="0.35"/>
    <row r="3048" ht="15" customHeight="1" x14ac:dyDescent="0.35"/>
    <row r="3049" ht="15" customHeight="1" x14ac:dyDescent="0.35"/>
    <row r="3050" ht="15" customHeight="1" x14ac:dyDescent="0.35"/>
    <row r="3051" ht="15" customHeight="1" x14ac:dyDescent="0.35"/>
    <row r="3052" ht="15" customHeight="1" x14ac:dyDescent="0.35"/>
    <row r="3053" ht="15" customHeight="1" x14ac:dyDescent="0.35"/>
    <row r="3054" ht="15" customHeight="1" x14ac:dyDescent="0.35"/>
    <row r="3055" ht="15" customHeight="1" x14ac:dyDescent="0.35"/>
    <row r="3056" ht="15" customHeight="1" x14ac:dyDescent="0.35"/>
    <row r="3057" ht="15" customHeight="1" x14ac:dyDescent="0.35"/>
    <row r="3058" ht="12" customHeight="1" x14ac:dyDescent="0.35"/>
    <row r="3059" ht="15" customHeight="1" x14ac:dyDescent="0.35"/>
    <row r="3060" ht="15" customHeight="1" x14ac:dyDescent="0.35"/>
    <row r="3061" ht="15" customHeight="1" x14ac:dyDescent="0.35"/>
    <row r="3062" ht="15" customHeight="1" x14ac:dyDescent="0.35"/>
    <row r="3063" ht="15" customHeight="1" x14ac:dyDescent="0.35"/>
    <row r="3064" ht="15" customHeight="1" x14ac:dyDescent="0.35"/>
    <row r="3065" ht="15" customHeight="1" x14ac:dyDescent="0.35"/>
    <row r="3066" ht="15" customHeight="1" x14ac:dyDescent="0.35"/>
    <row r="3067" ht="15" customHeight="1" x14ac:dyDescent="0.35"/>
    <row r="3068" ht="15" customHeight="1" x14ac:dyDescent="0.35"/>
    <row r="3069" ht="15" customHeight="1" x14ac:dyDescent="0.35"/>
    <row r="3070" ht="15" customHeight="1" x14ac:dyDescent="0.35"/>
    <row r="3071" ht="15" customHeight="1" x14ac:dyDescent="0.35"/>
    <row r="3072" ht="15" customHeight="1" x14ac:dyDescent="0.35"/>
    <row r="3073" ht="15" customHeight="1" x14ac:dyDescent="0.35"/>
    <row r="3074" ht="15" customHeight="1" x14ac:dyDescent="0.35"/>
    <row r="3075" ht="15" customHeight="1" x14ac:dyDescent="0.35"/>
    <row r="3076" ht="12" customHeight="1" x14ac:dyDescent="0.35"/>
    <row r="3077" ht="15" customHeight="1" x14ac:dyDescent="0.35"/>
    <row r="3078" ht="15" customHeight="1" x14ac:dyDescent="0.35"/>
    <row r="3079" ht="15" customHeight="1" x14ac:dyDescent="0.35"/>
    <row r="3080" ht="15" customHeight="1" x14ac:dyDescent="0.35"/>
    <row r="3081" ht="15" customHeight="1" x14ac:dyDescent="0.35"/>
    <row r="3082" ht="15" customHeight="1" x14ac:dyDescent="0.35"/>
    <row r="3083" ht="15" customHeight="1" x14ac:dyDescent="0.35"/>
    <row r="3084" ht="15" customHeight="1" x14ac:dyDescent="0.35"/>
    <row r="3085" ht="15" customHeight="1" x14ac:dyDescent="0.35"/>
    <row r="3086" ht="15" customHeight="1" x14ac:dyDescent="0.35"/>
    <row r="3087" ht="15" customHeight="1" x14ac:dyDescent="0.35"/>
    <row r="3088" ht="15" customHeight="1" x14ac:dyDescent="0.35"/>
    <row r="3089" ht="15" customHeight="1" x14ac:dyDescent="0.35"/>
    <row r="3090" ht="15" customHeight="1" x14ac:dyDescent="0.35"/>
    <row r="3091" ht="15" customHeight="1" x14ac:dyDescent="0.35"/>
    <row r="3092" ht="15" customHeight="1" x14ac:dyDescent="0.35"/>
    <row r="3093" ht="15" customHeight="1" x14ac:dyDescent="0.35"/>
    <row r="3094" ht="15" customHeight="1" x14ac:dyDescent="0.35"/>
    <row r="3095" ht="15" customHeight="1" x14ac:dyDescent="0.35"/>
    <row r="3096" ht="15" customHeight="1" x14ac:dyDescent="0.35"/>
    <row r="3097" ht="15" customHeight="1" x14ac:dyDescent="0.35"/>
    <row r="3098" ht="15" customHeight="1" x14ac:dyDescent="0.35"/>
    <row r="3099" ht="15" customHeight="1" x14ac:dyDescent="0.35"/>
    <row r="3100" ht="15" customHeight="1" x14ac:dyDescent="0.35"/>
    <row r="3101" ht="15" customHeight="1" x14ac:dyDescent="0.35"/>
    <row r="3102" ht="15" customHeight="1" x14ac:dyDescent="0.35"/>
    <row r="3103" ht="15" customHeight="1" x14ac:dyDescent="0.35"/>
    <row r="3104" ht="15" customHeight="1" x14ac:dyDescent="0.35"/>
    <row r="3105" ht="15" customHeight="1" x14ac:dyDescent="0.35"/>
    <row r="3106" ht="15" customHeight="1" x14ac:dyDescent="0.35"/>
    <row r="3107" ht="15" customHeight="1" x14ac:dyDescent="0.35"/>
    <row r="3108" ht="15" customHeight="1" x14ac:dyDescent="0.35"/>
    <row r="3109" ht="15" customHeight="1" x14ac:dyDescent="0.35"/>
    <row r="3110" ht="15" customHeight="1" x14ac:dyDescent="0.35"/>
    <row r="3111" ht="12" customHeight="1" x14ac:dyDescent="0.35"/>
    <row r="3112" ht="15" customHeight="1" x14ac:dyDescent="0.35"/>
    <row r="3113" ht="15" customHeight="1" x14ac:dyDescent="0.35"/>
    <row r="3114" ht="15" customHeight="1" x14ac:dyDescent="0.35"/>
    <row r="3115" ht="15" customHeight="1" x14ac:dyDescent="0.35"/>
    <row r="3116" ht="15" customHeight="1" x14ac:dyDescent="0.35"/>
    <row r="3117" ht="15" customHeight="1" x14ac:dyDescent="0.35"/>
    <row r="3118" ht="15" customHeight="1" x14ac:dyDescent="0.35"/>
    <row r="3119" ht="15" customHeight="1" x14ac:dyDescent="0.35"/>
    <row r="3120" ht="15" customHeight="1" x14ac:dyDescent="0.35"/>
    <row r="3121" ht="15" customHeight="1" x14ac:dyDescent="0.35"/>
    <row r="3122" ht="15" customHeight="1" x14ac:dyDescent="0.35"/>
    <row r="3123" ht="15" customHeight="1" x14ac:dyDescent="0.35"/>
    <row r="3124" ht="15" customHeight="1" x14ac:dyDescent="0.35"/>
    <row r="3125" ht="15" customHeight="1" x14ac:dyDescent="0.35"/>
    <row r="3126" ht="15" customHeight="1" x14ac:dyDescent="0.35"/>
    <row r="3127" ht="15" customHeight="1" x14ac:dyDescent="0.35"/>
    <row r="3128" ht="15" customHeight="1" x14ac:dyDescent="0.35"/>
    <row r="3129" ht="12" customHeight="1" x14ac:dyDescent="0.35"/>
    <row r="3130" ht="15" customHeight="1" x14ac:dyDescent="0.35"/>
    <row r="3131" ht="15" customHeight="1" x14ac:dyDescent="0.35"/>
    <row r="3132" ht="15" customHeight="1" x14ac:dyDescent="0.35"/>
    <row r="3133" ht="15" customHeight="1" x14ac:dyDescent="0.35"/>
    <row r="3134" ht="15" customHeight="1" x14ac:dyDescent="0.35"/>
    <row r="3135" ht="15" customHeight="1" x14ac:dyDescent="0.35"/>
    <row r="3136" ht="15" customHeight="1" x14ac:dyDescent="0.35"/>
    <row r="3137" ht="15" customHeight="1" x14ac:dyDescent="0.35"/>
    <row r="3138" ht="15" customHeight="1" x14ac:dyDescent="0.35"/>
    <row r="3139" ht="15" customHeight="1" x14ac:dyDescent="0.35"/>
    <row r="3140" ht="15" customHeight="1" x14ac:dyDescent="0.35"/>
    <row r="3141" ht="15" customHeight="1" x14ac:dyDescent="0.35"/>
    <row r="3142" ht="15" customHeight="1" x14ac:dyDescent="0.35"/>
    <row r="3143" ht="15" customHeight="1" x14ac:dyDescent="0.35"/>
    <row r="3144" ht="15" customHeight="1" x14ac:dyDescent="0.35"/>
    <row r="3145" ht="15" customHeight="1" x14ac:dyDescent="0.35"/>
    <row r="3146" ht="15" customHeight="1" x14ac:dyDescent="0.35"/>
    <row r="3147" ht="12" customHeight="1" x14ac:dyDescent="0.35"/>
    <row r="3148" ht="15" customHeight="1" x14ac:dyDescent="0.35"/>
    <row r="3149" ht="15" customHeight="1" x14ac:dyDescent="0.35"/>
    <row r="3150" ht="15" customHeight="1" x14ac:dyDescent="0.35"/>
    <row r="3151" ht="15" customHeight="1" x14ac:dyDescent="0.35"/>
    <row r="3152" ht="15" customHeight="1" x14ac:dyDescent="0.35"/>
    <row r="3153" ht="15" customHeight="1" x14ac:dyDescent="0.35"/>
    <row r="3154" ht="15" customHeight="1" x14ac:dyDescent="0.35"/>
    <row r="3155" ht="15" customHeight="1" x14ac:dyDescent="0.35"/>
    <row r="3156" ht="15" customHeight="1" x14ac:dyDescent="0.35"/>
    <row r="3157" ht="15" customHeight="1" x14ac:dyDescent="0.35"/>
    <row r="3158" ht="15" customHeight="1" x14ac:dyDescent="0.35"/>
    <row r="3159" ht="15" customHeight="1" x14ac:dyDescent="0.35"/>
    <row r="3160" ht="15" customHeight="1" x14ac:dyDescent="0.35"/>
    <row r="3161" ht="15" customHeight="1" x14ac:dyDescent="0.35"/>
    <row r="3162" ht="15" customHeight="1" x14ac:dyDescent="0.35"/>
    <row r="3163" ht="15" customHeight="1" x14ac:dyDescent="0.35"/>
    <row r="3164" ht="15" customHeight="1" x14ac:dyDescent="0.35"/>
    <row r="3165" ht="12" customHeight="1" x14ac:dyDescent="0.35"/>
    <row r="3166" ht="12" customHeight="1" x14ac:dyDescent="0.35"/>
    <row r="3167" ht="15" customHeight="1" x14ac:dyDescent="0.35"/>
    <row r="3168" ht="15" customHeight="1" x14ac:dyDescent="0.35"/>
    <row r="3169" ht="15" customHeight="1" x14ac:dyDescent="0.35"/>
    <row r="3170" ht="15" customHeight="1" x14ac:dyDescent="0.35"/>
    <row r="3171" ht="15" customHeight="1" x14ac:dyDescent="0.35"/>
    <row r="3172" ht="15" customHeight="1" x14ac:dyDescent="0.35"/>
    <row r="3173" ht="15" customHeight="1" x14ac:dyDescent="0.35"/>
    <row r="3174" ht="15" customHeight="1" x14ac:dyDescent="0.35"/>
    <row r="3175" ht="15" customHeight="1" x14ac:dyDescent="0.35"/>
    <row r="3176" ht="15" customHeight="1" x14ac:dyDescent="0.35"/>
    <row r="3177" ht="15" customHeight="1" x14ac:dyDescent="0.35"/>
    <row r="3178" ht="15" customHeight="1" x14ac:dyDescent="0.35"/>
    <row r="3179" ht="15" customHeight="1" x14ac:dyDescent="0.35"/>
    <row r="3180" ht="15" customHeight="1" x14ac:dyDescent="0.35"/>
    <row r="3181" ht="15" customHeight="1" x14ac:dyDescent="0.35"/>
    <row r="3182" ht="15" customHeight="1" x14ac:dyDescent="0.35"/>
    <row r="3183" ht="15" customHeight="1" x14ac:dyDescent="0.35"/>
    <row r="3184" ht="12" customHeight="1" x14ac:dyDescent="0.35"/>
    <row r="3185" ht="15" customHeight="1" x14ac:dyDescent="0.35"/>
    <row r="3186" ht="15" customHeight="1" x14ac:dyDescent="0.35"/>
    <row r="3187" ht="15" customHeight="1" x14ac:dyDescent="0.35"/>
    <row r="3188" ht="15" customHeight="1" x14ac:dyDescent="0.35"/>
    <row r="3189" ht="15" customHeight="1" x14ac:dyDescent="0.35"/>
    <row r="3190" ht="15" customHeight="1" x14ac:dyDescent="0.35"/>
    <row r="3191" ht="15" customHeight="1" x14ac:dyDescent="0.35"/>
    <row r="3192" ht="15" customHeight="1" x14ac:dyDescent="0.35"/>
    <row r="3193" ht="15" customHeight="1" x14ac:dyDescent="0.35"/>
    <row r="3194" ht="15" customHeight="1" x14ac:dyDescent="0.35"/>
    <row r="3195" ht="15" customHeight="1" x14ac:dyDescent="0.35"/>
    <row r="3196" ht="15" customHeight="1" x14ac:dyDescent="0.35"/>
    <row r="3197" ht="15" customHeight="1" x14ac:dyDescent="0.35"/>
    <row r="3198" ht="15" customHeight="1" x14ac:dyDescent="0.35"/>
    <row r="3199" ht="15" customHeight="1" x14ac:dyDescent="0.35"/>
    <row r="3200" ht="15" customHeight="1" x14ac:dyDescent="0.35"/>
    <row r="3201" ht="15" customHeight="1" x14ac:dyDescent="0.35"/>
    <row r="3202" ht="12" customHeight="1" x14ac:dyDescent="0.35"/>
    <row r="3203" ht="15" customHeight="1" x14ac:dyDescent="0.35"/>
    <row r="3204" ht="15" customHeight="1" x14ac:dyDescent="0.35"/>
    <row r="3205" ht="15" customHeight="1" x14ac:dyDescent="0.35"/>
    <row r="3206" ht="15" customHeight="1" x14ac:dyDescent="0.35"/>
    <row r="3207" ht="15" customHeight="1" x14ac:dyDescent="0.35"/>
    <row r="3208" ht="15" customHeight="1" x14ac:dyDescent="0.35"/>
    <row r="3209" ht="15" customHeight="1" x14ac:dyDescent="0.35"/>
    <row r="3210" ht="15" customHeight="1" x14ac:dyDescent="0.35"/>
    <row r="3211" ht="15" customHeight="1" x14ac:dyDescent="0.35"/>
    <row r="3212" ht="15" customHeight="1" x14ac:dyDescent="0.35"/>
    <row r="3213" ht="15" customHeight="1" x14ac:dyDescent="0.35"/>
    <row r="3214" ht="15" customHeight="1" x14ac:dyDescent="0.35"/>
    <row r="3215" ht="15" customHeight="1" x14ac:dyDescent="0.35"/>
    <row r="3216" ht="15" customHeight="1" x14ac:dyDescent="0.35"/>
    <row r="3217" ht="15" customHeight="1" x14ac:dyDescent="0.35"/>
    <row r="3218" ht="15" customHeight="1" x14ac:dyDescent="0.35"/>
    <row r="3219" ht="15" customHeight="1" x14ac:dyDescent="0.35"/>
    <row r="3220" ht="12" customHeight="1" x14ac:dyDescent="0.35"/>
    <row r="3221" ht="15" customHeight="1" x14ac:dyDescent="0.35"/>
    <row r="3222" ht="15" customHeight="1" x14ac:dyDescent="0.35"/>
    <row r="3223" ht="15" customHeight="1" x14ac:dyDescent="0.35"/>
    <row r="3224" ht="15" customHeight="1" x14ac:dyDescent="0.35"/>
    <row r="3225" ht="15" customHeight="1" x14ac:dyDescent="0.35"/>
    <row r="3226" ht="15" customHeight="1" x14ac:dyDescent="0.35"/>
    <row r="3227" ht="15" customHeight="1" x14ac:dyDescent="0.35"/>
    <row r="3228" ht="15" customHeight="1" x14ac:dyDescent="0.35"/>
    <row r="3229" ht="15" customHeight="1" x14ac:dyDescent="0.35"/>
    <row r="3230" ht="15" customHeight="1" x14ac:dyDescent="0.35"/>
    <row r="3231" ht="15" customHeight="1" x14ac:dyDescent="0.35"/>
    <row r="3232" ht="15" customHeight="1" x14ac:dyDescent="0.35"/>
    <row r="3233" ht="15" customHeight="1" x14ac:dyDescent="0.35"/>
    <row r="3234" ht="15" customHeight="1" x14ac:dyDescent="0.35"/>
    <row r="3235" ht="15" customHeight="1" x14ac:dyDescent="0.35"/>
    <row r="3236" ht="15" customHeight="1" x14ac:dyDescent="0.35"/>
    <row r="3237" ht="15" customHeight="1" x14ac:dyDescent="0.35"/>
    <row r="3238" ht="12" customHeight="1" x14ac:dyDescent="0.35"/>
    <row r="3239" ht="15" customHeight="1" x14ac:dyDescent="0.35"/>
    <row r="3240" ht="15" customHeight="1" x14ac:dyDescent="0.35"/>
    <row r="3241" ht="15" customHeight="1" x14ac:dyDescent="0.35"/>
    <row r="3242" ht="15" customHeight="1" x14ac:dyDescent="0.35"/>
    <row r="3243" ht="15" customHeight="1" x14ac:dyDescent="0.35"/>
    <row r="3244" ht="15" customHeight="1" x14ac:dyDescent="0.35"/>
    <row r="3245" ht="15" customHeight="1" x14ac:dyDescent="0.35"/>
    <row r="3246" ht="15" customHeight="1" x14ac:dyDescent="0.35"/>
    <row r="3247" ht="15" customHeight="1" x14ac:dyDescent="0.35"/>
    <row r="3248" ht="15" customHeight="1" x14ac:dyDescent="0.35"/>
    <row r="3249" ht="15" customHeight="1" x14ac:dyDescent="0.35"/>
    <row r="3250" ht="15" customHeight="1" x14ac:dyDescent="0.35"/>
    <row r="3251" ht="15" customHeight="1" x14ac:dyDescent="0.35"/>
    <row r="3252" ht="15" customHeight="1" x14ac:dyDescent="0.35"/>
    <row r="3253" ht="15" customHeight="1" x14ac:dyDescent="0.35"/>
    <row r="3254" ht="15" customHeight="1" x14ac:dyDescent="0.35"/>
    <row r="3255" ht="15" customHeight="1" x14ac:dyDescent="0.35"/>
    <row r="3256" ht="12" customHeight="1" x14ac:dyDescent="0.35"/>
    <row r="3257" ht="15" customHeight="1" x14ac:dyDescent="0.35"/>
    <row r="3258" ht="15" customHeight="1" x14ac:dyDescent="0.35"/>
    <row r="3259" ht="15" customHeight="1" x14ac:dyDescent="0.35"/>
    <row r="3260" ht="15" customHeight="1" x14ac:dyDescent="0.35"/>
    <row r="3261" ht="15" customHeight="1" x14ac:dyDescent="0.35"/>
    <row r="3262" ht="15" customHeight="1" x14ac:dyDescent="0.35"/>
    <row r="3263" ht="15" customHeight="1" x14ac:dyDescent="0.35"/>
    <row r="3264" ht="15" customHeight="1" x14ac:dyDescent="0.35"/>
    <row r="3265" ht="15" customHeight="1" x14ac:dyDescent="0.35"/>
    <row r="3266" ht="15" customHeight="1" x14ac:dyDescent="0.35"/>
    <row r="3267" ht="15" customHeight="1" x14ac:dyDescent="0.35"/>
    <row r="3268" ht="15" customHeight="1" x14ac:dyDescent="0.35"/>
    <row r="3269" ht="15" customHeight="1" x14ac:dyDescent="0.35"/>
    <row r="3270" ht="15" customHeight="1" x14ac:dyDescent="0.35"/>
    <row r="3271" ht="15" customHeight="1" x14ac:dyDescent="0.35"/>
    <row r="3272" ht="15" customHeight="1" x14ac:dyDescent="0.35"/>
    <row r="3273" ht="15" customHeight="1" x14ac:dyDescent="0.35"/>
    <row r="3274" ht="12" customHeight="1" x14ac:dyDescent="0.35"/>
    <row r="3275" ht="15" customHeight="1" x14ac:dyDescent="0.35"/>
    <row r="3276" ht="15" customHeight="1" x14ac:dyDescent="0.35"/>
    <row r="3277" ht="15" customHeight="1" x14ac:dyDescent="0.35"/>
    <row r="3278" ht="15" customHeight="1" x14ac:dyDescent="0.35"/>
    <row r="3279" ht="15" customHeight="1" x14ac:dyDescent="0.35"/>
    <row r="3280" ht="15" customHeight="1" x14ac:dyDescent="0.35"/>
    <row r="3281" spans="2:32" ht="15" customHeight="1" x14ac:dyDescent="0.35"/>
    <row r="3282" spans="2:32" ht="15" customHeight="1" x14ac:dyDescent="0.35"/>
    <row r="3283" spans="2:32" ht="15" customHeight="1" x14ac:dyDescent="0.35"/>
    <row r="3284" spans="2:32" ht="15" customHeight="1" x14ac:dyDescent="0.35"/>
    <row r="3285" spans="2:32" ht="15" customHeight="1" x14ac:dyDescent="0.35"/>
    <row r="3286" spans="2:32" ht="15" customHeight="1" x14ac:dyDescent="0.35"/>
    <row r="3287" spans="2:32" ht="15" customHeight="1" x14ac:dyDescent="0.35"/>
    <row r="3288" spans="2:32" ht="15" customHeight="1" x14ac:dyDescent="0.35"/>
    <row r="3289" spans="2:32" ht="15" customHeight="1" x14ac:dyDescent="0.35"/>
    <row r="3290" spans="2:32" ht="15" customHeight="1" x14ac:dyDescent="0.35"/>
    <row r="3291" spans="2:32" ht="15" customHeight="1" x14ac:dyDescent="0.35"/>
    <row r="3292" spans="2:32" ht="15" customHeight="1" x14ac:dyDescent="0.35"/>
    <row r="3293" spans="2:32" ht="15" customHeight="1" x14ac:dyDescent="0.35">
      <c r="B3293" s="101"/>
      <c r="C3293" s="101"/>
      <c r="D3293" s="101"/>
      <c r="E3293" s="101"/>
      <c r="F3293" s="101"/>
      <c r="G3293" s="101"/>
      <c r="H3293" s="101"/>
      <c r="I3293" s="101"/>
      <c r="J3293" s="101"/>
      <c r="K3293" s="101"/>
      <c r="L3293" s="101"/>
      <c r="M3293" s="101"/>
      <c r="N3293" s="101"/>
      <c r="O3293" s="101"/>
      <c r="P3293" s="101"/>
      <c r="Q3293" s="101"/>
      <c r="R3293" s="101"/>
      <c r="S3293" s="101"/>
      <c r="T3293" s="101"/>
      <c r="U3293" s="101"/>
      <c r="V3293" s="101"/>
      <c r="W3293" s="101"/>
      <c r="X3293" s="101"/>
      <c r="Y3293" s="101"/>
      <c r="Z3293" s="101"/>
      <c r="AA3293" s="101"/>
      <c r="AB3293" s="101"/>
      <c r="AC3293" s="101"/>
      <c r="AD3293" s="101"/>
      <c r="AE3293" s="101"/>
      <c r="AF3293" s="101"/>
    </row>
    <row r="3294" spans="2:32" ht="12" customHeight="1" x14ac:dyDescent="0.35"/>
    <row r="3295" spans="2:32" ht="12" customHeight="1" x14ac:dyDescent="0.35"/>
    <row r="3296" spans="2:32" ht="12" customHeight="1" x14ac:dyDescent="0.35"/>
    <row r="3297" ht="12" customHeight="1" x14ac:dyDescent="0.35"/>
    <row r="3298" ht="12" customHeight="1" x14ac:dyDescent="0.35"/>
    <row r="3299" ht="12" customHeight="1" x14ac:dyDescent="0.35"/>
    <row r="3300" ht="12" customHeight="1" x14ac:dyDescent="0.35"/>
    <row r="3301" ht="12" customHeight="1" x14ac:dyDescent="0.35"/>
    <row r="3302" ht="12" customHeight="1" x14ac:dyDescent="0.35"/>
    <row r="3303" ht="12" customHeight="1" x14ac:dyDescent="0.35"/>
    <row r="3304" ht="12" customHeight="1" x14ac:dyDescent="0.35"/>
    <row r="3305" ht="12" customHeight="1" x14ac:dyDescent="0.35"/>
    <row r="3306" ht="12" customHeight="1" x14ac:dyDescent="0.35"/>
    <row r="3307" ht="12" customHeight="1" x14ac:dyDescent="0.35"/>
    <row r="3308" ht="12" customHeight="1" x14ac:dyDescent="0.35"/>
    <row r="3309" ht="12" customHeight="1" x14ac:dyDescent="0.35"/>
    <row r="3310" ht="12" customHeight="1" x14ac:dyDescent="0.35"/>
    <row r="3311" ht="12" customHeight="1" x14ac:dyDescent="0.35"/>
    <row r="3312" ht="12" customHeight="1" x14ac:dyDescent="0.35"/>
    <row r="3313" ht="12" customHeight="1" x14ac:dyDescent="0.35"/>
    <row r="3314" ht="12" customHeight="1" x14ac:dyDescent="0.35"/>
    <row r="3315" ht="12" customHeight="1" x14ac:dyDescent="0.35"/>
    <row r="3316" ht="12" customHeight="1" x14ac:dyDescent="0.35"/>
    <row r="3317" ht="12" customHeight="1" x14ac:dyDescent="0.35"/>
    <row r="3318" ht="12" customHeight="1" x14ac:dyDescent="0.35"/>
    <row r="3319" ht="12" customHeight="1" x14ac:dyDescent="0.35"/>
    <row r="3320" ht="12" customHeight="1" x14ac:dyDescent="0.35"/>
    <row r="3321" ht="12" customHeight="1" x14ac:dyDescent="0.35"/>
    <row r="3322" ht="12" customHeight="1" x14ac:dyDescent="0.35"/>
    <row r="3323" ht="12" customHeight="1" x14ac:dyDescent="0.35"/>
    <row r="3324" ht="12" customHeight="1" x14ac:dyDescent="0.35"/>
    <row r="3325" ht="15" customHeight="1" x14ac:dyDescent="0.35"/>
    <row r="3326" ht="15" customHeight="1" x14ac:dyDescent="0.35"/>
    <row r="3327" ht="15" customHeight="1" x14ac:dyDescent="0.35"/>
    <row r="3328" ht="15" customHeight="1" x14ac:dyDescent="0.35"/>
    <row r="3329" ht="15" customHeight="1" x14ac:dyDescent="0.35"/>
    <row r="3330" ht="15" customHeight="1" x14ac:dyDescent="0.35"/>
    <row r="3331" ht="15" customHeight="1" x14ac:dyDescent="0.35"/>
    <row r="3332" ht="15" customHeight="1" x14ac:dyDescent="0.35"/>
    <row r="3333" ht="15" customHeight="1" x14ac:dyDescent="0.35"/>
    <row r="3334" ht="15" customHeight="1" x14ac:dyDescent="0.35"/>
    <row r="3335" ht="12" customHeight="1" x14ac:dyDescent="0.35"/>
    <row r="3336" ht="15" customHeight="1" x14ac:dyDescent="0.35"/>
    <row r="3337" ht="15" customHeight="1" x14ac:dyDescent="0.35"/>
    <row r="3338" ht="15" customHeight="1" x14ac:dyDescent="0.35"/>
    <row r="3339" ht="15" customHeight="1" x14ac:dyDescent="0.35"/>
    <row r="3340" ht="15" customHeight="1" x14ac:dyDescent="0.35"/>
    <row r="3341" ht="15" customHeight="1" x14ac:dyDescent="0.35"/>
    <row r="3342" ht="15" customHeight="1" x14ac:dyDescent="0.35"/>
    <row r="3343" ht="15" customHeight="1" x14ac:dyDescent="0.35"/>
    <row r="3344" ht="15" customHeight="1" x14ac:dyDescent="0.35"/>
    <row r="3345" ht="15" customHeight="1" x14ac:dyDescent="0.35"/>
    <row r="3346" ht="15" customHeight="1" x14ac:dyDescent="0.35"/>
    <row r="3347" ht="15" customHeight="1" x14ac:dyDescent="0.35"/>
    <row r="3348" ht="15" customHeight="1" x14ac:dyDescent="0.35"/>
    <row r="3349" ht="15" customHeight="1" x14ac:dyDescent="0.35"/>
    <row r="3350" ht="15" customHeight="1" x14ac:dyDescent="0.35"/>
    <row r="3351" ht="15" customHeight="1" x14ac:dyDescent="0.35"/>
    <row r="3352" ht="12" customHeight="1" x14ac:dyDescent="0.35"/>
    <row r="3353" ht="15" customHeight="1" x14ac:dyDescent="0.35"/>
    <row r="3354" ht="15" customHeight="1" x14ac:dyDescent="0.35"/>
    <row r="3355" ht="12" customHeight="1" x14ac:dyDescent="0.35"/>
    <row r="3356" ht="15" customHeight="1" x14ac:dyDescent="0.35"/>
    <row r="3357" ht="15" customHeight="1" x14ac:dyDescent="0.35"/>
    <row r="3358" ht="15" customHeight="1" x14ac:dyDescent="0.35"/>
    <row r="3359" ht="15" customHeight="1" x14ac:dyDescent="0.35"/>
    <row r="3360" ht="15" customHeight="1" x14ac:dyDescent="0.35"/>
    <row r="3361" ht="12" customHeight="1" x14ac:dyDescent="0.35"/>
    <row r="3362" ht="15" customHeight="1" x14ac:dyDescent="0.35"/>
    <row r="3363" ht="15" customHeight="1" x14ac:dyDescent="0.35"/>
    <row r="3364" ht="15" customHeight="1" x14ac:dyDescent="0.35"/>
    <row r="3365" ht="15" customHeight="1" x14ac:dyDescent="0.35"/>
    <row r="3366" ht="15" customHeight="1" x14ac:dyDescent="0.35"/>
    <row r="3367" ht="15" customHeight="1" x14ac:dyDescent="0.35"/>
    <row r="3368" ht="15" customHeight="1" x14ac:dyDescent="0.35"/>
    <row r="3369" ht="15" customHeight="1" x14ac:dyDescent="0.35"/>
    <row r="3370" ht="15" customHeight="1" x14ac:dyDescent="0.35"/>
    <row r="3371" ht="15" customHeight="1" x14ac:dyDescent="0.35"/>
    <row r="3372" ht="15" customHeight="1" x14ac:dyDescent="0.35"/>
    <row r="3373" ht="15" customHeight="1" x14ac:dyDescent="0.35"/>
    <row r="3374" ht="15" customHeight="1" x14ac:dyDescent="0.35"/>
    <row r="3375" ht="15" customHeight="1" x14ac:dyDescent="0.35"/>
    <row r="3376" ht="15" customHeight="1" x14ac:dyDescent="0.35"/>
    <row r="3377" ht="15" customHeight="1" x14ac:dyDescent="0.35"/>
    <row r="3378" ht="12" customHeight="1" x14ac:dyDescent="0.35"/>
    <row r="3379" ht="15" customHeight="1" x14ac:dyDescent="0.35"/>
    <row r="3380" ht="15" customHeight="1" x14ac:dyDescent="0.35"/>
    <row r="3381" ht="12" customHeight="1" x14ac:dyDescent="0.35"/>
    <row r="3382" ht="15" customHeight="1" x14ac:dyDescent="0.35"/>
    <row r="3383" ht="15" customHeight="1" x14ac:dyDescent="0.35"/>
    <row r="3384" ht="15" customHeight="1" x14ac:dyDescent="0.35"/>
    <row r="3385" ht="12" customHeight="1" x14ac:dyDescent="0.35"/>
    <row r="3386" ht="15" customHeight="1" x14ac:dyDescent="0.35"/>
    <row r="3387" ht="15" customHeight="1" x14ac:dyDescent="0.35"/>
    <row r="3388" ht="15" customHeight="1" x14ac:dyDescent="0.35"/>
    <row r="3389" ht="15" customHeight="1" x14ac:dyDescent="0.35"/>
    <row r="3390" ht="15" customHeight="1" x14ac:dyDescent="0.35"/>
    <row r="3391" ht="15" customHeight="1" x14ac:dyDescent="0.35"/>
    <row r="3392" ht="15" customHeight="1" x14ac:dyDescent="0.35"/>
    <row r="3393" spans="2:32" ht="15" customHeight="1" x14ac:dyDescent="0.35"/>
    <row r="3394" spans="2:32" ht="15" customHeight="1" x14ac:dyDescent="0.35"/>
    <row r="3395" spans="2:32" ht="15" customHeight="1" x14ac:dyDescent="0.35"/>
    <row r="3396" spans="2:32" ht="12" customHeight="1" x14ac:dyDescent="0.35"/>
    <row r="3397" spans="2:32" ht="15" customHeight="1" x14ac:dyDescent="0.35"/>
    <row r="3398" spans="2:32" ht="15" customHeight="1" x14ac:dyDescent="0.35"/>
    <row r="3399" spans="2:32" ht="12" customHeight="1" x14ac:dyDescent="0.35"/>
    <row r="3400" spans="2:32" ht="15" customHeight="1" x14ac:dyDescent="0.35"/>
    <row r="3401" spans="2:32" ht="15" customHeight="1" x14ac:dyDescent="0.35"/>
    <row r="3402" spans="2:32" ht="15" customHeight="1" x14ac:dyDescent="0.35">
      <c r="B3402" s="101"/>
      <c r="C3402" s="101"/>
      <c r="D3402" s="101"/>
      <c r="E3402" s="101"/>
      <c r="F3402" s="101"/>
      <c r="G3402" s="101"/>
      <c r="H3402" s="101"/>
      <c r="I3402" s="101"/>
      <c r="J3402" s="101"/>
      <c r="K3402" s="101"/>
      <c r="L3402" s="101"/>
      <c r="M3402" s="101"/>
      <c r="N3402" s="101"/>
      <c r="O3402" s="101"/>
      <c r="P3402" s="101"/>
      <c r="Q3402" s="101"/>
      <c r="R3402" s="101"/>
      <c r="S3402" s="101"/>
      <c r="T3402" s="101"/>
      <c r="U3402" s="101"/>
      <c r="V3402" s="101"/>
      <c r="W3402" s="101"/>
      <c r="X3402" s="101"/>
      <c r="Y3402" s="101"/>
      <c r="Z3402" s="101"/>
      <c r="AA3402" s="101"/>
      <c r="AB3402" s="101"/>
      <c r="AC3402" s="101"/>
      <c r="AD3402" s="101"/>
      <c r="AE3402" s="101"/>
      <c r="AF3402" s="101"/>
    </row>
    <row r="3403" spans="2:32" ht="15" customHeight="1" x14ac:dyDescent="0.35"/>
    <row r="3404" spans="2:32" ht="15" customHeight="1" x14ac:dyDescent="0.35"/>
    <row r="3405" spans="2:32" ht="15" customHeight="1" x14ac:dyDescent="0.35"/>
    <row r="3406" spans="2:32" ht="15" customHeight="1" x14ac:dyDescent="0.35"/>
    <row r="3407" spans="2:32" ht="15" customHeight="1" x14ac:dyDescent="0.35"/>
    <row r="3408" spans="2:32" ht="15" customHeight="1" x14ac:dyDescent="0.35"/>
    <row r="3409" ht="15" customHeight="1" x14ac:dyDescent="0.35"/>
    <row r="3410" ht="12" customHeight="1" x14ac:dyDescent="0.35"/>
    <row r="3411" ht="12" customHeight="1" x14ac:dyDescent="0.35"/>
    <row r="3412" ht="12" customHeight="1" x14ac:dyDescent="0.35"/>
    <row r="3413" ht="12" customHeight="1" x14ac:dyDescent="0.35"/>
    <row r="3414" ht="12" customHeight="1" x14ac:dyDescent="0.35"/>
    <row r="3415" ht="12" customHeight="1" x14ac:dyDescent="0.35"/>
    <row r="3416" ht="12" customHeight="1" x14ac:dyDescent="0.35"/>
    <row r="3417" ht="12" customHeight="1" x14ac:dyDescent="0.35"/>
    <row r="3418" ht="12" customHeight="1" x14ac:dyDescent="0.35"/>
    <row r="3419" ht="12" customHeight="1" x14ac:dyDescent="0.35"/>
    <row r="3420" ht="12" customHeight="1" x14ac:dyDescent="0.35"/>
    <row r="3421" ht="12" customHeight="1" x14ac:dyDescent="0.35"/>
    <row r="3422" ht="12" customHeight="1" x14ac:dyDescent="0.35"/>
    <row r="3423" ht="12" customHeight="1" x14ac:dyDescent="0.35"/>
    <row r="3424" ht="12" customHeight="1" x14ac:dyDescent="0.35"/>
    <row r="3425" ht="12" customHeight="1" x14ac:dyDescent="0.35"/>
    <row r="3426" ht="12" customHeight="1" x14ac:dyDescent="0.35"/>
    <row r="3427" ht="12" customHeight="1" x14ac:dyDescent="0.35"/>
    <row r="3428" ht="12" customHeight="1" x14ac:dyDescent="0.35"/>
    <row r="3429" ht="12" customHeight="1" x14ac:dyDescent="0.35"/>
    <row r="3430" ht="12" customHeight="1" x14ac:dyDescent="0.35"/>
    <row r="3431" ht="12" customHeight="1" x14ac:dyDescent="0.35"/>
    <row r="3432" ht="12" customHeight="1" x14ac:dyDescent="0.35"/>
    <row r="3433" ht="12" customHeight="1" x14ac:dyDescent="0.35"/>
    <row r="3434" ht="12" customHeight="1" x14ac:dyDescent="0.35"/>
    <row r="3435" ht="12" customHeight="1" x14ac:dyDescent="0.35"/>
    <row r="3436" ht="12" customHeight="1" x14ac:dyDescent="0.35"/>
    <row r="3437" ht="12" customHeight="1" x14ac:dyDescent="0.35"/>
    <row r="3438" ht="12" customHeight="1" x14ac:dyDescent="0.35"/>
    <row r="3439" ht="12" customHeight="1" x14ac:dyDescent="0.35"/>
    <row r="3440" ht="12" customHeight="1" x14ac:dyDescent="0.35"/>
    <row r="3441" ht="12" customHeight="1" x14ac:dyDescent="0.35"/>
    <row r="3442" ht="12" customHeight="1" x14ac:dyDescent="0.35"/>
    <row r="3443" ht="12" customHeight="1" x14ac:dyDescent="0.35"/>
    <row r="3444" ht="12" customHeight="1" x14ac:dyDescent="0.35"/>
    <row r="3445" ht="12" customHeight="1" x14ac:dyDescent="0.35"/>
    <row r="3446" ht="12" customHeight="1" x14ac:dyDescent="0.35"/>
    <row r="3447" ht="12" customHeight="1" x14ac:dyDescent="0.35"/>
    <row r="3448" ht="12" customHeight="1" x14ac:dyDescent="0.35"/>
    <row r="3449" ht="12" customHeight="1" x14ac:dyDescent="0.35"/>
    <row r="3450" ht="15" customHeight="1" x14ac:dyDescent="0.35"/>
    <row r="3451" ht="15" customHeight="1" x14ac:dyDescent="0.35"/>
    <row r="3452" ht="15" customHeight="1" x14ac:dyDescent="0.35"/>
    <row r="3453" ht="15" customHeight="1" x14ac:dyDescent="0.35"/>
    <row r="3454" ht="15" customHeight="1" x14ac:dyDescent="0.35"/>
    <row r="3455" ht="15" customHeight="1" x14ac:dyDescent="0.35"/>
    <row r="3456" ht="15" customHeight="1" x14ac:dyDescent="0.35"/>
    <row r="3457" ht="15" customHeight="1" x14ac:dyDescent="0.35"/>
    <row r="3458" ht="15" customHeight="1" x14ac:dyDescent="0.35"/>
    <row r="3459" ht="15" customHeight="1" x14ac:dyDescent="0.35"/>
    <row r="3460" ht="12" customHeight="1" x14ac:dyDescent="0.35"/>
    <row r="3461" ht="15" customHeight="1" x14ac:dyDescent="0.35"/>
    <row r="3462" ht="15" customHeight="1" x14ac:dyDescent="0.35"/>
    <row r="3463" ht="15" customHeight="1" x14ac:dyDescent="0.35"/>
    <row r="3464" ht="15" customHeight="1" x14ac:dyDescent="0.35"/>
    <row r="3465" ht="15" customHeight="1" x14ac:dyDescent="0.35"/>
    <row r="3466" ht="15" customHeight="1" x14ac:dyDescent="0.35"/>
    <row r="3467" ht="15" customHeight="1" x14ac:dyDescent="0.35"/>
    <row r="3468" ht="15" customHeight="1" x14ac:dyDescent="0.35"/>
    <row r="3469" ht="15" customHeight="1" x14ac:dyDescent="0.35"/>
    <row r="3470" ht="15" customHeight="1" x14ac:dyDescent="0.35"/>
    <row r="3471" ht="15" customHeight="1" x14ac:dyDescent="0.35"/>
    <row r="3472" ht="15" customHeight="1" x14ac:dyDescent="0.35"/>
    <row r="3473" ht="15" customHeight="1" x14ac:dyDescent="0.35"/>
    <row r="3474" ht="15" customHeight="1" x14ac:dyDescent="0.35"/>
    <row r="3475" ht="15" customHeight="1" x14ac:dyDescent="0.35"/>
    <row r="3476" ht="15" customHeight="1" x14ac:dyDescent="0.35"/>
    <row r="3477" ht="12" customHeight="1" x14ac:dyDescent="0.35"/>
    <row r="3478" ht="15" customHeight="1" x14ac:dyDescent="0.35"/>
    <row r="3479" ht="15" customHeight="1" x14ac:dyDescent="0.35"/>
    <row r="3480" ht="12" customHeight="1" x14ac:dyDescent="0.35"/>
    <row r="3481" ht="15" customHeight="1" x14ac:dyDescent="0.35"/>
    <row r="3482" ht="15" customHeight="1" x14ac:dyDescent="0.35"/>
    <row r="3483" ht="15" customHeight="1" x14ac:dyDescent="0.35"/>
    <row r="3484" ht="15" customHeight="1" x14ac:dyDescent="0.35"/>
    <row r="3485" ht="15" customHeight="1" x14ac:dyDescent="0.35"/>
    <row r="3486" ht="12" customHeight="1" x14ac:dyDescent="0.35"/>
    <row r="3487" ht="15" customHeight="1" x14ac:dyDescent="0.35"/>
    <row r="3488" ht="15" customHeight="1" x14ac:dyDescent="0.35"/>
    <row r="3489" ht="15" customHeight="1" x14ac:dyDescent="0.35"/>
    <row r="3490" ht="15" customHeight="1" x14ac:dyDescent="0.35"/>
    <row r="3491" ht="15" customHeight="1" x14ac:dyDescent="0.35"/>
    <row r="3492" ht="15" customHeight="1" x14ac:dyDescent="0.35"/>
    <row r="3493" ht="15" customHeight="1" x14ac:dyDescent="0.35"/>
    <row r="3494" ht="15" customHeight="1" x14ac:dyDescent="0.35"/>
    <row r="3495" ht="15" customHeight="1" x14ac:dyDescent="0.35"/>
    <row r="3496" ht="15" customHeight="1" x14ac:dyDescent="0.35"/>
    <row r="3497" ht="15" customHeight="1" x14ac:dyDescent="0.35"/>
    <row r="3498" ht="15" customHeight="1" x14ac:dyDescent="0.35"/>
    <row r="3499" ht="15" customHeight="1" x14ac:dyDescent="0.35"/>
    <row r="3500" ht="15" customHeight="1" x14ac:dyDescent="0.35"/>
    <row r="3501" ht="15" customHeight="1" x14ac:dyDescent="0.35"/>
    <row r="3502" ht="15" customHeight="1" x14ac:dyDescent="0.35"/>
    <row r="3503" ht="12" customHeight="1" x14ac:dyDescent="0.35"/>
    <row r="3504" ht="15" customHeight="1" x14ac:dyDescent="0.35"/>
    <row r="3505" ht="15" customHeight="1" x14ac:dyDescent="0.35"/>
    <row r="3506" ht="12" customHeight="1" x14ac:dyDescent="0.35"/>
    <row r="3507" ht="15" customHeight="1" x14ac:dyDescent="0.35"/>
    <row r="3508" ht="15" customHeight="1" x14ac:dyDescent="0.35"/>
    <row r="3509" ht="15" customHeight="1" x14ac:dyDescent="0.35"/>
    <row r="3510" ht="12" customHeight="1" x14ac:dyDescent="0.35"/>
    <row r="3511" ht="15" customHeight="1" x14ac:dyDescent="0.35"/>
    <row r="3512" ht="15" customHeight="1" x14ac:dyDescent="0.35"/>
    <row r="3513" ht="15" customHeight="1" x14ac:dyDescent="0.35"/>
    <row r="3514" ht="15" customHeight="1" x14ac:dyDescent="0.35"/>
    <row r="3515" ht="15" customHeight="1" x14ac:dyDescent="0.35"/>
    <row r="3516" ht="15" customHeight="1" x14ac:dyDescent="0.35"/>
    <row r="3517" ht="15" customHeight="1" x14ac:dyDescent="0.35"/>
    <row r="3518" ht="15" customHeight="1" x14ac:dyDescent="0.35"/>
    <row r="3519" ht="15" customHeight="1" x14ac:dyDescent="0.35"/>
    <row r="3520" ht="15" customHeight="1" x14ac:dyDescent="0.35"/>
    <row r="3521" spans="2:32" ht="12" customHeight="1" x14ac:dyDescent="0.35"/>
    <row r="3522" spans="2:32" ht="15" customHeight="1" x14ac:dyDescent="0.35"/>
    <row r="3523" spans="2:32" ht="15" customHeight="1" x14ac:dyDescent="0.35"/>
    <row r="3524" spans="2:32" ht="12" customHeight="1" x14ac:dyDescent="0.35"/>
    <row r="3525" spans="2:32" ht="15" customHeight="1" x14ac:dyDescent="0.35"/>
    <row r="3526" spans="2:32" ht="15" customHeight="1" x14ac:dyDescent="0.35"/>
    <row r="3527" spans="2:32" ht="15" customHeight="1" x14ac:dyDescent="0.35">
      <c r="B3527" s="101"/>
      <c r="C3527" s="101"/>
      <c r="D3527" s="101"/>
      <c r="E3527" s="101"/>
      <c r="F3527" s="101"/>
      <c r="G3527" s="101"/>
      <c r="H3527" s="101"/>
      <c r="I3527" s="101"/>
      <c r="J3527" s="101"/>
      <c r="K3527" s="101"/>
      <c r="L3527" s="101"/>
      <c r="M3527" s="101"/>
      <c r="N3527" s="101"/>
      <c r="O3527" s="101"/>
      <c r="P3527" s="101"/>
      <c r="Q3527" s="101"/>
      <c r="R3527" s="101"/>
      <c r="S3527" s="101"/>
      <c r="T3527" s="101"/>
      <c r="U3527" s="101"/>
      <c r="V3527" s="101"/>
      <c r="W3527" s="101"/>
      <c r="X3527" s="101"/>
      <c r="Y3527" s="101"/>
      <c r="Z3527" s="101"/>
      <c r="AA3527" s="101"/>
      <c r="AB3527" s="101"/>
      <c r="AC3527" s="101"/>
      <c r="AD3527" s="101"/>
      <c r="AE3527" s="101"/>
      <c r="AF3527" s="101"/>
    </row>
    <row r="3528" spans="2:32" ht="15" customHeight="1" x14ac:dyDescent="0.35"/>
    <row r="3529" spans="2:32" ht="15" customHeight="1" x14ac:dyDescent="0.35"/>
    <row r="3530" spans="2:32" ht="15" customHeight="1" x14ac:dyDescent="0.35"/>
    <row r="3531" spans="2:32" ht="15" customHeight="1" x14ac:dyDescent="0.35"/>
    <row r="3532" spans="2:32" ht="15" customHeight="1" x14ac:dyDescent="0.35"/>
    <row r="3533" spans="2:32" ht="15" customHeight="1" x14ac:dyDescent="0.35"/>
    <row r="3534" spans="2:32" ht="15" customHeight="1" x14ac:dyDescent="0.35"/>
    <row r="3535" spans="2:32" ht="12" customHeight="1" x14ac:dyDescent="0.35"/>
    <row r="3536" spans="2:32" ht="12" customHeight="1" x14ac:dyDescent="0.35"/>
    <row r="3537" ht="12" customHeight="1" x14ac:dyDescent="0.35"/>
    <row r="3538" ht="12" customHeight="1" x14ac:dyDescent="0.35"/>
    <row r="3539" ht="12" customHeight="1" x14ac:dyDescent="0.35"/>
    <row r="3540" ht="12" customHeight="1" x14ac:dyDescent="0.35"/>
    <row r="3541" ht="12" customHeight="1" x14ac:dyDescent="0.35"/>
    <row r="3542" ht="12" customHeight="1" x14ac:dyDescent="0.35"/>
    <row r="3543" ht="12" customHeight="1" x14ac:dyDescent="0.35"/>
    <row r="3544" ht="12" customHeight="1" x14ac:dyDescent="0.35"/>
    <row r="3545" ht="12" customHeight="1" x14ac:dyDescent="0.35"/>
    <row r="3546" ht="12" customHeight="1" x14ac:dyDescent="0.35"/>
    <row r="3547" ht="12" customHeight="1" x14ac:dyDescent="0.35"/>
    <row r="3548" ht="12" customHeight="1" x14ac:dyDescent="0.35"/>
    <row r="3549" ht="12" customHeight="1" x14ac:dyDescent="0.35"/>
    <row r="3550" ht="12" customHeight="1" x14ac:dyDescent="0.35"/>
    <row r="3551" ht="12" customHeight="1" x14ac:dyDescent="0.35"/>
    <row r="3552" ht="12" customHeight="1" x14ac:dyDescent="0.35"/>
    <row r="3553" ht="12" customHeight="1" x14ac:dyDescent="0.35"/>
    <row r="3554" ht="12" customHeight="1" x14ac:dyDescent="0.35"/>
    <row r="3555" ht="12" customHeight="1" x14ac:dyDescent="0.35"/>
    <row r="3556" ht="12" customHeight="1" x14ac:dyDescent="0.35"/>
    <row r="3557" ht="12" customHeight="1" x14ac:dyDescent="0.35"/>
    <row r="3558" ht="12" customHeight="1" x14ac:dyDescent="0.35"/>
    <row r="3559" ht="12" customHeight="1" x14ac:dyDescent="0.35"/>
    <row r="3560" ht="12" customHeight="1" x14ac:dyDescent="0.35"/>
    <row r="3561" ht="12" customHeight="1" x14ac:dyDescent="0.35"/>
    <row r="3562" ht="12" customHeight="1" x14ac:dyDescent="0.35"/>
    <row r="3563" ht="12" customHeight="1" x14ac:dyDescent="0.35"/>
    <row r="3564" ht="12" customHeight="1" x14ac:dyDescent="0.35"/>
    <row r="3565" ht="12" customHeight="1" x14ac:dyDescent="0.35"/>
    <row r="3566" ht="12" customHeight="1" x14ac:dyDescent="0.35"/>
    <row r="3567" ht="12" customHeight="1" x14ac:dyDescent="0.35"/>
    <row r="3568" ht="12" customHeight="1" x14ac:dyDescent="0.35"/>
    <row r="3569" ht="12" customHeight="1" x14ac:dyDescent="0.35"/>
    <row r="3570" ht="12" customHeight="1" x14ac:dyDescent="0.35"/>
    <row r="3571" ht="12" customHeight="1" x14ac:dyDescent="0.35"/>
    <row r="3572" ht="12" customHeight="1" x14ac:dyDescent="0.35"/>
    <row r="3573" ht="12" customHeight="1" x14ac:dyDescent="0.35"/>
    <row r="3574" ht="12" customHeight="1" x14ac:dyDescent="0.35"/>
    <row r="3575" ht="15" customHeight="1" x14ac:dyDescent="0.35"/>
    <row r="3576" ht="15" customHeight="1" x14ac:dyDescent="0.35"/>
    <row r="3577" ht="15" customHeight="1" x14ac:dyDescent="0.35"/>
    <row r="3578" ht="15" customHeight="1" x14ac:dyDescent="0.35"/>
    <row r="3579" ht="15" customHeight="1" x14ac:dyDescent="0.35"/>
    <row r="3580" ht="15" customHeight="1" x14ac:dyDescent="0.35"/>
    <row r="3581" ht="15" customHeight="1" x14ac:dyDescent="0.35"/>
    <row r="3582" ht="15" customHeight="1" x14ac:dyDescent="0.35"/>
    <row r="3583" ht="15" customHeight="1" x14ac:dyDescent="0.35"/>
    <row r="3584" ht="15" customHeight="1" x14ac:dyDescent="0.35"/>
    <row r="3585" ht="12" customHeight="1" x14ac:dyDescent="0.35"/>
    <row r="3586" ht="15" customHeight="1" x14ac:dyDescent="0.35"/>
    <row r="3587" ht="15" customHeight="1" x14ac:dyDescent="0.35"/>
    <row r="3588" ht="15" customHeight="1" x14ac:dyDescent="0.35"/>
    <row r="3589" ht="15" customHeight="1" x14ac:dyDescent="0.35"/>
    <row r="3590" ht="15" customHeight="1" x14ac:dyDescent="0.35"/>
    <row r="3591" ht="15" customHeight="1" x14ac:dyDescent="0.35"/>
    <row r="3592" ht="15" customHeight="1" x14ac:dyDescent="0.35"/>
    <row r="3593" ht="15" customHeight="1" x14ac:dyDescent="0.35"/>
    <row r="3594" ht="15" customHeight="1" x14ac:dyDescent="0.35"/>
    <row r="3595" ht="15" customHeight="1" x14ac:dyDescent="0.35"/>
    <row r="3596" ht="15" customHeight="1" x14ac:dyDescent="0.35"/>
    <row r="3597" ht="15" customHeight="1" x14ac:dyDescent="0.35"/>
    <row r="3598" ht="15" customHeight="1" x14ac:dyDescent="0.35"/>
    <row r="3599" ht="15" customHeight="1" x14ac:dyDescent="0.35"/>
    <row r="3600" ht="15" customHeight="1" x14ac:dyDescent="0.35"/>
    <row r="3601" ht="15" customHeight="1" x14ac:dyDescent="0.35"/>
    <row r="3602" ht="12" customHeight="1" x14ac:dyDescent="0.35"/>
    <row r="3603" ht="15" customHeight="1" x14ac:dyDescent="0.35"/>
    <row r="3604" ht="15" customHeight="1" x14ac:dyDescent="0.35"/>
    <row r="3605" ht="12" customHeight="1" x14ac:dyDescent="0.35"/>
    <row r="3606" ht="15" customHeight="1" x14ac:dyDescent="0.35"/>
    <row r="3607" ht="15" customHeight="1" x14ac:dyDescent="0.35"/>
    <row r="3608" ht="15" customHeight="1" x14ac:dyDescent="0.35"/>
    <row r="3609" ht="15" customHeight="1" x14ac:dyDescent="0.35"/>
    <row r="3610" ht="15" customHeight="1" x14ac:dyDescent="0.35"/>
    <row r="3611" ht="12" customHeight="1" x14ac:dyDescent="0.35"/>
    <row r="3612" ht="15" customHeight="1" x14ac:dyDescent="0.35"/>
    <row r="3613" ht="15" customHeight="1" x14ac:dyDescent="0.35"/>
    <row r="3614" ht="15" customHeight="1" x14ac:dyDescent="0.35"/>
    <row r="3615" ht="15" customHeight="1" x14ac:dyDescent="0.35"/>
    <row r="3616" ht="15" customHeight="1" x14ac:dyDescent="0.35"/>
    <row r="3617" ht="15" customHeight="1" x14ac:dyDescent="0.35"/>
    <row r="3618" ht="15" customHeight="1" x14ac:dyDescent="0.35"/>
    <row r="3619" ht="15" customHeight="1" x14ac:dyDescent="0.35"/>
    <row r="3620" ht="15" customHeight="1" x14ac:dyDescent="0.35"/>
    <row r="3621" ht="15" customHeight="1" x14ac:dyDescent="0.35"/>
    <row r="3622" ht="15" customHeight="1" x14ac:dyDescent="0.35"/>
    <row r="3623" ht="15" customHeight="1" x14ac:dyDescent="0.35"/>
    <row r="3624" ht="15" customHeight="1" x14ac:dyDescent="0.35"/>
    <row r="3625" ht="15" customHeight="1" x14ac:dyDescent="0.35"/>
    <row r="3626" ht="15" customHeight="1" x14ac:dyDescent="0.35"/>
    <row r="3627" ht="15" customHeight="1" x14ac:dyDescent="0.35"/>
    <row r="3628" ht="12" customHeight="1" x14ac:dyDescent="0.35"/>
    <row r="3629" ht="15" customHeight="1" x14ac:dyDescent="0.35"/>
    <row r="3630" ht="15" customHeight="1" x14ac:dyDescent="0.35"/>
    <row r="3631" ht="12" customHeight="1" x14ac:dyDescent="0.35"/>
    <row r="3632" ht="15" customHeight="1" x14ac:dyDescent="0.35"/>
    <row r="3633" ht="15" customHeight="1" x14ac:dyDescent="0.35"/>
    <row r="3634" ht="15" customHeight="1" x14ac:dyDescent="0.35"/>
    <row r="3635" ht="12" customHeight="1" x14ac:dyDescent="0.35"/>
    <row r="3636" ht="15" customHeight="1" x14ac:dyDescent="0.35"/>
    <row r="3637" ht="15" customHeight="1" x14ac:dyDescent="0.35"/>
    <row r="3638" ht="15" customHeight="1" x14ac:dyDescent="0.35"/>
    <row r="3639" ht="15" customHeight="1" x14ac:dyDescent="0.35"/>
    <row r="3640" ht="15" customHeight="1" x14ac:dyDescent="0.35"/>
    <row r="3641" ht="15" customHeight="1" x14ac:dyDescent="0.35"/>
    <row r="3642" ht="15" customHeight="1" x14ac:dyDescent="0.35"/>
    <row r="3643" ht="15" customHeight="1" x14ac:dyDescent="0.35"/>
    <row r="3644" ht="15" customHeight="1" x14ac:dyDescent="0.35"/>
    <row r="3645" ht="15" customHeight="1" x14ac:dyDescent="0.35"/>
    <row r="3646" ht="12" customHeight="1" x14ac:dyDescent="0.35"/>
    <row r="3647" ht="15" customHeight="1" x14ac:dyDescent="0.35"/>
    <row r="3648" ht="15" customHeight="1" x14ac:dyDescent="0.35"/>
    <row r="3649" spans="2:32" ht="12" customHeight="1" x14ac:dyDescent="0.35"/>
    <row r="3650" spans="2:32" ht="15" customHeight="1" x14ac:dyDescent="0.35"/>
    <row r="3651" spans="2:32" ht="15" customHeight="1" x14ac:dyDescent="0.35"/>
    <row r="3652" spans="2:32" ht="15" customHeight="1" x14ac:dyDescent="0.35">
      <c r="B3652" s="101"/>
      <c r="C3652" s="101"/>
      <c r="D3652" s="101"/>
      <c r="E3652" s="101"/>
      <c r="F3652" s="101"/>
      <c r="G3652" s="101"/>
      <c r="H3652" s="101"/>
      <c r="I3652" s="101"/>
      <c r="J3652" s="101"/>
      <c r="K3652" s="101"/>
      <c r="L3652" s="101"/>
      <c r="M3652" s="101"/>
      <c r="N3652" s="101"/>
      <c r="O3652" s="101"/>
      <c r="P3652" s="101"/>
      <c r="Q3652" s="101"/>
      <c r="R3652" s="101"/>
      <c r="S3652" s="101"/>
      <c r="T3652" s="101"/>
      <c r="U3652" s="101"/>
      <c r="V3652" s="101"/>
      <c r="W3652" s="101"/>
      <c r="X3652" s="101"/>
      <c r="Y3652" s="101"/>
      <c r="Z3652" s="101"/>
      <c r="AA3652" s="101"/>
      <c r="AB3652" s="101"/>
      <c r="AC3652" s="101"/>
      <c r="AD3652" s="101"/>
      <c r="AE3652" s="101"/>
      <c r="AF3652" s="101"/>
    </row>
    <row r="3653" spans="2:32" ht="15" customHeight="1" x14ac:dyDescent="0.35"/>
    <row r="3654" spans="2:32" ht="15" customHeight="1" x14ac:dyDescent="0.35"/>
    <row r="3655" spans="2:32" ht="15" customHeight="1" x14ac:dyDescent="0.35"/>
    <row r="3656" spans="2:32" ht="15" customHeight="1" x14ac:dyDescent="0.35"/>
    <row r="3657" spans="2:32" ht="15" customHeight="1" x14ac:dyDescent="0.35"/>
    <row r="3658" spans="2:32" ht="15" customHeight="1" x14ac:dyDescent="0.35"/>
    <row r="3659" spans="2:32" ht="15" customHeight="1" x14ac:dyDescent="0.35"/>
    <row r="3660" spans="2:32" ht="12" customHeight="1" x14ac:dyDescent="0.35"/>
    <row r="3661" spans="2:32" ht="12" customHeight="1" x14ac:dyDescent="0.35"/>
    <row r="3662" spans="2:32" ht="12" customHeight="1" x14ac:dyDescent="0.35"/>
    <row r="3663" spans="2:32" ht="12" customHeight="1" x14ac:dyDescent="0.35"/>
    <row r="3664" spans="2:32" ht="12" customHeight="1" x14ac:dyDescent="0.35"/>
    <row r="3665" ht="12" customHeight="1" x14ac:dyDescent="0.35"/>
    <row r="3666" ht="12" customHeight="1" x14ac:dyDescent="0.35"/>
    <row r="3667" ht="12" customHeight="1" x14ac:dyDescent="0.35"/>
    <row r="3668" ht="12" customHeight="1" x14ac:dyDescent="0.35"/>
    <row r="3669" ht="12" customHeight="1" x14ac:dyDescent="0.35"/>
    <row r="3670" ht="12" customHeight="1" x14ac:dyDescent="0.35"/>
    <row r="3671" ht="12" customHeight="1" x14ac:dyDescent="0.35"/>
    <row r="3672" ht="12" customHeight="1" x14ac:dyDescent="0.35"/>
    <row r="3673" ht="12" customHeight="1" x14ac:dyDescent="0.35"/>
    <row r="3674" ht="12" customHeight="1" x14ac:dyDescent="0.35"/>
    <row r="3675" ht="12" customHeight="1" x14ac:dyDescent="0.35"/>
    <row r="3676" ht="12" customHeight="1" x14ac:dyDescent="0.35"/>
    <row r="3677" ht="12" customHeight="1" x14ac:dyDescent="0.35"/>
    <row r="3678" ht="12" customHeight="1" x14ac:dyDescent="0.35"/>
    <row r="3679" ht="12" customHeight="1" x14ac:dyDescent="0.35"/>
    <row r="3680" ht="12" customHeight="1" x14ac:dyDescent="0.35"/>
    <row r="3681" ht="12" customHeight="1" x14ac:dyDescent="0.35"/>
    <row r="3682" ht="12" customHeight="1" x14ac:dyDescent="0.35"/>
    <row r="3683" ht="12" customHeight="1" x14ac:dyDescent="0.35"/>
    <row r="3684" ht="12" customHeight="1" x14ac:dyDescent="0.35"/>
    <row r="3685" ht="12" customHeight="1" x14ac:dyDescent="0.35"/>
    <row r="3686" ht="12" customHeight="1" x14ac:dyDescent="0.35"/>
    <row r="3687" ht="12" customHeight="1" x14ac:dyDescent="0.35"/>
    <row r="3688" ht="12" customHeight="1" x14ac:dyDescent="0.35"/>
    <row r="3689" ht="12" customHeight="1" x14ac:dyDescent="0.35"/>
    <row r="3690" ht="12" customHeight="1" x14ac:dyDescent="0.35"/>
    <row r="3691" ht="12" customHeight="1" x14ac:dyDescent="0.35"/>
    <row r="3692" ht="12" customHeight="1" x14ac:dyDescent="0.35"/>
    <row r="3693" ht="12" customHeight="1" x14ac:dyDescent="0.35"/>
    <row r="3694" ht="12" customHeight="1" x14ac:dyDescent="0.35"/>
    <row r="3695" ht="12" customHeight="1" x14ac:dyDescent="0.35"/>
    <row r="3696" ht="12" customHeight="1" x14ac:dyDescent="0.35"/>
    <row r="3697" ht="12" customHeight="1" x14ac:dyDescent="0.35"/>
    <row r="3698" ht="12" customHeight="1" x14ac:dyDescent="0.35"/>
    <row r="3699" ht="12" customHeight="1" x14ac:dyDescent="0.35"/>
    <row r="3700" ht="15" customHeight="1" x14ac:dyDescent="0.35"/>
    <row r="3701" ht="15" customHeight="1" x14ac:dyDescent="0.35"/>
    <row r="3702" ht="15" customHeight="1" x14ac:dyDescent="0.35"/>
    <row r="3703" ht="15" customHeight="1" x14ac:dyDescent="0.35"/>
    <row r="3704" ht="15" customHeight="1" x14ac:dyDescent="0.35"/>
    <row r="3705" ht="15" customHeight="1" x14ac:dyDescent="0.35"/>
    <row r="3706" ht="15" customHeight="1" x14ac:dyDescent="0.35"/>
    <row r="3707" ht="15" customHeight="1" x14ac:dyDescent="0.35"/>
    <row r="3708" ht="15" customHeight="1" x14ac:dyDescent="0.35"/>
    <row r="3709" ht="15" customHeight="1" x14ac:dyDescent="0.35"/>
    <row r="3710" ht="12" customHeight="1" x14ac:dyDescent="0.35"/>
    <row r="3711" ht="15" customHeight="1" x14ac:dyDescent="0.35"/>
    <row r="3712" ht="15" customHeight="1" x14ac:dyDescent="0.35"/>
    <row r="3713" ht="15" customHeight="1" x14ac:dyDescent="0.35"/>
    <row r="3714" ht="15" customHeight="1" x14ac:dyDescent="0.35"/>
    <row r="3715" ht="15" customHeight="1" x14ac:dyDescent="0.35"/>
    <row r="3716" ht="15" customHeight="1" x14ac:dyDescent="0.35"/>
    <row r="3717" ht="15" customHeight="1" x14ac:dyDescent="0.35"/>
    <row r="3718" ht="15" customHeight="1" x14ac:dyDescent="0.35"/>
    <row r="3719" ht="15" customHeight="1" x14ac:dyDescent="0.35"/>
    <row r="3720" ht="15" customHeight="1" x14ac:dyDescent="0.35"/>
    <row r="3721" ht="15" customHeight="1" x14ac:dyDescent="0.35"/>
    <row r="3722" ht="15" customHeight="1" x14ac:dyDescent="0.35"/>
    <row r="3723" ht="15" customHeight="1" x14ac:dyDescent="0.35"/>
    <row r="3724" ht="15" customHeight="1" x14ac:dyDescent="0.35"/>
    <row r="3725" ht="15" customHeight="1" x14ac:dyDescent="0.35"/>
    <row r="3726" ht="15" customHeight="1" x14ac:dyDescent="0.35"/>
    <row r="3727" ht="12" customHeight="1" x14ac:dyDescent="0.35"/>
    <row r="3728" ht="15" customHeight="1" x14ac:dyDescent="0.35"/>
    <row r="3729" ht="15" customHeight="1" x14ac:dyDescent="0.35"/>
    <row r="3730" ht="12" customHeight="1" x14ac:dyDescent="0.35"/>
    <row r="3731" ht="15" customHeight="1" x14ac:dyDescent="0.35"/>
    <row r="3732" ht="15" customHeight="1" x14ac:dyDescent="0.35"/>
    <row r="3733" ht="15" customHeight="1" x14ac:dyDescent="0.35"/>
    <row r="3734" ht="15" customHeight="1" x14ac:dyDescent="0.35"/>
    <row r="3735" ht="15" customHeight="1" x14ac:dyDescent="0.35"/>
    <row r="3736" ht="12" customHeight="1" x14ac:dyDescent="0.35"/>
    <row r="3737" ht="15" customHeight="1" x14ac:dyDescent="0.35"/>
    <row r="3738" ht="15" customHeight="1" x14ac:dyDescent="0.35"/>
    <row r="3739" ht="15" customHeight="1" x14ac:dyDescent="0.35"/>
    <row r="3740" ht="15" customHeight="1" x14ac:dyDescent="0.35"/>
    <row r="3741" ht="15" customHeight="1" x14ac:dyDescent="0.35"/>
    <row r="3742" ht="15" customHeight="1" x14ac:dyDescent="0.35"/>
    <row r="3743" ht="15" customHeight="1" x14ac:dyDescent="0.35"/>
    <row r="3744" ht="15" customHeight="1" x14ac:dyDescent="0.35"/>
    <row r="3745" ht="15" customHeight="1" x14ac:dyDescent="0.35"/>
    <row r="3746" ht="15" customHeight="1" x14ac:dyDescent="0.35"/>
    <row r="3747" ht="15" customHeight="1" x14ac:dyDescent="0.35"/>
    <row r="3748" ht="15" customHeight="1" x14ac:dyDescent="0.35"/>
    <row r="3749" ht="15" customHeight="1" x14ac:dyDescent="0.35"/>
    <row r="3750" ht="15" customHeight="1" x14ac:dyDescent="0.35"/>
    <row r="3751" ht="15" customHeight="1" x14ac:dyDescent="0.35"/>
    <row r="3752" ht="15" customHeight="1" x14ac:dyDescent="0.35"/>
    <row r="3753" ht="12" customHeight="1" x14ac:dyDescent="0.35"/>
    <row r="3754" ht="15" customHeight="1" x14ac:dyDescent="0.35"/>
    <row r="3755" ht="15" customHeight="1" x14ac:dyDescent="0.35"/>
    <row r="3756" ht="12" customHeight="1" x14ac:dyDescent="0.35"/>
    <row r="3757" ht="15" customHeight="1" x14ac:dyDescent="0.35"/>
    <row r="3758" ht="15" customHeight="1" x14ac:dyDescent="0.35"/>
    <row r="3759" ht="15" customHeight="1" x14ac:dyDescent="0.35"/>
    <row r="3760" ht="12" customHeight="1" x14ac:dyDescent="0.35"/>
    <row r="3761" ht="15" customHeight="1" x14ac:dyDescent="0.35"/>
    <row r="3762" ht="15" customHeight="1" x14ac:dyDescent="0.35"/>
    <row r="3763" ht="15" customHeight="1" x14ac:dyDescent="0.35"/>
    <row r="3764" ht="15" customHeight="1" x14ac:dyDescent="0.35"/>
    <row r="3765" ht="15" customHeight="1" x14ac:dyDescent="0.35"/>
    <row r="3766" ht="15" customHeight="1" x14ac:dyDescent="0.35"/>
    <row r="3767" ht="15" customHeight="1" x14ac:dyDescent="0.35"/>
    <row r="3768" ht="15" customHeight="1" x14ac:dyDescent="0.35"/>
    <row r="3769" ht="15" customHeight="1" x14ac:dyDescent="0.35"/>
    <row r="3770" ht="15" customHeight="1" x14ac:dyDescent="0.35"/>
    <row r="3771" ht="12" customHeight="1" x14ac:dyDescent="0.35"/>
    <row r="3772" ht="15" customHeight="1" x14ac:dyDescent="0.35"/>
    <row r="3773" ht="15" customHeight="1" x14ac:dyDescent="0.35"/>
    <row r="3774" ht="12" customHeight="1" x14ac:dyDescent="0.35"/>
    <row r="3775" ht="15" customHeight="1" x14ac:dyDescent="0.35"/>
    <row r="3776" ht="15" customHeight="1" x14ac:dyDescent="0.35"/>
    <row r="3777" spans="2:32" ht="15" customHeight="1" x14ac:dyDescent="0.35">
      <c r="B3777" s="101"/>
      <c r="C3777" s="101"/>
      <c r="D3777" s="101"/>
      <c r="E3777" s="101"/>
      <c r="F3777" s="101"/>
      <c r="G3777" s="101"/>
      <c r="H3777" s="101"/>
      <c r="I3777" s="101"/>
      <c r="J3777" s="101"/>
      <c r="K3777" s="101"/>
      <c r="L3777" s="101"/>
      <c r="M3777" s="101"/>
      <c r="N3777" s="101"/>
      <c r="O3777" s="101"/>
      <c r="P3777" s="101"/>
      <c r="Q3777" s="101"/>
      <c r="R3777" s="101"/>
      <c r="S3777" s="101"/>
      <c r="T3777" s="101"/>
      <c r="U3777" s="101"/>
      <c r="V3777" s="101"/>
      <c r="W3777" s="101"/>
      <c r="X3777" s="101"/>
      <c r="Y3777" s="101"/>
      <c r="Z3777" s="101"/>
      <c r="AA3777" s="101"/>
      <c r="AB3777" s="101"/>
      <c r="AC3777" s="101"/>
      <c r="AD3777" s="101"/>
      <c r="AE3777" s="101"/>
      <c r="AF3777" s="101"/>
    </row>
    <row r="3778" spans="2:32" ht="15" customHeight="1" x14ac:dyDescent="0.35"/>
    <row r="3779" spans="2:32" ht="15" customHeight="1" x14ac:dyDescent="0.35"/>
    <row r="3780" spans="2:32" ht="15" customHeight="1" x14ac:dyDescent="0.35"/>
    <row r="3781" spans="2:32" ht="15" customHeight="1" x14ac:dyDescent="0.35"/>
    <row r="3782" spans="2:32" ht="15" customHeight="1" x14ac:dyDescent="0.35"/>
    <row r="3783" spans="2:32" ht="15" customHeight="1" x14ac:dyDescent="0.35"/>
    <row r="3784" spans="2:32" ht="15" customHeight="1" x14ac:dyDescent="0.35"/>
    <row r="3785" spans="2:32" ht="12" customHeight="1" x14ac:dyDescent="0.35"/>
    <row r="3786" spans="2:32" ht="12" customHeight="1" x14ac:dyDescent="0.35"/>
    <row r="3787" spans="2:32" ht="12" customHeight="1" x14ac:dyDescent="0.35"/>
    <row r="3788" spans="2:32" ht="12" customHeight="1" x14ac:dyDescent="0.35"/>
    <row r="3789" spans="2:32" ht="12" customHeight="1" x14ac:dyDescent="0.35"/>
    <row r="3790" spans="2:32" ht="12" customHeight="1" x14ac:dyDescent="0.35"/>
    <row r="3791" spans="2:32" ht="12" customHeight="1" x14ac:dyDescent="0.35"/>
    <row r="3792" spans="2:32" ht="12" customHeight="1" x14ac:dyDescent="0.35"/>
    <row r="3793" ht="12" customHeight="1" x14ac:dyDescent="0.35"/>
    <row r="3794" ht="12" customHeight="1" x14ac:dyDescent="0.35"/>
    <row r="3795" ht="12" customHeight="1" x14ac:dyDescent="0.35"/>
    <row r="3796" ht="12" customHeight="1" x14ac:dyDescent="0.35"/>
    <row r="3797" ht="12" customHeight="1" x14ac:dyDescent="0.35"/>
    <row r="3798" ht="12" customHeight="1" x14ac:dyDescent="0.35"/>
    <row r="3799" ht="12" customHeight="1" x14ac:dyDescent="0.35"/>
    <row r="3800" ht="12" customHeight="1" x14ac:dyDescent="0.35"/>
    <row r="3801" ht="12" customHeight="1" x14ac:dyDescent="0.35"/>
    <row r="3802" ht="12" customHeight="1" x14ac:dyDescent="0.35"/>
    <row r="3803" ht="12" customHeight="1" x14ac:dyDescent="0.35"/>
    <row r="3804" ht="12" customHeight="1" x14ac:dyDescent="0.35"/>
    <row r="3805" ht="12" customHeight="1" x14ac:dyDescent="0.35"/>
    <row r="3806" ht="12" customHeight="1" x14ac:dyDescent="0.35"/>
    <row r="3807" ht="12" customHeight="1" x14ac:dyDescent="0.35"/>
    <row r="3808" ht="12" customHeight="1" x14ac:dyDescent="0.35"/>
    <row r="3809" ht="12" customHeight="1" x14ac:dyDescent="0.35"/>
    <row r="3810" ht="12" customHeight="1" x14ac:dyDescent="0.35"/>
    <row r="3811" ht="12" customHeight="1" x14ac:dyDescent="0.35"/>
    <row r="3812" ht="12" customHeight="1" x14ac:dyDescent="0.35"/>
    <row r="3813" ht="12" customHeight="1" x14ac:dyDescent="0.35"/>
    <row r="3814" ht="12" customHeight="1" x14ac:dyDescent="0.35"/>
    <row r="3815" ht="12" customHeight="1" x14ac:dyDescent="0.35"/>
    <row r="3816" ht="12" customHeight="1" x14ac:dyDescent="0.35"/>
    <row r="3817" ht="12" customHeight="1" x14ac:dyDescent="0.35"/>
    <row r="3818" ht="12" customHeight="1" x14ac:dyDescent="0.35"/>
    <row r="3819" ht="12" customHeight="1" x14ac:dyDescent="0.35"/>
    <row r="3820" ht="12" customHeight="1" x14ac:dyDescent="0.35"/>
    <row r="3821" ht="12" customHeight="1" x14ac:dyDescent="0.35"/>
    <row r="3822" ht="12" customHeight="1" x14ac:dyDescent="0.35"/>
    <row r="3823" ht="12" customHeight="1" x14ac:dyDescent="0.35"/>
    <row r="3824" ht="12" customHeight="1" x14ac:dyDescent="0.35"/>
    <row r="3825" ht="15" customHeight="1" x14ac:dyDescent="0.35"/>
    <row r="3826" ht="15" customHeight="1" x14ac:dyDescent="0.35"/>
    <row r="3827" ht="15" customHeight="1" x14ac:dyDescent="0.35"/>
    <row r="3828" ht="15" customHeight="1" x14ac:dyDescent="0.35"/>
    <row r="3829" ht="15" customHeight="1" x14ac:dyDescent="0.35"/>
    <row r="3830" ht="15" customHeight="1" x14ac:dyDescent="0.35"/>
    <row r="3831" ht="15" customHeight="1" x14ac:dyDescent="0.35"/>
    <row r="3832" ht="15" customHeight="1" x14ac:dyDescent="0.35"/>
    <row r="3833" ht="15" customHeight="1" x14ac:dyDescent="0.35"/>
    <row r="3834" ht="15" customHeight="1" x14ac:dyDescent="0.35"/>
    <row r="3835" ht="12" customHeight="1" x14ac:dyDescent="0.35"/>
    <row r="3836" ht="15" customHeight="1" x14ac:dyDescent="0.35"/>
    <row r="3837" ht="15" customHeight="1" x14ac:dyDescent="0.35"/>
    <row r="3838" ht="15" customHeight="1" x14ac:dyDescent="0.35"/>
    <row r="3839" ht="15" customHeight="1" x14ac:dyDescent="0.35"/>
    <row r="3840" ht="15" customHeight="1" x14ac:dyDescent="0.35"/>
    <row r="3841" ht="15" customHeight="1" x14ac:dyDescent="0.35"/>
    <row r="3842" ht="15" customHeight="1" x14ac:dyDescent="0.35"/>
    <row r="3843" ht="15" customHeight="1" x14ac:dyDescent="0.35"/>
    <row r="3844" ht="15" customHeight="1" x14ac:dyDescent="0.35"/>
    <row r="3845" ht="15" customHeight="1" x14ac:dyDescent="0.35"/>
    <row r="3846" ht="15" customHeight="1" x14ac:dyDescent="0.35"/>
    <row r="3847" ht="15" customHeight="1" x14ac:dyDescent="0.35"/>
    <row r="3848" ht="15" customHeight="1" x14ac:dyDescent="0.35"/>
    <row r="3849" ht="15" customHeight="1" x14ac:dyDescent="0.35"/>
    <row r="3850" ht="15" customHeight="1" x14ac:dyDescent="0.35"/>
    <row r="3851" ht="15" customHeight="1" x14ac:dyDescent="0.35"/>
    <row r="3852" ht="12" customHeight="1" x14ac:dyDescent="0.35"/>
    <row r="3853" ht="15" customHeight="1" x14ac:dyDescent="0.35"/>
    <row r="3854" ht="15" customHeight="1" x14ac:dyDescent="0.35"/>
    <row r="3855" ht="12" customHeight="1" x14ac:dyDescent="0.35"/>
    <row r="3856" ht="15" customHeight="1" x14ac:dyDescent="0.35"/>
    <row r="3857" ht="15" customHeight="1" x14ac:dyDescent="0.35"/>
    <row r="3858" ht="15" customHeight="1" x14ac:dyDescent="0.35"/>
    <row r="3859" ht="15" customHeight="1" x14ac:dyDescent="0.35"/>
    <row r="3860" ht="15" customHeight="1" x14ac:dyDescent="0.35"/>
    <row r="3861" ht="12" customHeight="1" x14ac:dyDescent="0.35"/>
    <row r="3862" ht="15" customHeight="1" x14ac:dyDescent="0.35"/>
    <row r="3863" ht="15" customHeight="1" x14ac:dyDescent="0.35"/>
    <row r="3864" ht="15" customHeight="1" x14ac:dyDescent="0.35"/>
    <row r="3865" ht="15" customHeight="1" x14ac:dyDescent="0.35"/>
    <row r="3866" ht="15" customHeight="1" x14ac:dyDescent="0.35"/>
    <row r="3867" ht="15" customHeight="1" x14ac:dyDescent="0.35"/>
    <row r="3868" ht="15" customHeight="1" x14ac:dyDescent="0.35"/>
    <row r="3869" ht="15" customHeight="1" x14ac:dyDescent="0.35"/>
    <row r="3870" ht="15" customHeight="1" x14ac:dyDescent="0.35"/>
    <row r="3871" ht="15" customHeight="1" x14ac:dyDescent="0.35"/>
    <row r="3872" ht="15" customHeight="1" x14ac:dyDescent="0.35"/>
    <row r="3873" ht="15" customHeight="1" x14ac:dyDescent="0.35"/>
    <row r="3874" ht="15" customHeight="1" x14ac:dyDescent="0.35"/>
    <row r="3875" ht="15" customHeight="1" x14ac:dyDescent="0.35"/>
    <row r="3876" ht="15" customHeight="1" x14ac:dyDescent="0.35"/>
    <row r="3877" ht="15" customHeight="1" x14ac:dyDescent="0.35"/>
    <row r="3878" ht="12" customHeight="1" x14ac:dyDescent="0.35"/>
    <row r="3879" ht="15" customHeight="1" x14ac:dyDescent="0.35"/>
    <row r="3880" ht="15" customHeight="1" x14ac:dyDescent="0.35"/>
    <row r="3881" ht="12" customHeight="1" x14ac:dyDescent="0.35"/>
    <row r="3882" ht="15" customHeight="1" x14ac:dyDescent="0.35"/>
    <row r="3883" ht="15" customHeight="1" x14ac:dyDescent="0.35"/>
    <row r="3884" ht="15" customHeight="1" x14ac:dyDescent="0.35"/>
    <row r="3885" ht="12" customHeight="1" x14ac:dyDescent="0.35"/>
    <row r="3886" ht="15" customHeight="1" x14ac:dyDescent="0.35"/>
    <row r="3887" ht="15" customHeight="1" x14ac:dyDescent="0.35"/>
    <row r="3888" ht="15" customHeight="1" x14ac:dyDescent="0.35"/>
    <row r="3889" spans="2:32" ht="15" customHeight="1" x14ac:dyDescent="0.35"/>
    <row r="3890" spans="2:32" ht="15" customHeight="1" x14ac:dyDescent="0.35"/>
    <row r="3891" spans="2:32" ht="15" customHeight="1" x14ac:dyDescent="0.35"/>
    <row r="3892" spans="2:32" ht="15" customHeight="1" x14ac:dyDescent="0.35"/>
    <row r="3893" spans="2:32" ht="15" customHeight="1" x14ac:dyDescent="0.35"/>
    <row r="3894" spans="2:32" ht="15" customHeight="1" x14ac:dyDescent="0.35"/>
    <row r="3895" spans="2:32" ht="15" customHeight="1" x14ac:dyDescent="0.35"/>
    <row r="3896" spans="2:32" ht="12" customHeight="1" x14ac:dyDescent="0.35"/>
    <row r="3897" spans="2:32" ht="15" customHeight="1" x14ac:dyDescent="0.35"/>
    <row r="3898" spans="2:32" ht="15" customHeight="1" x14ac:dyDescent="0.35"/>
    <row r="3899" spans="2:32" ht="12" customHeight="1" x14ac:dyDescent="0.35"/>
    <row r="3900" spans="2:32" ht="15" customHeight="1" x14ac:dyDescent="0.35"/>
    <row r="3901" spans="2:32" ht="15" customHeight="1" x14ac:dyDescent="0.35"/>
    <row r="3902" spans="2:32" ht="15" customHeight="1" x14ac:dyDescent="0.35">
      <c r="B3902" s="101"/>
      <c r="C3902" s="101"/>
      <c r="D3902" s="101"/>
      <c r="E3902" s="101"/>
      <c r="F3902" s="101"/>
      <c r="G3902" s="101"/>
      <c r="H3902" s="101"/>
      <c r="I3902" s="101"/>
      <c r="J3902" s="101"/>
      <c r="K3902" s="101"/>
      <c r="L3902" s="101"/>
      <c r="M3902" s="101"/>
      <c r="N3902" s="101"/>
      <c r="O3902" s="101"/>
      <c r="P3902" s="101"/>
      <c r="Q3902" s="101"/>
      <c r="R3902" s="101"/>
      <c r="S3902" s="101"/>
      <c r="T3902" s="101"/>
      <c r="U3902" s="101"/>
      <c r="V3902" s="101"/>
      <c r="W3902" s="101"/>
      <c r="X3902" s="101"/>
      <c r="Y3902" s="101"/>
      <c r="Z3902" s="101"/>
      <c r="AA3902" s="101"/>
      <c r="AB3902" s="101"/>
      <c r="AC3902" s="101"/>
      <c r="AD3902" s="101"/>
      <c r="AE3902" s="101"/>
      <c r="AF3902" s="101"/>
    </row>
    <row r="3903" spans="2:32" ht="15" customHeight="1" x14ac:dyDescent="0.35"/>
    <row r="3904" spans="2:32" ht="15" customHeight="1" x14ac:dyDescent="0.35"/>
    <row r="3905" ht="15" customHeight="1" x14ac:dyDescent="0.35"/>
    <row r="3906" ht="15" customHeight="1" x14ac:dyDescent="0.35"/>
    <row r="3907" ht="15" customHeight="1" x14ac:dyDescent="0.35"/>
    <row r="3908" ht="15" customHeight="1" x14ac:dyDescent="0.35"/>
    <row r="3909" ht="15" customHeight="1" x14ac:dyDescent="0.35"/>
    <row r="3910" ht="12" customHeight="1" x14ac:dyDescent="0.35"/>
    <row r="3911" ht="12" customHeight="1" x14ac:dyDescent="0.35"/>
    <row r="3912" ht="12" customHeight="1" x14ac:dyDescent="0.35"/>
    <row r="3913" ht="12" customHeight="1" x14ac:dyDescent="0.35"/>
    <row r="3914" ht="12" customHeight="1" x14ac:dyDescent="0.35"/>
    <row r="3915" ht="12" customHeight="1" x14ac:dyDescent="0.35"/>
    <row r="3916" ht="12" customHeight="1" x14ac:dyDescent="0.35"/>
    <row r="3917" ht="12" customHeight="1" x14ac:dyDescent="0.35"/>
    <row r="3918" ht="12" customHeight="1" x14ac:dyDescent="0.35"/>
    <row r="3919" ht="12" customHeight="1" x14ac:dyDescent="0.35"/>
    <row r="3920" ht="12" customHeight="1" x14ac:dyDescent="0.35"/>
    <row r="3921" ht="12" customHeight="1" x14ac:dyDescent="0.35"/>
    <row r="3922" ht="12" customHeight="1" x14ac:dyDescent="0.35"/>
    <row r="3923" ht="12" customHeight="1" x14ac:dyDescent="0.35"/>
    <row r="3924" ht="12" customHeight="1" x14ac:dyDescent="0.35"/>
    <row r="3925" ht="12" customHeight="1" x14ac:dyDescent="0.35"/>
    <row r="3926" ht="12" customHeight="1" x14ac:dyDescent="0.35"/>
    <row r="3927" ht="12" customHeight="1" x14ac:dyDescent="0.35"/>
    <row r="3928" ht="12" customHeight="1" x14ac:dyDescent="0.35"/>
    <row r="3929" ht="12" customHeight="1" x14ac:dyDescent="0.35"/>
    <row r="3930" ht="12" customHeight="1" x14ac:dyDescent="0.35"/>
    <row r="3931" ht="12" customHeight="1" x14ac:dyDescent="0.35"/>
    <row r="3932" ht="12" customHeight="1" x14ac:dyDescent="0.35"/>
    <row r="3933" ht="12" customHeight="1" x14ac:dyDescent="0.35"/>
    <row r="3934" ht="12" customHeight="1" x14ac:dyDescent="0.35"/>
    <row r="3935" ht="12" customHeight="1" x14ac:dyDescent="0.35"/>
    <row r="3936" ht="12" customHeight="1" x14ac:dyDescent="0.35"/>
    <row r="3937" ht="12" customHeight="1" x14ac:dyDescent="0.35"/>
    <row r="3938" ht="12" customHeight="1" x14ac:dyDescent="0.35"/>
    <row r="3939" ht="12" customHeight="1" x14ac:dyDescent="0.35"/>
    <row r="3940" ht="12" customHeight="1" x14ac:dyDescent="0.35"/>
    <row r="3941" ht="12" customHeight="1" x14ac:dyDescent="0.35"/>
    <row r="3942" ht="12" customHeight="1" x14ac:dyDescent="0.35"/>
    <row r="3943" ht="12" customHeight="1" x14ac:dyDescent="0.35"/>
    <row r="3944" ht="12" customHeight="1" x14ac:dyDescent="0.35"/>
    <row r="3945" ht="12" customHeight="1" x14ac:dyDescent="0.35"/>
    <row r="3946" ht="12" customHeight="1" x14ac:dyDescent="0.35"/>
    <row r="3947" ht="12" customHeight="1" x14ac:dyDescent="0.35"/>
    <row r="3948" ht="12" customHeight="1" x14ac:dyDescent="0.35"/>
    <row r="3949" ht="12" customHeight="1" x14ac:dyDescent="0.35"/>
    <row r="3950" ht="15" customHeight="1" x14ac:dyDescent="0.35"/>
    <row r="3951" ht="15" customHeight="1" x14ac:dyDescent="0.35"/>
    <row r="3952" ht="15" customHeight="1" x14ac:dyDescent="0.35"/>
    <row r="3953" ht="15" customHeight="1" x14ac:dyDescent="0.35"/>
    <row r="3954" ht="15" customHeight="1" x14ac:dyDescent="0.35"/>
    <row r="3955" ht="15" customHeight="1" x14ac:dyDescent="0.35"/>
    <row r="3956" ht="15" customHeight="1" x14ac:dyDescent="0.35"/>
    <row r="3957" ht="15" customHeight="1" x14ac:dyDescent="0.35"/>
    <row r="3958" ht="15" customHeight="1" x14ac:dyDescent="0.35"/>
    <row r="3959" ht="15" customHeight="1" x14ac:dyDescent="0.35"/>
    <row r="3960" ht="12" customHeight="1" x14ac:dyDescent="0.35"/>
    <row r="3961" ht="15" customHeight="1" x14ac:dyDescent="0.35"/>
    <row r="3962" ht="15" customHeight="1" x14ac:dyDescent="0.35"/>
    <row r="3963" ht="15" customHeight="1" x14ac:dyDescent="0.35"/>
    <row r="3964" ht="15" customHeight="1" x14ac:dyDescent="0.35"/>
    <row r="3965" ht="15" customHeight="1" x14ac:dyDescent="0.35"/>
    <row r="3966" ht="15" customHeight="1" x14ac:dyDescent="0.35"/>
    <row r="3967" ht="15" customHeight="1" x14ac:dyDescent="0.35"/>
    <row r="3968" ht="15" customHeight="1" x14ac:dyDescent="0.35"/>
    <row r="3969" ht="15" customHeight="1" x14ac:dyDescent="0.35"/>
    <row r="3970" ht="15" customHeight="1" x14ac:dyDescent="0.35"/>
    <row r="3971" ht="15" customHeight="1" x14ac:dyDescent="0.35"/>
    <row r="3972" ht="15" customHeight="1" x14ac:dyDescent="0.35"/>
    <row r="3973" ht="15" customHeight="1" x14ac:dyDescent="0.35"/>
    <row r="3974" ht="15" customHeight="1" x14ac:dyDescent="0.35"/>
    <row r="3975" ht="15" customHeight="1" x14ac:dyDescent="0.35"/>
    <row r="3976" ht="15" customHeight="1" x14ac:dyDescent="0.35"/>
    <row r="3977" ht="12" customHeight="1" x14ac:dyDescent="0.35"/>
    <row r="3978" ht="15" customHeight="1" x14ac:dyDescent="0.35"/>
    <row r="3979" ht="15" customHeight="1" x14ac:dyDescent="0.35"/>
    <row r="3980" ht="12" customHeight="1" x14ac:dyDescent="0.35"/>
    <row r="3981" ht="15" customHeight="1" x14ac:dyDescent="0.35"/>
    <row r="3982" ht="15" customHeight="1" x14ac:dyDescent="0.35"/>
    <row r="3983" ht="15" customHeight="1" x14ac:dyDescent="0.35"/>
    <row r="3984" ht="15" customHeight="1" x14ac:dyDescent="0.35"/>
    <row r="3985" ht="15" customHeight="1" x14ac:dyDescent="0.35"/>
    <row r="3986" ht="12" customHeight="1" x14ac:dyDescent="0.35"/>
    <row r="3987" ht="15" customHeight="1" x14ac:dyDescent="0.35"/>
    <row r="3988" ht="15" customHeight="1" x14ac:dyDescent="0.35"/>
    <row r="3989" ht="15" customHeight="1" x14ac:dyDescent="0.35"/>
    <row r="3990" ht="15" customHeight="1" x14ac:dyDescent="0.35"/>
    <row r="3991" ht="15" customHeight="1" x14ac:dyDescent="0.35"/>
    <row r="3992" ht="15" customHeight="1" x14ac:dyDescent="0.35"/>
    <row r="3993" ht="15" customHeight="1" x14ac:dyDescent="0.35"/>
    <row r="3994" ht="15" customHeight="1" x14ac:dyDescent="0.35"/>
    <row r="3995" ht="15" customHeight="1" x14ac:dyDescent="0.35"/>
    <row r="3996" ht="15" customHeight="1" x14ac:dyDescent="0.35"/>
    <row r="3997" ht="15" customHeight="1" x14ac:dyDescent="0.35"/>
    <row r="3998" ht="15" customHeight="1" x14ac:dyDescent="0.35"/>
    <row r="3999" ht="15" customHeight="1" x14ac:dyDescent="0.35"/>
    <row r="4000" ht="15" customHeight="1" x14ac:dyDescent="0.35"/>
    <row r="4001" ht="15" customHeight="1" x14ac:dyDescent="0.35"/>
    <row r="4002" ht="15" customHeight="1" x14ac:dyDescent="0.35"/>
    <row r="4003" ht="12" customHeight="1" x14ac:dyDescent="0.35"/>
    <row r="4004" ht="15" customHeight="1" x14ac:dyDescent="0.35"/>
    <row r="4005" ht="15" customHeight="1" x14ac:dyDescent="0.35"/>
    <row r="4006" ht="12" customHeight="1" x14ac:dyDescent="0.35"/>
    <row r="4007" ht="15" customHeight="1" x14ac:dyDescent="0.35"/>
    <row r="4008" ht="15" customHeight="1" x14ac:dyDescent="0.35"/>
    <row r="4009" ht="15" customHeight="1" x14ac:dyDescent="0.35"/>
    <row r="4010" ht="12" customHeight="1" x14ac:dyDescent="0.35"/>
    <row r="4011" ht="15" customHeight="1" x14ac:dyDescent="0.35"/>
    <row r="4012" ht="15" customHeight="1" x14ac:dyDescent="0.35"/>
    <row r="4013" ht="15" customHeight="1" x14ac:dyDescent="0.35"/>
    <row r="4014" ht="15" customHeight="1" x14ac:dyDescent="0.35"/>
    <row r="4015" ht="15" customHeight="1" x14ac:dyDescent="0.35"/>
    <row r="4016" ht="15" customHeight="1" x14ac:dyDescent="0.35"/>
    <row r="4017" spans="2:32" ht="15" customHeight="1" x14ac:dyDescent="0.35"/>
    <row r="4018" spans="2:32" ht="15" customHeight="1" x14ac:dyDescent="0.35"/>
    <row r="4019" spans="2:32" ht="15" customHeight="1" x14ac:dyDescent="0.35"/>
    <row r="4020" spans="2:32" ht="15" customHeight="1" x14ac:dyDescent="0.35"/>
    <row r="4021" spans="2:32" ht="12" customHeight="1" x14ac:dyDescent="0.35"/>
    <row r="4022" spans="2:32" ht="15" customHeight="1" x14ac:dyDescent="0.35"/>
    <row r="4023" spans="2:32" ht="15" customHeight="1" x14ac:dyDescent="0.35"/>
    <row r="4024" spans="2:32" ht="12" customHeight="1" x14ac:dyDescent="0.35"/>
    <row r="4025" spans="2:32" ht="15" customHeight="1" x14ac:dyDescent="0.35"/>
    <row r="4026" spans="2:32" ht="15" customHeight="1" x14ac:dyDescent="0.35"/>
    <row r="4027" spans="2:32" ht="15" customHeight="1" x14ac:dyDescent="0.35">
      <c r="B4027" s="101"/>
      <c r="C4027" s="101"/>
      <c r="D4027" s="101"/>
      <c r="E4027" s="101"/>
      <c r="F4027" s="101"/>
      <c r="G4027" s="101"/>
      <c r="H4027" s="101"/>
      <c r="I4027" s="101"/>
      <c r="J4027" s="101"/>
      <c r="K4027" s="101"/>
      <c r="L4027" s="101"/>
      <c r="M4027" s="101"/>
      <c r="N4027" s="101"/>
      <c r="O4027" s="101"/>
      <c r="P4027" s="101"/>
      <c r="Q4027" s="101"/>
      <c r="R4027" s="101"/>
      <c r="S4027" s="101"/>
      <c r="T4027" s="101"/>
      <c r="U4027" s="101"/>
      <c r="V4027" s="101"/>
      <c r="W4027" s="101"/>
      <c r="X4027" s="101"/>
      <c r="Y4027" s="101"/>
      <c r="Z4027" s="101"/>
      <c r="AA4027" s="101"/>
      <c r="AB4027" s="101"/>
      <c r="AC4027" s="101"/>
      <c r="AD4027" s="101"/>
      <c r="AE4027" s="101"/>
      <c r="AF4027" s="101"/>
    </row>
    <row r="4028" spans="2:32" ht="15" customHeight="1" x14ac:dyDescent="0.35"/>
    <row r="4029" spans="2:32" ht="15" customHeight="1" x14ac:dyDescent="0.35"/>
    <row r="4030" spans="2:32" ht="15" customHeight="1" x14ac:dyDescent="0.35"/>
    <row r="4031" spans="2:32" ht="15" customHeight="1" x14ac:dyDescent="0.35"/>
    <row r="4032" spans="2:32" ht="15" customHeight="1" x14ac:dyDescent="0.35"/>
    <row r="4033" ht="15" customHeight="1" x14ac:dyDescent="0.35"/>
    <row r="4034" ht="15" customHeight="1" x14ac:dyDescent="0.35"/>
    <row r="4035" ht="12" customHeight="1" x14ac:dyDescent="0.35"/>
    <row r="4036" ht="12" customHeight="1" x14ac:dyDescent="0.35"/>
    <row r="4037" ht="12" customHeight="1" x14ac:dyDescent="0.35"/>
    <row r="4038" ht="12" customHeight="1" x14ac:dyDescent="0.35"/>
    <row r="4039" ht="12" customHeight="1" x14ac:dyDescent="0.35"/>
    <row r="4040" ht="12" customHeight="1" x14ac:dyDescent="0.35"/>
    <row r="4041" ht="12" customHeight="1" x14ac:dyDescent="0.35"/>
    <row r="4042" ht="12" customHeight="1" x14ac:dyDescent="0.35"/>
    <row r="4043" ht="12" customHeight="1" x14ac:dyDescent="0.35"/>
    <row r="4044" ht="12" customHeight="1" x14ac:dyDescent="0.35"/>
    <row r="4045" ht="12" customHeight="1" x14ac:dyDescent="0.35"/>
    <row r="4046" ht="12" customHeight="1" x14ac:dyDescent="0.35"/>
    <row r="4047" ht="12" customHeight="1" x14ac:dyDescent="0.35"/>
    <row r="4048" ht="12" customHeight="1" x14ac:dyDescent="0.35"/>
    <row r="4049" ht="12" customHeight="1" x14ac:dyDescent="0.35"/>
    <row r="4050" ht="12" customHeight="1" x14ac:dyDescent="0.35"/>
    <row r="4051" ht="12" customHeight="1" x14ac:dyDescent="0.35"/>
    <row r="4052" ht="12" customHeight="1" x14ac:dyDescent="0.35"/>
    <row r="4053" ht="12" customHeight="1" x14ac:dyDescent="0.35"/>
    <row r="4054" ht="12" customHeight="1" x14ac:dyDescent="0.35"/>
    <row r="4055" ht="12" customHeight="1" x14ac:dyDescent="0.35"/>
    <row r="4056" ht="12" customHeight="1" x14ac:dyDescent="0.35"/>
    <row r="4057" ht="12" customHeight="1" x14ac:dyDescent="0.35"/>
    <row r="4058" ht="12" customHeight="1" x14ac:dyDescent="0.35"/>
    <row r="4059" ht="12" customHeight="1" x14ac:dyDescent="0.35"/>
    <row r="4060" ht="12" customHeight="1" x14ac:dyDescent="0.35"/>
    <row r="4061" ht="12" customHeight="1" x14ac:dyDescent="0.35"/>
    <row r="4062" ht="12" customHeight="1" x14ac:dyDescent="0.35"/>
    <row r="4063" ht="12" customHeight="1" x14ac:dyDescent="0.35"/>
    <row r="4064" ht="12" customHeight="1" x14ac:dyDescent="0.35"/>
    <row r="4065" ht="12" customHeight="1" x14ac:dyDescent="0.35"/>
    <row r="4066" ht="12" customHeight="1" x14ac:dyDescent="0.35"/>
    <row r="4067" ht="12" customHeight="1" x14ac:dyDescent="0.35"/>
    <row r="4068" ht="12" customHeight="1" x14ac:dyDescent="0.35"/>
    <row r="4069" ht="12" customHeight="1" x14ac:dyDescent="0.35"/>
    <row r="4070" ht="12" customHeight="1" x14ac:dyDescent="0.35"/>
    <row r="4071" ht="12" customHeight="1" x14ac:dyDescent="0.35"/>
    <row r="4072" ht="12" customHeight="1" x14ac:dyDescent="0.35"/>
    <row r="4073" ht="12" customHeight="1" x14ac:dyDescent="0.35"/>
    <row r="4074" ht="12" customHeight="1" x14ac:dyDescent="0.35"/>
    <row r="4075" ht="15" customHeight="1" x14ac:dyDescent="0.35"/>
    <row r="4076" ht="15" customHeight="1" x14ac:dyDescent="0.35"/>
    <row r="4077" ht="15" customHeight="1" x14ac:dyDescent="0.35"/>
    <row r="4078" ht="15" customHeight="1" x14ac:dyDescent="0.35"/>
    <row r="4079" ht="15" customHeight="1" x14ac:dyDescent="0.35"/>
    <row r="4080" ht="15" customHeight="1" x14ac:dyDescent="0.35"/>
    <row r="4081" ht="15" customHeight="1" x14ac:dyDescent="0.35"/>
    <row r="4082" ht="15" customHeight="1" x14ac:dyDescent="0.35"/>
    <row r="4083" ht="15" customHeight="1" x14ac:dyDescent="0.35"/>
    <row r="4084" ht="15" customHeight="1" x14ac:dyDescent="0.35"/>
    <row r="4085" ht="12" customHeight="1" x14ac:dyDescent="0.35"/>
    <row r="4086" ht="15" customHeight="1" x14ac:dyDescent="0.35"/>
    <row r="4087" ht="15" customHeight="1" x14ac:dyDescent="0.35"/>
    <row r="4088" ht="15" customHeight="1" x14ac:dyDescent="0.35"/>
    <row r="4089" ht="15" customHeight="1" x14ac:dyDescent="0.35"/>
    <row r="4090" ht="15" customHeight="1" x14ac:dyDescent="0.35"/>
    <row r="4091" ht="15" customHeight="1" x14ac:dyDescent="0.35"/>
    <row r="4092" ht="15" customHeight="1" x14ac:dyDescent="0.35"/>
    <row r="4093" ht="15" customHeight="1" x14ac:dyDescent="0.35"/>
    <row r="4094" ht="15" customHeight="1" x14ac:dyDescent="0.35"/>
    <row r="4095" ht="15" customHeight="1" x14ac:dyDescent="0.35"/>
    <row r="4096" ht="15" customHeight="1" x14ac:dyDescent="0.35"/>
    <row r="4097" ht="15" customHeight="1" x14ac:dyDescent="0.35"/>
    <row r="4098" ht="15" customHeight="1" x14ac:dyDescent="0.35"/>
    <row r="4099" ht="15" customHeight="1" x14ac:dyDescent="0.35"/>
    <row r="4100" ht="15" customHeight="1" x14ac:dyDescent="0.35"/>
    <row r="4101" ht="15" customHeight="1" x14ac:dyDescent="0.35"/>
    <row r="4102" ht="12" customHeight="1" x14ac:dyDescent="0.35"/>
    <row r="4103" ht="15" customHeight="1" x14ac:dyDescent="0.35"/>
    <row r="4104" ht="15" customHeight="1" x14ac:dyDescent="0.35"/>
    <row r="4105" ht="12" customHeight="1" x14ac:dyDescent="0.35"/>
    <row r="4106" ht="15" customHeight="1" x14ac:dyDescent="0.35"/>
    <row r="4107" ht="15" customHeight="1" x14ac:dyDescent="0.35"/>
    <row r="4108" ht="15" customHeight="1" x14ac:dyDescent="0.35"/>
    <row r="4109" ht="15" customHeight="1" x14ac:dyDescent="0.35"/>
    <row r="4110" ht="15" customHeight="1" x14ac:dyDescent="0.35"/>
    <row r="4111" ht="12" customHeight="1" x14ac:dyDescent="0.35"/>
    <row r="4112" ht="15" customHeight="1" x14ac:dyDescent="0.35"/>
    <row r="4113" ht="15" customHeight="1" x14ac:dyDescent="0.35"/>
    <row r="4114" ht="15" customHeight="1" x14ac:dyDescent="0.35"/>
    <row r="4115" ht="15" customHeight="1" x14ac:dyDescent="0.35"/>
    <row r="4116" ht="15" customHeight="1" x14ac:dyDescent="0.35"/>
    <row r="4117" ht="15" customHeight="1" x14ac:dyDescent="0.35"/>
    <row r="4118" ht="15" customHeight="1" x14ac:dyDescent="0.35"/>
    <row r="4119" ht="15" customHeight="1" x14ac:dyDescent="0.35"/>
    <row r="4120" ht="15" customHeight="1" x14ac:dyDescent="0.35"/>
    <row r="4121" ht="15" customHeight="1" x14ac:dyDescent="0.35"/>
    <row r="4122" ht="15" customHeight="1" x14ac:dyDescent="0.35"/>
    <row r="4123" ht="15" customHeight="1" x14ac:dyDescent="0.35"/>
    <row r="4124" ht="15" customHeight="1" x14ac:dyDescent="0.35"/>
    <row r="4125" ht="15" customHeight="1" x14ac:dyDescent="0.35"/>
    <row r="4126" ht="15" customHeight="1" x14ac:dyDescent="0.35"/>
    <row r="4127" ht="15" customHeight="1" x14ac:dyDescent="0.35"/>
    <row r="4128" ht="12" customHeight="1" x14ac:dyDescent="0.35"/>
    <row r="4129" ht="15" customHeight="1" x14ac:dyDescent="0.35"/>
    <row r="4130" ht="15" customHeight="1" x14ac:dyDescent="0.35"/>
    <row r="4131" ht="12" customHeight="1" x14ac:dyDescent="0.35"/>
    <row r="4132" ht="15" customHeight="1" x14ac:dyDescent="0.35"/>
    <row r="4133" ht="15" customHeight="1" x14ac:dyDescent="0.35"/>
    <row r="4134" ht="15" customHeight="1" x14ac:dyDescent="0.35"/>
    <row r="4135" ht="12" customHeight="1" x14ac:dyDescent="0.35"/>
    <row r="4136" ht="15" customHeight="1" x14ac:dyDescent="0.35"/>
    <row r="4137" ht="15" customHeight="1" x14ac:dyDescent="0.35"/>
    <row r="4138" ht="15" customHeight="1" x14ac:dyDescent="0.35"/>
    <row r="4139" ht="15" customHeight="1" x14ac:dyDescent="0.35"/>
    <row r="4140" ht="15" customHeight="1" x14ac:dyDescent="0.35"/>
    <row r="4141" ht="15" customHeight="1" x14ac:dyDescent="0.35"/>
    <row r="4142" ht="15" customHeight="1" x14ac:dyDescent="0.35"/>
    <row r="4143" ht="15" customHeight="1" x14ac:dyDescent="0.35"/>
    <row r="4144" ht="15" customHeight="1" x14ac:dyDescent="0.35"/>
    <row r="4145" spans="2:32" ht="15" customHeight="1" x14ac:dyDescent="0.35"/>
    <row r="4146" spans="2:32" ht="12" customHeight="1" x14ac:dyDescent="0.35"/>
    <row r="4147" spans="2:32" ht="15" customHeight="1" x14ac:dyDescent="0.35"/>
    <row r="4148" spans="2:32" ht="15" customHeight="1" x14ac:dyDescent="0.35"/>
    <row r="4149" spans="2:32" ht="12" customHeight="1" x14ac:dyDescent="0.35"/>
    <row r="4150" spans="2:32" ht="15" customHeight="1" x14ac:dyDescent="0.35"/>
    <row r="4151" spans="2:32" ht="15" customHeight="1" x14ac:dyDescent="0.35"/>
    <row r="4152" spans="2:32" ht="15" customHeight="1" x14ac:dyDescent="0.35">
      <c r="B4152" s="101"/>
      <c r="C4152" s="101"/>
      <c r="D4152" s="101"/>
      <c r="E4152" s="101"/>
      <c r="F4152" s="101"/>
      <c r="G4152" s="101"/>
      <c r="H4152" s="101"/>
      <c r="I4152" s="101"/>
      <c r="J4152" s="101"/>
      <c r="K4152" s="101"/>
      <c r="L4152" s="101"/>
      <c r="M4152" s="101"/>
      <c r="N4152" s="101"/>
      <c r="O4152" s="101"/>
      <c r="P4152" s="101"/>
      <c r="Q4152" s="101"/>
      <c r="R4152" s="101"/>
      <c r="S4152" s="101"/>
      <c r="T4152" s="101"/>
      <c r="U4152" s="101"/>
      <c r="V4152" s="101"/>
      <c r="W4152" s="101"/>
      <c r="X4152" s="101"/>
      <c r="Y4152" s="101"/>
      <c r="Z4152" s="101"/>
      <c r="AA4152" s="101"/>
      <c r="AB4152" s="101"/>
      <c r="AC4152" s="101"/>
      <c r="AD4152" s="101"/>
      <c r="AE4152" s="101"/>
      <c r="AF4152" s="101"/>
    </row>
    <row r="4153" spans="2:32" ht="15" customHeight="1" x14ac:dyDescent="0.35"/>
    <row r="4154" spans="2:32" ht="15" customHeight="1" x14ac:dyDescent="0.35"/>
    <row r="4155" spans="2:32" ht="15" customHeight="1" x14ac:dyDescent="0.35"/>
    <row r="4156" spans="2:32" ht="15" customHeight="1" x14ac:dyDescent="0.35"/>
    <row r="4157" spans="2:32" ht="15" customHeight="1" x14ac:dyDescent="0.35"/>
    <row r="4158" spans="2:32" ht="15" customHeight="1" x14ac:dyDescent="0.35"/>
    <row r="4159" spans="2:32" ht="15" customHeight="1" x14ac:dyDescent="0.35"/>
    <row r="4160" spans="2:32" ht="12" customHeight="1" x14ac:dyDescent="0.35"/>
    <row r="4161" ht="12" customHeight="1" x14ac:dyDescent="0.35"/>
    <row r="4162" ht="12" customHeight="1" x14ac:dyDescent="0.35"/>
    <row r="4163" ht="12" customHeight="1" x14ac:dyDescent="0.35"/>
    <row r="4164" ht="12" customHeight="1" x14ac:dyDescent="0.35"/>
    <row r="4165" ht="12" customHeight="1" x14ac:dyDescent="0.35"/>
    <row r="4166" ht="12" customHeight="1" x14ac:dyDescent="0.35"/>
    <row r="4167" ht="12" customHeight="1" x14ac:dyDescent="0.35"/>
    <row r="4168" ht="12" customHeight="1" x14ac:dyDescent="0.35"/>
    <row r="4169" ht="12" customHeight="1" x14ac:dyDescent="0.35"/>
    <row r="4170" ht="12" customHeight="1" x14ac:dyDescent="0.35"/>
    <row r="4171" ht="12" customHeight="1" x14ac:dyDescent="0.35"/>
    <row r="4172" ht="12" customHeight="1" x14ac:dyDescent="0.35"/>
    <row r="4173" ht="12" customHeight="1" x14ac:dyDescent="0.35"/>
    <row r="4174" ht="12" customHeight="1" x14ac:dyDescent="0.35"/>
    <row r="4175" ht="12" customHeight="1" x14ac:dyDescent="0.35"/>
    <row r="4176" ht="12" customHeight="1" x14ac:dyDescent="0.35"/>
    <row r="4177" ht="12" customHeight="1" x14ac:dyDescent="0.35"/>
    <row r="4178" ht="12" customHeight="1" x14ac:dyDescent="0.35"/>
    <row r="4179" ht="12" customHeight="1" x14ac:dyDescent="0.35"/>
    <row r="4180" ht="12" customHeight="1" x14ac:dyDescent="0.35"/>
    <row r="4181" ht="12" customHeight="1" x14ac:dyDescent="0.35"/>
    <row r="4182" ht="12" customHeight="1" x14ac:dyDescent="0.35"/>
    <row r="4183" ht="12" customHeight="1" x14ac:dyDescent="0.35"/>
    <row r="4184" ht="12" customHeight="1" x14ac:dyDescent="0.35"/>
    <row r="4185" ht="12" customHeight="1" x14ac:dyDescent="0.35"/>
    <row r="4186" ht="12" customHeight="1" x14ac:dyDescent="0.35"/>
    <row r="4187" ht="12" customHeight="1" x14ac:dyDescent="0.35"/>
    <row r="4188" ht="12" customHeight="1" x14ac:dyDescent="0.35"/>
    <row r="4189" ht="12" customHeight="1" x14ac:dyDescent="0.35"/>
    <row r="4190" ht="12" customHeight="1" x14ac:dyDescent="0.35"/>
    <row r="4191" ht="12" customHeight="1" x14ac:dyDescent="0.35"/>
    <row r="4192" ht="12" customHeight="1" x14ac:dyDescent="0.35"/>
    <row r="4193" ht="12" customHeight="1" x14ac:dyDescent="0.35"/>
    <row r="4194" ht="12" customHeight="1" x14ac:dyDescent="0.35"/>
    <row r="4195" ht="12" customHeight="1" x14ac:dyDescent="0.35"/>
    <row r="4196" ht="12" customHeight="1" x14ac:dyDescent="0.35"/>
    <row r="4197" ht="12" customHeight="1" x14ac:dyDescent="0.35"/>
    <row r="4198" ht="12" customHeight="1" x14ac:dyDescent="0.35"/>
    <row r="4199" ht="12" customHeight="1" x14ac:dyDescent="0.35"/>
    <row r="4200" ht="15" customHeight="1" x14ac:dyDescent="0.35"/>
    <row r="4201" ht="15" customHeight="1" x14ac:dyDescent="0.35"/>
    <row r="4202" ht="15" customHeight="1" x14ac:dyDescent="0.35"/>
    <row r="4203" ht="15" customHeight="1" x14ac:dyDescent="0.35"/>
    <row r="4204" ht="15" customHeight="1" x14ac:dyDescent="0.35"/>
    <row r="4205" ht="15" customHeight="1" x14ac:dyDescent="0.35"/>
    <row r="4206" ht="15" customHeight="1" x14ac:dyDescent="0.35"/>
    <row r="4207" ht="15" customHeight="1" x14ac:dyDescent="0.35"/>
    <row r="4208" ht="15" customHeight="1" x14ac:dyDescent="0.35"/>
    <row r="4209" ht="15" customHeight="1" x14ac:dyDescent="0.35"/>
    <row r="4210" ht="12" customHeight="1" x14ac:dyDescent="0.35"/>
    <row r="4211" ht="15" customHeight="1" x14ac:dyDescent="0.35"/>
    <row r="4212" ht="15" customHeight="1" x14ac:dyDescent="0.35"/>
    <row r="4213" ht="15" customHeight="1" x14ac:dyDescent="0.35"/>
    <row r="4214" ht="15" customHeight="1" x14ac:dyDescent="0.35"/>
    <row r="4215" ht="15" customHeight="1" x14ac:dyDescent="0.35"/>
    <row r="4216" ht="15" customHeight="1" x14ac:dyDescent="0.35"/>
    <row r="4217" ht="15" customHeight="1" x14ac:dyDescent="0.35"/>
    <row r="4218" ht="15" customHeight="1" x14ac:dyDescent="0.35"/>
    <row r="4219" ht="15" customHeight="1" x14ac:dyDescent="0.35"/>
    <row r="4220" ht="15" customHeight="1" x14ac:dyDescent="0.35"/>
    <row r="4221" ht="15" customHeight="1" x14ac:dyDescent="0.35"/>
    <row r="4222" ht="15" customHeight="1" x14ac:dyDescent="0.35"/>
    <row r="4223" ht="15" customHeight="1" x14ac:dyDescent="0.35"/>
    <row r="4224" ht="15" customHeight="1" x14ac:dyDescent="0.35"/>
    <row r="4225" ht="15" customHeight="1" x14ac:dyDescent="0.35"/>
    <row r="4226" ht="15" customHeight="1" x14ac:dyDescent="0.35"/>
    <row r="4227" ht="12" customHeight="1" x14ac:dyDescent="0.35"/>
    <row r="4228" ht="15" customHeight="1" x14ac:dyDescent="0.35"/>
    <row r="4229" ht="15" customHeight="1" x14ac:dyDescent="0.35"/>
    <row r="4230" ht="12" customHeight="1" x14ac:dyDescent="0.35"/>
    <row r="4231" ht="15" customHeight="1" x14ac:dyDescent="0.35"/>
    <row r="4232" ht="15" customHeight="1" x14ac:dyDescent="0.35"/>
    <row r="4233" ht="15" customHeight="1" x14ac:dyDescent="0.35"/>
    <row r="4234" ht="15" customHeight="1" x14ac:dyDescent="0.35"/>
    <row r="4235" ht="15" customHeight="1" x14ac:dyDescent="0.35"/>
    <row r="4236" ht="12" customHeight="1" x14ac:dyDescent="0.35"/>
    <row r="4237" ht="15" customHeight="1" x14ac:dyDescent="0.35"/>
    <row r="4238" ht="15" customHeight="1" x14ac:dyDescent="0.35"/>
    <row r="4239" ht="15" customHeight="1" x14ac:dyDescent="0.35"/>
    <row r="4240" ht="15" customHeight="1" x14ac:dyDescent="0.35"/>
    <row r="4241" ht="15" customHeight="1" x14ac:dyDescent="0.35"/>
    <row r="4242" ht="15" customHeight="1" x14ac:dyDescent="0.35"/>
    <row r="4243" ht="15" customHeight="1" x14ac:dyDescent="0.35"/>
    <row r="4244" ht="15" customHeight="1" x14ac:dyDescent="0.35"/>
    <row r="4245" ht="15" customHeight="1" x14ac:dyDescent="0.35"/>
    <row r="4246" ht="15" customHeight="1" x14ac:dyDescent="0.35"/>
    <row r="4247" ht="15" customHeight="1" x14ac:dyDescent="0.35"/>
    <row r="4248" ht="15" customHeight="1" x14ac:dyDescent="0.35"/>
    <row r="4249" ht="15" customHeight="1" x14ac:dyDescent="0.35"/>
    <row r="4250" ht="15" customHeight="1" x14ac:dyDescent="0.35"/>
    <row r="4251" ht="15" customHeight="1" x14ac:dyDescent="0.35"/>
    <row r="4252" ht="15" customHeight="1" x14ac:dyDescent="0.35"/>
    <row r="4253" ht="12" customHeight="1" x14ac:dyDescent="0.35"/>
    <row r="4254" ht="15" customHeight="1" x14ac:dyDescent="0.35"/>
    <row r="4255" ht="15" customHeight="1" x14ac:dyDescent="0.35"/>
    <row r="4256" ht="12" customHeight="1" x14ac:dyDescent="0.35"/>
    <row r="4257" ht="15" customHeight="1" x14ac:dyDescent="0.35"/>
    <row r="4258" ht="15" customHeight="1" x14ac:dyDescent="0.35"/>
    <row r="4259" ht="15" customHeight="1" x14ac:dyDescent="0.35"/>
    <row r="4260" ht="12" customHeight="1" x14ac:dyDescent="0.35"/>
    <row r="4261" ht="15" customHeight="1" x14ac:dyDescent="0.35"/>
    <row r="4262" ht="15" customHeight="1" x14ac:dyDescent="0.35"/>
    <row r="4263" ht="15" customHeight="1" x14ac:dyDescent="0.35"/>
    <row r="4264" ht="15" customHeight="1" x14ac:dyDescent="0.35"/>
    <row r="4265" ht="15" customHeight="1" x14ac:dyDescent="0.35"/>
    <row r="4266" ht="15" customHeight="1" x14ac:dyDescent="0.35"/>
    <row r="4267" ht="15" customHeight="1" x14ac:dyDescent="0.35"/>
    <row r="4268" ht="15" customHeight="1" x14ac:dyDescent="0.35"/>
    <row r="4269" ht="15" customHeight="1" x14ac:dyDescent="0.35"/>
    <row r="4270" ht="15" customHeight="1" x14ac:dyDescent="0.35"/>
    <row r="4271" ht="12" customHeight="1" x14ac:dyDescent="0.35"/>
    <row r="4272" ht="15" customHeight="1" x14ac:dyDescent="0.35"/>
    <row r="4273" spans="2:32" ht="15" customHeight="1" x14ac:dyDescent="0.35"/>
    <row r="4274" spans="2:32" ht="12" customHeight="1" x14ac:dyDescent="0.35"/>
    <row r="4275" spans="2:32" ht="15" customHeight="1" x14ac:dyDescent="0.35"/>
    <row r="4276" spans="2:32" ht="15" customHeight="1" x14ac:dyDescent="0.35"/>
    <row r="4277" spans="2:32" ht="15" customHeight="1" x14ac:dyDescent="0.35">
      <c r="B4277" s="101"/>
      <c r="C4277" s="101"/>
      <c r="D4277" s="101"/>
      <c r="E4277" s="101"/>
      <c r="F4277" s="101"/>
      <c r="G4277" s="101"/>
      <c r="H4277" s="101"/>
      <c r="I4277" s="101"/>
      <c r="J4277" s="101"/>
      <c r="K4277" s="101"/>
      <c r="L4277" s="101"/>
      <c r="M4277" s="101"/>
      <c r="N4277" s="101"/>
      <c r="O4277" s="101"/>
      <c r="P4277" s="101"/>
      <c r="Q4277" s="101"/>
      <c r="R4277" s="101"/>
      <c r="S4277" s="101"/>
      <c r="T4277" s="101"/>
      <c r="U4277" s="101"/>
      <c r="V4277" s="101"/>
      <c r="W4277" s="101"/>
      <c r="X4277" s="101"/>
      <c r="Y4277" s="101"/>
      <c r="Z4277" s="101"/>
      <c r="AA4277" s="101"/>
      <c r="AB4277" s="101"/>
      <c r="AC4277" s="101"/>
      <c r="AD4277" s="101"/>
      <c r="AE4277" s="101"/>
      <c r="AF4277" s="101"/>
    </row>
    <row r="4278" spans="2:32" ht="15" customHeight="1" x14ac:dyDescent="0.35"/>
    <row r="4279" spans="2:32" ht="15" customHeight="1" x14ac:dyDescent="0.35"/>
    <row r="4280" spans="2:32" ht="15" customHeight="1" x14ac:dyDescent="0.35"/>
    <row r="4281" spans="2:32" ht="15" customHeight="1" x14ac:dyDescent="0.35"/>
    <row r="4282" spans="2:32" ht="15" customHeight="1" x14ac:dyDescent="0.35"/>
    <row r="4283" spans="2:32" ht="15" customHeight="1" x14ac:dyDescent="0.35"/>
    <row r="4284" spans="2:32" ht="15" customHeight="1" x14ac:dyDescent="0.35"/>
    <row r="4285" spans="2:32" ht="12" customHeight="1" x14ac:dyDescent="0.35"/>
    <row r="4286" spans="2:32" ht="12" customHeight="1" x14ac:dyDescent="0.35"/>
    <row r="4287" spans="2:32" ht="12" customHeight="1" x14ac:dyDescent="0.35"/>
    <row r="4288" spans="2:32" ht="12" customHeight="1" x14ac:dyDescent="0.35"/>
    <row r="4289" ht="12" customHeight="1" x14ac:dyDescent="0.35"/>
    <row r="4290" ht="12" customHeight="1" x14ac:dyDescent="0.35"/>
    <row r="4291" ht="12" customHeight="1" x14ac:dyDescent="0.35"/>
    <row r="4292" ht="12" customHeight="1" x14ac:dyDescent="0.35"/>
    <row r="4293" ht="12" customHeight="1" x14ac:dyDescent="0.35"/>
    <row r="4294" ht="12" customHeight="1" x14ac:dyDescent="0.35"/>
    <row r="4295" ht="12" customHeight="1" x14ac:dyDescent="0.35"/>
    <row r="4296" ht="12" customHeight="1" x14ac:dyDescent="0.35"/>
    <row r="4297" ht="12" customHeight="1" x14ac:dyDescent="0.35"/>
    <row r="4298" ht="12" customHeight="1" x14ac:dyDescent="0.35"/>
    <row r="4299" ht="12" customHeight="1" x14ac:dyDescent="0.35"/>
    <row r="4300" ht="12" customHeight="1" x14ac:dyDescent="0.35"/>
    <row r="4301" ht="12" customHeight="1" x14ac:dyDescent="0.35"/>
    <row r="4302" ht="12" customHeight="1" x14ac:dyDescent="0.35"/>
    <row r="4303" ht="12" customHeight="1" x14ac:dyDescent="0.35"/>
    <row r="4304" ht="12" customHeight="1" x14ac:dyDescent="0.35"/>
    <row r="4305" ht="12" customHeight="1" x14ac:dyDescent="0.35"/>
    <row r="4306" ht="12" customHeight="1" x14ac:dyDescent="0.35"/>
    <row r="4307" ht="12" customHeight="1" x14ac:dyDescent="0.35"/>
    <row r="4308" ht="12" customHeight="1" x14ac:dyDescent="0.35"/>
    <row r="4309" ht="12" customHeight="1" x14ac:dyDescent="0.35"/>
    <row r="4310" ht="12" customHeight="1" x14ac:dyDescent="0.35"/>
    <row r="4311" ht="12" customHeight="1" x14ac:dyDescent="0.35"/>
    <row r="4312" ht="12" customHeight="1" x14ac:dyDescent="0.35"/>
    <row r="4313" ht="12" customHeight="1" x14ac:dyDescent="0.35"/>
    <row r="4314" ht="12" customHeight="1" x14ac:dyDescent="0.35"/>
    <row r="4315" ht="12" customHeight="1" x14ac:dyDescent="0.35"/>
    <row r="4316" ht="12" customHeight="1" x14ac:dyDescent="0.35"/>
    <row r="4317" ht="12" customHeight="1" x14ac:dyDescent="0.35"/>
    <row r="4318" ht="12" customHeight="1" x14ac:dyDescent="0.35"/>
    <row r="4319" ht="12" customHeight="1" x14ac:dyDescent="0.35"/>
    <row r="4320" ht="12" customHeight="1" x14ac:dyDescent="0.35"/>
    <row r="4321" ht="12" customHeight="1" x14ac:dyDescent="0.35"/>
    <row r="4322" ht="12" customHeight="1" x14ac:dyDescent="0.35"/>
    <row r="4323" ht="12" customHeight="1" x14ac:dyDescent="0.35"/>
    <row r="4324" ht="12" customHeight="1" x14ac:dyDescent="0.35"/>
    <row r="4325" ht="15" customHeight="1" x14ac:dyDescent="0.35"/>
    <row r="4326" ht="15" customHeight="1" x14ac:dyDescent="0.35"/>
    <row r="4327" ht="15" customHeight="1" x14ac:dyDescent="0.35"/>
    <row r="4328" ht="15" customHeight="1" x14ac:dyDescent="0.35"/>
    <row r="4329" ht="15" customHeight="1" x14ac:dyDescent="0.35"/>
    <row r="4330" ht="15" customHeight="1" x14ac:dyDescent="0.35"/>
    <row r="4331" ht="15" customHeight="1" x14ac:dyDescent="0.35"/>
    <row r="4332" ht="15" customHeight="1" x14ac:dyDescent="0.35"/>
    <row r="4333" ht="15" customHeight="1" x14ac:dyDescent="0.35"/>
    <row r="4334" ht="15" customHeight="1" x14ac:dyDescent="0.35"/>
    <row r="4335" ht="12" customHeight="1" x14ac:dyDescent="0.35"/>
    <row r="4336" ht="15" customHeight="1" x14ac:dyDescent="0.35"/>
    <row r="4337" ht="15" customHeight="1" x14ac:dyDescent="0.35"/>
    <row r="4338" ht="15" customHeight="1" x14ac:dyDescent="0.35"/>
    <row r="4339" ht="15" customHeight="1" x14ac:dyDescent="0.35"/>
    <row r="4340" ht="15" customHeight="1" x14ac:dyDescent="0.35"/>
    <row r="4341" ht="15" customHeight="1" x14ac:dyDescent="0.35"/>
    <row r="4342" ht="15" customHeight="1" x14ac:dyDescent="0.35"/>
    <row r="4343" ht="15" customHeight="1" x14ac:dyDescent="0.35"/>
    <row r="4344" ht="15" customHeight="1" x14ac:dyDescent="0.35"/>
    <row r="4345" ht="15" customHeight="1" x14ac:dyDescent="0.35"/>
    <row r="4346" ht="15" customHeight="1" x14ac:dyDescent="0.35"/>
    <row r="4347" ht="15" customHeight="1" x14ac:dyDescent="0.35"/>
    <row r="4348" ht="15" customHeight="1" x14ac:dyDescent="0.35"/>
    <row r="4349" ht="15" customHeight="1" x14ac:dyDescent="0.35"/>
    <row r="4350" ht="15" customHeight="1" x14ac:dyDescent="0.35"/>
    <row r="4351" ht="15" customHeight="1" x14ac:dyDescent="0.35"/>
    <row r="4352" ht="12" customHeight="1" x14ac:dyDescent="0.35"/>
    <row r="4353" ht="15" customHeight="1" x14ac:dyDescent="0.35"/>
    <row r="4354" ht="15" customHeight="1" x14ac:dyDescent="0.35"/>
    <row r="4355" ht="12" customHeight="1" x14ac:dyDescent="0.35"/>
    <row r="4356" ht="15" customHeight="1" x14ac:dyDescent="0.35"/>
    <row r="4357" ht="15" customHeight="1" x14ac:dyDescent="0.35"/>
    <row r="4358" ht="15" customHeight="1" x14ac:dyDescent="0.35"/>
    <row r="4359" ht="15" customHeight="1" x14ac:dyDescent="0.35"/>
    <row r="4360" ht="15" customHeight="1" x14ac:dyDescent="0.35"/>
    <row r="4361" ht="12" customHeight="1" x14ac:dyDescent="0.35"/>
    <row r="4362" ht="15" customHeight="1" x14ac:dyDescent="0.35"/>
    <row r="4363" ht="15" customHeight="1" x14ac:dyDescent="0.35"/>
    <row r="4364" ht="15" customHeight="1" x14ac:dyDescent="0.35"/>
    <row r="4365" ht="15" customHeight="1" x14ac:dyDescent="0.35"/>
    <row r="4366" ht="15" customHeight="1" x14ac:dyDescent="0.35"/>
    <row r="4367" ht="15" customHeight="1" x14ac:dyDescent="0.35"/>
    <row r="4368" ht="15" customHeight="1" x14ac:dyDescent="0.35"/>
    <row r="4369" ht="15" customHeight="1" x14ac:dyDescent="0.35"/>
    <row r="4370" ht="15" customHeight="1" x14ac:dyDescent="0.35"/>
    <row r="4371" ht="15" customHeight="1" x14ac:dyDescent="0.35"/>
    <row r="4372" ht="15" customHeight="1" x14ac:dyDescent="0.35"/>
    <row r="4373" ht="15" customHeight="1" x14ac:dyDescent="0.35"/>
    <row r="4374" ht="15" customHeight="1" x14ac:dyDescent="0.35"/>
    <row r="4375" ht="15" customHeight="1" x14ac:dyDescent="0.35"/>
    <row r="4376" ht="15" customHeight="1" x14ac:dyDescent="0.35"/>
    <row r="4377" ht="15" customHeight="1" x14ac:dyDescent="0.35"/>
    <row r="4378" ht="12" customHeight="1" x14ac:dyDescent="0.35"/>
    <row r="4379" ht="15" customHeight="1" x14ac:dyDescent="0.35"/>
    <row r="4380" ht="15" customHeight="1" x14ac:dyDescent="0.35"/>
    <row r="4381" ht="12" customHeight="1" x14ac:dyDescent="0.35"/>
    <row r="4382" ht="15" customHeight="1" x14ac:dyDescent="0.35"/>
    <row r="4383" ht="15" customHeight="1" x14ac:dyDescent="0.35"/>
    <row r="4384" ht="15" customHeight="1" x14ac:dyDescent="0.35"/>
    <row r="4385" ht="12" customHeight="1" x14ac:dyDescent="0.35"/>
    <row r="4386" ht="15" customHeight="1" x14ac:dyDescent="0.35"/>
    <row r="4387" ht="15" customHeight="1" x14ac:dyDescent="0.35"/>
    <row r="4388" ht="15" customHeight="1" x14ac:dyDescent="0.35"/>
    <row r="4389" ht="15" customHeight="1" x14ac:dyDescent="0.35"/>
    <row r="4390" ht="15" customHeight="1" x14ac:dyDescent="0.35"/>
    <row r="4391" ht="15" customHeight="1" x14ac:dyDescent="0.35"/>
    <row r="4392" ht="15" customHeight="1" x14ac:dyDescent="0.35"/>
    <row r="4393" ht="15" customHeight="1" x14ac:dyDescent="0.35"/>
    <row r="4394" ht="15" customHeight="1" x14ac:dyDescent="0.35"/>
    <row r="4395" ht="15" customHeight="1" x14ac:dyDescent="0.35"/>
    <row r="4396" ht="12" customHeight="1" x14ac:dyDescent="0.35"/>
    <row r="4397" ht="15" customHeight="1" x14ac:dyDescent="0.35"/>
    <row r="4398" ht="15" customHeight="1" x14ac:dyDescent="0.35"/>
    <row r="4399" ht="12" customHeight="1" x14ac:dyDescent="0.35"/>
    <row r="4400" ht="15" customHeight="1" x14ac:dyDescent="0.35"/>
    <row r="4401" spans="2:32" ht="15" customHeight="1" x14ac:dyDescent="0.35"/>
    <row r="4402" spans="2:32" ht="15" customHeight="1" x14ac:dyDescent="0.35">
      <c r="B4402" s="101"/>
      <c r="C4402" s="101"/>
      <c r="D4402" s="101"/>
      <c r="E4402" s="101"/>
      <c r="F4402" s="101"/>
      <c r="G4402" s="101"/>
      <c r="H4402" s="101"/>
      <c r="I4402" s="101"/>
      <c r="J4402" s="101"/>
      <c r="K4402" s="101"/>
      <c r="L4402" s="101"/>
      <c r="M4402" s="101"/>
      <c r="N4402" s="101"/>
      <c r="O4402" s="101"/>
      <c r="P4402" s="101"/>
      <c r="Q4402" s="101"/>
      <c r="R4402" s="101"/>
      <c r="S4402" s="101"/>
      <c r="T4402" s="101"/>
      <c r="U4402" s="101"/>
      <c r="V4402" s="101"/>
      <c r="W4402" s="101"/>
      <c r="X4402" s="101"/>
      <c r="Y4402" s="101"/>
      <c r="Z4402" s="101"/>
      <c r="AA4402" s="101"/>
      <c r="AB4402" s="101"/>
      <c r="AC4402" s="101"/>
      <c r="AD4402" s="101"/>
      <c r="AE4402" s="101"/>
      <c r="AF4402" s="101"/>
    </row>
    <row r="4403" spans="2:32" ht="15" customHeight="1" x14ac:dyDescent="0.35"/>
    <row r="4404" spans="2:32" ht="15" customHeight="1" x14ac:dyDescent="0.35"/>
    <row r="4405" spans="2:32" ht="15" customHeight="1" x14ac:dyDescent="0.35"/>
    <row r="4406" spans="2:32" ht="15" customHeight="1" x14ac:dyDescent="0.35"/>
    <row r="4407" spans="2:32" ht="15" customHeight="1" x14ac:dyDescent="0.35"/>
    <row r="4408" spans="2:32" ht="15" customHeight="1" x14ac:dyDescent="0.35"/>
    <row r="4409" spans="2:32" ht="15" customHeight="1" x14ac:dyDescent="0.35"/>
  </sheetData>
  <mergeCells count="28">
    <mergeCell ref="B1169:AF1169"/>
    <mergeCell ref="B146:AF146"/>
    <mergeCell ref="B258:AF258"/>
    <mergeCell ref="B340:AF340"/>
    <mergeCell ref="B452:AF452"/>
    <mergeCell ref="B557:AF557"/>
    <mergeCell ref="B638:AF638"/>
    <mergeCell ref="B710:AF710"/>
    <mergeCell ref="B886:AF886"/>
    <mergeCell ref="B969:AF969"/>
    <mergeCell ref="B1071:AF1071"/>
    <mergeCell ref="B3777:AF3777"/>
    <mergeCell ref="B1269:AF1269"/>
    <mergeCell ref="B1484:AF1484"/>
    <mergeCell ref="B1713:AF1713"/>
    <mergeCell ref="B1990:AF1990"/>
    <mergeCell ref="B2325:AF2325"/>
    <mergeCell ref="B2645:AF2645"/>
    <mergeCell ref="B2971:AF2971"/>
    <mergeCell ref="B3293:AF3293"/>
    <mergeCell ref="B3402:AF3402"/>
    <mergeCell ref="B3527:AF3527"/>
    <mergeCell ref="B3652:AF3652"/>
    <mergeCell ref="B3902:AF3902"/>
    <mergeCell ref="B4027:AF4027"/>
    <mergeCell ref="B4152:AF4152"/>
    <mergeCell ref="B4277:AF4277"/>
    <mergeCell ref="B4402:AF44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43</vt:i4>
      </vt:variant>
      <vt:variant>
        <vt:lpstr>Named Ranges</vt:lpstr>
      </vt:variant>
      <vt:variant>
        <vt:i4>12</vt:i4>
      </vt:variant>
    </vt:vector>
  </HeadingPairs>
  <TitlesOfParts>
    <vt:vector size="55" baseType="lpstr">
      <vt:lpstr>About</vt:lpstr>
      <vt:lpstr>AEO 2023 Table 38 Raw</vt:lpstr>
      <vt:lpstr>AEO 2023 Table 38</vt:lpstr>
      <vt:lpstr>AEO 2022 Table 38</vt:lpstr>
      <vt:lpstr>AEO 2023 Table 39 Raw</vt:lpstr>
      <vt:lpstr>AEO 2023 Table 39</vt:lpstr>
      <vt:lpstr>AEO 2022 Table 39</vt:lpstr>
      <vt:lpstr>AEO 2023 Table 42 Raw</vt:lpstr>
      <vt:lpstr>AEO 2023 Table 42</vt:lpstr>
      <vt:lpstr>AEO 2022 Table 42</vt:lpstr>
      <vt:lpstr>AEO 2023 Table 44 Raw</vt:lpstr>
      <vt:lpstr>AEO 2023 Table 44</vt:lpstr>
      <vt:lpstr>AEO 2022 Table 44</vt:lpstr>
      <vt:lpstr>AEO 2023 Table 49 Raw</vt:lpstr>
      <vt:lpstr>AEO 2023 Table 49</vt:lpstr>
      <vt:lpstr>AEO 2022 Table 49</vt:lpstr>
      <vt:lpstr>AEO 2023 Table 52 Raw</vt:lpstr>
      <vt:lpstr>AEO 2023 Table 52</vt:lpstr>
      <vt:lpstr>AEO 2022 Table 52</vt:lpstr>
      <vt:lpstr>AEO 2021 Table 52</vt:lpstr>
      <vt:lpstr>NREL_ATB_2020</vt:lpstr>
      <vt:lpstr>NREL Calcs</vt:lpstr>
      <vt:lpstr>LDV Cost Calcs</vt:lpstr>
      <vt:lpstr>PHEV Price Calcs</vt:lpstr>
      <vt:lpstr>CARB ACT ISOR</vt:lpstr>
      <vt:lpstr>LDV Shares</vt:lpstr>
      <vt:lpstr>Hydrogen Vehicle Calcs</vt:lpstr>
      <vt:lpstr>Freight HDVs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'LDV Shares'!cpi_2017to2012</vt:lpstr>
      <vt:lpstr>cpi_2017to2012</vt:lpstr>
      <vt:lpstr>'LDV Shares'!cpi_2018to2012</vt:lpstr>
      <vt:lpstr>cpi_2018to2012</vt:lpstr>
      <vt:lpstr>'LDV Shares'!cpi_2019to2012</vt:lpstr>
      <vt:lpstr>cpi_2019to2012</vt:lpstr>
      <vt:lpstr>'LDV Shares'!cpi_2020to2012</vt:lpstr>
      <vt:lpstr>cpi_2020to2012</vt:lpstr>
      <vt:lpstr>cpi_2021to2012</vt:lpstr>
      <vt:lpstr>US_salestax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Mary Francis Swint</cp:lastModifiedBy>
  <cp:lastPrinted>2023-04-17T15:38:27Z</cp:lastPrinted>
  <dcterms:created xsi:type="dcterms:W3CDTF">2017-07-01T03:43:09Z</dcterms:created>
  <dcterms:modified xsi:type="dcterms:W3CDTF">2023-04-17T17:15:06Z</dcterms:modified>
</cp:coreProperties>
</file>